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Administración" sheetId="2" state="visible" r:id="rId2"/>
    <sheet xmlns:r="http://schemas.openxmlformats.org/officeDocument/2006/relationships" name="Historial mensual" sheetId="3" state="visible" r:id="rId3"/>
    <sheet xmlns:r="http://schemas.openxmlformats.org/officeDocument/2006/relationships" name="Cronograma R. Operacional" sheetId="4" state="visible" r:id="rId4"/>
    <sheet xmlns:r="http://schemas.openxmlformats.org/officeDocument/2006/relationships" name="Actividades R. Operacional" sheetId="5" state="visible" r:id="rId5"/>
    <sheet xmlns:r="http://schemas.openxmlformats.org/officeDocument/2006/relationships" name="Cronograma R. Normativo" sheetId="6" state="visible" r:id="rId6"/>
    <sheet xmlns:r="http://schemas.openxmlformats.org/officeDocument/2006/relationships" name="Actividades R. Normativo" sheetId="7" state="visible" r:id="rId7"/>
    <sheet xmlns:r="http://schemas.openxmlformats.org/officeDocument/2006/relationships" name="Cronograma R. Financiero" sheetId="8" state="visible" r:id="rId8"/>
    <sheet xmlns:r="http://schemas.openxmlformats.org/officeDocument/2006/relationships" name="Actividades R. Financiero" sheetId="9" state="visible" r:id="rId9"/>
    <sheet xmlns:r="http://schemas.openxmlformats.org/officeDocument/2006/relationships" name="Cronograma Asistente Técnico" sheetId="10" state="visible" r:id="rId10"/>
    <sheet xmlns:r="http://schemas.openxmlformats.org/officeDocument/2006/relationships" name="Actividades Asistente Técnico" sheetId="11" state="visible" r:id="rId11"/>
    <sheet xmlns:r="http://schemas.openxmlformats.org/officeDocument/2006/relationships" name="Instrucciones" sheetId="12" state="visible" r:id="rId12"/>
    <sheet xmlns:r="http://schemas.openxmlformats.org/officeDocument/2006/relationships" name="Configuración" sheetId="13" state="visible" r:id="rId13"/>
    <sheet xmlns:r="http://schemas.openxmlformats.org/officeDocument/2006/relationships" name="Calculos" sheetId="14" state="hidden" r:id="rId14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Operacional'!$E$5:$E$1000</definedName>
    <definedName name="rPeso_RO">'Cronograma R. Operacional'!$AE$5:$AE$1000</definedName>
    <definedName name="rPesoEscrito_RO">'Cronograma R. Operacional'!$G$5:$G$1000</definedName>
    <definedName name="rS1_RO">'Cronograma R. Operacional'!$H$5:$H$1000</definedName>
    <definedName name="rS2_RO">'Cronograma R. Operacional'!$I$5:$I$1000</definedName>
    <definedName name="rS3_RO">'Cronograma R. Operacional'!$J$5:$J$1000</definedName>
    <definedName name="rS4_RO">'Cronograma R. Operacional'!$K$5:$K$1000</definedName>
    <definedName name="rAvance_RO">'Cronograma R. Operacional'!$L$5:$L$1000</definedName>
    <definedName name="rEstado_RO">'Cronograma R. Operacional'!$M$5:$M$1000</definedName>
    <definedName name="rAlerta_RO">'Cronograma R. Operacional'!$N$5:$N$1000</definedName>
    <definedName name="rValid_RO">'Cronograma R. Operacional'!$P$5:$P$1000</definedName>
    <definedName name="rMes_RO">'Cronograma R. Operacional'!$Q$5:$Q$1000</definedName>
    <definedName name="rOrden_RO">'Cronograma R. Operacional'!$R$5:$R$1000</definedName>
    <definedName name="rTipo_RO">'Cronograma R. Operacional'!$T$5:$T$1000</definedName>
    <definedName name="rEf1_RO">'Cronograma R. Operacional'!$AA$5:$AA$1000</definedName>
    <definedName name="rEf2_RO">'Cronograma R. Operacional'!$AB$5:$AB$1000</definedName>
    <definedName name="rEf3_RO">'Cronograma R. Operacional'!$AC$5:$AC$1000</definedName>
    <definedName name="rEf4_RO">'Cronograma R. Operacional'!$AD$5:$AD$1000</definedName>
    <definedName name="rFLim_RN">'Cronograma R. Normativo'!$E$5:$E$1000</definedName>
    <definedName name="rPeso_RN">'Cronograma R. Normativo'!$AE$5:$AE$1000</definedName>
    <definedName name="rPesoEscrito_RN">'Cronograma R. Normativo'!$G$5:$G$1000</definedName>
    <definedName name="rS1_RN">'Cronograma R. Normativo'!$H$5:$H$1000</definedName>
    <definedName name="rS2_RN">'Cronograma R. Normativo'!$I$5:$I$1000</definedName>
    <definedName name="rS3_RN">'Cronograma R. Normativo'!$J$5:$J$1000</definedName>
    <definedName name="rS4_RN">'Cronograma R. Normativo'!$K$5:$K$1000</definedName>
    <definedName name="rAvance_RN">'Cronograma R. Normativo'!$L$5:$L$1000</definedName>
    <definedName name="rEstado_RN">'Cronograma R. Normativo'!$M$5:$M$1000</definedName>
    <definedName name="rAlerta_RN">'Cronograma R. Normativo'!$N$5:$N$1000</definedName>
    <definedName name="rValid_RN">'Cronograma R. Normativo'!$P$5:$P$1000</definedName>
    <definedName name="rMes_RN">'Cronograma R. Normativo'!$Q$5:$Q$1000</definedName>
    <definedName name="rOrden_RN">'Cronograma R. Normativo'!$R$5:$R$1000</definedName>
    <definedName name="rTipo_RN">'Cronograma R. Normativo'!$T$5:$T$1000</definedName>
    <definedName name="rEf1_RN">'Cronograma R. Normativo'!$AA$5:$AA$1000</definedName>
    <definedName name="rEf2_RN">'Cronograma R. Normativo'!$AB$5:$AB$1000</definedName>
    <definedName name="rEf3_RN">'Cronograma R. Normativo'!$AC$5:$AC$1000</definedName>
    <definedName name="rEf4_RN">'Cronograma R. Normativo'!$AD$5:$AD$1000</definedName>
    <definedName name="rFLim_RF">'Cronograma R. Financiero'!$E$5:$E$1000</definedName>
    <definedName name="rPeso_RF">'Cronograma R. Financiero'!$AE$5:$AE$1000</definedName>
    <definedName name="rPesoEscrito_RF">'Cronograma R. Financiero'!$G$5:$G$1000</definedName>
    <definedName name="rS1_RF">'Cronograma R. Financiero'!$H$5:$H$1000</definedName>
    <definedName name="rS2_RF">'Cronograma R. Financiero'!$I$5:$I$1000</definedName>
    <definedName name="rS3_RF">'Cronograma R. Financiero'!$J$5:$J$1000</definedName>
    <definedName name="rS4_RF">'Cronograma R. Financiero'!$K$5:$K$1000</definedName>
    <definedName name="rAvance_RF">'Cronograma R. Financiero'!$L$5:$L$1000</definedName>
    <definedName name="rEstado_RF">'Cronograma R. Financiero'!$M$5:$M$1000</definedName>
    <definedName name="rAlerta_RF">'Cronograma R. Financiero'!$N$5:$N$1000</definedName>
    <definedName name="rValid_RF">'Cronograma R. Financiero'!$P$5:$P$1000</definedName>
    <definedName name="rMes_RF">'Cronograma R. Financiero'!$Q$5:$Q$1000</definedName>
    <definedName name="rOrden_RF">'Cronograma R. Financiero'!$R$5:$R$1000</definedName>
    <definedName name="rTipo_RF">'Cronograma R. Financiero'!$T$5:$T$1000</definedName>
    <definedName name="rEf1_RF">'Cronograma R. Financiero'!$AA$5:$AA$1000</definedName>
    <definedName name="rEf2_RF">'Cronograma R. Financiero'!$AB$5:$AB$1000</definedName>
    <definedName name="rEf3_RF">'Cronograma R. Financiero'!$AC$5:$AC$1000</definedName>
    <definedName name="rEf4_RF">'Cronograma R. Financiero'!$AD$5:$AD$1000</definedName>
    <definedName name="rFLim_ATR">'Cronograma Asistente Técnico'!$E$5:$E$1000</definedName>
    <definedName name="rPeso_ATR">'Cronograma Asistente Técnico'!$AE$5:$AE$1000</definedName>
    <definedName name="rPesoEscrito_ATR">'Cronograma Asistente Técnico'!$G$5:$G$1000</definedName>
    <definedName name="rS1_ATR">'Cronograma Asistente Técnico'!$H$5:$H$1000</definedName>
    <definedName name="rS2_ATR">'Cronograma Asistente Técnico'!$I$5:$I$1000</definedName>
    <definedName name="rS3_ATR">'Cronograma Asistente Técnico'!$J$5:$J$1000</definedName>
    <definedName name="rS4_ATR">'Cronograma Asistente Técnico'!$K$5:$K$1000</definedName>
    <definedName name="rAvance_ATR">'Cronograma Asistente Técnico'!$L$5:$L$1000</definedName>
    <definedName name="rEstado_ATR">'Cronograma Asistente Técnico'!$M$5:$M$1000</definedName>
    <definedName name="rAlerta_ATR">'Cronograma Asistente Técnico'!$N$5:$N$1000</definedName>
    <definedName name="rValid_ATR">'Cronograma Asistente Técnico'!$P$5:$P$1000</definedName>
    <definedName name="rMes_ATR">'Cronograma Asistente Técnico'!$Q$5:$Q$1000</definedName>
    <definedName name="rOrden_ATR">'Cronograma Asistente Técnico'!$R$5:$R$1000</definedName>
    <definedName name="rTipo_ATR">'Cronograma Asistente Técnico'!$T$5:$T$1000</definedName>
    <definedName name="rEf1_ATR">'Cronograma Asistente Técnico'!$AA$5:$AA$1000</definedName>
    <definedName name="rEf2_ATR">'Cronograma Asistente Técnico'!$AB$5:$AB$1000</definedName>
    <definedName name="rEf3_ATR">'Cronograma Asistente Técnico'!$AC$5:$AC$1000</definedName>
    <definedName name="rEf4_ATR">'Cronograma Asistente Técnico'!$AD$5:$AD$1000</definedName>
    <definedName name="rFLim_ADM">'Administración'!$E$5:$E$1000</definedName>
    <definedName name="rPeso_ADM">'Administración'!$AE$5:$AE$1000</definedName>
    <definedName name="rPesoEscrito_ADM">'Administración'!$G$5:$G$1000</definedName>
    <definedName name="rS1_ADM">'Administración'!$H$5:$H$1000</definedName>
    <definedName name="rS2_ADM">'Administración'!$I$5:$I$1000</definedName>
    <definedName name="rS3_ADM">'Administración'!$J$5:$J$1000</definedName>
    <definedName name="rS4_ADM">'Administración'!$K$5:$K$1000</definedName>
    <definedName name="rAvance_ADM">'Administración'!$L$5:$L$1000</definedName>
    <definedName name="rEstado_ADM">'Administración'!$M$5:$M$1000</definedName>
    <definedName name="rAlerta_ADM">'Administración'!$N$5:$N$1000</definedName>
    <definedName name="rValid_ADM">'Administración'!$P$5:$P$1000</definedName>
    <definedName name="rMes_ADM">'Administración'!$Q$5:$Q$1000</definedName>
    <definedName name="rOrden_ADM">'Administración'!$R$5:$R$1000</definedName>
    <definedName name="rTipo_ADM">'Administración'!$T$5:$T$1000</definedName>
    <definedName name="rEf1_ADM">'Administración'!$AA$5:$AA$1000</definedName>
    <definedName name="rEf2_ADM">'Administración'!$AB$5:$AB$1000</definedName>
    <definedName name="rEf3_ADM">'Administración'!$AC$5:$AC$1000</definedName>
    <definedName name="rEf4_ADM">'Administración'!$AD$5:$AD$1000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AlertaN_RO">'Actividades R. Operacional'!$Q$5:$Q$104</definedName>
    <definedName name="hN_RO">'Actividades R. Operacional'!$A$5:$A$104</definedName>
    <definedName name="hAct_RO">'Actividades R. Operacional'!$B$5:$B$104</definedName>
    <definedName name="hLim_RO">'Actividades R. Operacional'!$D$5:$D$104</definedName>
    <definedName name="hAlerta_RO">'Actividades R. Operacional'!$L$5:$L$104</definedName>
    <definedName name="hObs_RO">'Actividades R. Operacional'!$M$5:$M$104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AlertaN_RN">'Actividades R. Normativo'!$Q$5:$Q$104</definedName>
    <definedName name="hN_RN">'Actividades R. Normativo'!$A$5:$A$104</definedName>
    <definedName name="hAct_RN">'Actividades R. Normativo'!$B$5:$B$104</definedName>
    <definedName name="hLim_RN">'Actividades R. Normativo'!$D$5:$D$104</definedName>
    <definedName name="hAlerta_RN">'Actividades R. Normativo'!$L$5:$L$104</definedName>
    <definedName name="hObs_RN">'Actividades R. Normativo'!$M$5:$M$104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AlertaN_RF">'Actividades R. Financiero'!$Q$5:$Q$104</definedName>
    <definedName name="hN_RF">'Actividades R. Financiero'!$A$5:$A$104</definedName>
    <definedName name="hAct_RF">'Actividades R. Financiero'!$B$5:$B$104</definedName>
    <definedName name="hLim_RF">'Actividades R. Financiero'!$D$5:$D$104</definedName>
    <definedName name="hAlerta_RF">'Actividades R. Financiero'!$L$5:$L$104</definedName>
    <definedName name="hObs_RF">'Actividades R. Financiero'!$M$5:$M$104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hAlertaN_ATR">'Actividades Asistente Técnico'!$Q$5:$Q$104</definedName>
    <definedName name="hN_ATR">'Actividades Asistente Técnico'!$A$5:$A$104</definedName>
    <definedName name="hAct_ATR">'Actividades Asistente Técnico'!$B$5:$B$104</definedName>
    <definedName name="hLim_ATR">'Actividades Asistente Técnico'!$D$5:$D$104</definedName>
    <definedName name="hAlerta_ATR">'Actividades Asistente Técnico'!$L$5:$L$104</definedName>
    <definedName name="hObs_ATR">'Actividades Asistente Técnico'!$M$5:$M$104</definedName>
    <definedName name="MesCiclo">'Calculos'!$B$15</definedName>
    <definedName name="_xlnm.Print_Titles" localSheetId="0">'Dashboard - Consolidado'!$1:$2</definedName>
    <definedName name="_xlnm.Print_Area" localSheetId="0">'Dashboard - Consolidado'!$A$1:$N$91</definedName>
    <definedName name="_xlnm.Print_Titles" localSheetId="1">'Administración'!$4:$4</definedName>
    <definedName name="_xlnm.Print_Area" localSheetId="1">'Administración'!$A$1:$Q$304</definedName>
    <definedName name="_xlnm.Print_Titles" localSheetId="3">'Cronograma R. Operacional'!$4:$4</definedName>
    <definedName name="_xlnm.Print_Area" localSheetId="3">'Cronograma R. Operacional'!$A$1:$Q$304</definedName>
    <definedName name="_xlnm.Print_Titles" localSheetId="4">'Actividades R. Operacional'!$4:$4</definedName>
    <definedName name="_xlnm.Print_Area" localSheetId="4">'Actividades R. Operacional'!$A$1:$M$104</definedName>
    <definedName name="_xlnm.Print_Titles" localSheetId="5">'Cronograma R. Normativo'!$4:$4</definedName>
    <definedName name="_xlnm.Print_Area" localSheetId="5">'Cronograma R. Normativo'!$A$1:$Q$304</definedName>
    <definedName name="_xlnm.Print_Titles" localSheetId="6">'Actividades R. Normativo'!$4:$4</definedName>
    <definedName name="_xlnm.Print_Area" localSheetId="6">'Actividades R. Normativo'!$A$1:$M$104</definedName>
    <definedName name="_xlnm.Print_Titles" localSheetId="7">'Cronograma R. Financiero'!$4:$4</definedName>
    <definedName name="_xlnm.Print_Area" localSheetId="7">'Cronograma R. Financiero'!$A$1:$Q$304</definedName>
    <definedName name="_xlnm.Print_Titles" localSheetId="8">'Actividades R. Financiero'!$4:$4</definedName>
    <definedName name="_xlnm.Print_Area" localSheetId="8">'Actividades R. Financiero'!$A$1:$M$104</definedName>
    <definedName name="_xlnm.Print_Titles" localSheetId="9">'Cronograma Asistente Técnico'!$4:$4</definedName>
    <definedName name="_xlnm.Print_Area" localSheetId="9">'Cronograma Asistente Técnico'!$A$1:$Q$304</definedName>
    <definedName name="_xlnm.Print_Titles" localSheetId="10">'Actividades Asistente Técnico'!$4:$4</definedName>
    <definedName name="_xlnm.Print_Area" localSheetId="10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dd/mm"/>
    <numFmt numFmtId="169" formatCode="0.0%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i val="1"/>
      <color rgb="001F3864"/>
      <sz val="8"/>
    </font>
    <font>
      <name val="Arial"/>
      <b val="1"/>
      <color rgb="001F3864"/>
      <sz val="9"/>
    </font>
    <font>
      <name val="Arial"/>
      <b val="1"/>
      <color rgb="001F3864"/>
      <sz val="8"/>
    </font>
    <font>
      <name val="Arial"/>
      <b val="1"/>
      <color rgb="001A1A1A"/>
      <sz val="9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595959"/>
        <bgColor rgb="00595959"/>
      </patternFill>
    </fill>
    <fill>
      <patternFill patternType="solid">
        <fgColor rgb="00DDDDDD"/>
        <bgColor rgb="00DDDDDD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8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9" fillId="7" borderId="1" applyAlignment="1" pivotButton="0" quotePrefix="0" xfId="0">
      <alignment horizontal="center" vertical="center" wrapText="1"/>
    </xf>
    <xf numFmtId="170" fontId="19" fillId="7" borderId="1" applyAlignment="1" pivotButton="0" quotePrefix="0" xfId="0">
      <alignment horizontal="center" vertical="center" wrapText="1"/>
    </xf>
    <xf numFmtId="165" fontId="19" fillId="7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6" borderId="1" applyAlignment="1" pivotButton="0" quotePrefix="0" xfId="0">
      <alignment horizontal="center" vertical="center" wrapText="1"/>
    </xf>
    <xf numFmtId="0" fontId="20" fillId="16" borderId="1" applyAlignment="1" pivotButton="0" quotePrefix="0" xfId="0">
      <alignment horizontal="center" vertical="center" wrapText="1"/>
    </xf>
    <xf numFmtId="1" fontId="20" fillId="1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6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6" borderId="1" applyAlignment="1" pivotButton="0" quotePrefix="0" xfId="0">
      <alignment horizontal="left" vertical="center" wrapText="1"/>
    </xf>
    <xf numFmtId="9" fontId="24" fillId="16" borderId="1" applyAlignment="1" pivotButton="0" quotePrefix="0" xfId="0">
      <alignment horizontal="center" vertical="center" wrapText="1"/>
    </xf>
    <xf numFmtId="172" fontId="5" fillId="16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25" fillId="16" borderId="1" applyAlignment="1" pivotButton="0" quotePrefix="0" xfId="0">
      <alignment horizontal="left" vertical="center" wrapText="1"/>
    </xf>
    <xf numFmtId="9" fontId="25" fillId="16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 wrapText="1"/>
    </xf>
    <xf numFmtId="0" fontId="1" fillId="14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15" borderId="1" pivotButton="0" quotePrefix="0" xfId="0"/>
    <xf numFmtId="0" fontId="13" fillId="0" borderId="0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1" fillId="8" borderId="1" pivotButton="0" quotePrefix="0" xfId="0"/>
    <xf numFmtId="0" fontId="13" fillId="7" borderId="0" applyAlignment="1" pivotButton="0" quotePrefix="0" xfId="0">
      <alignment horizontal="left" vertical="center" wrapText="1"/>
    </xf>
    <xf numFmtId="0" fontId="13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168" fontId="14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5" fillId="0" borderId="0" pivotButton="0" quotePrefix="0" xfId="0"/>
    <xf numFmtId="0" fontId="16" fillId="2" borderId="0" applyAlignment="1" pivotButton="0" quotePrefix="0" xfId="0">
      <alignment horizontal="center" vertical="center" wrapText="1"/>
    </xf>
    <xf numFmtId="169" fontId="0" fillId="0" borderId="0" pivotButton="0" quotePrefix="0" xfId="0"/>
    <xf numFmtId="1" fontId="0" fillId="0" borderId="0" pivotButton="0" quotePrefix="0" xfId="0"/>
    <xf numFmtId="0" fontId="17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b val="1"/>
      </font>
      <fill>
        <patternFill patternType="solid">
          <fgColor rgb="00DDDDDD"/>
          <bgColor rgb="00DDDDDD"/>
        </patternFill>
      </fill>
      <border>
        <top style="medium">
          <color rgb="00595959"/>
        </top>
      </border>
    </dxf>
    <dxf>
      <font>
        <color rgb="00404040"/>
      </font>
      <numFmt numFmtId="200" formatCode="&quot;      ↳  &quot;@"/>
    </dxf>
    <dxf>
      <font>
        <color rgb="00375623"/>
      </font>
      <fill>
        <patternFill patternType="solid">
          <fgColor rgb="00E2EFDA"/>
          <bgColor rgb="00E2EFDA"/>
        </patternFill>
      </fill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ADM" displayName="tblAct_ADM" ref="A4:AE304" headerRowCount="1">
  <autoFilter ref="A4:AE304"/>
  <tableColumns count="31">
    <tableColumn id="1" name="N°">
      <calculatedColumnFormula>IF(NOT((COUNTA(tblAct_ADM[[#This Row],[Tipo]:[Avance Semana 4 (%)]])+COUNTA(tblAct_ADM[[#This Row],[Observaciones]]))&gt;0),"",IF(tblAct_ADM[[#This Row],[Tipo (aux)]]="Macro",COUNTIFS(INDEX(tblAct_ADM[Tipo (aux)],1):tblAct_ADM[[#This Row],[Tipo (aux)]],"Macro",INDEX(tblAct_ADM[Mes],1):tblAct_ADM[[#This Row],[Mes]],tblAct_ADM[[#This Row],[Mes]]),IF(N(tblAct_ADM[[#This Row],[Grupo (aux)]])=0,"?",COUNTIFS(INDEX($T$5:$T$1000,1):INDEX($T$5:$T$1000,tblAct_ADM[[#This Row],[Grupo (aux)]]-4),"Macro",INDEX($Q$5:$Q$1000,1):INDEX($Q$5:$Q$1000,tblAct_ADM[[#This Row],[Grupo (aux)]]-4),INDEX($Q$5:$Q$1000,tblAct_ADM[[#This Row],[Grupo (aux)]]-4))&amp;"."&amp;COUNTIFS(INDEX(tblAct_ADM[Grupo (aux)],1):tblAct_ADM[[#This Row],[Grupo (aux)]],tblAct_ADM[[#This Row],[Grupo (aux)]],INDEX(tblAct_ADM[Tipo (aux)],1):tblAct_ADM[[#This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Fecha de cumplimiento"/>
    <tableColumn id="7" name="Peso (%) – solo macroactividad"/>
    <tableColumn id="8" name="Avance Semana 1 (%)"/>
    <tableColumn id="9" name="Avance Semana 2 (%)"/>
    <tableColumn id="10" name="Avance Semana 3 (%)"/>
    <tableColumn id="11" name="Avance Semana 4 (%)"/>
    <tableColumn id="12" name="% de Avance Total Actual">
      <calculatedColumnFormula>IF(NOT((COUNTA(tblAct_ADM[[#This Row],[Tipo]:[Avance Semana 4 (%)]])+COUNTA(tblAct_ADM[[#This Row],[Observaciones]]))&gt;0),"",IF(ISNUMBER(tblAct_ADM[[#This Row],[Fecha de cumplimiento]]),1,IF(N(tblAct_ADM[[#This Row],[N subactividades (aux)]])&gt;0,AVERAGEIFS($V$5:$V$1000,$S$5:$S$1000,ROW(),$T$5:$T$1000,"Sub"),tblAct_ADM[[#This Row],[Avance propio (aux)]])))</calculatedColumnFormula>
    </tableColumn>
    <tableColumn id="13" name="Estado">
      <calculatedColumnFormula>IF(tblAct_ADM[[#This Row],[% de Avance Total Actual]]="","",IF(tblAct_ADM[[#This Row],[% de Avance Total Actual]]&gt;=1,"Completado",IF(tblAct_ADM[[#This Row],[% de Avance Total Actual]]&gt;0,"En curso","Pendiente")))</calculatedColumnFormula>
    </tableColumn>
    <tableColumn id="14" name="Alerta de plazo">
      <calculatedColumnFormula>IF(NOT((COUNTA(tblAct_ADM[[#This Row],[Tipo]:[Avance Semana 4 (%)]])+COUNTA(tblAct_ADM[[#This Row],[Observaciones]]))&gt;0),"",IF(ISNUMBER(tblAct_ADM[[#This Row],[Fecha de cumplimiento]]),IF(AND(ISNUMBER(tblAct_ADM[[#This Row],[Fecha límite]]),tblAct_ADM[[#This Row],[Fecha de cumplimiento]]&gt;tblAct_ADM[[#This Row],[Fecha límite]]),"Cumplida con "&amp;(tblAct_ADM[[#This Row],[Fecha de cumplimiento]]-tblAct_ADM[[#This Row],[Fecha límite]])&amp;IF(tblAct_ADM[[#This Row],[Fecha de cumplimiento]]-tblAct_ADM[[#This Row],[Fecha límite]]=1," día"," días")&amp;" de retraso","Cumplida"),IF(N(tblAct_ADM[[#This Row],[% de Avance Total Actual]])&gt;=1,"Cumplida",IF(NOT(ISNUMBER(tblAct_ADM[[#This Row],[Fecha límite]])),"Sin fecha límite",IF(tblAct_ADM[[#This Row],[Fecha límite]]&lt;FechaRef,"Vencida hace "&amp;(FechaRef-tblAct_ADM[[#This Row],[Fecha límite]])&amp;IF(FechaRef-tblAct_ADM[[#This Row],[Fecha límite]]=1," día"," días"),IF(tblAct_ADM[[#This Row],[Fecha límite]]=FechaRef,"Vence hoy",IF(tblAct_ADM[[#This Row],[Fecha límite]]-FechaRef&lt;=DiasAlerta,"Vence en "&amp;(tblAct_ADM[[#This Row],[Fecha límite]]-FechaRef)&amp;IF(tblAct_ADM[[#This Row],[Fecha límite]]-FechaRef=1," día"," días"),"En plazo")))))))</calculatedColumnFormula>
    </tableColumn>
    <tableColumn id="15" name="Observaciones"/>
    <tableColumn id="16" name="Revisión automática (alertas)">
      <calculatedColumnFormula>IF(NOT((COUNTA(tblAct_ADM[[#This Row],[Tipo]:[Avance Semana 4 (%)]])+COUNTA(tblAct_ADM[[#This Row],[Observaciones]]))&gt;0),"",IF((IF(tblAct_ADM[[#This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 – solo macroactividad]]&lt;&gt;"",OR(NOT(ISNUMBER(tblAct_ADM[[#This Row],[Peso (%) – solo macroactividad]])),tblAct_ADM[[#This Row],[Peso (%) – solo macroactividad]]&lt;0,tblAct_ADM[[#This Row],[Peso (%) – solo macroactividad]]&gt;1)),"Peso fuera de rango"&amp;" · ","")&amp;IF(AND(tblAct_ADM[[#This Row],[Tipo (aux)]]="Sub",tblAct_ADM[[#This Row],[Peso (%) – solo macroactividad]]&lt;&gt;""),"Las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",""))="","✔ OK","⚠ "&amp;LEFT(IF(tblAct_ADM[[#This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 – solo macroactividad]]&lt;&gt;"",OR(NOT(ISNUMBER(tblAct_ADM[[#This Row],[Peso (%) – solo macroactividad]])),tblAct_ADM[[#This Row],[Peso (%) – solo macroactividad]]&lt;0,tblAct_ADM[[#This Row],[Peso (%) – solo macroactividad]]&gt;1)),"Peso fuera de rango"&amp;" · ","")&amp;IF(AND(tblAct_ADM[[#This Row],[Tipo (aux)]]="Sub",tblAct_ADM[[#This Row],[Peso (%) – solo macroactividad]]&lt;&gt;""),"Las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",""),LEN(IF(tblAct_ADM[[#This Row],[Actividad]]="","Falta el nombre de la actividad"&amp;" · ","")&amp;IF(AND(tblAct_ADM[[#This Row],[Tipo (aux)]]="Sub",N(tblAct_ADM[[#This Row],[Grupo (aux)]])=0),"Subactividad sin macroactividad arriba"&amp;" · ","")&amp;IF(tblAct_ADM[[#This Row],[Fecha de inicio]]="","Sin fecha de inicio"&amp;" · ","")&amp;IF(tblAct_ADM[[#This Row],[Fecha límite]]="","Sin fecha límite"&amp;" · ","")&amp;IF(OR(AND(tblAct_ADM[[#This Row],[Fecha de inicio]]&lt;&gt;"",NOT(ISNUMBER(tblAct_ADM[[#This Row],[Fecha de inicio]]))),AND(tblAct_ADM[[#This Row],[Fecha límite]]&lt;&gt;"",NOT(ISNUMBER(tblAct_ADM[[#This Row],[Fecha límite]]))),AND(tblAct_ADM[[#This Row],[Fecha de cumplimiento]]&lt;&gt;"",NOT(ISNUMBER(tblAct_ADM[[#This Row],[Fecha de cumplimiento]])))),"Fecha no válida"&amp;" · ","")&amp;IF(AND(ISNUMBER(tblAct_ADM[[#This Row],[Fecha de inicio]]),ISNUMBER(tblAct_ADM[[#This Row],[Fecha límite]]),tblAct_ADM[[#This Row],[Fecha de inicio]]&gt;tblAct_ADM[[#This Row],[Fecha límite]]),"Inicio posterior a fecha límite"&amp;" · ","")&amp;IF(AND(tblAct_ADM[[#This Row],[Tipo (aux)]]="Macro",tblAct_ADM[[#This Row],[Peso (%) – solo macroactividad]]&lt;&gt;"",OR(NOT(ISNUMBER(tblAct_ADM[[#This Row],[Peso (%) – solo macroactividad]])),tblAct_ADM[[#This Row],[Peso (%) – solo macroactividad]]&lt;0,tblAct_ADM[[#This Row],[Peso (%) – solo macroactividad]]&gt;1)),"Peso fuera de rango"&amp;" · ","")&amp;IF(AND(tblAct_ADM[[#This Row],[Tipo (aux)]]="Sub",tblAct_ADM[[#This Row],[Peso (%) – solo macroactividad]]&lt;&gt;""),"Las subactividades no llevan peso (valen igual dentro de su macroactividad)"&amp;" · ","")&amp;IF(AND(N(tblAct_ADM[[#This Row],[N subactividades (aux)]])&gt;0,COUNT(tblAct_ADM[[#This Row],[Avance Semana 1 (%)]:[Avance Semana 4 (%)]])&gt;0),"Con subactividades: deje vacías las semanas (se calculan solas)"&amp;" · ","")&amp;IF((COUNTIF(tblAct_ADM[[#This Row],[Avance Semana 1 (%)]:[Avance Semana 4 (%)]],"&gt;1")+COUNTIF(tblAct_ADM[[#This Row],[Avance Semana 1 (%)]:[Avance Semana 4 (%)]],"&lt;0")+COUNTA(tblAct_ADM[[#This Row],[Avance Semana 1 (%)]:[Avance Semana 4 (%)]])-COUNT(tblAct_ADM[[#This Row],[Avance Semana 1 (%)]:[Avance Semana 4 (%)]]))&gt;0,"Avance fuera de rango 0-100%"&amp;" · ","")&amp;IF(OR(AND(tblAct_ADM[[#This Row],[Avance Semana 2 (%)]]&lt;&gt;"",tblAct_ADM[[#This Row],[Avance Semana 2 (%)]]&lt;tblAct_ADM[[#This Row],[Avance Semana 1 (%)]]),AND(tblAct_ADM[[#This Row],[Avance Semana 3 (%)]]&lt;&gt;"",tblAct_ADM[[#This Row],[Avance Semana 3 (%)]]&lt;MAX(tblAct_ADM[[#This Row],[Avance Semana 1 (%)]:[Avance Semana 2 (%)]])),AND(tblAct_ADM[[#This Row],[Avance Semana 4 (%)]]&lt;&gt;"",tblAct_ADM[[#This Row],[Avance Semana 4 (%)]]&lt;MAX(tblAct_ADM[[#This Row],[Avance Semana 1 (%)]:[Avance Semana 3 (%)]]))),"Avance semanal decreciente"&amp;" · ","")&amp;IF(AND(ISNUMBER(tblAct_ADM[[#This Row],[Fecha límite]]),tblAct_ADM[[#This Row],[Fecha límite]]&lt;FechaRef,N(tblAct_ADM[[#This Row],[% de Avance Total Actual]])&lt;1),"Vencida"&amp;" · ","")&amp;IF(AND(ObsObligatoria="Sí",ISNUMBER(tblAct_ADM[[#This Row],[Fecha límite]]),tblAct_ADM[[#This Row],[Fecha límite]]&lt;FechaRef,N(tblAct_ADM[[#This Row],[% de Avance Total Actual]])&lt;1,tblAct_ADM[[#This Row],[Observaciones]]=""),"Vencida sin observación"&amp;" · ",""))-3)))</calculatedColumnFormula>
    </tableColumn>
    <tableColumn id="17" name="Mes">
      <calculatedColumnFormula>IF(NOT((COUNTA(tblAct_ADM[[#This Row],[Tipo]:[Avance Semana 4 (%)]])+COUNTA(tblAct_ADM[[#This Row],[Observaciones]]))&gt;0),"",IF(AND(tblAct_ADM[[#This Row],[Tipo (aux)]]="Sub",N(tblAct_ADM[[#This Row],[Grupo (aux)]])&gt;0),IF(ISNUMBER(INDEX($D$5:$D$1000,tblAct_ADM[[#This Row],[Grupo (aux)]]-4)),DATE(YEAR(INDEX($D$5:$D$1000,tblAct_ADM[[#This Row],[Grupo (aux)]]-4)),MONTH(INDEX($D$5:$D$1000,tblAct_ADM[[#This Row],[Grupo (aux)]]-4)),1),IF(ISNUMBER(INDEX($E$5:$E$1000,tblAct_ADM[[#This Row],[Grupo (aux)]]-4)),DATE(YEAR(INDEX($E$5:$E$1000,tblAct_ADM[[#This Row],[Grupo (aux)]]-4)),MONTH(INDEX($E$5:$E$1000,tblAct_ADM[[#This Row],[Grupo (aux)]]-4)),1),MesCiclo)),IF(ISNUMBER(tblAct_ADM[[#This Row],[Fecha de inicio]]),DATE(YEAR(tblAct_ADM[[#This Row],[Fecha de inicio]]),MONTH(tblAct_ADM[[#This Row],[Fecha de inicio]]),1),IF(ISNUMBER(tblAct_ADM[[#This Row],[Fecha límite]]),DATE(YEAR(tblAct_ADM[[#This Row],[Fecha límite]]),MONTH(tblAct_ADM[[#This Row],[Fecha límite]]),1),MesCiclo))))</calculatedColumnFormula>
    </tableColumn>
    <tableColumn id="18" name="Orden en el mes (aux)">
      <calculatedColumnFormula>IF(OR(tblAct_ADM[[#This Row],[Mes]]="",tblAct_ADM[[#This Row],[Mes]]&lt;&gt;MesCiclo),"",COUNTIF(INDEX(tblAct_ADM[Mes],1):tblAct_ADM[[#This Row],[Mes]],MesCiclo))</calculatedColumnFormula>
    </tableColumn>
    <tableColumn id="19" name="Grupo (aux)">
      <calculatedColumnFormula>IF(tblAct_ADM[[#This Row],[Tipo (aux)]]="","",IF(tblAct_ADM[[#This Row],[Tipo (aux)]]="Macro",ROW(),IFERROR(LOOKUP(2,1/(INDEX(tblAct_ADM[Tipo (aux)],1):tblAct_ADM[[#This Row],[Tipo (aux)]]="Macro"),ROW(INDEX(tblAct_ADM[Tipo (aux)],1):tblAct_ADM[[#This Row],[Tipo (aux)]])),0)))</calculatedColumnFormula>
    </tableColumn>
    <tableColumn id="20" name="Tipo (aux)">
      <calculatedColumnFormula>IF(NOT((COUNTA(tblAct_ADM[[#This Row],[Tipo]:[Avance Semana 4 (%)]])+COUNTA(tblAct_ADM[[#This Row],[Observaciones]]))&gt;0),"",IF(tblAct_ADM[[#This Row],[Tipo]]="Subactividad","Sub","Macro"))</calculatedColumnFormula>
    </tableColumn>
    <tableColumn id="21" name="N subactividades (aux)">
      <calculatedColumnFormula>IF(tblAct_ADM[[#This Row],[Tipo (aux)]]="Macro",COUNTIFS($S$5:$S$1000,ROW(),$T$5:$T$1000,"Sub"),"")</calculatedColumnFormula>
    </tableColumn>
    <tableColumn id="22" name="Avance propio (aux)">
      <calculatedColumnFormula>IF(tblAct_ADM[[#This Row],[Tipo (aux)]]="","",IF(ISNUMBER(tblAct_ADM[[#This Row],[Fecha de cumplimiento]]),1,IFERROR(LOOKUP(2,1/(tblAct_ADM[[#This Row],[Avance Semana 1 (%)]:[Avance Semana 4 (%)]]&lt;&gt;""),tblAct_ADM[[#This Row],[Avance Semana 1 (%)]:[Avance Semana 4 (%)]]),0)))</calculatedColumnFormula>
    </tableColumn>
    <tableColumn id="23" name="Propi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Row],[Mes]]),7))+6),1,IF(ISNUMBER(tblAct_ADM[[#This Row],[Avance Semana 1 (%)]]),tblAct_ADM[[#This Row],[Avance Semana 1 (%)]],0)))</calculatedColumnFormula>
    </tableColumn>
    <tableColumn id="24" name="Propi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Row],[Mes]]),7))+13),1,IF(ISNUMBER(tblAct_ADM[[#This Row],[Avance Semana 2 (%)]]),tblAct_ADM[[#This Row],[Avance Semana 2 (%)]],tblAct_ADM[[#This Row],[Propio S1 (aux)]])))</calculatedColumnFormula>
    </tableColumn>
    <tableColumn id="25" name="Propi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Row],[Mes]]),7))+20),1,IF(ISNUMBER(tblAct_ADM[[#This Row],[Avance Semana 3 (%)]]),tblAct_ADM[[#This Row],[Avance Semana 3 (%)]],tblAct_ADM[[#This Row],[Propio S2 (aux)]])))</calculatedColumnFormula>
    </tableColumn>
    <tableColumn id="26" name="Propi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Row],[Mes]]),7))+27),1,IF(ISNUMBER(tblAct_ADM[[#This Row],[Avance Semana 4 (%)]]),tblAct_ADM[[#This Row],[Avance Semana 4 (%)]],tblAct_ADM[[#This Row],[Propio S3 (aux)]])))</calculatedColumnFormula>
    </tableColumn>
    <tableColumn id="27" name="Efectivo S1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Row],[Mes]]),7))+6),1,IF(N(tblAct_ADM[[#This Row],[N subactividades (aux)]])&gt;0,AVERAGEIFS($W$5:$W$1000,$S$5:$S$1000,ROW(),$T$5:$T$1000,"Sub"),tblAct_ADM[[#This Row],[Propio S1 (aux)]])))</calculatedColumnFormula>
    </tableColumn>
    <tableColumn id="28" name="Efectivo S2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Row],[Mes]]),7))+13),1,IF(N(tblAct_ADM[[#This Row],[N subactividades (aux)]])&gt;0,AVERAGEIFS($X$5:$X$1000,$S$5:$S$1000,ROW(),$T$5:$T$1000,"Sub"),tblAct_ADM[[#This Row],[Propio S2 (aux)]])))</calculatedColumnFormula>
    </tableColumn>
    <tableColumn id="29" name="Efectivo S3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Row],[Mes]]),7))+20),1,IF(N(tblAct_ADM[[#This Row],[N subactividades (aux)]])&gt;0,AVERAGEIFS($Y$5:$Y$1000,$S$5:$S$1000,ROW(),$T$5:$T$1000,"Sub"),tblAct_ADM[[#This Row],[Propio S3 (aux)]])))</calculatedColumnFormula>
    </tableColumn>
    <tableColumn id="30" name="Efectivo S4 (aux)">
      <calculatedColumnFormula>IF(tblAct_ADM[[#This Row],[Tipo (aux)]]="","",IF(AND(ISNUMBER(tblAct_ADM[[#This Row],[Fecha de cumplimiento]]),tblAct_ADM[[#This Row],[Fecha de cumplimiento]]&lt;=IF(tblAct_ADM[[#This Row],[Mes]]=MesCiclo,InicioCiclo,tblAct_ADM[[#This Row],[Mes]]+MOD(2-WEEKDAY(tblAct_ADM[[#This Row],[Mes]]),7))+27),1,IF(N(tblAct_ADM[[#This Row],[N subactividades (aux)]])&gt;0,AVERAGEIFS($Z$5:$Z$1000,$S$5:$S$1000,ROW(),$T$5:$T$1000,"Sub"),tblAct_ADM[[#This Row],[Propio S4 (aux)]])))</calculatedColumnFormula>
    </tableColumn>
    <tableColumn id="31" name="Peso efectivo (aux)">
      <calculatedColumnFormula>IF(tblAct_ADM[[#This Row],[Tipo (aux)]]&lt;&gt;"Macro","",IF(COUNTIFS($Q$5:$Q$1000,tblAct_ADM[[#This Row],[Mes]],$T$5:$T$1000,"Macro",$G$5:$G$1000,"&gt;0")=0,1/COUNTIFS($Q$5:$Q$1000,tblAct_ADM[[#This Row],[Mes]],$T$5:$T$1000,"Macro"),IF(AND(ISNUMBER(tblAct_ADM[[#This Row],[Peso (%) – solo macroactividad]]),N(tblAct_ADM[[#This Row],[Peso (%) – solo macroactividad]])&gt;0),tblAct_ADM[[#This Row],[Peso (%) – solo macroactividad]],SUMIFS($G$5:$G$1000,$Q$5:$Q$1000,tblAct_ADM[[#This Row],[Mes]],$T$5:$T$1000,"Macro")/COUNTIFS($Q$5:$Q$1000,tblAct_ADM[[#This Row],[Mes]],$T$5:$T$1000,"Macro",$G$5:$G$1000,"&gt;0"))/(COUNTIFS($Q$5:$Q$1000,tblAct_ADM[[#This Row],[Mes]],$T$5:$T$1000,"Macro")*SUMIFS($G$5:$G$1000,$Q$5:$Q$1000,tblAct_ADM[[#This Row],[Mes]],$T$5:$T$1000,"Macro")/COUNTIFS($Q$5:$Q$1000,tblAct_ADM[[#This Row],[Mes]],$T$5:$T$1000,"Macro",$G$5:$G$1000,"&gt;0"))))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ct_RO" displayName="tblAct_RO" ref="A4:AE304" headerRowCount="1">
  <autoFilter ref="A4:AE304"/>
  <tableColumns count="31">
    <tableColumn id="1" name="N°">
      <calculatedColumnFormula>IF(NOT((COUNTA(tblAct_RO[[#This Row],[Tipo]:[Avance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(aux)]])=0,"?",COUNTIFS(INDEX($T$5:$T$1000,1):INDEX($T$5:$T$1000,tblAct_RO[[#This Row],[Grupo (aux)]]-4),"Macro",INDEX($Q$5:$Q$1000,1):INDEX($Q$5:$Q$1000,tblAct_RO[[#This Row],[Grupo (aux)]]-4),INDEX($Q$5:$Q$1000,tblAct_RO[[#This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Fecha de cumplimiento"/>
    <tableColumn id="7" name="Peso (%) – solo macroactividad"/>
    <tableColumn id="8" name="Avance Semana 1 (%)"/>
    <tableColumn id="9" name="Avance Semana 2 (%)"/>
    <tableColumn id="10" name="Avance Semana 3 (%)"/>
    <tableColumn id="11" name="Avance Semana 4 (%)"/>
    <tableColumn id="12" name="% de Avance Total Actual">
      <calculatedColumnFormula>IF(NOT((COUNTA(tblAct_RO[[#This Row],[Tipo]:[Avance Semana 4 (%)]])+COUNTA(tblAct_RO[[#This Row],[Observaciones]]))&gt;0),"",IF(ISNUMBER(tblAct_RO[[#This Row],[Fecha de cumplimiento]]),1,IF(N(tblAct_RO[[#This Row],[N subactividades (aux)]])&gt;0,AVERAGEIFS($V$5:$V$1000,$S$5:$S$1000,ROW(),$T$5:$T$1000,"Sub"),tblAct_RO[[#This Row],[Avance propio (aux)]])))</calculatedColumnFormula>
    </tableColumn>
    <tableColumn id="13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4" name="Alerta de plazo">
      <calculatedColumnFormula>IF(NOT((COUNTA(tblAct_RO[[#This Row],[Tipo]:[Avance Semana 4 (%)]])+COUNTA(tblAct_RO[[#This Row],[Observaciones]]))&gt;0),"",IF(ISNUMBER(tblAct_RO[[#This Row],[Fecha de cumplimiento]]),IF(AND(ISNUMBER(tblAct_RO[[#This Row],[Fecha límite]]),tblAct_RO[[#This Row],[Fecha de cumplimiento]]&gt;tblAct_RO[[#This Row],[Fecha límite]]),"Cumplida con "&amp;(tblAct_RO[[#This Row],[Fecha de cumplimiento]]-tblAct_RO[[#This Row],[Fecha límite]])&amp;IF(tblAct_RO[[#This Row],[Fecha de cumplimiento]]-tblAct_RO[[#This Row],[Fecha límite]]=1," día"," días")&amp;" de retraso","Cumplida"),IF(N(tblAct_RO[[#This Row],[% de Avance Total Actual]])&gt;=1,"Cumplida",IF(NOT(ISNUMBER(tblAct_RO[[#This Row],[Fecha límite]])),"Sin fecha límite",IF(tblAct_RO[[#This Row],[Fecha límite]]&lt;FechaRef,"Vencida hace "&amp;(FechaRef-tblAct_RO[[#This Row],[Fecha límite]])&amp;IF(FechaRef-tblAct_RO[[#This Row],[Fecha límite]]=1," día"," días"),IF(tblAct_RO[[#This Row],[Fecha límite]]=FechaRef,"Vence hoy",IF(tblAct_RO[[#This Row],[Fecha límite]]-FechaRef&lt;=DiasAlerta,"Vence en "&amp;(tblAct_RO[[#This Row],[Fecha límite]]-FechaRef)&amp;IF(tblAct_RO[[#This Row],[Fecha límite]]-FechaRef=1," día"," días"),"En plazo")))))))</calculatedColumnFormula>
    </tableColumn>
    <tableColumn id="15" name="Observaciones"/>
    <tableColumn id="16" name="Revisión automática (alertas)">
      <calculatedColumnFormula>IF(NOT((COUNTA(tblAct_RO[[#This Row],[Tipo]:[Avance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 – solo macroactividad]]&lt;&gt;"",OR(NOT(ISNUMBER(tblAct_RO[[#This Row],[Peso (%) – solo macroactividad]])),tblAct_RO[[#This Row],[Peso (%) – solo macroactividad]]&lt;0,tblAct_RO[[#This Row],[Peso (%) – solo macroactividad]]&gt;1)),"Peso fuera de rango"&amp;" · ","")&amp;IF(AND(tblAct_RO[[#This Row],[Tipo (aux)]]="Sub",tblAct_RO[[#This Row],[Peso (%) – solo macroactividad]]&lt;&gt;""),"Las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 – solo macroactividad]]&lt;&gt;"",OR(NOT(ISNUMBER(tblAct_RO[[#This Row],[Peso (%) – solo macroactividad]])),tblAct_RO[[#This Row],[Peso (%) – solo macroactividad]]&lt;0,tblAct_RO[[#This Row],[Peso (%) – solo macroactividad]]&gt;1)),"Peso fuera de rango"&amp;" · ","")&amp;IF(AND(tblAct_RO[[#This Row],[Tipo (aux)]]="Sub",tblAct_RO[[#This Row],[Peso (%) – solo macroactividad]]&lt;&gt;""),"Las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límite]]))),AND(tblAct_RO[[#This Row],[Fecha de cumplimiento]]&lt;&gt;"",NOT(ISNUMBER(tblAct_RO[[#This Row],[Fecha de cumplimiento]])))),"Fecha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(%) – solo macroactividad]]&lt;&gt;"",OR(NOT(ISNUMBER(tblAct_RO[[#This Row],[Peso (%) – solo macroactividad]])),tblAct_RO[[#This Row],[Peso (%) – solo macroactividad]]&lt;0,tblAct_RO[[#This Row],[Peso (%) – solo macroactividad]]&gt;1)),"Peso fuera de rango"&amp;" · ","")&amp;IF(AND(tblAct_RO[[#This Row],[Tipo (aux)]]="Sub",tblAct_RO[[#This Row],[Peso (%) – solo macroactividad]]&lt;&gt;""),"Las subactividades no llevan peso (valen igual dentro de su macroactividad)"&amp;"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",""))-3)))</calculatedColumnFormula>
    </tableColumn>
    <tableColumn id="17" name="Mes">
      <calculatedColumnFormula>IF(NOT((COUNTA(tblAct_RO[[#This Row],[Tipo]:[Avance Semana 4 (%)]])+COUNTA(tblAct_RO[[#This Row],[Observaciones]]))&gt;0),"",IF(AND(tblAct_RO[[#This Row],[Tipo (aux)]]="Sub",N(tblAct_RO[[#This Row],[Grupo (aux)]])&gt;0),IF(ISNUMBER(INDEX($D$5:$D$1000,tblAct_RO[[#This Row],[Grupo (aux)]]-4)),DATE(YEAR(INDEX($D$5:$D$1000,tblAct_RO[[#This Row],[Grupo (aux)]]-4)),MONTH(INDEX($D$5:$D$1000,tblAct_RO[[#This Row],[Grupo (aux)]]-4)),1),IF(ISNUMBER(INDEX($E$5:$E$1000,tblAct_RO[[#This Row],[Grupo (aux)]]-4)),DATE(YEAR(INDEX($E$5:$E$1000,tblAct_RO[[#This Row],[Grupo (aux)]]-4)),MONTH(INDEX($E$5:$E$1000,tblAct_RO[[#This Row],[Grupo (aux)]]-4)),1),MesCiclo)),IF(ISNUMBER(tblAct_RO[[#This Row],[Fecha de inicio]]),DATE(YEAR(tblAct_RO[[#This Row],[Fecha de inicio]]),MONTH(tblAct_RO[[#This Row],[Fecha de inicio]]),1),IF(ISNUMBER(tblAct_RO[[#This Row],[Fecha límite]]),DATE(YEAR(tblAct_RO[[#This Row],[Fecha límite]]),MONTH(tblAct_RO[[#This Row],[Fecha límite]]),1),MesCiclo))))</calculatedColumnFormula>
    </tableColumn>
    <tableColumn id="18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19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20" name="Tipo (aux)">
      <calculatedColumnFormula>IF(NOT((COUNTA(tblAct_RO[[#This Row],[Tipo]:[Avance Semana 4 (%)]])+COUNTA(tblAct_RO[[#This Row],[Observaciones]]))&gt;0),"",IF(tblAct_RO[[#This Row],[Tipo]]="Subactividad","Sub","Macro"))</calculatedColumnFormula>
    </tableColumn>
    <tableColumn id="21" name="N subactividades (aux)">
      <calculatedColumnFormula>IF(tblAct_RO[[#This Row],[Tipo (aux)]]="Macro",COUNTIFS($S$5:$S$1000,ROW(),$T$5:$T$1000,"Sub"),"")</calculatedColumnFormula>
    </tableColumn>
    <tableColumn id="22" name="Avance propio (aux)">
      <calculatedColumnFormula>IF(tblAct_RO[[#This Row],[Tipo (aux)]]="","",IF(ISNUMBER(tblAct_RO[[#This Row],[Fecha de cumplimiento]]),1,IFERROR(LOOKUP(2,1/(tblAct_RO[[#This Row],[Avance Semana 1 (%)]:[Avance Semana 4 (%)]]&lt;&gt;""),tblAct_RO[[#This Row],[Avance Semana 1 (%)]:[Avance Semana 4 (%)]]),0)))</calculatedColumnFormula>
    </tableColumn>
    <tableColumn id="23" name="Propi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Row],[Mes]]),7))+6),1,IF(ISNUMBER(tblAct_RO[[#This Row],[Avance Semana 1 (%)]]),tblAct_RO[[#This Row],[Avance Semana 1 (%)]],0)))</calculatedColumnFormula>
    </tableColumn>
    <tableColumn id="24" name="Propi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Row],[Mes]]),7))+13),1,IF(ISNUMBER(tblAct_RO[[#This Row],[Avance Semana 2 (%)]]),tblAct_RO[[#This Row],[Avance Semana 2 (%)]],tblAct_RO[[#This Row],[Propio S1 (aux)]])))</calculatedColumnFormula>
    </tableColumn>
    <tableColumn id="25" name="Propi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Row],[Mes]]),7))+20),1,IF(ISNUMBER(tblAct_RO[[#This Row],[Avance Semana 3 (%)]]),tblAct_RO[[#This Row],[Avance Semana 3 (%)]],tblAct_RO[[#This Row],[Propio S2 (aux)]])))</calculatedColumnFormula>
    </tableColumn>
    <tableColumn id="26" name="Propi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Row],[Mes]]),7))+27),1,IF(ISNUMBER(tblAct_RO[[#This Row],[Avance Semana 4 (%)]]),tblAct_RO[[#This Row],[Avance Semana 4 (%)]],tblAct_RO[[#This Row],[Propio S3 (aux)]])))</calculatedColumnFormula>
    </tableColumn>
    <tableColumn id="27" name="Efectivo S1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Row],[Mes]]),7))+6),1,IF(N(tblAct_RO[[#This Row],[N subactividades (aux)]])&gt;0,AVERAGEIFS($W$5:$W$1000,$S$5:$S$1000,ROW(),$T$5:$T$1000,"Sub"),tblAct_RO[[#This Row],[Propio S1 (aux)]])))</calculatedColumnFormula>
    </tableColumn>
    <tableColumn id="28" name="Efectivo S2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Row],[Mes]]),7))+13),1,IF(N(tblAct_RO[[#This Row],[N subactividades (aux)]])&gt;0,AVERAGEIFS($X$5:$X$1000,$S$5:$S$1000,ROW(),$T$5:$T$1000,"Sub"),tblAct_RO[[#This Row],[Propio S2 (aux)]])))</calculatedColumnFormula>
    </tableColumn>
    <tableColumn id="29" name="Efectivo S3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Row],[Mes]]),7))+20),1,IF(N(tblAct_RO[[#This Row],[N subactividades (aux)]])&gt;0,AVERAGEIFS($Y$5:$Y$1000,$S$5:$S$1000,ROW(),$T$5:$T$1000,"Sub"),tblAct_RO[[#This Row],[Propio S3 (aux)]])))</calculatedColumnFormula>
    </tableColumn>
    <tableColumn id="30" name="Efectivo S4 (aux)">
      <calculatedColumnFormula>IF(tblAct_RO[[#This Row],[Tipo (aux)]]="","",IF(AND(ISNUMBER(tblAct_RO[[#This Row],[Fecha de cumplimiento]]),tblAct_RO[[#This Row],[Fecha de cumplimiento]]&lt;=IF(tblAct_RO[[#This Row],[Mes]]=MesCiclo,InicioCiclo,tblAct_RO[[#This Row],[Mes]]+MOD(2-WEEKDAY(tblAct_RO[[#This Row],[Mes]]),7))+27),1,IF(N(tblAct_RO[[#This Row],[N subactividades (aux)]])&gt;0,AVERAGEIFS($Z$5:$Z$1000,$S$5:$S$1000,ROW(),$T$5:$T$1000,"Sub"),tblAct_RO[[#This Row],[Propio S4 (aux)]])))</calculatedColumnFormula>
    </tableColumn>
    <tableColumn id="31" name="Peso efectivo (aux)">
      <calculatedColumnFormula>IF(tblAct_RO[[#This Row],[Tipo (aux)]]&lt;&gt;"Macro","",IF(COUNTIFS($Q$5:$Q$1000,tblAct_RO[[#This Row],[Mes]],$T$5:$T$1000,"Macro",$G$5:$G$1000,"&gt;0")=0,1/COUNTIFS($Q$5:$Q$1000,tblAct_RO[[#This Row],[Mes]],$T$5:$T$1000,"Macro"),IF(AND(ISNUMBER(tblAct_RO[[#This Row],[Peso (%) – solo macroactividad]]),N(tblAct_RO[[#This Row],[Peso (%) – solo macroactividad]])&gt;0),tblAct_RO[[#This Row],[Peso (%) – solo macroactividad]],SUMIFS($G$5:$G$1000,$Q$5:$Q$1000,tblAct_RO[[#This Row],[Mes]],$T$5:$T$1000,"Macro")/COUNTIFS($Q$5:$Q$1000,tblAct_RO[[#This Row],[Mes]],$T$5:$T$1000,"Macro",$G$5:$G$1000,"&gt;0"))/(COUNTIFS($Q$5:$Q$1000,tblAct_RO[[#This Row],[Mes]],$T$5:$T$1000,"Macro")*SUMIFS($G$5:$G$1000,$Q$5:$Q$1000,tblAct_RO[[#This Row],[Mes]],$T$5:$T$1000,"Macro")/COUNTIFS($Q$5:$Q$1000,tblAct_RO[[#This Row],[Mes]],$T$5:$T$1000,"Macro",$G$5:$G$1000,"&gt;0"))))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4.xml><?xml version="1.0" encoding="utf-8"?>
<table xmlns="http://schemas.openxmlformats.org/spreadsheetml/2006/main" id="4" name="tblAct_RN" displayName="tblAct_RN" ref="A4:AE304" headerRowCount="1">
  <autoFilter ref="A4:AE304"/>
  <tableColumns count="31">
    <tableColumn id="1" name="N°">
      <calculatedColumnFormula>IF(NOT((COUNTA(tblAct_RN[[#This Row],[Tipo]:[Avance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(aux)]])=0,"?",COUNTIFS(INDEX($T$5:$T$1000,1):INDEX($T$5:$T$1000,tblAct_RN[[#This Row],[Grupo (aux)]]-4),"Macro",INDEX($Q$5:$Q$1000,1):INDEX($Q$5:$Q$1000,tblAct_RN[[#This Row],[Grupo (aux)]]-4),INDEX($Q$5:$Q$1000,tblAct_RN[[#This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Fecha de cumplimiento"/>
    <tableColumn id="7" name="Peso (%) – solo macroactividad"/>
    <tableColumn id="8" name="Avance Semana 1 (%)"/>
    <tableColumn id="9" name="Avance Semana 2 (%)"/>
    <tableColumn id="10" name="Avance Semana 3 (%)"/>
    <tableColumn id="11" name="Avance Semana 4 (%)"/>
    <tableColumn id="12" name="% de Avance Total Actual">
      <calculatedColumnFormula>IF(NOT((COUNTA(tblAct_RN[[#This Row],[Tipo]:[Avance Semana 4 (%)]])+COUNTA(tblAct_RN[[#This Row],[Observaciones]]))&gt;0),"",IF(ISNUMBER(tblAct_RN[[#This Row],[Fecha de cumplimiento]]),1,IF(N(tblAct_RN[[#This Row],[N subactividades (aux)]])&gt;0,AVERAGEIFS($V$5:$V$1000,$S$5:$S$1000,ROW(),$T$5:$T$1000,"Sub"),tblAct_RN[[#This Row],[Avance propio (aux)]])))</calculatedColumnFormula>
    </tableColumn>
    <tableColumn id="13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4" name="Alerta de plazo">
      <calculatedColumnFormula>IF(NOT((COUNTA(tblAct_RN[[#This Row],[Tipo]:[Avance Semana 4 (%)]])+COUNTA(tblAct_RN[[#This Row],[Observaciones]]))&gt;0),"",IF(ISNUMBER(tblAct_RN[[#This Row],[Fecha de cumplimiento]]),IF(AND(ISNUMBER(tblAct_RN[[#This Row],[Fecha límite]]),tblAct_RN[[#This Row],[Fecha de cumplimiento]]&gt;tblAct_RN[[#This Row],[Fecha límite]]),"Cumplida con "&amp;(tblAct_RN[[#This Row],[Fecha de cumplimiento]]-tblAct_RN[[#This Row],[Fecha límite]])&amp;IF(tblAct_RN[[#This Row],[Fecha de cumplimiento]]-tblAct_RN[[#This Row],[Fecha límite]]=1," día"," días")&amp;" de retraso","Cumplida"),IF(N(tblAct_RN[[#This Row],[% de Avance Total Actual]])&gt;=1,"Cumplida",IF(NOT(ISNUMBER(tblAct_RN[[#This Row],[Fecha límite]])),"Sin fecha límite",IF(tblAct_RN[[#This Row],[Fecha límite]]&lt;FechaRef,"Vencida hace "&amp;(FechaRef-tblAct_RN[[#This Row],[Fecha límite]])&amp;IF(FechaRef-tblAct_RN[[#This Row],[Fecha límite]]=1," día"," días"),IF(tblAct_RN[[#This Row],[Fecha límite]]=FechaRef,"Vence hoy",IF(tblAct_RN[[#This Row],[Fecha límite]]-FechaRef&lt;=DiasAlerta,"Vence en "&amp;(tblAct_RN[[#This Row],[Fecha límite]]-FechaRef)&amp;IF(tblAct_RN[[#This Row],[Fecha límite]]-FechaRef=1," día"," días"),"En plazo")))))))</calculatedColumnFormula>
    </tableColumn>
    <tableColumn id="15" name="Observaciones"/>
    <tableColumn id="16" name="Revisión automática (alertas)">
      <calculatedColumnFormula>IF(NOT((COUNTA(tblAct_RN[[#This Row],[Tipo]:[Avance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 – solo macroactividad]]&lt;&gt;"",OR(NOT(ISNUMBER(tblAct_RN[[#This Row],[Peso (%) – solo macroactividad]])),tblAct_RN[[#This Row],[Peso (%) – solo macroactividad]]&lt;0,tblAct_RN[[#This Row],[Peso (%) – solo macroactividad]]&gt;1)),"Peso fuera de rango"&amp;" · ","")&amp;IF(AND(tblAct_RN[[#This Row],[Tipo (aux)]]="Sub",tblAct_RN[[#This Row],[Peso (%) – solo macroactividad]]&lt;&gt;""),"Las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 – solo macroactividad]]&lt;&gt;"",OR(NOT(ISNUMBER(tblAct_RN[[#This Row],[Peso (%) – solo macroactividad]])),tblAct_RN[[#This Row],[Peso (%) – solo macroactividad]]&lt;0,tblAct_RN[[#This Row],[Peso (%) – solo macroactividad]]&gt;1)),"Peso fuera de rango"&amp;" · ","")&amp;IF(AND(tblAct_RN[[#This Row],[Tipo (aux)]]="Sub",tblAct_RN[[#This Row],[Peso (%) – solo macroactividad]]&lt;&gt;""),"Las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límite]]))),AND(tblAct_RN[[#This Row],[Fecha de cumplimiento]]&lt;&gt;"",NOT(ISNUMBER(tblAct_RN[[#This Row],[Fecha de cumplimiento]])))),"Fecha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(%) – solo macroactividad]]&lt;&gt;"",OR(NOT(ISNUMBER(tblAct_RN[[#This Row],[Peso (%) – solo macroactividad]])),tblAct_RN[[#This Row],[Peso (%) – solo macroactividad]]&lt;0,tblAct_RN[[#This Row],[Peso (%) – solo macroactividad]]&gt;1)),"Peso fuera de rango"&amp;" · ","")&amp;IF(AND(tblAct_RN[[#This Row],[Tipo (aux)]]="Sub",tblAct_RN[[#This Row],[Peso (%) – solo macroactividad]]&lt;&gt;""),"Las subactividades no llevan peso (valen igual dentro de su macroactividad)"&amp;"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",""))-3)))</calculatedColumnFormula>
    </tableColumn>
    <tableColumn id="17" name="Mes">
      <calculatedColumnFormula>IF(NOT((COUNTA(tblAct_RN[[#This Row],[Tipo]:[Avance Semana 4 (%)]])+COUNTA(tblAct_RN[[#This Row],[Observaciones]]))&gt;0),"",IF(AND(tblAct_RN[[#This Row],[Tipo (aux)]]="Sub",N(tblAct_RN[[#This Row],[Grupo (aux)]])&gt;0),IF(ISNUMBER(INDEX($D$5:$D$1000,tblAct_RN[[#This Row],[Grupo (aux)]]-4)),DATE(YEAR(INDEX($D$5:$D$1000,tblAct_RN[[#This Row],[Grupo (aux)]]-4)),MONTH(INDEX($D$5:$D$1000,tblAct_RN[[#This Row],[Grupo (aux)]]-4)),1),IF(ISNUMBER(INDEX($E$5:$E$1000,tblAct_RN[[#This Row],[Grupo (aux)]]-4)),DATE(YEAR(INDEX($E$5:$E$1000,tblAct_RN[[#This Row],[Grupo (aux)]]-4)),MONTH(INDEX($E$5:$E$1000,tblAct_RN[[#This Row],[Grupo (aux)]]-4)),1),MesCiclo)),IF(ISNUMBER(tblAct_RN[[#This Row],[Fecha de inicio]]),DATE(YEAR(tblAct_RN[[#This Row],[Fecha de inicio]]),MONTH(tblAct_RN[[#This Row],[Fecha de inicio]]),1),IF(ISNUMBER(tblAct_RN[[#This Row],[Fecha límite]]),DATE(YEAR(tblAct_RN[[#This Row],[Fecha límite]]),MONTH(tblAct_RN[[#This Row],[Fecha límite]]),1),MesCiclo))))</calculatedColumnFormula>
    </tableColumn>
    <tableColumn id="18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19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20" name="Tipo (aux)">
      <calculatedColumnFormula>IF(NOT((COUNTA(tblAct_RN[[#This Row],[Tipo]:[Avance Semana 4 (%)]])+COUNTA(tblAct_RN[[#This Row],[Observaciones]]))&gt;0),"",IF(tblAct_RN[[#This Row],[Tipo]]="Subactividad","Sub","Macro"))</calculatedColumnFormula>
    </tableColumn>
    <tableColumn id="21" name="N subactividades (aux)">
      <calculatedColumnFormula>IF(tblAct_RN[[#This Row],[Tipo (aux)]]="Macro",COUNTIFS($S$5:$S$1000,ROW(),$T$5:$T$1000,"Sub"),"")</calculatedColumnFormula>
    </tableColumn>
    <tableColumn id="22" name="Avance propio (aux)">
      <calculatedColumnFormula>IF(tblAct_RN[[#This Row],[Tipo (aux)]]="","",IF(ISNUMBER(tblAct_RN[[#This Row],[Fecha de cumplimiento]]),1,IFERROR(LOOKUP(2,1/(tblAct_RN[[#This Row],[Avance Semana 1 (%)]:[Avance Semana 4 (%)]]&lt;&gt;""),tblAct_RN[[#This Row],[Avance Semana 1 (%)]:[Avance Semana 4 (%)]]),0)))</calculatedColumnFormula>
    </tableColumn>
    <tableColumn id="23" name="Propi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Row],[Mes]]),7))+6),1,IF(ISNUMBER(tblAct_RN[[#This Row],[Avance Semana 1 (%)]]),tblAct_RN[[#This Row],[Avance Semana 1 (%)]],0)))</calculatedColumnFormula>
    </tableColumn>
    <tableColumn id="24" name="Propi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Row],[Mes]]),7))+13),1,IF(ISNUMBER(tblAct_RN[[#This Row],[Avance Semana 2 (%)]]),tblAct_RN[[#This Row],[Avance Semana 2 (%)]],tblAct_RN[[#This Row],[Propio S1 (aux)]])))</calculatedColumnFormula>
    </tableColumn>
    <tableColumn id="25" name="Propi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Row],[Mes]]),7))+20),1,IF(ISNUMBER(tblAct_RN[[#This Row],[Avance Semana 3 (%)]]),tblAct_RN[[#This Row],[Avance Semana 3 (%)]],tblAct_RN[[#This Row],[Propio S2 (aux)]])))</calculatedColumnFormula>
    </tableColumn>
    <tableColumn id="26" name="Propi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Row],[Mes]]),7))+27),1,IF(ISNUMBER(tblAct_RN[[#This Row],[Avance Semana 4 (%)]]),tblAct_RN[[#This Row],[Avance Semana 4 (%)]],tblAct_RN[[#This Row],[Propio S3 (aux)]])))</calculatedColumnFormula>
    </tableColumn>
    <tableColumn id="27" name="Efectivo S1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Row],[Mes]]),7))+6),1,IF(N(tblAct_RN[[#This Row],[N subactividades (aux)]])&gt;0,AVERAGEIFS($W$5:$W$1000,$S$5:$S$1000,ROW(),$T$5:$T$1000,"Sub"),tblAct_RN[[#This Row],[Propio S1 (aux)]])))</calculatedColumnFormula>
    </tableColumn>
    <tableColumn id="28" name="Efectivo S2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Row],[Mes]]),7))+13),1,IF(N(tblAct_RN[[#This Row],[N subactividades (aux)]])&gt;0,AVERAGEIFS($X$5:$X$1000,$S$5:$S$1000,ROW(),$T$5:$T$1000,"Sub"),tblAct_RN[[#This Row],[Propio S2 (aux)]])))</calculatedColumnFormula>
    </tableColumn>
    <tableColumn id="29" name="Efectivo S3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Row],[Mes]]),7))+20),1,IF(N(tblAct_RN[[#This Row],[N subactividades (aux)]])&gt;0,AVERAGEIFS($Y$5:$Y$1000,$S$5:$S$1000,ROW(),$T$5:$T$1000,"Sub"),tblAct_RN[[#This Row],[Propio S3 (aux)]])))</calculatedColumnFormula>
    </tableColumn>
    <tableColumn id="30" name="Efectivo S4 (aux)">
      <calculatedColumnFormula>IF(tblAct_RN[[#This Row],[Tipo (aux)]]="","",IF(AND(ISNUMBER(tblAct_RN[[#This Row],[Fecha de cumplimiento]]),tblAct_RN[[#This Row],[Fecha de cumplimiento]]&lt;=IF(tblAct_RN[[#This Row],[Mes]]=MesCiclo,InicioCiclo,tblAct_RN[[#This Row],[Mes]]+MOD(2-WEEKDAY(tblAct_RN[[#This Row],[Mes]]),7))+27),1,IF(N(tblAct_RN[[#This Row],[N subactividades (aux)]])&gt;0,AVERAGEIFS($Z$5:$Z$1000,$S$5:$S$1000,ROW(),$T$5:$T$1000,"Sub"),tblAct_RN[[#This Row],[Propio S4 (aux)]])))</calculatedColumnFormula>
    </tableColumn>
    <tableColumn id="31" name="Peso efectivo (aux)">
      <calculatedColumnFormula>IF(tblAct_RN[[#This Row],[Tipo (aux)]]&lt;&gt;"Macro","",IF(COUNTIFS($Q$5:$Q$1000,tblAct_RN[[#This Row],[Mes]],$T$5:$T$1000,"Macro",$G$5:$G$1000,"&gt;0")=0,1/COUNTIFS($Q$5:$Q$1000,tblAct_RN[[#This Row],[Mes]],$T$5:$T$1000,"Macro"),IF(AND(ISNUMBER(tblAct_RN[[#This Row],[Peso (%) – solo macroactividad]]),N(tblAct_RN[[#This Row],[Peso (%) – solo macroactividad]])&gt;0),tblAct_RN[[#This Row],[Peso (%) – solo macroactividad]],SUMIFS($G$5:$G$1000,$Q$5:$Q$1000,tblAct_RN[[#This Row],[Mes]],$T$5:$T$1000,"Macro")/COUNTIFS($Q$5:$Q$1000,tblAct_RN[[#This Row],[Mes]],$T$5:$T$1000,"Macro",$G$5:$G$1000,"&gt;0"))/(COUNTIFS($Q$5:$Q$1000,tblAct_RN[[#This Row],[Mes]],$T$5:$T$1000,"Macro")*SUMIFS($G$5:$G$1000,$Q$5:$Q$1000,tblAct_RN[[#This Row],[Mes]],$T$5:$T$1000,"Macro")/COUNTIFS($Q$5:$Q$1000,tblAct_RN[[#This Row],[Mes]],$T$5:$T$1000,"Macro",$G$5:$G$1000,"&gt;0"))))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6.xml><?xml version="1.0" encoding="utf-8"?>
<table xmlns="http://schemas.openxmlformats.org/spreadsheetml/2006/main" id="6" name="tblAct_RF" displayName="tblAct_RF" ref="A4:AE304" headerRowCount="1">
  <autoFilter ref="A4:AE304"/>
  <tableColumns count="31">
    <tableColumn id="1" name="N°">
      <calculatedColumnFormula>IF(NOT((COUNTA(tblAct_RF[[#This Row],[Tipo]:[Avance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(aux)]])=0,"?",COUNTIFS(INDEX($T$5:$T$1000,1):INDEX($T$5:$T$1000,tblAct_RF[[#This Row],[Grupo (aux)]]-4),"Macro",INDEX($Q$5:$Q$1000,1):INDEX($Q$5:$Q$1000,tblAct_RF[[#This Row],[Grupo (aux)]]-4),INDEX($Q$5:$Q$1000,tblAct_RF[[#This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Fecha de cumplimiento"/>
    <tableColumn id="7" name="Peso (%) – solo macroactividad"/>
    <tableColumn id="8" name="Avance Semana 1 (%)"/>
    <tableColumn id="9" name="Avance Semana 2 (%)"/>
    <tableColumn id="10" name="Avance Semana 3 (%)"/>
    <tableColumn id="11" name="Avance Semana 4 (%)"/>
    <tableColumn id="12" name="% de Avance Total Actual">
      <calculatedColumnFormula>IF(NOT((COUNTA(tblAct_RF[[#This Row],[Tipo]:[Avance Semana 4 (%)]])+COUNTA(tblAct_RF[[#This Row],[Observaciones]]))&gt;0),"",IF(ISNUMBER(tblAct_RF[[#This Row],[Fecha de cumplimiento]]),1,IF(N(tblAct_RF[[#This Row],[N subactividades (aux)]])&gt;0,AVERAGEIFS($V$5:$V$1000,$S$5:$S$1000,ROW(),$T$5:$T$1000,"Sub"),tblAct_RF[[#This Row],[Avance propio (aux)]])))</calculatedColumnFormula>
    </tableColumn>
    <tableColumn id="13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4" name="Alerta de plazo">
      <calculatedColumnFormula>IF(NOT((COUNTA(tblAct_RF[[#This Row],[Tipo]:[Avance Semana 4 (%)]])+COUNTA(tblAct_RF[[#This Row],[Observaciones]]))&gt;0),"",IF(ISNUMBER(tblAct_RF[[#This Row],[Fecha de cumplimiento]]),IF(AND(ISNUMBER(tblAct_RF[[#This Row],[Fecha límite]]),tblAct_RF[[#This Row],[Fecha de cumplimiento]]&gt;tblAct_RF[[#This Row],[Fecha límite]]),"Cumplida con "&amp;(tblAct_RF[[#This Row],[Fecha de cumplimiento]]-tblAct_RF[[#This Row],[Fecha límite]])&amp;IF(tblAct_RF[[#This Row],[Fecha de cumplimiento]]-tblAct_RF[[#This Row],[Fecha límite]]=1," día"," días")&amp;" de retraso","Cumplida"),IF(N(tblAct_RF[[#This Row],[% de Avance Total Actual]])&gt;=1,"Cumplida",IF(NOT(ISNUMBER(tblAct_RF[[#This Row],[Fecha límite]])),"Sin fecha límite",IF(tblAct_RF[[#This Row],[Fecha límite]]&lt;FechaRef,"Vencida hace "&amp;(FechaRef-tblAct_RF[[#This Row],[Fecha límite]])&amp;IF(FechaRef-tblAct_RF[[#This Row],[Fecha límite]]=1," día"," días"),IF(tblAct_RF[[#This Row],[Fecha límite]]=FechaRef,"Vence hoy",IF(tblAct_RF[[#This Row],[Fecha límite]]-FechaRef&lt;=DiasAlerta,"Vence en "&amp;(tblAct_RF[[#This Row],[Fecha límite]]-FechaRef)&amp;IF(tblAct_RF[[#This Row],[Fecha límite]]-FechaRef=1," día"," días"),"En plazo")))))))</calculatedColumnFormula>
    </tableColumn>
    <tableColumn id="15" name="Observaciones"/>
    <tableColumn id="16" name="Revisión automática (alertas)">
      <calculatedColumnFormula>IF(NOT((COUNTA(tblAct_RF[[#This Row],[Tipo]:[Avance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 – solo macroactividad]]&lt;&gt;"",OR(NOT(ISNUMBER(tblAct_RF[[#This Row],[Peso (%) – solo macroactividad]])),tblAct_RF[[#This Row],[Peso (%) – solo macroactividad]]&lt;0,tblAct_RF[[#This Row],[Peso (%) – solo macroactividad]]&gt;1)),"Peso fuera de rango"&amp;" · ","")&amp;IF(AND(tblAct_RF[[#This Row],[Tipo (aux)]]="Sub",tblAct_RF[[#This Row],[Peso (%) – solo macroactividad]]&lt;&gt;""),"Las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 – solo macroactividad]]&lt;&gt;"",OR(NOT(ISNUMBER(tblAct_RF[[#This Row],[Peso (%) – solo macroactividad]])),tblAct_RF[[#This Row],[Peso (%) – solo macroactividad]]&lt;0,tblAct_RF[[#This Row],[Peso (%) – solo macroactividad]]&gt;1)),"Peso fuera de rango"&amp;" · ","")&amp;IF(AND(tblAct_RF[[#This Row],[Tipo (aux)]]="Sub",tblAct_RF[[#This Row],[Peso (%) – solo macroactividad]]&lt;&gt;""),"Las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límite]]))),AND(tblAct_RF[[#This Row],[Fecha de cumplimiento]]&lt;&gt;"",NOT(ISNUMBER(tblAct_RF[[#This Row],[Fecha de cumplimiento]])))),"Fecha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(%) – solo macroactividad]]&lt;&gt;"",OR(NOT(ISNUMBER(tblAct_RF[[#This Row],[Peso (%) – solo macroactividad]])),tblAct_RF[[#This Row],[Peso (%) – solo macroactividad]]&lt;0,tblAct_RF[[#This Row],[Peso (%) – solo macroactividad]]&gt;1)),"Peso fuera de rango"&amp;" · ","")&amp;IF(AND(tblAct_RF[[#This Row],[Tipo (aux)]]="Sub",tblAct_RF[[#This Row],[Peso (%) – solo macroactividad]]&lt;&gt;""),"Las subactividades no llevan peso (valen igual dentro de su macroactividad)"&amp;"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",""))-3)))</calculatedColumnFormula>
    </tableColumn>
    <tableColumn id="17" name="Mes">
      <calculatedColumnFormula>IF(NOT((COUNTA(tblAct_RF[[#This Row],[Tipo]:[Avance Semana 4 (%)]])+COUNTA(tblAct_RF[[#This Row],[Observaciones]]))&gt;0),"",IF(AND(tblAct_RF[[#This Row],[Tipo (aux)]]="Sub",N(tblAct_RF[[#This Row],[Grupo (aux)]])&gt;0),IF(ISNUMBER(INDEX($D$5:$D$1000,tblAct_RF[[#This Row],[Grupo (aux)]]-4)),DATE(YEAR(INDEX($D$5:$D$1000,tblAct_RF[[#This Row],[Grupo (aux)]]-4)),MONTH(INDEX($D$5:$D$1000,tblAct_RF[[#This Row],[Grupo (aux)]]-4)),1),IF(ISNUMBER(INDEX($E$5:$E$1000,tblAct_RF[[#This Row],[Grupo (aux)]]-4)),DATE(YEAR(INDEX($E$5:$E$1000,tblAct_RF[[#This Row],[Grupo (aux)]]-4)),MONTH(INDEX($E$5:$E$1000,tblAct_RF[[#This Row],[Grupo (aux)]]-4)),1),MesCiclo)),IF(ISNUMBER(tblAct_RF[[#This Row],[Fecha de inicio]]),DATE(YEAR(tblAct_RF[[#This Row],[Fecha de inicio]]),MONTH(tblAct_RF[[#This Row],[Fecha de inicio]]),1),IF(ISNUMBER(tblAct_RF[[#This Row],[Fecha límite]]),DATE(YEAR(tblAct_RF[[#This Row],[Fecha límite]]),MONTH(tblAct_RF[[#This Row],[Fecha límite]]),1),MesCiclo))))</calculatedColumnFormula>
    </tableColumn>
    <tableColumn id="18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19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20" name="Tipo (aux)">
      <calculatedColumnFormula>IF(NOT((COUNTA(tblAct_RF[[#This Row],[Tipo]:[Avance Semana 4 (%)]])+COUNTA(tblAct_RF[[#This Row],[Observaciones]]))&gt;0),"",IF(tblAct_RF[[#This Row],[Tipo]]="Subactividad","Sub","Macro"))</calculatedColumnFormula>
    </tableColumn>
    <tableColumn id="21" name="N subactividades (aux)">
      <calculatedColumnFormula>IF(tblAct_RF[[#This Row],[Tipo (aux)]]="Macro",COUNTIFS($S$5:$S$1000,ROW(),$T$5:$T$1000,"Sub"),"")</calculatedColumnFormula>
    </tableColumn>
    <tableColumn id="22" name="Avance propio (aux)">
      <calculatedColumnFormula>IF(tblAct_RF[[#This Row],[Tipo (aux)]]="","",IF(ISNUMBER(tblAct_RF[[#This Row],[Fecha de cumplimiento]]),1,IFERROR(LOOKUP(2,1/(tblAct_RF[[#This Row],[Avance Semana 1 (%)]:[Avance Semana 4 (%)]]&lt;&gt;""),tblAct_RF[[#This Row],[Avance Semana 1 (%)]:[Avance Semana 4 (%)]]),0)))</calculatedColumnFormula>
    </tableColumn>
    <tableColumn id="23" name="Propi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Row],[Mes]]),7))+6),1,IF(ISNUMBER(tblAct_RF[[#This Row],[Avance Semana 1 (%)]]),tblAct_RF[[#This Row],[Avance Semana 1 (%)]],0)))</calculatedColumnFormula>
    </tableColumn>
    <tableColumn id="24" name="Propi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Row],[Mes]]),7))+13),1,IF(ISNUMBER(tblAct_RF[[#This Row],[Avance Semana 2 (%)]]),tblAct_RF[[#This Row],[Avance Semana 2 (%)]],tblAct_RF[[#This Row],[Propio S1 (aux)]])))</calculatedColumnFormula>
    </tableColumn>
    <tableColumn id="25" name="Propi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Row],[Mes]]),7))+20),1,IF(ISNUMBER(tblAct_RF[[#This Row],[Avance Semana 3 (%)]]),tblAct_RF[[#This Row],[Avance Semana 3 (%)]],tblAct_RF[[#This Row],[Propio S2 (aux)]])))</calculatedColumnFormula>
    </tableColumn>
    <tableColumn id="26" name="Propi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Row],[Mes]]),7))+27),1,IF(ISNUMBER(tblAct_RF[[#This Row],[Avance Semana 4 (%)]]),tblAct_RF[[#This Row],[Avance Semana 4 (%)]],tblAct_RF[[#This Row],[Propio S3 (aux)]])))</calculatedColumnFormula>
    </tableColumn>
    <tableColumn id="27" name="Efectivo S1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Row],[Mes]]),7))+6),1,IF(N(tblAct_RF[[#This Row],[N subactividades (aux)]])&gt;0,AVERAGEIFS($W$5:$W$1000,$S$5:$S$1000,ROW(),$T$5:$T$1000,"Sub"),tblAct_RF[[#This Row],[Propio S1 (aux)]])))</calculatedColumnFormula>
    </tableColumn>
    <tableColumn id="28" name="Efectivo S2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Row],[Mes]]),7))+13),1,IF(N(tblAct_RF[[#This Row],[N subactividades (aux)]])&gt;0,AVERAGEIFS($X$5:$X$1000,$S$5:$S$1000,ROW(),$T$5:$T$1000,"Sub"),tblAct_RF[[#This Row],[Propio S2 (aux)]])))</calculatedColumnFormula>
    </tableColumn>
    <tableColumn id="29" name="Efectivo S3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Row],[Mes]]),7))+20),1,IF(N(tblAct_RF[[#This Row],[N subactividades (aux)]])&gt;0,AVERAGEIFS($Y$5:$Y$1000,$S$5:$S$1000,ROW(),$T$5:$T$1000,"Sub"),tblAct_RF[[#This Row],[Propio S3 (aux)]])))</calculatedColumnFormula>
    </tableColumn>
    <tableColumn id="30" name="Efectivo S4 (aux)">
      <calculatedColumnFormula>IF(tblAct_RF[[#This Row],[Tipo (aux)]]="","",IF(AND(ISNUMBER(tblAct_RF[[#This Row],[Fecha de cumplimiento]]),tblAct_RF[[#This Row],[Fecha de cumplimiento]]&lt;=IF(tblAct_RF[[#This Row],[Mes]]=MesCiclo,InicioCiclo,tblAct_RF[[#This Row],[Mes]]+MOD(2-WEEKDAY(tblAct_RF[[#This Row],[Mes]]),7))+27),1,IF(N(tblAct_RF[[#This Row],[N subactividades (aux)]])&gt;0,AVERAGEIFS($Z$5:$Z$1000,$S$5:$S$1000,ROW(),$T$5:$T$1000,"Sub"),tblAct_RF[[#This Row],[Propio S4 (aux)]])))</calculatedColumnFormula>
    </tableColumn>
    <tableColumn id="31" name="Peso efectivo (aux)">
      <calculatedColumnFormula>IF(tblAct_RF[[#This Row],[Tipo (aux)]]&lt;&gt;"Macro","",IF(COUNTIFS($Q$5:$Q$1000,tblAct_RF[[#This Row],[Mes]],$T$5:$T$1000,"Macro",$G$5:$G$1000,"&gt;0")=0,1/COUNTIFS($Q$5:$Q$1000,tblAct_RF[[#This Row],[Mes]],$T$5:$T$1000,"Macro"),IF(AND(ISNUMBER(tblAct_RF[[#This Row],[Peso (%) – solo macroactividad]]),N(tblAct_RF[[#This Row],[Peso (%) – solo macroactividad]])&gt;0),tblAct_RF[[#This Row],[Peso (%) – solo macroactividad]],SUMIFS($G$5:$G$1000,$Q$5:$Q$1000,tblAct_RF[[#This Row],[Mes]],$T$5:$T$1000,"Macro")/COUNTIFS($Q$5:$Q$1000,tblAct_RF[[#This Row],[Mes]],$T$5:$T$1000,"Macro",$G$5:$G$1000,"&gt;0"))/(COUNTIFS($Q$5:$Q$1000,tblAct_RF[[#This Row],[Mes]],$T$5:$T$1000,"Macro")*SUMIFS($G$5:$G$1000,$Q$5:$Q$1000,tblAct_RF[[#This Row],[Mes]],$T$5:$T$1000,"Macro")/COUNTIFS($Q$5:$Q$1000,tblAct_RF[[#This Row],[Mes]],$T$5:$T$1000,"Macro",$G$5:$G$1000,"&gt;0"))))</calculatedColumnFormula>
    </tableColumn>
  </tableColumns>
  <tableStyleInfo name="TableStyleLight1" showRowStripes="0"/>
</table>
</file>

<file path=xl/tables/table7.xml><?xml version="1.0" encoding="utf-8"?>
<table xmlns="http://schemas.openxmlformats.org/spreadsheetml/2006/main" id="7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8.xml><?xml version="1.0" encoding="utf-8"?>
<table xmlns="http://schemas.openxmlformats.org/spreadsheetml/2006/main" id="8" name="tblAct_ATR" displayName="tblAct_ATR" ref="A4:AE304" headerRowCount="1">
  <autoFilter ref="A4:AE304"/>
  <tableColumns count="31">
    <tableColumn id="1" name="N°">
      <calculatedColumnFormula>IF(NOT((COUNTA(tblAct_ATR[[#This Row],[Tipo]:[Avance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(aux)]])=0,"?",COUNTIFS(INDEX($T$5:$T$1000,1):INDEX($T$5:$T$1000,tblAct_ATR[[#This Row],[Grupo (aux)]]-4),"Macro",INDEX($Q$5:$Q$1000,1):INDEX($Q$5:$Q$1000,tblAct_ATR[[#This Row],[Grupo (aux)]]-4),INDEX($Q$5:$Q$1000,tblAct_ATR[[#This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Fecha de cumplimiento"/>
    <tableColumn id="7" name="Peso (%) – solo macroactividad"/>
    <tableColumn id="8" name="Avance Semana 1 (%)"/>
    <tableColumn id="9" name="Avance Semana 2 (%)"/>
    <tableColumn id="10" name="Avance Semana 3 (%)"/>
    <tableColumn id="11" name="Avance Semana 4 (%)"/>
    <tableColumn id="12" name="% de Avance Total Actual">
      <calculatedColumnFormula>IF(NOT((COUNTA(tblAct_ATR[[#This Row],[Tipo]:[Avance Semana 4 (%)]])+COUNTA(tblAct_ATR[[#This Row],[Observaciones]]))&gt;0),"",IF(ISNUMBER(tblAct_ATR[[#This Row],[Fecha de cumplimiento]]),1,IF(N(tblAct_ATR[[#This Row],[N subactividades (aux)]])&gt;0,AVERAGEIFS($V$5:$V$1000,$S$5:$S$1000,ROW(),$T$5:$T$1000,"Sub"),tblAct_ATR[[#This Row],[Avance propio (aux)]])))</calculatedColumnFormula>
    </tableColumn>
    <tableColumn id="13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4" name="Alerta de plazo">
      <calculatedColumnFormula>IF(NOT((COUNTA(tblAct_ATR[[#This Row],[Tipo]:[Avance Semana 4 (%)]])+COUNTA(tblAct_ATR[[#This Row],[Observaciones]]))&gt;0),"",IF(ISNUMBER(tblAct_ATR[[#This Row],[Fecha de cumplimiento]]),IF(AND(ISNUMBER(tblAct_ATR[[#This Row],[Fecha límite]]),tblAct_ATR[[#This Row],[Fecha de cumplimiento]]&gt;tblAct_ATR[[#This Row],[Fecha límite]]),"Cumplida con "&amp;(tblAct_ATR[[#This Row],[Fecha de cumplimiento]]-tblAct_ATR[[#This Row],[Fecha límite]])&amp;IF(tblAct_ATR[[#This Row],[Fecha de cumplimiento]]-tblAct_ATR[[#This Row],[Fecha límite]]=1," día"," días")&amp;" de retraso","Cumplida"),IF(N(tblAct_ATR[[#This Row],[% de Avance Total Actual]])&gt;=1,"Cumplida",IF(NOT(ISNUMBER(tblAct_ATR[[#This Row],[Fecha límite]])),"Sin fecha límite",IF(tblAct_ATR[[#This Row],[Fecha límite]]&lt;FechaRef,"Vencida hace "&amp;(FechaRef-tblAct_ATR[[#This Row],[Fecha límite]])&amp;IF(FechaRef-tblAct_ATR[[#This Row],[Fecha límite]]=1," día"," días"),IF(tblAct_ATR[[#This Row],[Fecha límite]]=FechaRef,"Vence hoy",IF(tblAct_ATR[[#This Row],[Fecha límite]]-FechaRef&lt;=DiasAlerta,"Vence en "&amp;(tblAct_ATR[[#This Row],[Fecha límite]]-FechaRef)&amp;IF(tblAct_ATR[[#This Row],[Fecha límite]]-FechaRef=1," día"," días"),"En plazo")))))))</calculatedColumnFormula>
    </tableColumn>
    <tableColumn id="15" name="Observaciones"/>
    <tableColumn id="16" name="Revisión automática (alertas)">
      <calculatedColumnFormula>IF(NOT((COUNTA(tblAct_ATR[[#This Row],[Tipo]:[Avance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 – solo macroactividad]]&lt;&gt;"",OR(NOT(ISNUMBER(tblAct_ATR[[#This Row],[Peso (%) – solo macroactividad]])),tblAct_ATR[[#This Row],[Peso (%) – solo macroactividad]]&lt;0,tblAct_ATR[[#This Row],[Peso (%) – solo macroactividad]]&gt;1)),"Peso fuera de rango"&amp;" · ","")&amp;IF(AND(tblAct_ATR[[#This Row],[Tipo (aux)]]="Sub",tblAct_ATR[[#This Row],[Peso (%) – solo macroactividad]]&lt;&gt;""),"Las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 – solo macroactividad]]&lt;&gt;"",OR(NOT(ISNUMBER(tblAct_ATR[[#This Row],[Peso (%) – solo macroactividad]])),tblAct_ATR[[#This Row],[Peso (%) – solo macroactividad]]&lt;0,tblAct_ATR[[#This Row],[Peso (%) – solo macroactividad]]&gt;1)),"Peso fuera de rango"&amp;" · ","")&amp;IF(AND(tblAct_ATR[[#This Row],[Tipo (aux)]]="Sub",tblAct_ATR[[#This Row],[Peso (%) – solo macroactividad]]&lt;&gt;""),"Las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límite]]))),AND(tblAct_ATR[[#This Row],[Fecha de cumplimiento]]&lt;&gt;"",NOT(ISNUMBER(tblAct_ATR[[#This Row],[Fecha de cumplimiento]])))),"Fecha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(%) – solo macroactividad]]&lt;&gt;"",OR(NOT(ISNUMBER(tblAct_ATR[[#This Row],[Peso (%) – solo macroactividad]])),tblAct_ATR[[#This Row],[Peso (%) – solo macroactividad]]&lt;0,tblAct_ATR[[#This Row],[Peso (%) – solo macroactividad]]&gt;1)),"Peso fuera de rango"&amp;" · ","")&amp;IF(AND(tblAct_ATR[[#This Row],[Tipo (aux)]]="Sub",tblAct_ATR[[#This Row],[Peso (%) – solo macroactividad]]&lt;&gt;""),"Las subactividades no llevan peso (valen igual dentro de su macroactividad)"&amp;"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",""))-3)))</calculatedColumnFormula>
    </tableColumn>
    <tableColumn id="17" name="Mes">
      <calculatedColumnFormula>IF(NOT((COUNTA(tblAct_ATR[[#This Row],[Tipo]:[Avance Semana 4 (%)]])+COUNTA(tblAct_ATR[[#This Row],[Observaciones]]))&gt;0),"",IF(AND(tblAct_ATR[[#This Row],[Tipo (aux)]]="Sub",N(tblAct_ATR[[#This Row],[Grupo (aux)]])&gt;0),IF(ISNUMBER(INDEX($D$5:$D$1000,tblAct_ATR[[#This Row],[Grupo (aux)]]-4)),DATE(YEAR(INDEX($D$5:$D$1000,tblAct_ATR[[#This Row],[Grupo (aux)]]-4)),MONTH(INDEX($D$5:$D$1000,tblAct_ATR[[#This Row],[Grupo (aux)]]-4)),1),IF(ISNUMBER(INDEX($E$5:$E$1000,tblAct_ATR[[#This Row],[Grupo (aux)]]-4)),DATE(YEAR(INDEX($E$5:$E$1000,tblAct_ATR[[#This Row],[Grupo (aux)]]-4)),MONTH(INDEX($E$5:$E$1000,tblAct_ATR[[#This Row],[Grupo (aux)]]-4)),1),MesCiclo)),IF(ISNUMBER(tblAct_ATR[[#This Row],[Fecha de inicio]]),DATE(YEAR(tblAct_ATR[[#This Row],[Fecha de inicio]]),MONTH(tblAct_ATR[[#This Row],[Fecha de inicio]]),1),IF(ISNUMBER(tblAct_ATR[[#This Row],[Fecha límite]]),DATE(YEAR(tblAct_ATR[[#This Row],[Fecha límite]]),MONTH(tblAct_ATR[[#This Row],[Fecha límite]]),1),MesCiclo))))</calculatedColumnFormula>
    </tableColumn>
    <tableColumn id="18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19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20" name="Tipo (aux)">
      <calculatedColumnFormula>IF(NOT((COUNTA(tblAct_ATR[[#This Row],[Tipo]:[Avance Semana 4 (%)]])+COUNTA(tblAct_ATR[[#This Row],[Observaciones]]))&gt;0),"",IF(tblAct_ATR[[#This Row],[Tipo]]="Subactividad","Sub","Macro"))</calculatedColumnFormula>
    </tableColumn>
    <tableColumn id="21" name="N subactividades (aux)">
      <calculatedColumnFormula>IF(tblAct_ATR[[#This Row],[Tipo (aux)]]="Macro",COUNTIFS($S$5:$S$1000,ROW(),$T$5:$T$1000,"Sub"),"")</calculatedColumnFormula>
    </tableColumn>
    <tableColumn id="22" name="Avance propio (aux)">
      <calculatedColumnFormula>IF(tblAct_ATR[[#This Row],[Tipo (aux)]]="","",IF(ISNUMBER(tblAct_ATR[[#This Row],[Fecha de cumplimiento]]),1,IFERROR(LOOKUP(2,1/(tblAct_ATR[[#This Row],[Avance Semana 1 (%)]:[Avance Semana 4 (%)]]&lt;&gt;""),tblAct_ATR[[#This Row],[Avance Semana 1 (%)]:[Avance Semana 4 (%)]]),0)))</calculatedColumnFormula>
    </tableColumn>
    <tableColumn id="23" name="Propi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Row],[Mes]]),7))+6),1,IF(ISNUMBER(tblAct_ATR[[#This Row],[Avance Semana 1 (%)]]),tblAct_ATR[[#This Row],[Avance Semana 1 (%)]],0)))</calculatedColumnFormula>
    </tableColumn>
    <tableColumn id="24" name="Propi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Row],[Mes]]),7))+13),1,IF(ISNUMBER(tblAct_ATR[[#This Row],[Avance Semana 2 (%)]]),tblAct_ATR[[#This Row],[Avance Semana 2 (%)]],tblAct_ATR[[#This Row],[Propio S1 (aux)]])))</calculatedColumnFormula>
    </tableColumn>
    <tableColumn id="25" name="Propi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Row],[Mes]]),7))+20),1,IF(ISNUMBER(tblAct_ATR[[#This Row],[Avance Semana 3 (%)]]),tblAct_ATR[[#This Row],[Avance Semana 3 (%)]],tblAct_ATR[[#This Row],[Propio S2 (aux)]])))</calculatedColumnFormula>
    </tableColumn>
    <tableColumn id="26" name="Propi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Row],[Mes]]),7))+27),1,IF(ISNUMBER(tblAct_ATR[[#This Row],[Avance Semana 4 (%)]]),tblAct_ATR[[#This Row],[Avance Semana 4 (%)]],tblAct_ATR[[#This Row],[Propio S3 (aux)]])))</calculatedColumnFormula>
    </tableColumn>
    <tableColumn id="27" name="Efectivo S1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Row],[Mes]]),7))+6),1,IF(N(tblAct_ATR[[#This Row],[N subactividades (aux)]])&gt;0,AVERAGEIFS($W$5:$W$1000,$S$5:$S$1000,ROW(),$T$5:$T$1000,"Sub"),tblAct_ATR[[#This Row],[Propio S1 (aux)]])))</calculatedColumnFormula>
    </tableColumn>
    <tableColumn id="28" name="Efectivo S2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Row],[Mes]]),7))+13),1,IF(N(tblAct_ATR[[#This Row],[N subactividades (aux)]])&gt;0,AVERAGEIFS($X$5:$X$1000,$S$5:$S$1000,ROW(),$T$5:$T$1000,"Sub"),tblAct_ATR[[#This Row],[Propio S2 (aux)]])))</calculatedColumnFormula>
    </tableColumn>
    <tableColumn id="29" name="Efectivo S3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Row],[Mes]]),7))+20),1,IF(N(tblAct_ATR[[#This Row],[N subactividades (aux)]])&gt;0,AVERAGEIFS($Y$5:$Y$1000,$S$5:$S$1000,ROW(),$T$5:$T$1000,"Sub"),tblAct_ATR[[#This Row],[Propio S3 (aux)]])))</calculatedColumnFormula>
    </tableColumn>
    <tableColumn id="30" name="Efectivo S4 (aux)">
      <calculatedColumnFormula>IF(tblAct_ATR[[#This Row],[Tipo (aux)]]="","",IF(AND(ISNUMBER(tblAct_ATR[[#This Row],[Fecha de cumplimiento]]),tblAct_ATR[[#This Row],[Fecha de cumplimiento]]&lt;=IF(tblAct_ATR[[#This Row],[Mes]]=MesCiclo,InicioCiclo,tblAct_ATR[[#This Row],[Mes]]+MOD(2-WEEKDAY(tblAct_ATR[[#This Row],[Mes]]),7))+27),1,IF(N(tblAct_ATR[[#This Row],[N subactividades (aux)]])&gt;0,AVERAGEIFS($Z$5:$Z$1000,$S$5:$S$1000,ROW(),$T$5:$T$1000,"Sub"),tblAct_ATR[[#This Row],[Propio S4 (aux)]])))</calculatedColumnFormula>
    </tableColumn>
    <tableColumn id="31" name="Peso efectivo (aux)">
      <calculatedColumnFormula>IF(tblAct_ATR[[#This Row],[Tipo (aux)]]&lt;&gt;"Macro","",IF(COUNTIFS($Q$5:$Q$1000,tblAct_ATR[[#This Row],[Mes]],$T$5:$T$1000,"Macro",$G$5:$G$1000,"&gt;0")=0,1/COUNTIFS($Q$5:$Q$1000,tblAct_ATR[[#This Row],[Mes]],$T$5:$T$1000,"Macro"),IF(AND(ISNUMBER(tblAct_ATR[[#This Row],[Peso (%) – solo macroactividad]]),N(tblAct_ATR[[#This Row],[Peso (%) – solo macroactividad]])&gt;0),tblAct_ATR[[#This Row],[Peso (%) – solo macroactividad]],SUMIFS($G$5:$G$1000,$Q$5:$Q$1000,tblAct_ATR[[#This Row],[Mes]],$T$5:$T$1000,"Macro")/COUNTIFS($Q$5:$Q$1000,tblAct_ATR[[#This Row],[Mes]],$T$5:$T$1000,"Macro",$G$5:$G$1000,"&gt;0"))/(COUNTIFS($Q$5:$Q$1000,tblAct_ATR[[#This Row],[Mes]],$T$5:$T$1000,"Macro")*SUMIFS($G$5:$G$1000,$Q$5:$Q$1000,tblAct_ATR[[#This Row],[Mes]],$T$5:$T$1000,"Macro")/COUNTIFS($Q$5:$Q$1000,tblAct_ATR[[#This Row],[Mes]],$T$5:$T$1000,"Macro",$G$5:$G$1000,"&gt;0"))))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hyperlink" Target="#'Administraci&#243;n'!A1" TargetMode="External" Id="rId9"/><Relationship Type="http://schemas.openxmlformats.org/officeDocument/2006/relationships/drawing" Target="/xl/drawings/drawing1.xml" Id="rId1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90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 t="inlineStr">
        <is>
          <t>En los 4 cronogramas</t>
        </is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no válidos",IF('Calculos'!L4,"Completado",IF('Calculos'!F4&gt;0,"En curso","Pendiente"))))</f>
        <v/>
      </c>
      <c r="L16" s="22">
        <f>IF('Calculos'!B4=0,"⚠ Registrar actividades",IF(NOT('Calculos'!E4),"⚠ Corregir pesos no válidos",IF('Calculos'!M4,"¡Enhorabuena,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no válidos",IF('Calculos'!L5,"Completado",IF('Calculos'!F5&gt;0,"En curso","Pendiente"))))</f>
        <v/>
      </c>
      <c r="L17" s="22">
        <f>IF('Calculos'!B5=0,"⚠ Registrar actividades",IF(NOT('Calculos'!E5),"⚠ Corregir pesos no válidos",IF('Calculos'!M5,"¡Enhorabuena,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no válidos",IF('Calculos'!L6,"Completado",IF('Calculos'!F6&gt;0,"En curso","Pendiente"))))</f>
        <v/>
      </c>
      <c r="L18" s="22">
        <f>IF('Calculos'!B6=0,"⚠ Registrar actividades",IF(NOT('Calculos'!E6),"⚠ Corregir pesos no válidos",IF('Calculos'!M6,"¡Enhorabuena,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no válidos",IF('Calculos'!L7,"Completado",IF('Calculos'!F7&gt;0,"En curso","Pendiente"))))</f>
        <v/>
      </c>
      <c r="L19" s="22">
        <f>IF('Calculos'!B7=0,"⚠ Registrar actividades",IF(NOT('Calculos'!E7),"⚠ Corregir pesos no válidos",IF('Calculos'!M7,"¡Enhorabuena,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con pesos no válidos (fuera de 0–100%)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Corregir el peso (los pesos se ajustan solos a 100%).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  <row r="90">
      <c r="B90" s="46" t="inlineStr">
        <is>
          <t>Administración (jefatura)</t>
        </is>
      </c>
      <c r="C90" s="22" t="inlineStr">
        <is>
          <t>—</t>
        </is>
      </c>
      <c r="D90" s="22" t="inlineStr">
        <is>
          <t>—</t>
        </is>
      </c>
      <c r="E90" s="22" t="inlineStr">
        <is>
          <t>—</t>
        </is>
      </c>
      <c r="F90" s="22" t="inlineStr">
        <is>
          <t>—</t>
        </is>
      </c>
      <c r="G90" s="22">
        <f>COUNTIFS(rMes_ADM,MesCiclo,rTipo_ADM,"Macro",rEstado_ADM,"Completado")&amp;" / "&amp;COUNTIFS(rMes_ADM,MesCiclo,rTipo_ADM,"Macro")</f>
        <v/>
      </c>
      <c r="H90" s="22">
        <f>COUNTIFS(rMes_ADM,MesCiclo,rAlerta_ADM,"Vencida*")</f>
        <v/>
      </c>
      <c r="I90" s="22">
        <f>COUNTIFS(rMes_ADM,MesCiclo,rAlerta_ADM,"Vence*")</f>
        <v/>
      </c>
      <c r="J90" s="45">
        <f>IF(H90+I90=0,"✔ Sin vencidas ni por vencer",IF(H90&gt;0,"⚠ "&amp;H90&amp;" vencida(s) sin cumplir","")&amp;IF(AND(H90&gt;0,I90&gt;0),"  ·  ","")&amp;IF(I90&gt;0,I90&amp;" por vencer (≤ "&amp;DiasAlerta&amp;" días)",""))</f>
        <v/>
      </c>
      <c r="K90" s="45" t="n"/>
      <c r="L90" s="45" t="n"/>
      <c r="M90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3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J90:M90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actividades",K16="Pesos no válidos",K16="No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90">
    <cfRule type="expression" priority="31" dxfId="8">
      <formula>H86&gt;0</formula>
    </cfRule>
  </conditionalFormatting>
  <conditionalFormatting sqref="I86:I90">
    <cfRule type="expression" priority="32" dxfId="9">
      <formula>I86&gt;0</formula>
    </cfRule>
  </conditionalFormatting>
  <conditionalFormatting sqref="J86:M90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  <hyperlink xmlns:r="http://schemas.openxmlformats.org/officeDocument/2006/relationships" ref="B90" r:id="rId9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AE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12" customWidth="1" min="4" max="4"/>
    <col width="12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24" customWidth="1" min="14" max="14"/>
    <col width="36" customWidth="1" min="15" max="15"/>
    <col width="44" customWidth="1" min="16" max="16"/>
    <col width="14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28" customHeight="1">
      <c r="A1" s="47" t="inlineStr">
        <is>
          <t>Administración (jefatura) – Actividades de la jefatura</t>
        </is>
      </c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  <c r="N1" s="47" t="n"/>
      <c r="O1" s="47" t="n"/>
      <c r="P1" s="47" t="n"/>
      <c r="Q1" s="47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51" t="inlineStr">
        <is>
          <t>Macroactividad (fila resaltada)</t>
        </is>
      </c>
      <c r="D3" s="6" t="inlineStr">
        <is>
          <t>Peso: solo macroactividades. Si lo deja vacío valen igual; si lo escribe, se ajusta solo a 100%.</t>
        </is>
      </c>
      <c r="E3" s="6" t="n"/>
      <c r="F3" s="6" t="n"/>
      <c r="G3" s="6" t="n"/>
      <c r="H3" s="6" t="n"/>
      <c r="I3" s="6" t="n"/>
      <c r="J3" s="52" t="inlineStr">
        <is>
          <t>Plazos del mes:</t>
        </is>
      </c>
      <c r="L3" s="43">
        <f>COUNTIFS($Q$5:$Q$1000,MesCiclo,$N$5:$N$1000,"Vencida*")&amp;" vencida(s)  ·  "&amp;COUNTIFS($Q$5:$Q$1000,MesCiclo,$N$5:$N$1000,"Vence*")&amp;" por vencer"</f>
        <v/>
      </c>
      <c r="M3" s="43" t="n"/>
      <c r="N3" s="43" t="n"/>
    </row>
    <row r="4" ht="42" customHeight="1">
      <c r="A4" s="53" t="inlineStr">
        <is>
          <t>N°</t>
        </is>
      </c>
      <c r="B4" s="54" t="inlineStr">
        <is>
          <t>Tipo</t>
        </is>
      </c>
      <c r="C4" s="54" t="inlineStr">
        <is>
          <t>Actividad</t>
        </is>
      </c>
      <c r="D4" s="54" t="inlineStr">
        <is>
          <t>Fecha de inicio</t>
        </is>
      </c>
      <c r="E4" s="54" t="inlineStr">
        <is>
          <t>Fecha límite</t>
        </is>
      </c>
      <c r="F4" s="54" t="inlineStr">
        <is>
          <t>Fecha de cumplimiento</t>
        </is>
      </c>
      <c r="G4" s="54" t="inlineStr">
        <is>
          <t>Peso (%) – solo macroactividad</t>
        </is>
      </c>
      <c r="H4" s="54" t="inlineStr">
        <is>
          <t>Avance Semana 1 (%)</t>
        </is>
      </c>
      <c r="I4" s="54" t="inlineStr">
        <is>
          <t>Avance Semana 2 (%)</t>
        </is>
      </c>
      <c r="J4" s="54" t="inlineStr">
        <is>
          <t>Avance Semana 3 (%)</t>
        </is>
      </c>
      <c r="K4" s="54" t="inlineStr">
        <is>
          <t>Avance Semana 4 (%)</t>
        </is>
      </c>
      <c r="L4" s="53" t="inlineStr">
        <is>
          <t>% de Avance Total Actual</t>
        </is>
      </c>
      <c r="M4" s="53" t="inlineStr">
        <is>
          <t>Estado</t>
        </is>
      </c>
      <c r="N4" s="53" t="inlineStr">
        <is>
          <t>Alerta de plazo</t>
        </is>
      </c>
      <c r="O4" s="54" t="inlineStr">
        <is>
          <t>Observaciones</t>
        </is>
      </c>
      <c r="P4" s="53" t="inlineStr">
        <is>
          <t>Revisión automática (alertas)</t>
        </is>
      </c>
      <c r="Q4" s="53" t="inlineStr">
        <is>
          <t>Mes</t>
        </is>
      </c>
      <c r="R4" s="53" t="inlineStr">
        <is>
          <t>Orden en el mes (aux)</t>
        </is>
      </c>
      <c r="S4" s="53" t="inlineStr">
        <is>
          <t>Grupo (aux)</t>
        </is>
      </c>
      <c r="T4" s="53" t="inlineStr">
        <is>
          <t>Tipo (aux)</t>
        </is>
      </c>
      <c r="U4" s="53" t="inlineStr">
        <is>
          <t>N subactividades (aux)</t>
        </is>
      </c>
      <c r="V4" s="53" t="inlineStr">
        <is>
          <t>Avance propio (aux)</t>
        </is>
      </c>
      <c r="W4" s="53" t="inlineStr">
        <is>
          <t>Propio S1 (aux)</t>
        </is>
      </c>
      <c r="X4" s="53" t="inlineStr">
        <is>
          <t>Propio S2 (aux)</t>
        </is>
      </c>
      <c r="Y4" s="53" t="inlineStr">
        <is>
          <t>Propio S3 (aux)</t>
        </is>
      </c>
      <c r="Z4" s="53" t="inlineStr">
        <is>
          <t>Propio S4 (aux)</t>
        </is>
      </c>
      <c r="AA4" s="53" t="inlineStr">
        <is>
          <t>Efectivo S1 (aux)</t>
        </is>
      </c>
      <c r="AB4" s="53" t="inlineStr">
        <is>
          <t>Efectivo S2 (aux)</t>
        </is>
      </c>
      <c r="AC4" s="53" t="inlineStr">
        <is>
          <t>Efectivo S3 (aux)</t>
        </is>
      </c>
      <c r="AD4" s="53" t="inlineStr">
        <is>
          <t>Efectivo S4 (aux)</t>
        </is>
      </c>
      <c r="AE4" s="53" t="inlineStr">
        <is>
          <t>Peso efectivo (aux)</t>
        </is>
      </c>
    </row>
    <row r="5">
      <c r="A5" s="55">
        <f>IF(NOT((COUNTA($B5:$K5)+COUNTA($O5))&gt;0),"",IF($T5="Macro",COUNTIFS($T$5:$T5,"Macro",$Q$5:$Q5,$Q5),IF(N($S5)=0,"?",COUNTIFS(INDEX($T$5:$T$1000,1):INDEX($T$5:$T$1000,$S5-4),"Macro",INDEX($Q$5:$Q$1000,1):INDEX($Q$5:$Q$1000,$S5-4),INDEX($Q$5:$Q$1000,$S5-4))&amp;"."&amp;COUNTIFS($S$5:$S5,$S5,$T$5:$T5,"Sub"))))</f>
        <v/>
      </c>
      <c r="B5" s="56" t="n"/>
      <c r="C5" s="57" t="n"/>
      <c r="D5" s="58" t="n"/>
      <c r="E5" s="58" t="n"/>
      <c r="F5" s="58" t="n"/>
      <c r="G5" s="59" t="n"/>
      <c r="H5" s="59" t="n"/>
      <c r="I5" s="59" t="n"/>
      <c r="J5" s="59" t="n"/>
      <c r="K5" s="59" t="n"/>
      <c r="L5" s="60">
        <f>IF(NOT((COUNTA($B5:$K5)+COUNTA($O5))&gt;0),"",IF(ISNUMBER($F5),1,IF(N($U5)&gt;0,AVERAGEIFS($V$5:$V$1000,$S$5:$S$1000,ROW(),$T$5:$T$1000,"Sub"),$V5)))</f>
        <v/>
      </c>
      <c r="M5" s="55">
        <f>IF($L5="","",IF($L5&gt;=1,"Completado",IF($L5&gt;0,"En curso","Pendiente")))</f>
        <v/>
      </c>
      <c r="N5" s="55">
        <f>IF(NOT((COUNTA($B5:$K5)+COUNTA($O5))&gt;0),"",IF(ISNUMBER($F5),IF(AND(ISNUMBER($E5),$F5&gt;$E5),"Cumplida con "&amp;($F5-$E5)&amp;IF($F5-$E5=1," día"," días")&amp;" de retraso","Cumplida"),IF(N($L5)&gt;=1,"Cumplida",IF(NOT(ISNUMBER($E5)),"Sin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plazo")))))))</f>
        <v/>
      </c>
      <c r="O5" s="57" t="n"/>
      <c r="P5" s="61">
        <f>IF(NOT((COUNTA($B5:$K5)+COUNTA($O5))&gt;0),"",IF((IF($C5="","Falta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",""))="","✔ OK","⚠ "&amp;LEFT(IF($C5="","Falta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",""),LEN(IF($C5="","Falta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",""))-3)))</f>
        <v/>
      </c>
      <c r="Q5" s="62">
        <f>IF(NOT((COUNTA($B5:$K5)+COUNTA($O5))&gt;0),"",IF(AND($T5="Sub",N($S5)&gt;0),IF(ISNUMBER(INDEX($D$5:$D$1000,$S5-4)),DATE(YEAR(INDEX($D$5:$D$1000,$S5-4)),MONTH(INDEX($D$5:$D$1000,$S5-4)),1),IF(ISNUMBER(INDEX($E$5:$E$1000,$S5-4)),DATE(YEAR(INDEX($E$5:$E$1000,$S5-4)),MONTH(INDEX($E$5:$E$1000,$S5-4)),1),MesCiclo)),IF(ISNUMBER($D5),DATE(YEAR($D5),MONTH($D5),1),IF(ISNUMBER($E5),DATE(YEAR($E5),MONTH($E5),1),MesCiclo))))</f>
        <v/>
      </c>
      <c r="R5" s="63">
        <f>IF(OR($Q5="",$Q5&lt;&gt;MesCiclo),"",COUNTIF($Q$5:$Q5,MesCiclo))</f>
        <v/>
      </c>
      <c r="S5" s="63">
        <f>IF($T5="","",IF($T5="Macro",ROW(),IFERROR(LOOKUP(2,1/($T$5:$T5="Macro"),ROW($T$5:$T5)),0)))</f>
        <v/>
      </c>
      <c r="T5" s="63">
        <f>IF(NOT((COUNTA($B5:$K5)+COUNTA($O5))&gt;0),"",IF($B5="Subactividad","Sub","Macro"))</f>
        <v/>
      </c>
      <c r="U5" s="63">
        <f>IF($T5="Macro",COUNTIFS($S$5:$S$1000,ROW(),$T$5:$T$1000,"Sub"),"")</f>
        <v/>
      </c>
      <c r="V5" s="63">
        <f>IF($T5="","",IF(ISNUMBER($F5),1,IFERROR(LOOKUP(2,1/($H5:$K5&lt;&gt;""),$H5:$K5),0)))</f>
        <v/>
      </c>
      <c r="W5" s="63">
        <f>IF($T5="","",IF(AND(ISNUMBER($F5),$F5&lt;=IF($Q5=MesCiclo,InicioCiclo,$Q5+MOD(2-WEEKDAY($Q5),7))+6),1,IF(ISNUMBER($H5),$H5,0)))</f>
        <v/>
      </c>
      <c r="X5" s="63">
        <f>IF($T5="","",IF(AND(ISNUMBER($F5),$F5&lt;=IF($Q5=MesCiclo,InicioCiclo,$Q5+MOD(2-WEEKDAY($Q5),7))+13),1,IF(ISNUMBER($I5),$I5,$W5)))</f>
        <v/>
      </c>
      <c r="Y5" s="63">
        <f>IF($T5="","",IF(AND(ISNUMBER($F5),$F5&lt;=IF($Q5=MesCiclo,InicioCiclo,$Q5+MOD(2-WEEKDAY($Q5),7))+20),1,IF(ISNUMBER($J5),$J5,$X5)))</f>
        <v/>
      </c>
      <c r="Z5" s="63">
        <f>IF($T5="","",IF(AND(ISNUMBER($F5),$F5&lt;=IF($Q5=MesCiclo,InicioCiclo,$Q5+MOD(2-WEEKDAY($Q5),7))+27),1,IF(ISNUMBER($K5),$K5,$Y5)))</f>
        <v/>
      </c>
      <c r="AA5" s="63">
        <f>IF($T5="","",IF(AND(ISNUMBER($F5),$F5&lt;=IF($Q5=MesCiclo,InicioCiclo,$Q5+MOD(2-WEEKDAY($Q5),7))+6),1,IF(N($U5)&gt;0,AVERAGEIFS($W$5:$W$1000,$S$5:$S$1000,ROW(),$T$5:$T$1000,"Sub"),$W5)))</f>
        <v/>
      </c>
      <c r="AB5" s="63">
        <f>IF($T5="","",IF(AND(ISNUMBER($F5),$F5&lt;=IF($Q5=MesCiclo,InicioCiclo,$Q5+MOD(2-WEEKDAY($Q5),7))+13),1,IF(N($U5)&gt;0,AVERAGEIFS($X$5:$X$1000,$S$5:$S$1000,ROW(),$T$5:$T$1000,"Sub"),$X5)))</f>
        <v/>
      </c>
      <c r="AC5" s="63">
        <f>IF($T5="","",IF(AND(ISNUMBER($F5),$F5&lt;=IF($Q5=MesCiclo,InicioCiclo,$Q5+MOD(2-WEEKDAY($Q5),7))+20),1,IF(N($U5)&gt;0,AVERAGEIFS($Y$5:$Y$1000,$S$5:$S$1000,ROW(),$T$5:$T$1000,"Sub"),$Y5)))</f>
        <v/>
      </c>
      <c r="AD5" s="63">
        <f>IF($T5="","",IF(AND(ISNUMBER($F5),$F5&lt;=IF($Q5=MesCiclo,InicioCiclo,$Q5+MOD(2-WEEKDAY($Q5),7))+27),1,IF(N($U5)&gt;0,AVERAGEIFS($Z$5:$Z$1000,$S$5:$S$1000,ROW(),$T$5:$T$1000,"Sub"),$Z5)))</f>
        <v/>
      </c>
      <c r="AE5" s="63">
        <f>IF($T5&lt;&gt;"Macro","",IF(COUNTIFS($Q$5:$Q$1000,$Q5,$T$5:$T$1000,"Macro",$G$5:$G$1000,"&gt;0")=0,1/COUNTIFS($Q$5:$Q$1000,$Q5,$T$5:$T$1000,"Macro"),IF(AND(ISNUMBER($G5),N($G5)&gt;0),$G5,SUMIFS($G$5:$G$1000,$Q$5:$Q$1000,$Q5,$T$5:$T$1000,"Macro")/COUNTIFS($Q$5:$Q$1000,$Q5,$T$5:$T$1000,"Macro",$G$5:$G$1000,"&gt;0"))/(COUNTIFS($Q$5:$Q$1000,$Q5,$T$5:$T$1000,"Macro")*SUMIFS($G$5:$G$1000,$Q$5:$Q$1000,$Q5,$T$5:$T$1000,"Macro")/COUNTIFS($Q$5:$Q$1000,$Q5,$T$5:$T$1000,"Macro",$G$5:$G$1000,"&gt;0"))))</f>
        <v/>
      </c>
    </row>
    <row r="6">
      <c r="A6" s="55">
        <f>IF(NOT((COUNTA($B6:$K6)+COUNTA($O6))&gt;0),"",IF($T6="Macro",COUNTIFS($T$5:$T6,"Macro",$Q$5:$Q6,$Q6),IF(N($S6)=0,"?",COUNTIFS(INDEX($T$5:$T$1000,1):INDEX($T$5:$T$1000,$S6-4),"Macro",INDEX($Q$5:$Q$1000,1):INDEX($Q$5:$Q$1000,$S6-4),INDEX($Q$5:$Q$1000,$S6-4))&amp;"."&amp;COUNTIFS($S$5:$S6,$S6,$T$5:$T6,"Sub"))))</f>
        <v/>
      </c>
      <c r="B6" s="56" t="n"/>
      <c r="C6" s="57" t="n"/>
      <c r="D6" s="58" t="n"/>
      <c r="E6" s="58" t="n"/>
      <c r="F6" s="58" t="n"/>
      <c r="G6" s="59" t="n"/>
      <c r="H6" s="59" t="n"/>
      <c r="I6" s="59" t="n"/>
      <c r="J6" s="59" t="n"/>
      <c r="K6" s="59" t="n"/>
      <c r="L6" s="60">
        <f>IF(NOT((COUNTA($B6:$K6)+COUNTA($O6))&gt;0),"",IF(ISNUMBER($F6),1,IF(N($U6)&gt;0,AVERAGEIFS($V$5:$V$1000,$S$5:$S$1000,ROW(),$T$5:$T$1000,"Sub"),$V6)))</f>
        <v/>
      </c>
      <c r="M6" s="55">
        <f>IF($L6="","",IF($L6&gt;=1,"Completado",IF($L6&gt;0,"En curso","Pendiente")))</f>
        <v/>
      </c>
      <c r="N6" s="55">
        <f>IF(NOT((COUNTA($B6:$K6)+COUNTA($O6))&gt;0),"",IF(ISNUMBER($F6),IF(AND(ISNUMBER($E6),$F6&gt;$E6),"Cumplida con "&amp;($F6-$E6)&amp;IF($F6-$E6=1," día"," días")&amp;" de retraso","Cumplida"),IF(N($L6)&gt;=1,"Cumplida",IF(NOT(ISNUMBER($E6)),"Sin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plazo")))))))</f>
        <v/>
      </c>
      <c r="O6" s="57" t="n"/>
      <c r="P6" s="61">
        <f>IF(NOT((COUNTA($B6:$K6)+COUNTA($O6))&gt;0),"",IF((IF($C6="","Falta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",""))="","✔ OK","⚠ "&amp;LEFT(IF($C6="","Falta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",""),LEN(IF($C6="","Falta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",""))-3)))</f>
        <v/>
      </c>
      <c r="Q6" s="62">
        <f>IF(NOT((COUNTA($B6:$K6)+COUNTA($O6))&gt;0),"",IF(AND($T6="Sub",N($S6)&gt;0),IF(ISNUMBER(INDEX($D$5:$D$1000,$S6-4)),DATE(YEAR(INDEX($D$5:$D$1000,$S6-4)),MONTH(INDEX($D$5:$D$1000,$S6-4)),1),IF(ISNUMBER(INDEX($E$5:$E$1000,$S6-4)),DATE(YEAR(INDEX($E$5:$E$1000,$S6-4)),MONTH(INDEX($E$5:$E$1000,$S6-4)),1),MesCiclo)),IF(ISNUMBER($D6),DATE(YEAR($D6),MONTH($D6),1),IF(ISNUMBER($E6),DATE(YEAR($E6),MONTH($E6),1),MesCiclo))))</f>
        <v/>
      </c>
      <c r="R6" s="63">
        <f>IF(OR($Q6="",$Q6&lt;&gt;MesCiclo),"",COUNTIF($Q$5:$Q6,MesCiclo))</f>
        <v/>
      </c>
      <c r="S6" s="63">
        <f>IF($T6="","",IF($T6="Macro",ROW(),IFERROR(LOOKUP(2,1/($T$5:$T6="Macro"),ROW($T$5:$T6)),0)))</f>
        <v/>
      </c>
      <c r="T6" s="63">
        <f>IF(NOT((COUNTA($B6:$K6)+COUNTA($O6))&gt;0),"",IF($B6="Subactividad","Sub","Macro"))</f>
        <v/>
      </c>
      <c r="U6" s="63">
        <f>IF($T6="Macro",COUNTIFS($S$5:$S$1000,ROW(),$T$5:$T$1000,"Sub"),"")</f>
        <v/>
      </c>
      <c r="V6" s="63">
        <f>IF($T6="","",IF(ISNUMBER($F6),1,IFERROR(LOOKUP(2,1/($H6:$K6&lt;&gt;""),$H6:$K6),0)))</f>
        <v/>
      </c>
      <c r="W6" s="63">
        <f>IF($T6="","",IF(AND(ISNUMBER($F6),$F6&lt;=IF($Q6=MesCiclo,InicioCiclo,$Q6+MOD(2-WEEKDAY($Q6),7))+6),1,IF(ISNUMBER($H6),$H6,0)))</f>
        <v/>
      </c>
      <c r="X6" s="63">
        <f>IF($T6="","",IF(AND(ISNUMBER($F6),$F6&lt;=IF($Q6=MesCiclo,InicioCiclo,$Q6+MOD(2-WEEKDAY($Q6),7))+13),1,IF(ISNUMBER($I6),$I6,$W6)))</f>
        <v/>
      </c>
      <c r="Y6" s="63">
        <f>IF($T6="","",IF(AND(ISNUMBER($F6),$F6&lt;=IF($Q6=MesCiclo,InicioCiclo,$Q6+MOD(2-WEEKDAY($Q6),7))+20),1,IF(ISNUMBER($J6),$J6,$X6)))</f>
        <v/>
      </c>
      <c r="Z6" s="63">
        <f>IF($T6="","",IF(AND(ISNUMBER($F6),$F6&lt;=IF($Q6=MesCiclo,InicioCiclo,$Q6+MOD(2-WEEKDAY($Q6),7))+27),1,IF(ISNUMBER($K6),$K6,$Y6)))</f>
        <v/>
      </c>
      <c r="AA6" s="63">
        <f>IF($T6="","",IF(AND(ISNUMBER($F6),$F6&lt;=IF($Q6=MesCiclo,InicioCiclo,$Q6+MOD(2-WEEKDAY($Q6),7))+6),1,IF(N($U6)&gt;0,AVERAGEIFS($W$5:$W$1000,$S$5:$S$1000,ROW(),$T$5:$T$1000,"Sub"),$W6)))</f>
        <v/>
      </c>
      <c r="AB6" s="63">
        <f>IF($T6="","",IF(AND(ISNUMBER($F6),$F6&lt;=IF($Q6=MesCiclo,InicioCiclo,$Q6+MOD(2-WEEKDAY($Q6),7))+13),1,IF(N($U6)&gt;0,AVERAGEIFS($X$5:$X$1000,$S$5:$S$1000,ROW(),$T$5:$T$1000,"Sub"),$X6)))</f>
        <v/>
      </c>
      <c r="AC6" s="63">
        <f>IF($T6="","",IF(AND(ISNUMBER($F6),$F6&lt;=IF($Q6=MesCiclo,InicioCiclo,$Q6+MOD(2-WEEKDAY($Q6),7))+20),1,IF(N($U6)&gt;0,AVERAGEIFS($Y$5:$Y$1000,$S$5:$S$1000,ROW(),$T$5:$T$1000,"Sub"),$Y6)))</f>
        <v/>
      </c>
      <c r="AD6" s="63">
        <f>IF($T6="","",IF(AND(ISNUMBER($F6),$F6&lt;=IF($Q6=MesCiclo,InicioCiclo,$Q6+MOD(2-WEEKDAY($Q6),7))+27),1,IF(N($U6)&gt;0,AVERAGEIFS($Z$5:$Z$1000,$S$5:$S$1000,ROW(),$T$5:$T$1000,"Sub"),$Z6)))</f>
        <v/>
      </c>
      <c r="AE6" s="63">
        <f>IF($T6&lt;&gt;"Macro","",IF(COUNTIFS($Q$5:$Q$1000,$Q6,$T$5:$T$1000,"Macro",$G$5:$G$1000,"&gt;0")=0,1/COUNTIFS($Q$5:$Q$1000,$Q6,$T$5:$T$1000,"Macro"),IF(AND(ISNUMBER($G6),N($G6)&gt;0),$G6,SUMIFS($G$5:$G$1000,$Q$5:$Q$1000,$Q6,$T$5:$T$1000,"Macro")/COUNTIFS($Q$5:$Q$1000,$Q6,$T$5:$T$1000,"Macro",$G$5:$G$1000,"&gt;0"))/(COUNTIFS($Q$5:$Q$1000,$Q6,$T$5:$T$1000,"Macro")*SUMIFS($G$5:$G$1000,$Q$5:$Q$1000,$Q6,$T$5:$T$1000,"Macro")/COUNTIFS($Q$5:$Q$1000,$Q6,$T$5:$T$1000,"Macro",$G$5:$G$1000,"&gt;0"))))</f>
        <v/>
      </c>
    </row>
    <row r="7">
      <c r="A7" s="55">
        <f>IF(NOT((COUNTA($B7:$K7)+COUNTA($O7))&gt;0),"",IF($T7="Macro",COUNTIFS($T$5:$T7,"Macro",$Q$5:$Q7,$Q7),IF(N($S7)=0,"?",COUNTIFS(INDEX($T$5:$T$1000,1):INDEX($T$5:$T$1000,$S7-4),"Macro",INDEX($Q$5:$Q$1000,1):INDEX($Q$5:$Q$1000,$S7-4),INDEX($Q$5:$Q$1000,$S7-4))&amp;"."&amp;COUNTIFS($S$5:$S7,$S7,$T$5:$T7,"Sub"))))</f>
        <v/>
      </c>
      <c r="B7" s="56" t="n"/>
      <c r="C7" s="57" t="n"/>
      <c r="D7" s="58" t="n"/>
      <c r="E7" s="58" t="n"/>
      <c r="F7" s="58" t="n"/>
      <c r="G7" s="59" t="n"/>
      <c r="H7" s="59" t="n"/>
      <c r="I7" s="59" t="n"/>
      <c r="J7" s="59" t="n"/>
      <c r="K7" s="59" t="n"/>
      <c r="L7" s="60">
        <f>IF(NOT((COUNTA($B7:$K7)+COUNTA($O7))&gt;0),"",IF(ISNUMBER($F7),1,IF(N($U7)&gt;0,AVERAGEIFS($V$5:$V$1000,$S$5:$S$1000,ROW(),$T$5:$T$1000,"Sub"),$V7)))</f>
        <v/>
      </c>
      <c r="M7" s="55">
        <f>IF($L7="","",IF($L7&gt;=1,"Completado",IF($L7&gt;0,"En curso","Pendiente")))</f>
        <v/>
      </c>
      <c r="N7" s="55">
        <f>IF(NOT((COUNTA($B7:$K7)+COUNTA($O7))&gt;0),"",IF(ISNUMBER($F7),IF(AND(ISNUMBER($E7),$F7&gt;$E7),"Cumplida con "&amp;($F7-$E7)&amp;IF($F7-$E7=1," día"," días")&amp;" de retraso","Cumplida"),IF(N($L7)&gt;=1,"Cumplida",IF(NOT(ISNUMBER($E7)),"Sin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plazo")))))))</f>
        <v/>
      </c>
      <c r="O7" s="57" t="n"/>
      <c r="P7" s="61">
        <f>IF(NOT((COUNTA($B7:$K7)+COUNTA($O7))&gt;0),"",IF((IF($C7="","Falta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",""))="","✔ OK","⚠ "&amp;LEFT(IF($C7="","Falta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",""),LEN(IF($C7="","Falta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",""))-3)))</f>
        <v/>
      </c>
      <c r="Q7" s="62">
        <f>IF(NOT((COUNTA($B7:$K7)+COUNTA($O7))&gt;0),"",IF(AND($T7="Sub",N($S7)&gt;0),IF(ISNUMBER(INDEX($D$5:$D$1000,$S7-4)),DATE(YEAR(INDEX($D$5:$D$1000,$S7-4)),MONTH(INDEX($D$5:$D$1000,$S7-4)),1),IF(ISNUMBER(INDEX($E$5:$E$1000,$S7-4)),DATE(YEAR(INDEX($E$5:$E$1000,$S7-4)),MONTH(INDEX($E$5:$E$1000,$S7-4)),1),MesCiclo)),IF(ISNUMBER($D7),DATE(YEAR($D7),MONTH($D7),1),IF(ISNUMBER($E7),DATE(YEAR($E7),MONTH($E7),1),MesCiclo))))</f>
        <v/>
      </c>
      <c r="R7" s="63">
        <f>IF(OR($Q7="",$Q7&lt;&gt;MesCiclo),"",COUNTIF($Q$5:$Q7,MesCiclo))</f>
        <v/>
      </c>
      <c r="S7" s="63">
        <f>IF($T7="","",IF($T7="Macro",ROW(),IFERROR(LOOKUP(2,1/($T$5:$T7="Macro"),ROW($T$5:$T7)),0)))</f>
        <v/>
      </c>
      <c r="T7" s="63">
        <f>IF(NOT((COUNTA($B7:$K7)+COUNTA($O7))&gt;0),"",IF($B7="Subactividad","Sub","Macro"))</f>
        <v/>
      </c>
      <c r="U7" s="63">
        <f>IF($T7="Macro",COUNTIFS($S$5:$S$1000,ROW(),$T$5:$T$1000,"Sub"),"")</f>
        <v/>
      </c>
      <c r="V7" s="63">
        <f>IF($T7="","",IF(ISNUMBER($F7),1,IFERROR(LOOKUP(2,1/($H7:$K7&lt;&gt;""),$H7:$K7),0)))</f>
        <v/>
      </c>
      <c r="W7" s="63">
        <f>IF($T7="","",IF(AND(ISNUMBER($F7),$F7&lt;=IF($Q7=MesCiclo,InicioCiclo,$Q7+MOD(2-WEEKDAY($Q7),7))+6),1,IF(ISNUMBER($H7),$H7,0)))</f>
        <v/>
      </c>
      <c r="X7" s="63">
        <f>IF($T7="","",IF(AND(ISNUMBER($F7),$F7&lt;=IF($Q7=MesCiclo,InicioCiclo,$Q7+MOD(2-WEEKDAY($Q7),7))+13),1,IF(ISNUMBER($I7),$I7,$W7)))</f>
        <v/>
      </c>
      <c r="Y7" s="63">
        <f>IF($T7="","",IF(AND(ISNUMBER($F7),$F7&lt;=IF($Q7=MesCiclo,InicioCiclo,$Q7+MOD(2-WEEKDAY($Q7),7))+20),1,IF(ISNUMBER($J7),$J7,$X7)))</f>
        <v/>
      </c>
      <c r="Z7" s="63">
        <f>IF($T7="","",IF(AND(ISNUMBER($F7),$F7&lt;=IF($Q7=MesCiclo,InicioCiclo,$Q7+MOD(2-WEEKDAY($Q7),7))+27),1,IF(ISNUMBER($K7),$K7,$Y7)))</f>
        <v/>
      </c>
      <c r="AA7" s="63">
        <f>IF($T7="","",IF(AND(ISNUMBER($F7),$F7&lt;=IF($Q7=MesCiclo,InicioCiclo,$Q7+MOD(2-WEEKDAY($Q7),7))+6),1,IF(N($U7)&gt;0,AVERAGEIFS($W$5:$W$1000,$S$5:$S$1000,ROW(),$T$5:$T$1000,"Sub"),$W7)))</f>
        <v/>
      </c>
      <c r="AB7" s="63">
        <f>IF($T7="","",IF(AND(ISNUMBER($F7),$F7&lt;=IF($Q7=MesCiclo,InicioCiclo,$Q7+MOD(2-WEEKDAY($Q7),7))+13),1,IF(N($U7)&gt;0,AVERAGEIFS($X$5:$X$1000,$S$5:$S$1000,ROW(),$T$5:$T$1000,"Sub"),$X7)))</f>
        <v/>
      </c>
      <c r="AC7" s="63">
        <f>IF($T7="","",IF(AND(ISNUMBER($F7),$F7&lt;=IF($Q7=MesCiclo,InicioCiclo,$Q7+MOD(2-WEEKDAY($Q7),7))+20),1,IF(N($U7)&gt;0,AVERAGEIFS($Y$5:$Y$1000,$S$5:$S$1000,ROW(),$T$5:$T$1000,"Sub"),$Y7)))</f>
        <v/>
      </c>
      <c r="AD7" s="63">
        <f>IF($T7="","",IF(AND(ISNUMBER($F7),$F7&lt;=IF($Q7=MesCiclo,InicioCiclo,$Q7+MOD(2-WEEKDAY($Q7),7))+27),1,IF(N($U7)&gt;0,AVERAGEIFS($Z$5:$Z$1000,$S$5:$S$1000,ROW(),$T$5:$T$1000,"Sub"),$Z7)))</f>
        <v/>
      </c>
      <c r="AE7" s="63">
        <f>IF($T7&lt;&gt;"Macro","",IF(COUNTIFS($Q$5:$Q$1000,$Q7,$T$5:$T$1000,"Macro",$G$5:$G$1000,"&gt;0")=0,1/COUNTIFS($Q$5:$Q$1000,$Q7,$T$5:$T$1000,"Macro"),IF(AND(ISNUMBER($G7),N($G7)&gt;0),$G7,SUMIFS($G$5:$G$1000,$Q$5:$Q$1000,$Q7,$T$5:$T$1000,"Macro")/COUNTIFS($Q$5:$Q$1000,$Q7,$T$5:$T$1000,"Macro",$G$5:$G$1000,"&gt;0"))/(COUNTIFS($Q$5:$Q$1000,$Q7,$T$5:$T$1000,"Macro")*SUMIFS($G$5:$G$1000,$Q$5:$Q$1000,$Q7,$T$5:$T$1000,"Macro")/COUNTIFS($Q$5:$Q$1000,$Q7,$T$5:$T$1000,"Macro",$G$5:$G$1000,"&gt;0"))))</f>
        <v/>
      </c>
    </row>
    <row r="8">
      <c r="A8" s="55">
        <f>IF(NOT((COUNTA($B8:$K8)+COUNTA($O8))&gt;0),"",IF($T8="Macro",COUNTIFS($T$5:$T8,"Macro",$Q$5:$Q8,$Q8),IF(N($S8)=0,"?",COUNTIFS(INDEX($T$5:$T$1000,1):INDEX($T$5:$T$1000,$S8-4),"Macro",INDEX($Q$5:$Q$1000,1):INDEX($Q$5:$Q$1000,$S8-4),INDEX($Q$5:$Q$1000,$S8-4))&amp;"."&amp;COUNTIFS($S$5:$S8,$S8,$T$5:$T8,"Sub"))))</f>
        <v/>
      </c>
      <c r="B8" s="56" t="n"/>
      <c r="C8" s="57" t="n"/>
      <c r="D8" s="58" t="n"/>
      <c r="E8" s="58" t="n"/>
      <c r="F8" s="58" t="n"/>
      <c r="G8" s="59" t="n"/>
      <c r="H8" s="59" t="n"/>
      <c r="I8" s="59" t="n"/>
      <c r="J8" s="59" t="n"/>
      <c r="K8" s="59" t="n"/>
      <c r="L8" s="60">
        <f>IF(NOT((COUNTA($B8:$K8)+COUNTA($O8))&gt;0),"",IF(ISNUMBER($F8),1,IF(N($U8)&gt;0,AVERAGEIFS($V$5:$V$1000,$S$5:$S$1000,ROW(),$T$5:$T$1000,"Sub"),$V8)))</f>
        <v/>
      </c>
      <c r="M8" s="55">
        <f>IF($L8="","",IF($L8&gt;=1,"Completado",IF($L8&gt;0,"En curso","Pendiente")))</f>
        <v/>
      </c>
      <c r="N8" s="55">
        <f>IF(NOT((COUNTA($B8:$K8)+COUNTA($O8))&gt;0),"",IF(ISNUMBER($F8),IF(AND(ISNUMBER($E8),$F8&gt;$E8),"Cumplida con "&amp;($F8-$E8)&amp;IF($F8-$E8=1," día"," días")&amp;" de retraso","Cumplida"),IF(N($L8)&gt;=1,"Cumplida",IF(NOT(ISNUMBER($E8)),"Sin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plazo")))))))</f>
        <v/>
      </c>
      <c r="O8" s="57" t="n"/>
      <c r="P8" s="61">
        <f>IF(NOT((COUNTA($B8:$K8)+COUNTA($O8))&gt;0),"",IF((IF($C8="","Falta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",""))="","✔ OK","⚠ "&amp;LEFT(IF($C8="","Falta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",""),LEN(IF($C8="","Falta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",""))-3)))</f>
        <v/>
      </c>
      <c r="Q8" s="62">
        <f>IF(NOT((COUNTA($B8:$K8)+COUNTA($O8))&gt;0),"",IF(AND($T8="Sub",N($S8)&gt;0),IF(ISNUMBER(INDEX($D$5:$D$1000,$S8-4)),DATE(YEAR(INDEX($D$5:$D$1000,$S8-4)),MONTH(INDEX($D$5:$D$1000,$S8-4)),1),IF(ISNUMBER(INDEX($E$5:$E$1000,$S8-4)),DATE(YEAR(INDEX($E$5:$E$1000,$S8-4)),MONTH(INDEX($E$5:$E$1000,$S8-4)),1),MesCiclo)),IF(ISNUMBER($D8),DATE(YEAR($D8),MONTH($D8),1),IF(ISNUMBER($E8),DATE(YEAR($E8),MONTH($E8),1),MesCiclo))))</f>
        <v/>
      </c>
      <c r="R8" s="63">
        <f>IF(OR($Q8="",$Q8&lt;&gt;MesCiclo),"",COUNTIF($Q$5:$Q8,MesCiclo))</f>
        <v/>
      </c>
      <c r="S8" s="63">
        <f>IF($T8="","",IF($T8="Macro",ROW(),IFERROR(LOOKUP(2,1/($T$5:$T8="Macro"),ROW($T$5:$T8)),0)))</f>
        <v/>
      </c>
      <c r="T8" s="63">
        <f>IF(NOT((COUNTA($B8:$K8)+COUNTA($O8))&gt;0),"",IF($B8="Subactividad","Sub","Macro"))</f>
        <v/>
      </c>
      <c r="U8" s="63">
        <f>IF($T8="Macro",COUNTIFS($S$5:$S$1000,ROW(),$T$5:$T$1000,"Sub"),"")</f>
        <v/>
      </c>
      <c r="V8" s="63">
        <f>IF($T8="","",IF(ISNUMBER($F8),1,IFERROR(LOOKUP(2,1/($H8:$K8&lt;&gt;""),$H8:$K8),0)))</f>
        <v/>
      </c>
      <c r="W8" s="63">
        <f>IF($T8="","",IF(AND(ISNUMBER($F8),$F8&lt;=IF($Q8=MesCiclo,InicioCiclo,$Q8+MOD(2-WEEKDAY($Q8),7))+6),1,IF(ISNUMBER($H8),$H8,0)))</f>
        <v/>
      </c>
      <c r="X8" s="63">
        <f>IF($T8="","",IF(AND(ISNUMBER($F8),$F8&lt;=IF($Q8=MesCiclo,InicioCiclo,$Q8+MOD(2-WEEKDAY($Q8),7))+13),1,IF(ISNUMBER($I8),$I8,$W8)))</f>
        <v/>
      </c>
      <c r="Y8" s="63">
        <f>IF($T8="","",IF(AND(ISNUMBER($F8),$F8&lt;=IF($Q8=MesCiclo,InicioCiclo,$Q8+MOD(2-WEEKDAY($Q8),7))+20),1,IF(ISNUMBER($J8),$J8,$X8)))</f>
        <v/>
      </c>
      <c r="Z8" s="63">
        <f>IF($T8="","",IF(AND(ISNUMBER($F8),$F8&lt;=IF($Q8=MesCiclo,InicioCiclo,$Q8+MOD(2-WEEKDAY($Q8),7))+27),1,IF(ISNUMBER($K8),$K8,$Y8)))</f>
        <v/>
      </c>
      <c r="AA8" s="63">
        <f>IF($T8="","",IF(AND(ISNUMBER($F8),$F8&lt;=IF($Q8=MesCiclo,InicioCiclo,$Q8+MOD(2-WEEKDAY($Q8),7))+6),1,IF(N($U8)&gt;0,AVERAGEIFS($W$5:$W$1000,$S$5:$S$1000,ROW(),$T$5:$T$1000,"Sub"),$W8)))</f>
        <v/>
      </c>
      <c r="AB8" s="63">
        <f>IF($T8="","",IF(AND(ISNUMBER($F8),$F8&lt;=IF($Q8=MesCiclo,InicioCiclo,$Q8+MOD(2-WEEKDAY($Q8),7))+13),1,IF(N($U8)&gt;0,AVERAGEIFS($X$5:$X$1000,$S$5:$S$1000,ROW(),$T$5:$T$1000,"Sub"),$X8)))</f>
        <v/>
      </c>
      <c r="AC8" s="63">
        <f>IF($T8="","",IF(AND(ISNUMBER($F8),$F8&lt;=IF($Q8=MesCiclo,InicioCiclo,$Q8+MOD(2-WEEKDAY($Q8),7))+20),1,IF(N($U8)&gt;0,AVERAGEIFS($Y$5:$Y$1000,$S$5:$S$1000,ROW(),$T$5:$T$1000,"Sub"),$Y8)))</f>
        <v/>
      </c>
      <c r="AD8" s="63">
        <f>IF($T8="","",IF(AND(ISNUMBER($F8),$F8&lt;=IF($Q8=MesCiclo,InicioCiclo,$Q8+MOD(2-WEEKDAY($Q8),7))+27),1,IF(N($U8)&gt;0,AVERAGEIFS($Z$5:$Z$1000,$S$5:$S$1000,ROW(),$T$5:$T$1000,"Sub"),$Z8)))</f>
        <v/>
      </c>
      <c r="AE8" s="63">
        <f>IF($T8&lt;&gt;"Macro","",IF(COUNTIFS($Q$5:$Q$1000,$Q8,$T$5:$T$1000,"Macro",$G$5:$G$1000,"&gt;0")=0,1/COUNTIFS($Q$5:$Q$1000,$Q8,$T$5:$T$1000,"Macro"),IF(AND(ISNUMBER($G8),N($G8)&gt;0),$G8,SUMIFS($G$5:$G$1000,$Q$5:$Q$1000,$Q8,$T$5:$T$1000,"Macro")/COUNTIFS($Q$5:$Q$1000,$Q8,$T$5:$T$1000,"Macro",$G$5:$G$1000,"&gt;0"))/(COUNTIFS($Q$5:$Q$1000,$Q8,$T$5:$T$1000,"Macro")*SUMIFS($G$5:$G$1000,$Q$5:$Q$1000,$Q8,$T$5:$T$1000,"Macro")/COUNTIFS($Q$5:$Q$1000,$Q8,$T$5:$T$1000,"Macro",$G$5:$G$1000,"&gt;0"))))</f>
        <v/>
      </c>
    </row>
    <row r="9">
      <c r="A9" s="55">
        <f>IF(NOT((COUNTA($B9:$K9)+COUNTA($O9))&gt;0),"",IF($T9="Macro",COUNTIFS($T$5:$T9,"Macro",$Q$5:$Q9,$Q9),IF(N($S9)=0,"?",COUNTIFS(INDEX($T$5:$T$1000,1):INDEX($T$5:$T$1000,$S9-4),"Macro",INDEX($Q$5:$Q$1000,1):INDEX($Q$5:$Q$1000,$S9-4),INDEX($Q$5:$Q$1000,$S9-4))&amp;"."&amp;COUNTIFS($S$5:$S9,$S9,$T$5:$T9,"Sub"))))</f>
        <v/>
      </c>
      <c r="B9" s="56" t="n"/>
      <c r="C9" s="57" t="n"/>
      <c r="D9" s="58" t="n"/>
      <c r="E9" s="58" t="n"/>
      <c r="F9" s="58" t="n"/>
      <c r="G9" s="59" t="n"/>
      <c r="H9" s="59" t="n"/>
      <c r="I9" s="59" t="n"/>
      <c r="J9" s="59" t="n"/>
      <c r="K9" s="59" t="n"/>
      <c r="L9" s="60">
        <f>IF(NOT((COUNTA($B9:$K9)+COUNTA($O9))&gt;0),"",IF(ISNUMBER($F9),1,IF(N($U9)&gt;0,AVERAGEIFS($V$5:$V$1000,$S$5:$S$1000,ROW(),$T$5:$T$1000,"Sub"),$V9)))</f>
        <v/>
      </c>
      <c r="M9" s="55">
        <f>IF($L9="","",IF($L9&gt;=1,"Completado",IF($L9&gt;0,"En curso","Pendiente")))</f>
        <v/>
      </c>
      <c r="N9" s="55">
        <f>IF(NOT((COUNTA($B9:$K9)+COUNTA($O9))&gt;0),"",IF(ISNUMBER($F9),IF(AND(ISNUMBER($E9),$F9&gt;$E9),"Cumplida con "&amp;($F9-$E9)&amp;IF($F9-$E9=1," día"," días")&amp;" de retraso","Cumplida"),IF(N($L9)&gt;=1,"Cumplida",IF(NOT(ISNUMBER($E9)),"Sin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plazo")))))))</f>
        <v/>
      </c>
      <c r="O9" s="57" t="n"/>
      <c r="P9" s="61">
        <f>IF(NOT((COUNTA($B9:$K9)+COUNTA($O9))&gt;0),"",IF((IF($C9="","Falta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",""))="","✔ OK","⚠ "&amp;LEFT(IF($C9="","Falta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",""),LEN(IF($C9="","Falta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",""))-3)))</f>
        <v/>
      </c>
      <c r="Q9" s="62">
        <f>IF(NOT((COUNTA($B9:$K9)+COUNTA($O9))&gt;0),"",IF(AND($T9="Sub",N($S9)&gt;0),IF(ISNUMBER(INDEX($D$5:$D$1000,$S9-4)),DATE(YEAR(INDEX($D$5:$D$1000,$S9-4)),MONTH(INDEX($D$5:$D$1000,$S9-4)),1),IF(ISNUMBER(INDEX($E$5:$E$1000,$S9-4)),DATE(YEAR(INDEX($E$5:$E$1000,$S9-4)),MONTH(INDEX($E$5:$E$1000,$S9-4)),1),MesCiclo)),IF(ISNUMBER($D9),DATE(YEAR($D9),MONTH($D9),1),IF(ISNUMBER($E9),DATE(YEAR($E9),MONTH($E9),1),MesCiclo))))</f>
        <v/>
      </c>
      <c r="R9" s="63">
        <f>IF(OR($Q9="",$Q9&lt;&gt;MesCiclo),"",COUNTIF($Q$5:$Q9,MesCiclo))</f>
        <v/>
      </c>
      <c r="S9" s="63">
        <f>IF($T9="","",IF($T9="Macro",ROW(),IFERROR(LOOKUP(2,1/($T$5:$T9="Macro"),ROW($T$5:$T9)),0)))</f>
        <v/>
      </c>
      <c r="T9" s="63">
        <f>IF(NOT((COUNTA($B9:$K9)+COUNTA($O9))&gt;0),"",IF($B9="Subactividad","Sub","Macro"))</f>
        <v/>
      </c>
      <c r="U9" s="63">
        <f>IF($T9="Macro",COUNTIFS($S$5:$S$1000,ROW(),$T$5:$T$1000,"Sub"),"")</f>
        <v/>
      </c>
      <c r="V9" s="63">
        <f>IF($T9="","",IF(ISNUMBER($F9),1,IFERROR(LOOKUP(2,1/($H9:$K9&lt;&gt;""),$H9:$K9),0)))</f>
        <v/>
      </c>
      <c r="W9" s="63">
        <f>IF($T9="","",IF(AND(ISNUMBER($F9),$F9&lt;=IF($Q9=MesCiclo,InicioCiclo,$Q9+MOD(2-WEEKDAY($Q9),7))+6),1,IF(ISNUMBER($H9),$H9,0)))</f>
        <v/>
      </c>
      <c r="X9" s="63">
        <f>IF($T9="","",IF(AND(ISNUMBER($F9),$F9&lt;=IF($Q9=MesCiclo,InicioCiclo,$Q9+MOD(2-WEEKDAY($Q9),7))+13),1,IF(ISNUMBER($I9),$I9,$W9)))</f>
        <v/>
      </c>
      <c r="Y9" s="63">
        <f>IF($T9="","",IF(AND(ISNUMBER($F9),$F9&lt;=IF($Q9=MesCiclo,InicioCiclo,$Q9+MOD(2-WEEKDAY($Q9),7))+20),1,IF(ISNUMBER($J9),$J9,$X9)))</f>
        <v/>
      </c>
      <c r="Z9" s="63">
        <f>IF($T9="","",IF(AND(ISNUMBER($F9),$F9&lt;=IF($Q9=MesCiclo,InicioCiclo,$Q9+MOD(2-WEEKDAY($Q9),7))+27),1,IF(ISNUMBER($K9),$K9,$Y9)))</f>
        <v/>
      </c>
      <c r="AA9" s="63">
        <f>IF($T9="","",IF(AND(ISNUMBER($F9),$F9&lt;=IF($Q9=MesCiclo,InicioCiclo,$Q9+MOD(2-WEEKDAY($Q9),7))+6),1,IF(N($U9)&gt;0,AVERAGEIFS($W$5:$W$1000,$S$5:$S$1000,ROW(),$T$5:$T$1000,"Sub"),$W9)))</f>
        <v/>
      </c>
      <c r="AB9" s="63">
        <f>IF($T9="","",IF(AND(ISNUMBER($F9),$F9&lt;=IF($Q9=MesCiclo,InicioCiclo,$Q9+MOD(2-WEEKDAY($Q9),7))+13),1,IF(N($U9)&gt;0,AVERAGEIFS($X$5:$X$1000,$S$5:$S$1000,ROW(),$T$5:$T$1000,"Sub"),$X9)))</f>
        <v/>
      </c>
      <c r="AC9" s="63">
        <f>IF($T9="","",IF(AND(ISNUMBER($F9),$F9&lt;=IF($Q9=MesCiclo,InicioCiclo,$Q9+MOD(2-WEEKDAY($Q9),7))+20),1,IF(N($U9)&gt;0,AVERAGEIFS($Y$5:$Y$1000,$S$5:$S$1000,ROW(),$T$5:$T$1000,"Sub"),$Y9)))</f>
        <v/>
      </c>
      <c r="AD9" s="63">
        <f>IF($T9="","",IF(AND(ISNUMBER($F9),$F9&lt;=IF($Q9=MesCiclo,InicioCiclo,$Q9+MOD(2-WEEKDAY($Q9),7))+27),1,IF(N($U9)&gt;0,AVERAGEIFS($Z$5:$Z$1000,$S$5:$S$1000,ROW(),$T$5:$T$1000,"Sub"),$Z9)))</f>
        <v/>
      </c>
      <c r="AE9" s="63">
        <f>IF($T9&lt;&gt;"Macro","",IF(COUNTIFS($Q$5:$Q$1000,$Q9,$T$5:$T$1000,"Macro",$G$5:$G$1000,"&gt;0")=0,1/COUNTIFS($Q$5:$Q$1000,$Q9,$T$5:$T$1000,"Macro"),IF(AND(ISNUMBER($G9),N($G9)&gt;0),$G9,SUMIFS($G$5:$G$1000,$Q$5:$Q$1000,$Q9,$T$5:$T$1000,"Macro")/COUNTIFS($Q$5:$Q$1000,$Q9,$T$5:$T$1000,"Macro",$G$5:$G$1000,"&gt;0"))/(COUNTIFS($Q$5:$Q$1000,$Q9,$T$5:$T$1000,"Macro")*SUMIFS($G$5:$G$1000,$Q$5:$Q$1000,$Q9,$T$5:$T$1000,"Macro")/COUNTIFS($Q$5:$Q$1000,$Q9,$T$5:$T$1000,"Macro",$G$5:$G$1000,"&gt;0"))))</f>
        <v/>
      </c>
    </row>
    <row r="10">
      <c r="A10" s="55">
        <f>IF(NOT((COUNTA($B10:$K10)+COUNTA($O10))&gt;0),"",IF($T10="Macro",COUNTIFS($T$5:$T10,"Macro",$Q$5:$Q10,$Q10),IF(N($S10)=0,"?",COUNTIFS(INDEX($T$5:$T$1000,1):INDEX($T$5:$T$1000,$S10-4),"Macro",INDEX($Q$5:$Q$1000,1):INDEX($Q$5:$Q$1000,$S10-4),INDEX($Q$5:$Q$1000,$S10-4))&amp;"."&amp;COUNTIFS($S$5:$S10,$S10,$T$5:$T10,"Sub"))))</f>
        <v/>
      </c>
      <c r="B10" s="56" t="n"/>
      <c r="C10" s="57" t="n"/>
      <c r="D10" s="58" t="n"/>
      <c r="E10" s="58" t="n"/>
      <c r="F10" s="58" t="n"/>
      <c r="G10" s="59" t="n"/>
      <c r="H10" s="59" t="n"/>
      <c r="I10" s="59" t="n"/>
      <c r="J10" s="59" t="n"/>
      <c r="K10" s="59" t="n"/>
      <c r="L10" s="60">
        <f>IF(NOT((COUNTA($B10:$K10)+COUNTA($O10))&gt;0),"",IF(ISNUMBER($F10),1,IF(N($U10)&gt;0,AVERAGEIFS($V$5:$V$1000,$S$5:$S$1000,ROW(),$T$5:$T$1000,"Sub"),$V10)))</f>
        <v/>
      </c>
      <c r="M10" s="55">
        <f>IF($L10="","",IF($L10&gt;=1,"Completado",IF($L10&gt;0,"En curso","Pendiente")))</f>
        <v/>
      </c>
      <c r="N10" s="55">
        <f>IF(NOT((COUNTA($B10:$K10)+COUNTA($O10))&gt;0),"",IF(ISNUMBER($F10),IF(AND(ISNUMBER($E10),$F10&gt;$E10),"Cumplida con "&amp;($F10-$E10)&amp;IF($F10-$E10=1," día"," días")&amp;" de retraso","Cumplida"),IF(N($L10)&gt;=1,"Cumplida",IF(NOT(ISNUMBER($E10)),"Sin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plazo")))))))</f>
        <v/>
      </c>
      <c r="O10" s="57" t="n"/>
      <c r="P10" s="61">
        <f>IF(NOT((COUNTA($B10:$K10)+COUNTA($O10))&gt;0),"",IF((IF($C10="","Falta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",""))="","✔ OK","⚠ "&amp;LEFT(IF($C10="","Falta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",""),LEN(IF($C10="","Falta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",""))-3)))</f>
        <v/>
      </c>
      <c r="Q10" s="62">
        <f>IF(NOT((COUNTA($B10:$K10)+COUNTA($O10))&gt;0),"",IF(AND($T10="Sub",N($S10)&gt;0),IF(ISNUMBER(INDEX($D$5:$D$1000,$S10-4)),DATE(YEAR(INDEX($D$5:$D$1000,$S10-4)),MONTH(INDEX($D$5:$D$1000,$S10-4)),1),IF(ISNUMBER(INDEX($E$5:$E$1000,$S10-4)),DATE(YEAR(INDEX($E$5:$E$1000,$S10-4)),MONTH(INDEX($E$5:$E$1000,$S10-4)),1),MesCiclo)),IF(ISNUMBER($D10),DATE(YEAR($D10),MONTH($D10),1),IF(ISNUMBER($E10),DATE(YEAR($E10),MONTH($E10),1),MesCiclo))))</f>
        <v/>
      </c>
      <c r="R10" s="63">
        <f>IF(OR($Q10="",$Q10&lt;&gt;MesCiclo),"",COUNTIF($Q$5:$Q10,MesCiclo))</f>
        <v/>
      </c>
      <c r="S10" s="63">
        <f>IF($T10="","",IF($T10="Macro",ROW(),IFERROR(LOOKUP(2,1/($T$5:$T10="Macro"),ROW($T$5:$T10)),0)))</f>
        <v/>
      </c>
      <c r="T10" s="63">
        <f>IF(NOT((COUNTA($B10:$K10)+COUNTA($O10))&gt;0),"",IF($B10="Subactividad","Sub","Macro"))</f>
        <v/>
      </c>
      <c r="U10" s="63">
        <f>IF($T10="Macro",COUNTIFS($S$5:$S$1000,ROW(),$T$5:$T$1000,"Sub"),"")</f>
        <v/>
      </c>
      <c r="V10" s="63">
        <f>IF($T10="","",IF(ISNUMBER($F10),1,IFERROR(LOOKUP(2,1/($H10:$K10&lt;&gt;""),$H10:$K10),0)))</f>
        <v/>
      </c>
      <c r="W10" s="63">
        <f>IF($T10="","",IF(AND(ISNUMBER($F10),$F10&lt;=IF($Q10=MesCiclo,InicioCiclo,$Q10+MOD(2-WEEKDAY($Q10),7))+6),1,IF(ISNUMBER($H10),$H10,0)))</f>
        <v/>
      </c>
      <c r="X10" s="63">
        <f>IF($T10="","",IF(AND(ISNUMBER($F10),$F10&lt;=IF($Q10=MesCiclo,InicioCiclo,$Q10+MOD(2-WEEKDAY($Q10),7))+13),1,IF(ISNUMBER($I10),$I10,$W10)))</f>
        <v/>
      </c>
      <c r="Y10" s="63">
        <f>IF($T10="","",IF(AND(ISNUMBER($F10),$F10&lt;=IF($Q10=MesCiclo,InicioCiclo,$Q10+MOD(2-WEEKDAY($Q10),7))+20),1,IF(ISNUMBER($J10),$J10,$X10)))</f>
        <v/>
      </c>
      <c r="Z10" s="63">
        <f>IF($T10="","",IF(AND(ISNUMBER($F10),$F10&lt;=IF($Q10=MesCiclo,InicioCiclo,$Q10+MOD(2-WEEKDAY($Q10),7))+27),1,IF(ISNUMBER($K10),$K10,$Y10)))</f>
        <v/>
      </c>
      <c r="AA10" s="63">
        <f>IF($T10="","",IF(AND(ISNUMBER($F10),$F10&lt;=IF($Q10=MesCiclo,InicioCiclo,$Q10+MOD(2-WEEKDAY($Q10),7))+6),1,IF(N($U10)&gt;0,AVERAGEIFS($W$5:$W$1000,$S$5:$S$1000,ROW(),$T$5:$T$1000,"Sub"),$W10)))</f>
        <v/>
      </c>
      <c r="AB10" s="63">
        <f>IF($T10="","",IF(AND(ISNUMBER($F10),$F10&lt;=IF($Q10=MesCiclo,InicioCiclo,$Q10+MOD(2-WEEKDAY($Q10),7))+13),1,IF(N($U10)&gt;0,AVERAGEIFS($X$5:$X$1000,$S$5:$S$1000,ROW(),$T$5:$T$1000,"Sub"),$X10)))</f>
        <v/>
      </c>
      <c r="AC10" s="63">
        <f>IF($T10="","",IF(AND(ISNUMBER($F10),$F10&lt;=IF($Q10=MesCiclo,InicioCiclo,$Q10+MOD(2-WEEKDAY($Q10),7))+20),1,IF(N($U10)&gt;0,AVERAGEIFS($Y$5:$Y$1000,$S$5:$S$1000,ROW(),$T$5:$T$1000,"Sub"),$Y10)))</f>
        <v/>
      </c>
      <c r="AD10" s="63">
        <f>IF($T10="","",IF(AND(ISNUMBER($F10),$F10&lt;=IF($Q10=MesCiclo,InicioCiclo,$Q10+MOD(2-WEEKDAY($Q10),7))+27),1,IF(N($U10)&gt;0,AVERAGEIFS($Z$5:$Z$1000,$S$5:$S$1000,ROW(),$T$5:$T$1000,"Sub"),$Z10)))</f>
        <v/>
      </c>
      <c r="AE10" s="63">
        <f>IF($T10&lt;&gt;"Macro","",IF(COUNTIFS($Q$5:$Q$1000,$Q10,$T$5:$T$1000,"Macro",$G$5:$G$1000,"&gt;0")=0,1/COUNTIFS($Q$5:$Q$1000,$Q10,$T$5:$T$1000,"Macro"),IF(AND(ISNUMBER($G10),N($G10)&gt;0),$G10,SUMIFS($G$5:$G$1000,$Q$5:$Q$1000,$Q10,$T$5:$T$1000,"Macro")/COUNTIFS($Q$5:$Q$1000,$Q10,$T$5:$T$1000,"Macro",$G$5:$G$1000,"&gt;0"))/(COUNTIFS($Q$5:$Q$1000,$Q10,$T$5:$T$1000,"Macro")*SUMIFS($G$5:$G$1000,$Q$5:$Q$1000,$Q10,$T$5:$T$1000,"Macro")/COUNTIFS($Q$5:$Q$1000,$Q10,$T$5:$T$1000,"Macro",$G$5:$G$1000,"&gt;0"))))</f>
        <v/>
      </c>
    </row>
    <row r="11">
      <c r="A11" s="55">
        <f>IF(NOT((COUNTA($B11:$K11)+COUNTA($O11))&gt;0),"",IF($T11="Macro",COUNTIFS($T$5:$T11,"Macro",$Q$5:$Q11,$Q11),IF(N($S11)=0,"?",COUNTIFS(INDEX($T$5:$T$1000,1):INDEX($T$5:$T$1000,$S11-4),"Macro",INDEX($Q$5:$Q$1000,1):INDEX($Q$5:$Q$1000,$S11-4),INDEX($Q$5:$Q$1000,$S11-4))&amp;"."&amp;COUNTIFS($S$5:$S11,$S11,$T$5:$T11,"Sub"))))</f>
        <v/>
      </c>
      <c r="B11" s="56" t="n"/>
      <c r="C11" s="57" t="n"/>
      <c r="D11" s="58" t="n"/>
      <c r="E11" s="58" t="n"/>
      <c r="F11" s="58" t="n"/>
      <c r="G11" s="59" t="n"/>
      <c r="H11" s="59" t="n"/>
      <c r="I11" s="59" t="n"/>
      <c r="J11" s="59" t="n"/>
      <c r="K11" s="59" t="n"/>
      <c r="L11" s="60">
        <f>IF(NOT((COUNTA($B11:$K11)+COUNTA($O11))&gt;0),"",IF(ISNUMBER($F11),1,IF(N($U11)&gt;0,AVERAGEIFS($V$5:$V$1000,$S$5:$S$1000,ROW(),$T$5:$T$1000,"Sub"),$V11)))</f>
        <v/>
      </c>
      <c r="M11" s="55">
        <f>IF($L11="","",IF($L11&gt;=1,"Completado",IF($L11&gt;0,"En curso","Pendiente")))</f>
        <v/>
      </c>
      <c r="N11" s="55">
        <f>IF(NOT((COUNTA($B11:$K11)+COUNTA($O11))&gt;0),"",IF(ISNUMBER($F11),IF(AND(ISNUMBER($E11),$F11&gt;$E11),"Cumplida con "&amp;($F11-$E11)&amp;IF($F11-$E11=1," día"," días")&amp;" de retraso","Cumplida"),IF(N($L11)&gt;=1,"Cumplida",IF(NOT(ISNUMBER($E11)),"Sin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plazo")))))))</f>
        <v/>
      </c>
      <c r="O11" s="57" t="n"/>
      <c r="P11" s="61">
        <f>IF(NOT((COUNTA($B11:$K11)+COUNTA($O11))&gt;0),"",IF((IF($C11="","Falta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",""))="","✔ OK","⚠ "&amp;LEFT(IF($C11="","Falta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",""),LEN(IF($C11="","Falta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",""))-3)))</f>
        <v/>
      </c>
      <c r="Q11" s="62">
        <f>IF(NOT((COUNTA($B11:$K11)+COUNTA($O11))&gt;0),"",IF(AND($T11="Sub",N($S11)&gt;0),IF(ISNUMBER(INDEX($D$5:$D$1000,$S11-4)),DATE(YEAR(INDEX($D$5:$D$1000,$S11-4)),MONTH(INDEX($D$5:$D$1000,$S11-4)),1),IF(ISNUMBER(INDEX($E$5:$E$1000,$S11-4)),DATE(YEAR(INDEX($E$5:$E$1000,$S11-4)),MONTH(INDEX($E$5:$E$1000,$S11-4)),1),MesCiclo)),IF(ISNUMBER($D11),DATE(YEAR($D11),MONTH($D11),1),IF(ISNUMBER($E11),DATE(YEAR($E11),MONTH($E11),1),MesCiclo))))</f>
        <v/>
      </c>
      <c r="R11" s="63">
        <f>IF(OR($Q11="",$Q11&lt;&gt;MesCiclo),"",COUNTIF($Q$5:$Q11,MesCiclo))</f>
        <v/>
      </c>
      <c r="S11" s="63">
        <f>IF($T11="","",IF($T11="Macro",ROW(),IFERROR(LOOKUP(2,1/($T$5:$T11="Macro"),ROW($T$5:$T11)),0)))</f>
        <v/>
      </c>
      <c r="T11" s="63">
        <f>IF(NOT((COUNTA($B11:$K11)+COUNTA($O11))&gt;0),"",IF($B11="Subactividad","Sub","Macro"))</f>
        <v/>
      </c>
      <c r="U11" s="63">
        <f>IF($T11="Macro",COUNTIFS($S$5:$S$1000,ROW(),$T$5:$T$1000,"Sub"),"")</f>
        <v/>
      </c>
      <c r="V11" s="63">
        <f>IF($T11="","",IF(ISNUMBER($F11),1,IFERROR(LOOKUP(2,1/($H11:$K11&lt;&gt;""),$H11:$K11),0)))</f>
        <v/>
      </c>
      <c r="W11" s="63">
        <f>IF($T11="","",IF(AND(ISNUMBER($F11),$F11&lt;=IF($Q11=MesCiclo,InicioCiclo,$Q11+MOD(2-WEEKDAY($Q11),7))+6),1,IF(ISNUMBER($H11),$H11,0)))</f>
        <v/>
      </c>
      <c r="X11" s="63">
        <f>IF($T11="","",IF(AND(ISNUMBER($F11),$F11&lt;=IF($Q11=MesCiclo,InicioCiclo,$Q11+MOD(2-WEEKDAY($Q11),7))+13),1,IF(ISNUMBER($I11),$I11,$W11)))</f>
        <v/>
      </c>
      <c r="Y11" s="63">
        <f>IF($T11="","",IF(AND(ISNUMBER($F11),$F11&lt;=IF($Q11=MesCiclo,InicioCiclo,$Q11+MOD(2-WEEKDAY($Q11),7))+20),1,IF(ISNUMBER($J11),$J11,$X11)))</f>
        <v/>
      </c>
      <c r="Z11" s="63">
        <f>IF($T11="","",IF(AND(ISNUMBER($F11),$F11&lt;=IF($Q11=MesCiclo,InicioCiclo,$Q11+MOD(2-WEEKDAY($Q11),7))+27),1,IF(ISNUMBER($K11),$K11,$Y11)))</f>
        <v/>
      </c>
      <c r="AA11" s="63">
        <f>IF($T11="","",IF(AND(ISNUMBER($F11),$F11&lt;=IF($Q11=MesCiclo,InicioCiclo,$Q11+MOD(2-WEEKDAY($Q11),7))+6),1,IF(N($U11)&gt;0,AVERAGEIFS($W$5:$W$1000,$S$5:$S$1000,ROW(),$T$5:$T$1000,"Sub"),$W11)))</f>
        <v/>
      </c>
      <c r="AB11" s="63">
        <f>IF($T11="","",IF(AND(ISNUMBER($F11),$F11&lt;=IF($Q11=MesCiclo,InicioCiclo,$Q11+MOD(2-WEEKDAY($Q11),7))+13),1,IF(N($U11)&gt;0,AVERAGEIFS($X$5:$X$1000,$S$5:$S$1000,ROW(),$T$5:$T$1000,"Sub"),$X11)))</f>
        <v/>
      </c>
      <c r="AC11" s="63">
        <f>IF($T11="","",IF(AND(ISNUMBER($F11),$F11&lt;=IF($Q11=MesCiclo,InicioCiclo,$Q11+MOD(2-WEEKDAY($Q11),7))+20),1,IF(N($U11)&gt;0,AVERAGEIFS($Y$5:$Y$1000,$S$5:$S$1000,ROW(),$T$5:$T$1000,"Sub"),$Y11)))</f>
        <v/>
      </c>
      <c r="AD11" s="63">
        <f>IF($T11="","",IF(AND(ISNUMBER($F11),$F11&lt;=IF($Q11=MesCiclo,InicioCiclo,$Q11+MOD(2-WEEKDAY($Q11),7))+27),1,IF(N($U11)&gt;0,AVERAGEIFS($Z$5:$Z$1000,$S$5:$S$1000,ROW(),$T$5:$T$1000,"Sub"),$Z11)))</f>
        <v/>
      </c>
      <c r="AE11" s="63">
        <f>IF($T11&lt;&gt;"Macro","",IF(COUNTIFS($Q$5:$Q$1000,$Q11,$T$5:$T$1000,"Macro",$G$5:$G$1000,"&gt;0")=0,1/COUNTIFS($Q$5:$Q$1000,$Q11,$T$5:$T$1000,"Macro"),IF(AND(ISNUMBER($G11),N($G11)&gt;0),$G11,SUMIFS($G$5:$G$1000,$Q$5:$Q$1000,$Q11,$T$5:$T$1000,"Macro")/COUNTIFS($Q$5:$Q$1000,$Q11,$T$5:$T$1000,"Macro",$G$5:$G$1000,"&gt;0"))/(COUNTIFS($Q$5:$Q$1000,$Q11,$T$5:$T$1000,"Macro")*SUMIFS($G$5:$G$1000,$Q$5:$Q$1000,$Q11,$T$5:$T$1000,"Macro")/COUNTIFS($Q$5:$Q$1000,$Q11,$T$5:$T$1000,"Macro",$G$5:$G$1000,"&gt;0"))))</f>
        <v/>
      </c>
    </row>
    <row r="12">
      <c r="A12" s="55">
        <f>IF(NOT((COUNTA($B12:$K12)+COUNTA($O12))&gt;0),"",IF($T12="Macro",COUNTIFS($T$5:$T12,"Macro",$Q$5:$Q12,$Q12),IF(N($S12)=0,"?",COUNTIFS(INDEX($T$5:$T$1000,1):INDEX($T$5:$T$1000,$S12-4),"Macro",INDEX($Q$5:$Q$1000,1):INDEX($Q$5:$Q$1000,$S12-4),INDEX($Q$5:$Q$1000,$S12-4))&amp;"."&amp;COUNTIFS($S$5:$S12,$S12,$T$5:$T12,"Sub"))))</f>
        <v/>
      </c>
      <c r="B12" s="56" t="n"/>
      <c r="C12" s="57" t="n"/>
      <c r="D12" s="58" t="n"/>
      <c r="E12" s="58" t="n"/>
      <c r="F12" s="58" t="n"/>
      <c r="G12" s="59" t="n"/>
      <c r="H12" s="59" t="n"/>
      <c r="I12" s="59" t="n"/>
      <c r="J12" s="59" t="n"/>
      <c r="K12" s="59" t="n"/>
      <c r="L12" s="60">
        <f>IF(NOT((COUNTA($B12:$K12)+COUNTA($O12))&gt;0),"",IF(ISNUMBER($F12),1,IF(N($U12)&gt;0,AVERAGEIFS($V$5:$V$1000,$S$5:$S$1000,ROW(),$T$5:$T$1000,"Sub"),$V12)))</f>
        <v/>
      </c>
      <c r="M12" s="55">
        <f>IF($L12="","",IF($L12&gt;=1,"Completado",IF($L12&gt;0,"En curso","Pendiente")))</f>
        <v/>
      </c>
      <c r="N12" s="55">
        <f>IF(NOT((COUNTA($B12:$K12)+COUNTA($O12))&gt;0),"",IF(ISNUMBER($F12),IF(AND(ISNUMBER($E12),$F12&gt;$E12),"Cumplida con "&amp;($F12-$E12)&amp;IF($F12-$E12=1," día"," días")&amp;" de retraso","Cumplida"),IF(N($L12)&gt;=1,"Cumplida",IF(NOT(ISNUMBER($E12)),"Sin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plazo")))))))</f>
        <v/>
      </c>
      <c r="O12" s="57" t="n"/>
      <c r="P12" s="61">
        <f>IF(NOT((COUNTA($B12:$K12)+COUNTA($O12))&gt;0),"",IF((IF($C12="","Falta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",""))="","✔ OK","⚠ "&amp;LEFT(IF($C12="","Falta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",""),LEN(IF($C12="","Falta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",""))-3)))</f>
        <v/>
      </c>
      <c r="Q12" s="62">
        <f>IF(NOT((COUNTA($B12:$K12)+COUNTA($O12))&gt;0),"",IF(AND($T12="Sub",N($S12)&gt;0),IF(ISNUMBER(INDEX($D$5:$D$1000,$S12-4)),DATE(YEAR(INDEX($D$5:$D$1000,$S12-4)),MONTH(INDEX($D$5:$D$1000,$S12-4)),1),IF(ISNUMBER(INDEX($E$5:$E$1000,$S12-4)),DATE(YEAR(INDEX($E$5:$E$1000,$S12-4)),MONTH(INDEX($E$5:$E$1000,$S12-4)),1),MesCiclo)),IF(ISNUMBER($D12),DATE(YEAR($D12),MONTH($D12),1),IF(ISNUMBER($E12),DATE(YEAR($E12),MONTH($E12),1),MesCiclo))))</f>
        <v/>
      </c>
      <c r="R12" s="63">
        <f>IF(OR($Q12="",$Q12&lt;&gt;MesCiclo),"",COUNTIF($Q$5:$Q12,MesCiclo))</f>
        <v/>
      </c>
      <c r="S12" s="63">
        <f>IF($T12="","",IF($T12="Macro",ROW(),IFERROR(LOOKUP(2,1/($T$5:$T12="Macro"),ROW($T$5:$T12)),0)))</f>
        <v/>
      </c>
      <c r="T12" s="63">
        <f>IF(NOT((COUNTA($B12:$K12)+COUNTA($O12))&gt;0),"",IF($B12="Subactividad","Sub","Macro"))</f>
        <v/>
      </c>
      <c r="U12" s="63">
        <f>IF($T12="Macro",COUNTIFS($S$5:$S$1000,ROW(),$T$5:$T$1000,"Sub"),"")</f>
        <v/>
      </c>
      <c r="V12" s="63">
        <f>IF($T12="","",IF(ISNUMBER($F12),1,IFERROR(LOOKUP(2,1/($H12:$K12&lt;&gt;""),$H12:$K12),0)))</f>
        <v/>
      </c>
      <c r="W12" s="63">
        <f>IF($T12="","",IF(AND(ISNUMBER($F12),$F12&lt;=IF($Q12=MesCiclo,InicioCiclo,$Q12+MOD(2-WEEKDAY($Q12),7))+6),1,IF(ISNUMBER($H12),$H12,0)))</f>
        <v/>
      </c>
      <c r="X12" s="63">
        <f>IF($T12="","",IF(AND(ISNUMBER($F12),$F12&lt;=IF($Q12=MesCiclo,InicioCiclo,$Q12+MOD(2-WEEKDAY($Q12),7))+13),1,IF(ISNUMBER($I12),$I12,$W12)))</f>
        <v/>
      </c>
      <c r="Y12" s="63">
        <f>IF($T12="","",IF(AND(ISNUMBER($F12),$F12&lt;=IF($Q12=MesCiclo,InicioCiclo,$Q12+MOD(2-WEEKDAY($Q12),7))+20),1,IF(ISNUMBER($J12),$J12,$X12)))</f>
        <v/>
      </c>
      <c r="Z12" s="63">
        <f>IF($T12="","",IF(AND(ISNUMBER($F12),$F12&lt;=IF($Q12=MesCiclo,InicioCiclo,$Q12+MOD(2-WEEKDAY($Q12),7))+27),1,IF(ISNUMBER($K12),$K12,$Y12)))</f>
        <v/>
      </c>
      <c r="AA12" s="63">
        <f>IF($T12="","",IF(AND(ISNUMBER($F12),$F12&lt;=IF($Q12=MesCiclo,InicioCiclo,$Q12+MOD(2-WEEKDAY($Q12),7))+6),1,IF(N($U12)&gt;0,AVERAGEIFS($W$5:$W$1000,$S$5:$S$1000,ROW(),$T$5:$T$1000,"Sub"),$W12)))</f>
        <v/>
      </c>
      <c r="AB12" s="63">
        <f>IF($T12="","",IF(AND(ISNUMBER($F12),$F12&lt;=IF($Q12=MesCiclo,InicioCiclo,$Q12+MOD(2-WEEKDAY($Q12),7))+13),1,IF(N($U12)&gt;0,AVERAGEIFS($X$5:$X$1000,$S$5:$S$1000,ROW(),$T$5:$T$1000,"Sub"),$X12)))</f>
        <v/>
      </c>
      <c r="AC12" s="63">
        <f>IF($T12="","",IF(AND(ISNUMBER($F12),$F12&lt;=IF($Q12=MesCiclo,InicioCiclo,$Q12+MOD(2-WEEKDAY($Q12),7))+20),1,IF(N($U12)&gt;0,AVERAGEIFS($Y$5:$Y$1000,$S$5:$S$1000,ROW(),$T$5:$T$1000,"Sub"),$Y12)))</f>
        <v/>
      </c>
      <c r="AD12" s="63">
        <f>IF($T12="","",IF(AND(ISNUMBER($F12),$F12&lt;=IF($Q12=MesCiclo,InicioCiclo,$Q12+MOD(2-WEEKDAY($Q12),7))+27),1,IF(N($U12)&gt;0,AVERAGEIFS($Z$5:$Z$1000,$S$5:$S$1000,ROW(),$T$5:$T$1000,"Sub"),$Z12)))</f>
        <v/>
      </c>
      <c r="AE12" s="63">
        <f>IF($T12&lt;&gt;"Macro","",IF(COUNTIFS($Q$5:$Q$1000,$Q12,$T$5:$T$1000,"Macro",$G$5:$G$1000,"&gt;0")=0,1/COUNTIFS($Q$5:$Q$1000,$Q12,$T$5:$T$1000,"Macro"),IF(AND(ISNUMBER($G12),N($G12)&gt;0),$G12,SUMIFS($G$5:$G$1000,$Q$5:$Q$1000,$Q12,$T$5:$T$1000,"Macro")/COUNTIFS($Q$5:$Q$1000,$Q12,$T$5:$T$1000,"Macro",$G$5:$G$1000,"&gt;0"))/(COUNTIFS($Q$5:$Q$1000,$Q12,$T$5:$T$1000,"Macro")*SUMIFS($G$5:$G$1000,$Q$5:$Q$1000,$Q12,$T$5:$T$1000,"Macro")/COUNTIFS($Q$5:$Q$1000,$Q12,$T$5:$T$1000,"Macro",$G$5:$G$1000,"&gt;0"))))</f>
        <v/>
      </c>
    </row>
    <row r="13">
      <c r="A13" s="55">
        <f>IF(NOT((COUNTA($B13:$K13)+COUNTA($O13))&gt;0),"",IF($T13="Macro",COUNTIFS($T$5:$T13,"Macro",$Q$5:$Q13,$Q13),IF(N($S13)=0,"?",COUNTIFS(INDEX($T$5:$T$1000,1):INDEX($T$5:$T$1000,$S13-4),"Macro",INDEX($Q$5:$Q$1000,1):INDEX($Q$5:$Q$1000,$S13-4),INDEX($Q$5:$Q$1000,$S13-4))&amp;"."&amp;COUNTIFS($S$5:$S13,$S13,$T$5:$T13,"Sub"))))</f>
        <v/>
      </c>
      <c r="B13" s="56" t="n"/>
      <c r="C13" s="57" t="n"/>
      <c r="D13" s="58" t="n"/>
      <c r="E13" s="58" t="n"/>
      <c r="F13" s="58" t="n"/>
      <c r="G13" s="59" t="n"/>
      <c r="H13" s="59" t="n"/>
      <c r="I13" s="59" t="n"/>
      <c r="J13" s="59" t="n"/>
      <c r="K13" s="59" t="n"/>
      <c r="L13" s="60">
        <f>IF(NOT((COUNTA($B13:$K13)+COUNTA($O13))&gt;0),"",IF(ISNUMBER($F13),1,IF(N($U13)&gt;0,AVERAGEIFS($V$5:$V$1000,$S$5:$S$1000,ROW(),$T$5:$T$1000,"Sub"),$V13)))</f>
        <v/>
      </c>
      <c r="M13" s="55">
        <f>IF($L13="","",IF($L13&gt;=1,"Completado",IF($L13&gt;0,"En curso","Pendiente")))</f>
        <v/>
      </c>
      <c r="N13" s="55">
        <f>IF(NOT((COUNTA($B13:$K13)+COUNTA($O13))&gt;0),"",IF(ISNUMBER($F13),IF(AND(ISNUMBER($E13),$F13&gt;$E13),"Cumplida con "&amp;($F13-$E13)&amp;IF($F13-$E13=1," día"," días")&amp;" de retraso","Cumplida"),IF(N($L13)&gt;=1,"Cumplida",IF(NOT(ISNUMBER($E13)),"Sin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plazo")))))))</f>
        <v/>
      </c>
      <c r="O13" s="57" t="n"/>
      <c r="P13" s="61">
        <f>IF(NOT((COUNTA($B13:$K13)+COUNTA($O13))&gt;0),"",IF((IF($C13="","Falta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",""))="","✔ OK","⚠ "&amp;LEFT(IF($C13="","Falta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",""),LEN(IF($C13="","Falta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",""))-3)))</f>
        <v/>
      </c>
      <c r="Q13" s="62">
        <f>IF(NOT((COUNTA($B13:$K13)+COUNTA($O13))&gt;0),"",IF(AND($T13="Sub",N($S13)&gt;0),IF(ISNUMBER(INDEX($D$5:$D$1000,$S13-4)),DATE(YEAR(INDEX($D$5:$D$1000,$S13-4)),MONTH(INDEX($D$5:$D$1000,$S13-4)),1),IF(ISNUMBER(INDEX($E$5:$E$1000,$S13-4)),DATE(YEAR(INDEX($E$5:$E$1000,$S13-4)),MONTH(INDEX($E$5:$E$1000,$S13-4)),1),MesCiclo)),IF(ISNUMBER($D13),DATE(YEAR($D13),MONTH($D13),1),IF(ISNUMBER($E13),DATE(YEAR($E13),MONTH($E13),1),MesCiclo))))</f>
        <v/>
      </c>
      <c r="R13" s="63">
        <f>IF(OR($Q13="",$Q13&lt;&gt;MesCiclo),"",COUNTIF($Q$5:$Q13,MesCiclo))</f>
        <v/>
      </c>
      <c r="S13" s="63">
        <f>IF($T13="","",IF($T13="Macro",ROW(),IFERROR(LOOKUP(2,1/($T$5:$T13="Macro"),ROW($T$5:$T13)),0)))</f>
        <v/>
      </c>
      <c r="T13" s="63">
        <f>IF(NOT((COUNTA($B13:$K13)+COUNTA($O13))&gt;0),"",IF($B13="Subactividad","Sub","Macro"))</f>
        <v/>
      </c>
      <c r="U13" s="63">
        <f>IF($T13="Macro",COUNTIFS($S$5:$S$1000,ROW(),$T$5:$T$1000,"Sub"),"")</f>
        <v/>
      </c>
      <c r="V13" s="63">
        <f>IF($T13="","",IF(ISNUMBER($F13),1,IFERROR(LOOKUP(2,1/($H13:$K13&lt;&gt;""),$H13:$K13),0)))</f>
        <v/>
      </c>
      <c r="W13" s="63">
        <f>IF($T13="","",IF(AND(ISNUMBER($F13),$F13&lt;=IF($Q13=MesCiclo,InicioCiclo,$Q13+MOD(2-WEEKDAY($Q13),7))+6),1,IF(ISNUMBER($H13),$H13,0)))</f>
        <v/>
      </c>
      <c r="X13" s="63">
        <f>IF($T13="","",IF(AND(ISNUMBER($F13),$F13&lt;=IF($Q13=MesCiclo,InicioCiclo,$Q13+MOD(2-WEEKDAY($Q13),7))+13),1,IF(ISNUMBER($I13),$I13,$W13)))</f>
        <v/>
      </c>
      <c r="Y13" s="63">
        <f>IF($T13="","",IF(AND(ISNUMBER($F13),$F13&lt;=IF($Q13=MesCiclo,InicioCiclo,$Q13+MOD(2-WEEKDAY($Q13),7))+20),1,IF(ISNUMBER($J13),$J13,$X13)))</f>
        <v/>
      </c>
      <c r="Z13" s="63">
        <f>IF($T13="","",IF(AND(ISNUMBER($F13),$F13&lt;=IF($Q13=MesCiclo,InicioCiclo,$Q13+MOD(2-WEEKDAY($Q13),7))+27),1,IF(ISNUMBER($K13),$K13,$Y13)))</f>
        <v/>
      </c>
      <c r="AA13" s="63">
        <f>IF($T13="","",IF(AND(ISNUMBER($F13),$F13&lt;=IF($Q13=MesCiclo,InicioCiclo,$Q13+MOD(2-WEEKDAY($Q13),7))+6),1,IF(N($U13)&gt;0,AVERAGEIFS($W$5:$W$1000,$S$5:$S$1000,ROW(),$T$5:$T$1000,"Sub"),$W13)))</f>
        <v/>
      </c>
      <c r="AB13" s="63">
        <f>IF($T13="","",IF(AND(ISNUMBER($F13),$F13&lt;=IF($Q13=MesCiclo,InicioCiclo,$Q13+MOD(2-WEEKDAY($Q13),7))+13),1,IF(N($U13)&gt;0,AVERAGEIFS($X$5:$X$1000,$S$5:$S$1000,ROW(),$T$5:$T$1000,"Sub"),$X13)))</f>
        <v/>
      </c>
      <c r="AC13" s="63">
        <f>IF($T13="","",IF(AND(ISNUMBER($F13),$F13&lt;=IF($Q13=MesCiclo,InicioCiclo,$Q13+MOD(2-WEEKDAY($Q13),7))+20),1,IF(N($U13)&gt;0,AVERAGEIFS($Y$5:$Y$1000,$S$5:$S$1000,ROW(),$T$5:$T$1000,"Sub"),$Y13)))</f>
        <v/>
      </c>
      <c r="AD13" s="63">
        <f>IF($T13="","",IF(AND(ISNUMBER($F13),$F13&lt;=IF($Q13=MesCiclo,InicioCiclo,$Q13+MOD(2-WEEKDAY($Q13),7))+27),1,IF(N($U13)&gt;0,AVERAGEIFS($Z$5:$Z$1000,$S$5:$S$1000,ROW(),$T$5:$T$1000,"Sub"),$Z13)))</f>
        <v/>
      </c>
      <c r="AE13" s="63">
        <f>IF($T13&lt;&gt;"Macro","",IF(COUNTIFS($Q$5:$Q$1000,$Q13,$T$5:$T$1000,"Macro",$G$5:$G$1000,"&gt;0")=0,1/COUNTIFS($Q$5:$Q$1000,$Q13,$T$5:$T$1000,"Macro"),IF(AND(ISNUMBER($G13),N($G13)&gt;0),$G13,SUMIFS($G$5:$G$1000,$Q$5:$Q$1000,$Q13,$T$5:$T$1000,"Macro")/COUNTIFS($Q$5:$Q$1000,$Q13,$T$5:$T$1000,"Macro",$G$5:$G$1000,"&gt;0"))/(COUNTIFS($Q$5:$Q$1000,$Q13,$T$5:$T$1000,"Macro")*SUMIFS($G$5:$G$1000,$Q$5:$Q$1000,$Q13,$T$5:$T$1000,"Macro")/COUNTIFS($Q$5:$Q$1000,$Q13,$T$5:$T$1000,"Macro",$G$5:$G$1000,"&gt;0"))))</f>
        <v/>
      </c>
    </row>
    <row r="14">
      <c r="A14" s="55">
        <f>IF(NOT((COUNTA($B14:$K14)+COUNTA($O14))&gt;0),"",IF($T14="Macro",COUNTIFS($T$5:$T14,"Macro",$Q$5:$Q14,$Q14),IF(N($S14)=0,"?",COUNTIFS(INDEX($T$5:$T$1000,1):INDEX($T$5:$T$1000,$S14-4),"Macro",INDEX($Q$5:$Q$1000,1):INDEX($Q$5:$Q$1000,$S14-4),INDEX($Q$5:$Q$1000,$S14-4))&amp;"."&amp;COUNTIFS($S$5:$S14,$S14,$T$5:$T14,"Sub"))))</f>
        <v/>
      </c>
      <c r="B14" s="56" t="n"/>
      <c r="C14" s="57" t="n"/>
      <c r="D14" s="58" t="n"/>
      <c r="E14" s="58" t="n"/>
      <c r="F14" s="58" t="n"/>
      <c r="G14" s="59" t="n"/>
      <c r="H14" s="59" t="n"/>
      <c r="I14" s="59" t="n"/>
      <c r="J14" s="59" t="n"/>
      <c r="K14" s="59" t="n"/>
      <c r="L14" s="60">
        <f>IF(NOT((COUNTA($B14:$K14)+COUNTA($O14))&gt;0),"",IF(ISNUMBER($F14),1,IF(N($U14)&gt;0,AVERAGEIFS($V$5:$V$1000,$S$5:$S$1000,ROW(),$T$5:$T$1000,"Sub"),$V14)))</f>
        <v/>
      </c>
      <c r="M14" s="55">
        <f>IF($L14="","",IF($L14&gt;=1,"Completado",IF($L14&gt;0,"En curso","Pendiente")))</f>
        <v/>
      </c>
      <c r="N14" s="55">
        <f>IF(NOT((COUNTA($B14:$K14)+COUNTA($O14))&gt;0),"",IF(ISNUMBER($F14),IF(AND(ISNUMBER($E14),$F14&gt;$E14),"Cumplida con "&amp;($F14-$E14)&amp;IF($F14-$E14=1," día"," días")&amp;" de retraso","Cumplida"),IF(N($L14)&gt;=1,"Cumplida",IF(NOT(ISNUMBER($E14)),"Sin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plazo")))))))</f>
        <v/>
      </c>
      <c r="O14" s="57" t="n"/>
      <c r="P14" s="61">
        <f>IF(NOT((COUNTA($B14:$K14)+COUNTA($O14))&gt;0),"",IF((IF($C14="","Falta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",""))="","✔ OK","⚠ "&amp;LEFT(IF($C14="","Falta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",""),LEN(IF($C14="","Falta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",""))-3)))</f>
        <v/>
      </c>
      <c r="Q14" s="62">
        <f>IF(NOT((COUNTA($B14:$K14)+COUNTA($O14))&gt;0),"",IF(AND($T14="Sub",N($S14)&gt;0),IF(ISNUMBER(INDEX($D$5:$D$1000,$S14-4)),DATE(YEAR(INDEX($D$5:$D$1000,$S14-4)),MONTH(INDEX($D$5:$D$1000,$S14-4)),1),IF(ISNUMBER(INDEX($E$5:$E$1000,$S14-4)),DATE(YEAR(INDEX($E$5:$E$1000,$S14-4)),MONTH(INDEX($E$5:$E$1000,$S14-4)),1),MesCiclo)),IF(ISNUMBER($D14),DATE(YEAR($D14),MONTH($D14),1),IF(ISNUMBER($E14),DATE(YEAR($E14),MONTH($E14),1),MesCiclo))))</f>
        <v/>
      </c>
      <c r="R14" s="63">
        <f>IF(OR($Q14="",$Q14&lt;&gt;MesCiclo),"",COUNTIF($Q$5:$Q14,MesCiclo))</f>
        <v/>
      </c>
      <c r="S14" s="63">
        <f>IF($T14="","",IF($T14="Macro",ROW(),IFERROR(LOOKUP(2,1/($T$5:$T14="Macro"),ROW($T$5:$T14)),0)))</f>
        <v/>
      </c>
      <c r="T14" s="63">
        <f>IF(NOT((COUNTA($B14:$K14)+COUNTA($O14))&gt;0),"",IF($B14="Subactividad","Sub","Macro"))</f>
        <v/>
      </c>
      <c r="U14" s="63">
        <f>IF($T14="Macro",COUNTIFS($S$5:$S$1000,ROW(),$T$5:$T$1000,"Sub"),"")</f>
        <v/>
      </c>
      <c r="V14" s="63">
        <f>IF($T14="","",IF(ISNUMBER($F14),1,IFERROR(LOOKUP(2,1/($H14:$K14&lt;&gt;""),$H14:$K14),0)))</f>
        <v/>
      </c>
      <c r="W14" s="63">
        <f>IF($T14="","",IF(AND(ISNUMBER($F14),$F14&lt;=IF($Q14=MesCiclo,InicioCiclo,$Q14+MOD(2-WEEKDAY($Q14),7))+6),1,IF(ISNUMBER($H14),$H14,0)))</f>
        <v/>
      </c>
      <c r="X14" s="63">
        <f>IF($T14="","",IF(AND(ISNUMBER($F14),$F14&lt;=IF($Q14=MesCiclo,InicioCiclo,$Q14+MOD(2-WEEKDAY($Q14),7))+13),1,IF(ISNUMBER($I14),$I14,$W14)))</f>
        <v/>
      </c>
      <c r="Y14" s="63">
        <f>IF($T14="","",IF(AND(ISNUMBER($F14),$F14&lt;=IF($Q14=MesCiclo,InicioCiclo,$Q14+MOD(2-WEEKDAY($Q14),7))+20),1,IF(ISNUMBER($J14),$J14,$X14)))</f>
        <v/>
      </c>
      <c r="Z14" s="63">
        <f>IF($T14="","",IF(AND(ISNUMBER($F14),$F14&lt;=IF($Q14=MesCiclo,InicioCiclo,$Q14+MOD(2-WEEKDAY($Q14),7))+27),1,IF(ISNUMBER($K14),$K14,$Y14)))</f>
        <v/>
      </c>
      <c r="AA14" s="63">
        <f>IF($T14="","",IF(AND(ISNUMBER($F14),$F14&lt;=IF($Q14=MesCiclo,InicioCiclo,$Q14+MOD(2-WEEKDAY($Q14),7))+6),1,IF(N($U14)&gt;0,AVERAGEIFS($W$5:$W$1000,$S$5:$S$1000,ROW(),$T$5:$T$1000,"Sub"),$W14)))</f>
        <v/>
      </c>
      <c r="AB14" s="63">
        <f>IF($T14="","",IF(AND(ISNUMBER($F14),$F14&lt;=IF($Q14=MesCiclo,InicioCiclo,$Q14+MOD(2-WEEKDAY($Q14),7))+13),1,IF(N($U14)&gt;0,AVERAGEIFS($X$5:$X$1000,$S$5:$S$1000,ROW(),$T$5:$T$1000,"Sub"),$X14)))</f>
        <v/>
      </c>
      <c r="AC14" s="63">
        <f>IF($T14="","",IF(AND(ISNUMBER($F14),$F14&lt;=IF($Q14=MesCiclo,InicioCiclo,$Q14+MOD(2-WEEKDAY($Q14),7))+20),1,IF(N($U14)&gt;0,AVERAGEIFS($Y$5:$Y$1000,$S$5:$S$1000,ROW(),$T$5:$T$1000,"Sub"),$Y14)))</f>
        <v/>
      </c>
      <c r="AD14" s="63">
        <f>IF($T14="","",IF(AND(ISNUMBER($F14),$F14&lt;=IF($Q14=MesCiclo,InicioCiclo,$Q14+MOD(2-WEEKDAY($Q14),7))+27),1,IF(N($U14)&gt;0,AVERAGEIFS($Z$5:$Z$1000,$S$5:$S$1000,ROW(),$T$5:$T$1000,"Sub"),$Z14)))</f>
        <v/>
      </c>
      <c r="AE14" s="63">
        <f>IF($T14&lt;&gt;"Macro","",IF(COUNTIFS($Q$5:$Q$1000,$Q14,$T$5:$T$1000,"Macro",$G$5:$G$1000,"&gt;0")=0,1/COUNTIFS($Q$5:$Q$1000,$Q14,$T$5:$T$1000,"Macro"),IF(AND(ISNUMBER($G14),N($G14)&gt;0),$G14,SUMIFS($G$5:$G$1000,$Q$5:$Q$1000,$Q14,$T$5:$T$1000,"Macro")/COUNTIFS($Q$5:$Q$1000,$Q14,$T$5:$T$1000,"Macro",$G$5:$G$1000,"&gt;0"))/(COUNTIFS($Q$5:$Q$1000,$Q14,$T$5:$T$1000,"Macro")*SUMIFS($G$5:$G$1000,$Q$5:$Q$1000,$Q14,$T$5:$T$1000,"Macro")/COUNTIFS($Q$5:$Q$1000,$Q14,$T$5:$T$1000,"Macro",$G$5:$G$1000,"&gt;0"))))</f>
        <v/>
      </c>
    </row>
    <row r="15">
      <c r="A15" s="55">
        <f>IF(NOT((COUNTA($B15:$K15)+COUNTA($O15))&gt;0),"",IF($T15="Macro",COUNTIFS($T$5:$T15,"Macro",$Q$5:$Q15,$Q15),IF(N($S15)=0,"?",COUNTIFS(INDEX($T$5:$T$1000,1):INDEX($T$5:$T$1000,$S15-4),"Macro",INDEX($Q$5:$Q$1000,1):INDEX($Q$5:$Q$1000,$S15-4),INDEX($Q$5:$Q$1000,$S15-4))&amp;"."&amp;COUNTIFS($S$5:$S15,$S15,$T$5:$T15,"Sub"))))</f>
        <v/>
      </c>
      <c r="B15" s="56" t="n"/>
      <c r="C15" s="57" t="n"/>
      <c r="D15" s="58" t="n"/>
      <c r="E15" s="58" t="n"/>
      <c r="F15" s="58" t="n"/>
      <c r="G15" s="59" t="n"/>
      <c r="H15" s="59" t="n"/>
      <c r="I15" s="59" t="n"/>
      <c r="J15" s="59" t="n"/>
      <c r="K15" s="59" t="n"/>
      <c r="L15" s="60">
        <f>IF(NOT((COUNTA($B15:$K15)+COUNTA($O15))&gt;0),"",IF(ISNUMBER($F15),1,IF(N($U15)&gt;0,AVERAGEIFS($V$5:$V$1000,$S$5:$S$1000,ROW(),$T$5:$T$1000,"Sub"),$V15)))</f>
        <v/>
      </c>
      <c r="M15" s="55">
        <f>IF($L15="","",IF($L15&gt;=1,"Completado",IF($L15&gt;0,"En curso","Pendiente")))</f>
        <v/>
      </c>
      <c r="N15" s="55">
        <f>IF(NOT((COUNTA($B15:$K15)+COUNTA($O15))&gt;0),"",IF(ISNUMBER($F15),IF(AND(ISNUMBER($E15),$F15&gt;$E15),"Cumplida con "&amp;($F15-$E15)&amp;IF($F15-$E15=1," día"," días")&amp;" de retraso","Cumplida"),IF(N($L15)&gt;=1,"Cumplida",IF(NOT(ISNUMBER($E15)),"Sin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plazo")))))))</f>
        <v/>
      </c>
      <c r="O15" s="57" t="n"/>
      <c r="P15" s="61">
        <f>IF(NOT((COUNTA($B15:$K15)+COUNTA($O15))&gt;0),"",IF((IF($C15="","Falta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",""))="","✔ OK","⚠ "&amp;LEFT(IF($C15="","Falta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",""),LEN(IF($C15="","Falta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",""))-3)))</f>
        <v/>
      </c>
      <c r="Q15" s="62">
        <f>IF(NOT((COUNTA($B15:$K15)+COUNTA($O15))&gt;0),"",IF(AND($T15="Sub",N($S15)&gt;0),IF(ISNUMBER(INDEX($D$5:$D$1000,$S15-4)),DATE(YEAR(INDEX($D$5:$D$1000,$S15-4)),MONTH(INDEX($D$5:$D$1000,$S15-4)),1),IF(ISNUMBER(INDEX($E$5:$E$1000,$S15-4)),DATE(YEAR(INDEX($E$5:$E$1000,$S15-4)),MONTH(INDEX($E$5:$E$1000,$S15-4)),1),MesCiclo)),IF(ISNUMBER($D15),DATE(YEAR($D15),MONTH($D15),1),IF(ISNUMBER($E15),DATE(YEAR($E15),MONTH($E15),1),MesCiclo))))</f>
        <v/>
      </c>
      <c r="R15" s="63">
        <f>IF(OR($Q15="",$Q15&lt;&gt;MesCiclo),"",COUNTIF($Q$5:$Q15,MesCiclo))</f>
        <v/>
      </c>
      <c r="S15" s="63">
        <f>IF($T15="","",IF($T15="Macro",ROW(),IFERROR(LOOKUP(2,1/($T$5:$T15="Macro"),ROW($T$5:$T15)),0)))</f>
        <v/>
      </c>
      <c r="T15" s="63">
        <f>IF(NOT((COUNTA($B15:$K15)+COUNTA($O15))&gt;0),"",IF($B15="Subactividad","Sub","Macro"))</f>
        <v/>
      </c>
      <c r="U15" s="63">
        <f>IF($T15="Macro",COUNTIFS($S$5:$S$1000,ROW(),$T$5:$T$1000,"Sub"),"")</f>
        <v/>
      </c>
      <c r="V15" s="63">
        <f>IF($T15="","",IF(ISNUMBER($F15),1,IFERROR(LOOKUP(2,1/($H15:$K15&lt;&gt;""),$H15:$K15),0)))</f>
        <v/>
      </c>
      <c r="W15" s="63">
        <f>IF($T15="","",IF(AND(ISNUMBER($F15),$F15&lt;=IF($Q15=MesCiclo,InicioCiclo,$Q15+MOD(2-WEEKDAY($Q15),7))+6),1,IF(ISNUMBER($H15),$H15,0)))</f>
        <v/>
      </c>
      <c r="X15" s="63">
        <f>IF($T15="","",IF(AND(ISNUMBER($F15),$F15&lt;=IF($Q15=MesCiclo,InicioCiclo,$Q15+MOD(2-WEEKDAY($Q15),7))+13),1,IF(ISNUMBER($I15),$I15,$W15)))</f>
        <v/>
      </c>
      <c r="Y15" s="63">
        <f>IF($T15="","",IF(AND(ISNUMBER($F15),$F15&lt;=IF($Q15=MesCiclo,InicioCiclo,$Q15+MOD(2-WEEKDAY($Q15),7))+20),1,IF(ISNUMBER($J15),$J15,$X15)))</f>
        <v/>
      </c>
      <c r="Z15" s="63">
        <f>IF($T15="","",IF(AND(ISNUMBER($F15),$F15&lt;=IF($Q15=MesCiclo,InicioCiclo,$Q15+MOD(2-WEEKDAY($Q15),7))+27),1,IF(ISNUMBER($K15),$K15,$Y15)))</f>
        <v/>
      </c>
      <c r="AA15" s="63">
        <f>IF($T15="","",IF(AND(ISNUMBER($F15),$F15&lt;=IF($Q15=MesCiclo,InicioCiclo,$Q15+MOD(2-WEEKDAY($Q15),7))+6),1,IF(N($U15)&gt;0,AVERAGEIFS($W$5:$W$1000,$S$5:$S$1000,ROW(),$T$5:$T$1000,"Sub"),$W15)))</f>
        <v/>
      </c>
      <c r="AB15" s="63">
        <f>IF($T15="","",IF(AND(ISNUMBER($F15),$F15&lt;=IF($Q15=MesCiclo,InicioCiclo,$Q15+MOD(2-WEEKDAY($Q15),7))+13),1,IF(N($U15)&gt;0,AVERAGEIFS($X$5:$X$1000,$S$5:$S$1000,ROW(),$T$5:$T$1000,"Sub"),$X15)))</f>
        <v/>
      </c>
      <c r="AC15" s="63">
        <f>IF($T15="","",IF(AND(ISNUMBER($F15),$F15&lt;=IF($Q15=MesCiclo,InicioCiclo,$Q15+MOD(2-WEEKDAY($Q15),7))+20),1,IF(N($U15)&gt;0,AVERAGEIFS($Y$5:$Y$1000,$S$5:$S$1000,ROW(),$T$5:$T$1000,"Sub"),$Y15)))</f>
        <v/>
      </c>
      <c r="AD15" s="63">
        <f>IF($T15="","",IF(AND(ISNUMBER($F15),$F15&lt;=IF($Q15=MesCiclo,InicioCiclo,$Q15+MOD(2-WEEKDAY($Q15),7))+27),1,IF(N($U15)&gt;0,AVERAGEIFS($Z$5:$Z$1000,$S$5:$S$1000,ROW(),$T$5:$T$1000,"Sub"),$Z15)))</f>
        <v/>
      </c>
      <c r="AE15" s="63">
        <f>IF($T15&lt;&gt;"Macro","",IF(COUNTIFS($Q$5:$Q$1000,$Q15,$T$5:$T$1000,"Macro",$G$5:$G$1000,"&gt;0")=0,1/COUNTIFS($Q$5:$Q$1000,$Q15,$T$5:$T$1000,"Macro"),IF(AND(ISNUMBER($G15),N($G15)&gt;0),$G15,SUMIFS($G$5:$G$1000,$Q$5:$Q$1000,$Q15,$T$5:$T$1000,"Macro")/COUNTIFS($Q$5:$Q$1000,$Q15,$T$5:$T$1000,"Macro",$G$5:$G$1000,"&gt;0"))/(COUNTIFS($Q$5:$Q$1000,$Q15,$T$5:$T$1000,"Macro")*SUMIFS($G$5:$G$1000,$Q$5:$Q$1000,$Q15,$T$5:$T$1000,"Macro")/COUNTIFS($Q$5:$Q$1000,$Q15,$T$5:$T$1000,"Macro",$G$5:$G$1000,"&gt;0"))))</f>
        <v/>
      </c>
    </row>
    <row r="16">
      <c r="A16" s="55">
        <f>IF(NOT((COUNTA($B16:$K16)+COUNTA($O16))&gt;0),"",IF($T16="Macro",COUNTIFS($T$5:$T16,"Macro",$Q$5:$Q16,$Q16),IF(N($S16)=0,"?",COUNTIFS(INDEX($T$5:$T$1000,1):INDEX($T$5:$T$1000,$S16-4),"Macro",INDEX($Q$5:$Q$1000,1):INDEX($Q$5:$Q$1000,$S16-4),INDEX($Q$5:$Q$1000,$S16-4))&amp;"."&amp;COUNTIFS($S$5:$S16,$S16,$T$5:$T16,"Sub"))))</f>
        <v/>
      </c>
      <c r="B16" s="56" t="n"/>
      <c r="C16" s="57" t="n"/>
      <c r="D16" s="58" t="n"/>
      <c r="E16" s="58" t="n"/>
      <c r="F16" s="58" t="n"/>
      <c r="G16" s="59" t="n"/>
      <c r="H16" s="59" t="n"/>
      <c r="I16" s="59" t="n"/>
      <c r="J16" s="59" t="n"/>
      <c r="K16" s="59" t="n"/>
      <c r="L16" s="60">
        <f>IF(NOT((COUNTA($B16:$K16)+COUNTA($O16))&gt;0),"",IF(ISNUMBER($F16),1,IF(N($U16)&gt;0,AVERAGEIFS($V$5:$V$1000,$S$5:$S$1000,ROW(),$T$5:$T$1000,"Sub"),$V16)))</f>
        <v/>
      </c>
      <c r="M16" s="55">
        <f>IF($L16="","",IF($L16&gt;=1,"Completado",IF($L16&gt;0,"En curso","Pendiente")))</f>
        <v/>
      </c>
      <c r="N16" s="55">
        <f>IF(NOT((COUNTA($B16:$K16)+COUNTA($O16))&gt;0),"",IF(ISNUMBER($F16),IF(AND(ISNUMBER($E16),$F16&gt;$E16),"Cumplida con "&amp;($F16-$E16)&amp;IF($F16-$E16=1," día"," días")&amp;" de retraso","Cumplida"),IF(N($L16)&gt;=1,"Cumplida",IF(NOT(ISNUMBER($E16)),"Sin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plazo")))))))</f>
        <v/>
      </c>
      <c r="O16" s="57" t="n"/>
      <c r="P16" s="61">
        <f>IF(NOT((COUNTA($B16:$K16)+COUNTA($O16))&gt;0),"",IF((IF($C16="","Falta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",""))="","✔ OK","⚠ "&amp;LEFT(IF($C16="","Falta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",""),LEN(IF($C16="","Falta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",""))-3)))</f>
        <v/>
      </c>
      <c r="Q16" s="62">
        <f>IF(NOT((COUNTA($B16:$K16)+COUNTA($O16))&gt;0),"",IF(AND($T16="Sub",N($S16)&gt;0),IF(ISNUMBER(INDEX($D$5:$D$1000,$S16-4)),DATE(YEAR(INDEX($D$5:$D$1000,$S16-4)),MONTH(INDEX($D$5:$D$1000,$S16-4)),1),IF(ISNUMBER(INDEX($E$5:$E$1000,$S16-4)),DATE(YEAR(INDEX($E$5:$E$1000,$S16-4)),MONTH(INDEX($E$5:$E$1000,$S16-4)),1),MesCiclo)),IF(ISNUMBER($D16),DATE(YEAR($D16),MONTH($D16),1),IF(ISNUMBER($E16),DATE(YEAR($E16),MONTH($E16),1),MesCiclo))))</f>
        <v/>
      </c>
      <c r="R16" s="63">
        <f>IF(OR($Q16="",$Q16&lt;&gt;MesCiclo),"",COUNTIF($Q$5:$Q16,MesCiclo))</f>
        <v/>
      </c>
      <c r="S16" s="63">
        <f>IF($T16="","",IF($T16="Macro",ROW(),IFERROR(LOOKUP(2,1/($T$5:$T16="Macro"),ROW($T$5:$T16)),0)))</f>
        <v/>
      </c>
      <c r="T16" s="63">
        <f>IF(NOT((COUNTA($B16:$K16)+COUNTA($O16))&gt;0),"",IF($B16="Subactividad","Sub","Macro"))</f>
        <v/>
      </c>
      <c r="U16" s="63">
        <f>IF($T16="Macro",COUNTIFS($S$5:$S$1000,ROW(),$T$5:$T$1000,"Sub"),"")</f>
        <v/>
      </c>
      <c r="V16" s="63">
        <f>IF($T16="","",IF(ISNUMBER($F16),1,IFERROR(LOOKUP(2,1/($H16:$K16&lt;&gt;""),$H16:$K16),0)))</f>
        <v/>
      </c>
      <c r="W16" s="63">
        <f>IF($T16="","",IF(AND(ISNUMBER($F16),$F16&lt;=IF($Q16=MesCiclo,InicioCiclo,$Q16+MOD(2-WEEKDAY($Q16),7))+6),1,IF(ISNUMBER($H16),$H16,0)))</f>
        <v/>
      </c>
      <c r="X16" s="63">
        <f>IF($T16="","",IF(AND(ISNUMBER($F16),$F16&lt;=IF($Q16=MesCiclo,InicioCiclo,$Q16+MOD(2-WEEKDAY($Q16),7))+13),1,IF(ISNUMBER($I16),$I16,$W16)))</f>
        <v/>
      </c>
      <c r="Y16" s="63">
        <f>IF($T16="","",IF(AND(ISNUMBER($F16),$F16&lt;=IF($Q16=MesCiclo,InicioCiclo,$Q16+MOD(2-WEEKDAY($Q16),7))+20),1,IF(ISNUMBER($J16),$J16,$X16)))</f>
        <v/>
      </c>
      <c r="Z16" s="63">
        <f>IF($T16="","",IF(AND(ISNUMBER($F16),$F16&lt;=IF($Q16=MesCiclo,InicioCiclo,$Q16+MOD(2-WEEKDAY($Q16),7))+27),1,IF(ISNUMBER($K16),$K16,$Y16)))</f>
        <v/>
      </c>
      <c r="AA16" s="63">
        <f>IF($T16="","",IF(AND(ISNUMBER($F16),$F16&lt;=IF($Q16=MesCiclo,InicioCiclo,$Q16+MOD(2-WEEKDAY($Q16),7))+6),1,IF(N($U16)&gt;0,AVERAGEIFS($W$5:$W$1000,$S$5:$S$1000,ROW(),$T$5:$T$1000,"Sub"),$W16)))</f>
        <v/>
      </c>
      <c r="AB16" s="63">
        <f>IF($T16="","",IF(AND(ISNUMBER($F16),$F16&lt;=IF($Q16=MesCiclo,InicioCiclo,$Q16+MOD(2-WEEKDAY($Q16),7))+13),1,IF(N($U16)&gt;0,AVERAGEIFS($X$5:$X$1000,$S$5:$S$1000,ROW(),$T$5:$T$1000,"Sub"),$X16)))</f>
        <v/>
      </c>
      <c r="AC16" s="63">
        <f>IF($T16="","",IF(AND(ISNUMBER($F16),$F16&lt;=IF($Q16=MesCiclo,InicioCiclo,$Q16+MOD(2-WEEKDAY($Q16),7))+20),1,IF(N($U16)&gt;0,AVERAGEIFS($Y$5:$Y$1000,$S$5:$S$1000,ROW(),$T$5:$T$1000,"Sub"),$Y16)))</f>
        <v/>
      </c>
      <c r="AD16" s="63">
        <f>IF($T16="","",IF(AND(ISNUMBER($F16),$F16&lt;=IF($Q16=MesCiclo,InicioCiclo,$Q16+MOD(2-WEEKDAY($Q16),7))+27),1,IF(N($U16)&gt;0,AVERAGEIFS($Z$5:$Z$1000,$S$5:$S$1000,ROW(),$T$5:$T$1000,"Sub"),$Z16)))</f>
        <v/>
      </c>
      <c r="AE16" s="63">
        <f>IF($T16&lt;&gt;"Macro","",IF(COUNTIFS($Q$5:$Q$1000,$Q16,$T$5:$T$1000,"Macro",$G$5:$G$1000,"&gt;0")=0,1/COUNTIFS($Q$5:$Q$1000,$Q16,$T$5:$T$1000,"Macro"),IF(AND(ISNUMBER($G16),N($G16)&gt;0),$G16,SUMIFS($G$5:$G$1000,$Q$5:$Q$1000,$Q16,$T$5:$T$1000,"Macro")/COUNTIFS($Q$5:$Q$1000,$Q16,$T$5:$T$1000,"Macro",$G$5:$G$1000,"&gt;0"))/(COUNTIFS($Q$5:$Q$1000,$Q16,$T$5:$T$1000,"Macro")*SUMIFS($G$5:$G$1000,$Q$5:$Q$1000,$Q16,$T$5:$T$1000,"Macro")/COUNTIFS($Q$5:$Q$1000,$Q16,$T$5:$T$1000,"Macro",$G$5:$G$1000,"&gt;0"))))</f>
        <v/>
      </c>
    </row>
    <row r="17">
      <c r="A17" s="55">
        <f>IF(NOT((COUNTA($B17:$K17)+COUNTA($O17))&gt;0),"",IF($T17="Macro",COUNTIFS($T$5:$T17,"Macro",$Q$5:$Q17,$Q17),IF(N($S17)=0,"?",COUNTIFS(INDEX($T$5:$T$1000,1):INDEX($T$5:$T$1000,$S17-4),"Macro",INDEX($Q$5:$Q$1000,1):INDEX($Q$5:$Q$1000,$S17-4),INDEX($Q$5:$Q$1000,$S17-4))&amp;"."&amp;COUNTIFS($S$5:$S17,$S17,$T$5:$T17,"Sub"))))</f>
        <v/>
      </c>
      <c r="B17" s="56" t="n"/>
      <c r="C17" s="57" t="n"/>
      <c r="D17" s="58" t="n"/>
      <c r="E17" s="58" t="n"/>
      <c r="F17" s="58" t="n"/>
      <c r="G17" s="59" t="n"/>
      <c r="H17" s="59" t="n"/>
      <c r="I17" s="59" t="n"/>
      <c r="J17" s="59" t="n"/>
      <c r="K17" s="59" t="n"/>
      <c r="L17" s="60">
        <f>IF(NOT((COUNTA($B17:$K17)+COUNTA($O17))&gt;0),"",IF(ISNUMBER($F17),1,IF(N($U17)&gt;0,AVERAGEIFS($V$5:$V$1000,$S$5:$S$1000,ROW(),$T$5:$T$1000,"Sub"),$V17)))</f>
        <v/>
      </c>
      <c r="M17" s="55">
        <f>IF($L17="","",IF($L17&gt;=1,"Completado",IF($L17&gt;0,"En curso","Pendiente")))</f>
        <v/>
      </c>
      <c r="N17" s="55">
        <f>IF(NOT((COUNTA($B17:$K17)+COUNTA($O17))&gt;0),"",IF(ISNUMBER($F17),IF(AND(ISNUMBER($E17),$F17&gt;$E17),"Cumplida con "&amp;($F17-$E17)&amp;IF($F17-$E17=1," día"," días")&amp;" de retraso","Cumplida"),IF(N($L17)&gt;=1,"Cumplida",IF(NOT(ISNUMBER($E17)),"Sin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plazo")))))))</f>
        <v/>
      </c>
      <c r="O17" s="57" t="n"/>
      <c r="P17" s="61">
        <f>IF(NOT((COUNTA($B17:$K17)+COUNTA($O17))&gt;0),"",IF((IF($C17="","Falta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",""))="","✔ OK","⚠ "&amp;LEFT(IF($C17="","Falta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",""),LEN(IF($C17="","Falta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",""))-3)))</f>
        <v/>
      </c>
      <c r="Q17" s="62">
        <f>IF(NOT((COUNTA($B17:$K17)+COUNTA($O17))&gt;0),"",IF(AND($T17="Sub",N($S17)&gt;0),IF(ISNUMBER(INDEX($D$5:$D$1000,$S17-4)),DATE(YEAR(INDEX($D$5:$D$1000,$S17-4)),MONTH(INDEX($D$5:$D$1000,$S17-4)),1),IF(ISNUMBER(INDEX($E$5:$E$1000,$S17-4)),DATE(YEAR(INDEX($E$5:$E$1000,$S17-4)),MONTH(INDEX($E$5:$E$1000,$S17-4)),1),MesCiclo)),IF(ISNUMBER($D17),DATE(YEAR($D17),MONTH($D17),1),IF(ISNUMBER($E17),DATE(YEAR($E17),MONTH($E17),1),MesCiclo))))</f>
        <v/>
      </c>
      <c r="R17" s="63">
        <f>IF(OR($Q17="",$Q17&lt;&gt;MesCiclo),"",COUNTIF($Q$5:$Q17,MesCiclo))</f>
        <v/>
      </c>
      <c r="S17" s="63">
        <f>IF($T17="","",IF($T17="Macro",ROW(),IFERROR(LOOKUP(2,1/($T$5:$T17="Macro"),ROW($T$5:$T17)),0)))</f>
        <v/>
      </c>
      <c r="T17" s="63">
        <f>IF(NOT((COUNTA($B17:$K17)+COUNTA($O17))&gt;0),"",IF($B17="Subactividad","Sub","Macro"))</f>
        <v/>
      </c>
      <c r="U17" s="63">
        <f>IF($T17="Macro",COUNTIFS($S$5:$S$1000,ROW(),$T$5:$T$1000,"Sub"),"")</f>
        <v/>
      </c>
      <c r="V17" s="63">
        <f>IF($T17="","",IF(ISNUMBER($F17),1,IFERROR(LOOKUP(2,1/($H17:$K17&lt;&gt;""),$H17:$K17),0)))</f>
        <v/>
      </c>
      <c r="W17" s="63">
        <f>IF($T17="","",IF(AND(ISNUMBER($F17),$F17&lt;=IF($Q17=MesCiclo,InicioCiclo,$Q17+MOD(2-WEEKDAY($Q17),7))+6),1,IF(ISNUMBER($H17),$H17,0)))</f>
        <v/>
      </c>
      <c r="X17" s="63">
        <f>IF($T17="","",IF(AND(ISNUMBER($F17),$F17&lt;=IF($Q17=MesCiclo,InicioCiclo,$Q17+MOD(2-WEEKDAY($Q17),7))+13),1,IF(ISNUMBER($I17),$I17,$W17)))</f>
        <v/>
      </c>
      <c r="Y17" s="63">
        <f>IF($T17="","",IF(AND(ISNUMBER($F17),$F17&lt;=IF($Q17=MesCiclo,InicioCiclo,$Q17+MOD(2-WEEKDAY($Q17),7))+20),1,IF(ISNUMBER($J17),$J17,$X17)))</f>
        <v/>
      </c>
      <c r="Z17" s="63">
        <f>IF($T17="","",IF(AND(ISNUMBER($F17),$F17&lt;=IF($Q17=MesCiclo,InicioCiclo,$Q17+MOD(2-WEEKDAY($Q17),7))+27),1,IF(ISNUMBER($K17),$K17,$Y17)))</f>
        <v/>
      </c>
      <c r="AA17" s="63">
        <f>IF($T17="","",IF(AND(ISNUMBER($F17),$F17&lt;=IF($Q17=MesCiclo,InicioCiclo,$Q17+MOD(2-WEEKDAY($Q17),7))+6),1,IF(N($U17)&gt;0,AVERAGEIFS($W$5:$W$1000,$S$5:$S$1000,ROW(),$T$5:$T$1000,"Sub"),$W17)))</f>
        <v/>
      </c>
      <c r="AB17" s="63">
        <f>IF($T17="","",IF(AND(ISNUMBER($F17),$F17&lt;=IF($Q17=MesCiclo,InicioCiclo,$Q17+MOD(2-WEEKDAY($Q17),7))+13),1,IF(N($U17)&gt;0,AVERAGEIFS($X$5:$X$1000,$S$5:$S$1000,ROW(),$T$5:$T$1000,"Sub"),$X17)))</f>
        <v/>
      </c>
      <c r="AC17" s="63">
        <f>IF($T17="","",IF(AND(ISNUMBER($F17),$F17&lt;=IF($Q17=MesCiclo,InicioCiclo,$Q17+MOD(2-WEEKDAY($Q17),7))+20),1,IF(N($U17)&gt;0,AVERAGEIFS($Y$5:$Y$1000,$S$5:$S$1000,ROW(),$T$5:$T$1000,"Sub"),$Y17)))</f>
        <v/>
      </c>
      <c r="AD17" s="63">
        <f>IF($T17="","",IF(AND(ISNUMBER($F17),$F17&lt;=IF($Q17=MesCiclo,InicioCiclo,$Q17+MOD(2-WEEKDAY($Q17),7))+27),1,IF(N($U17)&gt;0,AVERAGEIFS($Z$5:$Z$1000,$S$5:$S$1000,ROW(),$T$5:$T$1000,"Sub"),$Z17)))</f>
        <v/>
      </c>
      <c r="AE17" s="63">
        <f>IF($T17&lt;&gt;"Macro","",IF(COUNTIFS($Q$5:$Q$1000,$Q17,$T$5:$T$1000,"Macro",$G$5:$G$1000,"&gt;0")=0,1/COUNTIFS($Q$5:$Q$1000,$Q17,$T$5:$T$1000,"Macro"),IF(AND(ISNUMBER($G17),N($G17)&gt;0),$G17,SUMIFS($G$5:$G$1000,$Q$5:$Q$1000,$Q17,$T$5:$T$1000,"Macro")/COUNTIFS($Q$5:$Q$1000,$Q17,$T$5:$T$1000,"Macro",$G$5:$G$1000,"&gt;0"))/(COUNTIFS($Q$5:$Q$1000,$Q17,$T$5:$T$1000,"Macro")*SUMIFS($G$5:$G$1000,$Q$5:$Q$1000,$Q17,$T$5:$T$1000,"Macro")/COUNTIFS($Q$5:$Q$1000,$Q17,$T$5:$T$1000,"Macro",$G$5:$G$1000,"&gt;0"))))</f>
        <v/>
      </c>
    </row>
    <row r="18">
      <c r="A18" s="55">
        <f>IF(NOT((COUNTA($B18:$K18)+COUNTA($O18))&gt;0),"",IF($T18="Macro",COUNTIFS($T$5:$T18,"Macro",$Q$5:$Q18,$Q18),IF(N($S18)=0,"?",COUNTIFS(INDEX($T$5:$T$1000,1):INDEX($T$5:$T$1000,$S18-4),"Macro",INDEX($Q$5:$Q$1000,1):INDEX($Q$5:$Q$1000,$S18-4),INDEX($Q$5:$Q$1000,$S18-4))&amp;"."&amp;COUNTIFS($S$5:$S18,$S18,$T$5:$T18,"Sub"))))</f>
        <v/>
      </c>
      <c r="B18" s="56" t="n"/>
      <c r="C18" s="57" t="n"/>
      <c r="D18" s="58" t="n"/>
      <c r="E18" s="58" t="n"/>
      <c r="F18" s="58" t="n"/>
      <c r="G18" s="59" t="n"/>
      <c r="H18" s="59" t="n"/>
      <c r="I18" s="59" t="n"/>
      <c r="J18" s="59" t="n"/>
      <c r="K18" s="59" t="n"/>
      <c r="L18" s="60">
        <f>IF(NOT((COUNTA($B18:$K18)+COUNTA($O18))&gt;0),"",IF(ISNUMBER($F18),1,IF(N($U18)&gt;0,AVERAGEIFS($V$5:$V$1000,$S$5:$S$1000,ROW(),$T$5:$T$1000,"Sub"),$V18)))</f>
        <v/>
      </c>
      <c r="M18" s="55">
        <f>IF($L18="","",IF($L18&gt;=1,"Completado",IF($L18&gt;0,"En curso","Pendiente")))</f>
        <v/>
      </c>
      <c r="N18" s="55">
        <f>IF(NOT((COUNTA($B18:$K18)+COUNTA($O18))&gt;0),"",IF(ISNUMBER($F18),IF(AND(ISNUMBER($E18),$F18&gt;$E18),"Cumplida con "&amp;($F18-$E18)&amp;IF($F18-$E18=1," día"," días")&amp;" de retraso","Cumplida"),IF(N($L18)&gt;=1,"Cumplida",IF(NOT(ISNUMBER($E18)),"Sin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plazo")))))))</f>
        <v/>
      </c>
      <c r="O18" s="57" t="n"/>
      <c r="P18" s="61">
        <f>IF(NOT((COUNTA($B18:$K18)+COUNTA($O18))&gt;0),"",IF((IF($C18="","Falta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",""))="","✔ OK","⚠ "&amp;LEFT(IF($C18="","Falta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",""),LEN(IF($C18="","Falta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",""))-3)))</f>
        <v/>
      </c>
      <c r="Q18" s="62">
        <f>IF(NOT((COUNTA($B18:$K18)+COUNTA($O18))&gt;0),"",IF(AND($T18="Sub",N($S18)&gt;0),IF(ISNUMBER(INDEX($D$5:$D$1000,$S18-4)),DATE(YEAR(INDEX($D$5:$D$1000,$S18-4)),MONTH(INDEX($D$5:$D$1000,$S18-4)),1),IF(ISNUMBER(INDEX($E$5:$E$1000,$S18-4)),DATE(YEAR(INDEX($E$5:$E$1000,$S18-4)),MONTH(INDEX($E$5:$E$1000,$S18-4)),1),MesCiclo)),IF(ISNUMBER($D18),DATE(YEAR($D18),MONTH($D18),1),IF(ISNUMBER($E18),DATE(YEAR($E18),MONTH($E18),1),MesCiclo))))</f>
        <v/>
      </c>
      <c r="R18" s="63">
        <f>IF(OR($Q18="",$Q18&lt;&gt;MesCiclo),"",COUNTIF($Q$5:$Q18,MesCiclo))</f>
        <v/>
      </c>
      <c r="S18" s="63">
        <f>IF($T18="","",IF($T18="Macro",ROW(),IFERROR(LOOKUP(2,1/($T$5:$T18="Macro"),ROW($T$5:$T18)),0)))</f>
        <v/>
      </c>
      <c r="T18" s="63">
        <f>IF(NOT((COUNTA($B18:$K18)+COUNTA($O18))&gt;0),"",IF($B18="Subactividad","Sub","Macro"))</f>
        <v/>
      </c>
      <c r="U18" s="63">
        <f>IF($T18="Macro",COUNTIFS($S$5:$S$1000,ROW(),$T$5:$T$1000,"Sub"),"")</f>
        <v/>
      </c>
      <c r="V18" s="63">
        <f>IF($T18="","",IF(ISNUMBER($F18),1,IFERROR(LOOKUP(2,1/($H18:$K18&lt;&gt;""),$H18:$K18),0)))</f>
        <v/>
      </c>
      <c r="W18" s="63">
        <f>IF($T18="","",IF(AND(ISNUMBER($F18),$F18&lt;=IF($Q18=MesCiclo,InicioCiclo,$Q18+MOD(2-WEEKDAY($Q18),7))+6),1,IF(ISNUMBER($H18),$H18,0)))</f>
        <v/>
      </c>
      <c r="X18" s="63">
        <f>IF($T18="","",IF(AND(ISNUMBER($F18),$F18&lt;=IF($Q18=MesCiclo,InicioCiclo,$Q18+MOD(2-WEEKDAY($Q18),7))+13),1,IF(ISNUMBER($I18),$I18,$W18)))</f>
        <v/>
      </c>
      <c r="Y18" s="63">
        <f>IF($T18="","",IF(AND(ISNUMBER($F18),$F18&lt;=IF($Q18=MesCiclo,InicioCiclo,$Q18+MOD(2-WEEKDAY($Q18),7))+20),1,IF(ISNUMBER($J18),$J18,$X18)))</f>
        <v/>
      </c>
      <c r="Z18" s="63">
        <f>IF($T18="","",IF(AND(ISNUMBER($F18),$F18&lt;=IF($Q18=MesCiclo,InicioCiclo,$Q18+MOD(2-WEEKDAY($Q18),7))+27),1,IF(ISNUMBER($K18),$K18,$Y18)))</f>
        <v/>
      </c>
      <c r="AA18" s="63">
        <f>IF($T18="","",IF(AND(ISNUMBER($F18),$F18&lt;=IF($Q18=MesCiclo,InicioCiclo,$Q18+MOD(2-WEEKDAY($Q18),7))+6),1,IF(N($U18)&gt;0,AVERAGEIFS($W$5:$W$1000,$S$5:$S$1000,ROW(),$T$5:$T$1000,"Sub"),$W18)))</f>
        <v/>
      </c>
      <c r="AB18" s="63">
        <f>IF($T18="","",IF(AND(ISNUMBER($F18),$F18&lt;=IF($Q18=MesCiclo,InicioCiclo,$Q18+MOD(2-WEEKDAY($Q18),7))+13),1,IF(N($U18)&gt;0,AVERAGEIFS($X$5:$X$1000,$S$5:$S$1000,ROW(),$T$5:$T$1000,"Sub"),$X18)))</f>
        <v/>
      </c>
      <c r="AC18" s="63">
        <f>IF($T18="","",IF(AND(ISNUMBER($F18),$F18&lt;=IF($Q18=MesCiclo,InicioCiclo,$Q18+MOD(2-WEEKDAY($Q18),7))+20),1,IF(N($U18)&gt;0,AVERAGEIFS($Y$5:$Y$1000,$S$5:$S$1000,ROW(),$T$5:$T$1000,"Sub"),$Y18)))</f>
        <v/>
      </c>
      <c r="AD18" s="63">
        <f>IF($T18="","",IF(AND(ISNUMBER($F18),$F18&lt;=IF($Q18=MesCiclo,InicioCiclo,$Q18+MOD(2-WEEKDAY($Q18),7))+27),1,IF(N($U18)&gt;0,AVERAGEIFS($Z$5:$Z$1000,$S$5:$S$1000,ROW(),$T$5:$T$1000,"Sub"),$Z18)))</f>
        <v/>
      </c>
      <c r="AE18" s="63">
        <f>IF($T18&lt;&gt;"Macro","",IF(COUNTIFS($Q$5:$Q$1000,$Q18,$T$5:$T$1000,"Macro",$G$5:$G$1000,"&gt;0")=0,1/COUNTIFS($Q$5:$Q$1000,$Q18,$T$5:$T$1000,"Macro"),IF(AND(ISNUMBER($G18),N($G18)&gt;0),$G18,SUMIFS($G$5:$G$1000,$Q$5:$Q$1000,$Q18,$T$5:$T$1000,"Macro")/COUNTIFS($Q$5:$Q$1000,$Q18,$T$5:$T$1000,"Macro",$G$5:$G$1000,"&gt;0"))/(COUNTIFS($Q$5:$Q$1000,$Q18,$T$5:$T$1000,"Macro")*SUMIFS($G$5:$G$1000,$Q$5:$Q$1000,$Q18,$T$5:$T$1000,"Macro")/COUNTIFS($Q$5:$Q$1000,$Q18,$T$5:$T$1000,"Macro",$G$5:$G$1000,"&gt;0"))))</f>
        <v/>
      </c>
    </row>
    <row r="19">
      <c r="A19" s="55">
        <f>IF(NOT((COUNTA($B19:$K19)+COUNTA($O19))&gt;0),"",IF($T19="Macro",COUNTIFS($T$5:$T19,"Macro",$Q$5:$Q19,$Q19),IF(N($S19)=0,"?",COUNTIFS(INDEX($T$5:$T$1000,1):INDEX($T$5:$T$1000,$S19-4),"Macro",INDEX($Q$5:$Q$1000,1):INDEX($Q$5:$Q$1000,$S19-4),INDEX($Q$5:$Q$1000,$S19-4))&amp;"."&amp;COUNTIFS($S$5:$S19,$S19,$T$5:$T19,"Sub"))))</f>
        <v/>
      </c>
      <c r="B19" s="56" t="n"/>
      <c r="C19" s="57" t="n"/>
      <c r="D19" s="58" t="n"/>
      <c r="E19" s="58" t="n"/>
      <c r="F19" s="58" t="n"/>
      <c r="G19" s="59" t="n"/>
      <c r="H19" s="59" t="n"/>
      <c r="I19" s="59" t="n"/>
      <c r="J19" s="59" t="n"/>
      <c r="K19" s="59" t="n"/>
      <c r="L19" s="60">
        <f>IF(NOT((COUNTA($B19:$K19)+COUNTA($O19))&gt;0),"",IF(ISNUMBER($F19),1,IF(N($U19)&gt;0,AVERAGEIFS($V$5:$V$1000,$S$5:$S$1000,ROW(),$T$5:$T$1000,"Sub"),$V19)))</f>
        <v/>
      </c>
      <c r="M19" s="55">
        <f>IF($L19="","",IF($L19&gt;=1,"Completado",IF($L19&gt;0,"En curso","Pendiente")))</f>
        <v/>
      </c>
      <c r="N19" s="55">
        <f>IF(NOT((COUNTA($B19:$K19)+COUNTA($O19))&gt;0),"",IF(ISNUMBER($F19),IF(AND(ISNUMBER($E19),$F19&gt;$E19),"Cumplida con "&amp;($F19-$E19)&amp;IF($F19-$E19=1," día"," días")&amp;" de retraso","Cumplida"),IF(N($L19)&gt;=1,"Cumplida",IF(NOT(ISNUMBER($E19)),"Sin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plazo")))))))</f>
        <v/>
      </c>
      <c r="O19" s="57" t="n"/>
      <c r="P19" s="61">
        <f>IF(NOT((COUNTA($B19:$K19)+COUNTA($O19))&gt;0),"",IF((IF($C19="","Falta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",""))="","✔ OK","⚠ "&amp;LEFT(IF($C19="","Falta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",""),LEN(IF($C19="","Falta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",""))-3)))</f>
        <v/>
      </c>
      <c r="Q19" s="62">
        <f>IF(NOT((COUNTA($B19:$K19)+COUNTA($O19))&gt;0),"",IF(AND($T19="Sub",N($S19)&gt;0),IF(ISNUMBER(INDEX($D$5:$D$1000,$S19-4)),DATE(YEAR(INDEX($D$5:$D$1000,$S19-4)),MONTH(INDEX($D$5:$D$1000,$S19-4)),1),IF(ISNUMBER(INDEX($E$5:$E$1000,$S19-4)),DATE(YEAR(INDEX($E$5:$E$1000,$S19-4)),MONTH(INDEX($E$5:$E$1000,$S19-4)),1),MesCiclo)),IF(ISNUMBER($D19),DATE(YEAR($D19),MONTH($D19),1),IF(ISNUMBER($E19),DATE(YEAR($E19),MONTH($E19),1),MesCiclo))))</f>
        <v/>
      </c>
      <c r="R19" s="63">
        <f>IF(OR($Q19="",$Q19&lt;&gt;MesCiclo),"",COUNTIF($Q$5:$Q19,MesCiclo))</f>
        <v/>
      </c>
      <c r="S19" s="63">
        <f>IF($T19="","",IF($T19="Macro",ROW(),IFERROR(LOOKUP(2,1/($T$5:$T19="Macro"),ROW($T$5:$T19)),0)))</f>
        <v/>
      </c>
      <c r="T19" s="63">
        <f>IF(NOT((COUNTA($B19:$K19)+COUNTA($O19))&gt;0),"",IF($B19="Subactividad","Sub","Macro"))</f>
        <v/>
      </c>
      <c r="U19" s="63">
        <f>IF($T19="Macro",COUNTIFS($S$5:$S$1000,ROW(),$T$5:$T$1000,"Sub"),"")</f>
        <v/>
      </c>
      <c r="V19" s="63">
        <f>IF($T19="","",IF(ISNUMBER($F19),1,IFERROR(LOOKUP(2,1/($H19:$K19&lt;&gt;""),$H19:$K19),0)))</f>
        <v/>
      </c>
      <c r="W19" s="63">
        <f>IF($T19="","",IF(AND(ISNUMBER($F19),$F19&lt;=IF($Q19=MesCiclo,InicioCiclo,$Q19+MOD(2-WEEKDAY($Q19),7))+6),1,IF(ISNUMBER($H19),$H19,0)))</f>
        <v/>
      </c>
      <c r="X19" s="63">
        <f>IF($T19="","",IF(AND(ISNUMBER($F19),$F19&lt;=IF($Q19=MesCiclo,InicioCiclo,$Q19+MOD(2-WEEKDAY($Q19),7))+13),1,IF(ISNUMBER($I19),$I19,$W19)))</f>
        <v/>
      </c>
      <c r="Y19" s="63">
        <f>IF($T19="","",IF(AND(ISNUMBER($F19),$F19&lt;=IF($Q19=MesCiclo,InicioCiclo,$Q19+MOD(2-WEEKDAY($Q19),7))+20),1,IF(ISNUMBER($J19),$J19,$X19)))</f>
        <v/>
      </c>
      <c r="Z19" s="63">
        <f>IF($T19="","",IF(AND(ISNUMBER($F19),$F19&lt;=IF($Q19=MesCiclo,InicioCiclo,$Q19+MOD(2-WEEKDAY($Q19),7))+27),1,IF(ISNUMBER($K19),$K19,$Y19)))</f>
        <v/>
      </c>
      <c r="AA19" s="63">
        <f>IF($T19="","",IF(AND(ISNUMBER($F19),$F19&lt;=IF($Q19=MesCiclo,InicioCiclo,$Q19+MOD(2-WEEKDAY($Q19),7))+6),1,IF(N($U19)&gt;0,AVERAGEIFS($W$5:$W$1000,$S$5:$S$1000,ROW(),$T$5:$T$1000,"Sub"),$W19)))</f>
        <v/>
      </c>
      <c r="AB19" s="63">
        <f>IF($T19="","",IF(AND(ISNUMBER($F19),$F19&lt;=IF($Q19=MesCiclo,InicioCiclo,$Q19+MOD(2-WEEKDAY($Q19),7))+13),1,IF(N($U19)&gt;0,AVERAGEIFS($X$5:$X$1000,$S$5:$S$1000,ROW(),$T$5:$T$1000,"Sub"),$X19)))</f>
        <v/>
      </c>
      <c r="AC19" s="63">
        <f>IF($T19="","",IF(AND(ISNUMBER($F19),$F19&lt;=IF($Q19=MesCiclo,InicioCiclo,$Q19+MOD(2-WEEKDAY($Q19),7))+20),1,IF(N($U19)&gt;0,AVERAGEIFS($Y$5:$Y$1000,$S$5:$S$1000,ROW(),$T$5:$T$1000,"Sub"),$Y19)))</f>
        <v/>
      </c>
      <c r="AD19" s="63">
        <f>IF($T19="","",IF(AND(ISNUMBER($F19),$F19&lt;=IF($Q19=MesCiclo,InicioCiclo,$Q19+MOD(2-WEEKDAY($Q19),7))+27),1,IF(N($U19)&gt;0,AVERAGEIFS($Z$5:$Z$1000,$S$5:$S$1000,ROW(),$T$5:$T$1000,"Sub"),$Z19)))</f>
        <v/>
      </c>
      <c r="AE19" s="63">
        <f>IF($T19&lt;&gt;"Macro","",IF(COUNTIFS($Q$5:$Q$1000,$Q19,$T$5:$T$1000,"Macro",$G$5:$G$1000,"&gt;0")=0,1/COUNTIFS($Q$5:$Q$1000,$Q19,$T$5:$T$1000,"Macro"),IF(AND(ISNUMBER($G19),N($G19)&gt;0),$G19,SUMIFS($G$5:$G$1000,$Q$5:$Q$1000,$Q19,$T$5:$T$1000,"Macro")/COUNTIFS($Q$5:$Q$1000,$Q19,$T$5:$T$1000,"Macro",$G$5:$G$1000,"&gt;0"))/(COUNTIFS($Q$5:$Q$1000,$Q19,$T$5:$T$1000,"Macro")*SUMIFS($G$5:$G$1000,$Q$5:$Q$1000,$Q19,$T$5:$T$1000,"Macro")/COUNTIFS($Q$5:$Q$1000,$Q19,$T$5:$T$1000,"Macro",$G$5:$G$1000,"&gt;0"))))</f>
        <v/>
      </c>
    </row>
    <row r="20">
      <c r="A20" s="55">
        <f>IF(NOT((COUNTA($B20:$K20)+COUNTA($O20))&gt;0),"",IF($T20="Macro",COUNTIFS($T$5:$T20,"Macro",$Q$5:$Q20,$Q20),IF(N($S20)=0,"?",COUNTIFS(INDEX($T$5:$T$1000,1):INDEX($T$5:$T$1000,$S20-4),"Macro",INDEX($Q$5:$Q$1000,1):INDEX($Q$5:$Q$1000,$S20-4),INDEX($Q$5:$Q$1000,$S20-4))&amp;"."&amp;COUNTIFS($S$5:$S20,$S20,$T$5:$T20,"Sub"))))</f>
        <v/>
      </c>
      <c r="B20" s="56" t="n"/>
      <c r="C20" s="57" t="n"/>
      <c r="D20" s="58" t="n"/>
      <c r="E20" s="58" t="n"/>
      <c r="F20" s="58" t="n"/>
      <c r="G20" s="59" t="n"/>
      <c r="H20" s="59" t="n"/>
      <c r="I20" s="59" t="n"/>
      <c r="J20" s="59" t="n"/>
      <c r="K20" s="59" t="n"/>
      <c r="L20" s="60">
        <f>IF(NOT((COUNTA($B20:$K20)+COUNTA($O20))&gt;0),"",IF(ISNUMBER($F20),1,IF(N($U20)&gt;0,AVERAGEIFS($V$5:$V$1000,$S$5:$S$1000,ROW(),$T$5:$T$1000,"Sub"),$V20)))</f>
        <v/>
      </c>
      <c r="M20" s="55">
        <f>IF($L20="","",IF($L20&gt;=1,"Completado",IF($L20&gt;0,"En curso","Pendiente")))</f>
        <v/>
      </c>
      <c r="N20" s="55">
        <f>IF(NOT((COUNTA($B20:$K20)+COUNTA($O20))&gt;0),"",IF(ISNUMBER($F20),IF(AND(ISNUMBER($E20),$F20&gt;$E20),"Cumplida con "&amp;($F20-$E20)&amp;IF($F20-$E20=1," día"," días")&amp;" de retraso","Cumplida"),IF(N($L20)&gt;=1,"Cumplida",IF(NOT(ISNUMBER($E20)),"Sin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plazo")))))))</f>
        <v/>
      </c>
      <c r="O20" s="57" t="n"/>
      <c r="P20" s="61">
        <f>IF(NOT((COUNTA($B20:$K20)+COUNTA($O20))&gt;0),"",IF((IF($C20="","Falta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",""))="","✔ OK","⚠ "&amp;LEFT(IF($C20="","Falta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",""),LEN(IF($C20="","Falta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",""))-3)))</f>
        <v/>
      </c>
      <c r="Q20" s="62">
        <f>IF(NOT((COUNTA($B20:$K20)+COUNTA($O20))&gt;0),"",IF(AND($T20="Sub",N($S20)&gt;0),IF(ISNUMBER(INDEX($D$5:$D$1000,$S20-4)),DATE(YEAR(INDEX($D$5:$D$1000,$S20-4)),MONTH(INDEX($D$5:$D$1000,$S20-4)),1),IF(ISNUMBER(INDEX($E$5:$E$1000,$S20-4)),DATE(YEAR(INDEX($E$5:$E$1000,$S20-4)),MONTH(INDEX($E$5:$E$1000,$S20-4)),1),MesCiclo)),IF(ISNUMBER($D20),DATE(YEAR($D20),MONTH($D20),1),IF(ISNUMBER($E20),DATE(YEAR($E20),MONTH($E20),1),MesCiclo))))</f>
        <v/>
      </c>
      <c r="R20" s="63">
        <f>IF(OR($Q20="",$Q20&lt;&gt;MesCiclo),"",COUNTIF($Q$5:$Q20,MesCiclo))</f>
        <v/>
      </c>
      <c r="S20" s="63">
        <f>IF($T20="","",IF($T20="Macro",ROW(),IFERROR(LOOKUP(2,1/($T$5:$T20="Macro"),ROW($T$5:$T20)),0)))</f>
        <v/>
      </c>
      <c r="T20" s="63">
        <f>IF(NOT((COUNTA($B20:$K20)+COUNTA($O20))&gt;0),"",IF($B20="Subactividad","Sub","Macro"))</f>
        <v/>
      </c>
      <c r="U20" s="63">
        <f>IF($T20="Macro",COUNTIFS($S$5:$S$1000,ROW(),$T$5:$T$1000,"Sub"),"")</f>
        <v/>
      </c>
      <c r="V20" s="63">
        <f>IF($T20="","",IF(ISNUMBER($F20),1,IFERROR(LOOKUP(2,1/($H20:$K20&lt;&gt;""),$H20:$K20),0)))</f>
        <v/>
      </c>
      <c r="W20" s="63">
        <f>IF($T20="","",IF(AND(ISNUMBER($F20),$F20&lt;=IF($Q20=MesCiclo,InicioCiclo,$Q20+MOD(2-WEEKDAY($Q20),7))+6),1,IF(ISNUMBER($H20),$H20,0)))</f>
        <v/>
      </c>
      <c r="X20" s="63">
        <f>IF($T20="","",IF(AND(ISNUMBER($F20),$F20&lt;=IF($Q20=MesCiclo,InicioCiclo,$Q20+MOD(2-WEEKDAY($Q20),7))+13),1,IF(ISNUMBER($I20),$I20,$W20)))</f>
        <v/>
      </c>
      <c r="Y20" s="63">
        <f>IF($T20="","",IF(AND(ISNUMBER($F20),$F20&lt;=IF($Q20=MesCiclo,InicioCiclo,$Q20+MOD(2-WEEKDAY($Q20),7))+20),1,IF(ISNUMBER($J20),$J20,$X20)))</f>
        <v/>
      </c>
      <c r="Z20" s="63">
        <f>IF($T20="","",IF(AND(ISNUMBER($F20),$F20&lt;=IF($Q20=MesCiclo,InicioCiclo,$Q20+MOD(2-WEEKDAY($Q20),7))+27),1,IF(ISNUMBER($K20),$K20,$Y20)))</f>
        <v/>
      </c>
      <c r="AA20" s="63">
        <f>IF($T20="","",IF(AND(ISNUMBER($F20),$F20&lt;=IF($Q20=MesCiclo,InicioCiclo,$Q20+MOD(2-WEEKDAY($Q20),7))+6),1,IF(N($U20)&gt;0,AVERAGEIFS($W$5:$W$1000,$S$5:$S$1000,ROW(),$T$5:$T$1000,"Sub"),$W20)))</f>
        <v/>
      </c>
      <c r="AB20" s="63">
        <f>IF($T20="","",IF(AND(ISNUMBER($F20),$F20&lt;=IF($Q20=MesCiclo,InicioCiclo,$Q20+MOD(2-WEEKDAY($Q20),7))+13),1,IF(N($U20)&gt;0,AVERAGEIFS($X$5:$X$1000,$S$5:$S$1000,ROW(),$T$5:$T$1000,"Sub"),$X20)))</f>
        <v/>
      </c>
      <c r="AC20" s="63">
        <f>IF($T20="","",IF(AND(ISNUMBER($F20),$F20&lt;=IF($Q20=MesCiclo,InicioCiclo,$Q20+MOD(2-WEEKDAY($Q20),7))+20),1,IF(N($U20)&gt;0,AVERAGEIFS($Y$5:$Y$1000,$S$5:$S$1000,ROW(),$T$5:$T$1000,"Sub"),$Y20)))</f>
        <v/>
      </c>
      <c r="AD20" s="63">
        <f>IF($T20="","",IF(AND(ISNUMBER($F20),$F20&lt;=IF($Q20=MesCiclo,InicioCiclo,$Q20+MOD(2-WEEKDAY($Q20),7))+27),1,IF(N($U20)&gt;0,AVERAGEIFS($Z$5:$Z$1000,$S$5:$S$1000,ROW(),$T$5:$T$1000,"Sub"),$Z20)))</f>
        <v/>
      </c>
      <c r="AE20" s="63">
        <f>IF($T20&lt;&gt;"Macro","",IF(COUNTIFS($Q$5:$Q$1000,$Q20,$T$5:$T$1000,"Macro",$G$5:$G$1000,"&gt;0")=0,1/COUNTIFS($Q$5:$Q$1000,$Q20,$T$5:$T$1000,"Macro"),IF(AND(ISNUMBER($G20),N($G20)&gt;0),$G20,SUMIFS($G$5:$G$1000,$Q$5:$Q$1000,$Q20,$T$5:$T$1000,"Macro")/COUNTIFS($Q$5:$Q$1000,$Q20,$T$5:$T$1000,"Macro",$G$5:$G$1000,"&gt;0"))/(COUNTIFS($Q$5:$Q$1000,$Q20,$T$5:$T$1000,"Macro")*SUMIFS($G$5:$G$1000,$Q$5:$Q$1000,$Q20,$T$5:$T$1000,"Macro")/COUNTIFS($Q$5:$Q$1000,$Q20,$T$5:$T$1000,"Macro",$G$5:$G$1000,"&gt;0"))))</f>
        <v/>
      </c>
    </row>
    <row r="21">
      <c r="A21" s="55">
        <f>IF(NOT((COUNTA($B21:$K21)+COUNTA($O21))&gt;0),"",IF($T21="Macro",COUNTIFS($T$5:$T21,"Macro",$Q$5:$Q21,$Q21),IF(N($S21)=0,"?",COUNTIFS(INDEX($T$5:$T$1000,1):INDEX($T$5:$T$1000,$S21-4),"Macro",INDEX($Q$5:$Q$1000,1):INDEX($Q$5:$Q$1000,$S21-4),INDEX($Q$5:$Q$1000,$S21-4))&amp;"."&amp;COUNTIFS($S$5:$S21,$S21,$T$5:$T21,"Sub"))))</f>
        <v/>
      </c>
      <c r="B21" s="56" t="n"/>
      <c r="C21" s="57" t="n"/>
      <c r="D21" s="58" t="n"/>
      <c r="E21" s="58" t="n"/>
      <c r="F21" s="58" t="n"/>
      <c r="G21" s="59" t="n"/>
      <c r="H21" s="59" t="n"/>
      <c r="I21" s="59" t="n"/>
      <c r="J21" s="59" t="n"/>
      <c r="K21" s="59" t="n"/>
      <c r="L21" s="60">
        <f>IF(NOT((COUNTA($B21:$K21)+COUNTA($O21))&gt;0),"",IF(ISNUMBER($F21),1,IF(N($U21)&gt;0,AVERAGEIFS($V$5:$V$1000,$S$5:$S$1000,ROW(),$T$5:$T$1000,"Sub"),$V21)))</f>
        <v/>
      </c>
      <c r="M21" s="55">
        <f>IF($L21="","",IF($L21&gt;=1,"Completado",IF($L21&gt;0,"En curso","Pendiente")))</f>
        <v/>
      </c>
      <c r="N21" s="55">
        <f>IF(NOT((COUNTA($B21:$K21)+COUNTA($O21))&gt;0),"",IF(ISNUMBER($F21),IF(AND(ISNUMBER($E21),$F21&gt;$E21),"Cumplida con "&amp;($F21-$E21)&amp;IF($F21-$E21=1," día"," días")&amp;" de retraso","Cumplida"),IF(N($L21)&gt;=1,"Cumplida",IF(NOT(ISNUMBER($E21)),"Sin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plazo")))))))</f>
        <v/>
      </c>
      <c r="O21" s="57" t="n"/>
      <c r="P21" s="61">
        <f>IF(NOT((COUNTA($B21:$K21)+COUNTA($O21))&gt;0),"",IF((IF($C21="","Falta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",""))="","✔ OK","⚠ "&amp;LEFT(IF($C21="","Falta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",""),LEN(IF($C21="","Falta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",""))-3)))</f>
        <v/>
      </c>
      <c r="Q21" s="62">
        <f>IF(NOT((COUNTA($B21:$K21)+COUNTA($O21))&gt;0),"",IF(AND($T21="Sub",N($S21)&gt;0),IF(ISNUMBER(INDEX($D$5:$D$1000,$S21-4)),DATE(YEAR(INDEX($D$5:$D$1000,$S21-4)),MONTH(INDEX($D$5:$D$1000,$S21-4)),1),IF(ISNUMBER(INDEX($E$5:$E$1000,$S21-4)),DATE(YEAR(INDEX($E$5:$E$1000,$S21-4)),MONTH(INDEX($E$5:$E$1000,$S21-4)),1),MesCiclo)),IF(ISNUMBER($D21),DATE(YEAR($D21),MONTH($D21),1),IF(ISNUMBER($E21),DATE(YEAR($E21),MONTH($E21),1),MesCiclo))))</f>
        <v/>
      </c>
      <c r="R21" s="63">
        <f>IF(OR($Q21="",$Q21&lt;&gt;MesCiclo),"",COUNTIF($Q$5:$Q21,MesCiclo))</f>
        <v/>
      </c>
      <c r="S21" s="63">
        <f>IF($T21="","",IF($T21="Macro",ROW(),IFERROR(LOOKUP(2,1/($T$5:$T21="Macro"),ROW($T$5:$T21)),0)))</f>
        <v/>
      </c>
      <c r="T21" s="63">
        <f>IF(NOT((COUNTA($B21:$K21)+COUNTA($O21))&gt;0),"",IF($B21="Subactividad","Sub","Macro"))</f>
        <v/>
      </c>
      <c r="U21" s="63">
        <f>IF($T21="Macro",COUNTIFS($S$5:$S$1000,ROW(),$T$5:$T$1000,"Sub"),"")</f>
        <v/>
      </c>
      <c r="V21" s="63">
        <f>IF($T21="","",IF(ISNUMBER($F21),1,IFERROR(LOOKUP(2,1/($H21:$K21&lt;&gt;""),$H21:$K21),0)))</f>
        <v/>
      </c>
      <c r="W21" s="63">
        <f>IF($T21="","",IF(AND(ISNUMBER($F21),$F21&lt;=IF($Q21=MesCiclo,InicioCiclo,$Q21+MOD(2-WEEKDAY($Q21),7))+6),1,IF(ISNUMBER($H21),$H21,0)))</f>
        <v/>
      </c>
      <c r="X21" s="63">
        <f>IF($T21="","",IF(AND(ISNUMBER($F21),$F21&lt;=IF($Q21=MesCiclo,InicioCiclo,$Q21+MOD(2-WEEKDAY($Q21),7))+13),1,IF(ISNUMBER($I21),$I21,$W21)))</f>
        <v/>
      </c>
      <c r="Y21" s="63">
        <f>IF($T21="","",IF(AND(ISNUMBER($F21),$F21&lt;=IF($Q21=MesCiclo,InicioCiclo,$Q21+MOD(2-WEEKDAY($Q21),7))+20),1,IF(ISNUMBER($J21),$J21,$X21)))</f>
        <v/>
      </c>
      <c r="Z21" s="63">
        <f>IF($T21="","",IF(AND(ISNUMBER($F21),$F21&lt;=IF($Q21=MesCiclo,InicioCiclo,$Q21+MOD(2-WEEKDAY($Q21),7))+27),1,IF(ISNUMBER($K21),$K21,$Y21)))</f>
        <v/>
      </c>
      <c r="AA21" s="63">
        <f>IF($T21="","",IF(AND(ISNUMBER($F21),$F21&lt;=IF($Q21=MesCiclo,InicioCiclo,$Q21+MOD(2-WEEKDAY($Q21),7))+6),1,IF(N($U21)&gt;0,AVERAGEIFS($W$5:$W$1000,$S$5:$S$1000,ROW(),$T$5:$T$1000,"Sub"),$W21)))</f>
        <v/>
      </c>
      <c r="AB21" s="63">
        <f>IF($T21="","",IF(AND(ISNUMBER($F21),$F21&lt;=IF($Q21=MesCiclo,InicioCiclo,$Q21+MOD(2-WEEKDAY($Q21),7))+13),1,IF(N($U21)&gt;0,AVERAGEIFS($X$5:$X$1000,$S$5:$S$1000,ROW(),$T$5:$T$1000,"Sub"),$X21)))</f>
        <v/>
      </c>
      <c r="AC21" s="63">
        <f>IF($T21="","",IF(AND(ISNUMBER($F21),$F21&lt;=IF($Q21=MesCiclo,InicioCiclo,$Q21+MOD(2-WEEKDAY($Q21),7))+20),1,IF(N($U21)&gt;0,AVERAGEIFS($Y$5:$Y$1000,$S$5:$S$1000,ROW(),$T$5:$T$1000,"Sub"),$Y21)))</f>
        <v/>
      </c>
      <c r="AD21" s="63">
        <f>IF($T21="","",IF(AND(ISNUMBER($F21),$F21&lt;=IF($Q21=MesCiclo,InicioCiclo,$Q21+MOD(2-WEEKDAY($Q21),7))+27),1,IF(N($U21)&gt;0,AVERAGEIFS($Z$5:$Z$1000,$S$5:$S$1000,ROW(),$T$5:$T$1000,"Sub"),$Z21)))</f>
        <v/>
      </c>
      <c r="AE21" s="63">
        <f>IF($T21&lt;&gt;"Macro","",IF(COUNTIFS($Q$5:$Q$1000,$Q21,$T$5:$T$1000,"Macro",$G$5:$G$1000,"&gt;0")=0,1/COUNTIFS($Q$5:$Q$1000,$Q21,$T$5:$T$1000,"Macro"),IF(AND(ISNUMBER($G21),N($G21)&gt;0),$G21,SUMIFS($G$5:$G$1000,$Q$5:$Q$1000,$Q21,$T$5:$T$1000,"Macro")/COUNTIFS($Q$5:$Q$1000,$Q21,$T$5:$T$1000,"Macro",$G$5:$G$1000,"&gt;0"))/(COUNTIFS($Q$5:$Q$1000,$Q21,$T$5:$T$1000,"Macro")*SUMIFS($G$5:$G$1000,$Q$5:$Q$1000,$Q21,$T$5:$T$1000,"Macro")/COUNTIFS($Q$5:$Q$1000,$Q21,$T$5:$T$1000,"Macro",$G$5:$G$1000,"&gt;0"))))</f>
        <v/>
      </c>
    </row>
    <row r="22">
      <c r="A22" s="55">
        <f>IF(NOT((COUNTA($B22:$K22)+COUNTA($O22))&gt;0),"",IF($T22="Macro",COUNTIFS($T$5:$T22,"Macro",$Q$5:$Q22,$Q22),IF(N($S22)=0,"?",COUNTIFS(INDEX($T$5:$T$1000,1):INDEX($T$5:$T$1000,$S22-4),"Macro",INDEX($Q$5:$Q$1000,1):INDEX($Q$5:$Q$1000,$S22-4),INDEX($Q$5:$Q$1000,$S22-4))&amp;"."&amp;COUNTIFS($S$5:$S22,$S22,$T$5:$T22,"Sub"))))</f>
        <v/>
      </c>
      <c r="B22" s="56" t="n"/>
      <c r="C22" s="57" t="n"/>
      <c r="D22" s="58" t="n"/>
      <c r="E22" s="58" t="n"/>
      <c r="F22" s="58" t="n"/>
      <c r="G22" s="59" t="n"/>
      <c r="H22" s="59" t="n"/>
      <c r="I22" s="59" t="n"/>
      <c r="J22" s="59" t="n"/>
      <c r="K22" s="59" t="n"/>
      <c r="L22" s="60">
        <f>IF(NOT((COUNTA($B22:$K22)+COUNTA($O22))&gt;0),"",IF(ISNUMBER($F22),1,IF(N($U22)&gt;0,AVERAGEIFS($V$5:$V$1000,$S$5:$S$1000,ROW(),$T$5:$T$1000,"Sub"),$V22)))</f>
        <v/>
      </c>
      <c r="M22" s="55">
        <f>IF($L22="","",IF($L22&gt;=1,"Completado",IF($L22&gt;0,"En curso","Pendiente")))</f>
        <v/>
      </c>
      <c r="N22" s="55">
        <f>IF(NOT((COUNTA($B22:$K22)+COUNTA($O22))&gt;0),"",IF(ISNUMBER($F22),IF(AND(ISNUMBER($E22),$F22&gt;$E22),"Cumplida con "&amp;($F22-$E22)&amp;IF($F22-$E22=1," día"," días")&amp;" de retraso","Cumplida"),IF(N($L22)&gt;=1,"Cumplida",IF(NOT(ISNUMBER($E22)),"Sin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plazo")))))))</f>
        <v/>
      </c>
      <c r="O22" s="57" t="n"/>
      <c r="P22" s="61">
        <f>IF(NOT((COUNTA($B22:$K22)+COUNTA($O22))&gt;0),"",IF((IF($C22="","Falta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",""))="","✔ OK","⚠ "&amp;LEFT(IF($C22="","Falta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",""),LEN(IF($C22="","Falta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",""))-3)))</f>
        <v/>
      </c>
      <c r="Q22" s="62">
        <f>IF(NOT((COUNTA($B22:$K22)+COUNTA($O22))&gt;0),"",IF(AND($T22="Sub",N($S22)&gt;0),IF(ISNUMBER(INDEX($D$5:$D$1000,$S22-4)),DATE(YEAR(INDEX($D$5:$D$1000,$S22-4)),MONTH(INDEX($D$5:$D$1000,$S22-4)),1),IF(ISNUMBER(INDEX($E$5:$E$1000,$S22-4)),DATE(YEAR(INDEX($E$5:$E$1000,$S22-4)),MONTH(INDEX($E$5:$E$1000,$S22-4)),1),MesCiclo)),IF(ISNUMBER($D22),DATE(YEAR($D22),MONTH($D22),1),IF(ISNUMBER($E22),DATE(YEAR($E22),MONTH($E22),1),MesCiclo))))</f>
        <v/>
      </c>
      <c r="R22" s="63">
        <f>IF(OR($Q22="",$Q22&lt;&gt;MesCiclo),"",COUNTIF($Q$5:$Q22,MesCiclo))</f>
        <v/>
      </c>
      <c r="S22" s="63">
        <f>IF($T22="","",IF($T22="Macro",ROW(),IFERROR(LOOKUP(2,1/($T$5:$T22="Macro"),ROW($T$5:$T22)),0)))</f>
        <v/>
      </c>
      <c r="T22" s="63">
        <f>IF(NOT((COUNTA($B22:$K22)+COUNTA($O22))&gt;0),"",IF($B22="Subactividad","Sub","Macro"))</f>
        <v/>
      </c>
      <c r="U22" s="63">
        <f>IF($T22="Macro",COUNTIFS($S$5:$S$1000,ROW(),$T$5:$T$1000,"Sub"),"")</f>
        <v/>
      </c>
      <c r="V22" s="63">
        <f>IF($T22="","",IF(ISNUMBER($F22),1,IFERROR(LOOKUP(2,1/($H22:$K22&lt;&gt;""),$H22:$K22),0)))</f>
        <v/>
      </c>
      <c r="W22" s="63">
        <f>IF($T22="","",IF(AND(ISNUMBER($F22),$F22&lt;=IF($Q22=MesCiclo,InicioCiclo,$Q22+MOD(2-WEEKDAY($Q22),7))+6),1,IF(ISNUMBER($H22),$H22,0)))</f>
        <v/>
      </c>
      <c r="X22" s="63">
        <f>IF($T22="","",IF(AND(ISNUMBER($F22),$F22&lt;=IF($Q22=MesCiclo,InicioCiclo,$Q22+MOD(2-WEEKDAY($Q22),7))+13),1,IF(ISNUMBER($I22),$I22,$W22)))</f>
        <v/>
      </c>
      <c r="Y22" s="63">
        <f>IF($T22="","",IF(AND(ISNUMBER($F22),$F22&lt;=IF($Q22=MesCiclo,InicioCiclo,$Q22+MOD(2-WEEKDAY($Q22),7))+20),1,IF(ISNUMBER($J22),$J22,$X22)))</f>
        <v/>
      </c>
      <c r="Z22" s="63">
        <f>IF($T22="","",IF(AND(ISNUMBER($F22),$F22&lt;=IF($Q22=MesCiclo,InicioCiclo,$Q22+MOD(2-WEEKDAY($Q22),7))+27),1,IF(ISNUMBER($K22),$K22,$Y22)))</f>
        <v/>
      </c>
      <c r="AA22" s="63">
        <f>IF($T22="","",IF(AND(ISNUMBER($F22),$F22&lt;=IF($Q22=MesCiclo,InicioCiclo,$Q22+MOD(2-WEEKDAY($Q22),7))+6),1,IF(N($U22)&gt;0,AVERAGEIFS($W$5:$W$1000,$S$5:$S$1000,ROW(),$T$5:$T$1000,"Sub"),$W22)))</f>
        <v/>
      </c>
      <c r="AB22" s="63">
        <f>IF($T22="","",IF(AND(ISNUMBER($F22),$F22&lt;=IF($Q22=MesCiclo,InicioCiclo,$Q22+MOD(2-WEEKDAY($Q22),7))+13),1,IF(N($U22)&gt;0,AVERAGEIFS($X$5:$X$1000,$S$5:$S$1000,ROW(),$T$5:$T$1000,"Sub"),$X22)))</f>
        <v/>
      </c>
      <c r="AC22" s="63">
        <f>IF($T22="","",IF(AND(ISNUMBER($F22),$F22&lt;=IF($Q22=MesCiclo,InicioCiclo,$Q22+MOD(2-WEEKDAY($Q22),7))+20),1,IF(N($U22)&gt;0,AVERAGEIFS($Y$5:$Y$1000,$S$5:$S$1000,ROW(),$T$5:$T$1000,"Sub"),$Y22)))</f>
        <v/>
      </c>
      <c r="AD22" s="63">
        <f>IF($T22="","",IF(AND(ISNUMBER($F22),$F22&lt;=IF($Q22=MesCiclo,InicioCiclo,$Q22+MOD(2-WEEKDAY($Q22),7))+27),1,IF(N($U22)&gt;0,AVERAGEIFS($Z$5:$Z$1000,$S$5:$S$1000,ROW(),$T$5:$T$1000,"Sub"),$Z22)))</f>
        <v/>
      </c>
      <c r="AE22" s="63">
        <f>IF($T22&lt;&gt;"Macro","",IF(COUNTIFS($Q$5:$Q$1000,$Q22,$T$5:$T$1000,"Macro",$G$5:$G$1000,"&gt;0")=0,1/COUNTIFS($Q$5:$Q$1000,$Q22,$T$5:$T$1000,"Macro"),IF(AND(ISNUMBER($G22),N($G22)&gt;0),$G22,SUMIFS($G$5:$G$1000,$Q$5:$Q$1000,$Q22,$T$5:$T$1000,"Macro")/COUNTIFS($Q$5:$Q$1000,$Q22,$T$5:$T$1000,"Macro",$G$5:$G$1000,"&gt;0"))/(COUNTIFS($Q$5:$Q$1000,$Q22,$T$5:$T$1000,"Macro")*SUMIFS($G$5:$G$1000,$Q$5:$Q$1000,$Q22,$T$5:$T$1000,"Macro")/COUNTIFS($Q$5:$Q$1000,$Q22,$T$5:$T$1000,"Macro",$G$5:$G$1000,"&gt;0"))))</f>
        <v/>
      </c>
    </row>
    <row r="23">
      <c r="A23" s="55">
        <f>IF(NOT((COUNTA($B23:$K23)+COUNTA($O23))&gt;0),"",IF($T23="Macro",COUNTIFS($T$5:$T23,"Macro",$Q$5:$Q23,$Q23),IF(N($S23)=0,"?",COUNTIFS(INDEX($T$5:$T$1000,1):INDEX($T$5:$T$1000,$S23-4),"Macro",INDEX($Q$5:$Q$1000,1):INDEX($Q$5:$Q$1000,$S23-4),INDEX($Q$5:$Q$1000,$S23-4))&amp;"."&amp;COUNTIFS($S$5:$S23,$S23,$T$5:$T23,"Sub"))))</f>
        <v/>
      </c>
      <c r="B23" s="56" t="n"/>
      <c r="C23" s="57" t="n"/>
      <c r="D23" s="58" t="n"/>
      <c r="E23" s="58" t="n"/>
      <c r="F23" s="58" t="n"/>
      <c r="G23" s="59" t="n"/>
      <c r="H23" s="59" t="n"/>
      <c r="I23" s="59" t="n"/>
      <c r="J23" s="59" t="n"/>
      <c r="K23" s="59" t="n"/>
      <c r="L23" s="60">
        <f>IF(NOT((COUNTA($B23:$K23)+COUNTA($O23))&gt;0),"",IF(ISNUMBER($F23),1,IF(N($U23)&gt;0,AVERAGEIFS($V$5:$V$1000,$S$5:$S$1000,ROW(),$T$5:$T$1000,"Sub"),$V23)))</f>
        <v/>
      </c>
      <c r="M23" s="55">
        <f>IF($L23="","",IF($L23&gt;=1,"Completado",IF($L23&gt;0,"En curso","Pendiente")))</f>
        <v/>
      </c>
      <c r="N23" s="55">
        <f>IF(NOT((COUNTA($B23:$K23)+COUNTA($O23))&gt;0),"",IF(ISNUMBER($F23),IF(AND(ISNUMBER($E23),$F23&gt;$E23),"Cumplida con "&amp;($F23-$E23)&amp;IF($F23-$E23=1," día"," días")&amp;" de retraso","Cumplida"),IF(N($L23)&gt;=1,"Cumplida",IF(NOT(ISNUMBER($E23)),"Sin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plazo")))))))</f>
        <v/>
      </c>
      <c r="O23" s="57" t="n"/>
      <c r="P23" s="61">
        <f>IF(NOT((COUNTA($B23:$K23)+COUNTA($O23))&gt;0),"",IF((IF($C23="","Falta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",""))="","✔ OK","⚠ "&amp;LEFT(IF($C23="","Falta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",""),LEN(IF($C23="","Falta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",""))-3)))</f>
        <v/>
      </c>
      <c r="Q23" s="62">
        <f>IF(NOT((COUNTA($B23:$K23)+COUNTA($O23))&gt;0),"",IF(AND($T23="Sub",N($S23)&gt;0),IF(ISNUMBER(INDEX($D$5:$D$1000,$S23-4)),DATE(YEAR(INDEX($D$5:$D$1000,$S23-4)),MONTH(INDEX($D$5:$D$1000,$S23-4)),1),IF(ISNUMBER(INDEX($E$5:$E$1000,$S23-4)),DATE(YEAR(INDEX($E$5:$E$1000,$S23-4)),MONTH(INDEX($E$5:$E$1000,$S23-4)),1),MesCiclo)),IF(ISNUMBER($D23),DATE(YEAR($D23),MONTH($D23),1),IF(ISNUMBER($E23),DATE(YEAR($E23),MONTH($E23),1),MesCiclo))))</f>
        <v/>
      </c>
      <c r="R23" s="63">
        <f>IF(OR($Q23="",$Q23&lt;&gt;MesCiclo),"",COUNTIF($Q$5:$Q23,MesCiclo))</f>
        <v/>
      </c>
      <c r="S23" s="63">
        <f>IF($T23="","",IF($T23="Macro",ROW(),IFERROR(LOOKUP(2,1/($T$5:$T23="Macro"),ROW($T$5:$T23)),0)))</f>
        <v/>
      </c>
      <c r="T23" s="63">
        <f>IF(NOT((COUNTA($B23:$K23)+COUNTA($O23))&gt;0),"",IF($B23="Subactividad","Sub","Macro"))</f>
        <v/>
      </c>
      <c r="U23" s="63">
        <f>IF($T23="Macro",COUNTIFS($S$5:$S$1000,ROW(),$T$5:$T$1000,"Sub"),"")</f>
        <v/>
      </c>
      <c r="V23" s="63">
        <f>IF($T23="","",IF(ISNUMBER($F23),1,IFERROR(LOOKUP(2,1/($H23:$K23&lt;&gt;""),$H23:$K23),0)))</f>
        <v/>
      </c>
      <c r="W23" s="63">
        <f>IF($T23="","",IF(AND(ISNUMBER($F23),$F23&lt;=IF($Q23=MesCiclo,InicioCiclo,$Q23+MOD(2-WEEKDAY($Q23),7))+6),1,IF(ISNUMBER($H23),$H23,0)))</f>
        <v/>
      </c>
      <c r="X23" s="63">
        <f>IF($T23="","",IF(AND(ISNUMBER($F23),$F23&lt;=IF($Q23=MesCiclo,InicioCiclo,$Q23+MOD(2-WEEKDAY($Q23),7))+13),1,IF(ISNUMBER($I23),$I23,$W23)))</f>
        <v/>
      </c>
      <c r="Y23" s="63">
        <f>IF($T23="","",IF(AND(ISNUMBER($F23),$F23&lt;=IF($Q23=MesCiclo,InicioCiclo,$Q23+MOD(2-WEEKDAY($Q23),7))+20),1,IF(ISNUMBER($J23),$J23,$X23)))</f>
        <v/>
      </c>
      <c r="Z23" s="63">
        <f>IF($T23="","",IF(AND(ISNUMBER($F23),$F23&lt;=IF($Q23=MesCiclo,InicioCiclo,$Q23+MOD(2-WEEKDAY($Q23),7))+27),1,IF(ISNUMBER($K23),$K23,$Y23)))</f>
        <v/>
      </c>
      <c r="AA23" s="63">
        <f>IF($T23="","",IF(AND(ISNUMBER($F23),$F23&lt;=IF($Q23=MesCiclo,InicioCiclo,$Q23+MOD(2-WEEKDAY($Q23),7))+6),1,IF(N($U23)&gt;0,AVERAGEIFS($W$5:$W$1000,$S$5:$S$1000,ROW(),$T$5:$T$1000,"Sub"),$W23)))</f>
        <v/>
      </c>
      <c r="AB23" s="63">
        <f>IF($T23="","",IF(AND(ISNUMBER($F23),$F23&lt;=IF($Q23=MesCiclo,InicioCiclo,$Q23+MOD(2-WEEKDAY($Q23),7))+13),1,IF(N($U23)&gt;0,AVERAGEIFS($X$5:$X$1000,$S$5:$S$1000,ROW(),$T$5:$T$1000,"Sub"),$X23)))</f>
        <v/>
      </c>
      <c r="AC23" s="63">
        <f>IF($T23="","",IF(AND(ISNUMBER($F23),$F23&lt;=IF($Q23=MesCiclo,InicioCiclo,$Q23+MOD(2-WEEKDAY($Q23),7))+20),1,IF(N($U23)&gt;0,AVERAGEIFS($Y$5:$Y$1000,$S$5:$S$1000,ROW(),$T$5:$T$1000,"Sub"),$Y23)))</f>
        <v/>
      </c>
      <c r="AD23" s="63">
        <f>IF($T23="","",IF(AND(ISNUMBER($F23),$F23&lt;=IF($Q23=MesCiclo,InicioCiclo,$Q23+MOD(2-WEEKDAY($Q23),7))+27),1,IF(N($U23)&gt;0,AVERAGEIFS($Z$5:$Z$1000,$S$5:$S$1000,ROW(),$T$5:$T$1000,"Sub"),$Z23)))</f>
        <v/>
      </c>
      <c r="AE23" s="63">
        <f>IF($T23&lt;&gt;"Macro","",IF(COUNTIFS($Q$5:$Q$1000,$Q23,$T$5:$T$1000,"Macro",$G$5:$G$1000,"&gt;0")=0,1/COUNTIFS($Q$5:$Q$1000,$Q23,$T$5:$T$1000,"Macro"),IF(AND(ISNUMBER($G23),N($G23)&gt;0),$G23,SUMIFS($G$5:$G$1000,$Q$5:$Q$1000,$Q23,$T$5:$T$1000,"Macro")/COUNTIFS($Q$5:$Q$1000,$Q23,$T$5:$T$1000,"Macro",$G$5:$G$1000,"&gt;0"))/(COUNTIFS($Q$5:$Q$1000,$Q23,$T$5:$T$1000,"Macro")*SUMIFS($G$5:$G$1000,$Q$5:$Q$1000,$Q23,$T$5:$T$1000,"Macro")/COUNTIFS($Q$5:$Q$1000,$Q23,$T$5:$T$1000,"Macro",$G$5:$G$1000,"&gt;0"))))</f>
        <v/>
      </c>
    </row>
    <row r="24">
      <c r="A24" s="55">
        <f>IF(NOT((COUNTA($B24:$K24)+COUNTA($O24))&gt;0),"",IF($T24="Macro",COUNTIFS($T$5:$T24,"Macro",$Q$5:$Q24,$Q24),IF(N($S24)=0,"?",COUNTIFS(INDEX($T$5:$T$1000,1):INDEX($T$5:$T$1000,$S24-4),"Macro",INDEX($Q$5:$Q$1000,1):INDEX($Q$5:$Q$1000,$S24-4),INDEX($Q$5:$Q$1000,$S24-4))&amp;"."&amp;COUNTIFS($S$5:$S24,$S24,$T$5:$T24,"Sub"))))</f>
        <v/>
      </c>
      <c r="B24" s="56" t="n"/>
      <c r="C24" s="57" t="n"/>
      <c r="D24" s="58" t="n"/>
      <c r="E24" s="58" t="n"/>
      <c r="F24" s="58" t="n"/>
      <c r="G24" s="59" t="n"/>
      <c r="H24" s="59" t="n"/>
      <c r="I24" s="59" t="n"/>
      <c r="J24" s="59" t="n"/>
      <c r="K24" s="59" t="n"/>
      <c r="L24" s="60">
        <f>IF(NOT((COUNTA($B24:$K24)+COUNTA($O24))&gt;0),"",IF(ISNUMBER($F24),1,IF(N($U24)&gt;0,AVERAGEIFS($V$5:$V$1000,$S$5:$S$1000,ROW(),$T$5:$T$1000,"Sub"),$V24)))</f>
        <v/>
      </c>
      <c r="M24" s="55">
        <f>IF($L24="","",IF($L24&gt;=1,"Completado",IF($L24&gt;0,"En curso","Pendiente")))</f>
        <v/>
      </c>
      <c r="N24" s="55">
        <f>IF(NOT((COUNTA($B24:$K24)+COUNTA($O24))&gt;0),"",IF(ISNUMBER($F24),IF(AND(ISNUMBER($E24),$F24&gt;$E24),"Cumplida con "&amp;($F24-$E24)&amp;IF($F24-$E24=1," día"," días")&amp;" de retraso","Cumplida"),IF(N($L24)&gt;=1,"Cumplida",IF(NOT(ISNUMBER($E24)),"Sin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plazo")))))))</f>
        <v/>
      </c>
      <c r="O24" s="57" t="n"/>
      <c r="P24" s="61">
        <f>IF(NOT((COUNTA($B24:$K24)+COUNTA($O24))&gt;0),"",IF((IF($C24="","Falta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",""))="","✔ OK","⚠ "&amp;LEFT(IF($C24="","Falta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",""),LEN(IF($C24="","Falta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",""))-3)))</f>
        <v/>
      </c>
      <c r="Q24" s="62">
        <f>IF(NOT((COUNTA($B24:$K24)+COUNTA($O24))&gt;0),"",IF(AND($T24="Sub",N($S24)&gt;0),IF(ISNUMBER(INDEX($D$5:$D$1000,$S24-4)),DATE(YEAR(INDEX($D$5:$D$1000,$S24-4)),MONTH(INDEX($D$5:$D$1000,$S24-4)),1),IF(ISNUMBER(INDEX($E$5:$E$1000,$S24-4)),DATE(YEAR(INDEX($E$5:$E$1000,$S24-4)),MONTH(INDEX($E$5:$E$1000,$S24-4)),1),MesCiclo)),IF(ISNUMBER($D24),DATE(YEAR($D24),MONTH($D24),1),IF(ISNUMBER($E24),DATE(YEAR($E24),MONTH($E24),1),MesCiclo))))</f>
        <v/>
      </c>
      <c r="R24" s="63">
        <f>IF(OR($Q24="",$Q24&lt;&gt;MesCiclo),"",COUNTIF($Q$5:$Q24,MesCiclo))</f>
        <v/>
      </c>
      <c r="S24" s="63">
        <f>IF($T24="","",IF($T24="Macro",ROW(),IFERROR(LOOKUP(2,1/($T$5:$T24="Macro"),ROW($T$5:$T24)),0)))</f>
        <v/>
      </c>
      <c r="T24" s="63">
        <f>IF(NOT((COUNTA($B24:$K24)+COUNTA($O24))&gt;0),"",IF($B24="Subactividad","Sub","Macro"))</f>
        <v/>
      </c>
      <c r="U24" s="63">
        <f>IF($T24="Macro",COUNTIFS($S$5:$S$1000,ROW(),$T$5:$T$1000,"Sub"),"")</f>
        <v/>
      </c>
      <c r="V24" s="63">
        <f>IF($T24="","",IF(ISNUMBER($F24),1,IFERROR(LOOKUP(2,1/($H24:$K24&lt;&gt;""),$H24:$K24),0)))</f>
        <v/>
      </c>
      <c r="W24" s="63">
        <f>IF($T24="","",IF(AND(ISNUMBER($F24),$F24&lt;=IF($Q24=MesCiclo,InicioCiclo,$Q24+MOD(2-WEEKDAY($Q24),7))+6),1,IF(ISNUMBER($H24),$H24,0)))</f>
        <v/>
      </c>
      <c r="X24" s="63">
        <f>IF($T24="","",IF(AND(ISNUMBER($F24),$F24&lt;=IF($Q24=MesCiclo,InicioCiclo,$Q24+MOD(2-WEEKDAY($Q24),7))+13),1,IF(ISNUMBER($I24),$I24,$W24)))</f>
        <v/>
      </c>
      <c r="Y24" s="63">
        <f>IF($T24="","",IF(AND(ISNUMBER($F24),$F24&lt;=IF($Q24=MesCiclo,InicioCiclo,$Q24+MOD(2-WEEKDAY($Q24),7))+20),1,IF(ISNUMBER($J24),$J24,$X24)))</f>
        <v/>
      </c>
      <c r="Z24" s="63">
        <f>IF($T24="","",IF(AND(ISNUMBER($F24),$F24&lt;=IF($Q24=MesCiclo,InicioCiclo,$Q24+MOD(2-WEEKDAY($Q24),7))+27),1,IF(ISNUMBER($K24),$K24,$Y24)))</f>
        <v/>
      </c>
      <c r="AA24" s="63">
        <f>IF($T24="","",IF(AND(ISNUMBER($F24),$F24&lt;=IF($Q24=MesCiclo,InicioCiclo,$Q24+MOD(2-WEEKDAY($Q24),7))+6),1,IF(N($U24)&gt;0,AVERAGEIFS($W$5:$W$1000,$S$5:$S$1000,ROW(),$T$5:$T$1000,"Sub"),$W24)))</f>
        <v/>
      </c>
      <c r="AB24" s="63">
        <f>IF($T24="","",IF(AND(ISNUMBER($F24),$F24&lt;=IF($Q24=MesCiclo,InicioCiclo,$Q24+MOD(2-WEEKDAY($Q24),7))+13),1,IF(N($U24)&gt;0,AVERAGEIFS($X$5:$X$1000,$S$5:$S$1000,ROW(),$T$5:$T$1000,"Sub"),$X24)))</f>
        <v/>
      </c>
      <c r="AC24" s="63">
        <f>IF($T24="","",IF(AND(ISNUMBER($F24),$F24&lt;=IF($Q24=MesCiclo,InicioCiclo,$Q24+MOD(2-WEEKDAY($Q24),7))+20),1,IF(N($U24)&gt;0,AVERAGEIFS($Y$5:$Y$1000,$S$5:$S$1000,ROW(),$T$5:$T$1000,"Sub"),$Y24)))</f>
        <v/>
      </c>
      <c r="AD24" s="63">
        <f>IF($T24="","",IF(AND(ISNUMBER($F24),$F24&lt;=IF($Q24=MesCiclo,InicioCiclo,$Q24+MOD(2-WEEKDAY($Q24),7))+27),1,IF(N($U24)&gt;0,AVERAGEIFS($Z$5:$Z$1000,$S$5:$S$1000,ROW(),$T$5:$T$1000,"Sub"),$Z24)))</f>
        <v/>
      </c>
      <c r="AE24" s="63">
        <f>IF($T24&lt;&gt;"Macro","",IF(COUNTIFS($Q$5:$Q$1000,$Q24,$T$5:$T$1000,"Macro",$G$5:$G$1000,"&gt;0")=0,1/COUNTIFS($Q$5:$Q$1000,$Q24,$T$5:$T$1000,"Macro"),IF(AND(ISNUMBER($G24),N($G24)&gt;0),$G24,SUMIFS($G$5:$G$1000,$Q$5:$Q$1000,$Q24,$T$5:$T$1000,"Macro")/COUNTIFS($Q$5:$Q$1000,$Q24,$T$5:$T$1000,"Macro",$G$5:$G$1000,"&gt;0"))/(COUNTIFS($Q$5:$Q$1000,$Q24,$T$5:$T$1000,"Macro")*SUMIFS($G$5:$G$1000,$Q$5:$Q$1000,$Q24,$T$5:$T$1000,"Macro")/COUNTIFS($Q$5:$Q$1000,$Q24,$T$5:$T$1000,"Macro",$G$5:$G$1000,"&gt;0"))))</f>
        <v/>
      </c>
    </row>
    <row r="25">
      <c r="A25" s="55">
        <f>IF(NOT((COUNTA($B25:$K25)+COUNTA($O25))&gt;0),"",IF($T25="Macro",COUNTIFS($T$5:$T25,"Macro",$Q$5:$Q25,$Q25),IF(N($S25)=0,"?",COUNTIFS(INDEX($T$5:$T$1000,1):INDEX($T$5:$T$1000,$S25-4),"Macro",INDEX($Q$5:$Q$1000,1):INDEX($Q$5:$Q$1000,$S25-4),INDEX($Q$5:$Q$1000,$S25-4))&amp;"."&amp;COUNTIFS($S$5:$S25,$S25,$T$5:$T25,"Sub"))))</f>
        <v/>
      </c>
      <c r="B25" s="56" t="n"/>
      <c r="C25" s="57" t="n"/>
      <c r="D25" s="58" t="n"/>
      <c r="E25" s="58" t="n"/>
      <c r="F25" s="58" t="n"/>
      <c r="G25" s="59" t="n"/>
      <c r="H25" s="59" t="n"/>
      <c r="I25" s="59" t="n"/>
      <c r="J25" s="59" t="n"/>
      <c r="K25" s="59" t="n"/>
      <c r="L25" s="60">
        <f>IF(NOT((COUNTA($B25:$K25)+COUNTA($O25))&gt;0),"",IF(ISNUMBER($F25),1,IF(N($U25)&gt;0,AVERAGEIFS($V$5:$V$1000,$S$5:$S$1000,ROW(),$T$5:$T$1000,"Sub"),$V25)))</f>
        <v/>
      </c>
      <c r="M25" s="55">
        <f>IF($L25="","",IF($L25&gt;=1,"Completado",IF($L25&gt;0,"En curso","Pendiente")))</f>
        <v/>
      </c>
      <c r="N25" s="55">
        <f>IF(NOT((COUNTA($B25:$K25)+COUNTA($O25))&gt;0),"",IF(ISNUMBER($F25),IF(AND(ISNUMBER($E25),$F25&gt;$E25),"Cumplida con "&amp;($F25-$E25)&amp;IF($F25-$E25=1," día"," días")&amp;" de retraso","Cumplida"),IF(N($L25)&gt;=1,"Cumplida",IF(NOT(ISNUMBER($E25)),"Sin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plazo")))))))</f>
        <v/>
      </c>
      <c r="O25" s="57" t="n"/>
      <c r="P25" s="61">
        <f>IF(NOT((COUNTA($B25:$K25)+COUNTA($O25))&gt;0),"",IF((IF($C25="","Falta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",""))="","✔ OK","⚠ "&amp;LEFT(IF($C25="","Falta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",""),LEN(IF($C25="","Falta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",""))-3)))</f>
        <v/>
      </c>
      <c r="Q25" s="62">
        <f>IF(NOT((COUNTA($B25:$K25)+COUNTA($O25))&gt;0),"",IF(AND($T25="Sub",N($S25)&gt;0),IF(ISNUMBER(INDEX($D$5:$D$1000,$S25-4)),DATE(YEAR(INDEX($D$5:$D$1000,$S25-4)),MONTH(INDEX($D$5:$D$1000,$S25-4)),1),IF(ISNUMBER(INDEX($E$5:$E$1000,$S25-4)),DATE(YEAR(INDEX($E$5:$E$1000,$S25-4)),MONTH(INDEX($E$5:$E$1000,$S25-4)),1),MesCiclo)),IF(ISNUMBER($D25),DATE(YEAR($D25),MONTH($D25),1),IF(ISNUMBER($E25),DATE(YEAR($E25),MONTH($E25),1),MesCiclo))))</f>
        <v/>
      </c>
      <c r="R25" s="63">
        <f>IF(OR($Q25="",$Q25&lt;&gt;MesCiclo),"",COUNTIF($Q$5:$Q25,MesCiclo))</f>
        <v/>
      </c>
      <c r="S25" s="63">
        <f>IF($T25="","",IF($T25="Macro",ROW(),IFERROR(LOOKUP(2,1/($T$5:$T25="Macro"),ROW($T$5:$T25)),0)))</f>
        <v/>
      </c>
      <c r="T25" s="63">
        <f>IF(NOT((COUNTA($B25:$K25)+COUNTA($O25))&gt;0),"",IF($B25="Subactividad","Sub","Macro"))</f>
        <v/>
      </c>
      <c r="U25" s="63">
        <f>IF($T25="Macro",COUNTIFS($S$5:$S$1000,ROW(),$T$5:$T$1000,"Sub"),"")</f>
        <v/>
      </c>
      <c r="V25" s="63">
        <f>IF($T25="","",IF(ISNUMBER($F25),1,IFERROR(LOOKUP(2,1/($H25:$K25&lt;&gt;""),$H25:$K25),0)))</f>
        <v/>
      </c>
      <c r="W25" s="63">
        <f>IF($T25="","",IF(AND(ISNUMBER($F25),$F25&lt;=IF($Q25=MesCiclo,InicioCiclo,$Q25+MOD(2-WEEKDAY($Q25),7))+6),1,IF(ISNUMBER($H25),$H25,0)))</f>
        <v/>
      </c>
      <c r="X25" s="63">
        <f>IF($T25="","",IF(AND(ISNUMBER($F25),$F25&lt;=IF($Q25=MesCiclo,InicioCiclo,$Q25+MOD(2-WEEKDAY($Q25),7))+13),1,IF(ISNUMBER($I25),$I25,$W25)))</f>
        <v/>
      </c>
      <c r="Y25" s="63">
        <f>IF($T25="","",IF(AND(ISNUMBER($F25),$F25&lt;=IF($Q25=MesCiclo,InicioCiclo,$Q25+MOD(2-WEEKDAY($Q25),7))+20),1,IF(ISNUMBER($J25),$J25,$X25)))</f>
        <v/>
      </c>
      <c r="Z25" s="63">
        <f>IF($T25="","",IF(AND(ISNUMBER($F25),$F25&lt;=IF($Q25=MesCiclo,InicioCiclo,$Q25+MOD(2-WEEKDAY($Q25),7))+27),1,IF(ISNUMBER($K25),$K25,$Y25)))</f>
        <v/>
      </c>
      <c r="AA25" s="63">
        <f>IF($T25="","",IF(AND(ISNUMBER($F25),$F25&lt;=IF($Q25=MesCiclo,InicioCiclo,$Q25+MOD(2-WEEKDAY($Q25),7))+6),1,IF(N($U25)&gt;0,AVERAGEIFS($W$5:$W$1000,$S$5:$S$1000,ROW(),$T$5:$T$1000,"Sub"),$W25)))</f>
        <v/>
      </c>
      <c r="AB25" s="63">
        <f>IF($T25="","",IF(AND(ISNUMBER($F25),$F25&lt;=IF($Q25=MesCiclo,InicioCiclo,$Q25+MOD(2-WEEKDAY($Q25),7))+13),1,IF(N($U25)&gt;0,AVERAGEIFS($X$5:$X$1000,$S$5:$S$1000,ROW(),$T$5:$T$1000,"Sub"),$X25)))</f>
        <v/>
      </c>
      <c r="AC25" s="63">
        <f>IF($T25="","",IF(AND(ISNUMBER($F25),$F25&lt;=IF($Q25=MesCiclo,InicioCiclo,$Q25+MOD(2-WEEKDAY($Q25),7))+20),1,IF(N($U25)&gt;0,AVERAGEIFS($Y$5:$Y$1000,$S$5:$S$1000,ROW(),$T$5:$T$1000,"Sub"),$Y25)))</f>
        <v/>
      </c>
      <c r="AD25" s="63">
        <f>IF($T25="","",IF(AND(ISNUMBER($F25),$F25&lt;=IF($Q25=MesCiclo,InicioCiclo,$Q25+MOD(2-WEEKDAY($Q25),7))+27),1,IF(N($U25)&gt;0,AVERAGEIFS($Z$5:$Z$1000,$S$5:$S$1000,ROW(),$T$5:$T$1000,"Sub"),$Z25)))</f>
        <v/>
      </c>
      <c r="AE25" s="63">
        <f>IF($T25&lt;&gt;"Macro","",IF(COUNTIFS($Q$5:$Q$1000,$Q25,$T$5:$T$1000,"Macro",$G$5:$G$1000,"&gt;0")=0,1/COUNTIFS($Q$5:$Q$1000,$Q25,$T$5:$T$1000,"Macro"),IF(AND(ISNUMBER($G25),N($G25)&gt;0),$G25,SUMIFS($G$5:$G$1000,$Q$5:$Q$1000,$Q25,$T$5:$T$1000,"Macro")/COUNTIFS($Q$5:$Q$1000,$Q25,$T$5:$T$1000,"Macro",$G$5:$G$1000,"&gt;0"))/(COUNTIFS($Q$5:$Q$1000,$Q25,$T$5:$T$1000,"Macro")*SUMIFS($G$5:$G$1000,$Q$5:$Q$1000,$Q25,$T$5:$T$1000,"Macro")/COUNTIFS($Q$5:$Q$1000,$Q25,$T$5:$T$1000,"Macro",$G$5:$G$1000,"&gt;0"))))</f>
        <v/>
      </c>
    </row>
    <row r="26">
      <c r="A26" s="55">
        <f>IF(NOT((COUNTA($B26:$K26)+COUNTA($O26))&gt;0),"",IF($T26="Macro",COUNTIFS($T$5:$T26,"Macro",$Q$5:$Q26,$Q26),IF(N($S26)=0,"?",COUNTIFS(INDEX($T$5:$T$1000,1):INDEX($T$5:$T$1000,$S26-4),"Macro",INDEX($Q$5:$Q$1000,1):INDEX($Q$5:$Q$1000,$S26-4),INDEX($Q$5:$Q$1000,$S26-4))&amp;"."&amp;COUNTIFS($S$5:$S26,$S26,$T$5:$T26,"Sub"))))</f>
        <v/>
      </c>
      <c r="B26" s="56" t="n"/>
      <c r="C26" s="57" t="n"/>
      <c r="D26" s="58" t="n"/>
      <c r="E26" s="58" t="n"/>
      <c r="F26" s="58" t="n"/>
      <c r="G26" s="59" t="n"/>
      <c r="H26" s="59" t="n"/>
      <c r="I26" s="59" t="n"/>
      <c r="J26" s="59" t="n"/>
      <c r="K26" s="59" t="n"/>
      <c r="L26" s="60">
        <f>IF(NOT((COUNTA($B26:$K26)+COUNTA($O26))&gt;0),"",IF(ISNUMBER($F26),1,IF(N($U26)&gt;0,AVERAGEIFS($V$5:$V$1000,$S$5:$S$1000,ROW(),$T$5:$T$1000,"Sub"),$V26)))</f>
        <v/>
      </c>
      <c r="M26" s="55">
        <f>IF($L26="","",IF($L26&gt;=1,"Completado",IF($L26&gt;0,"En curso","Pendiente")))</f>
        <v/>
      </c>
      <c r="N26" s="55">
        <f>IF(NOT((COUNTA($B26:$K26)+COUNTA($O26))&gt;0),"",IF(ISNUMBER($F26),IF(AND(ISNUMBER($E26),$F26&gt;$E26),"Cumplida con "&amp;($F26-$E26)&amp;IF($F26-$E26=1," día"," días")&amp;" de retraso","Cumplida"),IF(N($L26)&gt;=1,"Cumplida",IF(NOT(ISNUMBER($E26)),"Sin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plazo")))))))</f>
        <v/>
      </c>
      <c r="O26" s="57" t="n"/>
      <c r="P26" s="61">
        <f>IF(NOT((COUNTA($B26:$K26)+COUNTA($O26))&gt;0),"",IF((IF($C26="","Falta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",""))="","✔ OK","⚠ "&amp;LEFT(IF($C26="","Falta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",""),LEN(IF($C26="","Falta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",""))-3)))</f>
        <v/>
      </c>
      <c r="Q26" s="62">
        <f>IF(NOT((COUNTA($B26:$K26)+COUNTA($O26))&gt;0),"",IF(AND($T26="Sub",N($S26)&gt;0),IF(ISNUMBER(INDEX($D$5:$D$1000,$S26-4)),DATE(YEAR(INDEX($D$5:$D$1000,$S26-4)),MONTH(INDEX($D$5:$D$1000,$S26-4)),1),IF(ISNUMBER(INDEX($E$5:$E$1000,$S26-4)),DATE(YEAR(INDEX($E$5:$E$1000,$S26-4)),MONTH(INDEX($E$5:$E$1000,$S26-4)),1),MesCiclo)),IF(ISNUMBER($D26),DATE(YEAR($D26),MONTH($D26),1),IF(ISNUMBER($E26),DATE(YEAR($E26),MONTH($E26),1),MesCiclo))))</f>
        <v/>
      </c>
      <c r="R26" s="63">
        <f>IF(OR($Q26="",$Q26&lt;&gt;MesCiclo),"",COUNTIF($Q$5:$Q26,MesCiclo))</f>
        <v/>
      </c>
      <c r="S26" s="63">
        <f>IF($T26="","",IF($T26="Macro",ROW(),IFERROR(LOOKUP(2,1/($T$5:$T26="Macro"),ROW($T$5:$T26)),0)))</f>
        <v/>
      </c>
      <c r="T26" s="63">
        <f>IF(NOT((COUNTA($B26:$K26)+COUNTA($O26))&gt;0),"",IF($B26="Subactividad","Sub","Macro"))</f>
        <v/>
      </c>
      <c r="U26" s="63">
        <f>IF($T26="Macro",COUNTIFS($S$5:$S$1000,ROW(),$T$5:$T$1000,"Sub"),"")</f>
        <v/>
      </c>
      <c r="V26" s="63">
        <f>IF($T26="","",IF(ISNUMBER($F26),1,IFERROR(LOOKUP(2,1/($H26:$K26&lt;&gt;""),$H26:$K26),0)))</f>
        <v/>
      </c>
      <c r="W26" s="63">
        <f>IF($T26="","",IF(AND(ISNUMBER($F26),$F26&lt;=IF($Q26=MesCiclo,InicioCiclo,$Q26+MOD(2-WEEKDAY($Q26),7))+6),1,IF(ISNUMBER($H26),$H26,0)))</f>
        <v/>
      </c>
      <c r="X26" s="63">
        <f>IF($T26="","",IF(AND(ISNUMBER($F26),$F26&lt;=IF($Q26=MesCiclo,InicioCiclo,$Q26+MOD(2-WEEKDAY($Q26),7))+13),1,IF(ISNUMBER($I26),$I26,$W26)))</f>
        <v/>
      </c>
      <c r="Y26" s="63">
        <f>IF($T26="","",IF(AND(ISNUMBER($F26),$F26&lt;=IF($Q26=MesCiclo,InicioCiclo,$Q26+MOD(2-WEEKDAY($Q26),7))+20),1,IF(ISNUMBER($J26),$J26,$X26)))</f>
        <v/>
      </c>
      <c r="Z26" s="63">
        <f>IF($T26="","",IF(AND(ISNUMBER($F26),$F26&lt;=IF($Q26=MesCiclo,InicioCiclo,$Q26+MOD(2-WEEKDAY($Q26),7))+27),1,IF(ISNUMBER($K26),$K26,$Y26)))</f>
        <v/>
      </c>
      <c r="AA26" s="63">
        <f>IF($T26="","",IF(AND(ISNUMBER($F26),$F26&lt;=IF($Q26=MesCiclo,InicioCiclo,$Q26+MOD(2-WEEKDAY($Q26),7))+6),1,IF(N($U26)&gt;0,AVERAGEIFS($W$5:$W$1000,$S$5:$S$1000,ROW(),$T$5:$T$1000,"Sub"),$W26)))</f>
        <v/>
      </c>
      <c r="AB26" s="63">
        <f>IF($T26="","",IF(AND(ISNUMBER($F26),$F26&lt;=IF($Q26=MesCiclo,InicioCiclo,$Q26+MOD(2-WEEKDAY($Q26),7))+13),1,IF(N($U26)&gt;0,AVERAGEIFS($X$5:$X$1000,$S$5:$S$1000,ROW(),$T$5:$T$1000,"Sub"),$X26)))</f>
        <v/>
      </c>
      <c r="AC26" s="63">
        <f>IF($T26="","",IF(AND(ISNUMBER($F26),$F26&lt;=IF($Q26=MesCiclo,InicioCiclo,$Q26+MOD(2-WEEKDAY($Q26),7))+20),1,IF(N($U26)&gt;0,AVERAGEIFS($Y$5:$Y$1000,$S$5:$S$1000,ROW(),$T$5:$T$1000,"Sub"),$Y26)))</f>
        <v/>
      </c>
      <c r="AD26" s="63">
        <f>IF($T26="","",IF(AND(ISNUMBER($F26),$F26&lt;=IF($Q26=MesCiclo,InicioCiclo,$Q26+MOD(2-WEEKDAY($Q26),7))+27),1,IF(N($U26)&gt;0,AVERAGEIFS($Z$5:$Z$1000,$S$5:$S$1000,ROW(),$T$5:$T$1000,"Sub"),$Z26)))</f>
        <v/>
      </c>
      <c r="AE26" s="63">
        <f>IF($T26&lt;&gt;"Macro","",IF(COUNTIFS($Q$5:$Q$1000,$Q26,$T$5:$T$1000,"Macro",$G$5:$G$1000,"&gt;0")=0,1/COUNTIFS($Q$5:$Q$1000,$Q26,$T$5:$T$1000,"Macro"),IF(AND(ISNUMBER($G26),N($G26)&gt;0),$G26,SUMIFS($G$5:$G$1000,$Q$5:$Q$1000,$Q26,$T$5:$T$1000,"Macro")/COUNTIFS($Q$5:$Q$1000,$Q26,$T$5:$T$1000,"Macro",$G$5:$G$1000,"&gt;0"))/(COUNTIFS($Q$5:$Q$1000,$Q26,$T$5:$T$1000,"Macro")*SUMIFS($G$5:$G$1000,$Q$5:$Q$1000,$Q26,$T$5:$T$1000,"Macro")/COUNTIFS($Q$5:$Q$1000,$Q26,$T$5:$T$1000,"Macro",$G$5:$G$1000,"&gt;0"))))</f>
        <v/>
      </c>
    </row>
    <row r="27">
      <c r="A27" s="55">
        <f>IF(NOT((COUNTA($B27:$K27)+COUNTA($O27))&gt;0),"",IF($T27="Macro",COUNTIFS($T$5:$T27,"Macro",$Q$5:$Q27,$Q27),IF(N($S27)=0,"?",COUNTIFS(INDEX($T$5:$T$1000,1):INDEX($T$5:$T$1000,$S27-4),"Macro",INDEX($Q$5:$Q$1000,1):INDEX($Q$5:$Q$1000,$S27-4),INDEX($Q$5:$Q$1000,$S27-4))&amp;"."&amp;COUNTIFS($S$5:$S27,$S27,$T$5:$T27,"Sub"))))</f>
        <v/>
      </c>
      <c r="B27" s="56" t="n"/>
      <c r="C27" s="57" t="n"/>
      <c r="D27" s="58" t="n"/>
      <c r="E27" s="58" t="n"/>
      <c r="F27" s="58" t="n"/>
      <c r="G27" s="59" t="n"/>
      <c r="H27" s="59" t="n"/>
      <c r="I27" s="59" t="n"/>
      <c r="J27" s="59" t="n"/>
      <c r="K27" s="59" t="n"/>
      <c r="L27" s="60">
        <f>IF(NOT((COUNTA($B27:$K27)+COUNTA($O27))&gt;0),"",IF(ISNUMBER($F27),1,IF(N($U27)&gt;0,AVERAGEIFS($V$5:$V$1000,$S$5:$S$1000,ROW(),$T$5:$T$1000,"Sub"),$V27)))</f>
        <v/>
      </c>
      <c r="M27" s="55">
        <f>IF($L27="","",IF($L27&gt;=1,"Completado",IF($L27&gt;0,"En curso","Pendiente")))</f>
        <v/>
      </c>
      <c r="N27" s="55">
        <f>IF(NOT((COUNTA($B27:$K27)+COUNTA($O27))&gt;0),"",IF(ISNUMBER($F27),IF(AND(ISNUMBER($E27),$F27&gt;$E27),"Cumplida con "&amp;($F27-$E27)&amp;IF($F27-$E27=1," día"," días")&amp;" de retraso","Cumplida"),IF(N($L27)&gt;=1,"Cumplida",IF(NOT(ISNUMBER($E27)),"Sin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plazo")))))))</f>
        <v/>
      </c>
      <c r="O27" s="57" t="n"/>
      <c r="P27" s="61">
        <f>IF(NOT((COUNTA($B27:$K27)+COUNTA($O27))&gt;0),"",IF((IF($C27="","Falta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",""))="","✔ OK","⚠ "&amp;LEFT(IF($C27="","Falta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",""),LEN(IF($C27="","Falta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",""))-3)))</f>
        <v/>
      </c>
      <c r="Q27" s="62">
        <f>IF(NOT((COUNTA($B27:$K27)+COUNTA($O27))&gt;0),"",IF(AND($T27="Sub",N($S27)&gt;0),IF(ISNUMBER(INDEX($D$5:$D$1000,$S27-4)),DATE(YEAR(INDEX($D$5:$D$1000,$S27-4)),MONTH(INDEX($D$5:$D$1000,$S27-4)),1),IF(ISNUMBER(INDEX($E$5:$E$1000,$S27-4)),DATE(YEAR(INDEX($E$5:$E$1000,$S27-4)),MONTH(INDEX($E$5:$E$1000,$S27-4)),1),MesCiclo)),IF(ISNUMBER($D27),DATE(YEAR($D27),MONTH($D27),1),IF(ISNUMBER($E27),DATE(YEAR($E27),MONTH($E27),1),MesCiclo))))</f>
        <v/>
      </c>
      <c r="R27" s="63">
        <f>IF(OR($Q27="",$Q27&lt;&gt;MesCiclo),"",COUNTIF($Q$5:$Q27,MesCiclo))</f>
        <v/>
      </c>
      <c r="S27" s="63">
        <f>IF($T27="","",IF($T27="Macro",ROW(),IFERROR(LOOKUP(2,1/($T$5:$T27="Macro"),ROW($T$5:$T27)),0)))</f>
        <v/>
      </c>
      <c r="T27" s="63">
        <f>IF(NOT((COUNTA($B27:$K27)+COUNTA($O27))&gt;0),"",IF($B27="Subactividad","Sub","Macro"))</f>
        <v/>
      </c>
      <c r="U27" s="63">
        <f>IF($T27="Macro",COUNTIFS($S$5:$S$1000,ROW(),$T$5:$T$1000,"Sub"),"")</f>
        <v/>
      </c>
      <c r="V27" s="63">
        <f>IF($T27="","",IF(ISNUMBER($F27),1,IFERROR(LOOKUP(2,1/($H27:$K27&lt;&gt;""),$H27:$K27),0)))</f>
        <v/>
      </c>
      <c r="W27" s="63">
        <f>IF($T27="","",IF(AND(ISNUMBER($F27),$F27&lt;=IF($Q27=MesCiclo,InicioCiclo,$Q27+MOD(2-WEEKDAY($Q27),7))+6),1,IF(ISNUMBER($H27),$H27,0)))</f>
        <v/>
      </c>
      <c r="X27" s="63">
        <f>IF($T27="","",IF(AND(ISNUMBER($F27),$F27&lt;=IF($Q27=MesCiclo,InicioCiclo,$Q27+MOD(2-WEEKDAY($Q27),7))+13),1,IF(ISNUMBER($I27),$I27,$W27)))</f>
        <v/>
      </c>
      <c r="Y27" s="63">
        <f>IF($T27="","",IF(AND(ISNUMBER($F27),$F27&lt;=IF($Q27=MesCiclo,InicioCiclo,$Q27+MOD(2-WEEKDAY($Q27),7))+20),1,IF(ISNUMBER($J27),$J27,$X27)))</f>
        <v/>
      </c>
      <c r="Z27" s="63">
        <f>IF($T27="","",IF(AND(ISNUMBER($F27),$F27&lt;=IF($Q27=MesCiclo,InicioCiclo,$Q27+MOD(2-WEEKDAY($Q27),7))+27),1,IF(ISNUMBER($K27),$K27,$Y27)))</f>
        <v/>
      </c>
      <c r="AA27" s="63">
        <f>IF($T27="","",IF(AND(ISNUMBER($F27),$F27&lt;=IF($Q27=MesCiclo,InicioCiclo,$Q27+MOD(2-WEEKDAY($Q27),7))+6),1,IF(N($U27)&gt;0,AVERAGEIFS($W$5:$W$1000,$S$5:$S$1000,ROW(),$T$5:$T$1000,"Sub"),$W27)))</f>
        <v/>
      </c>
      <c r="AB27" s="63">
        <f>IF($T27="","",IF(AND(ISNUMBER($F27),$F27&lt;=IF($Q27=MesCiclo,InicioCiclo,$Q27+MOD(2-WEEKDAY($Q27),7))+13),1,IF(N($U27)&gt;0,AVERAGEIFS($X$5:$X$1000,$S$5:$S$1000,ROW(),$T$5:$T$1000,"Sub"),$X27)))</f>
        <v/>
      </c>
      <c r="AC27" s="63">
        <f>IF($T27="","",IF(AND(ISNUMBER($F27),$F27&lt;=IF($Q27=MesCiclo,InicioCiclo,$Q27+MOD(2-WEEKDAY($Q27),7))+20),1,IF(N($U27)&gt;0,AVERAGEIFS($Y$5:$Y$1000,$S$5:$S$1000,ROW(),$T$5:$T$1000,"Sub"),$Y27)))</f>
        <v/>
      </c>
      <c r="AD27" s="63">
        <f>IF($T27="","",IF(AND(ISNUMBER($F27),$F27&lt;=IF($Q27=MesCiclo,InicioCiclo,$Q27+MOD(2-WEEKDAY($Q27),7))+27),1,IF(N($U27)&gt;0,AVERAGEIFS($Z$5:$Z$1000,$S$5:$S$1000,ROW(),$T$5:$T$1000,"Sub"),$Z27)))</f>
        <v/>
      </c>
      <c r="AE27" s="63">
        <f>IF($T27&lt;&gt;"Macro","",IF(COUNTIFS($Q$5:$Q$1000,$Q27,$T$5:$T$1000,"Macro",$G$5:$G$1000,"&gt;0")=0,1/COUNTIFS($Q$5:$Q$1000,$Q27,$T$5:$T$1000,"Macro"),IF(AND(ISNUMBER($G27),N($G27)&gt;0),$G27,SUMIFS($G$5:$G$1000,$Q$5:$Q$1000,$Q27,$T$5:$T$1000,"Macro")/COUNTIFS($Q$5:$Q$1000,$Q27,$T$5:$T$1000,"Macro",$G$5:$G$1000,"&gt;0"))/(COUNTIFS($Q$5:$Q$1000,$Q27,$T$5:$T$1000,"Macro")*SUMIFS($G$5:$G$1000,$Q$5:$Q$1000,$Q27,$T$5:$T$1000,"Macro")/COUNTIFS($Q$5:$Q$1000,$Q27,$T$5:$T$1000,"Macro",$G$5:$G$1000,"&gt;0"))))</f>
        <v/>
      </c>
    </row>
    <row r="28">
      <c r="A28" s="55">
        <f>IF(NOT((COUNTA($B28:$K28)+COUNTA($O28))&gt;0),"",IF($T28="Macro",COUNTIFS($T$5:$T28,"Macro",$Q$5:$Q28,$Q28),IF(N($S28)=0,"?",COUNTIFS(INDEX($T$5:$T$1000,1):INDEX($T$5:$T$1000,$S28-4),"Macro",INDEX($Q$5:$Q$1000,1):INDEX($Q$5:$Q$1000,$S28-4),INDEX($Q$5:$Q$1000,$S28-4))&amp;"."&amp;COUNTIFS($S$5:$S28,$S28,$T$5:$T28,"Sub"))))</f>
        <v/>
      </c>
      <c r="B28" s="56" t="n"/>
      <c r="C28" s="57" t="n"/>
      <c r="D28" s="58" t="n"/>
      <c r="E28" s="58" t="n"/>
      <c r="F28" s="58" t="n"/>
      <c r="G28" s="59" t="n"/>
      <c r="H28" s="59" t="n"/>
      <c r="I28" s="59" t="n"/>
      <c r="J28" s="59" t="n"/>
      <c r="K28" s="59" t="n"/>
      <c r="L28" s="60">
        <f>IF(NOT((COUNTA($B28:$K28)+COUNTA($O28))&gt;0),"",IF(ISNUMBER($F28),1,IF(N($U28)&gt;0,AVERAGEIFS($V$5:$V$1000,$S$5:$S$1000,ROW(),$T$5:$T$1000,"Sub"),$V28)))</f>
        <v/>
      </c>
      <c r="M28" s="55">
        <f>IF($L28="","",IF($L28&gt;=1,"Completado",IF($L28&gt;0,"En curso","Pendiente")))</f>
        <v/>
      </c>
      <c r="N28" s="55">
        <f>IF(NOT((COUNTA($B28:$K28)+COUNTA($O28))&gt;0),"",IF(ISNUMBER($F28),IF(AND(ISNUMBER($E28),$F28&gt;$E28),"Cumplida con "&amp;($F28-$E28)&amp;IF($F28-$E28=1," día"," días")&amp;" de retraso","Cumplida"),IF(N($L28)&gt;=1,"Cumplida",IF(NOT(ISNUMBER($E28)),"Sin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plazo")))))))</f>
        <v/>
      </c>
      <c r="O28" s="57" t="n"/>
      <c r="P28" s="61">
        <f>IF(NOT((COUNTA($B28:$K28)+COUNTA($O28))&gt;0),"",IF((IF($C28="","Falta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",""))="","✔ OK","⚠ "&amp;LEFT(IF($C28="","Falta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",""),LEN(IF($C28="","Falta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",""))-3)))</f>
        <v/>
      </c>
      <c r="Q28" s="62">
        <f>IF(NOT((COUNTA($B28:$K28)+COUNTA($O28))&gt;0),"",IF(AND($T28="Sub",N($S28)&gt;0),IF(ISNUMBER(INDEX($D$5:$D$1000,$S28-4)),DATE(YEAR(INDEX($D$5:$D$1000,$S28-4)),MONTH(INDEX($D$5:$D$1000,$S28-4)),1),IF(ISNUMBER(INDEX($E$5:$E$1000,$S28-4)),DATE(YEAR(INDEX($E$5:$E$1000,$S28-4)),MONTH(INDEX($E$5:$E$1000,$S28-4)),1),MesCiclo)),IF(ISNUMBER($D28),DATE(YEAR($D28),MONTH($D28),1),IF(ISNUMBER($E28),DATE(YEAR($E28),MONTH($E28),1),MesCiclo))))</f>
        <v/>
      </c>
      <c r="R28" s="63">
        <f>IF(OR($Q28="",$Q28&lt;&gt;MesCiclo),"",COUNTIF($Q$5:$Q28,MesCiclo))</f>
        <v/>
      </c>
      <c r="S28" s="63">
        <f>IF($T28="","",IF($T28="Macro",ROW(),IFERROR(LOOKUP(2,1/($T$5:$T28="Macro"),ROW($T$5:$T28)),0)))</f>
        <v/>
      </c>
      <c r="T28" s="63">
        <f>IF(NOT((COUNTA($B28:$K28)+COUNTA($O28))&gt;0),"",IF($B28="Subactividad","Sub","Macro"))</f>
        <v/>
      </c>
      <c r="U28" s="63">
        <f>IF($T28="Macro",COUNTIFS($S$5:$S$1000,ROW(),$T$5:$T$1000,"Sub"),"")</f>
        <v/>
      </c>
      <c r="V28" s="63">
        <f>IF($T28="","",IF(ISNUMBER($F28),1,IFERROR(LOOKUP(2,1/($H28:$K28&lt;&gt;""),$H28:$K28),0)))</f>
        <v/>
      </c>
      <c r="W28" s="63">
        <f>IF($T28="","",IF(AND(ISNUMBER($F28),$F28&lt;=IF($Q28=MesCiclo,InicioCiclo,$Q28+MOD(2-WEEKDAY($Q28),7))+6),1,IF(ISNUMBER($H28),$H28,0)))</f>
        <v/>
      </c>
      <c r="X28" s="63">
        <f>IF($T28="","",IF(AND(ISNUMBER($F28),$F28&lt;=IF($Q28=MesCiclo,InicioCiclo,$Q28+MOD(2-WEEKDAY($Q28),7))+13),1,IF(ISNUMBER($I28),$I28,$W28)))</f>
        <v/>
      </c>
      <c r="Y28" s="63">
        <f>IF($T28="","",IF(AND(ISNUMBER($F28),$F28&lt;=IF($Q28=MesCiclo,InicioCiclo,$Q28+MOD(2-WEEKDAY($Q28),7))+20),1,IF(ISNUMBER($J28),$J28,$X28)))</f>
        <v/>
      </c>
      <c r="Z28" s="63">
        <f>IF($T28="","",IF(AND(ISNUMBER($F28),$F28&lt;=IF($Q28=MesCiclo,InicioCiclo,$Q28+MOD(2-WEEKDAY($Q28),7))+27),1,IF(ISNUMBER($K28),$K28,$Y28)))</f>
        <v/>
      </c>
      <c r="AA28" s="63">
        <f>IF($T28="","",IF(AND(ISNUMBER($F28),$F28&lt;=IF($Q28=MesCiclo,InicioCiclo,$Q28+MOD(2-WEEKDAY($Q28),7))+6),1,IF(N($U28)&gt;0,AVERAGEIFS($W$5:$W$1000,$S$5:$S$1000,ROW(),$T$5:$T$1000,"Sub"),$W28)))</f>
        <v/>
      </c>
      <c r="AB28" s="63">
        <f>IF($T28="","",IF(AND(ISNUMBER($F28),$F28&lt;=IF($Q28=MesCiclo,InicioCiclo,$Q28+MOD(2-WEEKDAY($Q28),7))+13),1,IF(N($U28)&gt;0,AVERAGEIFS($X$5:$X$1000,$S$5:$S$1000,ROW(),$T$5:$T$1000,"Sub"),$X28)))</f>
        <v/>
      </c>
      <c r="AC28" s="63">
        <f>IF($T28="","",IF(AND(ISNUMBER($F28),$F28&lt;=IF($Q28=MesCiclo,InicioCiclo,$Q28+MOD(2-WEEKDAY($Q28),7))+20),1,IF(N($U28)&gt;0,AVERAGEIFS($Y$5:$Y$1000,$S$5:$S$1000,ROW(),$T$5:$T$1000,"Sub"),$Y28)))</f>
        <v/>
      </c>
      <c r="AD28" s="63">
        <f>IF($T28="","",IF(AND(ISNUMBER($F28),$F28&lt;=IF($Q28=MesCiclo,InicioCiclo,$Q28+MOD(2-WEEKDAY($Q28),7))+27),1,IF(N($U28)&gt;0,AVERAGEIFS($Z$5:$Z$1000,$S$5:$S$1000,ROW(),$T$5:$T$1000,"Sub"),$Z28)))</f>
        <v/>
      </c>
      <c r="AE28" s="63">
        <f>IF($T28&lt;&gt;"Macro","",IF(COUNTIFS($Q$5:$Q$1000,$Q28,$T$5:$T$1000,"Macro",$G$5:$G$1000,"&gt;0")=0,1/COUNTIFS($Q$5:$Q$1000,$Q28,$T$5:$T$1000,"Macro"),IF(AND(ISNUMBER($G28),N($G28)&gt;0),$G28,SUMIFS($G$5:$G$1000,$Q$5:$Q$1000,$Q28,$T$5:$T$1000,"Macro")/COUNTIFS($Q$5:$Q$1000,$Q28,$T$5:$T$1000,"Macro",$G$5:$G$1000,"&gt;0"))/(COUNTIFS($Q$5:$Q$1000,$Q28,$T$5:$T$1000,"Macro")*SUMIFS($G$5:$G$1000,$Q$5:$Q$1000,$Q28,$T$5:$T$1000,"Macro")/COUNTIFS($Q$5:$Q$1000,$Q28,$T$5:$T$1000,"Macro",$G$5:$G$1000,"&gt;0"))))</f>
        <v/>
      </c>
    </row>
    <row r="29">
      <c r="A29" s="55">
        <f>IF(NOT((COUNTA($B29:$K29)+COUNTA($O29))&gt;0),"",IF($T29="Macro",COUNTIFS($T$5:$T29,"Macro",$Q$5:$Q29,$Q29),IF(N($S29)=0,"?",COUNTIFS(INDEX($T$5:$T$1000,1):INDEX($T$5:$T$1000,$S29-4),"Macro",INDEX($Q$5:$Q$1000,1):INDEX($Q$5:$Q$1000,$S29-4),INDEX($Q$5:$Q$1000,$S29-4))&amp;"."&amp;COUNTIFS($S$5:$S29,$S29,$T$5:$T29,"Sub"))))</f>
        <v/>
      </c>
      <c r="B29" s="56" t="n"/>
      <c r="C29" s="57" t="n"/>
      <c r="D29" s="58" t="n"/>
      <c r="E29" s="58" t="n"/>
      <c r="F29" s="58" t="n"/>
      <c r="G29" s="59" t="n"/>
      <c r="H29" s="59" t="n"/>
      <c r="I29" s="59" t="n"/>
      <c r="J29" s="59" t="n"/>
      <c r="K29" s="59" t="n"/>
      <c r="L29" s="60">
        <f>IF(NOT((COUNTA($B29:$K29)+COUNTA($O29))&gt;0),"",IF(ISNUMBER($F29),1,IF(N($U29)&gt;0,AVERAGEIFS($V$5:$V$1000,$S$5:$S$1000,ROW(),$T$5:$T$1000,"Sub"),$V29)))</f>
        <v/>
      </c>
      <c r="M29" s="55">
        <f>IF($L29="","",IF($L29&gt;=1,"Completado",IF($L29&gt;0,"En curso","Pendiente")))</f>
        <v/>
      </c>
      <c r="N29" s="55">
        <f>IF(NOT((COUNTA($B29:$K29)+COUNTA($O29))&gt;0),"",IF(ISNUMBER($F29),IF(AND(ISNUMBER($E29),$F29&gt;$E29),"Cumplida con "&amp;($F29-$E29)&amp;IF($F29-$E29=1," día"," días")&amp;" de retraso","Cumplida"),IF(N($L29)&gt;=1,"Cumplida",IF(NOT(ISNUMBER($E29)),"Sin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plazo")))))))</f>
        <v/>
      </c>
      <c r="O29" s="57" t="n"/>
      <c r="P29" s="61">
        <f>IF(NOT((COUNTA($B29:$K29)+COUNTA($O29))&gt;0),"",IF((IF($C29="","Falta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",""))="","✔ OK","⚠ "&amp;LEFT(IF($C29="","Falta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",""),LEN(IF($C29="","Falta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",""))-3)))</f>
        <v/>
      </c>
      <c r="Q29" s="62">
        <f>IF(NOT((COUNTA($B29:$K29)+COUNTA($O29))&gt;0),"",IF(AND($T29="Sub",N($S29)&gt;0),IF(ISNUMBER(INDEX($D$5:$D$1000,$S29-4)),DATE(YEAR(INDEX($D$5:$D$1000,$S29-4)),MONTH(INDEX($D$5:$D$1000,$S29-4)),1),IF(ISNUMBER(INDEX($E$5:$E$1000,$S29-4)),DATE(YEAR(INDEX($E$5:$E$1000,$S29-4)),MONTH(INDEX($E$5:$E$1000,$S29-4)),1),MesCiclo)),IF(ISNUMBER($D29),DATE(YEAR($D29),MONTH($D29),1),IF(ISNUMBER($E29),DATE(YEAR($E29),MONTH($E29),1),MesCiclo))))</f>
        <v/>
      </c>
      <c r="R29" s="63">
        <f>IF(OR($Q29="",$Q29&lt;&gt;MesCiclo),"",COUNTIF($Q$5:$Q29,MesCiclo))</f>
        <v/>
      </c>
      <c r="S29" s="63">
        <f>IF($T29="","",IF($T29="Macro",ROW(),IFERROR(LOOKUP(2,1/($T$5:$T29="Macro"),ROW($T$5:$T29)),0)))</f>
        <v/>
      </c>
      <c r="T29" s="63">
        <f>IF(NOT((COUNTA($B29:$K29)+COUNTA($O29))&gt;0),"",IF($B29="Subactividad","Sub","Macro"))</f>
        <v/>
      </c>
      <c r="U29" s="63">
        <f>IF($T29="Macro",COUNTIFS($S$5:$S$1000,ROW(),$T$5:$T$1000,"Sub"),"")</f>
        <v/>
      </c>
      <c r="V29" s="63">
        <f>IF($T29="","",IF(ISNUMBER($F29),1,IFERROR(LOOKUP(2,1/($H29:$K29&lt;&gt;""),$H29:$K29),0)))</f>
        <v/>
      </c>
      <c r="W29" s="63">
        <f>IF($T29="","",IF(AND(ISNUMBER($F29),$F29&lt;=IF($Q29=MesCiclo,InicioCiclo,$Q29+MOD(2-WEEKDAY($Q29),7))+6),1,IF(ISNUMBER($H29),$H29,0)))</f>
        <v/>
      </c>
      <c r="X29" s="63">
        <f>IF($T29="","",IF(AND(ISNUMBER($F29),$F29&lt;=IF($Q29=MesCiclo,InicioCiclo,$Q29+MOD(2-WEEKDAY($Q29),7))+13),1,IF(ISNUMBER($I29),$I29,$W29)))</f>
        <v/>
      </c>
      <c r="Y29" s="63">
        <f>IF($T29="","",IF(AND(ISNUMBER($F29),$F29&lt;=IF($Q29=MesCiclo,InicioCiclo,$Q29+MOD(2-WEEKDAY($Q29),7))+20),1,IF(ISNUMBER($J29),$J29,$X29)))</f>
        <v/>
      </c>
      <c r="Z29" s="63">
        <f>IF($T29="","",IF(AND(ISNUMBER($F29),$F29&lt;=IF($Q29=MesCiclo,InicioCiclo,$Q29+MOD(2-WEEKDAY($Q29),7))+27),1,IF(ISNUMBER($K29),$K29,$Y29)))</f>
        <v/>
      </c>
      <c r="AA29" s="63">
        <f>IF($T29="","",IF(AND(ISNUMBER($F29),$F29&lt;=IF($Q29=MesCiclo,InicioCiclo,$Q29+MOD(2-WEEKDAY($Q29),7))+6),1,IF(N($U29)&gt;0,AVERAGEIFS($W$5:$W$1000,$S$5:$S$1000,ROW(),$T$5:$T$1000,"Sub"),$W29)))</f>
        <v/>
      </c>
      <c r="AB29" s="63">
        <f>IF($T29="","",IF(AND(ISNUMBER($F29),$F29&lt;=IF($Q29=MesCiclo,InicioCiclo,$Q29+MOD(2-WEEKDAY($Q29),7))+13),1,IF(N($U29)&gt;0,AVERAGEIFS($X$5:$X$1000,$S$5:$S$1000,ROW(),$T$5:$T$1000,"Sub"),$X29)))</f>
        <v/>
      </c>
      <c r="AC29" s="63">
        <f>IF($T29="","",IF(AND(ISNUMBER($F29),$F29&lt;=IF($Q29=MesCiclo,InicioCiclo,$Q29+MOD(2-WEEKDAY($Q29),7))+20),1,IF(N($U29)&gt;0,AVERAGEIFS($Y$5:$Y$1000,$S$5:$S$1000,ROW(),$T$5:$T$1000,"Sub"),$Y29)))</f>
        <v/>
      </c>
      <c r="AD29" s="63">
        <f>IF($T29="","",IF(AND(ISNUMBER($F29),$F29&lt;=IF($Q29=MesCiclo,InicioCiclo,$Q29+MOD(2-WEEKDAY($Q29),7))+27),1,IF(N($U29)&gt;0,AVERAGEIFS($Z$5:$Z$1000,$S$5:$S$1000,ROW(),$T$5:$T$1000,"Sub"),$Z29)))</f>
        <v/>
      </c>
      <c r="AE29" s="63">
        <f>IF($T29&lt;&gt;"Macro","",IF(COUNTIFS($Q$5:$Q$1000,$Q29,$T$5:$T$1000,"Macro",$G$5:$G$1000,"&gt;0")=0,1/COUNTIFS($Q$5:$Q$1000,$Q29,$T$5:$T$1000,"Macro"),IF(AND(ISNUMBER($G29),N($G29)&gt;0),$G29,SUMIFS($G$5:$G$1000,$Q$5:$Q$1000,$Q29,$T$5:$T$1000,"Macro")/COUNTIFS($Q$5:$Q$1000,$Q29,$T$5:$T$1000,"Macro",$G$5:$G$1000,"&gt;0"))/(COUNTIFS($Q$5:$Q$1000,$Q29,$T$5:$T$1000,"Macro")*SUMIFS($G$5:$G$1000,$Q$5:$Q$1000,$Q29,$T$5:$T$1000,"Macro")/COUNTIFS($Q$5:$Q$1000,$Q29,$T$5:$T$1000,"Macro",$G$5:$G$1000,"&gt;0"))))</f>
        <v/>
      </c>
    </row>
    <row r="30">
      <c r="A30" s="55">
        <f>IF(NOT((COUNTA($B30:$K30)+COUNTA($O30))&gt;0),"",IF($T30="Macro",COUNTIFS($T$5:$T30,"Macro",$Q$5:$Q30,$Q30),IF(N($S30)=0,"?",COUNTIFS(INDEX($T$5:$T$1000,1):INDEX($T$5:$T$1000,$S30-4),"Macro",INDEX($Q$5:$Q$1000,1):INDEX($Q$5:$Q$1000,$S30-4),INDEX($Q$5:$Q$1000,$S30-4))&amp;"."&amp;COUNTIFS($S$5:$S30,$S30,$T$5:$T30,"Sub"))))</f>
        <v/>
      </c>
      <c r="B30" s="56" t="n"/>
      <c r="C30" s="57" t="n"/>
      <c r="D30" s="58" t="n"/>
      <c r="E30" s="58" t="n"/>
      <c r="F30" s="58" t="n"/>
      <c r="G30" s="59" t="n"/>
      <c r="H30" s="59" t="n"/>
      <c r="I30" s="59" t="n"/>
      <c r="J30" s="59" t="n"/>
      <c r="K30" s="59" t="n"/>
      <c r="L30" s="60">
        <f>IF(NOT((COUNTA($B30:$K30)+COUNTA($O30))&gt;0),"",IF(ISNUMBER($F30),1,IF(N($U30)&gt;0,AVERAGEIFS($V$5:$V$1000,$S$5:$S$1000,ROW(),$T$5:$T$1000,"Sub"),$V30)))</f>
        <v/>
      </c>
      <c r="M30" s="55">
        <f>IF($L30="","",IF($L30&gt;=1,"Completado",IF($L30&gt;0,"En curso","Pendiente")))</f>
        <v/>
      </c>
      <c r="N30" s="55">
        <f>IF(NOT((COUNTA($B30:$K30)+COUNTA($O30))&gt;0),"",IF(ISNUMBER($F30),IF(AND(ISNUMBER($E30),$F30&gt;$E30),"Cumplida con "&amp;($F30-$E30)&amp;IF($F30-$E30=1," día"," días")&amp;" de retraso","Cumplida"),IF(N($L30)&gt;=1,"Cumplida",IF(NOT(ISNUMBER($E30)),"Sin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plazo")))))))</f>
        <v/>
      </c>
      <c r="O30" s="57" t="n"/>
      <c r="P30" s="61">
        <f>IF(NOT((COUNTA($B30:$K30)+COUNTA($O30))&gt;0),"",IF((IF($C30="","Falta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",""))="","✔ OK","⚠ "&amp;LEFT(IF($C30="","Falta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",""),LEN(IF($C30="","Falta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",""))-3)))</f>
        <v/>
      </c>
      <c r="Q30" s="62">
        <f>IF(NOT((COUNTA($B30:$K30)+COUNTA($O30))&gt;0),"",IF(AND($T30="Sub",N($S30)&gt;0),IF(ISNUMBER(INDEX($D$5:$D$1000,$S30-4)),DATE(YEAR(INDEX($D$5:$D$1000,$S30-4)),MONTH(INDEX($D$5:$D$1000,$S30-4)),1),IF(ISNUMBER(INDEX($E$5:$E$1000,$S30-4)),DATE(YEAR(INDEX($E$5:$E$1000,$S30-4)),MONTH(INDEX($E$5:$E$1000,$S30-4)),1),MesCiclo)),IF(ISNUMBER($D30),DATE(YEAR($D30),MONTH($D30),1),IF(ISNUMBER($E30),DATE(YEAR($E30),MONTH($E30),1),MesCiclo))))</f>
        <v/>
      </c>
      <c r="R30" s="63">
        <f>IF(OR($Q30="",$Q30&lt;&gt;MesCiclo),"",COUNTIF($Q$5:$Q30,MesCiclo))</f>
        <v/>
      </c>
      <c r="S30" s="63">
        <f>IF($T30="","",IF($T30="Macro",ROW(),IFERROR(LOOKUP(2,1/($T$5:$T30="Macro"),ROW($T$5:$T30)),0)))</f>
        <v/>
      </c>
      <c r="T30" s="63">
        <f>IF(NOT((COUNTA($B30:$K30)+COUNTA($O30))&gt;0),"",IF($B30="Subactividad","Sub","Macro"))</f>
        <v/>
      </c>
      <c r="U30" s="63">
        <f>IF($T30="Macro",COUNTIFS($S$5:$S$1000,ROW(),$T$5:$T$1000,"Sub"),"")</f>
        <v/>
      </c>
      <c r="V30" s="63">
        <f>IF($T30="","",IF(ISNUMBER($F30),1,IFERROR(LOOKUP(2,1/($H30:$K30&lt;&gt;""),$H30:$K30),0)))</f>
        <v/>
      </c>
      <c r="W30" s="63">
        <f>IF($T30="","",IF(AND(ISNUMBER($F30),$F30&lt;=IF($Q30=MesCiclo,InicioCiclo,$Q30+MOD(2-WEEKDAY($Q30),7))+6),1,IF(ISNUMBER($H30),$H30,0)))</f>
        <v/>
      </c>
      <c r="X30" s="63">
        <f>IF($T30="","",IF(AND(ISNUMBER($F30),$F30&lt;=IF($Q30=MesCiclo,InicioCiclo,$Q30+MOD(2-WEEKDAY($Q30),7))+13),1,IF(ISNUMBER($I30),$I30,$W30)))</f>
        <v/>
      </c>
      <c r="Y30" s="63">
        <f>IF($T30="","",IF(AND(ISNUMBER($F30),$F30&lt;=IF($Q30=MesCiclo,InicioCiclo,$Q30+MOD(2-WEEKDAY($Q30),7))+20),1,IF(ISNUMBER($J30),$J30,$X30)))</f>
        <v/>
      </c>
      <c r="Z30" s="63">
        <f>IF($T30="","",IF(AND(ISNUMBER($F30),$F30&lt;=IF($Q30=MesCiclo,InicioCiclo,$Q30+MOD(2-WEEKDAY($Q30),7))+27),1,IF(ISNUMBER($K30),$K30,$Y30)))</f>
        <v/>
      </c>
      <c r="AA30" s="63">
        <f>IF($T30="","",IF(AND(ISNUMBER($F30),$F30&lt;=IF($Q30=MesCiclo,InicioCiclo,$Q30+MOD(2-WEEKDAY($Q30),7))+6),1,IF(N($U30)&gt;0,AVERAGEIFS($W$5:$W$1000,$S$5:$S$1000,ROW(),$T$5:$T$1000,"Sub"),$W30)))</f>
        <v/>
      </c>
      <c r="AB30" s="63">
        <f>IF($T30="","",IF(AND(ISNUMBER($F30),$F30&lt;=IF($Q30=MesCiclo,InicioCiclo,$Q30+MOD(2-WEEKDAY($Q30),7))+13),1,IF(N($U30)&gt;0,AVERAGEIFS($X$5:$X$1000,$S$5:$S$1000,ROW(),$T$5:$T$1000,"Sub"),$X30)))</f>
        <v/>
      </c>
      <c r="AC30" s="63">
        <f>IF($T30="","",IF(AND(ISNUMBER($F30),$F30&lt;=IF($Q30=MesCiclo,InicioCiclo,$Q30+MOD(2-WEEKDAY($Q30),7))+20),1,IF(N($U30)&gt;0,AVERAGEIFS($Y$5:$Y$1000,$S$5:$S$1000,ROW(),$T$5:$T$1000,"Sub"),$Y30)))</f>
        <v/>
      </c>
      <c r="AD30" s="63">
        <f>IF($T30="","",IF(AND(ISNUMBER($F30),$F30&lt;=IF($Q30=MesCiclo,InicioCiclo,$Q30+MOD(2-WEEKDAY($Q30),7))+27),1,IF(N($U30)&gt;0,AVERAGEIFS($Z$5:$Z$1000,$S$5:$S$1000,ROW(),$T$5:$T$1000,"Sub"),$Z30)))</f>
        <v/>
      </c>
      <c r="AE30" s="63">
        <f>IF($T30&lt;&gt;"Macro","",IF(COUNTIFS($Q$5:$Q$1000,$Q30,$T$5:$T$1000,"Macro",$G$5:$G$1000,"&gt;0")=0,1/COUNTIFS($Q$5:$Q$1000,$Q30,$T$5:$T$1000,"Macro"),IF(AND(ISNUMBER($G30),N($G30)&gt;0),$G30,SUMIFS($G$5:$G$1000,$Q$5:$Q$1000,$Q30,$T$5:$T$1000,"Macro")/COUNTIFS($Q$5:$Q$1000,$Q30,$T$5:$T$1000,"Macro",$G$5:$G$1000,"&gt;0"))/(COUNTIFS($Q$5:$Q$1000,$Q30,$T$5:$T$1000,"Macro")*SUMIFS($G$5:$G$1000,$Q$5:$Q$1000,$Q30,$T$5:$T$1000,"Macro")/COUNTIFS($Q$5:$Q$1000,$Q30,$T$5:$T$1000,"Macro",$G$5:$G$1000,"&gt;0"))))</f>
        <v/>
      </c>
    </row>
    <row r="31">
      <c r="A31" s="55">
        <f>IF(NOT((COUNTA($B31:$K31)+COUNTA($O31))&gt;0),"",IF($T31="Macro",COUNTIFS($T$5:$T31,"Macro",$Q$5:$Q31,$Q31),IF(N($S31)=0,"?",COUNTIFS(INDEX($T$5:$T$1000,1):INDEX($T$5:$T$1000,$S31-4),"Macro",INDEX($Q$5:$Q$1000,1):INDEX($Q$5:$Q$1000,$S31-4),INDEX($Q$5:$Q$1000,$S31-4))&amp;"."&amp;COUNTIFS($S$5:$S31,$S31,$T$5:$T31,"Sub"))))</f>
        <v/>
      </c>
      <c r="B31" s="56" t="n"/>
      <c r="C31" s="57" t="n"/>
      <c r="D31" s="58" t="n"/>
      <c r="E31" s="58" t="n"/>
      <c r="F31" s="58" t="n"/>
      <c r="G31" s="59" t="n"/>
      <c r="H31" s="59" t="n"/>
      <c r="I31" s="59" t="n"/>
      <c r="J31" s="59" t="n"/>
      <c r="K31" s="59" t="n"/>
      <c r="L31" s="60">
        <f>IF(NOT((COUNTA($B31:$K31)+COUNTA($O31))&gt;0),"",IF(ISNUMBER($F31),1,IF(N($U31)&gt;0,AVERAGEIFS($V$5:$V$1000,$S$5:$S$1000,ROW(),$T$5:$T$1000,"Sub"),$V31)))</f>
        <v/>
      </c>
      <c r="M31" s="55">
        <f>IF($L31="","",IF($L31&gt;=1,"Completado",IF($L31&gt;0,"En curso","Pendiente")))</f>
        <v/>
      </c>
      <c r="N31" s="55">
        <f>IF(NOT((COUNTA($B31:$K31)+COUNTA($O31))&gt;0),"",IF(ISNUMBER($F31),IF(AND(ISNUMBER($E31),$F31&gt;$E31),"Cumplida con "&amp;($F31-$E31)&amp;IF($F31-$E31=1," día"," días")&amp;" de retraso","Cumplida"),IF(N($L31)&gt;=1,"Cumplida",IF(NOT(ISNUMBER($E31)),"Sin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plazo")))))))</f>
        <v/>
      </c>
      <c r="O31" s="57" t="n"/>
      <c r="P31" s="61">
        <f>IF(NOT((COUNTA($B31:$K31)+COUNTA($O31))&gt;0),"",IF((IF($C31="","Falta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",""))="","✔ OK","⚠ "&amp;LEFT(IF($C31="","Falta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",""),LEN(IF($C31="","Falta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",""))-3)))</f>
        <v/>
      </c>
      <c r="Q31" s="62">
        <f>IF(NOT((COUNTA($B31:$K31)+COUNTA($O31))&gt;0),"",IF(AND($T31="Sub",N($S31)&gt;0),IF(ISNUMBER(INDEX($D$5:$D$1000,$S31-4)),DATE(YEAR(INDEX($D$5:$D$1000,$S31-4)),MONTH(INDEX($D$5:$D$1000,$S31-4)),1),IF(ISNUMBER(INDEX($E$5:$E$1000,$S31-4)),DATE(YEAR(INDEX($E$5:$E$1000,$S31-4)),MONTH(INDEX($E$5:$E$1000,$S31-4)),1),MesCiclo)),IF(ISNUMBER($D31),DATE(YEAR($D31),MONTH($D31),1),IF(ISNUMBER($E31),DATE(YEAR($E31),MONTH($E31),1),MesCiclo))))</f>
        <v/>
      </c>
      <c r="R31" s="63">
        <f>IF(OR($Q31="",$Q31&lt;&gt;MesCiclo),"",COUNTIF($Q$5:$Q31,MesCiclo))</f>
        <v/>
      </c>
      <c r="S31" s="63">
        <f>IF($T31="","",IF($T31="Macro",ROW(),IFERROR(LOOKUP(2,1/($T$5:$T31="Macro"),ROW($T$5:$T31)),0)))</f>
        <v/>
      </c>
      <c r="T31" s="63">
        <f>IF(NOT((COUNTA($B31:$K31)+COUNTA($O31))&gt;0),"",IF($B31="Subactividad","Sub","Macro"))</f>
        <v/>
      </c>
      <c r="U31" s="63">
        <f>IF($T31="Macro",COUNTIFS($S$5:$S$1000,ROW(),$T$5:$T$1000,"Sub"),"")</f>
        <v/>
      </c>
      <c r="V31" s="63">
        <f>IF($T31="","",IF(ISNUMBER($F31),1,IFERROR(LOOKUP(2,1/($H31:$K31&lt;&gt;""),$H31:$K31),0)))</f>
        <v/>
      </c>
      <c r="W31" s="63">
        <f>IF($T31="","",IF(AND(ISNUMBER($F31),$F31&lt;=IF($Q31=MesCiclo,InicioCiclo,$Q31+MOD(2-WEEKDAY($Q31),7))+6),1,IF(ISNUMBER($H31),$H31,0)))</f>
        <v/>
      </c>
      <c r="X31" s="63">
        <f>IF($T31="","",IF(AND(ISNUMBER($F31),$F31&lt;=IF($Q31=MesCiclo,InicioCiclo,$Q31+MOD(2-WEEKDAY($Q31),7))+13),1,IF(ISNUMBER($I31),$I31,$W31)))</f>
        <v/>
      </c>
      <c r="Y31" s="63">
        <f>IF($T31="","",IF(AND(ISNUMBER($F31),$F31&lt;=IF($Q31=MesCiclo,InicioCiclo,$Q31+MOD(2-WEEKDAY($Q31),7))+20),1,IF(ISNUMBER($J31),$J31,$X31)))</f>
        <v/>
      </c>
      <c r="Z31" s="63">
        <f>IF($T31="","",IF(AND(ISNUMBER($F31),$F31&lt;=IF($Q31=MesCiclo,InicioCiclo,$Q31+MOD(2-WEEKDAY($Q31),7))+27),1,IF(ISNUMBER($K31),$K31,$Y31)))</f>
        <v/>
      </c>
      <c r="AA31" s="63">
        <f>IF($T31="","",IF(AND(ISNUMBER($F31),$F31&lt;=IF($Q31=MesCiclo,InicioCiclo,$Q31+MOD(2-WEEKDAY($Q31),7))+6),1,IF(N($U31)&gt;0,AVERAGEIFS($W$5:$W$1000,$S$5:$S$1000,ROW(),$T$5:$T$1000,"Sub"),$W31)))</f>
        <v/>
      </c>
      <c r="AB31" s="63">
        <f>IF($T31="","",IF(AND(ISNUMBER($F31),$F31&lt;=IF($Q31=MesCiclo,InicioCiclo,$Q31+MOD(2-WEEKDAY($Q31),7))+13),1,IF(N($U31)&gt;0,AVERAGEIFS($X$5:$X$1000,$S$5:$S$1000,ROW(),$T$5:$T$1000,"Sub"),$X31)))</f>
        <v/>
      </c>
      <c r="AC31" s="63">
        <f>IF($T31="","",IF(AND(ISNUMBER($F31),$F31&lt;=IF($Q31=MesCiclo,InicioCiclo,$Q31+MOD(2-WEEKDAY($Q31),7))+20),1,IF(N($U31)&gt;0,AVERAGEIFS($Y$5:$Y$1000,$S$5:$S$1000,ROW(),$T$5:$T$1000,"Sub"),$Y31)))</f>
        <v/>
      </c>
      <c r="AD31" s="63">
        <f>IF($T31="","",IF(AND(ISNUMBER($F31),$F31&lt;=IF($Q31=MesCiclo,InicioCiclo,$Q31+MOD(2-WEEKDAY($Q31),7))+27),1,IF(N($U31)&gt;0,AVERAGEIFS($Z$5:$Z$1000,$S$5:$S$1000,ROW(),$T$5:$T$1000,"Sub"),$Z31)))</f>
        <v/>
      </c>
      <c r="AE31" s="63">
        <f>IF($T31&lt;&gt;"Macro","",IF(COUNTIFS($Q$5:$Q$1000,$Q31,$T$5:$T$1000,"Macro",$G$5:$G$1000,"&gt;0")=0,1/COUNTIFS($Q$5:$Q$1000,$Q31,$T$5:$T$1000,"Macro"),IF(AND(ISNUMBER($G31),N($G31)&gt;0),$G31,SUMIFS($G$5:$G$1000,$Q$5:$Q$1000,$Q31,$T$5:$T$1000,"Macro")/COUNTIFS($Q$5:$Q$1000,$Q31,$T$5:$T$1000,"Macro",$G$5:$G$1000,"&gt;0"))/(COUNTIFS($Q$5:$Q$1000,$Q31,$T$5:$T$1000,"Macro")*SUMIFS($G$5:$G$1000,$Q$5:$Q$1000,$Q31,$T$5:$T$1000,"Macro")/COUNTIFS($Q$5:$Q$1000,$Q31,$T$5:$T$1000,"Macro",$G$5:$G$1000,"&gt;0"))))</f>
        <v/>
      </c>
    </row>
    <row r="32">
      <c r="A32" s="55">
        <f>IF(NOT((COUNTA($B32:$K32)+COUNTA($O32))&gt;0),"",IF($T32="Macro",COUNTIFS($T$5:$T32,"Macro",$Q$5:$Q32,$Q32),IF(N($S32)=0,"?",COUNTIFS(INDEX($T$5:$T$1000,1):INDEX($T$5:$T$1000,$S32-4),"Macro",INDEX($Q$5:$Q$1000,1):INDEX($Q$5:$Q$1000,$S32-4),INDEX($Q$5:$Q$1000,$S32-4))&amp;"."&amp;COUNTIFS($S$5:$S32,$S32,$T$5:$T32,"Sub"))))</f>
        <v/>
      </c>
      <c r="B32" s="56" t="n"/>
      <c r="C32" s="57" t="n"/>
      <c r="D32" s="58" t="n"/>
      <c r="E32" s="58" t="n"/>
      <c r="F32" s="58" t="n"/>
      <c r="G32" s="59" t="n"/>
      <c r="H32" s="59" t="n"/>
      <c r="I32" s="59" t="n"/>
      <c r="J32" s="59" t="n"/>
      <c r="K32" s="59" t="n"/>
      <c r="L32" s="60">
        <f>IF(NOT((COUNTA($B32:$K32)+COUNTA($O32))&gt;0),"",IF(ISNUMBER($F32),1,IF(N($U32)&gt;0,AVERAGEIFS($V$5:$V$1000,$S$5:$S$1000,ROW(),$T$5:$T$1000,"Sub"),$V32)))</f>
        <v/>
      </c>
      <c r="M32" s="55">
        <f>IF($L32="","",IF($L32&gt;=1,"Completado",IF($L32&gt;0,"En curso","Pendiente")))</f>
        <v/>
      </c>
      <c r="N32" s="55">
        <f>IF(NOT((COUNTA($B32:$K32)+COUNTA($O32))&gt;0),"",IF(ISNUMBER($F32),IF(AND(ISNUMBER($E32),$F32&gt;$E32),"Cumplida con "&amp;($F32-$E32)&amp;IF($F32-$E32=1," día"," días")&amp;" de retraso","Cumplida"),IF(N($L32)&gt;=1,"Cumplida",IF(NOT(ISNUMBER($E32)),"Sin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plazo")))))))</f>
        <v/>
      </c>
      <c r="O32" s="57" t="n"/>
      <c r="P32" s="61">
        <f>IF(NOT((COUNTA($B32:$K32)+COUNTA($O32))&gt;0),"",IF((IF($C32="","Falta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",""))="","✔ OK","⚠ "&amp;LEFT(IF($C32="","Falta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",""),LEN(IF($C32="","Falta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",""))-3)))</f>
        <v/>
      </c>
      <c r="Q32" s="62">
        <f>IF(NOT((COUNTA($B32:$K32)+COUNTA($O32))&gt;0),"",IF(AND($T32="Sub",N($S32)&gt;0),IF(ISNUMBER(INDEX($D$5:$D$1000,$S32-4)),DATE(YEAR(INDEX($D$5:$D$1000,$S32-4)),MONTH(INDEX($D$5:$D$1000,$S32-4)),1),IF(ISNUMBER(INDEX($E$5:$E$1000,$S32-4)),DATE(YEAR(INDEX($E$5:$E$1000,$S32-4)),MONTH(INDEX($E$5:$E$1000,$S32-4)),1),MesCiclo)),IF(ISNUMBER($D32),DATE(YEAR($D32),MONTH($D32),1),IF(ISNUMBER($E32),DATE(YEAR($E32),MONTH($E32),1),MesCiclo))))</f>
        <v/>
      </c>
      <c r="R32" s="63">
        <f>IF(OR($Q32="",$Q32&lt;&gt;MesCiclo),"",COUNTIF($Q$5:$Q32,MesCiclo))</f>
        <v/>
      </c>
      <c r="S32" s="63">
        <f>IF($T32="","",IF($T32="Macro",ROW(),IFERROR(LOOKUP(2,1/($T$5:$T32="Macro"),ROW($T$5:$T32)),0)))</f>
        <v/>
      </c>
      <c r="T32" s="63">
        <f>IF(NOT((COUNTA($B32:$K32)+COUNTA($O32))&gt;0),"",IF($B32="Subactividad","Sub","Macro"))</f>
        <v/>
      </c>
      <c r="U32" s="63">
        <f>IF($T32="Macro",COUNTIFS($S$5:$S$1000,ROW(),$T$5:$T$1000,"Sub"),"")</f>
        <v/>
      </c>
      <c r="V32" s="63">
        <f>IF($T32="","",IF(ISNUMBER($F32),1,IFERROR(LOOKUP(2,1/($H32:$K32&lt;&gt;""),$H32:$K32),0)))</f>
        <v/>
      </c>
      <c r="W32" s="63">
        <f>IF($T32="","",IF(AND(ISNUMBER($F32),$F32&lt;=IF($Q32=MesCiclo,InicioCiclo,$Q32+MOD(2-WEEKDAY($Q32),7))+6),1,IF(ISNUMBER($H32),$H32,0)))</f>
        <v/>
      </c>
      <c r="X32" s="63">
        <f>IF($T32="","",IF(AND(ISNUMBER($F32),$F32&lt;=IF($Q32=MesCiclo,InicioCiclo,$Q32+MOD(2-WEEKDAY($Q32),7))+13),1,IF(ISNUMBER($I32),$I32,$W32)))</f>
        <v/>
      </c>
      <c r="Y32" s="63">
        <f>IF($T32="","",IF(AND(ISNUMBER($F32),$F32&lt;=IF($Q32=MesCiclo,InicioCiclo,$Q32+MOD(2-WEEKDAY($Q32),7))+20),1,IF(ISNUMBER($J32),$J32,$X32)))</f>
        <v/>
      </c>
      <c r="Z32" s="63">
        <f>IF($T32="","",IF(AND(ISNUMBER($F32),$F32&lt;=IF($Q32=MesCiclo,InicioCiclo,$Q32+MOD(2-WEEKDAY($Q32),7))+27),1,IF(ISNUMBER($K32),$K32,$Y32)))</f>
        <v/>
      </c>
      <c r="AA32" s="63">
        <f>IF($T32="","",IF(AND(ISNUMBER($F32),$F32&lt;=IF($Q32=MesCiclo,InicioCiclo,$Q32+MOD(2-WEEKDAY($Q32),7))+6),1,IF(N($U32)&gt;0,AVERAGEIFS($W$5:$W$1000,$S$5:$S$1000,ROW(),$T$5:$T$1000,"Sub"),$W32)))</f>
        <v/>
      </c>
      <c r="AB32" s="63">
        <f>IF($T32="","",IF(AND(ISNUMBER($F32),$F32&lt;=IF($Q32=MesCiclo,InicioCiclo,$Q32+MOD(2-WEEKDAY($Q32),7))+13),1,IF(N($U32)&gt;0,AVERAGEIFS($X$5:$X$1000,$S$5:$S$1000,ROW(),$T$5:$T$1000,"Sub"),$X32)))</f>
        <v/>
      </c>
      <c r="AC32" s="63">
        <f>IF($T32="","",IF(AND(ISNUMBER($F32),$F32&lt;=IF($Q32=MesCiclo,InicioCiclo,$Q32+MOD(2-WEEKDAY($Q32),7))+20),1,IF(N($U32)&gt;0,AVERAGEIFS($Y$5:$Y$1000,$S$5:$S$1000,ROW(),$T$5:$T$1000,"Sub"),$Y32)))</f>
        <v/>
      </c>
      <c r="AD32" s="63">
        <f>IF($T32="","",IF(AND(ISNUMBER($F32),$F32&lt;=IF($Q32=MesCiclo,InicioCiclo,$Q32+MOD(2-WEEKDAY($Q32),7))+27),1,IF(N($U32)&gt;0,AVERAGEIFS($Z$5:$Z$1000,$S$5:$S$1000,ROW(),$T$5:$T$1000,"Sub"),$Z32)))</f>
        <v/>
      </c>
      <c r="AE32" s="63">
        <f>IF($T32&lt;&gt;"Macro","",IF(COUNTIFS($Q$5:$Q$1000,$Q32,$T$5:$T$1000,"Macro",$G$5:$G$1000,"&gt;0")=0,1/COUNTIFS($Q$5:$Q$1000,$Q32,$T$5:$T$1000,"Macro"),IF(AND(ISNUMBER($G32),N($G32)&gt;0),$G32,SUMIFS($G$5:$G$1000,$Q$5:$Q$1000,$Q32,$T$5:$T$1000,"Macro")/COUNTIFS($Q$5:$Q$1000,$Q32,$T$5:$T$1000,"Macro",$G$5:$G$1000,"&gt;0"))/(COUNTIFS($Q$5:$Q$1000,$Q32,$T$5:$T$1000,"Macro")*SUMIFS($G$5:$G$1000,$Q$5:$Q$1000,$Q32,$T$5:$T$1000,"Macro")/COUNTIFS($Q$5:$Q$1000,$Q32,$T$5:$T$1000,"Macro",$G$5:$G$1000,"&gt;0"))))</f>
        <v/>
      </c>
    </row>
    <row r="33">
      <c r="A33" s="55">
        <f>IF(NOT((COUNTA($B33:$K33)+COUNTA($O33))&gt;0),"",IF($T33="Macro",COUNTIFS($T$5:$T33,"Macro",$Q$5:$Q33,$Q33),IF(N($S33)=0,"?",COUNTIFS(INDEX($T$5:$T$1000,1):INDEX($T$5:$T$1000,$S33-4),"Macro",INDEX($Q$5:$Q$1000,1):INDEX($Q$5:$Q$1000,$S33-4),INDEX($Q$5:$Q$1000,$S33-4))&amp;"."&amp;COUNTIFS($S$5:$S33,$S33,$T$5:$T33,"Sub"))))</f>
        <v/>
      </c>
      <c r="B33" s="56" t="n"/>
      <c r="C33" s="57" t="n"/>
      <c r="D33" s="58" t="n"/>
      <c r="E33" s="58" t="n"/>
      <c r="F33" s="58" t="n"/>
      <c r="G33" s="59" t="n"/>
      <c r="H33" s="59" t="n"/>
      <c r="I33" s="59" t="n"/>
      <c r="J33" s="59" t="n"/>
      <c r="K33" s="59" t="n"/>
      <c r="L33" s="60">
        <f>IF(NOT((COUNTA($B33:$K33)+COUNTA($O33))&gt;0),"",IF(ISNUMBER($F33),1,IF(N($U33)&gt;0,AVERAGEIFS($V$5:$V$1000,$S$5:$S$1000,ROW(),$T$5:$T$1000,"Sub"),$V33)))</f>
        <v/>
      </c>
      <c r="M33" s="55">
        <f>IF($L33="","",IF($L33&gt;=1,"Completado",IF($L33&gt;0,"En curso","Pendiente")))</f>
        <v/>
      </c>
      <c r="N33" s="55">
        <f>IF(NOT((COUNTA($B33:$K33)+COUNTA($O33))&gt;0),"",IF(ISNUMBER($F33),IF(AND(ISNUMBER($E33),$F33&gt;$E33),"Cumplida con "&amp;($F33-$E33)&amp;IF($F33-$E33=1," día"," días")&amp;" de retraso","Cumplida"),IF(N($L33)&gt;=1,"Cumplida",IF(NOT(ISNUMBER($E33)),"Sin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plazo")))))))</f>
        <v/>
      </c>
      <c r="O33" s="57" t="n"/>
      <c r="P33" s="61">
        <f>IF(NOT((COUNTA($B33:$K33)+COUNTA($O33))&gt;0),"",IF((IF($C33="","Falta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",""))="","✔ OK","⚠ "&amp;LEFT(IF($C33="","Falta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",""),LEN(IF($C33="","Falta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",""))-3)))</f>
        <v/>
      </c>
      <c r="Q33" s="62">
        <f>IF(NOT((COUNTA($B33:$K33)+COUNTA($O33))&gt;0),"",IF(AND($T33="Sub",N($S33)&gt;0),IF(ISNUMBER(INDEX($D$5:$D$1000,$S33-4)),DATE(YEAR(INDEX($D$5:$D$1000,$S33-4)),MONTH(INDEX($D$5:$D$1000,$S33-4)),1),IF(ISNUMBER(INDEX($E$5:$E$1000,$S33-4)),DATE(YEAR(INDEX($E$5:$E$1000,$S33-4)),MONTH(INDEX($E$5:$E$1000,$S33-4)),1),MesCiclo)),IF(ISNUMBER($D33),DATE(YEAR($D33),MONTH($D33),1),IF(ISNUMBER($E33),DATE(YEAR($E33),MONTH($E33),1),MesCiclo))))</f>
        <v/>
      </c>
      <c r="R33" s="63">
        <f>IF(OR($Q33="",$Q33&lt;&gt;MesCiclo),"",COUNTIF($Q$5:$Q33,MesCiclo))</f>
        <v/>
      </c>
      <c r="S33" s="63">
        <f>IF($T33="","",IF($T33="Macro",ROW(),IFERROR(LOOKUP(2,1/($T$5:$T33="Macro"),ROW($T$5:$T33)),0)))</f>
        <v/>
      </c>
      <c r="T33" s="63">
        <f>IF(NOT((COUNTA($B33:$K33)+COUNTA($O33))&gt;0),"",IF($B33="Subactividad","Sub","Macro"))</f>
        <v/>
      </c>
      <c r="U33" s="63">
        <f>IF($T33="Macro",COUNTIFS($S$5:$S$1000,ROW(),$T$5:$T$1000,"Sub"),"")</f>
        <v/>
      </c>
      <c r="V33" s="63">
        <f>IF($T33="","",IF(ISNUMBER($F33),1,IFERROR(LOOKUP(2,1/($H33:$K33&lt;&gt;""),$H33:$K33),0)))</f>
        <v/>
      </c>
      <c r="W33" s="63">
        <f>IF($T33="","",IF(AND(ISNUMBER($F33),$F33&lt;=IF($Q33=MesCiclo,InicioCiclo,$Q33+MOD(2-WEEKDAY($Q33),7))+6),1,IF(ISNUMBER($H33),$H33,0)))</f>
        <v/>
      </c>
      <c r="X33" s="63">
        <f>IF($T33="","",IF(AND(ISNUMBER($F33),$F33&lt;=IF($Q33=MesCiclo,InicioCiclo,$Q33+MOD(2-WEEKDAY($Q33),7))+13),1,IF(ISNUMBER($I33),$I33,$W33)))</f>
        <v/>
      </c>
      <c r="Y33" s="63">
        <f>IF($T33="","",IF(AND(ISNUMBER($F33),$F33&lt;=IF($Q33=MesCiclo,InicioCiclo,$Q33+MOD(2-WEEKDAY($Q33),7))+20),1,IF(ISNUMBER($J33),$J33,$X33)))</f>
        <v/>
      </c>
      <c r="Z33" s="63">
        <f>IF($T33="","",IF(AND(ISNUMBER($F33),$F33&lt;=IF($Q33=MesCiclo,InicioCiclo,$Q33+MOD(2-WEEKDAY($Q33),7))+27),1,IF(ISNUMBER($K33),$K33,$Y33)))</f>
        <v/>
      </c>
      <c r="AA33" s="63">
        <f>IF($T33="","",IF(AND(ISNUMBER($F33),$F33&lt;=IF($Q33=MesCiclo,InicioCiclo,$Q33+MOD(2-WEEKDAY($Q33),7))+6),1,IF(N($U33)&gt;0,AVERAGEIFS($W$5:$W$1000,$S$5:$S$1000,ROW(),$T$5:$T$1000,"Sub"),$W33)))</f>
        <v/>
      </c>
      <c r="AB33" s="63">
        <f>IF($T33="","",IF(AND(ISNUMBER($F33),$F33&lt;=IF($Q33=MesCiclo,InicioCiclo,$Q33+MOD(2-WEEKDAY($Q33),7))+13),1,IF(N($U33)&gt;0,AVERAGEIFS($X$5:$X$1000,$S$5:$S$1000,ROW(),$T$5:$T$1000,"Sub"),$X33)))</f>
        <v/>
      </c>
      <c r="AC33" s="63">
        <f>IF($T33="","",IF(AND(ISNUMBER($F33),$F33&lt;=IF($Q33=MesCiclo,InicioCiclo,$Q33+MOD(2-WEEKDAY($Q33),7))+20),1,IF(N($U33)&gt;0,AVERAGEIFS($Y$5:$Y$1000,$S$5:$S$1000,ROW(),$T$5:$T$1000,"Sub"),$Y33)))</f>
        <v/>
      </c>
      <c r="AD33" s="63">
        <f>IF($T33="","",IF(AND(ISNUMBER($F33),$F33&lt;=IF($Q33=MesCiclo,InicioCiclo,$Q33+MOD(2-WEEKDAY($Q33),7))+27),1,IF(N($U33)&gt;0,AVERAGEIFS($Z$5:$Z$1000,$S$5:$S$1000,ROW(),$T$5:$T$1000,"Sub"),$Z33)))</f>
        <v/>
      </c>
      <c r="AE33" s="63">
        <f>IF($T33&lt;&gt;"Macro","",IF(COUNTIFS($Q$5:$Q$1000,$Q33,$T$5:$T$1000,"Macro",$G$5:$G$1000,"&gt;0")=0,1/COUNTIFS($Q$5:$Q$1000,$Q33,$T$5:$T$1000,"Macro"),IF(AND(ISNUMBER($G33),N($G33)&gt;0),$G33,SUMIFS($G$5:$G$1000,$Q$5:$Q$1000,$Q33,$T$5:$T$1000,"Macro")/COUNTIFS($Q$5:$Q$1000,$Q33,$T$5:$T$1000,"Macro",$G$5:$G$1000,"&gt;0"))/(COUNTIFS($Q$5:$Q$1000,$Q33,$T$5:$T$1000,"Macro")*SUMIFS($G$5:$G$1000,$Q$5:$Q$1000,$Q33,$T$5:$T$1000,"Macro")/COUNTIFS($Q$5:$Q$1000,$Q33,$T$5:$T$1000,"Macro",$G$5:$G$1000,"&gt;0"))))</f>
        <v/>
      </c>
    </row>
    <row r="34">
      <c r="A34" s="55">
        <f>IF(NOT((COUNTA($B34:$K34)+COUNTA($O34))&gt;0),"",IF($T34="Macro",COUNTIFS($T$5:$T34,"Macro",$Q$5:$Q34,$Q34),IF(N($S34)=0,"?",COUNTIFS(INDEX($T$5:$T$1000,1):INDEX($T$5:$T$1000,$S34-4),"Macro",INDEX($Q$5:$Q$1000,1):INDEX($Q$5:$Q$1000,$S34-4),INDEX($Q$5:$Q$1000,$S34-4))&amp;"."&amp;COUNTIFS($S$5:$S34,$S34,$T$5:$T34,"Sub"))))</f>
        <v/>
      </c>
      <c r="B34" s="56" t="n"/>
      <c r="C34" s="57" t="n"/>
      <c r="D34" s="58" t="n"/>
      <c r="E34" s="58" t="n"/>
      <c r="F34" s="58" t="n"/>
      <c r="G34" s="59" t="n"/>
      <c r="H34" s="59" t="n"/>
      <c r="I34" s="59" t="n"/>
      <c r="J34" s="59" t="n"/>
      <c r="K34" s="59" t="n"/>
      <c r="L34" s="60">
        <f>IF(NOT((COUNTA($B34:$K34)+COUNTA($O34))&gt;0),"",IF(ISNUMBER($F34),1,IF(N($U34)&gt;0,AVERAGEIFS($V$5:$V$1000,$S$5:$S$1000,ROW(),$T$5:$T$1000,"Sub"),$V34)))</f>
        <v/>
      </c>
      <c r="M34" s="55">
        <f>IF($L34="","",IF($L34&gt;=1,"Completado",IF($L34&gt;0,"En curso","Pendiente")))</f>
        <v/>
      </c>
      <c r="N34" s="55">
        <f>IF(NOT((COUNTA($B34:$K34)+COUNTA($O34))&gt;0),"",IF(ISNUMBER($F34),IF(AND(ISNUMBER($E34),$F34&gt;$E34),"Cumplida con "&amp;($F34-$E34)&amp;IF($F34-$E34=1," día"," días")&amp;" de retraso","Cumplida"),IF(N($L34)&gt;=1,"Cumplida",IF(NOT(ISNUMBER($E34)),"Sin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plazo")))))))</f>
        <v/>
      </c>
      <c r="O34" s="57" t="n"/>
      <c r="P34" s="61">
        <f>IF(NOT((COUNTA($B34:$K34)+COUNTA($O34))&gt;0),"",IF((IF($C34="","Falta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",""))="","✔ OK","⚠ "&amp;LEFT(IF($C34="","Falta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",""),LEN(IF($C34="","Falta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",""))-3)))</f>
        <v/>
      </c>
      <c r="Q34" s="62">
        <f>IF(NOT((COUNTA($B34:$K34)+COUNTA($O34))&gt;0),"",IF(AND($T34="Sub",N($S34)&gt;0),IF(ISNUMBER(INDEX($D$5:$D$1000,$S34-4)),DATE(YEAR(INDEX($D$5:$D$1000,$S34-4)),MONTH(INDEX($D$5:$D$1000,$S34-4)),1),IF(ISNUMBER(INDEX($E$5:$E$1000,$S34-4)),DATE(YEAR(INDEX($E$5:$E$1000,$S34-4)),MONTH(INDEX($E$5:$E$1000,$S34-4)),1),MesCiclo)),IF(ISNUMBER($D34),DATE(YEAR($D34),MONTH($D34),1),IF(ISNUMBER($E34),DATE(YEAR($E34),MONTH($E34),1),MesCiclo))))</f>
        <v/>
      </c>
      <c r="R34" s="63">
        <f>IF(OR($Q34="",$Q34&lt;&gt;MesCiclo),"",COUNTIF($Q$5:$Q34,MesCiclo))</f>
        <v/>
      </c>
      <c r="S34" s="63">
        <f>IF($T34="","",IF($T34="Macro",ROW(),IFERROR(LOOKUP(2,1/($T$5:$T34="Macro"),ROW($T$5:$T34)),0)))</f>
        <v/>
      </c>
      <c r="T34" s="63">
        <f>IF(NOT((COUNTA($B34:$K34)+COUNTA($O34))&gt;0),"",IF($B34="Subactividad","Sub","Macro"))</f>
        <v/>
      </c>
      <c r="U34" s="63">
        <f>IF($T34="Macro",COUNTIFS($S$5:$S$1000,ROW(),$T$5:$T$1000,"Sub"),"")</f>
        <v/>
      </c>
      <c r="V34" s="63">
        <f>IF($T34="","",IF(ISNUMBER($F34),1,IFERROR(LOOKUP(2,1/($H34:$K34&lt;&gt;""),$H34:$K34),0)))</f>
        <v/>
      </c>
      <c r="W34" s="63">
        <f>IF($T34="","",IF(AND(ISNUMBER($F34),$F34&lt;=IF($Q34=MesCiclo,InicioCiclo,$Q34+MOD(2-WEEKDAY($Q34),7))+6),1,IF(ISNUMBER($H34),$H34,0)))</f>
        <v/>
      </c>
      <c r="X34" s="63">
        <f>IF($T34="","",IF(AND(ISNUMBER($F34),$F34&lt;=IF($Q34=MesCiclo,InicioCiclo,$Q34+MOD(2-WEEKDAY($Q34),7))+13),1,IF(ISNUMBER($I34),$I34,$W34)))</f>
        <v/>
      </c>
      <c r="Y34" s="63">
        <f>IF($T34="","",IF(AND(ISNUMBER($F34),$F34&lt;=IF($Q34=MesCiclo,InicioCiclo,$Q34+MOD(2-WEEKDAY($Q34),7))+20),1,IF(ISNUMBER($J34),$J34,$X34)))</f>
        <v/>
      </c>
      <c r="Z34" s="63">
        <f>IF($T34="","",IF(AND(ISNUMBER($F34),$F34&lt;=IF($Q34=MesCiclo,InicioCiclo,$Q34+MOD(2-WEEKDAY($Q34),7))+27),1,IF(ISNUMBER($K34),$K34,$Y34)))</f>
        <v/>
      </c>
      <c r="AA34" s="63">
        <f>IF($T34="","",IF(AND(ISNUMBER($F34),$F34&lt;=IF($Q34=MesCiclo,InicioCiclo,$Q34+MOD(2-WEEKDAY($Q34),7))+6),1,IF(N($U34)&gt;0,AVERAGEIFS($W$5:$W$1000,$S$5:$S$1000,ROW(),$T$5:$T$1000,"Sub"),$W34)))</f>
        <v/>
      </c>
      <c r="AB34" s="63">
        <f>IF($T34="","",IF(AND(ISNUMBER($F34),$F34&lt;=IF($Q34=MesCiclo,InicioCiclo,$Q34+MOD(2-WEEKDAY($Q34),7))+13),1,IF(N($U34)&gt;0,AVERAGEIFS($X$5:$X$1000,$S$5:$S$1000,ROW(),$T$5:$T$1000,"Sub"),$X34)))</f>
        <v/>
      </c>
      <c r="AC34" s="63">
        <f>IF($T34="","",IF(AND(ISNUMBER($F34),$F34&lt;=IF($Q34=MesCiclo,InicioCiclo,$Q34+MOD(2-WEEKDAY($Q34),7))+20),1,IF(N($U34)&gt;0,AVERAGEIFS($Y$5:$Y$1000,$S$5:$S$1000,ROW(),$T$5:$T$1000,"Sub"),$Y34)))</f>
        <v/>
      </c>
      <c r="AD34" s="63">
        <f>IF($T34="","",IF(AND(ISNUMBER($F34),$F34&lt;=IF($Q34=MesCiclo,InicioCiclo,$Q34+MOD(2-WEEKDAY($Q34),7))+27),1,IF(N($U34)&gt;0,AVERAGEIFS($Z$5:$Z$1000,$S$5:$S$1000,ROW(),$T$5:$T$1000,"Sub"),$Z34)))</f>
        <v/>
      </c>
      <c r="AE34" s="63">
        <f>IF($T34&lt;&gt;"Macro","",IF(COUNTIFS($Q$5:$Q$1000,$Q34,$T$5:$T$1000,"Macro",$G$5:$G$1000,"&gt;0")=0,1/COUNTIFS($Q$5:$Q$1000,$Q34,$T$5:$T$1000,"Macro"),IF(AND(ISNUMBER($G34),N($G34)&gt;0),$G34,SUMIFS($G$5:$G$1000,$Q$5:$Q$1000,$Q34,$T$5:$T$1000,"Macro")/COUNTIFS($Q$5:$Q$1000,$Q34,$T$5:$T$1000,"Macro",$G$5:$G$1000,"&gt;0"))/(COUNTIFS($Q$5:$Q$1000,$Q34,$T$5:$T$1000,"Macro")*SUMIFS($G$5:$G$1000,$Q$5:$Q$1000,$Q34,$T$5:$T$1000,"Macro")/COUNTIFS($Q$5:$Q$1000,$Q34,$T$5:$T$1000,"Macro",$G$5:$G$1000,"&gt;0"))))</f>
        <v/>
      </c>
    </row>
    <row r="35">
      <c r="A35" s="55">
        <f>IF(NOT((COUNTA($B35:$K35)+COUNTA($O35))&gt;0),"",IF($T35="Macro",COUNTIFS($T$5:$T35,"Macro",$Q$5:$Q35,$Q35),IF(N($S35)=0,"?",COUNTIFS(INDEX($T$5:$T$1000,1):INDEX($T$5:$T$1000,$S35-4),"Macro",INDEX($Q$5:$Q$1000,1):INDEX($Q$5:$Q$1000,$S35-4),INDEX($Q$5:$Q$1000,$S35-4))&amp;"."&amp;COUNTIFS($S$5:$S35,$S35,$T$5:$T35,"Sub"))))</f>
        <v/>
      </c>
      <c r="B35" s="56" t="n"/>
      <c r="C35" s="57" t="n"/>
      <c r="D35" s="58" t="n"/>
      <c r="E35" s="58" t="n"/>
      <c r="F35" s="58" t="n"/>
      <c r="G35" s="59" t="n"/>
      <c r="H35" s="59" t="n"/>
      <c r="I35" s="59" t="n"/>
      <c r="J35" s="59" t="n"/>
      <c r="K35" s="59" t="n"/>
      <c r="L35" s="60">
        <f>IF(NOT((COUNTA($B35:$K35)+COUNTA($O35))&gt;0),"",IF(ISNUMBER($F35),1,IF(N($U35)&gt;0,AVERAGEIFS($V$5:$V$1000,$S$5:$S$1000,ROW(),$T$5:$T$1000,"Sub"),$V35)))</f>
        <v/>
      </c>
      <c r="M35" s="55">
        <f>IF($L35="","",IF($L35&gt;=1,"Completado",IF($L35&gt;0,"En curso","Pendiente")))</f>
        <v/>
      </c>
      <c r="N35" s="55">
        <f>IF(NOT((COUNTA($B35:$K35)+COUNTA($O35))&gt;0),"",IF(ISNUMBER($F35),IF(AND(ISNUMBER($E35),$F35&gt;$E35),"Cumplida con "&amp;($F35-$E35)&amp;IF($F35-$E35=1," día"," días")&amp;" de retraso","Cumplida"),IF(N($L35)&gt;=1,"Cumplida",IF(NOT(ISNUMBER($E35)),"Sin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plazo")))))))</f>
        <v/>
      </c>
      <c r="O35" s="57" t="n"/>
      <c r="P35" s="61">
        <f>IF(NOT((COUNTA($B35:$K35)+COUNTA($O35))&gt;0),"",IF((IF($C35="","Falta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",""))="","✔ OK","⚠ "&amp;LEFT(IF($C35="","Falta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",""),LEN(IF($C35="","Falta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",""))-3)))</f>
        <v/>
      </c>
      <c r="Q35" s="62">
        <f>IF(NOT((COUNTA($B35:$K35)+COUNTA($O35))&gt;0),"",IF(AND($T35="Sub",N($S35)&gt;0),IF(ISNUMBER(INDEX($D$5:$D$1000,$S35-4)),DATE(YEAR(INDEX($D$5:$D$1000,$S35-4)),MONTH(INDEX($D$5:$D$1000,$S35-4)),1),IF(ISNUMBER(INDEX($E$5:$E$1000,$S35-4)),DATE(YEAR(INDEX($E$5:$E$1000,$S35-4)),MONTH(INDEX($E$5:$E$1000,$S35-4)),1),MesCiclo)),IF(ISNUMBER($D35),DATE(YEAR($D35),MONTH($D35),1),IF(ISNUMBER($E35),DATE(YEAR($E35),MONTH($E35),1),MesCiclo))))</f>
        <v/>
      </c>
      <c r="R35" s="63">
        <f>IF(OR($Q35="",$Q35&lt;&gt;MesCiclo),"",COUNTIF($Q$5:$Q35,MesCiclo))</f>
        <v/>
      </c>
      <c r="S35" s="63">
        <f>IF($T35="","",IF($T35="Macro",ROW(),IFERROR(LOOKUP(2,1/($T$5:$T35="Macro"),ROW($T$5:$T35)),0)))</f>
        <v/>
      </c>
      <c r="T35" s="63">
        <f>IF(NOT((COUNTA($B35:$K35)+COUNTA($O35))&gt;0),"",IF($B35="Subactividad","Sub","Macro"))</f>
        <v/>
      </c>
      <c r="U35" s="63">
        <f>IF($T35="Macro",COUNTIFS($S$5:$S$1000,ROW(),$T$5:$T$1000,"Sub"),"")</f>
        <v/>
      </c>
      <c r="V35" s="63">
        <f>IF($T35="","",IF(ISNUMBER($F35),1,IFERROR(LOOKUP(2,1/($H35:$K35&lt;&gt;""),$H35:$K35),0)))</f>
        <v/>
      </c>
      <c r="W35" s="63">
        <f>IF($T35="","",IF(AND(ISNUMBER($F35),$F35&lt;=IF($Q35=MesCiclo,InicioCiclo,$Q35+MOD(2-WEEKDAY($Q35),7))+6),1,IF(ISNUMBER($H35),$H35,0)))</f>
        <v/>
      </c>
      <c r="X35" s="63">
        <f>IF($T35="","",IF(AND(ISNUMBER($F35),$F35&lt;=IF($Q35=MesCiclo,InicioCiclo,$Q35+MOD(2-WEEKDAY($Q35),7))+13),1,IF(ISNUMBER($I35),$I35,$W35)))</f>
        <v/>
      </c>
      <c r="Y35" s="63">
        <f>IF($T35="","",IF(AND(ISNUMBER($F35),$F35&lt;=IF($Q35=MesCiclo,InicioCiclo,$Q35+MOD(2-WEEKDAY($Q35),7))+20),1,IF(ISNUMBER($J35),$J35,$X35)))</f>
        <v/>
      </c>
      <c r="Z35" s="63">
        <f>IF($T35="","",IF(AND(ISNUMBER($F35),$F35&lt;=IF($Q35=MesCiclo,InicioCiclo,$Q35+MOD(2-WEEKDAY($Q35),7))+27),1,IF(ISNUMBER($K35),$K35,$Y35)))</f>
        <v/>
      </c>
      <c r="AA35" s="63">
        <f>IF($T35="","",IF(AND(ISNUMBER($F35),$F35&lt;=IF($Q35=MesCiclo,InicioCiclo,$Q35+MOD(2-WEEKDAY($Q35),7))+6),1,IF(N($U35)&gt;0,AVERAGEIFS($W$5:$W$1000,$S$5:$S$1000,ROW(),$T$5:$T$1000,"Sub"),$W35)))</f>
        <v/>
      </c>
      <c r="AB35" s="63">
        <f>IF($T35="","",IF(AND(ISNUMBER($F35),$F35&lt;=IF($Q35=MesCiclo,InicioCiclo,$Q35+MOD(2-WEEKDAY($Q35),7))+13),1,IF(N($U35)&gt;0,AVERAGEIFS($X$5:$X$1000,$S$5:$S$1000,ROW(),$T$5:$T$1000,"Sub"),$X35)))</f>
        <v/>
      </c>
      <c r="AC35" s="63">
        <f>IF($T35="","",IF(AND(ISNUMBER($F35),$F35&lt;=IF($Q35=MesCiclo,InicioCiclo,$Q35+MOD(2-WEEKDAY($Q35),7))+20),1,IF(N($U35)&gt;0,AVERAGEIFS($Y$5:$Y$1000,$S$5:$S$1000,ROW(),$T$5:$T$1000,"Sub"),$Y35)))</f>
        <v/>
      </c>
      <c r="AD35" s="63">
        <f>IF($T35="","",IF(AND(ISNUMBER($F35),$F35&lt;=IF($Q35=MesCiclo,InicioCiclo,$Q35+MOD(2-WEEKDAY($Q35),7))+27),1,IF(N($U35)&gt;0,AVERAGEIFS($Z$5:$Z$1000,$S$5:$S$1000,ROW(),$T$5:$T$1000,"Sub"),$Z35)))</f>
        <v/>
      </c>
      <c r="AE35" s="63">
        <f>IF($T35&lt;&gt;"Macro","",IF(COUNTIFS($Q$5:$Q$1000,$Q35,$T$5:$T$1000,"Macro",$G$5:$G$1000,"&gt;0")=0,1/COUNTIFS($Q$5:$Q$1000,$Q35,$T$5:$T$1000,"Macro"),IF(AND(ISNUMBER($G35),N($G35)&gt;0),$G35,SUMIFS($G$5:$G$1000,$Q$5:$Q$1000,$Q35,$T$5:$T$1000,"Macro")/COUNTIFS($Q$5:$Q$1000,$Q35,$T$5:$T$1000,"Macro",$G$5:$G$1000,"&gt;0"))/(COUNTIFS($Q$5:$Q$1000,$Q35,$T$5:$T$1000,"Macro")*SUMIFS($G$5:$G$1000,$Q$5:$Q$1000,$Q35,$T$5:$T$1000,"Macro")/COUNTIFS($Q$5:$Q$1000,$Q35,$T$5:$T$1000,"Macro",$G$5:$G$1000,"&gt;0"))))</f>
        <v/>
      </c>
    </row>
    <row r="36">
      <c r="A36" s="55">
        <f>IF(NOT((COUNTA($B36:$K36)+COUNTA($O36))&gt;0),"",IF($T36="Macro",COUNTIFS($T$5:$T36,"Macro",$Q$5:$Q36,$Q36),IF(N($S36)=0,"?",COUNTIFS(INDEX($T$5:$T$1000,1):INDEX($T$5:$T$1000,$S36-4),"Macro",INDEX($Q$5:$Q$1000,1):INDEX($Q$5:$Q$1000,$S36-4),INDEX($Q$5:$Q$1000,$S36-4))&amp;"."&amp;COUNTIFS($S$5:$S36,$S36,$T$5:$T36,"Sub"))))</f>
        <v/>
      </c>
      <c r="B36" s="56" t="n"/>
      <c r="C36" s="57" t="n"/>
      <c r="D36" s="58" t="n"/>
      <c r="E36" s="58" t="n"/>
      <c r="F36" s="58" t="n"/>
      <c r="G36" s="59" t="n"/>
      <c r="H36" s="59" t="n"/>
      <c r="I36" s="59" t="n"/>
      <c r="J36" s="59" t="n"/>
      <c r="K36" s="59" t="n"/>
      <c r="L36" s="60">
        <f>IF(NOT((COUNTA($B36:$K36)+COUNTA($O36))&gt;0),"",IF(ISNUMBER($F36),1,IF(N($U36)&gt;0,AVERAGEIFS($V$5:$V$1000,$S$5:$S$1000,ROW(),$T$5:$T$1000,"Sub"),$V36)))</f>
        <v/>
      </c>
      <c r="M36" s="55">
        <f>IF($L36="","",IF($L36&gt;=1,"Completado",IF($L36&gt;0,"En curso","Pendiente")))</f>
        <v/>
      </c>
      <c r="N36" s="55">
        <f>IF(NOT((COUNTA($B36:$K36)+COUNTA($O36))&gt;0),"",IF(ISNUMBER($F36),IF(AND(ISNUMBER($E36),$F36&gt;$E36),"Cumplida con "&amp;($F36-$E36)&amp;IF($F36-$E36=1," día"," días")&amp;" de retraso","Cumplida"),IF(N($L36)&gt;=1,"Cumplida",IF(NOT(ISNUMBER($E36)),"Sin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plazo")))))))</f>
        <v/>
      </c>
      <c r="O36" s="57" t="n"/>
      <c r="P36" s="61">
        <f>IF(NOT((COUNTA($B36:$K36)+COUNTA($O36))&gt;0),"",IF((IF($C36="","Falta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",""))="","✔ OK","⚠ "&amp;LEFT(IF($C36="","Falta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",""),LEN(IF($C36="","Falta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",""))-3)))</f>
        <v/>
      </c>
      <c r="Q36" s="62">
        <f>IF(NOT((COUNTA($B36:$K36)+COUNTA($O36))&gt;0),"",IF(AND($T36="Sub",N($S36)&gt;0),IF(ISNUMBER(INDEX($D$5:$D$1000,$S36-4)),DATE(YEAR(INDEX($D$5:$D$1000,$S36-4)),MONTH(INDEX($D$5:$D$1000,$S36-4)),1),IF(ISNUMBER(INDEX($E$5:$E$1000,$S36-4)),DATE(YEAR(INDEX($E$5:$E$1000,$S36-4)),MONTH(INDEX($E$5:$E$1000,$S36-4)),1),MesCiclo)),IF(ISNUMBER($D36),DATE(YEAR($D36),MONTH($D36),1),IF(ISNUMBER($E36),DATE(YEAR($E36),MONTH($E36),1),MesCiclo))))</f>
        <v/>
      </c>
      <c r="R36" s="63">
        <f>IF(OR($Q36="",$Q36&lt;&gt;MesCiclo),"",COUNTIF($Q$5:$Q36,MesCiclo))</f>
        <v/>
      </c>
      <c r="S36" s="63">
        <f>IF($T36="","",IF($T36="Macro",ROW(),IFERROR(LOOKUP(2,1/($T$5:$T36="Macro"),ROW($T$5:$T36)),0)))</f>
        <v/>
      </c>
      <c r="T36" s="63">
        <f>IF(NOT((COUNTA($B36:$K36)+COUNTA($O36))&gt;0),"",IF($B36="Subactividad","Sub","Macro"))</f>
        <v/>
      </c>
      <c r="U36" s="63">
        <f>IF($T36="Macro",COUNTIFS($S$5:$S$1000,ROW(),$T$5:$T$1000,"Sub"),"")</f>
        <v/>
      </c>
      <c r="V36" s="63">
        <f>IF($T36="","",IF(ISNUMBER($F36),1,IFERROR(LOOKUP(2,1/($H36:$K36&lt;&gt;""),$H36:$K36),0)))</f>
        <v/>
      </c>
      <c r="W36" s="63">
        <f>IF($T36="","",IF(AND(ISNUMBER($F36),$F36&lt;=IF($Q36=MesCiclo,InicioCiclo,$Q36+MOD(2-WEEKDAY($Q36),7))+6),1,IF(ISNUMBER($H36),$H36,0)))</f>
        <v/>
      </c>
      <c r="X36" s="63">
        <f>IF($T36="","",IF(AND(ISNUMBER($F36),$F36&lt;=IF($Q36=MesCiclo,InicioCiclo,$Q36+MOD(2-WEEKDAY($Q36),7))+13),1,IF(ISNUMBER($I36),$I36,$W36)))</f>
        <v/>
      </c>
      <c r="Y36" s="63">
        <f>IF($T36="","",IF(AND(ISNUMBER($F36),$F36&lt;=IF($Q36=MesCiclo,InicioCiclo,$Q36+MOD(2-WEEKDAY($Q36),7))+20),1,IF(ISNUMBER($J36),$J36,$X36)))</f>
        <v/>
      </c>
      <c r="Z36" s="63">
        <f>IF($T36="","",IF(AND(ISNUMBER($F36),$F36&lt;=IF($Q36=MesCiclo,InicioCiclo,$Q36+MOD(2-WEEKDAY($Q36),7))+27),1,IF(ISNUMBER($K36),$K36,$Y36)))</f>
        <v/>
      </c>
      <c r="AA36" s="63">
        <f>IF($T36="","",IF(AND(ISNUMBER($F36),$F36&lt;=IF($Q36=MesCiclo,InicioCiclo,$Q36+MOD(2-WEEKDAY($Q36),7))+6),1,IF(N($U36)&gt;0,AVERAGEIFS($W$5:$W$1000,$S$5:$S$1000,ROW(),$T$5:$T$1000,"Sub"),$W36)))</f>
        <v/>
      </c>
      <c r="AB36" s="63">
        <f>IF($T36="","",IF(AND(ISNUMBER($F36),$F36&lt;=IF($Q36=MesCiclo,InicioCiclo,$Q36+MOD(2-WEEKDAY($Q36),7))+13),1,IF(N($U36)&gt;0,AVERAGEIFS($X$5:$X$1000,$S$5:$S$1000,ROW(),$T$5:$T$1000,"Sub"),$X36)))</f>
        <v/>
      </c>
      <c r="AC36" s="63">
        <f>IF($T36="","",IF(AND(ISNUMBER($F36),$F36&lt;=IF($Q36=MesCiclo,InicioCiclo,$Q36+MOD(2-WEEKDAY($Q36),7))+20),1,IF(N($U36)&gt;0,AVERAGEIFS($Y$5:$Y$1000,$S$5:$S$1000,ROW(),$T$5:$T$1000,"Sub"),$Y36)))</f>
        <v/>
      </c>
      <c r="AD36" s="63">
        <f>IF($T36="","",IF(AND(ISNUMBER($F36),$F36&lt;=IF($Q36=MesCiclo,InicioCiclo,$Q36+MOD(2-WEEKDAY($Q36),7))+27),1,IF(N($U36)&gt;0,AVERAGEIFS($Z$5:$Z$1000,$S$5:$S$1000,ROW(),$T$5:$T$1000,"Sub"),$Z36)))</f>
        <v/>
      </c>
      <c r="AE36" s="63">
        <f>IF($T36&lt;&gt;"Macro","",IF(COUNTIFS($Q$5:$Q$1000,$Q36,$T$5:$T$1000,"Macro",$G$5:$G$1000,"&gt;0")=0,1/COUNTIFS($Q$5:$Q$1000,$Q36,$T$5:$T$1000,"Macro"),IF(AND(ISNUMBER($G36),N($G36)&gt;0),$G36,SUMIFS($G$5:$G$1000,$Q$5:$Q$1000,$Q36,$T$5:$T$1000,"Macro")/COUNTIFS($Q$5:$Q$1000,$Q36,$T$5:$T$1000,"Macro",$G$5:$G$1000,"&gt;0"))/(COUNTIFS($Q$5:$Q$1000,$Q36,$T$5:$T$1000,"Macro")*SUMIFS($G$5:$G$1000,$Q$5:$Q$1000,$Q36,$T$5:$T$1000,"Macro")/COUNTIFS($Q$5:$Q$1000,$Q36,$T$5:$T$1000,"Macro",$G$5:$G$1000,"&gt;0"))))</f>
        <v/>
      </c>
    </row>
    <row r="37">
      <c r="A37" s="55">
        <f>IF(NOT((COUNTA($B37:$K37)+COUNTA($O37))&gt;0),"",IF($T37="Macro",COUNTIFS($T$5:$T37,"Macro",$Q$5:$Q37,$Q37),IF(N($S37)=0,"?",COUNTIFS(INDEX($T$5:$T$1000,1):INDEX($T$5:$T$1000,$S37-4),"Macro",INDEX($Q$5:$Q$1000,1):INDEX($Q$5:$Q$1000,$S37-4),INDEX($Q$5:$Q$1000,$S37-4))&amp;"."&amp;COUNTIFS($S$5:$S37,$S37,$T$5:$T37,"Sub"))))</f>
        <v/>
      </c>
      <c r="B37" s="56" t="n"/>
      <c r="C37" s="57" t="n"/>
      <c r="D37" s="58" t="n"/>
      <c r="E37" s="58" t="n"/>
      <c r="F37" s="58" t="n"/>
      <c r="G37" s="59" t="n"/>
      <c r="H37" s="59" t="n"/>
      <c r="I37" s="59" t="n"/>
      <c r="J37" s="59" t="n"/>
      <c r="K37" s="59" t="n"/>
      <c r="L37" s="60">
        <f>IF(NOT((COUNTA($B37:$K37)+COUNTA($O37))&gt;0),"",IF(ISNUMBER($F37),1,IF(N($U37)&gt;0,AVERAGEIFS($V$5:$V$1000,$S$5:$S$1000,ROW(),$T$5:$T$1000,"Sub"),$V37)))</f>
        <v/>
      </c>
      <c r="M37" s="55">
        <f>IF($L37="","",IF($L37&gt;=1,"Completado",IF($L37&gt;0,"En curso","Pendiente")))</f>
        <v/>
      </c>
      <c r="N37" s="55">
        <f>IF(NOT((COUNTA($B37:$K37)+COUNTA($O37))&gt;0),"",IF(ISNUMBER($F37),IF(AND(ISNUMBER($E37),$F37&gt;$E37),"Cumplida con "&amp;($F37-$E37)&amp;IF($F37-$E37=1," día"," días")&amp;" de retraso","Cumplida"),IF(N($L37)&gt;=1,"Cumplida",IF(NOT(ISNUMBER($E37)),"Sin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plazo")))))))</f>
        <v/>
      </c>
      <c r="O37" s="57" t="n"/>
      <c r="P37" s="61">
        <f>IF(NOT((COUNTA($B37:$K37)+COUNTA($O37))&gt;0),"",IF((IF($C37="","Falta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",""))="","✔ OK","⚠ "&amp;LEFT(IF($C37="","Falta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",""),LEN(IF($C37="","Falta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",""))-3)))</f>
        <v/>
      </c>
      <c r="Q37" s="62">
        <f>IF(NOT((COUNTA($B37:$K37)+COUNTA($O37))&gt;0),"",IF(AND($T37="Sub",N($S37)&gt;0),IF(ISNUMBER(INDEX($D$5:$D$1000,$S37-4)),DATE(YEAR(INDEX($D$5:$D$1000,$S37-4)),MONTH(INDEX($D$5:$D$1000,$S37-4)),1),IF(ISNUMBER(INDEX($E$5:$E$1000,$S37-4)),DATE(YEAR(INDEX($E$5:$E$1000,$S37-4)),MONTH(INDEX($E$5:$E$1000,$S37-4)),1),MesCiclo)),IF(ISNUMBER($D37),DATE(YEAR($D37),MONTH($D37),1),IF(ISNUMBER($E37),DATE(YEAR($E37),MONTH($E37),1),MesCiclo))))</f>
        <v/>
      </c>
      <c r="R37" s="63">
        <f>IF(OR($Q37="",$Q37&lt;&gt;MesCiclo),"",COUNTIF($Q$5:$Q37,MesCiclo))</f>
        <v/>
      </c>
      <c r="S37" s="63">
        <f>IF($T37="","",IF($T37="Macro",ROW(),IFERROR(LOOKUP(2,1/($T$5:$T37="Macro"),ROW($T$5:$T37)),0)))</f>
        <v/>
      </c>
      <c r="T37" s="63">
        <f>IF(NOT((COUNTA($B37:$K37)+COUNTA($O37))&gt;0),"",IF($B37="Subactividad","Sub","Macro"))</f>
        <v/>
      </c>
      <c r="U37" s="63">
        <f>IF($T37="Macro",COUNTIFS($S$5:$S$1000,ROW(),$T$5:$T$1000,"Sub"),"")</f>
        <v/>
      </c>
      <c r="V37" s="63">
        <f>IF($T37="","",IF(ISNUMBER($F37),1,IFERROR(LOOKUP(2,1/($H37:$K37&lt;&gt;""),$H37:$K37),0)))</f>
        <v/>
      </c>
      <c r="W37" s="63">
        <f>IF($T37="","",IF(AND(ISNUMBER($F37),$F37&lt;=IF($Q37=MesCiclo,InicioCiclo,$Q37+MOD(2-WEEKDAY($Q37),7))+6),1,IF(ISNUMBER($H37),$H37,0)))</f>
        <v/>
      </c>
      <c r="X37" s="63">
        <f>IF($T37="","",IF(AND(ISNUMBER($F37),$F37&lt;=IF($Q37=MesCiclo,InicioCiclo,$Q37+MOD(2-WEEKDAY($Q37),7))+13),1,IF(ISNUMBER($I37),$I37,$W37)))</f>
        <v/>
      </c>
      <c r="Y37" s="63">
        <f>IF($T37="","",IF(AND(ISNUMBER($F37),$F37&lt;=IF($Q37=MesCiclo,InicioCiclo,$Q37+MOD(2-WEEKDAY($Q37),7))+20),1,IF(ISNUMBER($J37),$J37,$X37)))</f>
        <v/>
      </c>
      <c r="Z37" s="63">
        <f>IF($T37="","",IF(AND(ISNUMBER($F37),$F37&lt;=IF($Q37=MesCiclo,InicioCiclo,$Q37+MOD(2-WEEKDAY($Q37),7))+27),1,IF(ISNUMBER($K37),$K37,$Y37)))</f>
        <v/>
      </c>
      <c r="AA37" s="63">
        <f>IF($T37="","",IF(AND(ISNUMBER($F37),$F37&lt;=IF($Q37=MesCiclo,InicioCiclo,$Q37+MOD(2-WEEKDAY($Q37),7))+6),1,IF(N($U37)&gt;0,AVERAGEIFS($W$5:$W$1000,$S$5:$S$1000,ROW(),$T$5:$T$1000,"Sub"),$W37)))</f>
        <v/>
      </c>
      <c r="AB37" s="63">
        <f>IF($T37="","",IF(AND(ISNUMBER($F37),$F37&lt;=IF($Q37=MesCiclo,InicioCiclo,$Q37+MOD(2-WEEKDAY($Q37),7))+13),1,IF(N($U37)&gt;0,AVERAGEIFS($X$5:$X$1000,$S$5:$S$1000,ROW(),$T$5:$T$1000,"Sub"),$X37)))</f>
        <v/>
      </c>
      <c r="AC37" s="63">
        <f>IF($T37="","",IF(AND(ISNUMBER($F37),$F37&lt;=IF($Q37=MesCiclo,InicioCiclo,$Q37+MOD(2-WEEKDAY($Q37),7))+20),1,IF(N($U37)&gt;0,AVERAGEIFS($Y$5:$Y$1000,$S$5:$S$1000,ROW(),$T$5:$T$1000,"Sub"),$Y37)))</f>
        <v/>
      </c>
      <c r="AD37" s="63">
        <f>IF($T37="","",IF(AND(ISNUMBER($F37),$F37&lt;=IF($Q37=MesCiclo,InicioCiclo,$Q37+MOD(2-WEEKDAY($Q37),7))+27),1,IF(N($U37)&gt;0,AVERAGEIFS($Z$5:$Z$1000,$S$5:$S$1000,ROW(),$T$5:$T$1000,"Sub"),$Z37)))</f>
        <v/>
      </c>
      <c r="AE37" s="63">
        <f>IF($T37&lt;&gt;"Macro","",IF(COUNTIFS($Q$5:$Q$1000,$Q37,$T$5:$T$1000,"Macro",$G$5:$G$1000,"&gt;0")=0,1/COUNTIFS($Q$5:$Q$1000,$Q37,$T$5:$T$1000,"Macro"),IF(AND(ISNUMBER($G37),N($G37)&gt;0),$G37,SUMIFS($G$5:$G$1000,$Q$5:$Q$1000,$Q37,$T$5:$T$1000,"Macro")/COUNTIFS($Q$5:$Q$1000,$Q37,$T$5:$T$1000,"Macro",$G$5:$G$1000,"&gt;0"))/(COUNTIFS($Q$5:$Q$1000,$Q37,$T$5:$T$1000,"Macro")*SUMIFS($G$5:$G$1000,$Q$5:$Q$1000,$Q37,$T$5:$T$1000,"Macro")/COUNTIFS($Q$5:$Q$1000,$Q37,$T$5:$T$1000,"Macro",$G$5:$G$1000,"&gt;0"))))</f>
        <v/>
      </c>
    </row>
    <row r="38">
      <c r="A38" s="55">
        <f>IF(NOT((COUNTA($B38:$K38)+COUNTA($O38))&gt;0),"",IF($T38="Macro",COUNTIFS($T$5:$T38,"Macro",$Q$5:$Q38,$Q38),IF(N($S38)=0,"?",COUNTIFS(INDEX($T$5:$T$1000,1):INDEX($T$5:$T$1000,$S38-4),"Macro",INDEX($Q$5:$Q$1000,1):INDEX($Q$5:$Q$1000,$S38-4),INDEX($Q$5:$Q$1000,$S38-4))&amp;"."&amp;COUNTIFS($S$5:$S38,$S38,$T$5:$T38,"Sub"))))</f>
        <v/>
      </c>
      <c r="B38" s="56" t="n"/>
      <c r="C38" s="57" t="n"/>
      <c r="D38" s="58" t="n"/>
      <c r="E38" s="58" t="n"/>
      <c r="F38" s="58" t="n"/>
      <c r="G38" s="59" t="n"/>
      <c r="H38" s="59" t="n"/>
      <c r="I38" s="59" t="n"/>
      <c r="J38" s="59" t="n"/>
      <c r="K38" s="59" t="n"/>
      <c r="L38" s="60">
        <f>IF(NOT((COUNTA($B38:$K38)+COUNTA($O38))&gt;0),"",IF(ISNUMBER($F38),1,IF(N($U38)&gt;0,AVERAGEIFS($V$5:$V$1000,$S$5:$S$1000,ROW(),$T$5:$T$1000,"Sub"),$V38)))</f>
        <v/>
      </c>
      <c r="M38" s="55">
        <f>IF($L38="","",IF($L38&gt;=1,"Completado",IF($L38&gt;0,"En curso","Pendiente")))</f>
        <v/>
      </c>
      <c r="N38" s="55">
        <f>IF(NOT((COUNTA($B38:$K38)+COUNTA($O38))&gt;0),"",IF(ISNUMBER($F38),IF(AND(ISNUMBER($E38),$F38&gt;$E38),"Cumplida con "&amp;($F38-$E38)&amp;IF($F38-$E38=1," día"," días")&amp;" de retraso","Cumplida"),IF(N($L38)&gt;=1,"Cumplida",IF(NOT(ISNUMBER($E38)),"Sin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plazo")))))))</f>
        <v/>
      </c>
      <c r="O38" s="57" t="n"/>
      <c r="P38" s="61">
        <f>IF(NOT((COUNTA($B38:$K38)+COUNTA($O38))&gt;0),"",IF((IF($C38="","Falta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",""))="","✔ OK","⚠ "&amp;LEFT(IF($C38="","Falta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",""),LEN(IF($C38="","Falta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",""))-3)))</f>
        <v/>
      </c>
      <c r="Q38" s="62">
        <f>IF(NOT((COUNTA($B38:$K38)+COUNTA($O38))&gt;0),"",IF(AND($T38="Sub",N($S38)&gt;0),IF(ISNUMBER(INDEX($D$5:$D$1000,$S38-4)),DATE(YEAR(INDEX($D$5:$D$1000,$S38-4)),MONTH(INDEX($D$5:$D$1000,$S38-4)),1),IF(ISNUMBER(INDEX($E$5:$E$1000,$S38-4)),DATE(YEAR(INDEX($E$5:$E$1000,$S38-4)),MONTH(INDEX($E$5:$E$1000,$S38-4)),1),MesCiclo)),IF(ISNUMBER($D38),DATE(YEAR($D38),MONTH($D38),1),IF(ISNUMBER($E38),DATE(YEAR($E38),MONTH($E38),1),MesCiclo))))</f>
        <v/>
      </c>
      <c r="R38" s="63">
        <f>IF(OR($Q38="",$Q38&lt;&gt;MesCiclo),"",COUNTIF($Q$5:$Q38,MesCiclo))</f>
        <v/>
      </c>
      <c r="S38" s="63">
        <f>IF($T38="","",IF($T38="Macro",ROW(),IFERROR(LOOKUP(2,1/($T$5:$T38="Macro"),ROW($T$5:$T38)),0)))</f>
        <v/>
      </c>
      <c r="T38" s="63">
        <f>IF(NOT((COUNTA($B38:$K38)+COUNTA($O38))&gt;0),"",IF($B38="Subactividad","Sub","Macro"))</f>
        <v/>
      </c>
      <c r="U38" s="63">
        <f>IF($T38="Macro",COUNTIFS($S$5:$S$1000,ROW(),$T$5:$T$1000,"Sub"),"")</f>
        <v/>
      </c>
      <c r="V38" s="63">
        <f>IF($T38="","",IF(ISNUMBER($F38),1,IFERROR(LOOKUP(2,1/($H38:$K38&lt;&gt;""),$H38:$K38),0)))</f>
        <v/>
      </c>
      <c r="W38" s="63">
        <f>IF($T38="","",IF(AND(ISNUMBER($F38),$F38&lt;=IF($Q38=MesCiclo,InicioCiclo,$Q38+MOD(2-WEEKDAY($Q38),7))+6),1,IF(ISNUMBER($H38),$H38,0)))</f>
        <v/>
      </c>
      <c r="X38" s="63">
        <f>IF($T38="","",IF(AND(ISNUMBER($F38),$F38&lt;=IF($Q38=MesCiclo,InicioCiclo,$Q38+MOD(2-WEEKDAY($Q38),7))+13),1,IF(ISNUMBER($I38),$I38,$W38)))</f>
        <v/>
      </c>
      <c r="Y38" s="63">
        <f>IF($T38="","",IF(AND(ISNUMBER($F38),$F38&lt;=IF($Q38=MesCiclo,InicioCiclo,$Q38+MOD(2-WEEKDAY($Q38),7))+20),1,IF(ISNUMBER($J38),$J38,$X38)))</f>
        <v/>
      </c>
      <c r="Z38" s="63">
        <f>IF($T38="","",IF(AND(ISNUMBER($F38),$F38&lt;=IF($Q38=MesCiclo,InicioCiclo,$Q38+MOD(2-WEEKDAY($Q38),7))+27),1,IF(ISNUMBER($K38),$K38,$Y38)))</f>
        <v/>
      </c>
      <c r="AA38" s="63">
        <f>IF($T38="","",IF(AND(ISNUMBER($F38),$F38&lt;=IF($Q38=MesCiclo,InicioCiclo,$Q38+MOD(2-WEEKDAY($Q38),7))+6),1,IF(N($U38)&gt;0,AVERAGEIFS($W$5:$W$1000,$S$5:$S$1000,ROW(),$T$5:$T$1000,"Sub"),$W38)))</f>
        <v/>
      </c>
      <c r="AB38" s="63">
        <f>IF($T38="","",IF(AND(ISNUMBER($F38),$F38&lt;=IF($Q38=MesCiclo,InicioCiclo,$Q38+MOD(2-WEEKDAY($Q38),7))+13),1,IF(N($U38)&gt;0,AVERAGEIFS($X$5:$X$1000,$S$5:$S$1000,ROW(),$T$5:$T$1000,"Sub"),$X38)))</f>
        <v/>
      </c>
      <c r="AC38" s="63">
        <f>IF($T38="","",IF(AND(ISNUMBER($F38),$F38&lt;=IF($Q38=MesCiclo,InicioCiclo,$Q38+MOD(2-WEEKDAY($Q38),7))+20),1,IF(N($U38)&gt;0,AVERAGEIFS($Y$5:$Y$1000,$S$5:$S$1000,ROW(),$T$5:$T$1000,"Sub"),$Y38)))</f>
        <v/>
      </c>
      <c r="AD38" s="63">
        <f>IF($T38="","",IF(AND(ISNUMBER($F38),$F38&lt;=IF($Q38=MesCiclo,InicioCiclo,$Q38+MOD(2-WEEKDAY($Q38),7))+27),1,IF(N($U38)&gt;0,AVERAGEIFS($Z$5:$Z$1000,$S$5:$S$1000,ROW(),$T$5:$T$1000,"Sub"),$Z38)))</f>
        <v/>
      </c>
      <c r="AE38" s="63">
        <f>IF($T38&lt;&gt;"Macro","",IF(COUNTIFS($Q$5:$Q$1000,$Q38,$T$5:$T$1000,"Macro",$G$5:$G$1000,"&gt;0")=0,1/COUNTIFS($Q$5:$Q$1000,$Q38,$T$5:$T$1000,"Macro"),IF(AND(ISNUMBER($G38),N($G38)&gt;0),$G38,SUMIFS($G$5:$G$1000,$Q$5:$Q$1000,$Q38,$T$5:$T$1000,"Macro")/COUNTIFS($Q$5:$Q$1000,$Q38,$T$5:$T$1000,"Macro",$G$5:$G$1000,"&gt;0"))/(COUNTIFS($Q$5:$Q$1000,$Q38,$T$5:$T$1000,"Macro")*SUMIFS($G$5:$G$1000,$Q$5:$Q$1000,$Q38,$T$5:$T$1000,"Macro")/COUNTIFS($Q$5:$Q$1000,$Q38,$T$5:$T$1000,"Macro",$G$5:$G$1000,"&gt;0"))))</f>
        <v/>
      </c>
    </row>
    <row r="39">
      <c r="A39" s="55">
        <f>IF(NOT((COUNTA($B39:$K39)+COUNTA($O39))&gt;0),"",IF($T39="Macro",COUNTIFS($T$5:$T39,"Macro",$Q$5:$Q39,$Q39),IF(N($S39)=0,"?",COUNTIFS(INDEX($T$5:$T$1000,1):INDEX($T$5:$T$1000,$S39-4),"Macro",INDEX($Q$5:$Q$1000,1):INDEX($Q$5:$Q$1000,$S39-4),INDEX($Q$5:$Q$1000,$S39-4))&amp;"."&amp;COUNTIFS($S$5:$S39,$S39,$T$5:$T39,"Sub"))))</f>
        <v/>
      </c>
      <c r="B39" s="56" t="n"/>
      <c r="C39" s="57" t="n"/>
      <c r="D39" s="58" t="n"/>
      <c r="E39" s="58" t="n"/>
      <c r="F39" s="58" t="n"/>
      <c r="G39" s="59" t="n"/>
      <c r="H39" s="59" t="n"/>
      <c r="I39" s="59" t="n"/>
      <c r="J39" s="59" t="n"/>
      <c r="K39" s="59" t="n"/>
      <c r="L39" s="60">
        <f>IF(NOT((COUNTA($B39:$K39)+COUNTA($O39))&gt;0),"",IF(ISNUMBER($F39),1,IF(N($U39)&gt;0,AVERAGEIFS($V$5:$V$1000,$S$5:$S$1000,ROW(),$T$5:$T$1000,"Sub"),$V39)))</f>
        <v/>
      </c>
      <c r="M39" s="55">
        <f>IF($L39="","",IF($L39&gt;=1,"Completado",IF($L39&gt;0,"En curso","Pendiente")))</f>
        <v/>
      </c>
      <c r="N39" s="55">
        <f>IF(NOT((COUNTA($B39:$K39)+COUNTA($O39))&gt;0),"",IF(ISNUMBER($F39),IF(AND(ISNUMBER($E39),$F39&gt;$E39),"Cumplida con "&amp;($F39-$E39)&amp;IF($F39-$E39=1," día"," días")&amp;" de retraso","Cumplida"),IF(N($L39)&gt;=1,"Cumplida",IF(NOT(ISNUMBER($E39)),"Sin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plazo")))))))</f>
        <v/>
      </c>
      <c r="O39" s="57" t="n"/>
      <c r="P39" s="61">
        <f>IF(NOT((COUNTA($B39:$K39)+COUNTA($O39))&gt;0),"",IF((IF($C39="","Falta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",""))="","✔ OK","⚠ "&amp;LEFT(IF($C39="","Falta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",""),LEN(IF($C39="","Falta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",""))-3)))</f>
        <v/>
      </c>
      <c r="Q39" s="62">
        <f>IF(NOT((COUNTA($B39:$K39)+COUNTA($O39))&gt;0),"",IF(AND($T39="Sub",N($S39)&gt;0),IF(ISNUMBER(INDEX($D$5:$D$1000,$S39-4)),DATE(YEAR(INDEX($D$5:$D$1000,$S39-4)),MONTH(INDEX($D$5:$D$1000,$S39-4)),1),IF(ISNUMBER(INDEX($E$5:$E$1000,$S39-4)),DATE(YEAR(INDEX($E$5:$E$1000,$S39-4)),MONTH(INDEX($E$5:$E$1000,$S39-4)),1),MesCiclo)),IF(ISNUMBER($D39),DATE(YEAR($D39),MONTH($D39),1),IF(ISNUMBER($E39),DATE(YEAR($E39),MONTH($E39),1),MesCiclo))))</f>
        <v/>
      </c>
      <c r="R39" s="63">
        <f>IF(OR($Q39="",$Q39&lt;&gt;MesCiclo),"",COUNTIF($Q$5:$Q39,MesCiclo))</f>
        <v/>
      </c>
      <c r="S39" s="63">
        <f>IF($T39="","",IF($T39="Macro",ROW(),IFERROR(LOOKUP(2,1/($T$5:$T39="Macro"),ROW($T$5:$T39)),0)))</f>
        <v/>
      </c>
      <c r="T39" s="63">
        <f>IF(NOT((COUNTA($B39:$K39)+COUNTA($O39))&gt;0),"",IF($B39="Subactividad","Sub","Macro"))</f>
        <v/>
      </c>
      <c r="U39" s="63">
        <f>IF($T39="Macro",COUNTIFS($S$5:$S$1000,ROW(),$T$5:$T$1000,"Sub"),"")</f>
        <v/>
      </c>
      <c r="V39" s="63">
        <f>IF($T39="","",IF(ISNUMBER($F39),1,IFERROR(LOOKUP(2,1/($H39:$K39&lt;&gt;""),$H39:$K39),0)))</f>
        <v/>
      </c>
      <c r="W39" s="63">
        <f>IF($T39="","",IF(AND(ISNUMBER($F39),$F39&lt;=IF($Q39=MesCiclo,InicioCiclo,$Q39+MOD(2-WEEKDAY($Q39),7))+6),1,IF(ISNUMBER($H39),$H39,0)))</f>
        <v/>
      </c>
      <c r="X39" s="63">
        <f>IF($T39="","",IF(AND(ISNUMBER($F39),$F39&lt;=IF($Q39=MesCiclo,InicioCiclo,$Q39+MOD(2-WEEKDAY($Q39),7))+13),1,IF(ISNUMBER($I39),$I39,$W39)))</f>
        <v/>
      </c>
      <c r="Y39" s="63">
        <f>IF($T39="","",IF(AND(ISNUMBER($F39),$F39&lt;=IF($Q39=MesCiclo,InicioCiclo,$Q39+MOD(2-WEEKDAY($Q39),7))+20),1,IF(ISNUMBER($J39),$J39,$X39)))</f>
        <v/>
      </c>
      <c r="Z39" s="63">
        <f>IF($T39="","",IF(AND(ISNUMBER($F39),$F39&lt;=IF($Q39=MesCiclo,InicioCiclo,$Q39+MOD(2-WEEKDAY($Q39),7))+27),1,IF(ISNUMBER($K39),$K39,$Y39)))</f>
        <v/>
      </c>
      <c r="AA39" s="63">
        <f>IF($T39="","",IF(AND(ISNUMBER($F39),$F39&lt;=IF($Q39=MesCiclo,InicioCiclo,$Q39+MOD(2-WEEKDAY($Q39),7))+6),1,IF(N($U39)&gt;0,AVERAGEIFS($W$5:$W$1000,$S$5:$S$1000,ROW(),$T$5:$T$1000,"Sub"),$W39)))</f>
        <v/>
      </c>
      <c r="AB39" s="63">
        <f>IF($T39="","",IF(AND(ISNUMBER($F39),$F39&lt;=IF($Q39=MesCiclo,InicioCiclo,$Q39+MOD(2-WEEKDAY($Q39),7))+13),1,IF(N($U39)&gt;0,AVERAGEIFS($X$5:$X$1000,$S$5:$S$1000,ROW(),$T$5:$T$1000,"Sub"),$X39)))</f>
        <v/>
      </c>
      <c r="AC39" s="63">
        <f>IF($T39="","",IF(AND(ISNUMBER($F39),$F39&lt;=IF($Q39=MesCiclo,InicioCiclo,$Q39+MOD(2-WEEKDAY($Q39),7))+20),1,IF(N($U39)&gt;0,AVERAGEIFS($Y$5:$Y$1000,$S$5:$S$1000,ROW(),$T$5:$T$1000,"Sub"),$Y39)))</f>
        <v/>
      </c>
      <c r="AD39" s="63">
        <f>IF($T39="","",IF(AND(ISNUMBER($F39),$F39&lt;=IF($Q39=MesCiclo,InicioCiclo,$Q39+MOD(2-WEEKDAY($Q39),7))+27),1,IF(N($U39)&gt;0,AVERAGEIFS($Z$5:$Z$1000,$S$5:$S$1000,ROW(),$T$5:$T$1000,"Sub"),$Z39)))</f>
        <v/>
      </c>
      <c r="AE39" s="63">
        <f>IF($T39&lt;&gt;"Macro","",IF(COUNTIFS($Q$5:$Q$1000,$Q39,$T$5:$T$1000,"Macro",$G$5:$G$1000,"&gt;0")=0,1/COUNTIFS($Q$5:$Q$1000,$Q39,$T$5:$T$1000,"Macro"),IF(AND(ISNUMBER($G39),N($G39)&gt;0),$G39,SUMIFS($G$5:$G$1000,$Q$5:$Q$1000,$Q39,$T$5:$T$1000,"Macro")/COUNTIFS($Q$5:$Q$1000,$Q39,$T$5:$T$1000,"Macro",$G$5:$G$1000,"&gt;0"))/(COUNTIFS($Q$5:$Q$1000,$Q39,$T$5:$T$1000,"Macro")*SUMIFS($G$5:$G$1000,$Q$5:$Q$1000,$Q39,$T$5:$T$1000,"Macro")/COUNTIFS($Q$5:$Q$1000,$Q39,$T$5:$T$1000,"Macro",$G$5:$G$1000,"&gt;0"))))</f>
        <v/>
      </c>
    </row>
    <row r="40">
      <c r="A40" s="55">
        <f>IF(NOT((COUNTA($B40:$K40)+COUNTA($O40))&gt;0),"",IF($T40="Macro",COUNTIFS($T$5:$T40,"Macro",$Q$5:$Q40,$Q40),IF(N($S40)=0,"?",COUNTIFS(INDEX($T$5:$T$1000,1):INDEX($T$5:$T$1000,$S40-4),"Macro",INDEX($Q$5:$Q$1000,1):INDEX($Q$5:$Q$1000,$S40-4),INDEX($Q$5:$Q$1000,$S40-4))&amp;"."&amp;COUNTIFS($S$5:$S40,$S40,$T$5:$T40,"Sub"))))</f>
        <v/>
      </c>
      <c r="B40" s="56" t="n"/>
      <c r="C40" s="57" t="n"/>
      <c r="D40" s="58" t="n"/>
      <c r="E40" s="58" t="n"/>
      <c r="F40" s="58" t="n"/>
      <c r="G40" s="59" t="n"/>
      <c r="H40" s="59" t="n"/>
      <c r="I40" s="59" t="n"/>
      <c r="J40" s="59" t="n"/>
      <c r="K40" s="59" t="n"/>
      <c r="L40" s="60">
        <f>IF(NOT((COUNTA($B40:$K40)+COUNTA($O40))&gt;0),"",IF(ISNUMBER($F40),1,IF(N($U40)&gt;0,AVERAGEIFS($V$5:$V$1000,$S$5:$S$1000,ROW(),$T$5:$T$1000,"Sub"),$V40)))</f>
        <v/>
      </c>
      <c r="M40" s="55">
        <f>IF($L40="","",IF($L40&gt;=1,"Completado",IF($L40&gt;0,"En curso","Pendiente")))</f>
        <v/>
      </c>
      <c r="N40" s="55">
        <f>IF(NOT((COUNTA($B40:$K40)+COUNTA($O40))&gt;0),"",IF(ISNUMBER($F40),IF(AND(ISNUMBER($E40),$F40&gt;$E40),"Cumplida con "&amp;($F40-$E40)&amp;IF($F40-$E40=1," día"," días")&amp;" de retraso","Cumplida"),IF(N($L40)&gt;=1,"Cumplida",IF(NOT(ISNUMBER($E40)),"Sin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plazo")))))))</f>
        <v/>
      </c>
      <c r="O40" s="57" t="n"/>
      <c r="P40" s="61">
        <f>IF(NOT((COUNTA($B40:$K40)+COUNTA($O40))&gt;0),"",IF((IF($C40="","Falta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",""))="","✔ OK","⚠ "&amp;LEFT(IF($C40="","Falta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",""),LEN(IF($C40="","Falta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",""))-3)))</f>
        <v/>
      </c>
      <c r="Q40" s="62">
        <f>IF(NOT((COUNTA($B40:$K40)+COUNTA($O40))&gt;0),"",IF(AND($T40="Sub",N($S40)&gt;0),IF(ISNUMBER(INDEX($D$5:$D$1000,$S40-4)),DATE(YEAR(INDEX($D$5:$D$1000,$S40-4)),MONTH(INDEX($D$5:$D$1000,$S40-4)),1),IF(ISNUMBER(INDEX($E$5:$E$1000,$S40-4)),DATE(YEAR(INDEX($E$5:$E$1000,$S40-4)),MONTH(INDEX($E$5:$E$1000,$S40-4)),1),MesCiclo)),IF(ISNUMBER($D40),DATE(YEAR($D40),MONTH($D40),1),IF(ISNUMBER($E40),DATE(YEAR($E40),MONTH($E40),1),MesCiclo))))</f>
        <v/>
      </c>
      <c r="R40" s="63">
        <f>IF(OR($Q40="",$Q40&lt;&gt;MesCiclo),"",COUNTIF($Q$5:$Q40,MesCiclo))</f>
        <v/>
      </c>
      <c r="S40" s="63">
        <f>IF($T40="","",IF($T40="Macro",ROW(),IFERROR(LOOKUP(2,1/($T$5:$T40="Macro"),ROW($T$5:$T40)),0)))</f>
        <v/>
      </c>
      <c r="T40" s="63">
        <f>IF(NOT((COUNTA($B40:$K40)+COUNTA($O40))&gt;0),"",IF($B40="Subactividad","Sub","Macro"))</f>
        <v/>
      </c>
      <c r="U40" s="63">
        <f>IF($T40="Macro",COUNTIFS($S$5:$S$1000,ROW(),$T$5:$T$1000,"Sub"),"")</f>
        <v/>
      </c>
      <c r="V40" s="63">
        <f>IF($T40="","",IF(ISNUMBER($F40),1,IFERROR(LOOKUP(2,1/($H40:$K40&lt;&gt;""),$H40:$K40),0)))</f>
        <v/>
      </c>
      <c r="W40" s="63">
        <f>IF($T40="","",IF(AND(ISNUMBER($F40),$F40&lt;=IF($Q40=MesCiclo,InicioCiclo,$Q40+MOD(2-WEEKDAY($Q40),7))+6),1,IF(ISNUMBER($H40),$H40,0)))</f>
        <v/>
      </c>
      <c r="X40" s="63">
        <f>IF($T40="","",IF(AND(ISNUMBER($F40),$F40&lt;=IF($Q40=MesCiclo,InicioCiclo,$Q40+MOD(2-WEEKDAY($Q40),7))+13),1,IF(ISNUMBER($I40),$I40,$W40)))</f>
        <v/>
      </c>
      <c r="Y40" s="63">
        <f>IF($T40="","",IF(AND(ISNUMBER($F40),$F40&lt;=IF($Q40=MesCiclo,InicioCiclo,$Q40+MOD(2-WEEKDAY($Q40),7))+20),1,IF(ISNUMBER($J40),$J40,$X40)))</f>
        <v/>
      </c>
      <c r="Z40" s="63">
        <f>IF($T40="","",IF(AND(ISNUMBER($F40),$F40&lt;=IF($Q40=MesCiclo,InicioCiclo,$Q40+MOD(2-WEEKDAY($Q40),7))+27),1,IF(ISNUMBER($K40),$K40,$Y40)))</f>
        <v/>
      </c>
      <c r="AA40" s="63">
        <f>IF($T40="","",IF(AND(ISNUMBER($F40),$F40&lt;=IF($Q40=MesCiclo,InicioCiclo,$Q40+MOD(2-WEEKDAY($Q40),7))+6),1,IF(N($U40)&gt;0,AVERAGEIFS($W$5:$W$1000,$S$5:$S$1000,ROW(),$T$5:$T$1000,"Sub"),$W40)))</f>
        <v/>
      </c>
      <c r="AB40" s="63">
        <f>IF($T40="","",IF(AND(ISNUMBER($F40),$F40&lt;=IF($Q40=MesCiclo,InicioCiclo,$Q40+MOD(2-WEEKDAY($Q40),7))+13),1,IF(N($U40)&gt;0,AVERAGEIFS($X$5:$X$1000,$S$5:$S$1000,ROW(),$T$5:$T$1000,"Sub"),$X40)))</f>
        <v/>
      </c>
      <c r="AC40" s="63">
        <f>IF($T40="","",IF(AND(ISNUMBER($F40),$F40&lt;=IF($Q40=MesCiclo,InicioCiclo,$Q40+MOD(2-WEEKDAY($Q40),7))+20),1,IF(N($U40)&gt;0,AVERAGEIFS($Y$5:$Y$1000,$S$5:$S$1000,ROW(),$T$5:$T$1000,"Sub"),$Y40)))</f>
        <v/>
      </c>
      <c r="AD40" s="63">
        <f>IF($T40="","",IF(AND(ISNUMBER($F40),$F40&lt;=IF($Q40=MesCiclo,InicioCiclo,$Q40+MOD(2-WEEKDAY($Q40),7))+27),1,IF(N($U40)&gt;0,AVERAGEIFS($Z$5:$Z$1000,$S$5:$S$1000,ROW(),$T$5:$T$1000,"Sub"),$Z40)))</f>
        <v/>
      </c>
      <c r="AE40" s="63">
        <f>IF($T40&lt;&gt;"Macro","",IF(COUNTIFS($Q$5:$Q$1000,$Q40,$T$5:$T$1000,"Macro",$G$5:$G$1000,"&gt;0")=0,1/COUNTIFS($Q$5:$Q$1000,$Q40,$T$5:$T$1000,"Macro"),IF(AND(ISNUMBER($G40),N($G40)&gt;0),$G40,SUMIFS($G$5:$G$1000,$Q$5:$Q$1000,$Q40,$T$5:$T$1000,"Macro")/COUNTIFS($Q$5:$Q$1000,$Q40,$T$5:$T$1000,"Macro",$G$5:$G$1000,"&gt;0"))/(COUNTIFS($Q$5:$Q$1000,$Q40,$T$5:$T$1000,"Macro")*SUMIFS($G$5:$G$1000,$Q$5:$Q$1000,$Q40,$T$5:$T$1000,"Macro")/COUNTIFS($Q$5:$Q$1000,$Q40,$T$5:$T$1000,"Macro",$G$5:$G$1000,"&gt;0"))))</f>
        <v/>
      </c>
    </row>
    <row r="41">
      <c r="A41" s="55">
        <f>IF(NOT((COUNTA($B41:$K41)+COUNTA($O41))&gt;0),"",IF($T41="Macro",COUNTIFS($T$5:$T41,"Macro",$Q$5:$Q41,$Q41),IF(N($S41)=0,"?",COUNTIFS(INDEX($T$5:$T$1000,1):INDEX($T$5:$T$1000,$S41-4),"Macro",INDEX($Q$5:$Q$1000,1):INDEX($Q$5:$Q$1000,$S41-4),INDEX($Q$5:$Q$1000,$S41-4))&amp;"."&amp;COUNTIFS($S$5:$S41,$S41,$T$5:$T41,"Sub"))))</f>
        <v/>
      </c>
      <c r="B41" s="56" t="n"/>
      <c r="C41" s="57" t="n"/>
      <c r="D41" s="58" t="n"/>
      <c r="E41" s="58" t="n"/>
      <c r="F41" s="58" t="n"/>
      <c r="G41" s="59" t="n"/>
      <c r="H41" s="59" t="n"/>
      <c r="I41" s="59" t="n"/>
      <c r="J41" s="59" t="n"/>
      <c r="K41" s="59" t="n"/>
      <c r="L41" s="60">
        <f>IF(NOT((COUNTA($B41:$K41)+COUNTA($O41))&gt;0),"",IF(ISNUMBER($F41),1,IF(N($U41)&gt;0,AVERAGEIFS($V$5:$V$1000,$S$5:$S$1000,ROW(),$T$5:$T$1000,"Sub"),$V41)))</f>
        <v/>
      </c>
      <c r="M41" s="55">
        <f>IF($L41="","",IF($L41&gt;=1,"Completado",IF($L41&gt;0,"En curso","Pendiente")))</f>
        <v/>
      </c>
      <c r="N41" s="55">
        <f>IF(NOT((COUNTA($B41:$K41)+COUNTA($O41))&gt;0),"",IF(ISNUMBER($F41),IF(AND(ISNUMBER($E41),$F41&gt;$E41),"Cumplida con "&amp;($F41-$E41)&amp;IF($F41-$E41=1," día"," días")&amp;" de retraso","Cumplida"),IF(N($L41)&gt;=1,"Cumplida",IF(NOT(ISNUMBER($E41)),"Sin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plazo")))))))</f>
        <v/>
      </c>
      <c r="O41" s="57" t="n"/>
      <c r="P41" s="61">
        <f>IF(NOT((COUNTA($B41:$K41)+COUNTA($O41))&gt;0),"",IF((IF($C41="","Falta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",""))="","✔ OK","⚠ "&amp;LEFT(IF($C41="","Falta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",""),LEN(IF($C41="","Falta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",""))-3)))</f>
        <v/>
      </c>
      <c r="Q41" s="62">
        <f>IF(NOT((COUNTA($B41:$K41)+COUNTA($O41))&gt;0),"",IF(AND($T41="Sub",N($S41)&gt;0),IF(ISNUMBER(INDEX($D$5:$D$1000,$S41-4)),DATE(YEAR(INDEX($D$5:$D$1000,$S41-4)),MONTH(INDEX($D$5:$D$1000,$S41-4)),1),IF(ISNUMBER(INDEX($E$5:$E$1000,$S41-4)),DATE(YEAR(INDEX($E$5:$E$1000,$S41-4)),MONTH(INDEX($E$5:$E$1000,$S41-4)),1),MesCiclo)),IF(ISNUMBER($D41),DATE(YEAR($D41),MONTH($D41),1),IF(ISNUMBER($E41),DATE(YEAR($E41),MONTH($E41),1),MesCiclo))))</f>
        <v/>
      </c>
      <c r="R41" s="63">
        <f>IF(OR($Q41="",$Q41&lt;&gt;MesCiclo),"",COUNTIF($Q$5:$Q41,MesCiclo))</f>
        <v/>
      </c>
      <c r="S41" s="63">
        <f>IF($T41="","",IF($T41="Macro",ROW(),IFERROR(LOOKUP(2,1/($T$5:$T41="Macro"),ROW($T$5:$T41)),0)))</f>
        <v/>
      </c>
      <c r="T41" s="63">
        <f>IF(NOT((COUNTA($B41:$K41)+COUNTA($O41))&gt;0),"",IF($B41="Subactividad","Sub","Macro"))</f>
        <v/>
      </c>
      <c r="U41" s="63">
        <f>IF($T41="Macro",COUNTIFS($S$5:$S$1000,ROW(),$T$5:$T$1000,"Sub"),"")</f>
        <v/>
      </c>
      <c r="V41" s="63">
        <f>IF($T41="","",IF(ISNUMBER($F41),1,IFERROR(LOOKUP(2,1/($H41:$K41&lt;&gt;""),$H41:$K41),0)))</f>
        <v/>
      </c>
      <c r="W41" s="63">
        <f>IF($T41="","",IF(AND(ISNUMBER($F41),$F41&lt;=IF($Q41=MesCiclo,InicioCiclo,$Q41+MOD(2-WEEKDAY($Q41),7))+6),1,IF(ISNUMBER($H41),$H41,0)))</f>
        <v/>
      </c>
      <c r="X41" s="63">
        <f>IF($T41="","",IF(AND(ISNUMBER($F41),$F41&lt;=IF($Q41=MesCiclo,InicioCiclo,$Q41+MOD(2-WEEKDAY($Q41),7))+13),1,IF(ISNUMBER($I41),$I41,$W41)))</f>
        <v/>
      </c>
      <c r="Y41" s="63">
        <f>IF($T41="","",IF(AND(ISNUMBER($F41),$F41&lt;=IF($Q41=MesCiclo,InicioCiclo,$Q41+MOD(2-WEEKDAY($Q41),7))+20),1,IF(ISNUMBER($J41),$J41,$X41)))</f>
        <v/>
      </c>
      <c r="Z41" s="63">
        <f>IF($T41="","",IF(AND(ISNUMBER($F41),$F41&lt;=IF($Q41=MesCiclo,InicioCiclo,$Q41+MOD(2-WEEKDAY($Q41),7))+27),1,IF(ISNUMBER($K41),$K41,$Y41)))</f>
        <v/>
      </c>
      <c r="AA41" s="63">
        <f>IF($T41="","",IF(AND(ISNUMBER($F41),$F41&lt;=IF($Q41=MesCiclo,InicioCiclo,$Q41+MOD(2-WEEKDAY($Q41),7))+6),1,IF(N($U41)&gt;0,AVERAGEIFS($W$5:$W$1000,$S$5:$S$1000,ROW(),$T$5:$T$1000,"Sub"),$W41)))</f>
        <v/>
      </c>
      <c r="AB41" s="63">
        <f>IF($T41="","",IF(AND(ISNUMBER($F41),$F41&lt;=IF($Q41=MesCiclo,InicioCiclo,$Q41+MOD(2-WEEKDAY($Q41),7))+13),1,IF(N($U41)&gt;0,AVERAGEIFS($X$5:$X$1000,$S$5:$S$1000,ROW(),$T$5:$T$1000,"Sub"),$X41)))</f>
        <v/>
      </c>
      <c r="AC41" s="63">
        <f>IF($T41="","",IF(AND(ISNUMBER($F41),$F41&lt;=IF($Q41=MesCiclo,InicioCiclo,$Q41+MOD(2-WEEKDAY($Q41),7))+20),1,IF(N($U41)&gt;0,AVERAGEIFS($Y$5:$Y$1000,$S$5:$S$1000,ROW(),$T$5:$T$1000,"Sub"),$Y41)))</f>
        <v/>
      </c>
      <c r="AD41" s="63">
        <f>IF($T41="","",IF(AND(ISNUMBER($F41),$F41&lt;=IF($Q41=MesCiclo,InicioCiclo,$Q41+MOD(2-WEEKDAY($Q41),7))+27),1,IF(N($U41)&gt;0,AVERAGEIFS($Z$5:$Z$1000,$S$5:$S$1000,ROW(),$T$5:$T$1000,"Sub"),$Z41)))</f>
        <v/>
      </c>
      <c r="AE41" s="63">
        <f>IF($T41&lt;&gt;"Macro","",IF(COUNTIFS($Q$5:$Q$1000,$Q41,$T$5:$T$1000,"Macro",$G$5:$G$1000,"&gt;0")=0,1/COUNTIFS($Q$5:$Q$1000,$Q41,$T$5:$T$1000,"Macro"),IF(AND(ISNUMBER($G41),N($G41)&gt;0),$G41,SUMIFS($G$5:$G$1000,$Q$5:$Q$1000,$Q41,$T$5:$T$1000,"Macro")/COUNTIFS($Q$5:$Q$1000,$Q41,$T$5:$T$1000,"Macro",$G$5:$G$1000,"&gt;0"))/(COUNTIFS($Q$5:$Q$1000,$Q41,$T$5:$T$1000,"Macro")*SUMIFS($G$5:$G$1000,$Q$5:$Q$1000,$Q41,$T$5:$T$1000,"Macro")/COUNTIFS($Q$5:$Q$1000,$Q41,$T$5:$T$1000,"Macro",$G$5:$G$1000,"&gt;0"))))</f>
        <v/>
      </c>
    </row>
    <row r="42">
      <c r="A42" s="55">
        <f>IF(NOT((COUNTA($B42:$K42)+COUNTA($O42))&gt;0),"",IF($T42="Macro",COUNTIFS($T$5:$T42,"Macro",$Q$5:$Q42,$Q42),IF(N($S42)=0,"?",COUNTIFS(INDEX($T$5:$T$1000,1):INDEX($T$5:$T$1000,$S42-4),"Macro",INDEX($Q$5:$Q$1000,1):INDEX($Q$5:$Q$1000,$S42-4),INDEX($Q$5:$Q$1000,$S42-4))&amp;"."&amp;COUNTIFS($S$5:$S42,$S42,$T$5:$T42,"Sub"))))</f>
        <v/>
      </c>
      <c r="B42" s="56" t="n"/>
      <c r="C42" s="57" t="n"/>
      <c r="D42" s="58" t="n"/>
      <c r="E42" s="58" t="n"/>
      <c r="F42" s="58" t="n"/>
      <c r="G42" s="59" t="n"/>
      <c r="H42" s="59" t="n"/>
      <c r="I42" s="59" t="n"/>
      <c r="J42" s="59" t="n"/>
      <c r="K42" s="59" t="n"/>
      <c r="L42" s="60">
        <f>IF(NOT((COUNTA($B42:$K42)+COUNTA($O42))&gt;0),"",IF(ISNUMBER($F42),1,IF(N($U42)&gt;0,AVERAGEIFS($V$5:$V$1000,$S$5:$S$1000,ROW(),$T$5:$T$1000,"Sub"),$V42)))</f>
        <v/>
      </c>
      <c r="M42" s="55">
        <f>IF($L42="","",IF($L42&gt;=1,"Completado",IF($L42&gt;0,"En curso","Pendiente")))</f>
        <v/>
      </c>
      <c r="N42" s="55">
        <f>IF(NOT((COUNTA($B42:$K42)+COUNTA($O42))&gt;0),"",IF(ISNUMBER($F42),IF(AND(ISNUMBER($E42),$F42&gt;$E42),"Cumplida con "&amp;($F42-$E42)&amp;IF($F42-$E42=1," día"," días")&amp;" de retraso","Cumplida"),IF(N($L42)&gt;=1,"Cumplida",IF(NOT(ISNUMBER($E42)),"Sin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plazo")))))))</f>
        <v/>
      </c>
      <c r="O42" s="57" t="n"/>
      <c r="P42" s="61">
        <f>IF(NOT((COUNTA($B42:$K42)+COUNTA($O42))&gt;0),"",IF((IF($C42="","Falta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",""))="","✔ OK","⚠ "&amp;LEFT(IF($C42="","Falta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",""),LEN(IF($C42="","Falta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",""))-3)))</f>
        <v/>
      </c>
      <c r="Q42" s="62">
        <f>IF(NOT((COUNTA($B42:$K42)+COUNTA($O42))&gt;0),"",IF(AND($T42="Sub",N($S42)&gt;0),IF(ISNUMBER(INDEX($D$5:$D$1000,$S42-4)),DATE(YEAR(INDEX($D$5:$D$1000,$S42-4)),MONTH(INDEX($D$5:$D$1000,$S42-4)),1),IF(ISNUMBER(INDEX($E$5:$E$1000,$S42-4)),DATE(YEAR(INDEX($E$5:$E$1000,$S42-4)),MONTH(INDEX($E$5:$E$1000,$S42-4)),1),MesCiclo)),IF(ISNUMBER($D42),DATE(YEAR($D42),MONTH($D42),1),IF(ISNUMBER($E42),DATE(YEAR($E42),MONTH($E42),1),MesCiclo))))</f>
        <v/>
      </c>
      <c r="R42" s="63">
        <f>IF(OR($Q42="",$Q42&lt;&gt;MesCiclo),"",COUNTIF($Q$5:$Q42,MesCiclo))</f>
        <v/>
      </c>
      <c r="S42" s="63">
        <f>IF($T42="","",IF($T42="Macro",ROW(),IFERROR(LOOKUP(2,1/($T$5:$T42="Macro"),ROW($T$5:$T42)),0)))</f>
        <v/>
      </c>
      <c r="T42" s="63">
        <f>IF(NOT((COUNTA($B42:$K42)+COUNTA($O42))&gt;0),"",IF($B42="Subactividad","Sub","Macro"))</f>
        <v/>
      </c>
      <c r="U42" s="63">
        <f>IF($T42="Macro",COUNTIFS($S$5:$S$1000,ROW(),$T$5:$T$1000,"Sub"),"")</f>
        <v/>
      </c>
      <c r="V42" s="63">
        <f>IF($T42="","",IF(ISNUMBER($F42),1,IFERROR(LOOKUP(2,1/($H42:$K42&lt;&gt;""),$H42:$K42),0)))</f>
        <v/>
      </c>
      <c r="W42" s="63">
        <f>IF($T42="","",IF(AND(ISNUMBER($F42),$F42&lt;=IF($Q42=MesCiclo,InicioCiclo,$Q42+MOD(2-WEEKDAY($Q42),7))+6),1,IF(ISNUMBER($H42),$H42,0)))</f>
        <v/>
      </c>
      <c r="X42" s="63">
        <f>IF($T42="","",IF(AND(ISNUMBER($F42),$F42&lt;=IF($Q42=MesCiclo,InicioCiclo,$Q42+MOD(2-WEEKDAY($Q42),7))+13),1,IF(ISNUMBER($I42),$I42,$W42)))</f>
        <v/>
      </c>
      <c r="Y42" s="63">
        <f>IF($T42="","",IF(AND(ISNUMBER($F42),$F42&lt;=IF($Q42=MesCiclo,InicioCiclo,$Q42+MOD(2-WEEKDAY($Q42),7))+20),1,IF(ISNUMBER($J42),$J42,$X42)))</f>
        <v/>
      </c>
      <c r="Z42" s="63">
        <f>IF($T42="","",IF(AND(ISNUMBER($F42),$F42&lt;=IF($Q42=MesCiclo,InicioCiclo,$Q42+MOD(2-WEEKDAY($Q42),7))+27),1,IF(ISNUMBER($K42),$K42,$Y42)))</f>
        <v/>
      </c>
      <c r="AA42" s="63">
        <f>IF($T42="","",IF(AND(ISNUMBER($F42),$F42&lt;=IF($Q42=MesCiclo,InicioCiclo,$Q42+MOD(2-WEEKDAY($Q42),7))+6),1,IF(N($U42)&gt;0,AVERAGEIFS($W$5:$W$1000,$S$5:$S$1000,ROW(),$T$5:$T$1000,"Sub"),$W42)))</f>
        <v/>
      </c>
      <c r="AB42" s="63">
        <f>IF($T42="","",IF(AND(ISNUMBER($F42),$F42&lt;=IF($Q42=MesCiclo,InicioCiclo,$Q42+MOD(2-WEEKDAY($Q42),7))+13),1,IF(N($U42)&gt;0,AVERAGEIFS($X$5:$X$1000,$S$5:$S$1000,ROW(),$T$5:$T$1000,"Sub"),$X42)))</f>
        <v/>
      </c>
      <c r="AC42" s="63">
        <f>IF($T42="","",IF(AND(ISNUMBER($F42),$F42&lt;=IF($Q42=MesCiclo,InicioCiclo,$Q42+MOD(2-WEEKDAY($Q42),7))+20),1,IF(N($U42)&gt;0,AVERAGEIFS($Y$5:$Y$1000,$S$5:$S$1000,ROW(),$T$5:$T$1000,"Sub"),$Y42)))</f>
        <v/>
      </c>
      <c r="AD42" s="63">
        <f>IF($T42="","",IF(AND(ISNUMBER($F42),$F42&lt;=IF($Q42=MesCiclo,InicioCiclo,$Q42+MOD(2-WEEKDAY($Q42),7))+27),1,IF(N($U42)&gt;0,AVERAGEIFS($Z$5:$Z$1000,$S$5:$S$1000,ROW(),$T$5:$T$1000,"Sub"),$Z42)))</f>
        <v/>
      </c>
      <c r="AE42" s="63">
        <f>IF($T42&lt;&gt;"Macro","",IF(COUNTIFS($Q$5:$Q$1000,$Q42,$T$5:$T$1000,"Macro",$G$5:$G$1000,"&gt;0")=0,1/COUNTIFS($Q$5:$Q$1000,$Q42,$T$5:$T$1000,"Macro"),IF(AND(ISNUMBER($G42),N($G42)&gt;0),$G42,SUMIFS($G$5:$G$1000,$Q$5:$Q$1000,$Q42,$T$5:$T$1000,"Macro")/COUNTIFS($Q$5:$Q$1000,$Q42,$T$5:$T$1000,"Macro",$G$5:$G$1000,"&gt;0"))/(COUNTIFS($Q$5:$Q$1000,$Q42,$T$5:$T$1000,"Macro")*SUMIFS($G$5:$G$1000,$Q$5:$Q$1000,$Q42,$T$5:$T$1000,"Macro")/COUNTIFS($Q$5:$Q$1000,$Q42,$T$5:$T$1000,"Macro",$G$5:$G$1000,"&gt;0"))))</f>
        <v/>
      </c>
    </row>
    <row r="43">
      <c r="A43" s="55">
        <f>IF(NOT((COUNTA($B43:$K43)+COUNTA($O43))&gt;0),"",IF($T43="Macro",COUNTIFS($T$5:$T43,"Macro",$Q$5:$Q43,$Q43),IF(N($S43)=0,"?",COUNTIFS(INDEX($T$5:$T$1000,1):INDEX($T$5:$T$1000,$S43-4),"Macro",INDEX($Q$5:$Q$1000,1):INDEX($Q$5:$Q$1000,$S43-4),INDEX($Q$5:$Q$1000,$S43-4))&amp;"."&amp;COUNTIFS($S$5:$S43,$S43,$T$5:$T43,"Sub"))))</f>
        <v/>
      </c>
      <c r="B43" s="56" t="n"/>
      <c r="C43" s="57" t="n"/>
      <c r="D43" s="58" t="n"/>
      <c r="E43" s="58" t="n"/>
      <c r="F43" s="58" t="n"/>
      <c r="G43" s="59" t="n"/>
      <c r="H43" s="59" t="n"/>
      <c r="I43" s="59" t="n"/>
      <c r="J43" s="59" t="n"/>
      <c r="K43" s="59" t="n"/>
      <c r="L43" s="60">
        <f>IF(NOT((COUNTA($B43:$K43)+COUNTA($O43))&gt;0),"",IF(ISNUMBER($F43),1,IF(N($U43)&gt;0,AVERAGEIFS($V$5:$V$1000,$S$5:$S$1000,ROW(),$T$5:$T$1000,"Sub"),$V43)))</f>
        <v/>
      </c>
      <c r="M43" s="55">
        <f>IF($L43="","",IF($L43&gt;=1,"Completado",IF($L43&gt;0,"En curso","Pendiente")))</f>
        <v/>
      </c>
      <c r="N43" s="55">
        <f>IF(NOT((COUNTA($B43:$K43)+COUNTA($O43))&gt;0),"",IF(ISNUMBER($F43),IF(AND(ISNUMBER($E43),$F43&gt;$E43),"Cumplida con "&amp;($F43-$E43)&amp;IF($F43-$E43=1," día"," días")&amp;" de retraso","Cumplida"),IF(N($L43)&gt;=1,"Cumplida",IF(NOT(ISNUMBER($E43)),"Sin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plazo")))))))</f>
        <v/>
      </c>
      <c r="O43" s="57" t="n"/>
      <c r="P43" s="61">
        <f>IF(NOT((COUNTA($B43:$K43)+COUNTA($O43))&gt;0),"",IF((IF($C43="","Falta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",""))="","✔ OK","⚠ "&amp;LEFT(IF($C43="","Falta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",""),LEN(IF($C43="","Falta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",""))-3)))</f>
        <v/>
      </c>
      <c r="Q43" s="62">
        <f>IF(NOT((COUNTA($B43:$K43)+COUNTA($O43))&gt;0),"",IF(AND($T43="Sub",N($S43)&gt;0),IF(ISNUMBER(INDEX($D$5:$D$1000,$S43-4)),DATE(YEAR(INDEX($D$5:$D$1000,$S43-4)),MONTH(INDEX($D$5:$D$1000,$S43-4)),1),IF(ISNUMBER(INDEX($E$5:$E$1000,$S43-4)),DATE(YEAR(INDEX($E$5:$E$1000,$S43-4)),MONTH(INDEX($E$5:$E$1000,$S43-4)),1),MesCiclo)),IF(ISNUMBER($D43),DATE(YEAR($D43),MONTH($D43),1),IF(ISNUMBER($E43),DATE(YEAR($E43),MONTH($E43),1),MesCiclo))))</f>
        <v/>
      </c>
      <c r="R43" s="63">
        <f>IF(OR($Q43="",$Q43&lt;&gt;MesCiclo),"",COUNTIF($Q$5:$Q43,MesCiclo))</f>
        <v/>
      </c>
      <c r="S43" s="63">
        <f>IF($T43="","",IF($T43="Macro",ROW(),IFERROR(LOOKUP(2,1/($T$5:$T43="Macro"),ROW($T$5:$T43)),0)))</f>
        <v/>
      </c>
      <c r="T43" s="63">
        <f>IF(NOT((COUNTA($B43:$K43)+COUNTA($O43))&gt;0),"",IF($B43="Subactividad","Sub","Macro"))</f>
        <v/>
      </c>
      <c r="U43" s="63">
        <f>IF($T43="Macro",COUNTIFS($S$5:$S$1000,ROW(),$T$5:$T$1000,"Sub"),"")</f>
        <v/>
      </c>
      <c r="V43" s="63">
        <f>IF($T43="","",IF(ISNUMBER($F43),1,IFERROR(LOOKUP(2,1/($H43:$K43&lt;&gt;""),$H43:$K43),0)))</f>
        <v/>
      </c>
      <c r="W43" s="63">
        <f>IF($T43="","",IF(AND(ISNUMBER($F43),$F43&lt;=IF($Q43=MesCiclo,InicioCiclo,$Q43+MOD(2-WEEKDAY($Q43),7))+6),1,IF(ISNUMBER($H43),$H43,0)))</f>
        <v/>
      </c>
      <c r="X43" s="63">
        <f>IF($T43="","",IF(AND(ISNUMBER($F43),$F43&lt;=IF($Q43=MesCiclo,InicioCiclo,$Q43+MOD(2-WEEKDAY($Q43),7))+13),1,IF(ISNUMBER($I43),$I43,$W43)))</f>
        <v/>
      </c>
      <c r="Y43" s="63">
        <f>IF($T43="","",IF(AND(ISNUMBER($F43),$F43&lt;=IF($Q43=MesCiclo,InicioCiclo,$Q43+MOD(2-WEEKDAY($Q43),7))+20),1,IF(ISNUMBER($J43),$J43,$X43)))</f>
        <v/>
      </c>
      <c r="Z43" s="63">
        <f>IF($T43="","",IF(AND(ISNUMBER($F43),$F43&lt;=IF($Q43=MesCiclo,InicioCiclo,$Q43+MOD(2-WEEKDAY($Q43),7))+27),1,IF(ISNUMBER($K43),$K43,$Y43)))</f>
        <v/>
      </c>
      <c r="AA43" s="63">
        <f>IF($T43="","",IF(AND(ISNUMBER($F43),$F43&lt;=IF($Q43=MesCiclo,InicioCiclo,$Q43+MOD(2-WEEKDAY($Q43),7))+6),1,IF(N($U43)&gt;0,AVERAGEIFS($W$5:$W$1000,$S$5:$S$1000,ROW(),$T$5:$T$1000,"Sub"),$W43)))</f>
        <v/>
      </c>
      <c r="AB43" s="63">
        <f>IF($T43="","",IF(AND(ISNUMBER($F43),$F43&lt;=IF($Q43=MesCiclo,InicioCiclo,$Q43+MOD(2-WEEKDAY($Q43),7))+13),1,IF(N($U43)&gt;0,AVERAGEIFS($X$5:$X$1000,$S$5:$S$1000,ROW(),$T$5:$T$1000,"Sub"),$X43)))</f>
        <v/>
      </c>
      <c r="AC43" s="63">
        <f>IF($T43="","",IF(AND(ISNUMBER($F43),$F43&lt;=IF($Q43=MesCiclo,InicioCiclo,$Q43+MOD(2-WEEKDAY($Q43),7))+20),1,IF(N($U43)&gt;0,AVERAGEIFS($Y$5:$Y$1000,$S$5:$S$1000,ROW(),$T$5:$T$1000,"Sub"),$Y43)))</f>
        <v/>
      </c>
      <c r="AD43" s="63">
        <f>IF($T43="","",IF(AND(ISNUMBER($F43),$F43&lt;=IF($Q43=MesCiclo,InicioCiclo,$Q43+MOD(2-WEEKDAY($Q43),7))+27),1,IF(N($U43)&gt;0,AVERAGEIFS($Z$5:$Z$1000,$S$5:$S$1000,ROW(),$T$5:$T$1000,"Sub"),$Z43)))</f>
        <v/>
      </c>
      <c r="AE43" s="63">
        <f>IF($T43&lt;&gt;"Macro","",IF(COUNTIFS($Q$5:$Q$1000,$Q43,$T$5:$T$1000,"Macro",$G$5:$G$1000,"&gt;0")=0,1/COUNTIFS($Q$5:$Q$1000,$Q43,$T$5:$T$1000,"Macro"),IF(AND(ISNUMBER($G43),N($G43)&gt;0),$G43,SUMIFS($G$5:$G$1000,$Q$5:$Q$1000,$Q43,$T$5:$T$1000,"Macro")/COUNTIFS($Q$5:$Q$1000,$Q43,$T$5:$T$1000,"Macro",$G$5:$G$1000,"&gt;0"))/(COUNTIFS($Q$5:$Q$1000,$Q43,$T$5:$T$1000,"Macro")*SUMIFS($G$5:$G$1000,$Q$5:$Q$1000,$Q43,$T$5:$T$1000,"Macro")/COUNTIFS($Q$5:$Q$1000,$Q43,$T$5:$T$1000,"Macro",$G$5:$G$1000,"&gt;0"))))</f>
        <v/>
      </c>
    </row>
    <row r="44">
      <c r="A44" s="55">
        <f>IF(NOT((COUNTA($B44:$K44)+COUNTA($O44))&gt;0),"",IF($T44="Macro",COUNTIFS($T$5:$T44,"Macro",$Q$5:$Q44,$Q44),IF(N($S44)=0,"?",COUNTIFS(INDEX($T$5:$T$1000,1):INDEX($T$5:$T$1000,$S44-4),"Macro",INDEX($Q$5:$Q$1000,1):INDEX($Q$5:$Q$1000,$S44-4),INDEX($Q$5:$Q$1000,$S44-4))&amp;"."&amp;COUNTIFS($S$5:$S44,$S44,$T$5:$T44,"Sub"))))</f>
        <v/>
      </c>
      <c r="B44" s="56" t="n"/>
      <c r="C44" s="57" t="n"/>
      <c r="D44" s="58" t="n"/>
      <c r="E44" s="58" t="n"/>
      <c r="F44" s="58" t="n"/>
      <c r="G44" s="59" t="n"/>
      <c r="H44" s="59" t="n"/>
      <c r="I44" s="59" t="n"/>
      <c r="J44" s="59" t="n"/>
      <c r="K44" s="59" t="n"/>
      <c r="L44" s="60">
        <f>IF(NOT((COUNTA($B44:$K44)+COUNTA($O44))&gt;0),"",IF(ISNUMBER($F44),1,IF(N($U44)&gt;0,AVERAGEIFS($V$5:$V$1000,$S$5:$S$1000,ROW(),$T$5:$T$1000,"Sub"),$V44)))</f>
        <v/>
      </c>
      <c r="M44" s="55">
        <f>IF($L44="","",IF($L44&gt;=1,"Completado",IF($L44&gt;0,"En curso","Pendiente")))</f>
        <v/>
      </c>
      <c r="N44" s="55">
        <f>IF(NOT((COUNTA($B44:$K44)+COUNTA($O44))&gt;0),"",IF(ISNUMBER($F44),IF(AND(ISNUMBER($E44),$F44&gt;$E44),"Cumplida con "&amp;($F44-$E44)&amp;IF($F44-$E44=1," día"," días")&amp;" de retraso","Cumplida"),IF(N($L44)&gt;=1,"Cumplida",IF(NOT(ISNUMBER($E44)),"Sin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plazo")))))))</f>
        <v/>
      </c>
      <c r="O44" s="57" t="n"/>
      <c r="P44" s="61">
        <f>IF(NOT((COUNTA($B44:$K44)+COUNTA($O44))&gt;0),"",IF((IF($C44="","Falta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",""))="","✔ OK","⚠ "&amp;LEFT(IF($C44="","Falta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",""),LEN(IF($C44="","Falta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",""))-3)))</f>
        <v/>
      </c>
      <c r="Q44" s="62">
        <f>IF(NOT((COUNTA($B44:$K44)+COUNTA($O44))&gt;0),"",IF(AND($T44="Sub",N($S44)&gt;0),IF(ISNUMBER(INDEX($D$5:$D$1000,$S44-4)),DATE(YEAR(INDEX($D$5:$D$1000,$S44-4)),MONTH(INDEX($D$5:$D$1000,$S44-4)),1),IF(ISNUMBER(INDEX($E$5:$E$1000,$S44-4)),DATE(YEAR(INDEX($E$5:$E$1000,$S44-4)),MONTH(INDEX($E$5:$E$1000,$S44-4)),1),MesCiclo)),IF(ISNUMBER($D44),DATE(YEAR($D44),MONTH($D44),1),IF(ISNUMBER($E44),DATE(YEAR($E44),MONTH($E44),1),MesCiclo))))</f>
        <v/>
      </c>
      <c r="R44" s="63">
        <f>IF(OR($Q44="",$Q44&lt;&gt;MesCiclo),"",COUNTIF($Q$5:$Q44,MesCiclo))</f>
        <v/>
      </c>
      <c r="S44" s="63">
        <f>IF($T44="","",IF($T44="Macro",ROW(),IFERROR(LOOKUP(2,1/($T$5:$T44="Macro"),ROW($T$5:$T44)),0)))</f>
        <v/>
      </c>
      <c r="T44" s="63">
        <f>IF(NOT((COUNTA($B44:$K44)+COUNTA($O44))&gt;0),"",IF($B44="Subactividad","Sub","Macro"))</f>
        <v/>
      </c>
      <c r="U44" s="63">
        <f>IF($T44="Macro",COUNTIFS($S$5:$S$1000,ROW(),$T$5:$T$1000,"Sub"),"")</f>
        <v/>
      </c>
      <c r="V44" s="63">
        <f>IF($T44="","",IF(ISNUMBER($F44),1,IFERROR(LOOKUP(2,1/($H44:$K44&lt;&gt;""),$H44:$K44),0)))</f>
        <v/>
      </c>
      <c r="W44" s="63">
        <f>IF($T44="","",IF(AND(ISNUMBER($F44),$F44&lt;=IF($Q44=MesCiclo,InicioCiclo,$Q44+MOD(2-WEEKDAY($Q44),7))+6),1,IF(ISNUMBER($H44),$H44,0)))</f>
        <v/>
      </c>
      <c r="X44" s="63">
        <f>IF($T44="","",IF(AND(ISNUMBER($F44),$F44&lt;=IF($Q44=MesCiclo,InicioCiclo,$Q44+MOD(2-WEEKDAY($Q44),7))+13),1,IF(ISNUMBER($I44),$I44,$W44)))</f>
        <v/>
      </c>
      <c r="Y44" s="63">
        <f>IF($T44="","",IF(AND(ISNUMBER($F44),$F44&lt;=IF($Q44=MesCiclo,InicioCiclo,$Q44+MOD(2-WEEKDAY($Q44),7))+20),1,IF(ISNUMBER($J44),$J44,$X44)))</f>
        <v/>
      </c>
      <c r="Z44" s="63">
        <f>IF($T44="","",IF(AND(ISNUMBER($F44),$F44&lt;=IF($Q44=MesCiclo,InicioCiclo,$Q44+MOD(2-WEEKDAY($Q44),7))+27),1,IF(ISNUMBER($K44),$K44,$Y44)))</f>
        <v/>
      </c>
      <c r="AA44" s="63">
        <f>IF($T44="","",IF(AND(ISNUMBER($F44),$F44&lt;=IF($Q44=MesCiclo,InicioCiclo,$Q44+MOD(2-WEEKDAY($Q44),7))+6),1,IF(N($U44)&gt;0,AVERAGEIFS($W$5:$W$1000,$S$5:$S$1000,ROW(),$T$5:$T$1000,"Sub"),$W44)))</f>
        <v/>
      </c>
      <c r="AB44" s="63">
        <f>IF($T44="","",IF(AND(ISNUMBER($F44),$F44&lt;=IF($Q44=MesCiclo,InicioCiclo,$Q44+MOD(2-WEEKDAY($Q44),7))+13),1,IF(N($U44)&gt;0,AVERAGEIFS($X$5:$X$1000,$S$5:$S$1000,ROW(),$T$5:$T$1000,"Sub"),$X44)))</f>
        <v/>
      </c>
      <c r="AC44" s="63">
        <f>IF($T44="","",IF(AND(ISNUMBER($F44),$F44&lt;=IF($Q44=MesCiclo,InicioCiclo,$Q44+MOD(2-WEEKDAY($Q44),7))+20),1,IF(N($U44)&gt;0,AVERAGEIFS($Y$5:$Y$1000,$S$5:$S$1000,ROW(),$T$5:$T$1000,"Sub"),$Y44)))</f>
        <v/>
      </c>
      <c r="AD44" s="63">
        <f>IF($T44="","",IF(AND(ISNUMBER($F44),$F44&lt;=IF($Q44=MesCiclo,InicioCiclo,$Q44+MOD(2-WEEKDAY($Q44),7))+27),1,IF(N($U44)&gt;0,AVERAGEIFS($Z$5:$Z$1000,$S$5:$S$1000,ROW(),$T$5:$T$1000,"Sub"),$Z44)))</f>
        <v/>
      </c>
      <c r="AE44" s="63">
        <f>IF($T44&lt;&gt;"Macro","",IF(COUNTIFS($Q$5:$Q$1000,$Q44,$T$5:$T$1000,"Macro",$G$5:$G$1000,"&gt;0")=0,1/COUNTIFS($Q$5:$Q$1000,$Q44,$T$5:$T$1000,"Macro"),IF(AND(ISNUMBER($G44),N($G44)&gt;0),$G44,SUMIFS($G$5:$G$1000,$Q$5:$Q$1000,$Q44,$T$5:$T$1000,"Macro")/COUNTIFS($Q$5:$Q$1000,$Q44,$T$5:$T$1000,"Macro",$G$5:$G$1000,"&gt;0"))/(COUNTIFS($Q$5:$Q$1000,$Q44,$T$5:$T$1000,"Macro")*SUMIFS($G$5:$G$1000,$Q$5:$Q$1000,$Q44,$T$5:$T$1000,"Macro")/COUNTIFS($Q$5:$Q$1000,$Q44,$T$5:$T$1000,"Macro",$G$5:$G$1000,"&gt;0"))))</f>
        <v/>
      </c>
    </row>
    <row r="45">
      <c r="A45" s="55">
        <f>IF(NOT((COUNTA($B45:$K45)+COUNTA($O45))&gt;0),"",IF($T45="Macro",COUNTIFS($T$5:$T45,"Macro",$Q$5:$Q45,$Q45),IF(N($S45)=0,"?",COUNTIFS(INDEX($T$5:$T$1000,1):INDEX($T$5:$T$1000,$S45-4),"Macro",INDEX($Q$5:$Q$1000,1):INDEX($Q$5:$Q$1000,$S45-4),INDEX($Q$5:$Q$1000,$S45-4))&amp;"."&amp;COUNTIFS($S$5:$S45,$S45,$T$5:$T45,"Sub"))))</f>
        <v/>
      </c>
      <c r="B45" s="56" t="n"/>
      <c r="C45" s="57" t="n"/>
      <c r="D45" s="58" t="n"/>
      <c r="E45" s="58" t="n"/>
      <c r="F45" s="58" t="n"/>
      <c r="G45" s="59" t="n"/>
      <c r="H45" s="59" t="n"/>
      <c r="I45" s="59" t="n"/>
      <c r="J45" s="59" t="n"/>
      <c r="K45" s="59" t="n"/>
      <c r="L45" s="60">
        <f>IF(NOT((COUNTA($B45:$K45)+COUNTA($O45))&gt;0),"",IF(ISNUMBER($F45),1,IF(N($U45)&gt;0,AVERAGEIFS($V$5:$V$1000,$S$5:$S$1000,ROW(),$T$5:$T$1000,"Sub"),$V45)))</f>
        <v/>
      </c>
      <c r="M45" s="55">
        <f>IF($L45="","",IF($L45&gt;=1,"Completado",IF($L45&gt;0,"En curso","Pendiente")))</f>
        <v/>
      </c>
      <c r="N45" s="55">
        <f>IF(NOT((COUNTA($B45:$K45)+COUNTA($O45))&gt;0),"",IF(ISNUMBER($F45),IF(AND(ISNUMBER($E45),$F45&gt;$E45),"Cumplida con "&amp;($F45-$E45)&amp;IF($F45-$E45=1," día"," días")&amp;" de retraso","Cumplida"),IF(N($L45)&gt;=1,"Cumplida",IF(NOT(ISNUMBER($E45)),"Sin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plazo")))))))</f>
        <v/>
      </c>
      <c r="O45" s="57" t="n"/>
      <c r="P45" s="61">
        <f>IF(NOT((COUNTA($B45:$K45)+COUNTA($O45))&gt;0),"",IF((IF($C45="","Falta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",""))="","✔ OK","⚠ "&amp;LEFT(IF($C45="","Falta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",""),LEN(IF($C45="","Falta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",""))-3)))</f>
        <v/>
      </c>
      <c r="Q45" s="62">
        <f>IF(NOT((COUNTA($B45:$K45)+COUNTA($O45))&gt;0),"",IF(AND($T45="Sub",N($S45)&gt;0),IF(ISNUMBER(INDEX($D$5:$D$1000,$S45-4)),DATE(YEAR(INDEX($D$5:$D$1000,$S45-4)),MONTH(INDEX($D$5:$D$1000,$S45-4)),1),IF(ISNUMBER(INDEX($E$5:$E$1000,$S45-4)),DATE(YEAR(INDEX($E$5:$E$1000,$S45-4)),MONTH(INDEX($E$5:$E$1000,$S45-4)),1),MesCiclo)),IF(ISNUMBER($D45),DATE(YEAR($D45),MONTH($D45),1),IF(ISNUMBER($E45),DATE(YEAR($E45),MONTH($E45),1),MesCiclo))))</f>
        <v/>
      </c>
      <c r="R45" s="63">
        <f>IF(OR($Q45="",$Q45&lt;&gt;MesCiclo),"",COUNTIF($Q$5:$Q45,MesCiclo))</f>
        <v/>
      </c>
      <c r="S45" s="63">
        <f>IF($T45="","",IF($T45="Macro",ROW(),IFERROR(LOOKUP(2,1/($T$5:$T45="Macro"),ROW($T$5:$T45)),0)))</f>
        <v/>
      </c>
      <c r="T45" s="63">
        <f>IF(NOT((COUNTA($B45:$K45)+COUNTA($O45))&gt;0),"",IF($B45="Subactividad","Sub","Macro"))</f>
        <v/>
      </c>
      <c r="U45" s="63">
        <f>IF($T45="Macro",COUNTIFS($S$5:$S$1000,ROW(),$T$5:$T$1000,"Sub"),"")</f>
        <v/>
      </c>
      <c r="V45" s="63">
        <f>IF($T45="","",IF(ISNUMBER($F45),1,IFERROR(LOOKUP(2,1/($H45:$K45&lt;&gt;""),$H45:$K45),0)))</f>
        <v/>
      </c>
      <c r="W45" s="63">
        <f>IF($T45="","",IF(AND(ISNUMBER($F45),$F45&lt;=IF($Q45=MesCiclo,InicioCiclo,$Q45+MOD(2-WEEKDAY($Q45),7))+6),1,IF(ISNUMBER($H45),$H45,0)))</f>
        <v/>
      </c>
      <c r="X45" s="63">
        <f>IF($T45="","",IF(AND(ISNUMBER($F45),$F45&lt;=IF($Q45=MesCiclo,InicioCiclo,$Q45+MOD(2-WEEKDAY($Q45),7))+13),1,IF(ISNUMBER($I45),$I45,$W45)))</f>
        <v/>
      </c>
      <c r="Y45" s="63">
        <f>IF($T45="","",IF(AND(ISNUMBER($F45),$F45&lt;=IF($Q45=MesCiclo,InicioCiclo,$Q45+MOD(2-WEEKDAY($Q45),7))+20),1,IF(ISNUMBER($J45),$J45,$X45)))</f>
        <v/>
      </c>
      <c r="Z45" s="63">
        <f>IF($T45="","",IF(AND(ISNUMBER($F45),$F45&lt;=IF($Q45=MesCiclo,InicioCiclo,$Q45+MOD(2-WEEKDAY($Q45),7))+27),1,IF(ISNUMBER($K45),$K45,$Y45)))</f>
        <v/>
      </c>
      <c r="AA45" s="63">
        <f>IF($T45="","",IF(AND(ISNUMBER($F45),$F45&lt;=IF($Q45=MesCiclo,InicioCiclo,$Q45+MOD(2-WEEKDAY($Q45),7))+6),1,IF(N($U45)&gt;0,AVERAGEIFS($W$5:$W$1000,$S$5:$S$1000,ROW(),$T$5:$T$1000,"Sub"),$W45)))</f>
        <v/>
      </c>
      <c r="AB45" s="63">
        <f>IF($T45="","",IF(AND(ISNUMBER($F45),$F45&lt;=IF($Q45=MesCiclo,InicioCiclo,$Q45+MOD(2-WEEKDAY($Q45),7))+13),1,IF(N($U45)&gt;0,AVERAGEIFS($X$5:$X$1000,$S$5:$S$1000,ROW(),$T$5:$T$1000,"Sub"),$X45)))</f>
        <v/>
      </c>
      <c r="AC45" s="63">
        <f>IF($T45="","",IF(AND(ISNUMBER($F45),$F45&lt;=IF($Q45=MesCiclo,InicioCiclo,$Q45+MOD(2-WEEKDAY($Q45),7))+20),1,IF(N($U45)&gt;0,AVERAGEIFS($Y$5:$Y$1000,$S$5:$S$1000,ROW(),$T$5:$T$1000,"Sub"),$Y45)))</f>
        <v/>
      </c>
      <c r="AD45" s="63">
        <f>IF($T45="","",IF(AND(ISNUMBER($F45),$F45&lt;=IF($Q45=MesCiclo,InicioCiclo,$Q45+MOD(2-WEEKDAY($Q45),7))+27),1,IF(N($U45)&gt;0,AVERAGEIFS($Z$5:$Z$1000,$S$5:$S$1000,ROW(),$T$5:$T$1000,"Sub"),$Z45)))</f>
        <v/>
      </c>
      <c r="AE45" s="63">
        <f>IF($T45&lt;&gt;"Macro","",IF(COUNTIFS($Q$5:$Q$1000,$Q45,$T$5:$T$1000,"Macro",$G$5:$G$1000,"&gt;0")=0,1/COUNTIFS($Q$5:$Q$1000,$Q45,$T$5:$T$1000,"Macro"),IF(AND(ISNUMBER($G45),N($G45)&gt;0),$G45,SUMIFS($G$5:$G$1000,$Q$5:$Q$1000,$Q45,$T$5:$T$1000,"Macro")/COUNTIFS($Q$5:$Q$1000,$Q45,$T$5:$T$1000,"Macro",$G$5:$G$1000,"&gt;0"))/(COUNTIFS($Q$5:$Q$1000,$Q45,$T$5:$T$1000,"Macro")*SUMIFS($G$5:$G$1000,$Q$5:$Q$1000,$Q45,$T$5:$T$1000,"Macro")/COUNTIFS($Q$5:$Q$1000,$Q45,$T$5:$T$1000,"Macro",$G$5:$G$1000,"&gt;0"))))</f>
        <v/>
      </c>
    </row>
    <row r="46">
      <c r="A46" s="55">
        <f>IF(NOT((COUNTA($B46:$K46)+COUNTA($O46))&gt;0),"",IF($T46="Macro",COUNTIFS($T$5:$T46,"Macro",$Q$5:$Q46,$Q46),IF(N($S46)=0,"?",COUNTIFS(INDEX($T$5:$T$1000,1):INDEX($T$5:$T$1000,$S46-4),"Macro",INDEX($Q$5:$Q$1000,1):INDEX($Q$5:$Q$1000,$S46-4),INDEX($Q$5:$Q$1000,$S46-4))&amp;"."&amp;COUNTIFS($S$5:$S46,$S46,$T$5:$T46,"Sub"))))</f>
        <v/>
      </c>
      <c r="B46" s="56" t="n"/>
      <c r="C46" s="57" t="n"/>
      <c r="D46" s="58" t="n"/>
      <c r="E46" s="58" t="n"/>
      <c r="F46" s="58" t="n"/>
      <c r="G46" s="59" t="n"/>
      <c r="H46" s="59" t="n"/>
      <c r="I46" s="59" t="n"/>
      <c r="J46" s="59" t="n"/>
      <c r="K46" s="59" t="n"/>
      <c r="L46" s="60">
        <f>IF(NOT((COUNTA($B46:$K46)+COUNTA($O46))&gt;0),"",IF(ISNUMBER($F46),1,IF(N($U46)&gt;0,AVERAGEIFS($V$5:$V$1000,$S$5:$S$1000,ROW(),$T$5:$T$1000,"Sub"),$V46)))</f>
        <v/>
      </c>
      <c r="M46" s="55">
        <f>IF($L46="","",IF($L46&gt;=1,"Completado",IF($L46&gt;0,"En curso","Pendiente")))</f>
        <v/>
      </c>
      <c r="N46" s="55">
        <f>IF(NOT((COUNTA($B46:$K46)+COUNTA($O46))&gt;0),"",IF(ISNUMBER($F46),IF(AND(ISNUMBER($E46),$F46&gt;$E46),"Cumplida con "&amp;($F46-$E46)&amp;IF($F46-$E46=1," día"," días")&amp;" de retraso","Cumplida"),IF(N($L46)&gt;=1,"Cumplida",IF(NOT(ISNUMBER($E46)),"Sin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plazo")))))))</f>
        <v/>
      </c>
      <c r="O46" s="57" t="n"/>
      <c r="P46" s="61">
        <f>IF(NOT((COUNTA($B46:$K46)+COUNTA($O46))&gt;0),"",IF((IF($C46="","Falta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",""))="","✔ OK","⚠ "&amp;LEFT(IF($C46="","Falta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",""),LEN(IF($C46="","Falta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",""))-3)))</f>
        <v/>
      </c>
      <c r="Q46" s="62">
        <f>IF(NOT((COUNTA($B46:$K46)+COUNTA($O46))&gt;0),"",IF(AND($T46="Sub",N($S46)&gt;0),IF(ISNUMBER(INDEX($D$5:$D$1000,$S46-4)),DATE(YEAR(INDEX($D$5:$D$1000,$S46-4)),MONTH(INDEX($D$5:$D$1000,$S46-4)),1),IF(ISNUMBER(INDEX($E$5:$E$1000,$S46-4)),DATE(YEAR(INDEX($E$5:$E$1000,$S46-4)),MONTH(INDEX($E$5:$E$1000,$S46-4)),1),MesCiclo)),IF(ISNUMBER($D46),DATE(YEAR($D46),MONTH($D46),1),IF(ISNUMBER($E46),DATE(YEAR($E46),MONTH($E46),1),MesCiclo))))</f>
        <v/>
      </c>
      <c r="R46" s="63">
        <f>IF(OR($Q46="",$Q46&lt;&gt;MesCiclo),"",COUNTIF($Q$5:$Q46,MesCiclo))</f>
        <v/>
      </c>
      <c r="S46" s="63">
        <f>IF($T46="","",IF($T46="Macro",ROW(),IFERROR(LOOKUP(2,1/($T$5:$T46="Macro"),ROW($T$5:$T46)),0)))</f>
        <v/>
      </c>
      <c r="T46" s="63">
        <f>IF(NOT((COUNTA($B46:$K46)+COUNTA($O46))&gt;0),"",IF($B46="Subactividad","Sub","Macro"))</f>
        <v/>
      </c>
      <c r="U46" s="63">
        <f>IF($T46="Macro",COUNTIFS($S$5:$S$1000,ROW(),$T$5:$T$1000,"Sub"),"")</f>
        <v/>
      </c>
      <c r="V46" s="63">
        <f>IF($T46="","",IF(ISNUMBER($F46),1,IFERROR(LOOKUP(2,1/($H46:$K46&lt;&gt;""),$H46:$K46),0)))</f>
        <v/>
      </c>
      <c r="W46" s="63">
        <f>IF($T46="","",IF(AND(ISNUMBER($F46),$F46&lt;=IF($Q46=MesCiclo,InicioCiclo,$Q46+MOD(2-WEEKDAY($Q46),7))+6),1,IF(ISNUMBER($H46),$H46,0)))</f>
        <v/>
      </c>
      <c r="X46" s="63">
        <f>IF($T46="","",IF(AND(ISNUMBER($F46),$F46&lt;=IF($Q46=MesCiclo,InicioCiclo,$Q46+MOD(2-WEEKDAY($Q46),7))+13),1,IF(ISNUMBER($I46),$I46,$W46)))</f>
        <v/>
      </c>
      <c r="Y46" s="63">
        <f>IF($T46="","",IF(AND(ISNUMBER($F46),$F46&lt;=IF($Q46=MesCiclo,InicioCiclo,$Q46+MOD(2-WEEKDAY($Q46),7))+20),1,IF(ISNUMBER($J46),$J46,$X46)))</f>
        <v/>
      </c>
      <c r="Z46" s="63">
        <f>IF($T46="","",IF(AND(ISNUMBER($F46),$F46&lt;=IF($Q46=MesCiclo,InicioCiclo,$Q46+MOD(2-WEEKDAY($Q46),7))+27),1,IF(ISNUMBER($K46),$K46,$Y46)))</f>
        <v/>
      </c>
      <c r="AA46" s="63">
        <f>IF($T46="","",IF(AND(ISNUMBER($F46),$F46&lt;=IF($Q46=MesCiclo,InicioCiclo,$Q46+MOD(2-WEEKDAY($Q46),7))+6),1,IF(N($U46)&gt;0,AVERAGEIFS($W$5:$W$1000,$S$5:$S$1000,ROW(),$T$5:$T$1000,"Sub"),$W46)))</f>
        <v/>
      </c>
      <c r="AB46" s="63">
        <f>IF($T46="","",IF(AND(ISNUMBER($F46),$F46&lt;=IF($Q46=MesCiclo,InicioCiclo,$Q46+MOD(2-WEEKDAY($Q46),7))+13),1,IF(N($U46)&gt;0,AVERAGEIFS($X$5:$X$1000,$S$5:$S$1000,ROW(),$T$5:$T$1000,"Sub"),$X46)))</f>
        <v/>
      </c>
      <c r="AC46" s="63">
        <f>IF($T46="","",IF(AND(ISNUMBER($F46),$F46&lt;=IF($Q46=MesCiclo,InicioCiclo,$Q46+MOD(2-WEEKDAY($Q46),7))+20),1,IF(N($U46)&gt;0,AVERAGEIFS($Y$5:$Y$1000,$S$5:$S$1000,ROW(),$T$5:$T$1000,"Sub"),$Y46)))</f>
        <v/>
      </c>
      <c r="AD46" s="63">
        <f>IF($T46="","",IF(AND(ISNUMBER($F46),$F46&lt;=IF($Q46=MesCiclo,InicioCiclo,$Q46+MOD(2-WEEKDAY($Q46),7))+27),1,IF(N($U46)&gt;0,AVERAGEIFS($Z$5:$Z$1000,$S$5:$S$1000,ROW(),$T$5:$T$1000,"Sub"),$Z46)))</f>
        <v/>
      </c>
      <c r="AE46" s="63">
        <f>IF($T46&lt;&gt;"Macro","",IF(COUNTIFS($Q$5:$Q$1000,$Q46,$T$5:$T$1000,"Macro",$G$5:$G$1000,"&gt;0")=0,1/COUNTIFS($Q$5:$Q$1000,$Q46,$T$5:$T$1000,"Macro"),IF(AND(ISNUMBER($G46),N($G46)&gt;0),$G46,SUMIFS($G$5:$G$1000,$Q$5:$Q$1000,$Q46,$T$5:$T$1000,"Macro")/COUNTIFS($Q$5:$Q$1000,$Q46,$T$5:$T$1000,"Macro",$G$5:$G$1000,"&gt;0"))/(COUNTIFS($Q$5:$Q$1000,$Q46,$T$5:$T$1000,"Macro")*SUMIFS($G$5:$G$1000,$Q$5:$Q$1000,$Q46,$T$5:$T$1000,"Macro")/COUNTIFS($Q$5:$Q$1000,$Q46,$T$5:$T$1000,"Macro",$G$5:$G$1000,"&gt;0"))))</f>
        <v/>
      </c>
    </row>
    <row r="47">
      <c r="A47" s="55">
        <f>IF(NOT((COUNTA($B47:$K47)+COUNTA($O47))&gt;0),"",IF($T47="Macro",COUNTIFS($T$5:$T47,"Macro",$Q$5:$Q47,$Q47),IF(N($S47)=0,"?",COUNTIFS(INDEX($T$5:$T$1000,1):INDEX($T$5:$T$1000,$S47-4),"Macro",INDEX($Q$5:$Q$1000,1):INDEX($Q$5:$Q$1000,$S47-4),INDEX($Q$5:$Q$1000,$S47-4))&amp;"."&amp;COUNTIFS($S$5:$S47,$S47,$T$5:$T47,"Sub"))))</f>
        <v/>
      </c>
      <c r="B47" s="56" t="n"/>
      <c r="C47" s="57" t="n"/>
      <c r="D47" s="58" t="n"/>
      <c r="E47" s="58" t="n"/>
      <c r="F47" s="58" t="n"/>
      <c r="G47" s="59" t="n"/>
      <c r="H47" s="59" t="n"/>
      <c r="I47" s="59" t="n"/>
      <c r="J47" s="59" t="n"/>
      <c r="K47" s="59" t="n"/>
      <c r="L47" s="60">
        <f>IF(NOT((COUNTA($B47:$K47)+COUNTA($O47))&gt;0),"",IF(ISNUMBER($F47),1,IF(N($U47)&gt;0,AVERAGEIFS($V$5:$V$1000,$S$5:$S$1000,ROW(),$T$5:$T$1000,"Sub"),$V47)))</f>
        <v/>
      </c>
      <c r="M47" s="55">
        <f>IF($L47="","",IF($L47&gt;=1,"Completado",IF($L47&gt;0,"En curso","Pendiente")))</f>
        <v/>
      </c>
      <c r="N47" s="55">
        <f>IF(NOT((COUNTA($B47:$K47)+COUNTA($O47))&gt;0),"",IF(ISNUMBER($F47),IF(AND(ISNUMBER($E47),$F47&gt;$E47),"Cumplida con "&amp;($F47-$E47)&amp;IF($F47-$E47=1," día"," días")&amp;" de retraso","Cumplida"),IF(N($L47)&gt;=1,"Cumplida",IF(NOT(ISNUMBER($E47)),"Sin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plazo")))))))</f>
        <v/>
      </c>
      <c r="O47" s="57" t="n"/>
      <c r="P47" s="61">
        <f>IF(NOT((COUNTA($B47:$K47)+COUNTA($O47))&gt;0),"",IF((IF($C47="","Falta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",""))="","✔ OK","⚠ "&amp;LEFT(IF($C47="","Falta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",""),LEN(IF($C47="","Falta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",""))-3)))</f>
        <v/>
      </c>
      <c r="Q47" s="62">
        <f>IF(NOT((COUNTA($B47:$K47)+COUNTA($O47))&gt;0),"",IF(AND($T47="Sub",N($S47)&gt;0),IF(ISNUMBER(INDEX($D$5:$D$1000,$S47-4)),DATE(YEAR(INDEX($D$5:$D$1000,$S47-4)),MONTH(INDEX($D$5:$D$1000,$S47-4)),1),IF(ISNUMBER(INDEX($E$5:$E$1000,$S47-4)),DATE(YEAR(INDEX($E$5:$E$1000,$S47-4)),MONTH(INDEX($E$5:$E$1000,$S47-4)),1),MesCiclo)),IF(ISNUMBER($D47),DATE(YEAR($D47),MONTH($D47),1),IF(ISNUMBER($E47),DATE(YEAR($E47),MONTH($E47),1),MesCiclo))))</f>
        <v/>
      </c>
      <c r="R47" s="63">
        <f>IF(OR($Q47="",$Q47&lt;&gt;MesCiclo),"",COUNTIF($Q$5:$Q47,MesCiclo))</f>
        <v/>
      </c>
      <c r="S47" s="63">
        <f>IF($T47="","",IF($T47="Macro",ROW(),IFERROR(LOOKUP(2,1/($T$5:$T47="Macro"),ROW($T$5:$T47)),0)))</f>
        <v/>
      </c>
      <c r="T47" s="63">
        <f>IF(NOT((COUNTA($B47:$K47)+COUNTA($O47))&gt;0),"",IF($B47="Subactividad","Sub","Macro"))</f>
        <v/>
      </c>
      <c r="U47" s="63">
        <f>IF($T47="Macro",COUNTIFS($S$5:$S$1000,ROW(),$T$5:$T$1000,"Sub"),"")</f>
        <v/>
      </c>
      <c r="V47" s="63">
        <f>IF($T47="","",IF(ISNUMBER($F47),1,IFERROR(LOOKUP(2,1/($H47:$K47&lt;&gt;""),$H47:$K47),0)))</f>
        <v/>
      </c>
      <c r="W47" s="63">
        <f>IF($T47="","",IF(AND(ISNUMBER($F47),$F47&lt;=IF($Q47=MesCiclo,InicioCiclo,$Q47+MOD(2-WEEKDAY($Q47),7))+6),1,IF(ISNUMBER($H47),$H47,0)))</f>
        <v/>
      </c>
      <c r="X47" s="63">
        <f>IF($T47="","",IF(AND(ISNUMBER($F47),$F47&lt;=IF($Q47=MesCiclo,InicioCiclo,$Q47+MOD(2-WEEKDAY($Q47),7))+13),1,IF(ISNUMBER($I47),$I47,$W47)))</f>
        <v/>
      </c>
      <c r="Y47" s="63">
        <f>IF($T47="","",IF(AND(ISNUMBER($F47),$F47&lt;=IF($Q47=MesCiclo,InicioCiclo,$Q47+MOD(2-WEEKDAY($Q47),7))+20),1,IF(ISNUMBER($J47),$J47,$X47)))</f>
        <v/>
      </c>
      <c r="Z47" s="63">
        <f>IF($T47="","",IF(AND(ISNUMBER($F47),$F47&lt;=IF($Q47=MesCiclo,InicioCiclo,$Q47+MOD(2-WEEKDAY($Q47),7))+27),1,IF(ISNUMBER($K47),$K47,$Y47)))</f>
        <v/>
      </c>
      <c r="AA47" s="63">
        <f>IF($T47="","",IF(AND(ISNUMBER($F47),$F47&lt;=IF($Q47=MesCiclo,InicioCiclo,$Q47+MOD(2-WEEKDAY($Q47),7))+6),1,IF(N($U47)&gt;0,AVERAGEIFS($W$5:$W$1000,$S$5:$S$1000,ROW(),$T$5:$T$1000,"Sub"),$W47)))</f>
        <v/>
      </c>
      <c r="AB47" s="63">
        <f>IF($T47="","",IF(AND(ISNUMBER($F47),$F47&lt;=IF($Q47=MesCiclo,InicioCiclo,$Q47+MOD(2-WEEKDAY($Q47),7))+13),1,IF(N($U47)&gt;0,AVERAGEIFS($X$5:$X$1000,$S$5:$S$1000,ROW(),$T$5:$T$1000,"Sub"),$X47)))</f>
        <v/>
      </c>
      <c r="AC47" s="63">
        <f>IF($T47="","",IF(AND(ISNUMBER($F47),$F47&lt;=IF($Q47=MesCiclo,InicioCiclo,$Q47+MOD(2-WEEKDAY($Q47),7))+20),1,IF(N($U47)&gt;0,AVERAGEIFS($Y$5:$Y$1000,$S$5:$S$1000,ROW(),$T$5:$T$1000,"Sub"),$Y47)))</f>
        <v/>
      </c>
      <c r="AD47" s="63">
        <f>IF($T47="","",IF(AND(ISNUMBER($F47),$F47&lt;=IF($Q47=MesCiclo,InicioCiclo,$Q47+MOD(2-WEEKDAY($Q47),7))+27),1,IF(N($U47)&gt;0,AVERAGEIFS($Z$5:$Z$1000,$S$5:$S$1000,ROW(),$T$5:$T$1000,"Sub"),$Z47)))</f>
        <v/>
      </c>
      <c r="AE47" s="63">
        <f>IF($T47&lt;&gt;"Macro","",IF(COUNTIFS($Q$5:$Q$1000,$Q47,$T$5:$T$1000,"Macro",$G$5:$G$1000,"&gt;0")=0,1/COUNTIFS($Q$5:$Q$1000,$Q47,$T$5:$T$1000,"Macro"),IF(AND(ISNUMBER($G47),N($G47)&gt;0),$G47,SUMIFS($G$5:$G$1000,$Q$5:$Q$1000,$Q47,$T$5:$T$1000,"Macro")/COUNTIFS($Q$5:$Q$1000,$Q47,$T$5:$T$1000,"Macro",$G$5:$G$1000,"&gt;0"))/(COUNTIFS($Q$5:$Q$1000,$Q47,$T$5:$T$1000,"Macro")*SUMIFS($G$5:$G$1000,$Q$5:$Q$1000,$Q47,$T$5:$T$1000,"Macro")/COUNTIFS($Q$5:$Q$1000,$Q47,$T$5:$T$1000,"Macro",$G$5:$G$1000,"&gt;0"))))</f>
        <v/>
      </c>
    </row>
    <row r="48">
      <c r="A48" s="55">
        <f>IF(NOT((COUNTA($B48:$K48)+COUNTA($O48))&gt;0),"",IF($T48="Macro",COUNTIFS($T$5:$T48,"Macro",$Q$5:$Q48,$Q48),IF(N($S48)=0,"?",COUNTIFS(INDEX($T$5:$T$1000,1):INDEX($T$5:$T$1000,$S48-4),"Macro",INDEX($Q$5:$Q$1000,1):INDEX($Q$5:$Q$1000,$S48-4),INDEX($Q$5:$Q$1000,$S48-4))&amp;"."&amp;COUNTIFS($S$5:$S48,$S48,$T$5:$T48,"Sub"))))</f>
        <v/>
      </c>
      <c r="B48" s="56" t="n"/>
      <c r="C48" s="57" t="n"/>
      <c r="D48" s="58" t="n"/>
      <c r="E48" s="58" t="n"/>
      <c r="F48" s="58" t="n"/>
      <c r="G48" s="59" t="n"/>
      <c r="H48" s="59" t="n"/>
      <c r="I48" s="59" t="n"/>
      <c r="J48" s="59" t="n"/>
      <c r="K48" s="59" t="n"/>
      <c r="L48" s="60">
        <f>IF(NOT((COUNTA($B48:$K48)+COUNTA($O48))&gt;0),"",IF(ISNUMBER($F48),1,IF(N($U48)&gt;0,AVERAGEIFS($V$5:$V$1000,$S$5:$S$1000,ROW(),$T$5:$T$1000,"Sub"),$V48)))</f>
        <v/>
      </c>
      <c r="M48" s="55">
        <f>IF($L48="","",IF($L48&gt;=1,"Completado",IF($L48&gt;0,"En curso","Pendiente")))</f>
        <v/>
      </c>
      <c r="N48" s="55">
        <f>IF(NOT((COUNTA($B48:$K48)+COUNTA($O48))&gt;0),"",IF(ISNUMBER($F48),IF(AND(ISNUMBER($E48),$F48&gt;$E48),"Cumplida con "&amp;($F48-$E48)&amp;IF($F48-$E48=1," día"," días")&amp;" de retraso","Cumplida"),IF(N($L48)&gt;=1,"Cumplida",IF(NOT(ISNUMBER($E48)),"Sin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plazo")))))))</f>
        <v/>
      </c>
      <c r="O48" s="57" t="n"/>
      <c r="P48" s="61">
        <f>IF(NOT((COUNTA($B48:$K48)+COUNTA($O48))&gt;0),"",IF((IF($C48="","Falta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",""))="","✔ OK","⚠ "&amp;LEFT(IF($C48="","Falta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",""),LEN(IF($C48="","Falta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",""))-3)))</f>
        <v/>
      </c>
      <c r="Q48" s="62">
        <f>IF(NOT((COUNTA($B48:$K48)+COUNTA($O48))&gt;0),"",IF(AND($T48="Sub",N($S48)&gt;0),IF(ISNUMBER(INDEX($D$5:$D$1000,$S48-4)),DATE(YEAR(INDEX($D$5:$D$1000,$S48-4)),MONTH(INDEX($D$5:$D$1000,$S48-4)),1),IF(ISNUMBER(INDEX($E$5:$E$1000,$S48-4)),DATE(YEAR(INDEX($E$5:$E$1000,$S48-4)),MONTH(INDEX($E$5:$E$1000,$S48-4)),1),MesCiclo)),IF(ISNUMBER($D48),DATE(YEAR($D48),MONTH($D48),1),IF(ISNUMBER($E48),DATE(YEAR($E48),MONTH($E48),1),MesCiclo))))</f>
        <v/>
      </c>
      <c r="R48" s="63">
        <f>IF(OR($Q48="",$Q48&lt;&gt;MesCiclo),"",COUNTIF($Q$5:$Q48,MesCiclo))</f>
        <v/>
      </c>
      <c r="S48" s="63">
        <f>IF($T48="","",IF($T48="Macro",ROW(),IFERROR(LOOKUP(2,1/($T$5:$T48="Macro"),ROW($T$5:$T48)),0)))</f>
        <v/>
      </c>
      <c r="T48" s="63">
        <f>IF(NOT((COUNTA($B48:$K48)+COUNTA($O48))&gt;0),"",IF($B48="Subactividad","Sub","Macro"))</f>
        <v/>
      </c>
      <c r="U48" s="63">
        <f>IF($T48="Macro",COUNTIFS($S$5:$S$1000,ROW(),$T$5:$T$1000,"Sub"),"")</f>
        <v/>
      </c>
      <c r="V48" s="63">
        <f>IF($T48="","",IF(ISNUMBER($F48),1,IFERROR(LOOKUP(2,1/($H48:$K48&lt;&gt;""),$H48:$K48),0)))</f>
        <v/>
      </c>
      <c r="W48" s="63">
        <f>IF($T48="","",IF(AND(ISNUMBER($F48),$F48&lt;=IF($Q48=MesCiclo,InicioCiclo,$Q48+MOD(2-WEEKDAY($Q48),7))+6),1,IF(ISNUMBER($H48),$H48,0)))</f>
        <v/>
      </c>
      <c r="X48" s="63">
        <f>IF($T48="","",IF(AND(ISNUMBER($F48),$F48&lt;=IF($Q48=MesCiclo,InicioCiclo,$Q48+MOD(2-WEEKDAY($Q48),7))+13),1,IF(ISNUMBER($I48),$I48,$W48)))</f>
        <v/>
      </c>
      <c r="Y48" s="63">
        <f>IF($T48="","",IF(AND(ISNUMBER($F48),$F48&lt;=IF($Q48=MesCiclo,InicioCiclo,$Q48+MOD(2-WEEKDAY($Q48),7))+20),1,IF(ISNUMBER($J48),$J48,$X48)))</f>
        <v/>
      </c>
      <c r="Z48" s="63">
        <f>IF($T48="","",IF(AND(ISNUMBER($F48),$F48&lt;=IF($Q48=MesCiclo,InicioCiclo,$Q48+MOD(2-WEEKDAY($Q48),7))+27),1,IF(ISNUMBER($K48),$K48,$Y48)))</f>
        <v/>
      </c>
      <c r="AA48" s="63">
        <f>IF($T48="","",IF(AND(ISNUMBER($F48),$F48&lt;=IF($Q48=MesCiclo,InicioCiclo,$Q48+MOD(2-WEEKDAY($Q48),7))+6),1,IF(N($U48)&gt;0,AVERAGEIFS($W$5:$W$1000,$S$5:$S$1000,ROW(),$T$5:$T$1000,"Sub"),$W48)))</f>
        <v/>
      </c>
      <c r="AB48" s="63">
        <f>IF($T48="","",IF(AND(ISNUMBER($F48),$F48&lt;=IF($Q48=MesCiclo,InicioCiclo,$Q48+MOD(2-WEEKDAY($Q48),7))+13),1,IF(N($U48)&gt;0,AVERAGEIFS($X$5:$X$1000,$S$5:$S$1000,ROW(),$T$5:$T$1000,"Sub"),$X48)))</f>
        <v/>
      </c>
      <c r="AC48" s="63">
        <f>IF($T48="","",IF(AND(ISNUMBER($F48),$F48&lt;=IF($Q48=MesCiclo,InicioCiclo,$Q48+MOD(2-WEEKDAY($Q48),7))+20),1,IF(N($U48)&gt;0,AVERAGEIFS($Y$5:$Y$1000,$S$5:$S$1000,ROW(),$T$5:$T$1000,"Sub"),$Y48)))</f>
        <v/>
      </c>
      <c r="AD48" s="63">
        <f>IF($T48="","",IF(AND(ISNUMBER($F48),$F48&lt;=IF($Q48=MesCiclo,InicioCiclo,$Q48+MOD(2-WEEKDAY($Q48),7))+27),1,IF(N($U48)&gt;0,AVERAGEIFS($Z$5:$Z$1000,$S$5:$S$1000,ROW(),$T$5:$T$1000,"Sub"),$Z48)))</f>
        <v/>
      </c>
      <c r="AE48" s="63">
        <f>IF($T48&lt;&gt;"Macro","",IF(COUNTIFS($Q$5:$Q$1000,$Q48,$T$5:$T$1000,"Macro",$G$5:$G$1000,"&gt;0")=0,1/COUNTIFS($Q$5:$Q$1000,$Q48,$T$5:$T$1000,"Macro"),IF(AND(ISNUMBER($G48),N($G48)&gt;0),$G48,SUMIFS($G$5:$G$1000,$Q$5:$Q$1000,$Q48,$T$5:$T$1000,"Macro")/COUNTIFS($Q$5:$Q$1000,$Q48,$T$5:$T$1000,"Macro",$G$5:$G$1000,"&gt;0"))/(COUNTIFS($Q$5:$Q$1000,$Q48,$T$5:$T$1000,"Macro")*SUMIFS($G$5:$G$1000,$Q$5:$Q$1000,$Q48,$T$5:$T$1000,"Macro")/COUNTIFS($Q$5:$Q$1000,$Q48,$T$5:$T$1000,"Macro",$G$5:$G$1000,"&gt;0"))))</f>
        <v/>
      </c>
    </row>
    <row r="49">
      <c r="A49" s="55">
        <f>IF(NOT((COUNTA($B49:$K49)+COUNTA($O49))&gt;0),"",IF($T49="Macro",COUNTIFS($T$5:$T49,"Macro",$Q$5:$Q49,$Q49),IF(N($S49)=0,"?",COUNTIFS(INDEX($T$5:$T$1000,1):INDEX($T$5:$T$1000,$S49-4),"Macro",INDEX($Q$5:$Q$1000,1):INDEX($Q$5:$Q$1000,$S49-4),INDEX($Q$5:$Q$1000,$S49-4))&amp;"."&amp;COUNTIFS($S$5:$S49,$S49,$T$5:$T49,"Sub"))))</f>
        <v/>
      </c>
      <c r="B49" s="56" t="n"/>
      <c r="C49" s="57" t="n"/>
      <c r="D49" s="58" t="n"/>
      <c r="E49" s="58" t="n"/>
      <c r="F49" s="58" t="n"/>
      <c r="G49" s="59" t="n"/>
      <c r="H49" s="59" t="n"/>
      <c r="I49" s="59" t="n"/>
      <c r="J49" s="59" t="n"/>
      <c r="K49" s="59" t="n"/>
      <c r="L49" s="60">
        <f>IF(NOT((COUNTA($B49:$K49)+COUNTA($O49))&gt;0),"",IF(ISNUMBER($F49),1,IF(N($U49)&gt;0,AVERAGEIFS($V$5:$V$1000,$S$5:$S$1000,ROW(),$T$5:$T$1000,"Sub"),$V49)))</f>
        <v/>
      </c>
      <c r="M49" s="55">
        <f>IF($L49="","",IF($L49&gt;=1,"Completado",IF($L49&gt;0,"En curso","Pendiente")))</f>
        <v/>
      </c>
      <c r="N49" s="55">
        <f>IF(NOT((COUNTA($B49:$K49)+COUNTA($O49))&gt;0),"",IF(ISNUMBER($F49),IF(AND(ISNUMBER($E49),$F49&gt;$E49),"Cumplida con "&amp;($F49-$E49)&amp;IF($F49-$E49=1," día"," días")&amp;" de retraso","Cumplida"),IF(N($L49)&gt;=1,"Cumplida",IF(NOT(ISNUMBER($E49)),"Sin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plazo")))))))</f>
        <v/>
      </c>
      <c r="O49" s="57" t="n"/>
      <c r="P49" s="61">
        <f>IF(NOT((COUNTA($B49:$K49)+COUNTA($O49))&gt;0),"",IF((IF($C49="","Falta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",""))="","✔ OK","⚠ "&amp;LEFT(IF($C49="","Falta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",""),LEN(IF($C49="","Falta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",""))-3)))</f>
        <v/>
      </c>
      <c r="Q49" s="62">
        <f>IF(NOT((COUNTA($B49:$K49)+COUNTA($O49))&gt;0),"",IF(AND($T49="Sub",N($S49)&gt;0),IF(ISNUMBER(INDEX($D$5:$D$1000,$S49-4)),DATE(YEAR(INDEX($D$5:$D$1000,$S49-4)),MONTH(INDEX($D$5:$D$1000,$S49-4)),1),IF(ISNUMBER(INDEX($E$5:$E$1000,$S49-4)),DATE(YEAR(INDEX($E$5:$E$1000,$S49-4)),MONTH(INDEX($E$5:$E$1000,$S49-4)),1),MesCiclo)),IF(ISNUMBER($D49),DATE(YEAR($D49),MONTH($D49),1),IF(ISNUMBER($E49),DATE(YEAR($E49),MONTH($E49),1),MesCiclo))))</f>
        <v/>
      </c>
      <c r="R49" s="63">
        <f>IF(OR($Q49="",$Q49&lt;&gt;MesCiclo),"",COUNTIF($Q$5:$Q49,MesCiclo))</f>
        <v/>
      </c>
      <c r="S49" s="63">
        <f>IF($T49="","",IF($T49="Macro",ROW(),IFERROR(LOOKUP(2,1/($T$5:$T49="Macro"),ROW($T$5:$T49)),0)))</f>
        <v/>
      </c>
      <c r="T49" s="63">
        <f>IF(NOT((COUNTA($B49:$K49)+COUNTA($O49))&gt;0),"",IF($B49="Subactividad","Sub","Macro"))</f>
        <v/>
      </c>
      <c r="U49" s="63">
        <f>IF($T49="Macro",COUNTIFS($S$5:$S$1000,ROW(),$T$5:$T$1000,"Sub"),"")</f>
        <v/>
      </c>
      <c r="V49" s="63">
        <f>IF($T49="","",IF(ISNUMBER($F49),1,IFERROR(LOOKUP(2,1/($H49:$K49&lt;&gt;""),$H49:$K49),0)))</f>
        <v/>
      </c>
      <c r="W49" s="63">
        <f>IF($T49="","",IF(AND(ISNUMBER($F49),$F49&lt;=IF($Q49=MesCiclo,InicioCiclo,$Q49+MOD(2-WEEKDAY($Q49),7))+6),1,IF(ISNUMBER($H49),$H49,0)))</f>
        <v/>
      </c>
      <c r="X49" s="63">
        <f>IF($T49="","",IF(AND(ISNUMBER($F49),$F49&lt;=IF($Q49=MesCiclo,InicioCiclo,$Q49+MOD(2-WEEKDAY($Q49),7))+13),1,IF(ISNUMBER($I49),$I49,$W49)))</f>
        <v/>
      </c>
      <c r="Y49" s="63">
        <f>IF($T49="","",IF(AND(ISNUMBER($F49),$F49&lt;=IF($Q49=MesCiclo,InicioCiclo,$Q49+MOD(2-WEEKDAY($Q49),7))+20),1,IF(ISNUMBER($J49),$J49,$X49)))</f>
        <v/>
      </c>
      <c r="Z49" s="63">
        <f>IF($T49="","",IF(AND(ISNUMBER($F49),$F49&lt;=IF($Q49=MesCiclo,InicioCiclo,$Q49+MOD(2-WEEKDAY($Q49),7))+27),1,IF(ISNUMBER($K49),$K49,$Y49)))</f>
        <v/>
      </c>
      <c r="AA49" s="63">
        <f>IF($T49="","",IF(AND(ISNUMBER($F49),$F49&lt;=IF($Q49=MesCiclo,InicioCiclo,$Q49+MOD(2-WEEKDAY($Q49),7))+6),1,IF(N($U49)&gt;0,AVERAGEIFS($W$5:$W$1000,$S$5:$S$1000,ROW(),$T$5:$T$1000,"Sub"),$W49)))</f>
        <v/>
      </c>
      <c r="AB49" s="63">
        <f>IF($T49="","",IF(AND(ISNUMBER($F49),$F49&lt;=IF($Q49=MesCiclo,InicioCiclo,$Q49+MOD(2-WEEKDAY($Q49),7))+13),1,IF(N($U49)&gt;0,AVERAGEIFS($X$5:$X$1000,$S$5:$S$1000,ROW(),$T$5:$T$1000,"Sub"),$X49)))</f>
        <v/>
      </c>
      <c r="AC49" s="63">
        <f>IF($T49="","",IF(AND(ISNUMBER($F49),$F49&lt;=IF($Q49=MesCiclo,InicioCiclo,$Q49+MOD(2-WEEKDAY($Q49),7))+20),1,IF(N($U49)&gt;0,AVERAGEIFS($Y$5:$Y$1000,$S$5:$S$1000,ROW(),$T$5:$T$1000,"Sub"),$Y49)))</f>
        <v/>
      </c>
      <c r="AD49" s="63">
        <f>IF($T49="","",IF(AND(ISNUMBER($F49),$F49&lt;=IF($Q49=MesCiclo,InicioCiclo,$Q49+MOD(2-WEEKDAY($Q49),7))+27),1,IF(N($U49)&gt;0,AVERAGEIFS($Z$5:$Z$1000,$S$5:$S$1000,ROW(),$T$5:$T$1000,"Sub"),$Z49)))</f>
        <v/>
      </c>
      <c r="AE49" s="63">
        <f>IF($T49&lt;&gt;"Macro","",IF(COUNTIFS($Q$5:$Q$1000,$Q49,$T$5:$T$1000,"Macro",$G$5:$G$1000,"&gt;0")=0,1/COUNTIFS($Q$5:$Q$1000,$Q49,$T$5:$T$1000,"Macro"),IF(AND(ISNUMBER($G49),N($G49)&gt;0),$G49,SUMIFS($G$5:$G$1000,$Q$5:$Q$1000,$Q49,$T$5:$T$1000,"Macro")/COUNTIFS($Q$5:$Q$1000,$Q49,$T$5:$T$1000,"Macro",$G$5:$G$1000,"&gt;0"))/(COUNTIFS($Q$5:$Q$1000,$Q49,$T$5:$T$1000,"Macro")*SUMIFS($G$5:$G$1000,$Q$5:$Q$1000,$Q49,$T$5:$T$1000,"Macro")/COUNTIFS($Q$5:$Q$1000,$Q49,$T$5:$T$1000,"Macro",$G$5:$G$1000,"&gt;0"))))</f>
        <v/>
      </c>
    </row>
    <row r="50">
      <c r="A50" s="55">
        <f>IF(NOT((COUNTA($B50:$K50)+COUNTA($O50))&gt;0),"",IF($T50="Macro",COUNTIFS($T$5:$T50,"Macro",$Q$5:$Q50,$Q50),IF(N($S50)=0,"?",COUNTIFS(INDEX($T$5:$T$1000,1):INDEX($T$5:$T$1000,$S50-4),"Macro",INDEX($Q$5:$Q$1000,1):INDEX($Q$5:$Q$1000,$S50-4),INDEX($Q$5:$Q$1000,$S50-4))&amp;"."&amp;COUNTIFS($S$5:$S50,$S50,$T$5:$T50,"Sub"))))</f>
        <v/>
      </c>
      <c r="B50" s="56" t="n"/>
      <c r="C50" s="57" t="n"/>
      <c r="D50" s="58" t="n"/>
      <c r="E50" s="58" t="n"/>
      <c r="F50" s="58" t="n"/>
      <c r="G50" s="59" t="n"/>
      <c r="H50" s="59" t="n"/>
      <c r="I50" s="59" t="n"/>
      <c r="J50" s="59" t="n"/>
      <c r="K50" s="59" t="n"/>
      <c r="L50" s="60">
        <f>IF(NOT((COUNTA($B50:$K50)+COUNTA($O50))&gt;0),"",IF(ISNUMBER($F50),1,IF(N($U50)&gt;0,AVERAGEIFS($V$5:$V$1000,$S$5:$S$1000,ROW(),$T$5:$T$1000,"Sub"),$V50)))</f>
        <v/>
      </c>
      <c r="M50" s="55">
        <f>IF($L50="","",IF($L50&gt;=1,"Completado",IF($L50&gt;0,"En curso","Pendiente")))</f>
        <v/>
      </c>
      <c r="N50" s="55">
        <f>IF(NOT((COUNTA($B50:$K50)+COUNTA($O50))&gt;0),"",IF(ISNUMBER($F50),IF(AND(ISNUMBER($E50),$F50&gt;$E50),"Cumplida con "&amp;($F50-$E50)&amp;IF($F50-$E50=1," día"," días")&amp;" de retraso","Cumplida"),IF(N($L50)&gt;=1,"Cumplida",IF(NOT(ISNUMBER($E50)),"Sin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plazo")))))))</f>
        <v/>
      </c>
      <c r="O50" s="57" t="n"/>
      <c r="P50" s="61">
        <f>IF(NOT((COUNTA($B50:$K50)+COUNTA($O50))&gt;0),"",IF((IF($C50="","Falta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",""))="","✔ OK","⚠ "&amp;LEFT(IF($C50="","Falta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",""),LEN(IF($C50="","Falta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",""))-3)))</f>
        <v/>
      </c>
      <c r="Q50" s="62">
        <f>IF(NOT((COUNTA($B50:$K50)+COUNTA($O50))&gt;0),"",IF(AND($T50="Sub",N($S50)&gt;0),IF(ISNUMBER(INDEX($D$5:$D$1000,$S50-4)),DATE(YEAR(INDEX($D$5:$D$1000,$S50-4)),MONTH(INDEX($D$5:$D$1000,$S50-4)),1),IF(ISNUMBER(INDEX($E$5:$E$1000,$S50-4)),DATE(YEAR(INDEX($E$5:$E$1000,$S50-4)),MONTH(INDEX($E$5:$E$1000,$S50-4)),1),MesCiclo)),IF(ISNUMBER($D50),DATE(YEAR($D50),MONTH($D50),1),IF(ISNUMBER($E50),DATE(YEAR($E50),MONTH($E50),1),MesCiclo))))</f>
        <v/>
      </c>
      <c r="R50" s="63">
        <f>IF(OR($Q50="",$Q50&lt;&gt;MesCiclo),"",COUNTIF($Q$5:$Q50,MesCiclo))</f>
        <v/>
      </c>
      <c r="S50" s="63">
        <f>IF($T50="","",IF($T50="Macro",ROW(),IFERROR(LOOKUP(2,1/($T$5:$T50="Macro"),ROW($T$5:$T50)),0)))</f>
        <v/>
      </c>
      <c r="T50" s="63">
        <f>IF(NOT((COUNTA($B50:$K50)+COUNTA($O50))&gt;0),"",IF($B50="Subactividad","Sub","Macro"))</f>
        <v/>
      </c>
      <c r="U50" s="63">
        <f>IF($T50="Macro",COUNTIFS($S$5:$S$1000,ROW(),$T$5:$T$1000,"Sub"),"")</f>
        <v/>
      </c>
      <c r="V50" s="63">
        <f>IF($T50="","",IF(ISNUMBER($F50),1,IFERROR(LOOKUP(2,1/($H50:$K50&lt;&gt;""),$H50:$K50),0)))</f>
        <v/>
      </c>
      <c r="W50" s="63">
        <f>IF($T50="","",IF(AND(ISNUMBER($F50),$F50&lt;=IF($Q50=MesCiclo,InicioCiclo,$Q50+MOD(2-WEEKDAY($Q50),7))+6),1,IF(ISNUMBER($H50),$H50,0)))</f>
        <v/>
      </c>
      <c r="X50" s="63">
        <f>IF($T50="","",IF(AND(ISNUMBER($F50),$F50&lt;=IF($Q50=MesCiclo,InicioCiclo,$Q50+MOD(2-WEEKDAY($Q50),7))+13),1,IF(ISNUMBER($I50),$I50,$W50)))</f>
        <v/>
      </c>
      <c r="Y50" s="63">
        <f>IF($T50="","",IF(AND(ISNUMBER($F50),$F50&lt;=IF($Q50=MesCiclo,InicioCiclo,$Q50+MOD(2-WEEKDAY($Q50),7))+20),1,IF(ISNUMBER($J50),$J50,$X50)))</f>
        <v/>
      </c>
      <c r="Z50" s="63">
        <f>IF($T50="","",IF(AND(ISNUMBER($F50),$F50&lt;=IF($Q50=MesCiclo,InicioCiclo,$Q50+MOD(2-WEEKDAY($Q50),7))+27),1,IF(ISNUMBER($K50),$K50,$Y50)))</f>
        <v/>
      </c>
      <c r="AA50" s="63">
        <f>IF($T50="","",IF(AND(ISNUMBER($F50),$F50&lt;=IF($Q50=MesCiclo,InicioCiclo,$Q50+MOD(2-WEEKDAY($Q50),7))+6),1,IF(N($U50)&gt;0,AVERAGEIFS($W$5:$W$1000,$S$5:$S$1000,ROW(),$T$5:$T$1000,"Sub"),$W50)))</f>
        <v/>
      </c>
      <c r="AB50" s="63">
        <f>IF($T50="","",IF(AND(ISNUMBER($F50),$F50&lt;=IF($Q50=MesCiclo,InicioCiclo,$Q50+MOD(2-WEEKDAY($Q50),7))+13),1,IF(N($U50)&gt;0,AVERAGEIFS($X$5:$X$1000,$S$5:$S$1000,ROW(),$T$5:$T$1000,"Sub"),$X50)))</f>
        <v/>
      </c>
      <c r="AC50" s="63">
        <f>IF($T50="","",IF(AND(ISNUMBER($F50),$F50&lt;=IF($Q50=MesCiclo,InicioCiclo,$Q50+MOD(2-WEEKDAY($Q50),7))+20),1,IF(N($U50)&gt;0,AVERAGEIFS($Y$5:$Y$1000,$S$5:$S$1000,ROW(),$T$5:$T$1000,"Sub"),$Y50)))</f>
        <v/>
      </c>
      <c r="AD50" s="63">
        <f>IF($T50="","",IF(AND(ISNUMBER($F50),$F50&lt;=IF($Q50=MesCiclo,InicioCiclo,$Q50+MOD(2-WEEKDAY($Q50),7))+27),1,IF(N($U50)&gt;0,AVERAGEIFS($Z$5:$Z$1000,$S$5:$S$1000,ROW(),$T$5:$T$1000,"Sub"),$Z50)))</f>
        <v/>
      </c>
      <c r="AE50" s="63">
        <f>IF($T50&lt;&gt;"Macro","",IF(COUNTIFS($Q$5:$Q$1000,$Q50,$T$5:$T$1000,"Macro",$G$5:$G$1000,"&gt;0")=0,1/COUNTIFS($Q$5:$Q$1000,$Q50,$T$5:$T$1000,"Macro"),IF(AND(ISNUMBER($G50),N($G50)&gt;0),$G50,SUMIFS($G$5:$G$1000,$Q$5:$Q$1000,$Q50,$T$5:$T$1000,"Macro")/COUNTIFS($Q$5:$Q$1000,$Q50,$T$5:$T$1000,"Macro",$G$5:$G$1000,"&gt;0"))/(COUNTIFS($Q$5:$Q$1000,$Q50,$T$5:$T$1000,"Macro")*SUMIFS($G$5:$G$1000,$Q$5:$Q$1000,$Q50,$T$5:$T$1000,"Macro")/COUNTIFS($Q$5:$Q$1000,$Q50,$T$5:$T$1000,"Macro",$G$5:$G$1000,"&gt;0"))))</f>
        <v/>
      </c>
    </row>
    <row r="51">
      <c r="A51" s="55">
        <f>IF(NOT((COUNTA($B51:$K51)+COUNTA($O51))&gt;0),"",IF($T51="Macro",COUNTIFS($T$5:$T51,"Macro",$Q$5:$Q51,$Q51),IF(N($S51)=0,"?",COUNTIFS(INDEX($T$5:$T$1000,1):INDEX($T$5:$T$1000,$S51-4),"Macro",INDEX($Q$5:$Q$1000,1):INDEX($Q$5:$Q$1000,$S51-4),INDEX($Q$5:$Q$1000,$S51-4))&amp;"."&amp;COUNTIFS($S$5:$S51,$S51,$T$5:$T51,"Sub"))))</f>
        <v/>
      </c>
      <c r="B51" s="56" t="n"/>
      <c r="C51" s="57" t="n"/>
      <c r="D51" s="58" t="n"/>
      <c r="E51" s="58" t="n"/>
      <c r="F51" s="58" t="n"/>
      <c r="G51" s="59" t="n"/>
      <c r="H51" s="59" t="n"/>
      <c r="I51" s="59" t="n"/>
      <c r="J51" s="59" t="n"/>
      <c r="K51" s="59" t="n"/>
      <c r="L51" s="60">
        <f>IF(NOT((COUNTA($B51:$K51)+COUNTA($O51))&gt;0),"",IF(ISNUMBER($F51),1,IF(N($U51)&gt;0,AVERAGEIFS($V$5:$V$1000,$S$5:$S$1000,ROW(),$T$5:$T$1000,"Sub"),$V51)))</f>
        <v/>
      </c>
      <c r="M51" s="55">
        <f>IF($L51="","",IF($L51&gt;=1,"Completado",IF($L51&gt;0,"En curso","Pendiente")))</f>
        <v/>
      </c>
      <c r="N51" s="55">
        <f>IF(NOT((COUNTA($B51:$K51)+COUNTA($O51))&gt;0),"",IF(ISNUMBER($F51),IF(AND(ISNUMBER($E51),$F51&gt;$E51),"Cumplida con "&amp;($F51-$E51)&amp;IF($F51-$E51=1," día"," días")&amp;" de retraso","Cumplida"),IF(N($L51)&gt;=1,"Cumplida",IF(NOT(ISNUMBER($E51)),"Sin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plazo")))))))</f>
        <v/>
      </c>
      <c r="O51" s="57" t="n"/>
      <c r="P51" s="61">
        <f>IF(NOT((COUNTA($B51:$K51)+COUNTA($O51))&gt;0),"",IF((IF($C51="","Falta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",""))="","✔ OK","⚠ "&amp;LEFT(IF($C51="","Falta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",""),LEN(IF($C51="","Falta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",""))-3)))</f>
        <v/>
      </c>
      <c r="Q51" s="62">
        <f>IF(NOT((COUNTA($B51:$K51)+COUNTA($O51))&gt;0),"",IF(AND($T51="Sub",N($S51)&gt;0),IF(ISNUMBER(INDEX($D$5:$D$1000,$S51-4)),DATE(YEAR(INDEX($D$5:$D$1000,$S51-4)),MONTH(INDEX($D$5:$D$1000,$S51-4)),1),IF(ISNUMBER(INDEX($E$5:$E$1000,$S51-4)),DATE(YEAR(INDEX($E$5:$E$1000,$S51-4)),MONTH(INDEX($E$5:$E$1000,$S51-4)),1),MesCiclo)),IF(ISNUMBER($D51),DATE(YEAR($D51),MONTH($D51),1),IF(ISNUMBER($E51),DATE(YEAR($E51),MONTH($E51),1),MesCiclo))))</f>
        <v/>
      </c>
      <c r="R51" s="63">
        <f>IF(OR($Q51="",$Q51&lt;&gt;MesCiclo),"",COUNTIF($Q$5:$Q51,MesCiclo))</f>
        <v/>
      </c>
      <c r="S51" s="63">
        <f>IF($T51="","",IF($T51="Macro",ROW(),IFERROR(LOOKUP(2,1/($T$5:$T51="Macro"),ROW($T$5:$T51)),0)))</f>
        <v/>
      </c>
      <c r="T51" s="63">
        <f>IF(NOT((COUNTA($B51:$K51)+COUNTA($O51))&gt;0),"",IF($B51="Subactividad","Sub","Macro"))</f>
        <v/>
      </c>
      <c r="U51" s="63">
        <f>IF($T51="Macro",COUNTIFS($S$5:$S$1000,ROW(),$T$5:$T$1000,"Sub"),"")</f>
        <v/>
      </c>
      <c r="V51" s="63">
        <f>IF($T51="","",IF(ISNUMBER($F51),1,IFERROR(LOOKUP(2,1/($H51:$K51&lt;&gt;""),$H51:$K51),0)))</f>
        <v/>
      </c>
      <c r="W51" s="63">
        <f>IF($T51="","",IF(AND(ISNUMBER($F51),$F51&lt;=IF($Q51=MesCiclo,InicioCiclo,$Q51+MOD(2-WEEKDAY($Q51),7))+6),1,IF(ISNUMBER($H51),$H51,0)))</f>
        <v/>
      </c>
      <c r="X51" s="63">
        <f>IF($T51="","",IF(AND(ISNUMBER($F51),$F51&lt;=IF($Q51=MesCiclo,InicioCiclo,$Q51+MOD(2-WEEKDAY($Q51),7))+13),1,IF(ISNUMBER($I51),$I51,$W51)))</f>
        <v/>
      </c>
      <c r="Y51" s="63">
        <f>IF($T51="","",IF(AND(ISNUMBER($F51),$F51&lt;=IF($Q51=MesCiclo,InicioCiclo,$Q51+MOD(2-WEEKDAY($Q51),7))+20),1,IF(ISNUMBER($J51),$J51,$X51)))</f>
        <v/>
      </c>
      <c r="Z51" s="63">
        <f>IF($T51="","",IF(AND(ISNUMBER($F51),$F51&lt;=IF($Q51=MesCiclo,InicioCiclo,$Q51+MOD(2-WEEKDAY($Q51),7))+27),1,IF(ISNUMBER($K51),$K51,$Y51)))</f>
        <v/>
      </c>
      <c r="AA51" s="63">
        <f>IF($T51="","",IF(AND(ISNUMBER($F51),$F51&lt;=IF($Q51=MesCiclo,InicioCiclo,$Q51+MOD(2-WEEKDAY($Q51),7))+6),1,IF(N($U51)&gt;0,AVERAGEIFS($W$5:$W$1000,$S$5:$S$1000,ROW(),$T$5:$T$1000,"Sub"),$W51)))</f>
        <v/>
      </c>
      <c r="AB51" s="63">
        <f>IF($T51="","",IF(AND(ISNUMBER($F51),$F51&lt;=IF($Q51=MesCiclo,InicioCiclo,$Q51+MOD(2-WEEKDAY($Q51),7))+13),1,IF(N($U51)&gt;0,AVERAGEIFS($X$5:$X$1000,$S$5:$S$1000,ROW(),$T$5:$T$1000,"Sub"),$X51)))</f>
        <v/>
      </c>
      <c r="AC51" s="63">
        <f>IF($T51="","",IF(AND(ISNUMBER($F51),$F51&lt;=IF($Q51=MesCiclo,InicioCiclo,$Q51+MOD(2-WEEKDAY($Q51),7))+20),1,IF(N($U51)&gt;0,AVERAGEIFS($Y$5:$Y$1000,$S$5:$S$1000,ROW(),$T$5:$T$1000,"Sub"),$Y51)))</f>
        <v/>
      </c>
      <c r="AD51" s="63">
        <f>IF($T51="","",IF(AND(ISNUMBER($F51),$F51&lt;=IF($Q51=MesCiclo,InicioCiclo,$Q51+MOD(2-WEEKDAY($Q51),7))+27),1,IF(N($U51)&gt;0,AVERAGEIFS($Z$5:$Z$1000,$S$5:$S$1000,ROW(),$T$5:$T$1000,"Sub"),$Z51)))</f>
        <v/>
      </c>
      <c r="AE51" s="63">
        <f>IF($T51&lt;&gt;"Macro","",IF(COUNTIFS($Q$5:$Q$1000,$Q51,$T$5:$T$1000,"Macro",$G$5:$G$1000,"&gt;0")=0,1/COUNTIFS($Q$5:$Q$1000,$Q51,$T$5:$T$1000,"Macro"),IF(AND(ISNUMBER($G51),N($G51)&gt;0),$G51,SUMIFS($G$5:$G$1000,$Q$5:$Q$1000,$Q51,$T$5:$T$1000,"Macro")/COUNTIFS($Q$5:$Q$1000,$Q51,$T$5:$T$1000,"Macro",$G$5:$G$1000,"&gt;0"))/(COUNTIFS($Q$5:$Q$1000,$Q51,$T$5:$T$1000,"Macro")*SUMIFS($G$5:$G$1000,$Q$5:$Q$1000,$Q51,$T$5:$T$1000,"Macro")/COUNTIFS($Q$5:$Q$1000,$Q51,$T$5:$T$1000,"Macro",$G$5:$G$1000,"&gt;0"))))</f>
        <v/>
      </c>
    </row>
    <row r="52">
      <c r="A52" s="55">
        <f>IF(NOT((COUNTA($B52:$K52)+COUNTA($O52))&gt;0),"",IF($T52="Macro",COUNTIFS($T$5:$T52,"Macro",$Q$5:$Q52,$Q52),IF(N($S52)=0,"?",COUNTIFS(INDEX($T$5:$T$1000,1):INDEX($T$5:$T$1000,$S52-4),"Macro",INDEX($Q$5:$Q$1000,1):INDEX($Q$5:$Q$1000,$S52-4),INDEX($Q$5:$Q$1000,$S52-4))&amp;"."&amp;COUNTIFS($S$5:$S52,$S52,$T$5:$T52,"Sub"))))</f>
        <v/>
      </c>
      <c r="B52" s="56" t="n"/>
      <c r="C52" s="57" t="n"/>
      <c r="D52" s="58" t="n"/>
      <c r="E52" s="58" t="n"/>
      <c r="F52" s="58" t="n"/>
      <c r="G52" s="59" t="n"/>
      <c r="H52" s="59" t="n"/>
      <c r="I52" s="59" t="n"/>
      <c r="J52" s="59" t="n"/>
      <c r="K52" s="59" t="n"/>
      <c r="L52" s="60">
        <f>IF(NOT((COUNTA($B52:$K52)+COUNTA($O52))&gt;0),"",IF(ISNUMBER($F52),1,IF(N($U52)&gt;0,AVERAGEIFS($V$5:$V$1000,$S$5:$S$1000,ROW(),$T$5:$T$1000,"Sub"),$V52)))</f>
        <v/>
      </c>
      <c r="M52" s="55">
        <f>IF($L52="","",IF($L52&gt;=1,"Completado",IF($L52&gt;0,"En curso","Pendiente")))</f>
        <v/>
      </c>
      <c r="N52" s="55">
        <f>IF(NOT((COUNTA($B52:$K52)+COUNTA($O52))&gt;0),"",IF(ISNUMBER($F52),IF(AND(ISNUMBER($E52),$F52&gt;$E52),"Cumplida con "&amp;($F52-$E52)&amp;IF($F52-$E52=1," día"," días")&amp;" de retraso","Cumplida"),IF(N($L52)&gt;=1,"Cumplida",IF(NOT(ISNUMBER($E52)),"Sin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plazo")))))))</f>
        <v/>
      </c>
      <c r="O52" s="57" t="n"/>
      <c r="P52" s="61">
        <f>IF(NOT((COUNTA($B52:$K52)+COUNTA($O52))&gt;0),"",IF((IF($C52="","Falta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",""))="","✔ OK","⚠ "&amp;LEFT(IF($C52="","Falta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",""),LEN(IF($C52="","Falta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",""))-3)))</f>
        <v/>
      </c>
      <c r="Q52" s="62">
        <f>IF(NOT((COUNTA($B52:$K52)+COUNTA($O52))&gt;0),"",IF(AND($T52="Sub",N($S52)&gt;0),IF(ISNUMBER(INDEX($D$5:$D$1000,$S52-4)),DATE(YEAR(INDEX($D$5:$D$1000,$S52-4)),MONTH(INDEX($D$5:$D$1000,$S52-4)),1),IF(ISNUMBER(INDEX($E$5:$E$1000,$S52-4)),DATE(YEAR(INDEX($E$5:$E$1000,$S52-4)),MONTH(INDEX($E$5:$E$1000,$S52-4)),1),MesCiclo)),IF(ISNUMBER($D52),DATE(YEAR($D52),MONTH($D52),1),IF(ISNUMBER($E52),DATE(YEAR($E52),MONTH($E52),1),MesCiclo))))</f>
        <v/>
      </c>
      <c r="R52" s="63">
        <f>IF(OR($Q52="",$Q52&lt;&gt;MesCiclo),"",COUNTIF($Q$5:$Q52,MesCiclo))</f>
        <v/>
      </c>
      <c r="S52" s="63">
        <f>IF($T52="","",IF($T52="Macro",ROW(),IFERROR(LOOKUP(2,1/($T$5:$T52="Macro"),ROW($T$5:$T52)),0)))</f>
        <v/>
      </c>
      <c r="T52" s="63">
        <f>IF(NOT((COUNTA($B52:$K52)+COUNTA($O52))&gt;0),"",IF($B52="Subactividad","Sub","Macro"))</f>
        <v/>
      </c>
      <c r="U52" s="63">
        <f>IF($T52="Macro",COUNTIFS($S$5:$S$1000,ROW(),$T$5:$T$1000,"Sub"),"")</f>
        <v/>
      </c>
      <c r="V52" s="63">
        <f>IF($T52="","",IF(ISNUMBER($F52),1,IFERROR(LOOKUP(2,1/($H52:$K52&lt;&gt;""),$H52:$K52),0)))</f>
        <v/>
      </c>
      <c r="W52" s="63">
        <f>IF($T52="","",IF(AND(ISNUMBER($F52),$F52&lt;=IF($Q52=MesCiclo,InicioCiclo,$Q52+MOD(2-WEEKDAY($Q52),7))+6),1,IF(ISNUMBER($H52),$H52,0)))</f>
        <v/>
      </c>
      <c r="X52" s="63">
        <f>IF($T52="","",IF(AND(ISNUMBER($F52),$F52&lt;=IF($Q52=MesCiclo,InicioCiclo,$Q52+MOD(2-WEEKDAY($Q52),7))+13),1,IF(ISNUMBER($I52),$I52,$W52)))</f>
        <v/>
      </c>
      <c r="Y52" s="63">
        <f>IF($T52="","",IF(AND(ISNUMBER($F52),$F52&lt;=IF($Q52=MesCiclo,InicioCiclo,$Q52+MOD(2-WEEKDAY($Q52),7))+20),1,IF(ISNUMBER($J52),$J52,$X52)))</f>
        <v/>
      </c>
      <c r="Z52" s="63">
        <f>IF($T52="","",IF(AND(ISNUMBER($F52),$F52&lt;=IF($Q52=MesCiclo,InicioCiclo,$Q52+MOD(2-WEEKDAY($Q52),7))+27),1,IF(ISNUMBER($K52),$K52,$Y52)))</f>
        <v/>
      </c>
      <c r="AA52" s="63">
        <f>IF($T52="","",IF(AND(ISNUMBER($F52),$F52&lt;=IF($Q52=MesCiclo,InicioCiclo,$Q52+MOD(2-WEEKDAY($Q52),7))+6),1,IF(N($U52)&gt;0,AVERAGEIFS($W$5:$W$1000,$S$5:$S$1000,ROW(),$T$5:$T$1000,"Sub"),$W52)))</f>
        <v/>
      </c>
      <c r="AB52" s="63">
        <f>IF($T52="","",IF(AND(ISNUMBER($F52),$F52&lt;=IF($Q52=MesCiclo,InicioCiclo,$Q52+MOD(2-WEEKDAY($Q52),7))+13),1,IF(N($U52)&gt;0,AVERAGEIFS($X$5:$X$1000,$S$5:$S$1000,ROW(),$T$5:$T$1000,"Sub"),$X52)))</f>
        <v/>
      </c>
      <c r="AC52" s="63">
        <f>IF($T52="","",IF(AND(ISNUMBER($F52),$F52&lt;=IF($Q52=MesCiclo,InicioCiclo,$Q52+MOD(2-WEEKDAY($Q52),7))+20),1,IF(N($U52)&gt;0,AVERAGEIFS($Y$5:$Y$1000,$S$5:$S$1000,ROW(),$T$5:$T$1000,"Sub"),$Y52)))</f>
        <v/>
      </c>
      <c r="AD52" s="63">
        <f>IF($T52="","",IF(AND(ISNUMBER($F52),$F52&lt;=IF($Q52=MesCiclo,InicioCiclo,$Q52+MOD(2-WEEKDAY($Q52),7))+27),1,IF(N($U52)&gt;0,AVERAGEIFS($Z$5:$Z$1000,$S$5:$S$1000,ROW(),$T$5:$T$1000,"Sub"),$Z52)))</f>
        <v/>
      </c>
      <c r="AE52" s="63">
        <f>IF($T52&lt;&gt;"Macro","",IF(COUNTIFS($Q$5:$Q$1000,$Q52,$T$5:$T$1000,"Macro",$G$5:$G$1000,"&gt;0")=0,1/COUNTIFS($Q$5:$Q$1000,$Q52,$T$5:$T$1000,"Macro"),IF(AND(ISNUMBER($G52),N($G52)&gt;0),$G52,SUMIFS($G$5:$G$1000,$Q$5:$Q$1000,$Q52,$T$5:$T$1000,"Macro")/COUNTIFS($Q$5:$Q$1000,$Q52,$T$5:$T$1000,"Macro",$G$5:$G$1000,"&gt;0"))/(COUNTIFS($Q$5:$Q$1000,$Q52,$T$5:$T$1000,"Macro")*SUMIFS($G$5:$G$1000,$Q$5:$Q$1000,$Q52,$T$5:$T$1000,"Macro")/COUNTIFS($Q$5:$Q$1000,$Q52,$T$5:$T$1000,"Macro",$G$5:$G$1000,"&gt;0"))))</f>
        <v/>
      </c>
    </row>
    <row r="53">
      <c r="A53" s="55">
        <f>IF(NOT((COUNTA($B53:$K53)+COUNTA($O53))&gt;0),"",IF($T53="Macro",COUNTIFS($T$5:$T53,"Macro",$Q$5:$Q53,$Q53),IF(N($S53)=0,"?",COUNTIFS(INDEX($T$5:$T$1000,1):INDEX($T$5:$T$1000,$S53-4),"Macro",INDEX($Q$5:$Q$1000,1):INDEX($Q$5:$Q$1000,$S53-4),INDEX($Q$5:$Q$1000,$S53-4))&amp;"."&amp;COUNTIFS($S$5:$S53,$S53,$T$5:$T53,"Sub"))))</f>
        <v/>
      </c>
      <c r="B53" s="56" t="n"/>
      <c r="C53" s="57" t="n"/>
      <c r="D53" s="58" t="n"/>
      <c r="E53" s="58" t="n"/>
      <c r="F53" s="58" t="n"/>
      <c r="G53" s="59" t="n"/>
      <c r="H53" s="59" t="n"/>
      <c r="I53" s="59" t="n"/>
      <c r="J53" s="59" t="n"/>
      <c r="K53" s="59" t="n"/>
      <c r="L53" s="60">
        <f>IF(NOT((COUNTA($B53:$K53)+COUNTA($O53))&gt;0),"",IF(ISNUMBER($F53),1,IF(N($U53)&gt;0,AVERAGEIFS($V$5:$V$1000,$S$5:$S$1000,ROW(),$T$5:$T$1000,"Sub"),$V53)))</f>
        <v/>
      </c>
      <c r="M53" s="55">
        <f>IF($L53="","",IF($L53&gt;=1,"Completado",IF($L53&gt;0,"En curso","Pendiente")))</f>
        <v/>
      </c>
      <c r="N53" s="55">
        <f>IF(NOT((COUNTA($B53:$K53)+COUNTA($O53))&gt;0),"",IF(ISNUMBER($F53),IF(AND(ISNUMBER($E53),$F53&gt;$E53),"Cumplida con "&amp;($F53-$E53)&amp;IF($F53-$E53=1," día"," días")&amp;" de retraso","Cumplida"),IF(N($L53)&gt;=1,"Cumplida",IF(NOT(ISNUMBER($E53)),"Sin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plazo")))))))</f>
        <v/>
      </c>
      <c r="O53" s="57" t="n"/>
      <c r="P53" s="61">
        <f>IF(NOT((COUNTA($B53:$K53)+COUNTA($O53))&gt;0),"",IF((IF($C53="","Falta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",""))="","✔ OK","⚠ "&amp;LEFT(IF($C53="","Falta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",""),LEN(IF($C53="","Falta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",""))-3)))</f>
        <v/>
      </c>
      <c r="Q53" s="62">
        <f>IF(NOT((COUNTA($B53:$K53)+COUNTA($O53))&gt;0),"",IF(AND($T53="Sub",N($S53)&gt;0),IF(ISNUMBER(INDEX($D$5:$D$1000,$S53-4)),DATE(YEAR(INDEX($D$5:$D$1000,$S53-4)),MONTH(INDEX($D$5:$D$1000,$S53-4)),1),IF(ISNUMBER(INDEX($E$5:$E$1000,$S53-4)),DATE(YEAR(INDEX($E$5:$E$1000,$S53-4)),MONTH(INDEX($E$5:$E$1000,$S53-4)),1),MesCiclo)),IF(ISNUMBER($D53),DATE(YEAR($D53),MONTH($D53),1),IF(ISNUMBER($E53),DATE(YEAR($E53),MONTH($E53),1),MesCiclo))))</f>
        <v/>
      </c>
      <c r="R53" s="63">
        <f>IF(OR($Q53="",$Q53&lt;&gt;MesCiclo),"",COUNTIF($Q$5:$Q53,MesCiclo))</f>
        <v/>
      </c>
      <c r="S53" s="63">
        <f>IF($T53="","",IF($T53="Macro",ROW(),IFERROR(LOOKUP(2,1/($T$5:$T53="Macro"),ROW($T$5:$T53)),0)))</f>
        <v/>
      </c>
      <c r="T53" s="63">
        <f>IF(NOT((COUNTA($B53:$K53)+COUNTA($O53))&gt;0),"",IF($B53="Subactividad","Sub","Macro"))</f>
        <v/>
      </c>
      <c r="U53" s="63">
        <f>IF($T53="Macro",COUNTIFS($S$5:$S$1000,ROW(),$T$5:$T$1000,"Sub"),"")</f>
        <v/>
      </c>
      <c r="V53" s="63">
        <f>IF($T53="","",IF(ISNUMBER($F53),1,IFERROR(LOOKUP(2,1/($H53:$K53&lt;&gt;""),$H53:$K53),0)))</f>
        <v/>
      </c>
      <c r="W53" s="63">
        <f>IF($T53="","",IF(AND(ISNUMBER($F53),$F53&lt;=IF($Q53=MesCiclo,InicioCiclo,$Q53+MOD(2-WEEKDAY($Q53),7))+6),1,IF(ISNUMBER($H53),$H53,0)))</f>
        <v/>
      </c>
      <c r="X53" s="63">
        <f>IF($T53="","",IF(AND(ISNUMBER($F53),$F53&lt;=IF($Q53=MesCiclo,InicioCiclo,$Q53+MOD(2-WEEKDAY($Q53),7))+13),1,IF(ISNUMBER($I53),$I53,$W53)))</f>
        <v/>
      </c>
      <c r="Y53" s="63">
        <f>IF($T53="","",IF(AND(ISNUMBER($F53),$F53&lt;=IF($Q53=MesCiclo,InicioCiclo,$Q53+MOD(2-WEEKDAY($Q53),7))+20),1,IF(ISNUMBER($J53),$J53,$X53)))</f>
        <v/>
      </c>
      <c r="Z53" s="63">
        <f>IF($T53="","",IF(AND(ISNUMBER($F53),$F53&lt;=IF($Q53=MesCiclo,InicioCiclo,$Q53+MOD(2-WEEKDAY($Q53),7))+27),1,IF(ISNUMBER($K53),$K53,$Y53)))</f>
        <v/>
      </c>
      <c r="AA53" s="63">
        <f>IF($T53="","",IF(AND(ISNUMBER($F53),$F53&lt;=IF($Q53=MesCiclo,InicioCiclo,$Q53+MOD(2-WEEKDAY($Q53),7))+6),1,IF(N($U53)&gt;0,AVERAGEIFS($W$5:$W$1000,$S$5:$S$1000,ROW(),$T$5:$T$1000,"Sub"),$W53)))</f>
        <v/>
      </c>
      <c r="AB53" s="63">
        <f>IF($T53="","",IF(AND(ISNUMBER($F53),$F53&lt;=IF($Q53=MesCiclo,InicioCiclo,$Q53+MOD(2-WEEKDAY($Q53),7))+13),1,IF(N($U53)&gt;0,AVERAGEIFS($X$5:$X$1000,$S$5:$S$1000,ROW(),$T$5:$T$1000,"Sub"),$X53)))</f>
        <v/>
      </c>
      <c r="AC53" s="63">
        <f>IF($T53="","",IF(AND(ISNUMBER($F53),$F53&lt;=IF($Q53=MesCiclo,InicioCiclo,$Q53+MOD(2-WEEKDAY($Q53),7))+20),1,IF(N($U53)&gt;0,AVERAGEIFS($Y$5:$Y$1000,$S$5:$S$1000,ROW(),$T$5:$T$1000,"Sub"),$Y53)))</f>
        <v/>
      </c>
      <c r="AD53" s="63">
        <f>IF($T53="","",IF(AND(ISNUMBER($F53),$F53&lt;=IF($Q53=MesCiclo,InicioCiclo,$Q53+MOD(2-WEEKDAY($Q53),7))+27),1,IF(N($U53)&gt;0,AVERAGEIFS($Z$5:$Z$1000,$S$5:$S$1000,ROW(),$T$5:$T$1000,"Sub"),$Z53)))</f>
        <v/>
      </c>
      <c r="AE53" s="63">
        <f>IF($T53&lt;&gt;"Macro","",IF(COUNTIFS($Q$5:$Q$1000,$Q53,$T$5:$T$1000,"Macro",$G$5:$G$1000,"&gt;0")=0,1/COUNTIFS($Q$5:$Q$1000,$Q53,$T$5:$T$1000,"Macro"),IF(AND(ISNUMBER($G53),N($G53)&gt;0),$G53,SUMIFS($G$5:$G$1000,$Q$5:$Q$1000,$Q53,$T$5:$T$1000,"Macro")/COUNTIFS($Q$5:$Q$1000,$Q53,$T$5:$T$1000,"Macro",$G$5:$G$1000,"&gt;0"))/(COUNTIFS($Q$5:$Q$1000,$Q53,$T$5:$T$1000,"Macro")*SUMIFS($G$5:$G$1000,$Q$5:$Q$1000,$Q53,$T$5:$T$1000,"Macro")/COUNTIFS($Q$5:$Q$1000,$Q53,$T$5:$T$1000,"Macro",$G$5:$G$1000,"&gt;0"))))</f>
        <v/>
      </c>
    </row>
    <row r="54">
      <c r="A54" s="55">
        <f>IF(NOT((COUNTA($B54:$K54)+COUNTA($O54))&gt;0),"",IF($T54="Macro",COUNTIFS($T$5:$T54,"Macro",$Q$5:$Q54,$Q54),IF(N($S54)=0,"?",COUNTIFS(INDEX($T$5:$T$1000,1):INDEX($T$5:$T$1000,$S54-4),"Macro",INDEX($Q$5:$Q$1000,1):INDEX($Q$5:$Q$1000,$S54-4),INDEX($Q$5:$Q$1000,$S54-4))&amp;"."&amp;COUNTIFS($S$5:$S54,$S54,$T$5:$T54,"Sub"))))</f>
        <v/>
      </c>
      <c r="B54" s="56" t="n"/>
      <c r="C54" s="57" t="n"/>
      <c r="D54" s="58" t="n"/>
      <c r="E54" s="58" t="n"/>
      <c r="F54" s="58" t="n"/>
      <c r="G54" s="59" t="n"/>
      <c r="H54" s="59" t="n"/>
      <c r="I54" s="59" t="n"/>
      <c r="J54" s="59" t="n"/>
      <c r="K54" s="59" t="n"/>
      <c r="L54" s="60">
        <f>IF(NOT((COUNTA($B54:$K54)+COUNTA($O54))&gt;0),"",IF(ISNUMBER($F54),1,IF(N($U54)&gt;0,AVERAGEIFS($V$5:$V$1000,$S$5:$S$1000,ROW(),$T$5:$T$1000,"Sub"),$V54)))</f>
        <v/>
      </c>
      <c r="M54" s="55">
        <f>IF($L54="","",IF($L54&gt;=1,"Completado",IF($L54&gt;0,"En curso","Pendiente")))</f>
        <v/>
      </c>
      <c r="N54" s="55">
        <f>IF(NOT((COUNTA($B54:$K54)+COUNTA($O54))&gt;0),"",IF(ISNUMBER($F54),IF(AND(ISNUMBER($E54),$F54&gt;$E54),"Cumplida con "&amp;($F54-$E54)&amp;IF($F54-$E54=1," día"," días")&amp;" de retraso","Cumplida"),IF(N($L54)&gt;=1,"Cumplida",IF(NOT(ISNUMBER($E54)),"Sin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plazo")))))))</f>
        <v/>
      </c>
      <c r="O54" s="57" t="n"/>
      <c r="P54" s="61">
        <f>IF(NOT((COUNTA($B54:$K54)+COUNTA($O54))&gt;0),"",IF((IF($C54="","Falta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",""))="","✔ OK","⚠ "&amp;LEFT(IF($C54="","Falta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",""),LEN(IF($C54="","Falta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",""))-3)))</f>
        <v/>
      </c>
      <c r="Q54" s="62">
        <f>IF(NOT((COUNTA($B54:$K54)+COUNTA($O54))&gt;0),"",IF(AND($T54="Sub",N($S54)&gt;0),IF(ISNUMBER(INDEX($D$5:$D$1000,$S54-4)),DATE(YEAR(INDEX($D$5:$D$1000,$S54-4)),MONTH(INDEX($D$5:$D$1000,$S54-4)),1),IF(ISNUMBER(INDEX($E$5:$E$1000,$S54-4)),DATE(YEAR(INDEX($E$5:$E$1000,$S54-4)),MONTH(INDEX($E$5:$E$1000,$S54-4)),1),MesCiclo)),IF(ISNUMBER($D54),DATE(YEAR($D54),MONTH($D54),1),IF(ISNUMBER($E54),DATE(YEAR($E54),MONTH($E54),1),MesCiclo))))</f>
        <v/>
      </c>
      <c r="R54" s="63">
        <f>IF(OR($Q54="",$Q54&lt;&gt;MesCiclo),"",COUNTIF($Q$5:$Q54,MesCiclo))</f>
        <v/>
      </c>
      <c r="S54" s="63">
        <f>IF($T54="","",IF($T54="Macro",ROW(),IFERROR(LOOKUP(2,1/($T$5:$T54="Macro"),ROW($T$5:$T54)),0)))</f>
        <v/>
      </c>
      <c r="T54" s="63">
        <f>IF(NOT((COUNTA($B54:$K54)+COUNTA($O54))&gt;0),"",IF($B54="Subactividad","Sub","Macro"))</f>
        <v/>
      </c>
      <c r="U54" s="63">
        <f>IF($T54="Macro",COUNTIFS($S$5:$S$1000,ROW(),$T$5:$T$1000,"Sub"),"")</f>
        <v/>
      </c>
      <c r="V54" s="63">
        <f>IF($T54="","",IF(ISNUMBER($F54),1,IFERROR(LOOKUP(2,1/($H54:$K54&lt;&gt;""),$H54:$K54),0)))</f>
        <v/>
      </c>
      <c r="W54" s="63">
        <f>IF($T54="","",IF(AND(ISNUMBER($F54),$F54&lt;=IF($Q54=MesCiclo,InicioCiclo,$Q54+MOD(2-WEEKDAY($Q54),7))+6),1,IF(ISNUMBER($H54),$H54,0)))</f>
        <v/>
      </c>
      <c r="X54" s="63">
        <f>IF($T54="","",IF(AND(ISNUMBER($F54),$F54&lt;=IF($Q54=MesCiclo,InicioCiclo,$Q54+MOD(2-WEEKDAY($Q54),7))+13),1,IF(ISNUMBER($I54),$I54,$W54)))</f>
        <v/>
      </c>
      <c r="Y54" s="63">
        <f>IF($T54="","",IF(AND(ISNUMBER($F54),$F54&lt;=IF($Q54=MesCiclo,InicioCiclo,$Q54+MOD(2-WEEKDAY($Q54),7))+20),1,IF(ISNUMBER($J54),$J54,$X54)))</f>
        <v/>
      </c>
      <c r="Z54" s="63">
        <f>IF($T54="","",IF(AND(ISNUMBER($F54),$F54&lt;=IF($Q54=MesCiclo,InicioCiclo,$Q54+MOD(2-WEEKDAY($Q54),7))+27),1,IF(ISNUMBER($K54),$K54,$Y54)))</f>
        <v/>
      </c>
      <c r="AA54" s="63">
        <f>IF($T54="","",IF(AND(ISNUMBER($F54),$F54&lt;=IF($Q54=MesCiclo,InicioCiclo,$Q54+MOD(2-WEEKDAY($Q54),7))+6),1,IF(N($U54)&gt;0,AVERAGEIFS($W$5:$W$1000,$S$5:$S$1000,ROW(),$T$5:$T$1000,"Sub"),$W54)))</f>
        <v/>
      </c>
      <c r="AB54" s="63">
        <f>IF($T54="","",IF(AND(ISNUMBER($F54),$F54&lt;=IF($Q54=MesCiclo,InicioCiclo,$Q54+MOD(2-WEEKDAY($Q54),7))+13),1,IF(N($U54)&gt;0,AVERAGEIFS($X$5:$X$1000,$S$5:$S$1000,ROW(),$T$5:$T$1000,"Sub"),$X54)))</f>
        <v/>
      </c>
      <c r="AC54" s="63">
        <f>IF($T54="","",IF(AND(ISNUMBER($F54),$F54&lt;=IF($Q54=MesCiclo,InicioCiclo,$Q54+MOD(2-WEEKDAY($Q54),7))+20),1,IF(N($U54)&gt;0,AVERAGEIFS($Y$5:$Y$1000,$S$5:$S$1000,ROW(),$T$5:$T$1000,"Sub"),$Y54)))</f>
        <v/>
      </c>
      <c r="AD54" s="63">
        <f>IF($T54="","",IF(AND(ISNUMBER($F54),$F54&lt;=IF($Q54=MesCiclo,InicioCiclo,$Q54+MOD(2-WEEKDAY($Q54),7))+27),1,IF(N($U54)&gt;0,AVERAGEIFS($Z$5:$Z$1000,$S$5:$S$1000,ROW(),$T$5:$T$1000,"Sub"),$Z54)))</f>
        <v/>
      </c>
      <c r="AE54" s="63">
        <f>IF($T54&lt;&gt;"Macro","",IF(COUNTIFS($Q$5:$Q$1000,$Q54,$T$5:$T$1000,"Macro",$G$5:$G$1000,"&gt;0")=0,1/COUNTIFS($Q$5:$Q$1000,$Q54,$T$5:$T$1000,"Macro"),IF(AND(ISNUMBER($G54),N($G54)&gt;0),$G54,SUMIFS($G$5:$G$1000,$Q$5:$Q$1000,$Q54,$T$5:$T$1000,"Macro")/COUNTIFS($Q$5:$Q$1000,$Q54,$T$5:$T$1000,"Macro",$G$5:$G$1000,"&gt;0"))/(COUNTIFS($Q$5:$Q$1000,$Q54,$T$5:$T$1000,"Macro")*SUMIFS($G$5:$G$1000,$Q$5:$Q$1000,$Q54,$T$5:$T$1000,"Macro")/COUNTIFS($Q$5:$Q$1000,$Q54,$T$5:$T$1000,"Macro",$G$5:$G$1000,"&gt;0"))))</f>
        <v/>
      </c>
    </row>
    <row r="55">
      <c r="A55" s="55">
        <f>IF(NOT((COUNTA($B55:$K55)+COUNTA($O55))&gt;0),"",IF($T55="Macro",COUNTIFS($T$5:$T55,"Macro",$Q$5:$Q55,$Q55),IF(N($S55)=0,"?",COUNTIFS(INDEX($T$5:$T$1000,1):INDEX($T$5:$T$1000,$S55-4),"Macro",INDEX($Q$5:$Q$1000,1):INDEX($Q$5:$Q$1000,$S55-4),INDEX($Q$5:$Q$1000,$S55-4))&amp;"."&amp;COUNTIFS($S$5:$S55,$S55,$T$5:$T55,"Sub"))))</f>
        <v/>
      </c>
      <c r="B55" s="56" t="n"/>
      <c r="C55" s="57" t="n"/>
      <c r="D55" s="58" t="n"/>
      <c r="E55" s="58" t="n"/>
      <c r="F55" s="58" t="n"/>
      <c r="G55" s="59" t="n"/>
      <c r="H55" s="59" t="n"/>
      <c r="I55" s="59" t="n"/>
      <c r="J55" s="59" t="n"/>
      <c r="K55" s="59" t="n"/>
      <c r="L55" s="60">
        <f>IF(NOT((COUNTA($B55:$K55)+COUNTA($O55))&gt;0),"",IF(ISNUMBER($F55),1,IF(N($U55)&gt;0,AVERAGEIFS($V$5:$V$1000,$S$5:$S$1000,ROW(),$T$5:$T$1000,"Sub"),$V55)))</f>
        <v/>
      </c>
      <c r="M55" s="55">
        <f>IF($L55="","",IF($L55&gt;=1,"Completado",IF($L55&gt;0,"En curso","Pendiente")))</f>
        <v/>
      </c>
      <c r="N55" s="55">
        <f>IF(NOT((COUNTA($B55:$K55)+COUNTA($O55))&gt;0),"",IF(ISNUMBER($F55),IF(AND(ISNUMBER($E55),$F55&gt;$E55),"Cumplida con "&amp;($F55-$E55)&amp;IF($F55-$E55=1," día"," días")&amp;" de retraso","Cumplida"),IF(N($L55)&gt;=1,"Cumplida",IF(NOT(ISNUMBER($E55)),"Sin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plazo")))))))</f>
        <v/>
      </c>
      <c r="O55" s="57" t="n"/>
      <c r="P55" s="61">
        <f>IF(NOT((COUNTA($B55:$K55)+COUNTA($O55))&gt;0),"",IF((IF($C55="","Falta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",""))="","✔ OK","⚠ "&amp;LEFT(IF($C55="","Falta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",""),LEN(IF($C55="","Falta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",""))-3)))</f>
        <v/>
      </c>
      <c r="Q55" s="62">
        <f>IF(NOT((COUNTA($B55:$K55)+COUNTA($O55))&gt;0),"",IF(AND($T55="Sub",N($S55)&gt;0),IF(ISNUMBER(INDEX($D$5:$D$1000,$S55-4)),DATE(YEAR(INDEX($D$5:$D$1000,$S55-4)),MONTH(INDEX($D$5:$D$1000,$S55-4)),1),IF(ISNUMBER(INDEX($E$5:$E$1000,$S55-4)),DATE(YEAR(INDEX($E$5:$E$1000,$S55-4)),MONTH(INDEX($E$5:$E$1000,$S55-4)),1),MesCiclo)),IF(ISNUMBER($D55),DATE(YEAR($D55),MONTH($D55),1),IF(ISNUMBER($E55),DATE(YEAR($E55),MONTH($E55),1),MesCiclo))))</f>
        <v/>
      </c>
      <c r="R55" s="63">
        <f>IF(OR($Q55="",$Q55&lt;&gt;MesCiclo),"",COUNTIF($Q$5:$Q55,MesCiclo))</f>
        <v/>
      </c>
      <c r="S55" s="63">
        <f>IF($T55="","",IF($T55="Macro",ROW(),IFERROR(LOOKUP(2,1/($T$5:$T55="Macro"),ROW($T$5:$T55)),0)))</f>
        <v/>
      </c>
      <c r="T55" s="63">
        <f>IF(NOT((COUNTA($B55:$K55)+COUNTA($O55))&gt;0),"",IF($B55="Subactividad","Sub","Macro"))</f>
        <v/>
      </c>
      <c r="U55" s="63">
        <f>IF($T55="Macro",COUNTIFS($S$5:$S$1000,ROW(),$T$5:$T$1000,"Sub"),"")</f>
        <v/>
      </c>
      <c r="V55" s="63">
        <f>IF($T55="","",IF(ISNUMBER($F55),1,IFERROR(LOOKUP(2,1/($H55:$K55&lt;&gt;""),$H55:$K55),0)))</f>
        <v/>
      </c>
      <c r="W55" s="63">
        <f>IF($T55="","",IF(AND(ISNUMBER($F55),$F55&lt;=IF($Q55=MesCiclo,InicioCiclo,$Q55+MOD(2-WEEKDAY($Q55),7))+6),1,IF(ISNUMBER($H55),$H55,0)))</f>
        <v/>
      </c>
      <c r="X55" s="63">
        <f>IF($T55="","",IF(AND(ISNUMBER($F55),$F55&lt;=IF($Q55=MesCiclo,InicioCiclo,$Q55+MOD(2-WEEKDAY($Q55),7))+13),1,IF(ISNUMBER($I55),$I55,$W55)))</f>
        <v/>
      </c>
      <c r="Y55" s="63">
        <f>IF($T55="","",IF(AND(ISNUMBER($F55),$F55&lt;=IF($Q55=MesCiclo,InicioCiclo,$Q55+MOD(2-WEEKDAY($Q55),7))+20),1,IF(ISNUMBER($J55),$J55,$X55)))</f>
        <v/>
      </c>
      <c r="Z55" s="63">
        <f>IF($T55="","",IF(AND(ISNUMBER($F55),$F55&lt;=IF($Q55=MesCiclo,InicioCiclo,$Q55+MOD(2-WEEKDAY($Q55),7))+27),1,IF(ISNUMBER($K55),$K55,$Y55)))</f>
        <v/>
      </c>
      <c r="AA55" s="63">
        <f>IF($T55="","",IF(AND(ISNUMBER($F55),$F55&lt;=IF($Q55=MesCiclo,InicioCiclo,$Q55+MOD(2-WEEKDAY($Q55),7))+6),1,IF(N($U55)&gt;0,AVERAGEIFS($W$5:$W$1000,$S$5:$S$1000,ROW(),$T$5:$T$1000,"Sub"),$W55)))</f>
        <v/>
      </c>
      <c r="AB55" s="63">
        <f>IF($T55="","",IF(AND(ISNUMBER($F55),$F55&lt;=IF($Q55=MesCiclo,InicioCiclo,$Q55+MOD(2-WEEKDAY($Q55),7))+13),1,IF(N($U55)&gt;0,AVERAGEIFS($X$5:$X$1000,$S$5:$S$1000,ROW(),$T$5:$T$1000,"Sub"),$X55)))</f>
        <v/>
      </c>
      <c r="AC55" s="63">
        <f>IF($T55="","",IF(AND(ISNUMBER($F55),$F55&lt;=IF($Q55=MesCiclo,InicioCiclo,$Q55+MOD(2-WEEKDAY($Q55),7))+20),1,IF(N($U55)&gt;0,AVERAGEIFS($Y$5:$Y$1000,$S$5:$S$1000,ROW(),$T$5:$T$1000,"Sub"),$Y55)))</f>
        <v/>
      </c>
      <c r="AD55" s="63">
        <f>IF($T55="","",IF(AND(ISNUMBER($F55),$F55&lt;=IF($Q55=MesCiclo,InicioCiclo,$Q55+MOD(2-WEEKDAY($Q55),7))+27),1,IF(N($U55)&gt;0,AVERAGEIFS($Z$5:$Z$1000,$S$5:$S$1000,ROW(),$T$5:$T$1000,"Sub"),$Z55)))</f>
        <v/>
      </c>
      <c r="AE55" s="63">
        <f>IF($T55&lt;&gt;"Macro","",IF(COUNTIFS($Q$5:$Q$1000,$Q55,$T$5:$T$1000,"Macro",$G$5:$G$1000,"&gt;0")=0,1/COUNTIFS($Q$5:$Q$1000,$Q55,$T$5:$T$1000,"Macro"),IF(AND(ISNUMBER($G55),N($G55)&gt;0),$G55,SUMIFS($G$5:$G$1000,$Q$5:$Q$1000,$Q55,$T$5:$T$1000,"Macro")/COUNTIFS($Q$5:$Q$1000,$Q55,$T$5:$T$1000,"Macro",$G$5:$G$1000,"&gt;0"))/(COUNTIFS($Q$5:$Q$1000,$Q55,$T$5:$T$1000,"Macro")*SUMIFS($G$5:$G$1000,$Q$5:$Q$1000,$Q55,$T$5:$T$1000,"Macro")/COUNTIFS($Q$5:$Q$1000,$Q55,$T$5:$T$1000,"Macro",$G$5:$G$1000,"&gt;0"))))</f>
        <v/>
      </c>
    </row>
    <row r="56">
      <c r="A56" s="55">
        <f>IF(NOT((COUNTA($B56:$K56)+COUNTA($O56))&gt;0),"",IF($T56="Macro",COUNTIFS($T$5:$T56,"Macro",$Q$5:$Q56,$Q56),IF(N($S56)=0,"?",COUNTIFS(INDEX($T$5:$T$1000,1):INDEX($T$5:$T$1000,$S56-4),"Macro",INDEX($Q$5:$Q$1000,1):INDEX($Q$5:$Q$1000,$S56-4),INDEX($Q$5:$Q$1000,$S56-4))&amp;"."&amp;COUNTIFS($S$5:$S56,$S56,$T$5:$T56,"Sub"))))</f>
        <v/>
      </c>
      <c r="B56" s="56" t="n"/>
      <c r="C56" s="57" t="n"/>
      <c r="D56" s="58" t="n"/>
      <c r="E56" s="58" t="n"/>
      <c r="F56" s="58" t="n"/>
      <c r="G56" s="59" t="n"/>
      <c r="H56" s="59" t="n"/>
      <c r="I56" s="59" t="n"/>
      <c r="J56" s="59" t="n"/>
      <c r="K56" s="59" t="n"/>
      <c r="L56" s="60">
        <f>IF(NOT((COUNTA($B56:$K56)+COUNTA($O56))&gt;0),"",IF(ISNUMBER($F56),1,IF(N($U56)&gt;0,AVERAGEIFS($V$5:$V$1000,$S$5:$S$1000,ROW(),$T$5:$T$1000,"Sub"),$V56)))</f>
        <v/>
      </c>
      <c r="M56" s="55">
        <f>IF($L56="","",IF($L56&gt;=1,"Completado",IF($L56&gt;0,"En curso","Pendiente")))</f>
        <v/>
      </c>
      <c r="N56" s="55">
        <f>IF(NOT((COUNTA($B56:$K56)+COUNTA($O56))&gt;0),"",IF(ISNUMBER($F56),IF(AND(ISNUMBER($E56),$F56&gt;$E56),"Cumplida con "&amp;($F56-$E56)&amp;IF($F56-$E56=1," día"," días")&amp;" de retraso","Cumplida"),IF(N($L56)&gt;=1,"Cumplida",IF(NOT(ISNUMBER($E56)),"Sin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plazo")))))))</f>
        <v/>
      </c>
      <c r="O56" s="57" t="n"/>
      <c r="P56" s="61">
        <f>IF(NOT((COUNTA($B56:$K56)+COUNTA($O56))&gt;0),"",IF((IF($C56="","Falta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",""))="","✔ OK","⚠ "&amp;LEFT(IF($C56="","Falta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",""),LEN(IF($C56="","Falta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",""))-3)))</f>
        <v/>
      </c>
      <c r="Q56" s="62">
        <f>IF(NOT((COUNTA($B56:$K56)+COUNTA($O56))&gt;0),"",IF(AND($T56="Sub",N($S56)&gt;0),IF(ISNUMBER(INDEX($D$5:$D$1000,$S56-4)),DATE(YEAR(INDEX($D$5:$D$1000,$S56-4)),MONTH(INDEX($D$5:$D$1000,$S56-4)),1),IF(ISNUMBER(INDEX($E$5:$E$1000,$S56-4)),DATE(YEAR(INDEX($E$5:$E$1000,$S56-4)),MONTH(INDEX($E$5:$E$1000,$S56-4)),1),MesCiclo)),IF(ISNUMBER($D56),DATE(YEAR($D56),MONTH($D56),1),IF(ISNUMBER($E56),DATE(YEAR($E56),MONTH($E56),1),MesCiclo))))</f>
        <v/>
      </c>
      <c r="R56" s="63">
        <f>IF(OR($Q56="",$Q56&lt;&gt;MesCiclo),"",COUNTIF($Q$5:$Q56,MesCiclo))</f>
        <v/>
      </c>
      <c r="S56" s="63">
        <f>IF($T56="","",IF($T56="Macro",ROW(),IFERROR(LOOKUP(2,1/($T$5:$T56="Macro"),ROW($T$5:$T56)),0)))</f>
        <v/>
      </c>
      <c r="T56" s="63">
        <f>IF(NOT((COUNTA($B56:$K56)+COUNTA($O56))&gt;0),"",IF($B56="Subactividad","Sub","Macro"))</f>
        <v/>
      </c>
      <c r="U56" s="63">
        <f>IF($T56="Macro",COUNTIFS($S$5:$S$1000,ROW(),$T$5:$T$1000,"Sub"),"")</f>
        <v/>
      </c>
      <c r="V56" s="63">
        <f>IF($T56="","",IF(ISNUMBER($F56),1,IFERROR(LOOKUP(2,1/($H56:$K56&lt;&gt;""),$H56:$K56),0)))</f>
        <v/>
      </c>
      <c r="W56" s="63">
        <f>IF($T56="","",IF(AND(ISNUMBER($F56),$F56&lt;=IF($Q56=MesCiclo,InicioCiclo,$Q56+MOD(2-WEEKDAY($Q56),7))+6),1,IF(ISNUMBER($H56),$H56,0)))</f>
        <v/>
      </c>
      <c r="X56" s="63">
        <f>IF($T56="","",IF(AND(ISNUMBER($F56),$F56&lt;=IF($Q56=MesCiclo,InicioCiclo,$Q56+MOD(2-WEEKDAY($Q56),7))+13),1,IF(ISNUMBER($I56),$I56,$W56)))</f>
        <v/>
      </c>
      <c r="Y56" s="63">
        <f>IF($T56="","",IF(AND(ISNUMBER($F56),$F56&lt;=IF($Q56=MesCiclo,InicioCiclo,$Q56+MOD(2-WEEKDAY($Q56),7))+20),1,IF(ISNUMBER($J56),$J56,$X56)))</f>
        <v/>
      </c>
      <c r="Z56" s="63">
        <f>IF($T56="","",IF(AND(ISNUMBER($F56),$F56&lt;=IF($Q56=MesCiclo,InicioCiclo,$Q56+MOD(2-WEEKDAY($Q56),7))+27),1,IF(ISNUMBER($K56),$K56,$Y56)))</f>
        <v/>
      </c>
      <c r="AA56" s="63">
        <f>IF($T56="","",IF(AND(ISNUMBER($F56),$F56&lt;=IF($Q56=MesCiclo,InicioCiclo,$Q56+MOD(2-WEEKDAY($Q56),7))+6),1,IF(N($U56)&gt;0,AVERAGEIFS($W$5:$W$1000,$S$5:$S$1000,ROW(),$T$5:$T$1000,"Sub"),$W56)))</f>
        <v/>
      </c>
      <c r="AB56" s="63">
        <f>IF($T56="","",IF(AND(ISNUMBER($F56),$F56&lt;=IF($Q56=MesCiclo,InicioCiclo,$Q56+MOD(2-WEEKDAY($Q56),7))+13),1,IF(N($U56)&gt;0,AVERAGEIFS($X$5:$X$1000,$S$5:$S$1000,ROW(),$T$5:$T$1000,"Sub"),$X56)))</f>
        <v/>
      </c>
      <c r="AC56" s="63">
        <f>IF($T56="","",IF(AND(ISNUMBER($F56),$F56&lt;=IF($Q56=MesCiclo,InicioCiclo,$Q56+MOD(2-WEEKDAY($Q56),7))+20),1,IF(N($U56)&gt;0,AVERAGEIFS($Y$5:$Y$1000,$S$5:$S$1000,ROW(),$T$5:$T$1000,"Sub"),$Y56)))</f>
        <v/>
      </c>
      <c r="AD56" s="63">
        <f>IF($T56="","",IF(AND(ISNUMBER($F56),$F56&lt;=IF($Q56=MesCiclo,InicioCiclo,$Q56+MOD(2-WEEKDAY($Q56),7))+27),1,IF(N($U56)&gt;0,AVERAGEIFS($Z$5:$Z$1000,$S$5:$S$1000,ROW(),$T$5:$T$1000,"Sub"),$Z56)))</f>
        <v/>
      </c>
      <c r="AE56" s="63">
        <f>IF($T56&lt;&gt;"Macro","",IF(COUNTIFS($Q$5:$Q$1000,$Q56,$T$5:$T$1000,"Macro",$G$5:$G$1000,"&gt;0")=0,1/COUNTIFS($Q$5:$Q$1000,$Q56,$T$5:$T$1000,"Macro"),IF(AND(ISNUMBER($G56),N($G56)&gt;0),$G56,SUMIFS($G$5:$G$1000,$Q$5:$Q$1000,$Q56,$T$5:$T$1000,"Macro")/COUNTIFS($Q$5:$Q$1000,$Q56,$T$5:$T$1000,"Macro",$G$5:$G$1000,"&gt;0"))/(COUNTIFS($Q$5:$Q$1000,$Q56,$T$5:$T$1000,"Macro")*SUMIFS($G$5:$G$1000,$Q$5:$Q$1000,$Q56,$T$5:$T$1000,"Macro")/COUNTIFS($Q$5:$Q$1000,$Q56,$T$5:$T$1000,"Macro",$G$5:$G$1000,"&gt;0"))))</f>
        <v/>
      </c>
    </row>
    <row r="57">
      <c r="A57" s="55">
        <f>IF(NOT((COUNTA($B57:$K57)+COUNTA($O57))&gt;0),"",IF($T57="Macro",COUNTIFS($T$5:$T57,"Macro",$Q$5:$Q57,$Q57),IF(N($S57)=0,"?",COUNTIFS(INDEX($T$5:$T$1000,1):INDEX($T$5:$T$1000,$S57-4),"Macro",INDEX($Q$5:$Q$1000,1):INDEX($Q$5:$Q$1000,$S57-4),INDEX($Q$5:$Q$1000,$S57-4))&amp;"."&amp;COUNTIFS($S$5:$S57,$S57,$T$5:$T57,"Sub"))))</f>
        <v/>
      </c>
      <c r="B57" s="56" t="n"/>
      <c r="C57" s="57" t="n"/>
      <c r="D57" s="58" t="n"/>
      <c r="E57" s="58" t="n"/>
      <c r="F57" s="58" t="n"/>
      <c r="G57" s="59" t="n"/>
      <c r="H57" s="59" t="n"/>
      <c r="I57" s="59" t="n"/>
      <c r="J57" s="59" t="n"/>
      <c r="K57" s="59" t="n"/>
      <c r="L57" s="60">
        <f>IF(NOT((COUNTA($B57:$K57)+COUNTA($O57))&gt;0),"",IF(ISNUMBER($F57),1,IF(N($U57)&gt;0,AVERAGEIFS($V$5:$V$1000,$S$5:$S$1000,ROW(),$T$5:$T$1000,"Sub"),$V57)))</f>
        <v/>
      </c>
      <c r="M57" s="55">
        <f>IF($L57="","",IF($L57&gt;=1,"Completado",IF($L57&gt;0,"En curso","Pendiente")))</f>
        <v/>
      </c>
      <c r="N57" s="55">
        <f>IF(NOT((COUNTA($B57:$K57)+COUNTA($O57))&gt;0),"",IF(ISNUMBER($F57),IF(AND(ISNUMBER($E57),$F57&gt;$E57),"Cumplida con "&amp;($F57-$E57)&amp;IF($F57-$E57=1," día"," días")&amp;" de retraso","Cumplida"),IF(N($L57)&gt;=1,"Cumplida",IF(NOT(ISNUMBER($E57)),"Sin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plazo")))))))</f>
        <v/>
      </c>
      <c r="O57" s="57" t="n"/>
      <c r="P57" s="61">
        <f>IF(NOT((COUNTA($B57:$K57)+COUNTA($O57))&gt;0),"",IF((IF($C57="","Falta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",""))="","✔ OK","⚠ "&amp;LEFT(IF($C57="","Falta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",""),LEN(IF($C57="","Falta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",""))-3)))</f>
        <v/>
      </c>
      <c r="Q57" s="62">
        <f>IF(NOT((COUNTA($B57:$K57)+COUNTA($O57))&gt;0),"",IF(AND($T57="Sub",N($S57)&gt;0),IF(ISNUMBER(INDEX($D$5:$D$1000,$S57-4)),DATE(YEAR(INDEX($D$5:$D$1000,$S57-4)),MONTH(INDEX($D$5:$D$1000,$S57-4)),1),IF(ISNUMBER(INDEX($E$5:$E$1000,$S57-4)),DATE(YEAR(INDEX($E$5:$E$1000,$S57-4)),MONTH(INDEX($E$5:$E$1000,$S57-4)),1),MesCiclo)),IF(ISNUMBER($D57),DATE(YEAR($D57),MONTH($D57),1),IF(ISNUMBER($E57),DATE(YEAR($E57),MONTH($E57),1),MesCiclo))))</f>
        <v/>
      </c>
      <c r="R57" s="63">
        <f>IF(OR($Q57="",$Q57&lt;&gt;MesCiclo),"",COUNTIF($Q$5:$Q57,MesCiclo))</f>
        <v/>
      </c>
      <c r="S57" s="63">
        <f>IF($T57="","",IF($T57="Macro",ROW(),IFERROR(LOOKUP(2,1/($T$5:$T57="Macro"),ROW($T$5:$T57)),0)))</f>
        <v/>
      </c>
      <c r="T57" s="63">
        <f>IF(NOT((COUNTA($B57:$K57)+COUNTA($O57))&gt;0),"",IF($B57="Subactividad","Sub","Macro"))</f>
        <v/>
      </c>
      <c r="U57" s="63">
        <f>IF($T57="Macro",COUNTIFS($S$5:$S$1000,ROW(),$T$5:$T$1000,"Sub"),"")</f>
        <v/>
      </c>
      <c r="V57" s="63">
        <f>IF($T57="","",IF(ISNUMBER($F57),1,IFERROR(LOOKUP(2,1/($H57:$K57&lt;&gt;""),$H57:$K57),0)))</f>
        <v/>
      </c>
      <c r="W57" s="63">
        <f>IF($T57="","",IF(AND(ISNUMBER($F57),$F57&lt;=IF($Q57=MesCiclo,InicioCiclo,$Q57+MOD(2-WEEKDAY($Q57),7))+6),1,IF(ISNUMBER($H57),$H57,0)))</f>
        <v/>
      </c>
      <c r="X57" s="63">
        <f>IF($T57="","",IF(AND(ISNUMBER($F57),$F57&lt;=IF($Q57=MesCiclo,InicioCiclo,$Q57+MOD(2-WEEKDAY($Q57),7))+13),1,IF(ISNUMBER($I57),$I57,$W57)))</f>
        <v/>
      </c>
      <c r="Y57" s="63">
        <f>IF($T57="","",IF(AND(ISNUMBER($F57),$F57&lt;=IF($Q57=MesCiclo,InicioCiclo,$Q57+MOD(2-WEEKDAY($Q57),7))+20),1,IF(ISNUMBER($J57),$J57,$X57)))</f>
        <v/>
      </c>
      <c r="Z57" s="63">
        <f>IF($T57="","",IF(AND(ISNUMBER($F57),$F57&lt;=IF($Q57=MesCiclo,InicioCiclo,$Q57+MOD(2-WEEKDAY($Q57),7))+27),1,IF(ISNUMBER($K57),$K57,$Y57)))</f>
        <v/>
      </c>
      <c r="AA57" s="63">
        <f>IF($T57="","",IF(AND(ISNUMBER($F57),$F57&lt;=IF($Q57=MesCiclo,InicioCiclo,$Q57+MOD(2-WEEKDAY($Q57),7))+6),1,IF(N($U57)&gt;0,AVERAGEIFS($W$5:$W$1000,$S$5:$S$1000,ROW(),$T$5:$T$1000,"Sub"),$W57)))</f>
        <v/>
      </c>
      <c r="AB57" s="63">
        <f>IF($T57="","",IF(AND(ISNUMBER($F57),$F57&lt;=IF($Q57=MesCiclo,InicioCiclo,$Q57+MOD(2-WEEKDAY($Q57),7))+13),1,IF(N($U57)&gt;0,AVERAGEIFS($X$5:$X$1000,$S$5:$S$1000,ROW(),$T$5:$T$1000,"Sub"),$X57)))</f>
        <v/>
      </c>
      <c r="AC57" s="63">
        <f>IF($T57="","",IF(AND(ISNUMBER($F57),$F57&lt;=IF($Q57=MesCiclo,InicioCiclo,$Q57+MOD(2-WEEKDAY($Q57),7))+20),1,IF(N($U57)&gt;0,AVERAGEIFS($Y$5:$Y$1000,$S$5:$S$1000,ROW(),$T$5:$T$1000,"Sub"),$Y57)))</f>
        <v/>
      </c>
      <c r="AD57" s="63">
        <f>IF($T57="","",IF(AND(ISNUMBER($F57),$F57&lt;=IF($Q57=MesCiclo,InicioCiclo,$Q57+MOD(2-WEEKDAY($Q57),7))+27),1,IF(N($U57)&gt;0,AVERAGEIFS($Z$5:$Z$1000,$S$5:$S$1000,ROW(),$T$5:$T$1000,"Sub"),$Z57)))</f>
        <v/>
      </c>
      <c r="AE57" s="63">
        <f>IF($T57&lt;&gt;"Macro","",IF(COUNTIFS($Q$5:$Q$1000,$Q57,$T$5:$T$1000,"Macro",$G$5:$G$1000,"&gt;0")=0,1/COUNTIFS($Q$5:$Q$1000,$Q57,$T$5:$T$1000,"Macro"),IF(AND(ISNUMBER($G57),N($G57)&gt;0),$G57,SUMIFS($G$5:$G$1000,$Q$5:$Q$1000,$Q57,$T$5:$T$1000,"Macro")/COUNTIFS($Q$5:$Q$1000,$Q57,$T$5:$T$1000,"Macro",$G$5:$G$1000,"&gt;0"))/(COUNTIFS($Q$5:$Q$1000,$Q57,$T$5:$T$1000,"Macro")*SUMIFS($G$5:$G$1000,$Q$5:$Q$1000,$Q57,$T$5:$T$1000,"Macro")/COUNTIFS($Q$5:$Q$1000,$Q57,$T$5:$T$1000,"Macro",$G$5:$G$1000,"&gt;0"))))</f>
        <v/>
      </c>
    </row>
    <row r="58">
      <c r="A58" s="55">
        <f>IF(NOT((COUNTA($B58:$K58)+COUNTA($O58))&gt;0),"",IF($T58="Macro",COUNTIFS($T$5:$T58,"Macro",$Q$5:$Q58,$Q58),IF(N($S58)=0,"?",COUNTIFS(INDEX($T$5:$T$1000,1):INDEX($T$5:$T$1000,$S58-4),"Macro",INDEX($Q$5:$Q$1000,1):INDEX($Q$5:$Q$1000,$S58-4),INDEX($Q$5:$Q$1000,$S58-4))&amp;"."&amp;COUNTIFS($S$5:$S58,$S58,$T$5:$T58,"Sub"))))</f>
        <v/>
      </c>
      <c r="B58" s="56" t="n"/>
      <c r="C58" s="57" t="n"/>
      <c r="D58" s="58" t="n"/>
      <c r="E58" s="58" t="n"/>
      <c r="F58" s="58" t="n"/>
      <c r="G58" s="59" t="n"/>
      <c r="H58" s="59" t="n"/>
      <c r="I58" s="59" t="n"/>
      <c r="J58" s="59" t="n"/>
      <c r="K58" s="59" t="n"/>
      <c r="L58" s="60">
        <f>IF(NOT((COUNTA($B58:$K58)+COUNTA($O58))&gt;0),"",IF(ISNUMBER($F58),1,IF(N($U58)&gt;0,AVERAGEIFS($V$5:$V$1000,$S$5:$S$1000,ROW(),$T$5:$T$1000,"Sub"),$V58)))</f>
        <v/>
      </c>
      <c r="M58" s="55">
        <f>IF($L58="","",IF($L58&gt;=1,"Completado",IF($L58&gt;0,"En curso","Pendiente")))</f>
        <v/>
      </c>
      <c r="N58" s="55">
        <f>IF(NOT((COUNTA($B58:$K58)+COUNTA($O58))&gt;0),"",IF(ISNUMBER($F58),IF(AND(ISNUMBER($E58),$F58&gt;$E58),"Cumplida con "&amp;($F58-$E58)&amp;IF($F58-$E58=1," día"," días")&amp;" de retraso","Cumplida"),IF(N($L58)&gt;=1,"Cumplida",IF(NOT(ISNUMBER($E58)),"Sin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plazo")))))))</f>
        <v/>
      </c>
      <c r="O58" s="57" t="n"/>
      <c r="P58" s="61">
        <f>IF(NOT((COUNTA($B58:$K58)+COUNTA($O58))&gt;0),"",IF((IF($C58="","Falta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",""))="","✔ OK","⚠ "&amp;LEFT(IF($C58="","Falta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",""),LEN(IF($C58="","Falta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",""))-3)))</f>
        <v/>
      </c>
      <c r="Q58" s="62">
        <f>IF(NOT((COUNTA($B58:$K58)+COUNTA($O58))&gt;0),"",IF(AND($T58="Sub",N($S58)&gt;0),IF(ISNUMBER(INDEX($D$5:$D$1000,$S58-4)),DATE(YEAR(INDEX($D$5:$D$1000,$S58-4)),MONTH(INDEX($D$5:$D$1000,$S58-4)),1),IF(ISNUMBER(INDEX($E$5:$E$1000,$S58-4)),DATE(YEAR(INDEX($E$5:$E$1000,$S58-4)),MONTH(INDEX($E$5:$E$1000,$S58-4)),1),MesCiclo)),IF(ISNUMBER($D58),DATE(YEAR($D58),MONTH($D58),1),IF(ISNUMBER($E58),DATE(YEAR($E58),MONTH($E58),1),MesCiclo))))</f>
        <v/>
      </c>
      <c r="R58" s="63">
        <f>IF(OR($Q58="",$Q58&lt;&gt;MesCiclo),"",COUNTIF($Q$5:$Q58,MesCiclo))</f>
        <v/>
      </c>
      <c r="S58" s="63">
        <f>IF($T58="","",IF($T58="Macro",ROW(),IFERROR(LOOKUP(2,1/($T$5:$T58="Macro"),ROW($T$5:$T58)),0)))</f>
        <v/>
      </c>
      <c r="T58" s="63">
        <f>IF(NOT((COUNTA($B58:$K58)+COUNTA($O58))&gt;0),"",IF($B58="Subactividad","Sub","Macro"))</f>
        <v/>
      </c>
      <c r="U58" s="63">
        <f>IF($T58="Macro",COUNTIFS($S$5:$S$1000,ROW(),$T$5:$T$1000,"Sub"),"")</f>
        <v/>
      </c>
      <c r="V58" s="63">
        <f>IF($T58="","",IF(ISNUMBER($F58),1,IFERROR(LOOKUP(2,1/($H58:$K58&lt;&gt;""),$H58:$K58),0)))</f>
        <v/>
      </c>
      <c r="W58" s="63">
        <f>IF($T58="","",IF(AND(ISNUMBER($F58),$F58&lt;=IF($Q58=MesCiclo,InicioCiclo,$Q58+MOD(2-WEEKDAY($Q58),7))+6),1,IF(ISNUMBER($H58),$H58,0)))</f>
        <v/>
      </c>
      <c r="X58" s="63">
        <f>IF($T58="","",IF(AND(ISNUMBER($F58),$F58&lt;=IF($Q58=MesCiclo,InicioCiclo,$Q58+MOD(2-WEEKDAY($Q58),7))+13),1,IF(ISNUMBER($I58),$I58,$W58)))</f>
        <v/>
      </c>
      <c r="Y58" s="63">
        <f>IF($T58="","",IF(AND(ISNUMBER($F58),$F58&lt;=IF($Q58=MesCiclo,InicioCiclo,$Q58+MOD(2-WEEKDAY($Q58),7))+20),1,IF(ISNUMBER($J58),$J58,$X58)))</f>
        <v/>
      </c>
      <c r="Z58" s="63">
        <f>IF($T58="","",IF(AND(ISNUMBER($F58),$F58&lt;=IF($Q58=MesCiclo,InicioCiclo,$Q58+MOD(2-WEEKDAY($Q58),7))+27),1,IF(ISNUMBER($K58),$K58,$Y58)))</f>
        <v/>
      </c>
      <c r="AA58" s="63">
        <f>IF($T58="","",IF(AND(ISNUMBER($F58),$F58&lt;=IF($Q58=MesCiclo,InicioCiclo,$Q58+MOD(2-WEEKDAY($Q58),7))+6),1,IF(N($U58)&gt;0,AVERAGEIFS($W$5:$W$1000,$S$5:$S$1000,ROW(),$T$5:$T$1000,"Sub"),$W58)))</f>
        <v/>
      </c>
      <c r="AB58" s="63">
        <f>IF($T58="","",IF(AND(ISNUMBER($F58),$F58&lt;=IF($Q58=MesCiclo,InicioCiclo,$Q58+MOD(2-WEEKDAY($Q58),7))+13),1,IF(N($U58)&gt;0,AVERAGEIFS($X$5:$X$1000,$S$5:$S$1000,ROW(),$T$5:$T$1000,"Sub"),$X58)))</f>
        <v/>
      </c>
      <c r="AC58" s="63">
        <f>IF($T58="","",IF(AND(ISNUMBER($F58),$F58&lt;=IF($Q58=MesCiclo,InicioCiclo,$Q58+MOD(2-WEEKDAY($Q58),7))+20),1,IF(N($U58)&gt;0,AVERAGEIFS($Y$5:$Y$1000,$S$5:$S$1000,ROW(),$T$5:$T$1000,"Sub"),$Y58)))</f>
        <v/>
      </c>
      <c r="AD58" s="63">
        <f>IF($T58="","",IF(AND(ISNUMBER($F58),$F58&lt;=IF($Q58=MesCiclo,InicioCiclo,$Q58+MOD(2-WEEKDAY($Q58),7))+27),1,IF(N($U58)&gt;0,AVERAGEIFS($Z$5:$Z$1000,$S$5:$S$1000,ROW(),$T$5:$T$1000,"Sub"),$Z58)))</f>
        <v/>
      </c>
      <c r="AE58" s="63">
        <f>IF($T58&lt;&gt;"Macro","",IF(COUNTIFS($Q$5:$Q$1000,$Q58,$T$5:$T$1000,"Macro",$G$5:$G$1000,"&gt;0")=0,1/COUNTIFS($Q$5:$Q$1000,$Q58,$T$5:$T$1000,"Macro"),IF(AND(ISNUMBER($G58),N($G58)&gt;0),$G58,SUMIFS($G$5:$G$1000,$Q$5:$Q$1000,$Q58,$T$5:$T$1000,"Macro")/COUNTIFS($Q$5:$Q$1000,$Q58,$T$5:$T$1000,"Macro",$G$5:$G$1000,"&gt;0"))/(COUNTIFS($Q$5:$Q$1000,$Q58,$T$5:$T$1000,"Macro")*SUMIFS($G$5:$G$1000,$Q$5:$Q$1000,$Q58,$T$5:$T$1000,"Macro")/COUNTIFS($Q$5:$Q$1000,$Q58,$T$5:$T$1000,"Macro",$G$5:$G$1000,"&gt;0"))))</f>
        <v/>
      </c>
    </row>
    <row r="59">
      <c r="A59" s="55">
        <f>IF(NOT((COUNTA($B59:$K59)+COUNTA($O59))&gt;0),"",IF($T59="Macro",COUNTIFS($T$5:$T59,"Macro",$Q$5:$Q59,$Q59),IF(N($S59)=0,"?",COUNTIFS(INDEX($T$5:$T$1000,1):INDEX($T$5:$T$1000,$S59-4),"Macro",INDEX($Q$5:$Q$1000,1):INDEX($Q$5:$Q$1000,$S59-4),INDEX($Q$5:$Q$1000,$S59-4))&amp;"."&amp;COUNTIFS($S$5:$S59,$S59,$T$5:$T59,"Sub"))))</f>
        <v/>
      </c>
      <c r="B59" s="56" t="n"/>
      <c r="C59" s="57" t="n"/>
      <c r="D59" s="58" t="n"/>
      <c r="E59" s="58" t="n"/>
      <c r="F59" s="58" t="n"/>
      <c r="G59" s="59" t="n"/>
      <c r="H59" s="59" t="n"/>
      <c r="I59" s="59" t="n"/>
      <c r="J59" s="59" t="n"/>
      <c r="K59" s="59" t="n"/>
      <c r="L59" s="60">
        <f>IF(NOT((COUNTA($B59:$K59)+COUNTA($O59))&gt;0),"",IF(ISNUMBER($F59),1,IF(N($U59)&gt;0,AVERAGEIFS($V$5:$V$1000,$S$5:$S$1000,ROW(),$T$5:$T$1000,"Sub"),$V59)))</f>
        <v/>
      </c>
      <c r="M59" s="55">
        <f>IF($L59="","",IF($L59&gt;=1,"Completado",IF($L59&gt;0,"En curso","Pendiente")))</f>
        <v/>
      </c>
      <c r="N59" s="55">
        <f>IF(NOT((COUNTA($B59:$K59)+COUNTA($O59))&gt;0),"",IF(ISNUMBER($F59),IF(AND(ISNUMBER($E59),$F59&gt;$E59),"Cumplida con "&amp;($F59-$E59)&amp;IF($F59-$E59=1," día"," días")&amp;" de retraso","Cumplida"),IF(N($L59)&gt;=1,"Cumplida",IF(NOT(ISNUMBER($E59)),"Sin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plazo")))))))</f>
        <v/>
      </c>
      <c r="O59" s="57" t="n"/>
      <c r="P59" s="61">
        <f>IF(NOT((COUNTA($B59:$K59)+COUNTA($O59))&gt;0),"",IF((IF($C59="","Falta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",""))="","✔ OK","⚠ "&amp;LEFT(IF($C59="","Falta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",""),LEN(IF($C59="","Falta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",""))-3)))</f>
        <v/>
      </c>
      <c r="Q59" s="62">
        <f>IF(NOT((COUNTA($B59:$K59)+COUNTA($O59))&gt;0),"",IF(AND($T59="Sub",N($S59)&gt;0),IF(ISNUMBER(INDEX($D$5:$D$1000,$S59-4)),DATE(YEAR(INDEX($D$5:$D$1000,$S59-4)),MONTH(INDEX($D$5:$D$1000,$S59-4)),1),IF(ISNUMBER(INDEX($E$5:$E$1000,$S59-4)),DATE(YEAR(INDEX($E$5:$E$1000,$S59-4)),MONTH(INDEX($E$5:$E$1000,$S59-4)),1),MesCiclo)),IF(ISNUMBER($D59),DATE(YEAR($D59),MONTH($D59),1),IF(ISNUMBER($E59),DATE(YEAR($E59),MONTH($E59),1),MesCiclo))))</f>
        <v/>
      </c>
      <c r="R59" s="63">
        <f>IF(OR($Q59="",$Q59&lt;&gt;MesCiclo),"",COUNTIF($Q$5:$Q59,MesCiclo))</f>
        <v/>
      </c>
      <c r="S59" s="63">
        <f>IF($T59="","",IF($T59="Macro",ROW(),IFERROR(LOOKUP(2,1/($T$5:$T59="Macro"),ROW($T$5:$T59)),0)))</f>
        <v/>
      </c>
      <c r="T59" s="63">
        <f>IF(NOT((COUNTA($B59:$K59)+COUNTA($O59))&gt;0),"",IF($B59="Subactividad","Sub","Macro"))</f>
        <v/>
      </c>
      <c r="U59" s="63">
        <f>IF($T59="Macro",COUNTIFS($S$5:$S$1000,ROW(),$T$5:$T$1000,"Sub"),"")</f>
        <v/>
      </c>
      <c r="V59" s="63">
        <f>IF($T59="","",IF(ISNUMBER($F59),1,IFERROR(LOOKUP(2,1/($H59:$K59&lt;&gt;""),$H59:$K59),0)))</f>
        <v/>
      </c>
      <c r="W59" s="63">
        <f>IF($T59="","",IF(AND(ISNUMBER($F59),$F59&lt;=IF($Q59=MesCiclo,InicioCiclo,$Q59+MOD(2-WEEKDAY($Q59),7))+6),1,IF(ISNUMBER($H59),$H59,0)))</f>
        <v/>
      </c>
      <c r="X59" s="63">
        <f>IF($T59="","",IF(AND(ISNUMBER($F59),$F59&lt;=IF($Q59=MesCiclo,InicioCiclo,$Q59+MOD(2-WEEKDAY($Q59),7))+13),1,IF(ISNUMBER($I59),$I59,$W59)))</f>
        <v/>
      </c>
      <c r="Y59" s="63">
        <f>IF($T59="","",IF(AND(ISNUMBER($F59),$F59&lt;=IF($Q59=MesCiclo,InicioCiclo,$Q59+MOD(2-WEEKDAY($Q59),7))+20),1,IF(ISNUMBER($J59),$J59,$X59)))</f>
        <v/>
      </c>
      <c r="Z59" s="63">
        <f>IF($T59="","",IF(AND(ISNUMBER($F59),$F59&lt;=IF($Q59=MesCiclo,InicioCiclo,$Q59+MOD(2-WEEKDAY($Q59),7))+27),1,IF(ISNUMBER($K59),$K59,$Y59)))</f>
        <v/>
      </c>
      <c r="AA59" s="63">
        <f>IF($T59="","",IF(AND(ISNUMBER($F59),$F59&lt;=IF($Q59=MesCiclo,InicioCiclo,$Q59+MOD(2-WEEKDAY($Q59),7))+6),1,IF(N($U59)&gt;0,AVERAGEIFS($W$5:$W$1000,$S$5:$S$1000,ROW(),$T$5:$T$1000,"Sub"),$W59)))</f>
        <v/>
      </c>
      <c r="AB59" s="63">
        <f>IF($T59="","",IF(AND(ISNUMBER($F59),$F59&lt;=IF($Q59=MesCiclo,InicioCiclo,$Q59+MOD(2-WEEKDAY($Q59),7))+13),1,IF(N($U59)&gt;0,AVERAGEIFS($X$5:$X$1000,$S$5:$S$1000,ROW(),$T$5:$T$1000,"Sub"),$X59)))</f>
        <v/>
      </c>
      <c r="AC59" s="63">
        <f>IF($T59="","",IF(AND(ISNUMBER($F59),$F59&lt;=IF($Q59=MesCiclo,InicioCiclo,$Q59+MOD(2-WEEKDAY($Q59),7))+20),1,IF(N($U59)&gt;0,AVERAGEIFS($Y$5:$Y$1000,$S$5:$S$1000,ROW(),$T$5:$T$1000,"Sub"),$Y59)))</f>
        <v/>
      </c>
      <c r="AD59" s="63">
        <f>IF($T59="","",IF(AND(ISNUMBER($F59),$F59&lt;=IF($Q59=MesCiclo,InicioCiclo,$Q59+MOD(2-WEEKDAY($Q59),7))+27),1,IF(N($U59)&gt;0,AVERAGEIFS($Z$5:$Z$1000,$S$5:$S$1000,ROW(),$T$5:$T$1000,"Sub"),$Z59)))</f>
        <v/>
      </c>
      <c r="AE59" s="63">
        <f>IF($T59&lt;&gt;"Macro","",IF(COUNTIFS($Q$5:$Q$1000,$Q59,$T$5:$T$1000,"Macro",$G$5:$G$1000,"&gt;0")=0,1/COUNTIFS($Q$5:$Q$1000,$Q59,$T$5:$T$1000,"Macro"),IF(AND(ISNUMBER($G59),N($G59)&gt;0),$G59,SUMIFS($G$5:$G$1000,$Q$5:$Q$1000,$Q59,$T$5:$T$1000,"Macro")/COUNTIFS($Q$5:$Q$1000,$Q59,$T$5:$T$1000,"Macro",$G$5:$G$1000,"&gt;0"))/(COUNTIFS($Q$5:$Q$1000,$Q59,$T$5:$T$1000,"Macro")*SUMIFS($G$5:$G$1000,$Q$5:$Q$1000,$Q59,$T$5:$T$1000,"Macro")/COUNTIFS($Q$5:$Q$1000,$Q59,$T$5:$T$1000,"Macro",$G$5:$G$1000,"&gt;0"))))</f>
        <v/>
      </c>
    </row>
    <row r="60">
      <c r="A60" s="55">
        <f>IF(NOT((COUNTA($B60:$K60)+COUNTA($O60))&gt;0),"",IF($T60="Macro",COUNTIFS($T$5:$T60,"Macro",$Q$5:$Q60,$Q60),IF(N($S60)=0,"?",COUNTIFS(INDEX($T$5:$T$1000,1):INDEX($T$5:$T$1000,$S60-4),"Macro",INDEX($Q$5:$Q$1000,1):INDEX($Q$5:$Q$1000,$S60-4),INDEX($Q$5:$Q$1000,$S60-4))&amp;"."&amp;COUNTIFS($S$5:$S60,$S60,$T$5:$T60,"Sub"))))</f>
        <v/>
      </c>
      <c r="B60" s="56" t="n"/>
      <c r="C60" s="57" t="n"/>
      <c r="D60" s="58" t="n"/>
      <c r="E60" s="58" t="n"/>
      <c r="F60" s="58" t="n"/>
      <c r="G60" s="59" t="n"/>
      <c r="H60" s="59" t="n"/>
      <c r="I60" s="59" t="n"/>
      <c r="J60" s="59" t="n"/>
      <c r="K60" s="59" t="n"/>
      <c r="L60" s="60">
        <f>IF(NOT((COUNTA($B60:$K60)+COUNTA($O60))&gt;0),"",IF(ISNUMBER($F60),1,IF(N($U60)&gt;0,AVERAGEIFS($V$5:$V$1000,$S$5:$S$1000,ROW(),$T$5:$T$1000,"Sub"),$V60)))</f>
        <v/>
      </c>
      <c r="M60" s="55">
        <f>IF($L60="","",IF($L60&gt;=1,"Completado",IF($L60&gt;0,"En curso","Pendiente")))</f>
        <v/>
      </c>
      <c r="N60" s="55">
        <f>IF(NOT((COUNTA($B60:$K60)+COUNTA($O60))&gt;0),"",IF(ISNUMBER($F60),IF(AND(ISNUMBER($E60),$F60&gt;$E60),"Cumplida con "&amp;($F60-$E60)&amp;IF($F60-$E60=1," día"," días")&amp;" de retraso","Cumplida"),IF(N($L60)&gt;=1,"Cumplida",IF(NOT(ISNUMBER($E60)),"Sin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plazo")))))))</f>
        <v/>
      </c>
      <c r="O60" s="57" t="n"/>
      <c r="P60" s="61">
        <f>IF(NOT((COUNTA($B60:$K60)+COUNTA($O60))&gt;0),"",IF((IF($C60="","Falta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",""))="","✔ OK","⚠ "&amp;LEFT(IF($C60="","Falta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",""),LEN(IF($C60="","Falta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",""))-3)))</f>
        <v/>
      </c>
      <c r="Q60" s="62">
        <f>IF(NOT((COUNTA($B60:$K60)+COUNTA($O60))&gt;0),"",IF(AND($T60="Sub",N($S60)&gt;0),IF(ISNUMBER(INDEX($D$5:$D$1000,$S60-4)),DATE(YEAR(INDEX($D$5:$D$1000,$S60-4)),MONTH(INDEX($D$5:$D$1000,$S60-4)),1),IF(ISNUMBER(INDEX($E$5:$E$1000,$S60-4)),DATE(YEAR(INDEX($E$5:$E$1000,$S60-4)),MONTH(INDEX($E$5:$E$1000,$S60-4)),1),MesCiclo)),IF(ISNUMBER($D60),DATE(YEAR($D60),MONTH($D60),1),IF(ISNUMBER($E60),DATE(YEAR($E60),MONTH($E60),1),MesCiclo))))</f>
        <v/>
      </c>
      <c r="R60" s="63">
        <f>IF(OR($Q60="",$Q60&lt;&gt;MesCiclo),"",COUNTIF($Q$5:$Q60,MesCiclo))</f>
        <v/>
      </c>
      <c r="S60" s="63">
        <f>IF($T60="","",IF($T60="Macro",ROW(),IFERROR(LOOKUP(2,1/($T$5:$T60="Macro"),ROW($T$5:$T60)),0)))</f>
        <v/>
      </c>
      <c r="T60" s="63">
        <f>IF(NOT((COUNTA($B60:$K60)+COUNTA($O60))&gt;0),"",IF($B60="Subactividad","Sub","Macro"))</f>
        <v/>
      </c>
      <c r="U60" s="63">
        <f>IF($T60="Macro",COUNTIFS($S$5:$S$1000,ROW(),$T$5:$T$1000,"Sub"),"")</f>
        <v/>
      </c>
      <c r="V60" s="63">
        <f>IF($T60="","",IF(ISNUMBER($F60),1,IFERROR(LOOKUP(2,1/($H60:$K60&lt;&gt;""),$H60:$K60),0)))</f>
        <v/>
      </c>
      <c r="W60" s="63">
        <f>IF($T60="","",IF(AND(ISNUMBER($F60),$F60&lt;=IF($Q60=MesCiclo,InicioCiclo,$Q60+MOD(2-WEEKDAY($Q60),7))+6),1,IF(ISNUMBER($H60),$H60,0)))</f>
        <v/>
      </c>
      <c r="X60" s="63">
        <f>IF($T60="","",IF(AND(ISNUMBER($F60),$F60&lt;=IF($Q60=MesCiclo,InicioCiclo,$Q60+MOD(2-WEEKDAY($Q60),7))+13),1,IF(ISNUMBER($I60),$I60,$W60)))</f>
        <v/>
      </c>
      <c r="Y60" s="63">
        <f>IF($T60="","",IF(AND(ISNUMBER($F60),$F60&lt;=IF($Q60=MesCiclo,InicioCiclo,$Q60+MOD(2-WEEKDAY($Q60),7))+20),1,IF(ISNUMBER($J60),$J60,$X60)))</f>
        <v/>
      </c>
      <c r="Z60" s="63">
        <f>IF($T60="","",IF(AND(ISNUMBER($F60),$F60&lt;=IF($Q60=MesCiclo,InicioCiclo,$Q60+MOD(2-WEEKDAY($Q60),7))+27),1,IF(ISNUMBER($K60),$K60,$Y60)))</f>
        <v/>
      </c>
      <c r="AA60" s="63">
        <f>IF($T60="","",IF(AND(ISNUMBER($F60),$F60&lt;=IF($Q60=MesCiclo,InicioCiclo,$Q60+MOD(2-WEEKDAY($Q60),7))+6),1,IF(N($U60)&gt;0,AVERAGEIFS($W$5:$W$1000,$S$5:$S$1000,ROW(),$T$5:$T$1000,"Sub"),$W60)))</f>
        <v/>
      </c>
      <c r="AB60" s="63">
        <f>IF($T60="","",IF(AND(ISNUMBER($F60),$F60&lt;=IF($Q60=MesCiclo,InicioCiclo,$Q60+MOD(2-WEEKDAY($Q60),7))+13),1,IF(N($U60)&gt;0,AVERAGEIFS($X$5:$X$1000,$S$5:$S$1000,ROW(),$T$5:$T$1000,"Sub"),$X60)))</f>
        <v/>
      </c>
      <c r="AC60" s="63">
        <f>IF($T60="","",IF(AND(ISNUMBER($F60),$F60&lt;=IF($Q60=MesCiclo,InicioCiclo,$Q60+MOD(2-WEEKDAY($Q60),7))+20),1,IF(N($U60)&gt;0,AVERAGEIFS($Y$5:$Y$1000,$S$5:$S$1000,ROW(),$T$5:$T$1000,"Sub"),$Y60)))</f>
        <v/>
      </c>
      <c r="AD60" s="63">
        <f>IF($T60="","",IF(AND(ISNUMBER($F60),$F60&lt;=IF($Q60=MesCiclo,InicioCiclo,$Q60+MOD(2-WEEKDAY($Q60),7))+27),1,IF(N($U60)&gt;0,AVERAGEIFS($Z$5:$Z$1000,$S$5:$S$1000,ROW(),$T$5:$T$1000,"Sub"),$Z60)))</f>
        <v/>
      </c>
      <c r="AE60" s="63">
        <f>IF($T60&lt;&gt;"Macro","",IF(COUNTIFS($Q$5:$Q$1000,$Q60,$T$5:$T$1000,"Macro",$G$5:$G$1000,"&gt;0")=0,1/COUNTIFS($Q$5:$Q$1000,$Q60,$T$5:$T$1000,"Macro"),IF(AND(ISNUMBER($G60),N($G60)&gt;0),$G60,SUMIFS($G$5:$G$1000,$Q$5:$Q$1000,$Q60,$T$5:$T$1000,"Macro")/COUNTIFS($Q$5:$Q$1000,$Q60,$T$5:$T$1000,"Macro",$G$5:$G$1000,"&gt;0"))/(COUNTIFS($Q$5:$Q$1000,$Q60,$T$5:$T$1000,"Macro")*SUMIFS($G$5:$G$1000,$Q$5:$Q$1000,$Q60,$T$5:$T$1000,"Macro")/COUNTIFS($Q$5:$Q$1000,$Q60,$T$5:$T$1000,"Macro",$G$5:$G$1000,"&gt;0"))))</f>
        <v/>
      </c>
    </row>
    <row r="61">
      <c r="A61" s="55">
        <f>IF(NOT((COUNTA($B61:$K61)+COUNTA($O61))&gt;0),"",IF($T61="Macro",COUNTIFS($T$5:$T61,"Macro",$Q$5:$Q61,$Q61),IF(N($S61)=0,"?",COUNTIFS(INDEX($T$5:$T$1000,1):INDEX($T$5:$T$1000,$S61-4),"Macro",INDEX($Q$5:$Q$1000,1):INDEX($Q$5:$Q$1000,$S61-4),INDEX($Q$5:$Q$1000,$S61-4))&amp;"."&amp;COUNTIFS($S$5:$S61,$S61,$T$5:$T61,"Sub"))))</f>
        <v/>
      </c>
      <c r="B61" s="56" t="n"/>
      <c r="C61" s="57" t="n"/>
      <c r="D61" s="58" t="n"/>
      <c r="E61" s="58" t="n"/>
      <c r="F61" s="58" t="n"/>
      <c r="G61" s="59" t="n"/>
      <c r="H61" s="59" t="n"/>
      <c r="I61" s="59" t="n"/>
      <c r="J61" s="59" t="n"/>
      <c r="K61" s="59" t="n"/>
      <c r="L61" s="60">
        <f>IF(NOT((COUNTA($B61:$K61)+COUNTA($O61))&gt;0),"",IF(ISNUMBER($F61),1,IF(N($U61)&gt;0,AVERAGEIFS($V$5:$V$1000,$S$5:$S$1000,ROW(),$T$5:$T$1000,"Sub"),$V61)))</f>
        <v/>
      </c>
      <c r="M61" s="55">
        <f>IF($L61="","",IF($L61&gt;=1,"Completado",IF($L61&gt;0,"En curso","Pendiente")))</f>
        <v/>
      </c>
      <c r="N61" s="55">
        <f>IF(NOT((COUNTA($B61:$K61)+COUNTA($O61))&gt;0),"",IF(ISNUMBER($F61),IF(AND(ISNUMBER($E61),$F61&gt;$E61),"Cumplida con "&amp;($F61-$E61)&amp;IF($F61-$E61=1," día"," días")&amp;" de retraso","Cumplida"),IF(N($L61)&gt;=1,"Cumplida",IF(NOT(ISNUMBER($E61)),"Sin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plazo")))))))</f>
        <v/>
      </c>
      <c r="O61" s="57" t="n"/>
      <c r="P61" s="61">
        <f>IF(NOT((COUNTA($B61:$K61)+COUNTA($O61))&gt;0),"",IF((IF($C61="","Falta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",""))="","✔ OK","⚠ "&amp;LEFT(IF($C61="","Falta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",""),LEN(IF($C61="","Falta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",""))-3)))</f>
        <v/>
      </c>
      <c r="Q61" s="62">
        <f>IF(NOT((COUNTA($B61:$K61)+COUNTA($O61))&gt;0),"",IF(AND($T61="Sub",N($S61)&gt;0),IF(ISNUMBER(INDEX($D$5:$D$1000,$S61-4)),DATE(YEAR(INDEX($D$5:$D$1000,$S61-4)),MONTH(INDEX($D$5:$D$1000,$S61-4)),1),IF(ISNUMBER(INDEX($E$5:$E$1000,$S61-4)),DATE(YEAR(INDEX($E$5:$E$1000,$S61-4)),MONTH(INDEX($E$5:$E$1000,$S61-4)),1),MesCiclo)),IF(ISNUMBER($D61),DATE(YEAR($D61),MONTH($D61),1),IF(ISNUMBER($E61),DATE(YEAR($E61),MONTH($E61),1),MesCiclo))))</f>
        <v/>
      </c>
      <c r="R61" s="63">
        <f>IF(OR($Q61="",$Q61&lt;&gt;MesCiclo),"",COUNTIF($Q$5:$Q61,MesCiclo))</f>
        <v/>
      </c>
      <c r="S61" s="63">
        <f>IF($T61="","",IF($T61="Macro",ROW(),IFERROR(LOOKUP(2,1/($T$5:$T61="Macro"),ROW($T$5:$T61)),0)))</f>
        <v/>
      </c>
      <c r="T61" s="63">
        <f>IF(NOT((COUNTA($B61:$K61)+COUNTA($O61))&gt;0),"",IF($B61="Subactividad","Sub","Macro"))</f>
        <v/>
      </c>
      <c r="U61" s="63">
        <f>IF($T61="Macro",COUNTIFS($S$5:$S$1000,ROW(),$T$5:$T$1000,"Sub"),"")</f>
        <v/>
      </c>
      <c r="V61" s="63">
        <f>IF($T61="","",IF(ISNUMBER($F61),1,IFERROR(LOOKUP(2,1/($H61:$K61&lt;&gt;""),$H61:$K61),0)))</f>
        <v/>
      </c>
      <c r="W61" s="63">
        <f>IF($T61="","",IF(AND(ISNUMBER($F61),$F61&lt;=IF($Q61=MesCiclo,InicioCiclo,$Q61+MOD(2-WEEKDAY($Q61),7))+6),1,IF(ISNUMBER($H61),$H61,0)))</f>
        <v/>
      </c>
      <c r="X61" s="63">
        <f>IF($T61="","",IF(AND(ISNUMBER($F61),$F61&lt;=IF($Q61=MesCiclo,InicioCiclo,$Q61+MOD(2-WEEKDAY($Q61),7))+13),1,IF(ISNUMBER($I61),$I61,$W61)))</f>
        <v/>
      </c>
      <c r="Y61" s="63">
        <f>IF($T61="","",IF(AND(ISNUMBER($F61),$F61&lt;=IF($Q61=MesCiclo,InicioCiclo,$Q61+MOD(2-WEEKDAY($Q61),7))+20),1,IF(ISNUMBER($J61),$J61,$X61)))</f>
        <v/>
      </c>
      <c r="Z61" s="63">
        <f>IF($T61="","",IF(AND(ISNUMBER($F61),$F61&lt;=IF($Q61=MesCiclo,InicioCiclo,$Q61+MOD(2-WEEKDAY($Q61),7))+27),1,IF(ISNUMBER($K61),$K61,$Y61)))</f>
        <v/>
      </c>
      <c r="AA61" s="63">
        <f>IF($T61="","",IF(AND(ISNUMBER($F61),$F61&lt;=IF($Q61=MesCiclo,InicioCiclo,$Q61+MOD(2-WEEKDAY($Q61),7))+6),1,IF(N($U61)&gt;0,AVERAGEIFS($W$5:$W$1000,$S$5:$S$1000,ROW(),$T$5:$T$1000,"Sub"),$W61)))</f>
        <v/>
      </c>
      <c r="AB61" s="63">
        <f>IF($T61="","",IF(AND(ISNUMBER($F61),$F61&lt;=IF($Q61=MesCiclo,InicioCiclo,$Q61+MOD(2-WEEKDAY($Q61),7))+13),1,IF(N($U61)&gt;0,AVERAGEIFS($X$5:$X$1000,$S$5:$S$1000,ROW(),$T$5:$T$1000,"Sub"),$X61)))</f>
        <v/>
      </c>
      <c r="AC61" s="63">
        <f>IF($T61="","",IF(AND(ISNUMBER($F61),$F61&lt;=IF($Q61=MesCiclo,InicioCiclo,$Q61+MOD(2-WEEKDAY($Q61),7))+20),1,IF(N($U61)&gt;0,AVERAGEIFS($Y$5:$Y$1000,$S$5:$S$1000,ROW(),$T$5:$T$1000,"Sub"),$Y61)))</f>
        <v/>
      </c>
      <c r="AD61" s="63">
        <f>IF($T61="","",IF(AND(ISNUMBER($F61),$F61&lt;=IF($Q61=MesCiclo,InicioCiclo,$Q61+MOD(2-WEEKDAY($Q61),7))+27),1,IF(N($U61)&gt;0,AVERAGEIFS($Z$5:$Z$1000,$S$5:$S$1000,ROW(),$T$5:$T$1000,"Sub"),$Z61)))</f>
        <v/>
      </c>
      <c r="AE61" s="63">
        <f>IF($T61&lt;&gt;"Macro","",IF(COUNTIFS($Q$5:$Q$1000,$Q61,$T$5:$T$1000,"Macro",$G$5:$G$1000,"&gt;0")=0,1/COUNTIFS($Q$5:$Q$1000,$Q61,$T$5:$T$1000,"Macro"),IF(AND(ISNUMBER($G61),N($G61)&gt;0),$G61,SUMIFS($G$5:$G$1000,$Q$5:$Q$1000,$Q61,$T$5:$T$1000,"Macro")/COUNTIFS($Q$5:$Q$1000,$Q61,$T$5:$T$1000,"Macro",$G$5:$G$1000,"&gt;0"))/(COUNTIFS($Q$5:$Q$1000,$Q61,$T$5:$T$1000,"Macro")*SUMIFS($G$5:$G$1000,$Q$5:$Q$1000,$Q61,$T$5:$T$1000,"Macro")/COUNTIFS($Q$5:$Q$1000,$Q61,$T$5:$T$1000,"Macro",$G$5:$G$1000,"&gt;0"))))</f>
        <v/>
      </c>
    </row>
    <row r="62">
      <c r="A62" s="55">
        <f>IF(NOT((COUNTA($B62:$K62)+COUNTA($O62))&gt;0),"",IF($T62="Macro",COUNTIFS($T$5:$T62,"Macro",$Q$5:$Q62,$Q62),IF(N($S62)=0,"?",COUNTIFS(INDEX($T$5:$T$1000,1):INDEX($T$5:$T$1000,$S62-4),"Macro",INDEX($Q$5:$Q$1000,1):INDEX($Q$5:$Q$1000,$S62-4),INDEX($Q$5:$Q$1000,$S62-4))&amp;"."&amp;COUNTIFS($S$5:$S62,$S62,$T$5:$T62,"Sub"))))</f>
        <v/>
      </c>
      <c r="B62" s="56" t="n"/>
      <c r="C62" s="57" t="n"/>
      <c r="D62" s="58" t="n"/>
      <c r="E62" s="58" t="n"/>
      <c r="F62" s="58" t="n"/>
      <c r="G62" s="59" t="n"/>
      <c r="H62" s="59" t="n"/>
      <c r="I62" s="59" t="n"/>
      <c r="J62" s="59" t="n"/>
      <c r="K62" s="59" t="n"/>
      <c r="L62" s="60">
        <f>IF(NOT((COUNTA($B62:$K62)+COUNTA($O62))&gt;0),"",IF(ISNUMBER($F62),1,IF(N($U62)&gt;0,AVERAGEIFS($V$5:$V$1000,$S$5:$S$1000,ROW(),$T$5:$T$1000,"Sub"),$V62)))</f>
        <v/>
      </c>
      <c r="M62" s="55">
        <f>IF($L62="","",IF($L62&gt;=1,"Completado",IF($L62&gt;0,"En curso","Pendiente")))</f>
        <v/>
      </c>
      <c r="N62" s="55">
        <f>IF(NOT((COUNTA($B62:$K62)+COUNTA($O62))&gt;0),"",IF(ISNUMBER($F62),IF(AND(ISNUMBER($E62),$F62&gt;$E62),"Cumplida con "&amp;($F62-$E62)&amp;IF($F62-$E62=1," día"," días")&amp;" de retraso","Cumplida"),IF(N($L62)&gt;=1,"Cumplida",IF(NOT(ISNUMBER($E62)),"Sin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plazo")))))))</f>
        <v/>
      </c>
      <c r="O62" s="57" t="n"/>
      <c r="P62" s="61">
        <f>IF(NOT((COUNTA($B62:$K62)+COUNTA($O62))&gt;0),"",IF((IF($C62="","Falta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",""))="","✔ OK","⚠ "&amp;LEFT(IF($C62="","Falta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",""),LEN(IF($C62="","Falta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",""))-3)))</f>
        <v/>
      </c>
      <c r="Q62" s="62">
        <f>IF(NOT((COUNTA($B62:$K62)+COUNTA($O62))&gt;0),"",IF(AND($T62="Sub",N($S62)&gt;0),IF(ISNUMBER(INDEX($D$5:$D$1000,$S62-4)),DATE(YEAR(INDEX($D$5:$D$1000,$S62-4)),MONTH(INDEX($D$5:$D$1000,$S62-4)),1),IF(ISNUMBER(INDEX($E$5:$E$1000,$S62-4)),DATE(YEAR(INDEX($E$5:$E$1000,$S62-4)),MONTH(INDEX($E$5:$E$1000,$S62-4)),1),MesCiclo)),IF(ISNUMBER($D62),DATE(YEAR($D62),MONTH($D62),1),IF(ISNUMBER($E62),DATE(YEAR($E62),MONTH($E62),1),MesCiclo))))</f>
        <v/>
      </c>
      <c r="R62" s="63">
        <f>IF(OR($Q62="",$Q62&lt;&gt;MesCiclo),"",COUNTIF($Q$5:$Q62,MesCiclo))</f>
        <v/>
      </c>
      <c r="S62" s="63">
        <f>IF($T62="","",IF($T62="Macro",ROW(),IFERROR(LOOKUP(2,1/($T$5:$T62="Macro"),ROW($T$5:$T62)),0)))</f>
        <v/>
      </c>
      <c r="T62" s="63">
        <f>IF(NOT((COUNTA($B62:$K62)+COUNTA($O62))&gt;0),"",IF($B62="Subactividad","Sub","Macro"))</f>
        <v/>
      </c>
      <c r="U62" s="63">
        <f>IF($T62="Macro",COUNTIFS($S$5:$S$1000,ROW(),$T$5:$T$1000,"Sub"),"")</f>
        <v/>
      </c>
      <c r="V62" s="63">
        <f>IF($T62="","",IF(ISNUMBER($F62),1,IFERROR(LOOKUP(2,1/($H62:$K62&lt;&gt;""),$H62:$K62),0)))</f>
        <v/>
      </c>
      <c r="W62" s="63">
        <f>IF($T62="","",IF(AND(ISNUMBER($F62),$F62&lt;=IF($Q62=MesCiclo,InicioCiclo,$Q62+MOD(2-WEEKDAY($Q62),7))+6),1,IF(ISNUMBER($H62),$H62,0)))</f>
        <v/>
      </c>
      <c r="X62" s="63">
        <f>IF($T62="","",IF(AND(ISNUMBER($F62),$F62&lt;=IF($Q62=MesCiclo,InicioCiclo,$Q62+MOD(2-WEEKDAY($Q62),7))+13),1,IF(ISNUMBER($I62),$I62,$W62)))</f>
        <v/>
      </c>
      <c r="Y62" s="63">
        <f>IF($T62="","",IF(AND(ISNUMBER($F62),$F62&lt;=IF($Q62=MesCiclo,InicioCiclo,$Q62+MOD(2-WEEKDAY($Q62),7))+20),1,IF(ISNUMBER($J62),$J62,$X62)))</f>
        <v/>
      </c>
      <c r="Z62" s="63">
        <f>IF($T62="","",IF(AND(ISNUMBER($F62),$F62&lt;=IF($Q62=MesCiclo,InicioCiclo,$Q62+MOD(2-WEEKDAY($Q62),7))+27),1,IF(ISNUMBER($K62),$K62,$Y62)))</f>
        <v/>
      </c>
      <c r="AA62" s="63">
        <f>IF($T62="","",IF(AND(ISNUMBER($F62),$F62&lt;=IF($Q62=MesCiclo,InicioCiclo,$Q62+MOD(2-WEEKDAY($Q62),7))+6),1,IF(N($U62)&gt;0,AVERAGEIFS($W$5:$W$1000,$S$5:$S$1000,ROW(),$T$5:$T$1000,"Sub"),$W62)))</f>
        <v/>
      </c>
      <c r="AB62" s="63">
        <f>IF($T62="","",IF(AND(ISNUMBER($F62),$F62&lt;=IF($Q62=MesCiclo,InicioCiclo,$Q62+MOD(2-WEEKDAY($Q62),7))+13),1,IF(N($U62)&gt;0,AVERAGEIFS($X$5:$X$1000,$S$5:$S$1000,ROW(),$T$5:$T$1000,"Sub"),$X62)))</f>
        <v/>
      </c>
      <c r="AC62" s="63">
        <f>IF($T62="","",IF(AND(ISNUMBER($F62),$F62&lt;=IF($Q62=MesCiclo,InicioCiclo,$Q62+MOD(2-WEEKDAY($Q62),7))+20),1,IF(N($U62)&gt;0,AVERAGEIFS($Y$5:$Y$1000,$S$5:$S$1000,ROW(),$T$5:$T$1000,"Sub"),$Y62)))</f>
        <v/>
      </c>
      <c r="AD62" s="63">
        <f>IF($T62="","",IF(AND(ISNUMBER($F62),$F62&lt;=IF($Q62=MesCiclo,InicioCiclo,$Q62+MOD(2-WEEKDAY($Q62),7))+27),1,IF(N($U62)&gt;0,AVERAGEIFS($Z$5:$Z$1000,$S$5:$S$1000,ROW(),$T$5:$T$1000,"Sub"),$Z62)))</f>
        <v/>
      </c>
      <c r="AE62" s="63">
        <f>IF($T62&lt;&gt;"Macro","",IF(COUNTIFS($Q$5:$Q$1000,$Q62,$T$5:$T$1000,"Macro",$G$5:$G$1000,"&gt;0")=0,1/COUNTIFS($Q$5:$Q$1000,$Q62,$T$5:$T$1000,"Macro"),IF(AND(ISNUMBER($G62),N($G62)&gt;0),$G62,SUMIFS($G$5:$G$1000,$Q$5:$Q$1000,$Q62,$T$5:$T$1000,"Macro")/COUNTIFS($Q$5:$Q$1000,$Q62,$T$5:$T$1000,"Macro",$G$5:$G$1000,"&gt;0"))/(COUNTIFS($Q$5:$Q$1000,$Q62,$T$5:$T$1000,"Macro")*SUMIFS($G$5:$G$1000,$Q$5:$Q$1000,$Q62,$T$5:$T$1000,"Macro")/COUNTIFS($Q$5:$Q$1000,$Q62,$T$5:$T$1000,"Macro",$G$5:$G$1000,"&gt;0"))))</f>
        <v/>
      </c>
    </row>
    <row r="63">
      <c r="A63" s="55">
        <f>IF(NOT((COUNTA($B63:$K63)+COUNTA($O63))&gt;0),"",IF($T63="Macro",COUNTIFS($T$5:$T63,"Macro",$Q$5:$Q63,$Q63),IF(N($S63)=0,"?",COUNTIFS(INDEX($T$5:$T$1000,1):INDEX($T$5:$T$1000,$S63-4),"Macro",INDEX($Q$5:$Q$1000,1):INDEX($Q$5:$Q$1000,$S63-4),INDEX($Q$5:$Q$1000,$S63-4))&amp;"."&amp;COUNTIFS($S$5:$S63,$S63,$T$5:$T63,"Sub"))))</f>
        <v/>
      </c>
      <c r="B63" s="56" t="n"/>
      <c r="C63" s="57" t="n"/>
      <c r="D63" s="58" t="n"/>
      <c r="E63" s="58" t="n"/>
      <c r="F63" s="58" t="n"/>
      <c r="G63" s="59" t="n"/>
      <c r="H63" s="59" t="n"/>
      <c r="I63" s="59" t="n"/>
      <c r="J63" s="59" t="n"/>
      <c r="K63" s="59" t="n"/>
      <c r="L63" s="60">
        <f>IF(NOT((COUNTA($B63:$K63)+COUNTA($O63))&gt;0),"",IF(ISNUMBER($F63),1,IF(N($U63)&gt;0,AVERAGEIFS($V$5:$V$1000,$S$5:$S$1000,ROW(),$T$5:$T$1000,"Sub"),$V63)))</f>
        <v/>
      </c>
      <c r="M63" s="55">
        <f>IF($L63="","",IF($L63&gt;=1,"Completado",IF($L63&gt;0,"En curso","Pendiente")))</f>
        <v/>
      </c>
      <c r="N63" s="55">
        <f>IF(NOT((COUNTA($B63:$K63)+COUNTA($O63))&gt;0),"",IF(ISNUMBER($F63),IF(AND(ISNUMBER($E63),$F63&gt;$E63),"Cumplida con "&amp;($F63-$E63)&amp;IF($F63-$E63=1," día"," días")&amp;" de retraso","Cumplida"),IF(N($L63)&gt;=1,"Cumplida",IF(NOT(ISNUMBER($E63)),"Sin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plazo")))))))</f>
        <v/>
      </c>
      <c r="O63" s="57" t="n"/>
      <c r="P63" s="61">
        <f>IF(NOT((COUNTA($B63:$K63)+COUNTA($O63))&gt;0),"",IF((IF($C63="","Falta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",""))="","✔ OK","⚠ "&amp;LEFT(IF($C63="","Falta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",""),LEN(IF($C63="","Falta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",""))-3)))</f>
        <v/>
      </c>
      <c r="Q63" s="62">
        <f>IF(NOT((COUNTA($B63:$K63)+COUNTA($O63))&gt;0),"",IF(AND($T63="Sub",N($S63)&gt;0),IF(ISNUMBER(INDEX($D$5:$D$1000,$S63-4)),DATE(YEAR(INDEX($D$5:$D$1000,$S63-4)),MONTH(INDEX($D$5:$D$1000,$S63-4)),1),IF(ISNUMBER(INDEX($E$5:$E$1000,$S63-4)),DATE(YEAR(INDEX($E$5:$E$1000,$S63-4)),MONTH(INDEX($E$5:$E$1000,$S63-4)),1),MesCiclo)),IF(ISNUMBER($D63),DATE(YEAR($D63),MONTH($D63),1),IF(ISNUMBER($E63),DATE(YEAR($E63),MONTH($E63),1),MesCiclo))))</f>
        <v/>
      </c>
      <c r="R63" s="63">
        <f>IF(OR($Q63="",$Q63&lt;&gt;MesCiclo),"",COUNTIF($Q$5:$Q63,MesCiclo))</f>
        <v/>
      </c>
      <c r="S63" s="63">
        <f>IF($T63="","",IF($T63="Macro",ROW(),IFERROR(LOOKUP(2,1/($T$5:$T63="Macro"),ROW($T$5:$T63)),0)))</f>
        <v/>
      </c>
      <c r="T63" s="63">
        <f>IF(NOT((COUNTA($B63:$K63)+COUNTA($O63))&gt;0),"",IF($B63="Subactividad","Sub","Macro"))</f>
        <v/>
      </c>
      <c r="U63" s="63">
        <f>IF($T63="Macro",COUNTIFS($S$5:$S$1000,ROW(),$T$5:$T$1000,"Sub"),"")</f>
        <v/>
      </c>
      <c r="V63" s="63">
        <f>IF($T63="","",IF(ISNUMBER($F63),1,IFERROR(LOOKUP(2,1/($H63:$K63&lt;&gt;""),$H63:$K63),0)))</f>
        <v/>
      </c>
      <c r="W63" s="63">
        <f>IF($T63="","",IF(AND(ISNUMBER($F63),$F63&lt;=IF($Q63=MesCiclo,InicioCiclo,$Q63+MOD(2-WEEKDAY($Q63),7))+6),1,IF(ISNUMBER($H63),$H63,0)))</f>
        <v/>
      </c>
      <c r="X63" s="63">
        <f>IF($T63="","",IF(AND(ISNUMBER($F63),$F63&lt;=IF($Q63=MesCiclo,InicioCiclo,$Q63+MOD(2-WEEKDAY($Q63),7))+13),1,IF(ISNUMBER($I63),$I63,$W63)))</f>
        <v/>
      </c>
      <c r="Y63" s="63">
        <f>IF($T63="","",IF(AND(ISNUMBER($F63),$F63&lt;=IF($Q63=MesCiclo,InicioCiclo,$Q63+MOD(2-WEEKDAY($Q63),7))+20),1,IF(ISNUMBER($J63),$J63,$X63)))</f>
        <v/>
      </c>
      <c r="Z63" s="63">
        <f>IF($T63="","",IF(AND(ISNUMBER($F63),$F63&lt;=IF($Q63=MesCiclo,InicioCiclo,$Q63+MOD(2-WEEKDAY($Q63),7))+27),1,IF(ISNUMBER($K63),$K63,$Y63)))</f>
        <v/>
      </c>
      <c r="AA63" s="63">
        <f>IF($T63="","",IF(AND(ISNUMBER($F63),$F63&lt;=IF($Q63=MesCiclo,InicioCiclo,$Q63+MOD(2-WEEKDAY($Q63),7))+6),1,IF(N($U63)&gt;0,AVERAGEIFS($W$5:$W$1000,$S$5:$S$1000,ROW(),$T$5:$T$1000,"Sub"),$W63)))</f>
        <v/>
      </c>
      <c r="AB63" s="63">
        <f>IF($T63="","",IF(AND(ISNUMBER($F63),$F63&lt;=IF($Q63=MesCiclo,InicioCiclo,$Q63+MOD(2-WEEKDAY($Q63),7))+13),1,IF(N($U63)&gt;0,AVERAGEIFS($X$5:$X$1000,$S$5:$S$1000,ROW(),$T$5:$T$1000,"Sub"),$X63)))</f>
        <v/>
      </c>
      <c r="AC63" s="63">
        <f>IF($T63="","",IF(AND(ISNUMBER($F63),$F63&lt;=IF($Q63=MesCiclo,InicioCiclo,$Q63+MOD(2-WEEKDAY($Q63),7))+20),1,IF(N($U63)&gt;0,AVERAGEIFS($Y$5:$Y$1000,$S$5:$S$1000,ROW(),$T$5:$T$1000,"Sub"),$Y63)))</f>
        <v/>
      </c>
      <c r="AD63" s="63">
        <f>IF($T63="","",IF(AND(ISNUMBER($F63),$F63&lt;=IF($Q63=MesCiclo,InicioCiclo,$Q63+MOD(2-WEEKDAY($Q63),7))+27),1,IF(N($U63)&gt;0,AVERAGEIFS($Z$5:$Z$1000,$S$5:$S$1000,ROW(),$T$5:$T$1000,"Sub"),$Z63)))</f>
        <v/>
      </c>
      <c r="AE63" s="63">
        <f>IF($T63&lt;&gt;"Macro","",IF(COUNTIFS($Q$5:$Q$1000,$Q63,$T$5:$T$1000,"Macro",$G$5:$G$1000,"&gt;0")=0,1/COUNTIFS($Q$5:$Q$1000,$Q63,$T$5:$T$1000,"Macro"),IF(AND(ISNUMBER($G63),N($G63)&gt;0),$G63,SUMIFS($G$5:$G$1000,$Q$5:$Q$1000,$Q63,$T$5:$T$1000,"Macro")/COUNTIFS($Q$5:$Q$1000,$Q63,$T$5:$T$1000,"Macro",$G$5:$G$1000,"&gt;0"))/(COUNTIFS($Q$5:$Q$1000,$Q63,$T$5:$T$1000,"Macro")*SUMIFS($G$5:$G$1000,$Q$5:$Q$1000,$Q63,$T$5:$T$1000,"Macro")/COUNTIFS($Q$5:$Q$1000,$Q63,$T$5:$T$1000,"Macro",$G$5:$G$1000,"&gt;0"))))</f>
        <v/>
      </c>
    </row>
    <row r="64">
      <c r="A64" s="55">
        <f>IF(NOT((COUNTA($B64:$K64)+COUNTA($O64))&gt;0),"",IF($T64="Macro",COUNTIFS($T$5:$T64,"Macro",$Q$5:$Q64,$Q64),IF(N($S64)=0,"?",COUNTIFS(INDEX($T$5:$T$1000,1):INDEX($T$5:$T$1000,$S64-4),"Macro",INDEX($Q$5:$Q$1000,1):INDEX($Q$5:$Q$1000,$S64-4),INDEX($Q$5:$Q$1000,$S64-4))&amp;"."&amp;COUNTIFS($S$5:$S64,$S64,$T$5:$T64,"Sub"))))</f>
        <v/>
      </c>
      <c r="B64" s="56" t="n"/>
      <c r="C64" s="57" t="n"/>
      <c r="D64" s="58" t="n"/>
      <c r="E64" s="58" t="n"/>
      <c r="F64" s="58" t="n"/>
      <c r="G64" s="59" t="n"/>
      <c r="H64" s="59" t="n"/>
      <c r="I64" s="59" t="n"/>
      <c r="J64" s="59" t="n"/>
      <c r="K64" s="59" t="n"/>
      <c r="L64" s="60">
        <f>IF(NOT((COUNTA($B64:$K64)+COUNTA($O64))&gt;0),"",IF(ISNUMBER($F64),1,IF(N($U64)&gt;0,AVERAGEIFS($V$5:$V$1000,$S$5:$S$1000,ROW(),$T$5:$T$1000,"Sub"),$V64)))</f>
        <v/>
      </c>
      <c r="M64" s="55">
        <f>IF($L64="","",IF($L64&gt;=1,"Completado",IF($L64&gt;0,"En curso","Pendiente")))</f>
        <v/>
      </c>
      <c r="N64" s="55">
        <f>IF(NOT((COUNTA($B64:$K64)+COUNTA($O64))&gt;0),"",IF(ISNUMBER($F64),IF(AND(ISNUMBER($E64),$F64&gt;$E64),"Cumplida con "&amp;($F64-$E64)&amp;IF($F64-$E64=1," día"," días")&amp;" de retraso","Cumplida"),IF(N($L64)&gt;=1,"Cumplida",IF(NOT(ISNUMBER($E64)),"Sin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plazo")))))))</f>
        <v/>
      </c>
      <c r="O64" s="57" t="n"/>
      <c r="P64" s="61">
        <f>IF(NOT((COUNTA($B64:$K64)+COUNTA($O64))&gt;0),"",IF((IF($C64="","Falta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",""))="","✔ OK","⚠ "&amp;LEFT(IF($C64="","Falta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",""),LEN(IF($C64="","Falta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",""))-3)))</f>
        <v/>
      </c>
      <c r="Q64" s="62">
        <f>IF(NOT((COUNTA($B64:$K64)+COUNTA($O64))&gt;0),"",IF(AND($T64="Sub",N($S64)&gt;0),IF(ISNUMBER(INDEX($D$5:$D$1000,$S64-4)),DATE(YEAR(INDEX($D$5:$D$1000,$S64-4)),MONTH(INDEX($D$5:$D$1000,$S64-4)),1),IF(ISNUMBER(INDEX($E$5:$E$1000,$S64-4)),DATE(YEAR(INDEX($E$5:$E$1000,$S64-4)),MONTH(INDEX($E$5:$E$1000,$S64-4)),1),MesCiclo)),IF(ISNUMBER($D64),DATE(YEAR($D64),MONTH($D64),1),IF(ISNUMBER($E64),DATE(YEAR($E64),MONTH($E64),1),MesCiclo))))</f>
        <v/>
      </c>
      <c r="R64" s="63">
        <f>IF(OR($Q64="",$Q64&lt;&gt;MesCiclo),"",COUNTIF($Q$5:$Q64,MesCiclo))</f>
        <v/>
      </c>
      <c r="S64" s="63">
        <f>IF($T64="","",IF($T64="Macro",ROW(),IFERROR(LOOKUP(2,1/($T$5:$T64="Macro"),ROW($T$5:$T64)),0)))</f>
        <v/>
      </c>
      <c r="T64" s="63">
        <f>IF(NOT((COUNTA($B64:$K64)+COUNTA($O64))&gt;0),"",IF($B64="Subactividad","Sub","Macro"))</f>
        <v/>
      </c>
      <c r="U64" s="63">
        <f>IF($T64="Macro",COUNTIFS($S$5:$S$1000,ROW(),$T$5:$T$1000,"Sub"),"")</f>
        <v/>
      </c>
      <c r="V64" s="63">
        <f>IF($T64="","",IF(ISNUMBER($F64),1,IFERROR(LOOKUP(2,1/($H64:$K64&lt;&gt;""),$H64:$K64),0)))</f>
        <v/>
      </c>
      <c r="W64" s="63">
        <f>IF($T64="","",IF(AND(ISNUMBER($F64),$F64&lt;=IF($Q64=MesCiclo,InicioCiclo,$Q64+MOD(2-WEEKDAY($Q64),7))+6),1,IF(ISNUMBER($H64),$H64,0)))</f>
        <v/>
      </c>
      <c r="X64" s="63">
        <f>IF($T64="","",IF(AND(ISNUMBER($F64),$F64&lt;=IF($Q64=MesCiclo,InicioCiclo,$Q64+MOD(2-WEEKDAY($Q64),7))+13),1,IF(ISNUMBER($I64),$I64,$W64)))</f>
        <v/>
      </c>
      <c r="Y64" s="63">
        <f>IF($T64="","",IF(AND(ISNUMBER($F64),$F64&lt;=IF($Q64=MesCiclo,InicioCiclo,$Q64+MOD(2-WEEKDAY($Q64),7))+20),1,IF(ISNUMBER($J64),$J64,$X64)))</f>
        <v/>
      </c>
      <c r="Z64" s="63">
        <f>IF($T64="","",IF(AND(ISNUMBER($F64),$F64&lt;=IF($Q64=MesCiclo,InicioCiclo,$Q64+MOD(2-WEEKDAY($Q64),7))+27),1,IF(ISNUMBER($K64),$K64,$Y64)))</f>
        <v/>
      </c>
      <c r="AA64" s="63">
        <f>IF($T64="","",IF(AND(ISNUMBER($F64),$F64&lt;=IF($Q64=MesCiclo,InicioCiclo,$Q64+MOD(2-WEEKDAY($Q64),7))+6),1,IF(N($U64)&gt;0,AVERAGEIFS($W$5:$W$1000,$S$5:$S$1000,ROW(),$T$5:$T$1000,"Sub"),$W64)))</f>
        <v/>
      </c>
      <c r="AB64" s="63">
        <f>IF($T64="","",IF(AND(ISNUMBER($F64),$F64&lt;=IF($Q64=MesCiclo,InicioCiclo,$Q64+MOD(2-WEEKDAY($Q64),7))+13),1,IF(N($U64)&gt;0,AVERAGEIFS($X$5:$X$1000,$S$5:$S$1000,ROW(),$T$5:$T$1000,"Sub"),$X64)))</f>
        <v/>
      </c>
      <c r="AC64" s="63">
        <f>IF($T64="","",IF(AND(ISNUMBER($F64),$F64&lt;=IF($Q64=MesCiclo,InicioCiclo,$Q64+MOD(2-WEEKDAY($Q64),7))+20),1,IF(N($U64)&gt;0,AVERAGEIFS($Y$5:$Y$1000,$S$5:$S$1000,ROW(),$T$5:$T$1000,"Sub"),$Y64)))</f>
        <v/>
      </c>
      <c r="AD64" s="63">
        <f>IF($T64="","",IF(AND(ISNUMBER($F64),$F64&lt;=IF($Q64=MesCiclo,InicioCiclo,$Q64+MOD(2-WEEKDAY($Q64),7))+27),1,IF(N($U64)&gt;0,AVERAGEIFS($Z$5:$Z$1000,$S$5:$S$1000,ROW(),$T$5:$T$1000,"Sub"),$Z64)))</f>
        <v/>
      </c>
      <c r="AE64" s="63">
        <f>IF($T64&lt;&gt;"Macro","",IF(COUNTIFS($Q$5:$Q$1000,$Q64,$T$5:$T$1000,"Macro",$G$5:$G$1000,"&gt;0")=0,1/COUNTIFS($Q$5:$Q$1000,$Q64,$T$5:$T$1000,"Macro"),IF(AND(ISNUMBER($G64),N($G64)&gt;0),$G64,SUMIFS($G$5:$G$1000,$Q$5:$Q$1000,$Q64,$T$5:$T$1000,"Macro")/COUNTIFS($Q$5:$Q$1000,$Q64,$T$5:$T$1000,"Macro",$G$5:$G$1000,"&gt;0"))/(COUNTIFS($Q$5:$Q$1000,$Q64,$T$5:$T$1000,"Macro")*SUMIFS($G$5:$G$1000,$Q$5:$Q$1000,$Q64,$T$5:$T$1000,"Macro")/COUNTIFS($Q$5:$Q$1000,$Q64,$T$5:$T$1000,"Macro",$G$5:$G$1000,"&gt;0"))))</f>
        <v/>
      </c>
    </row>
    <row r="65">
      <c r="A65" s="55">
        <f>IF(NOT((COUNTA($B65:$K65)+COUNTA($O65))&gt;0),"",IF($T65="Macro",COUNTIFS($T$5:$T65,"Macro",$Q$5:$Q65,$Q65),IF(N($S65)=0,"?",COUNTIFS(INDEX($T$5:$T$1000,1):INDEX($T$5:$T$1000,$S65-4),"Macro",INDEX($Q$5:$Q$1000,1):INDEX($Q$5:$Q$1000,$S65-4),INDEX($Q$5:$Q$1000,$S65-4))&amp;"."&amp;COUNTIFS($S$5:$S65,$S65,$T$5:$T65,"Sub"))))</f>
        <v/>
      </c>
      <c r="B65" s="56" t="n"/>
      <c r="C65" s="57" t="n"/>
      <c r="D65" s="58" t="n"/>
      <c r="E65" s="58" t="n"/>
      <c r="F65" s="58" t="n"/>
      <c r="G65" s="59" t="n"/>
      <c r="H65" s="59" t="n"/>
      <c r="I65" s="59" t="n"/>
      <c r="J65" s="59" t="n"/>
      <c r="K65" s="59" t="n"/>
      <c r="L65" s="60">
        <f>IF(NOT((COUNTA($B65:$K65)+COUNTA($O65))&gt;0),"",IF(ISNUMBER($F65),1,IF(N($U65)&gt;0,AVERAGEIFS($V$5:$V$1000,$S$5:$S$1000,ROW(),$T$5:$T$1000,"Sub"),$V65)))</f>
        <v/>
      </c>
      <c r="M65" s="55">
        <f>IF($L65="","",IF($L65&gt;=1,"Completado",IF($L65&gt;0,"En curso","Pendiente")))</f>
        <v/>
      </c>
      <c r="N65" s="55">
        <f>IF(NOT((COUNTA($B65:$K65)+COUNTA($O65))&gt;0),"",IF(ISNUMBER($F65),IF(AND(ISNUMBER($E65),$F65&gt;$E65),"Cumplida con "&amp;($F65-$E65)&amp;IF($F65-$E65=1," día"," días")&amp;" de retraso","Cumplida"),IF(N($L65)&gt;=1,"Cumplida",IF(NOT(ISNUMBER($E65)),"Sin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plazo")))))))</f>
        <v/>
      </c>
      <c r="O65" s="57" t="n"/>
      <c r="P65" s="61">
        <f>IF(NOT((COUNTA($B65:$K65)+COUNTA($O65))&gt;0),"",IF((IF($C65="","Falta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",""))="","✔ OK","⚠ "&amp;LEFT(IF($C65="","Falta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",""),LEN(IF($C65="","Falta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",""))-3)))</f>
        <v/>
      </c>
      <c r="Q65" s="62">
        <f>IF(NOT((COUNTA($B65:$K65)+COUNTA($O65))&gt;0),"",IF(AND($T65="Sub",N($S65)&gt;0),IF(ISNUMBER(INDEX($D$5:$D$1000,$S65-4)),DATE(YEAR(INDEX($D$5:$D$1000,$S65-4)),MONTH(INDEX($D$5:$D$1000,$S65-4)),1),IF(ISNUMBER(INDEX($E$5:$E$1000,$S65-4)),DATE(YEAR(INDEX($E$5:$E$1000,$S65-4)),MONTH(INDEX($E$5:$E$1000,$S65-4)),1),MesCiclo)),IF(ISNUMBER($D65),DATE(YEAR($D65),MONTH($D65),1),IF(ISNUMBER($E65),DATE(YEAR($E65),MONTH($E65),1),MesCiclo))))</f>
        <v/>
      </c>
      <c r="R65" s="63">
        <f>IF(OR($Q65="",$Q65&lt;&gt;MesCiclo),"",COUNTIF($Q$5:$Q65,MesCiclo))</f>
        <v/>
      </c>
      <c r="S65" s="63">
        <f>IF($T65="","",IF($T65="Macro",ROW(),IFERROR(LOOKUP(2,1/($T$5:$T65="Macro"),ROW($T$5:$T65)),0)))</f>
        <v/>
      </c>
      <c r="T65" s="63">
        <f>IF(NOT((COUNTA($B65:$K65)+COUNTA($O65))&gt;0),"",IF($B65="Subactividad","Sub","Macro"))</f>
        <v/>
      </c>
      <c r="U65" s="63">
        <f>IF($T65="Macro",COUNTIFS($S$5:$S$1000,ROW(),$T$5:$T$1000,"Sub"),"")</f>
        <v/>
      </c>
      <c r="V65" s="63">
        <f>IF($T65="","",IF(ISNUMBER($F65),1,IFERROR(LOOKUP(2,1/($H65:$K65&lt;&gt;""),$H65:$K65),0)))</f>
        <v/>
      </c>
      <c r="W65" s="63">
        <f>IF($T65="","",IF(AND(ISNUMBER($F65),$F65&lt;=IF($Q65=MesCiclo,InicioCiclo,$Q65+MOD(2-WEEKDAY($Q65),7))+6),1,IF(ISNUMBER($H65),$H65,0)))</f>
        <v/>
      </c>
      <c r="X65" s="63">
        <f>IF($T65="","",IF(AND(ISNUMBER($F65),$F65&lt;=IF($Q65=MesCiclo,InicioCiclo,$Q65+MOD(2-WEEKDAY($Q65),7))+13),1,IF(ISNUMBER($I65),$I65,$W65)))</f>
        <v/>
      </c>
      <c r="Y65" s="63">
        <f>IF($T65="","",IF(AND(ISNUMBER($F65),$F65&lt;=IF($Q65=MesCiclo,InicioCiclo,$Q65+MOD(2-WEEKDAY($Q65),7))+20),1,IF(ISNUMBER($J65),$J65,$X65)))</f>
        <v/>
      </c>
      <c r="Z65" s="63">
        <f>IF($T65="","",IF(AND(ISNUMBER($F65),$F65&lt;=IF($Q65=MesCiclo,InicioCiclo,$Q65+MOD(2-WEEKDAY($Q65),7))+27),1,IF(ISNUMBER($K65),$K65,$Y65)))</f>
        <v/>
      </c>
      <c r="AA65" s="63">
        <f>IF($T65="","",IF(AND(ISNUMBER($F65),$F65&lt;=IF($Q65=MesCiclo,InicioCiclo,$Q65+MOD(2-WEEKDAY($Q65),7))+6),1,IF(N($U65)&gt;0,AVERAGEIFS($W$5:$W$1000,$S$5:$S$1000,ROW(),$T$5:$T$1000,"Sub"),$W65)))</f>
        <v/>
      </c>
      <c r="AB65" s="63">
        <f>IF($T65="","",IF(AND(ISNUMBER($F65),$F65&lt;=IF($Q65=MesCiclo,InicioCiclo,$Q65+MOD(2-WEEKDAY($Q65),7))+13),1,IF(N($U65)&gt;0,AVERAGEIFS($X$5:$X$1000,$S$5:$S$1000,ROW(),$T$5:$T$1000,"Sub"),$X65)))</f>
        <v/>
      </c>
      <c r="AC65" s="63">
        <f>IF($T65="","",IF(AND(ISNUMBER($F65),$F65&lt;=IF($Q65=MesCiclo,InicioCiclo,$Q65+MOD(2-WEEKDAY($Q65),7))+20),1,IF(N($U65)&gt;0,AVERAGEIFS($Y$5:$Y$1000,$S$5:$S$1000,ROW(),$T$5:$T$1000,"Sub"),$Y65)))</f>
        <v/>
      </c>
      <c r="AD65" s="63">
        <f>IF($T65="","",IF(AND(ISNUMBER($F65),$F65&lt;=IF($Q65=MesCiclo,InicioCiclo,$Q65+MOD(2-WEEKDAY($Q65),7))+27),1,IF(N($U65)&gt;0,AVERAGEIFS($Z$5:$Z$1000,$S$5:$S$1000,ROW(),$T$5:$T$1000,"Sub"),$Z65)))</f>
        <v/>
      </c>
      <c r="AE65" s="63">
        <f>IF($T65&lt;&gt;"Macro","",IF(COUNTIFS($Q$5:$Q$1000,$Q65,$T$5:$T$1000,"Macro",$G$5:$G$1000,"&gt;0")=0,1/COUNTIFS($Q$5:$Q$1000,$Q65,$T$5:$T$1000,"Macro"),IF(AND(ISNUMBER($G65),N($G65)&gt;0),$G65,SUMIFS($G$5:$G$1000,$Q$5:$Q$1000,$Q65,$T$5:$T$1000,"Macro")/COUNTIFS($Q$5:$Q$1000,$Q65,$T$5:$T$1000,"Macro",$G$5:$G$1000,"&gt;0"))/(COUNTIFS($Q$5:$Q$1000,$Q65,$T$5:$T$1000,"Macro")*SUMIFS($G$5:$G$1000,$Q$5:$Q$1000,$Q65,$T$5:$T$1000,"Macro")/COUNTIFS($Q$5:$Q$1000,$Q65,$T$5:$T$1000,"Macro",$G$5:$G$1000,"&gt;0"))))</f>
        <v/>
      </c>
    </row>
    <row r="66">
      <c r="A66" s="55">
        <f>IF(NOT((COUNTA($B66:$K66)+COUNTA($O66))&gt;0),"",IF($T66="Macro",COUNTIFS($T$5:$T66,"Macro",$Q$5:$Q66,$Q66),IF(N($S66)=0,"?",COUNTIFS(INDEX($T$5:$T$1000,1):INDEX($T$5:$T$1000,$S66-4),"Macro",INDEX($Q$5:$Q$1000,1):INDEX($Q$5:$Q$1000,$S66-4),INDEX($Q$5:$Q$1000,$S66-4))&amp;"."&amp;COUNTIFS($S$5:$S66,$S66,$T$5:$T66,"Sub"))))</f>
        <v/>
      </c>
      <c r="B66" s="56" t="n"/>
      <c r="C66" s="57" t="n"/>
      <c r="D66" s="58" t="n"/>
      <c r="E66" s="58" t="n"/>
      <c r="F66" s="58" t="n"/>
      <c r="G66" s="59" t="n"/>
      <c r="H66" s="59" t="n"/>
      <c r="I66" s="59" t="n"/>
      <c r="J66" s="59" t="n"/>
      <c r="K66" s="59" t="n"/>
      <c r="L66" s="60">
        <f>IF(NOT((COUNTA($B66:$K66)+COUNTA($O66))&gt;0),"",IF(ISNUMBER($F66),1,IF(N($U66)&gt;0,AVERAGEIFS($V$5:$V$1000,$S$5:$S$1000,ROW(),$T$5:$T$1000,"Sub"),$V66)))</f>
        <v/>
      </c>
      <c r="M66" s="55">
        <f>IF($L66="","",IF($L66&gt;=1,"Completado",IF($L66&gt;0,"En curso","Pendiente")))</f>
        <v/>
      </c>
      <c r="N66" s="55">
        <f>IF(NOT((COUNTA($B66:$K66)+COUNTA($O66))&gt;0),"",IF(ISNUMBER($F66),IF(AND(ISNUMBER($E66),$F66&gt;$E66),"Cumplida con "&amp;($F66-$E66)&amp;IF($F66-$E66=1," día"," días")&amp;" de retraso","Cumplida"),IF(N($L66)&gt;=1,"Cumplida",IF(NOT(ISNUMBER($E66)),"Sin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plazo")))))))</f>
        <v/>
      </c>
      <c r="O66" s="57" t="n"/>
      <c r="P66" s="61">
        <f>IF(NOT((COUNTA($B66:$K66)+COUNTA($O66))&gt;0),"",IF((IF($C66="","Falta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",""))="","✔ OK","⚠ "&amp;LEFT(IF($C66="","Falta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",""),LEN(IF($C66="","Falta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",""))-3)))</f>
        <v/>
      </c>
      <c r="Q66" s="62">
        <f>IF(NOT((COUNTA($B66:$K66)+COUNTA($O66))&gt;0),"",IF(AND($T66="Sub",N($S66)&gt;0),IF(ISNUMBER(INDEX($D$5:$D$1000,$S66-4)),DATE(YEAR(INDEX($D$5:$D$1000,$S66-4)),MONTH(INDEX($D$5:$D$1000,$S66-4)),1),IF(ISNUMBER(INDEX($E$5:$E$1000,$S66-4)),DATE(YEAR(INDEX($E$5:$E$1000,$S66-4)),MONTH(INDEX($E$5:$E$1000,$S66-4)),1),MesCiclo)),IF(ISNUMBER($D66),DATE(YEAR($D66),MONTH($D66),1),IF(ISNUMBER($E66),DATE(YEAR($E66),MONTH($E66),1),MesCiclo))))</f>
        <v/>
      </c>
      <c r="R66" s="63">
        <f>IF(OR($Q66="",$Q66&lt;&gt;MesCiclo),"",COUNTIF($Q$5:$Q66,MesCiclo))</f>
        <v/>
      </c>
      <c r="S66" s="63">
        <f>IF($T66="","",IF($T66="Macro",ROW(),IFERROR(LOOKUP(2,1/($T$5:$T66="Macro"),ROW($T$5:$T66)),0)))</f>
        <v/>
      </c>
      <c r="T66" s="63">
        <f>IF(NOT((COUNTA($B66:$K66)+COUNTA($O66))&gt;0),"",IF($B66="Subactividad","Sub","Macro"))</f>
        <v/>
      </c>
      <c r="U66" s="63">
        <f>IF($T66="Macro",COUNTIFS($S$5:$S$1000,ROW(),$T$5:$T$1000,"Sub"),"")</f>
        <v/>
      </c>
      <c r="V66" s="63">
        <f>IF($T66="","",IF(ISNUMBER($F66),1,IFERROR(LOOKUP(2,1/($H66:$K66&lt;&gt;""),$H66:$K66),0)))</f>
        <v/>
      </c>
      <c r="W66" s="63">
        <f>IF($T66="","",IF(AND(ISNUMBER($F66),$F66&lt;=IF($Q66=MesCiclo,InicioCiclo,$Q66+MOD(2-WEEKDAY($Q66),7))+6),1,IF(ISNUMBER($H66),$H66,0)))</f>
        <v/>
      </c>
      <c r="X66" s="63">
        <f>IF($T66="","",IF(AND(ISNUMBER($F66),$F66&lt;=IF($Q66=MesCiclo,InicioCiclo,$Q66+MOD(2-WEEKDAY($Q66),7))+13),1,IF(ISNUMBER($I66),$I66,$W66)))</f>
        <v/>
      </c>
      <c r="Y66" s="63">
        <f>IF($T66="","",IF(AND(ISNUMBER($F66),$F66&lt;=IF($Q66=MesCiclo,InicioCiclo,$Q66+MOD(2-WEEKDAY($Q66),7))+20),1,IF(ISNUMBER($J66),$J66,$X66)))</f>
        <v/>
      </c>
      <c r="Z66" s="63">
        <f>IF($T66="","",IF(AND(ISNUMBER($F66),$F66&lt;=IF($Q66=MesCiclo,InicioCiclo,$Q66+MOD(2-WEEKDAY($Q66),7))+27),1,IF(ISNUMBER($K66),$K66,$Y66)))</f>
        <v/>
      </c>
      <c r="AA66" s="63">
        <f>IF($T66="","",IF(AND(ISNUMBER($F66),$F66&lt;=IF($Q66=MesCiclo,InicioCiclo,$Q66+MOD(2-WEEKDAY($Q66),7))+6),1,IF(N($U66)&gt;0,AVERAGEIFS($W$5:$W$1000,$S$5:$S$1000,ROW(),$T$5:$T$1000,"Sub"),$W66)))</f>
        <v/>
      </c>
      <c r="AB66" s="63">
        <f>IF($T66="","",IF(AND(ISNUMBER($F66),$F66&lt;=IF($Q66=MesCiclo,InicioCiclo,$Q66+MOD(2-WEEKDAY($Q66),7))+13),1,IF(N($U66)&gt;0,AVERAGEIFS($X$5:$X$1000,$S$5:$S$1000,ROW(),$T$5:$T$1000,"Sub"),$X66)))</f>
        <v/>
      </c>
      <c r="AC66" s="63">
        <f>IF($T66="","",IF(AND(ISNUMBER($F66),$F66&lt;=IF($Q66=MesCiclo,InicioCiclo,$Q66+MOD(2-WEEKDAY($Q66),7))+20),1,IF(N($U66)&gt;0,AVERAGEIFS($Y$5:$Y$1000,$S$5:$S$1000,ROW(),$T$5:$T$1000,"Sub"),$Y66)))</f>
        <v/>
      </c>
      <c r="AD66" s="63">
        <f>IF($T66="","",IF(AND(ISNUMBER($F66),$F66&lt;=IF($Q66=MesCiclo,InicioCiclo,$Q66+MOD(2-WEEKDAY($Q66),7))+27),1,IF(N($U66)&gt;0,AVERAGEIFS($Z$5:$Z$1000,$S$5:$S$1000,ROW(),$T$5:$T$1000,"Sub"),$Z66)))</f>
        <v/>
      </c>
      <c r="AE66" s="63">
        <f>IF($T66&lt;&gt;"Macro","",IF(COUNTIFS($Q$5:$Q$1000,$Q66,$T$5:$T$1000,"Macro",$G$5:$G$1000,"&gt;0")=0,1/COUNTIFS($Q$5:$Q$1000,$Q66,$T$5:$T$1000,"Macro"),IF(AND(ISNUMBER($G66),N($G66)&gt;0),$G66,SUMIFS($G$5:$G$1000,$Q$5:$Q$1000,$Q66,$T$5:$T$1000,"Macro")/COUNTIFS($Q$5:$Q$1000,$Q66,$T$5:$T$1000,"Macro",$G$5:$G$1000,"&gt;0"))/(COUNTIFS($Q$5:$Q$1000,$Q66,$T$5:$T$1000,"Macro")*SUMIFS($G$5:$G$1000,$Q$5:$Q$1000,$Q66,$T$5:$T$1000,"Macro")/COUNTIFS($Q$5:$Q$1000,$Q66,$T$5:$T$1000,"Macro",$G$5:$G$1000,"&gt;0"))))</f>
        <v/>
      </c>
    </row>
    <row r="67">
      <c r="A67" s="55">
        <f>IF(NOT((COUNTA($B67:$K67)+COUNTA($O67))&gt;0),"",IF($T67="Macro",COUNTIFS($T$5:$T67,"Macro",$Q$5:$Q67,$Q67),IF(N($S67)=0,"?",COUNTIFS(INDEX($T$5:$T$1000,1):INDEX($T$5:$T$1000,$S67-4),"Macro",INDEX($Q$5:$Q$1000,1):INDEX($Q$5:$Q$1000,$S67-4),INDEX($Q$5:$Q$1000,$S67-4))&amp;"."&amp;COUNTIFS($S$5:$S67,$S67,$T$5:$T67,"Sub"))))</f>
        <v/>
      </c>
      <c r="B67" s="56" t="n"/>
      <c r="C67" s="57" t="n"/>
      <c r="D67" s="58" t="n"/>
      <c r="E67" s="58" t="n"/>
      <c r="F67" s="58" t="n"/>
      <c r="G67" s="59" t="n"/>
      <c r="H67" s="59" t="n"/>
      <c r="I67" s="59" t="n"/>
      <c r="J67" s="59" t="n"/>
      <c r="K67" s="59" t="n"/>
      <c r="L67" s="60">
        <f>IF(NOT((COUNTA($B67:$K67)+COUNTA($O67))&gt;0),"",IF(ISNUMBER($F67),1,IF(N($U67)&gt;0,AVERAGEIFS($V$5:$V$1000,$S$5:$S$1000,ROW(),$T$5:$T$1000,"Sub"),$V67)))</f>
        <v/>
      </c>
      <c r="M67" s="55">
        <f>IF($L67="","",IF($L67&gt;=1,"Completado",IF($L67&gt;0,"En curso","Pendiente")))</f>
        <v/>
      </c>
      <c r="N67" s="55">
        <f>IF(NOT((COUNTA($B67:$K67)+COUNTA($O67))&gt;0),"",IF(ISNUMBER($F67),IF(AND(ISNUMBER($E67),$F67&gt;$E67),"Cumplida con "&amp;($F67-$E67)&amp;IF($F67-$E67=1," día"," días")&amp;" de retraso","Cumplida"),IF(N($L67)&gt;=1,"Cumplida",IF(NOT(ISNUMBER($E67)),"Sin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plazo")))))))</f>
        <v/>
      </c>
      <c r="O67" s="57" t="n"/>
      <c r="P67" s="61">
        <f>IF(NOT((COUNTA($B67:$K67)+COUNTA($O67))&gt;0),"",IF((IF($C67="","Falta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",""))="","✔ OK","⚠ "&amp;LEFT(IF($C67="","Falta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",""),LEN(IF($C67="","Falta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",""))-3)))</f>
        <v/>
      </c>
      <c r="Q67" s="62">
        <f>IF(NOT((COUNTA($B67:$K67)+COUNTA($O67))&gt;0),"",IF(AND($T67="Sub",N($S67)&gt;0),IF(ISNUMBER(INDEX($D$5:$D$1000,$S67-4)),DATE(YEAR(INDEX($D$5:$D$1000,$S67-4)),MONTH(INDEX($D$5:$D$1000,$S67-4)),1),IF(ISNUMBER(INDEX($E$5:$E$1000,$S67-4)),DATE(YEAR(INDEX($E$5:$E$1000,$S67-4)),MONTH(INDEX($E$5:$E$1000,$S67-4)),1),MesCiclo)),IF(ISNUMBER($D67),DATE(YEAR($D67),MONTH($D67),1),IF(ISNUMBER($E67),DATE(YEAR($E67),MONTH($E67),1),MesCiclo))))</f>
        <v/>
      </c>
      <c r="R67" s="63">
        <f>IF(OR($Q67="",$Q67&lt;&gt;MesCiclo),"",COUNTIF($Q$5:$Q67,MesCiclo))</f>
        <v/>
      </c>
      <c r="S67" s="63">
        <f>IF($T67="","",IF($T67="Macro",ROW(),IFERROR(LOOKUP(2,1/($T$5:$T67="Macro"),ROW($T$5:$T67)),0)))</f>
        <v/>
      </c>
      <c r="T67" s="63">
        <f>IF(NOT((COUNTA($B67:$K67)+COUNTA($O67))&gt;0),"",IF($B67="Subactividad","Sub","Macro"))</f>
        <v/>
      </c>
      <c r="U67" s="63">
        <f>IF($T67="Macro",COUNTIFS($S$5:$S$1000,ROW(),$T$5:$T$1000,"Sub"),"")</f>
        <v/>
      </c>
      <c r="V67" s="63">
        <f>IF($T67="","",IF(ISNUMBER($F67),1,IFERROR(LOOKUP(2,1/($H67:$K67&lt;&gt;""),$H67:$K67),0)))</f>
        <v/>
      </c>
      <c r="W67" s="63">
        <f>IF($T67="","",IF(AND(ISNUMBER($F67),$F67&lt;=IF($Q67=MesCiclo,InicioCiclo,$Q67+MOD(2-WEEKDAY($Q67),7))+6),1,IF(ISNUMBER($H67),$H67,0)))</f>
        <v/>
      </c>
      <c r="X67" s="63">
        <f>IF($T67="","",IF(AND(ISNUMBER($F67),$F67&lt;=IF($Q67=MesCiclo,InicioCiclo,$Q67+MOD(2-WEEKDAY($Q67),7))+13),1,IF(ISNUMBER($I67),$I67,$W67)))</f>
        <v/>
      </c>
      <c r="Y67" s="63">
        <f>IF($T67="","",IF(AND(ISNUMBER($F67),$F67&lt;=IF($Q67=MesCiclo,InicioCiclo,$Q67+MOD(2-WEEKDAY($Q67),7))+20),1,IF(ISNUMBER($J67),$J67,$X67)))</f>
        <v/>
      </c>
      <c r="Z67" s="63">
        <f>IF($T67="","",IF(AND(ISNUMBER($F67),$F67&lt;=IF($Q67=MesCiclo,InicioCiclo,$Q67+MOD(2-WEEKDAY($Q67),7))+27),1,IF(ISNUMBER($K67),$K67,$Y67)))</f>
        <v/>
      </c>
      <c r="AA67" s="63">
        <f>IF($T67="","",IF(AND(ISNUMBER($F67),$F67&lt;=IF($Q67=MesCiclo,InicioCiclo,$Q67+MOD(2-WEEKDAY($Q67),7))+6),1,IF(N($U67)&gt;0,AVERAGEIFS($W$5:$W$1000,$S$5:$S$1000,ROW(),$T$5:$T$1000,"Sub"),$W67)))</f>
        <v/>
      </c>
      <c r="AB67" s="63">
        <f>IF($T67="","",IF(AND(ISNUMBER($F67),$F67&lt;=IF($Q67=MesCiclo,InicioCiclo,$Q67+MOD(2-WEEKDAY($Q67),7))+13),1,IF(N($U67)&gt;0,AVERAGEIFS($X$5:$X$1000,$S$5:$S$1000,ROW(),$T$5:$T$1000,"Sub"),$X67)))</f>
        <v/>
      </c>
      <c r="AC67" s="63">
        <f>IF($T67="","",IF(AND(ISNUMBER($F67),$F67&lt;=IF($Q67=MesCiclo,InicioCiclo,$Q67+MOD(2-WEEKDAY($Q67),7))+20),1,IF(N($U67)&gt;0,AVERAGEIFS($Y$5:$Y$1000,$S$5:$S$1000,ROW(),$T$5:$T$1000,"Sub"),$Y67)))</f>
        <v/>
      </c>
      <c r="AD67" s="63">
        <f>IF($T67="","",IF(AND(ISNUMBER($F67),$F67&lt;=IF($Q67=MesCiclo,InicioCiclo,$Q67+MOD(2-WEEKDAY($Q67),7))+27),1,IF(N($U67)&gt;0,AVERAGEIFS($Z$5:$Z$1000,$S$5:$S$1000,ROW(),$T$5:$T$1000,"Sub"),$Z67)))</f>
        <v/>
      </c>
      <c r="AE67" s="63">
        <f>IF($T67&lt;&gt;"Macro","",IF(COUNTIFS($Q$5:$Q$1000,$Q67,$T$5:$T$1000,"Macro",$G$5:$G$1000,"&gt;0")=0,1/COUNTIFS($Q$5:$Q$1000,$Q67,$T$5:$T$1000,"Macro"),IF(AND(ISNUMBER($G67),N($G67)&gt;0),$G67,SUMIFS($G$5:$G$1000,$Q$5:$Q$1000,$Q67,$T$5:$T$1000,"Macro")/COUNTIFS($Q$5:$Q$1000,$Q67,$T$5:$T$1000,"Macro",$G$5:$G$1000,"&gt;0"))/(COUNTIFS($Q$5:$Q$1000,$Q67,$T$5:$T$1000,"Macro")*SUMIFS($G$5:$G$1000,$Q$5:$Q$1000,$Q67,$T$5:$T$1000,"Macro")/COUNTIFS($Q$5:$Q$1000,$Q67,$T$5:$T$1000,"Macro",$G$5:$G$1000,"&gt;0"))))</f>
        <v/>
      </c>
    </row>
    <row r="68">
      <c r="A68" s="55">
        <f>IF(NOT((COUNTA($B68:$K68)+COUNTA($O68))&gt;0),"",IF($T68="Macro",COUNTIFS($T$5:$T68,"Macro",$Q$5:$Q68,$Q68),IF(N($S68)=0,"?",COUNTIFS(INDEX($T$5:$T$1000,1):INDEX($T$5:$T$1000,$S68-4),"Macro",INDEX($Q$5:$Q$1000,1):INDEX($Q$5:$Q$1000,$S68-4),INDEX($Q$5:$Q$1000,$S68-4))&amp;"."&amp;COUNTIFS($S$5:$S68,$S68,$T$5:$T68,"Sub"))))</f>
        <v/>
      </c>
      <c r="B68" s="56" t="n"/>
      <c r="C68" s="57" t="n"/>
      <c r="D68" s="58" t="n"/>
      <c r="E68" s="58" t="n"/>
      <c r="F68" s="58" t="n"/>
      <c r="G68" s="59" t="n"/>
      <c r="H68" s="59" t="n"/>
      <c r="I68" s="59" t="n"/>
      <c r="J68" s="59" t="n"/>
      <c r="K68" s="59" t="n"/>
      <c r="L68" s="60">
        <f>IF(NOT((COUNTA($B68:$K68)+COUNTA($O68))&gt;0),"",IF(ISNUMBER($F68),1,IF(N($U68)&gt;0,AVERAGEIFS($V$5:$V$1000,$S$5:$S$1000,ROW(),$T$5:$T$1000,"Sub"),$V68)))</f>
        <v/>
      </c>
      <c r="M68" s="55">
        <f>IF($L68="","",IF($L68&gt;=1,"Completado",IF($L68&gt;0,"En curso","Pendiente")))</f>
        <v/>
      </c>
      <c r="N68" s="55">
        <f>IF(NOT((COUNTA($B68:$K68)+COUNTA($O68))&gt;0),"",IF(ISNUMBER($F68),IF(AND(ISNUMBER($E68),$F68&gt;$E68),"Cumplida con "&amp;($F68-$E68)&amp;IF($F68-$E68=1," día"," días")&amp;" de retraso","Cumplida"),IF(N($L68)&gt;=1,"Cumplida",IF(NOT(ISNUMBER($E68)),"Sin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plazo")))))))</f>
        <v/>
      </c>
      <c r="O68" s="57" t="n"/>
      <c r="P68" s="61">
        <f>IF(NOT((COUNTA($B68:$K68)+COUNTA($O68))&gt;0),"",IF((IF($C68="","Falta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",""))="","✔ OK","⚠ "&amp;LEFT(IF($C68="","Falta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",""),LEN(IF($C68="","Falta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",""))-3)))</f>
        <v/>
      </c>
      <c r="Q68" s="62">
        <f>IF(NOT((COUNTA($B68:$K68)+COUNTA($O68))&gt;0),"",IF(AND($T68="Sub",N($S68)&gt;0),IF(ISNUMBER(INDEX($D$5:$D$1000,$S68-4)),DATE(YEAR(INDEX($D$5:$D$1000,$S68-4)),MONTH(INDEX($D$5:$D$1000,$S68-4)),1),IF(ISNUMBER(INDEX($E$5:$E$1000,$S68-4)),DATE(YEAR(INDEX($E$5:$E$1000,$S68-4)),MONTH(INDEX($E$5:$E$1000,$S68-4)),1),MesCiclo)),IF(ISNUMBER($D68),DATE(YEAR($D68),MONTH($D68),1),IF(ISNUMBER($E68),DATE(YEAR($E68),MONTH($E68),1),MesCiclo))))</f>
        <v/>
      </c>
      <c r="R68" s="63">
        <f>IF(OR($Q68="",$Q68&lt;&gt;MesCiclo),"",COUNTIF($Q$5:$Q68,MesCiclo))</f>
        <v/>
      </c>
      <c r="S68" s="63">
        <f>IF($T68="","",IF($T68="Macro",ROW(),IFERROR(LOOKUP(2,1/($T$5:$T68="Macro"),ROW($T$5:$T68)),0)))</f>
        <v/>
      </c>
      <c r="T68" s="63">
        <f>IF(NOT((COUNTA($B68:$K68)+COUNTA($O68))&gt;0),"",IF($B68="Subactividad","Sub","Macro"))</f>
        <v/>
      </c>
      <c r="U68" s="63">
        <f>IF($T68="Macro",COUNTIFS($S$5:$S$1000,ROW(),$T$5:$T$1000,"Sub"),"")</f>
        <v/>
      </c>
      <c r="V68" s="63">
        <f>IF($T68="","",IF(ISNUMBER($F68),1,IFERROR(LOOKUP(2,1/($H68:$K68&lt;&gt;""),$H68:$K68),0)))</f>
        <v/>
      </c>
      <c r="W68" s="63">
        <f>IF($T68="","",IF(AND(ISNUMBER($F68),$F68&lt;=IF($Q68=MesCiclo,InicioCiclo,$Q68+MOD(2-WEEKDAY($Q68),7))+6),1,IF(ISNUMBER($H68),$H68,0)))</f>
        <v/>
      </c>
      <c r="X68" s="63">
        <f>IF($T68="","",IF(AND(ISNUMBER($F68),$F68&lt;=IF($Q68=MesCiclo,InicioCiclo,$Q68+MOD(2-WEEKDAY($Q68),7))+13),1,IF(ISNUMBER($I68),$I68,$W68)))</f>
        <v/>
      </c>
      <c r="Y68" s="63">
        <f>IF($T68="","",IF(AND(ISNUMBER($F68),$F68&lt;=IF($Q68=MesCiclo,InicioCiclo,$Q68+MOD(2-WEEKDAY($Q68),7))+20),1,IF(ISNUMBER($J68),$J68,$X68)))</f>
        <v/>
      </c>
      <c r="Z68" s="63">
        <f>IF($T68="","",IF(AND(ISNUMBER($F68),$F68&lt;=IF($Q68=MesCiclo,InicioCiclo,$Q68+MOD(2-WEEKDAY($Q68),7))+27),1,IF(ISNUMBER($K68),$K68,$Y68)))</f>
        <v/>
      </c>
      <c r="AA68" s="63">
        <f>IF($T68="","",IF(AND(ISNUMBER($F68),$F68&lt;=IF($Q68=MesCiclo,InicioCiclo,$Q68+MOD(2-WEEKDAY($Q68),7))+6),1,IF(N($U68)&gt;0,AVERAGEIFS($W$5:$W$1000,$S$5:$S$1000,ROW(),$T$5:$T$1000,"Sub"),$W68)))</f>
        <v/>
      </c>
      <c r="AB68" s="63">
        <f>IF($T68="","",IF(AND(ISNUMBER($F68),$F68&lt;=IF($Q68=MesCiclo,InicioCiclo,$Q68+MOD(2-WEEKDAY($Q68),7))+13),1,IF(N($U68)&gt;0,AVERAGEIFS($X$5:$X$1000,$S$5:$S$1000,ROW(),$T$5:$T$1000,"Sub"),$X68)))</f>
        <v/>
      </c>
      <c r="AC68" s="63">
        <f>IF($T68="","",IF(AND(ISNUMBER($F68),$F68&lt;=IF($Q68=MesCiclo,InicioCiclo,$Q68+MOD(2-WEEKDAY($Q68),7))+20),1,IF(N($U68)&gt;0,AVERAGEIFS($Y$5:$Y$1000,$S$5:$S$1000,ROW(),$T$5:$T$1000,"Sub"),$Y68)))</f>
        <v/>
      </c>
      <c r="AD68" s="63">
        <f>IF($T68="","",IF(AND(ISNUMBER($F68),$F68&lt;=IF($Q68=MesCiclo,InicioCiclo,$Q68+MOD(2-WEEKDAY($Q68),7))+27),1,IF(N($U68)&gt;0,AVERAGEIFS($Z$5:$Z$1000,$S$5:$S$1000,ROW(),$T$5:$T$1000,"Sub"),$Z68)))</f>
        <v/>
      </c>
      <c r="AE68" s="63">
        <f>IF($T68&lt;&gt;"Macro","",IF(COUNTIFS($Q$5:$Q$1000,$Q68,$T$5:$T$1000,"Macro",$G$5:$G$1000,"&gt;0")=0,1/COUNTIFS($Q$5:$Q$1000,$Q68,$T$5:$T$1000,"Macro"),IF(AND(ISNUMBER($G68),N($G68)&gt;0),$G68,SUMIFS($G$5:$G$1000,$Q$5:$Q$1000,$Q68,$T$5:$T$1000,"Macro")/COUNTIFS($Q$5:$Q$1000,$Q68,$T$5:$T$1000,"Macro",$G$5:$G$1000,"&gt;0"))/(COUNTIFS($Q$5:$Q$1000,$Q68,$T$5:$T$1000,"Macro")*SUMIFS($G$5:$G$1000,$Q$5:$Q$1000,$Q68,$T$5:$T$1000,"Macro")/COUNTIFS($Q$5:$Q$1000,$Q68,$T$5:$T$1000,"Macro",$G$5:$G$1000,"&gt;0"))))</f>
        <v/>
      </c>
    </row>
    <row r="69">
      <c r="A69" s="55">
        <f>IF(NOT((COUNTA($B69:$K69)+COUNTA($O69))&gt;0),"",IF($T69="Macro",COUNTIFS($T$5:$T69,"Macro",$Q$5:$Q69,$Q69),IF(N($S69)=0,"?",COUNTIFS(INDEX($T$5:$T$1000,1):INDEX($T$5:$T$1000,$S69-4),"Macro",INDEX($Q$5:$Q$1000,1):INDEX($Q$5:$Q$1000,$S69-4),INDEX($Q$5:$Q$1000,$S69-4))&amp;"."&amp;COUNTIFS($S$5:$S69,$S69,$T$5:$T69,"Sub"))))</f>
        <v/>
      </c>
      <c r="B69" s="56" t="n"/>
      <c r="C69" s="57" t="n"/>
      <c r="D69" s="58" t="n"/>
      <c r="E69" s="58" t="n"/>
      <c r="F69" s="58" t="n"/>
      <c r="G69" s="59" t="n"/>
      <c r="H69" s="59" t="n"/>
      <c r="I69" s="59" t="n"/>
      <c r="J69" s="59" t="n"/>
      <c r="K69" s="59" t="n"/>
      <c r="L69" s="60">
        <f>IF(NOT((COUNTA($B69:$K69)+COUNTA($O69))&gt;0),"",IF(ISNUMBER($F69),1,IF(N($U69)&gt;0,AVERAGEIFS($V$5:$V$1000,$S$5:$S$1000,ROW(),$T$5:$T$1000,"Sub"),$V69)))</f>
        <v/>
      </c>
      <c r="M69" s="55">
        <f>IF($L69="","",IF($L69&gt;=1,"Completado",IF($L69&gt;0,"En curso","Pendiente")))</f>
        <v/>
      </c>
      <c r="N69" s="55">
        <f>IF(NOT((COUNTA($B69:$K69)+COUNTA($O69))&gt;0),"",IF(ISNUMBER($F69),IF(AND(ISNUMBER($E69),$F69&gt;$E69),"Cumplida con "&amp;($F69-$E69)&amp;IF($F69-$E69=1," día"," días")&amp;" de retraso","Cumplida"),IF(N($L69)&gt;=1,"Cumplida",IF(NOT(ISNUMBER($E69)),"Sin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plazo")))))))</f>
        <v/>
      </c>
      <c r="O69" s="57" t="n"/>
      <c r="P69" s="61">
        <f>IF(NOT((COUNTA($B69:$K69)+COUNTA($O69))&gt;0),"",IF((IF($C69="","Falta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",""))="","✔ OK","⚠ "&amp;LEFT(IF($C69="","Falta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",""),LEN(IF($C69="","Falta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",""))-3)))</f>
        <v/>
      </c>
      <c r="Q69" s="62">
        <f>IF(NOT((COUNTA($B69:$K69)+COUNTA($O69))&gt;0),"",IF(AND($T69="Sub",N($S69)&gt;0),IF(ISNUMBER(INDEX($D$5:$D$1000,$S69-4)),DATE(YEAR(INDEX($D$5:$D$1000,$S69-4)),MONTH(INDEX($D$5:$D$1000,$S69-4)),1),IF(ISNUMBER(INDEX($E$5:$E$1000,$S69-4)),DATE(YEAR(INDEX($E$5:$E$1000,$S69-4)),MONTH(INDEX($E$5:$E$1000,$S69-4)),1),MesCiclo)),IF(ISNUMBER($D69),DATE(YEAR($D69),MONTH($D69),1),IF(ISNUMBER($E69),DATE(YEAR($E69),MONTH($E69),1),MesCiclo))))</f>
        <v/>
      </c>
      <c r="R69" s="63">
        <f>IF(OR($Q69="",$Q69&lt;&gt;MesCiclo),"",COUNTIF($Q$5:$Q69,MesCiclo))</f>
        <v/>
      </c>
      <c r="S69" s="63">
        <f>IF($T69="","",IF($T69="Macro",ROW(),IFERROR(LOOKUP(2,1/($T$5:$T69="Macro"),ROW($T$5:$T69)),0)))</f>
        <v/>
      </c>
      <c r="T69" s="63">
        <f>IF(NOT((COUNTA($B69:$K69)+COUNTA($O69))&gt;0),"",IF($B69="Subactividad","Sub","Macro"))</f>
        <v/>
      </c>
      <c r="U69" s="63">
        <f>IF($T69="Macro",COUNTIFS($S$5:$S$1000,ROW(),$T$5:$T$1000,"Sub"),"")</f>
        <v/>
      </c>
      <c r="V69" s="63">
        <f>IF($T69="","",IF(ISNUMBER($F69),1,IFERROR(LOOKUP(2,1/($H69:$K69&lt;&gt;""),$H69:$K69),0)))</f>
        <v/>
      </c>
      <c r="W69" s="63">
        <f>IF($T69="","",IF(AND(ISNUMBER($F69),$F69&lt;=IF($Q69=MesCiclo,InicioCiclo,$Q69+MOD(2-WEEKDAY($Q69),7))+6),1,IF(ISNUMBER($H69),$H69,0)))</f>
        <v/>
      </c>
      <c r="X69" s="63">
        <f>IF($T69="","",IF(AND(ISNUMBER($F69),$F69&lt;=IF($Q69=MesCiclo,InicioCiclo,$Q69+MOD(2-WEEKDAY($Q69),7))+13),1,IF(ISNUMBER($I69),$I69,$W69)))</f>
        <v/>
      </c>
      <c r="Y69" s="63">
        <f>IF($T69="","",IF(AND(ISNUMBER($F69),$F69&lt;=IF($Q69=MesCiclo,InicioCiclo,$Q69+MOD(2-WEEKDAY($Q69),7))+20),1,IF(ISNUMBER($J69),$J69,$X69)))</f>
        <v/>
      </c>
      <c r="Z69" s="63">
        <f>IF($T69="","",IF(AND(ISNUMBER($F69),$F69&lt;=IF($Q69=MesCiclo,InicioCiclo,$Q69+MOD(2-WEEKDAY($Q69),7))+27),1,IF(ISNUMBER($K69),$K69,$Y69)))</f>
        <v/>
      </c>
      <c r="AA69" s="63">
        <f>IF($T69="","",IF(AND(ISNUMBER($F69),$F69&lt;=IF($Q69=MesCiclo,InicioCiclo,$Q69+MOD(2-WEEKDAY($Q69),7))+6),1,IF(N($U69)&gt;0,AVERAGEIFS($W$5:$W$1000,$S$5:$S$1000,ROW(),$T$5:$T$1000,"Sub"),$W69)))</f>
        <v/>
      </c>
      <c r="AB69" s="63">
        <f>IF($T69="","",IF(AND(ISNUMBER($F69),$F69&lt;=IF($Q69=MesCiclo,InicioCiclo,$Q69+MOD(2-WEEKDAY($Q69),7))+13),1,IF(N($U69)&gt;0,AVERAGEIFS($X$5:$X$1000,$S$5:$S$1000,ROW(),$T$5:$T$1000,"Sub"),$X69)))</f>
        <v/>
      </c>
      <c r="AC69" s="63">
        <f>IF($T69="","",IF(AND(ISNUMBER($F69),$F69&lt;=IF($Q69=MesCiclo,InicioCiclo,$Q69+MOD(2-WEEKDAY($Q69),7))+20),1,IF(N($U69)&gt;0,AVERAGEIFS($Y$5:$Y$1000,$S$5:$S$1000,ROW(),$T$5:$T$1000,"Sub"),$Y69)))</f>
        <v/>
      </c>
      <c r="AD69" s="63">
        <f>IF($T69="","",IF(AND(ISNUMBER($F69),$F69&lt;=IF($Q69=MesCiclo,InicioCiclo,$Q69+MOD(2-WEEKDAY($Q69),7))+27),1,IF(N($U69)&gt;0,AVERAGEIFS($Z$5:$Z$1000,$S$5:$S$1000,ROW(),$T$5:$T$1000,"Sub"),$Z69)))</f>
        <v/>
      </c>
      <c r="AE69" s="63">
        <f>IF($T69&lt;&gt;"Macro","",IF(COUNTIFS($Q$5:$Q$1000,$Q69,$T$5:$T$1000,"Macro",$G$5:$G$1000,"&gt;0")=0,1/COUNTIFS($Q$5:$Q$1000,$Q69,$T$5:$T$1000,"Macro"),IF(AND(ISNUMBER($G69),N($G69)&gt;0),$G69,SUMIFS($G$5:$G$1000,$Q$5:$Q$1000,$Q69,$T$5:$T$1000,"Macro")/COUNTIFS($Q$5:$Q$1000,$Q69,$T$5:$T$1000,"Macro",$G$5:$G$1000,"&gt;0"))/(COUNTIFS($Q$5:$Q$1000,$Q69,$T$5:$T$1000,"Macro")*SUMIFS($G$5:$G$1000,$Q$5:$Q$1000,$Q69,$T$5:$T$1000,"Macro")/COUNTIFS($Q$5:$Q$1000,$Q69,$T$5:$T$1000,"Macro",$G$5:$G$1000,"&gt;0"))))</f>
        <v/>
      </c>
    </row>
    <row r="70">
      <c r="A70" s="55">
        <f>IF(NOT((COUNTA($B70:$K70)+COUNTA($O70))&gt;0),"",IF($T70="Macro",COUNTIFS($T$5:$T70,"Macro",$Q$5:$Q70,$Q70),IF(N($S70)=0,"?",COUNTIFS(INDEX($T$5:$T$1000,1):INDEX($T$5:$T$1000,$S70-4),"Macro",INDEX($Q$5:$Q$1000,1):INDEX($Q$5:$Q$1000,$S70-4),INDEX($Q$5:$Q$1000,$S70-4))&amp;"."&amp;COUNTIFS($S$5:$S70,$S70,$T$5:$T70,"Sub"))))</f>
        <v/>
      </c>
      <c r="B70" s="56" t="n"/>
      <c r="C70" s="57" t="n"/>
      <c r="D70" s="58" t="n"/>
      <c r="E70" s="58" t="n"/>
      <c r="F70" s="58" t="n"/>
      <c r="G70" s="59" t="n"/>
      <c r="H70" s="59" t="n"/>
      <c r="I70" s="59" t="n"/>
      <c r="J70" s="59" t="n"/>
      <c r="K70" s="59" t="n"/>
      <c r="L70" s="60">
        <f>IF(NOT((COUNTA($B70:$K70)+COUNTA($O70))&gt;0),"",IF(ISNUMBER($F70),1,IF(N($U70)&gt;0,AVERAGEIFS($V$5:$V$1000,$S$5:$S$1000,ROW(),$T$5:$T$1000,"Sub"),$V70)))</f>
        <v/>
      </c>
      <c r="M70" s="55">
        <f>IF($L70="","",IF($L70&gt;=1,"Completado",IF($L70&gt;0,"En curso","Pendiente")))</f>
        <v/>
      </c>
      <c r="N70" s="55">
        <f>IF(NOT((COUNTA($B70:$K70)+COUNTA($O70))&gt;0),"",IF(ISNUMBER($F70),IF(AND(ISNUMBER($E70),$F70&gt;$E70),"Cumplida con "&amp;($F70-$E70)&amp;IF($F70-$E70=1," día"," días")&amp;" de retraso","Cumplida"),IF(N($L70)&gt;=1,"Cumplida",IF(NOT(ISNUMBER($E70)),"Sin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plazo")))))))</f>
        <v/>
      </c>
      <c r="O70" s="57" t="n"/>
      <c r="P70" s="61">
        <f>IF(NOT((COUNTA($B70:$K70)+COUNTA($O70))&gt;0),"",IF((IF($C70="","Falta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",""))="","✔ OK","⚠ "&amp;LEFT(IF($C70="","Falta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",""),LEN(IF($C70="","Falta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",""))-3)))</f>
        <v/>
      </c>
      <c r="Q70" s="62">
        <f>IF(NOT((COUNTA($B70:$K70)+COUNTA($O70))&gt;0),"",IF(AND($T70="Sub",N($S70)&gt;0),IF(ISNUMBER(INDEX($D$5:$D$1000,$S70-4)),DATE(YEAR(INDEX($D$5:$D$1000,$S70-4)),MONTH(INDEX($D$5:$D$1000,$S70-4)),1),IF(ISNUMBER(INDEX($E$5:$E$1000,$S70-4)),DATE(YEAR(INDEX($E$5:$E$1000,$S70-4)),MONTH(INDEX($E$5:$E$1000,$S70-4)),1),MesCiclo)),IF(ISNUMBER($D70),DATE(YEAR($D70),MONTH($D70),1),IF(ISNUMBER($E70),DATE(YEAR($E70),MONTH($E70),1),MesCiclo))))</f>
        <v/>
      </c>
      <c r="R70" s="63">
        <f>IF(OR($Q70="",$Q70&lt;&gt;MesCiclo),"",COUNTIF($Q$5:$Q70,MesCiclo))</f>
        <v/>
      </c>
      <c r="S70" s="63">
        <f>IF($T70="","",IF($T70="Macro",ROW(),IFERROR(LOOKUP(2,1/($T$5:$T70="Macro"),ROW($T$5:$T70)),0)))</f>
        <v/>
      </c>
      <c r="T70" s="63">
        <f>IF(NOT((COUNTA($B70:$K70)+COUNTA($O70))&gt;0),"",IF($B70="Subactividad","Sub","Macro"))</f>
        <v/>
      </c>
      <c r="U70" s="63">
        <f>IF($T70="Macro",COUNTIFS($S$5:$S$1000,ROW(),$T$5:$T$1000,"Sub"),"")</f>
        <v/>
      </c>
      <c r="V70" s="63">
        <f>IF($T70="","",IF(ISNUMBER($F70),1,IFERROR(LOOKUP(2,1/($H70:$K70&lt;&gt;""),$H70:$K70),0)))</f>
        <v/>
      </c>
      <c r="W70" s="63">
        <f>IF($T70="","",IF(AND(ISNUMBER($F70),$F70&lt;=IF($Q70=MesCiclo,InicioCiclo,$Q70+MOD(2-WEEKDAY($Q70),7))+6),1,IF(ISNUMBER($H70),$H70,0)))</f>
        <v/>
      </c>
      <c r="X70" s="63">
        <f>IF($T70="","",IF(AND(ISNUMBER($F70),$F70&lt;=IF($Q70=MesCiclo,InicioCiclo,$Q70+MOD(2-WEEKDAY($Q70),7))+13),1,IF(ISNUMBER($I70),$I70,$W70)))</f>
        <v/>
      </c>
      <c r="Y70" s="63">
        <f>IF($T70="","",IF(AND(ISNUMBER($F70),$F70&lt;=IF($Q70=MesCiclo,InicioCiclo,$Q70+MOD(2-WEEKDAY($Q70),7))+20),1,IF(ISNUMBER($J70),$J70,$X70)))</f>
        <v/>
      </c>
      <c r="Z70" s="63">
        <f>IF($T70="","",IF(AND(ISNUMBER($F70),$F70&lt;=IF($Q70=MesCiclo,InicioCiclo,$Q70+MOD(2-WEEKDAY($Q70),7))+27),1,IF(ISNUMBER($K70),$K70,$Y70)))</f>
        <v/>
      </c>
      <c r="AA70" s="63">
        <f>IF($T70="","",IF(AND(ISNUMBER($F70),$F70&lt;=IF($Q70=MesCiclo,InicioCiclo,$Q70+MOD(2-WEEKDAY($Q70),7))+6),1,IF(N($U70)&gt;0,AVERAGEIFS($W$5:$W$1000,$S$5:$S$1000,ROW(),$T$5:$T$1000,"Sub"),$W70)))</f>
        <v/>
      </c>
      <c r="AB70" s="63">
        <f>IF($T70="","",IF(AND(ISNUMBER($F70),$F70&lt;=IF($Q70=MesCiclo,InicioCiclo,$Q70+MOD(2-WEEKDAY($Q70),7))+13),1,IF(N($U70)&gt;0,AVERAGEIFS($X$5:$X$1000,$S$5:$S$1000,ROW(),$T$5:$T$1000,"Sub"),$X70)))</f>
        <v/>
      </c>
      <c r="AC70" s="63">
        <f>IF($T70="","",IF(AND(ISNUMBER($F70),$F70&lt;=IF($Q70=MesCiclo,InicioCiclo,$Q70+MOD(2-WEEKDAY($Q70),7))+20),1,IF(N($U70)&gt;0,AVERAGEIFS($Y$5:$Y$1000,$S$5:$S$1000,ROW(),$T$5:$T$1000,"Sub"),$Y70)))</f>
        <v/>
      </c>
      <c r="AD70" s="63">
        <f>IF($T70="","",IF(AND(ISNUMBER($F70),$F70&lt;=IF($Q70=MesCiclo,InicioCiclo,$Q70+MOD(2-WEEKDAY($Q70),7))+27),1,IF(N($U70)&gt;0,AVERAGEIFS($Z$5:$Z$1000,$S$5:$S$1000,ROW(),$T$5:$T$1000,"Sub"),$Z70)))</f>
        <v/>
      </c>
      <c r="AE70" s="63">
        <f>IF($T70&lt;&gt;"Macro","",IF(COUNTIFS($Q$5:$Q$1000,$Q70,$T$5:$T$1000,"Macro",$G$5:$G$1000,"&gt;0")=0,1/COUNTIFS($Q$5:$Q$1000,$Q70,$T$5:$T$1000,"Macro"),IF(AND(ISNUMBER($G70),N($G70)&gt;0),$G70,SUMIFS($G$5:$G$1000,$Q$5:$Q$1000,$Q70,$T$5:$T$1000,"Macro")/COUNTIFS($Q$5:$Q$1000,$Q70,$T$5:$T$1000,"Macro",$G$5:$G$1000,"&gt;0"))/(COUNTIFS($Q$5:$Q$1000,$Q70,$T$5:$T$1000,"Macro")*SUMIFS($G$5:$G$1000,$Q$5:$Q$1000,$Q70,$T$5:$T$1000,"Macro")/COUNTIFS($Q$5:$Q$1000,$Q70,$T$5:$T$1000,"Macro",$G$5:$G$1000,"&gt;0"))))</f>
        <v/>
      </c>
    </row>
    <row r="71">
      <c r="A71" s="55">
        <f>IF(NOT((COUNTA($B71:$K71)+COUNTA($O71))&gt;0),"",IF($T71="Macro",COUNTIFS($T$5:$T71,"Macro",$Q$5:$Q71,$Q71),IF(N($S71)=0,"?",COUNTIFS(INDEX($T$5:$T$1000,1):INDEX($T$5:$T$1000,$S71-4),"Macro",INDEX($Q$5:$Q$1000,1):INDEX($Q$5:$Q$1000,$S71-4),INDEX($Q$5:$Q$1000,$S71-4))&amp;"."&amp;COUNTIFS($S$5:$S71,$S71,$T$5:$T71,"Sub"))))</f>
        <v/>
      </c>
      <c r="B71" s="56" t="n"/>
      <c r="C71" s="57" t="n"/>
      <c r="D71" s="58" t="n"/>
      <c r="E71" s="58" t="n"/>
      <c r="F71" s="58" t="n"/>
      <c r="G71" s="59" t="n"/>
      <c r="H71" s="59" t="n"/>
      <c r="I71" s="59" t="n"/>
      <c r="J71" s="59" t="n"/>
      <c r="K71" s="59" t="n"/>
      <c r="L71" s="60">
        <f>IF(NOT((COUNTA($B71:$K71)+COUNTA($O71))&gt;0),"",IF(ISNUMBER($F71),1,IF(N($U71)&gt;0,AVERAGEIFS($V$5:$V$1000,$S$5:$S$1000,ROW(),$T$5:$T$1000,"Sub"),$V71)))</f>
        <v/>
      </c>
      <c r="M71" s="55">
        <f>IF($L71="","",IF($L71&gt;=1,"Completado",IF($L71&gt;0,"En curso","Pendiente")))</f>
        <v/>
      </c>
      <c r="N71" s="55">
        <f>IF(NOT((COUNTA($B71:$K71)+COUNTA($O71))&gt;0),"",IF(ISNUMBER($F71),IF(AND(ISNUMBER($E71),$F71&gt;$E71),"Cumplida con "&amp;($F71-$E71)&amp;IF($F71-$E71=1," día"," días")&amp;" de retraso","Cumplida"),IF(N($L71)&gt;=1,"Cumplida",IF(NOT(ISNUMBER($E71)),"Sin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plazo")))))))</f>
        <v/>
      </c>
      <c r="O71" s="57" t="n"/>
      <c r="P71" s="61">
        <f>IF(NOT((COUNTA($B71:$K71)+COUNTA($O71))&gt;0),"",IF((IF($C71="","Falta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",""))="","✔ OK","⚠ "&amp;LEFT(IF($C71="","Falta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",""),LEN(IF($C71="","Falta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",""))-3)))</f>
        <v/>
      </c>
      <c r="Q71" s="62">
        <f>IF(NOT((COUNTA($B71:$K71)+COUNTA($O71))&gt;0),"",IF(AND($T71="Sub",N($S71)&gt;0),IF(ISNUMBER(INDEX($D$5:$D$1000,$S71-4)),DATE(YEAR(INDEX($D$5:$D$1000,$S71-4)),MONTH(INDEX($D$5:$D$1000,$S71-4)),1),IF(ISNUMBER(INDEX($E$5:$E$1000,$S71-4)),DATE(YEAR(INDEX($E$5:$E$1000,$S71-4)),MONTH(INDEX($E$5:$E$1000,$S71-4)),1),MesCiclo)),IF(ISNUMBER($D71),DATE(YEAR($D71),MONTH($D71),1),IF(ISNUMBER($E71),DATE(YEAR($E71),MONTH($E71),1),MesCiclo))))</f>
        <v/>
      </c>
      <c r="R71" s="63">
        <f>IF(OR($Q71="",$Q71&lt;&gt;MesCiclo),"",COUNTIF($Q$5:$Q71,MesCiclo))</f>
        <v/>
      </c>
      <c r="S71" s="63">
        <f>IF($T71="","",IF($T71="Macro",ROW(),IFERROR(LOOKUP(2,1/($T$5:$T71="Macro"),ROW($T$5:$T71)),0)))</f>
        <v/>
      </c>
      <c r="T71" s="63">
        <f>IF(NOT((COUNTA($B71:$K71)+COUNTA($O71))&gt;0),"",IF($B71="Subactividad","Sub","Macro"))</f>
        <v/>
      </c>
      <c r="U71" s="63">
        <f>IF($T71="Macro",COUNTIFS($S$5:$S$1000,ROW(),$T$5:$T$1000,"Sub"),"")</f>
        <v/>
      </c>
      <c r="V71" s="63">
        <f>IF($T71="","",IF(ISNUMBER($F71),1,IFERROR(LOOKUP(2,1/($H71:$K71&lt;&gt;""),$H71:$K71),0)))</f>
        <v/>
      </c>
      <c r="W71" s="63">
        <f>IF($T71="","",IF(AND(ISNUMBER($F71),$F71&lt;=IF($Q71=MesCiclo,InicioCiclo,$Q71+MOD(2-WEEKDAY($Q71),7))+6),1,IF(ISNUMBER($H71),$H71,0)))</f>
        <v/>
      </c>
      <c r="X71" s="63">
        <f>IF($T71="","",IF(AND(ISNUMBER($F71),$F71&lt;=IF($Q71=MesCiclo,InicioCiclo,$Q71+MOD(2-WEEKDAY($Q71),7))+13),1,IF(ISNUMBER($I71),$I71,$W71)))</f>
        <v/>
      </c>
      <c r="Y71" s="63">
        <f>IF($T71="","",IF(AND(ISNUMBER($F71),$F71&lt;=IF($Q71=MesCiclo,InicioCiclo,$Q71+MOD(2-WEEKDAY($Q71),7))+20),1,IF(ISNUMBER($J71),$J71,$X71)))</f>
        <v/>
      </c>
      <c r="Z71" s="63">
        <f>IF($T71="","",IF(AND(ISNUMBER($F71),$F71&lt;=IF($Q71=MesCiclo,InicioCiclo,$Q71+MOD(2-WEEKDAY($Q71),7))+27),1,IF(ISNUMBER($K71),$K71,$Y71)))</f>
        <v/>
      </c>
      <c r="AA71" s="63">
        <f>IF($T71="","",IF(AND(ISNUMBER($F71),$F71&lt;=IF($Q71=MesCiclo,InicioCiclo,$Q71+MOD(2-WEEKDAY($Q71),7))+6),1,IF(N($U71)&gt;0,AVERAGEIFS($W$5:$W$1000,$S$5:$S$1000,ROW(),$T$5:$T$1000,"Sub"),$W71)))</f>
        <v/>
      </c>
      <c r="AB71" s="63">
        <f>IF($T71="","",IF(AND(ISNUMBER($F71),$F71&lt;=IF($Q71=MesCiclo,InicioCiclo,$Q71+MOD(2-WEEKDAY($Q71),7))+13),1,IF(N($U71)&gt;0,AVERAGEIFS($X$5:$X$1000,$S$5:$S$1000,ROW(),$T$5:$T$1000,"Sub"),$X71)))</f>
        <v/>
      </c>
      <c r="AC71" s="63">
        <f>IF($T71="","",IF(AND(ISNUMBER($F71),$F71&lt;=IF($Q71=MesCiclo,InicioCiclo,$Q71+MOD(2-WEEKDAY($Q71),7))+20),1,IF(N($U71)&gt;0,AVERAGEIFS($Y$5:$Y$1000,$S$5:$S$1000,ROW(),$T$5:$T$1000,"Sub"),$Y71)))</f>
        <v/>
      </c>
      <c r="AD71" s="63">
        <f>IF($T71="","",IF(AND(ISNUMBER($F71),$F71&lt;=IF($Q71=MesCiclo,InicioCiclo,$Q71+MOD(2-WEEKDAY($Q71),7))+27),1,IF(N($U71)&gt;0,AVERAGEIFS($Z$5:$Z$1000,$S$5:$S$1000,ROW(),$T$5:$T$1000,"Sub"),$Z71)))</f>
        <v/>
      </c>
      <c r="AE71" s="63">
        <f>IF($T71&lt;&gt;"Macro","",IF(COUNTIFS($Q$5:$Q$1000,$Q71,$T$5:$T$1000,"Macro",$G$5:$G$1000,"&gt;0")=0,1/COUNTIFS($Q$5:$Q$1000,$Q71,$T$5:$T$1000,"Macro"),IF(AND(ISNUMBER($G71),N($G71)&gt;0),$G71,SUMIFS($G$5:$G$1000,$Q$5:$Q$1000,$Q71,$T$5:$T$1000,"Macro")/COUNTIFS($Q$5:$Q$1000,$Q71,$T$5:$T$1000,"Macro",$G$5:$G$1000,"&gt;0"))/(COUNTIFS($Q$5:$Q$1000,$Q71,$T$5:$T$1000,"Macro")*SUMIFS($G$5:$G$1000,$Q$5:$Q$1000,$Q71,$T$5:$T$1000,"Macro")/COUNTIFS($Q$5:$Q$1000,$Q71,$T$5:$T$1000,"Macro",$G$5:$G$1000,"&gt;0"))))</f>
        <v/>
      </c>
    </row>
    <row r="72">
      <c r="A72" s="55">
        <f>IF(NOT((COUNTA($B72:$K72)+COUNTA($O72))&gt;0),"",IF($T72="Macro",COUNTIFS($T$5:$T72,"Macro",$Q$5:$Q72,$Q72),IF(N($S72)=0,"?",COUNTIFS(INDEX($T$5:$T$1000,1):INDEX($T$5:$T$1000,$S72-4),"Macro",INDEX($Q$5:$Q$1000,1):INDEX($Q$5:$Q$1000,$S72-4),INDEX($Q$5:$Q$1000,$S72-4))&amp;"."&amp;COUNTIFS($S$5:$S72,$S72,$T$5:$T72,"Sub"))))</f>
        <v/>
      </c>
      <c r="B72" s="56" t="n"/>
      <c r="C72" s="57" t="n"/>
      <c r="D72" s="58" t="n"/>
      <c r="E72" s="58" t="n"/>
      <c r="F72" s="58" t="n"/>
      <c r="G72" s="59" t="n"/>
      <c r="H72" s="59" t="n"/>
      <c r="I72" s="59" t="n"/>
      <c r="J72" s="59" t="n"/>
      <c r="K72" s="59" t="n"/>
      <c r="L72" s="60">
        <f>IF(NOT((COUNTA($B72:$K72)+COUNTA($O72))&gt;0),"",IF(ISNUMBER($F72),1,IF(N($U72)&gt;0,AVERAGEIFS($V$5:$V$1000,$S$5:$S$1000,ROW(),$T$5:$T$1000,"Sub"),$V72)))</f>
        <v/>
      </c>
      <c r="M72" s="55">
        <f>IF($L72="","",IF($L72&gt;=1,"Completado",IF($L72&gt;0,"En curso","Pendiente")))</f>
        <v/>
      </c>
      <c r="N72" s="55">
        <f>IF(NOT((COUNTA($B72:$K72)+COUNTA($O72))&gt;0),"",IF(ISNUMBER($F72),IF(AND(ISNUMBER($E72),$F72&gt;$E72),"Cumplida con "&amp;($F72-$E72)&amp;IF($F72-$E72=1," día"," días")&amp;" de retraso","Cumplida"),IF(N($L72)&gt;=1,"Cumplida",IF(NOT(ISNUMBER($E72)),"Sin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plazo")))))))</f>
        <v/>
      </c>
      <c r="O72" s="57" t="n"/>
      <c r="P72" s="61">
        <f>IF(NOT((COUNTA($B72:$K72)+COUNTA($O72))&gt;0),"",IF((IF($C72="","Falta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",""))="","✔ OK","⚠ "&amp;LEFT(IF($C72="","Falta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",""),LEN(IF($C72="","Falta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",""))-3)))</f>
        <v/>
      </c>
      <c r="Q72" s="62">
        <f>IF(NOT((COUNTA($B72:$K72)+COUNTA($O72))&gt;0),"",IF(AND($T72="Sub",N($S72)&gt;0),IF(ISNUMBER(INDEX($D$5:$D$1000,$S72-4)),DATE(YEAR(INDEX($D$5:$D$1000,$S72-4)),MONTH(INDEX($D$5:$D$1000,$S72-4)),1),IF(ISNUMBER(INDEX($E$5:$E$1000,$S72-4)),DATE(YEAR(INDEX($E$5:$E$1000,$S72-4)),MONTH(INDEX($E$5:$E$1000,$S72-4)),1),MesCiclo)),IF(ISNUMBER($D72),DATE(YEAR($D72),MONTH($D72),1),IF(ISNUMBER($E72),DATE(YEAR($E72),MONTH($E72),1),MesCiclo))))</f>
        <v/>
      </c>
      <c r="R72" s="63">
        <f>IF(OR($Q72="",$Q72&lt;&gt;MesCiclo),"",COUNTIF($Q$5:$Q72,MesCiclo))</f>
        <v/>
      </c>
      <c r="S72" s="63">
        <f>IF($T72="","",IF($T72="Macro",ROW(),IFERROR(LOOKUP(2,1/($T$5:$T72="Macro"),ROW($T$5:$T72)),0)))</f>
        <v/>
      </c>
      <c r="T72" s="63">
        <f>IF(NOT((COUNTA($B72:$K72)+COUNTA($O72))&gt;0),"",IF($B72="Subactividad","Sub","Macro"))</f>
        <v/>
      </c>
      <c r="U72" s="63">
        <f>IF($T72="Macro",COUNTIFS($S$5:$S$1000,ROW(),$T$5:$T$1000,"Sub"),"")</f>
        <v/>
      </c>
      <c r="V72" s="63">
        <f>IF($T72="","",IF(ISNUMBER($F72),1,IFERROR(LOOKUP(2,1/($H72:$K72&lt;&gt;""),$H72:$K72),0)))</f>
        <v/>
      </c>
      <c r="W72" s="63">
        <f>IF($T72="","",IF(AND(ISNUMBER($F72),$F72&lt;=IF($Q72=MesCiclo,InicioCiclo,$Q72+MOD(2-WEEKDAY($Q72),7))+6),1,IF(ISNUMBER($H72),$H72,0)))</f>
        <v/>
      </c>
      <c r="X72" s="63">
        <f>IF($T72="","",IF(AND(ISNUMBER($F72),$F72&lt;=IF($Q72=MesCiclo,InicioCiclo,$Q72+MOD(2-WEEKDAY($Q72),7))+13),1,IF(ISNUMBER($I72),$I72,$W72)))</f>
        <v/>
      </c>
      <c r="Y72" s="63">
        <f>IF($T72="","",IF(AND(ISNUMBER($F72),$F72&lt;=IF($Q72=MesCiclo,InicioCiclo,$Q72+MOD(2-WEEKDAY($Q72),7))+20),1,IF(ISNUMBER($J72),$J72,$X72)))</f>
        <v/>
      </c>
      <c r="Z72" s="63">
        <f>IF($T72="","",IF(AND(ISNUMBER($F72),$F72&lt;=IF($Q72=MesCiclo,InicioCiclo,$Q72+MOD(2-WEEKDAY($Q72),7))+27),1,IF(ISNUMBER($K72),$K72,$Y72)))</f>
        <v/>
      </c>
      <c r="AA72" s="63">
        <f>IF($T72="","",IF(AND(ISNUMBER($F72),$F72&lt;=IF($Q72=MesCiclo,InicioCiclo,$Q72+MOD(2-WEEKDAY($Q72),7))+6),1,IF(N($U72)&gt;0,AVERAGEIFS($W$5:$W$1000,$S$5:$S$1000,ROW(),$T$5:$T$1000,"Sub"),$W72)))</f>
        <v/>
      </c>
      <c r="AB72" s="63">
        <f>IF($T72="","",IF(AND(ISNUMBER($F72),$F72&lt;=IF($Q72=MesCiclo,InicioCiclo,$Q72+MOD(2-WEEKDAY($Q72),7))+13),1,IF(N($U72)&gt;0,AVERAGEIFS($X$5:$X$1000,$S$5:$S$1000,ROW(),$T$5:$T$1000,"Sub"),$X72)))</f>
        <v/>
      </c>
      <c r="AC72" s="63">
        <f>IF($T72="","",IF(AND(ISNUMBER($F72),$F72&lt;=IF($Q72=MesCiclo,InicioCiclo,$Q72+MOD(2-WEEKDAY($Q72),7))+20),1,IF(N($U72)&gt;0,AVERAGEIFS($Y$5:$Y$1000,$S$5:$S$1000,ROW(),$T$5:$T$1000,"Sub"),$Y72)))</f>
        <v/>
      </c>
      <c r="AD72" s="63">
        <f>IF($T72="","",IF(AND(ISNUMBER($F72),$F72&lt;=IF($Q72=MesCiclo,InicioCiclo,$Q72+MOD(2-WEEKDAY($Q72),7))+27),1,IF(N($U72)&gt;0,AVERAGEIFS($Z$5:$Z$1000,$S$5:$S$1000,ROW(),$T$5:$T$1000,"Sub"),$Z72)))</f>
        <v/>
      </c>
      <c r="AE72" s="63">
        <f>IF($T72&lt;&gt;"Macro","",IF(COUNTIFS($Q$5:$Q$1000,$Q72,$T$5:$T$1000,"Macro",$G$5:$G$1000,"&gt;0")=0,1/COUNTIFS($Q$5:$Q$1000,$Q72,$T$5:$T$1000,"Macro"),IF(AND(ISNUMBER($G72),N($G72)&gt;0),$G72,SUMIFS($G$5:$G$1000,$Q$5:$Q$1000,$Q72,$T$5:$T$1000,"Macro")/COUNTIFS($Q$5:$Q$1000,$Q72,$T$5:$T$1000,"Macro",$G$5:$G$1000,"&gt;0"))/(COUNTIFS($Q$5:$Q$1000,$Q72,$T$5:$T$1000,"Macro")*SUMIFS($G$5:$G$1000,$Q$5:$Q$1000,$Q72,$T$5:$T$1000,"Macro")/COUNTIFS($Q$5:$Q$1000,$Q72,$T$5:$T$1000,"Macro",$G$5:$G$1000,"&gt;0"))))</f>
        <v/>
      </c>
    </row>
    <row r="73">
      <c r="A73" s="55">
        <f>IF(NOT((COUNTA($B73:$K73)+COUNTA($O73))&gt;0),"",IF($T73="Macro",COUNTIFS($T$5:$T73,"Macro",$Q$5:$Q73,$Q73),IF(N($S73)=0,"?",COUNTIFS(INDEX($T$5:$T$1000,1):INDEX($T$5:$T$1000,$S73-4),"Macro",INDEX($Q$5:$Q$1000,1):INDEX($Q$5:$Q$1000,$S73-4),INDEX($Q$5:$Q$1000,$S73-4))&amp;"."&amp;COUNTIFS($S$5:$S73,$S73,$T$5:$T73,"Sub"))))</f>
        <v/>
      </c>
      <c r="B73" s="56" t="n"/>
      <c r="C73" s="57" t="n"/>
      <c r="D73" s="58" t="n"/>
      <c r="E73" s="58" t="n"/>
      <c r="F73" s="58" t="n"/>
      <c r="G73" s="59" t="n"/>
      <c r="H73" s="59" t="n"/>
      <c r="I73" s="59" t="n"/>
      <c r="J73" s="59" t="n"/>
      <c r="K73" s="59" t="n"/>
      <c r="L73" s="60">
        <f>IF(NOT((COUNTA($B73:$K73)+COUNTA($O73))&gt;0),"",IF(ISNUMBER($F73),1,IF(N($U73)&gt;0,AVERAGEIFS($V$5:$V$1000,$S$5:$S$1000,ROW(),$T$5:$T$1000,"Sub"),$V73)))</f>
        <v/>
      </c>
      <c r="M73" s="55">
        <f>IF($L73="","",IF($L73&gt;=1,"Completado",IF($L73&gt;0,"En curso","Pendiente")))</f>
        <v/>
      </c>
      <c r="N73" s="55">
        <f>IF(NOT((COUNTA($B73:$K73)+COUNTA($O73))&gt;0),"",IF(ISNUMBER($F73),IF(AND(ISNUMBER($E73),$F73&gt;$E73),"Cumplida con "&amp;($F73-$E73)&amp;IF($F73-$E73=1," día"," días")&amp;" de retraso","Cumplida"),IF(N($L73)&gt;=1,"Cumplida",IF(NOT(ISNUMBER($E73)),"Sin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plazo")))))))</f>
        <v/>
      </c>
      <c r="O73" s="57" t="n"/>
      <c r="P73" s="61">
        <f>IF(NOT((COUNTA($B73:$K73)+COUNTA($O73))&gt;0),"",IF((IF($C73="","Falta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",""))="","✔ OK","⚠ "&amp;LEFT(IF($C73="","Falta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",""),LEN(IF($C73="","Falta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",""))-3)))</f>
        <v/>
      </c>
      <c r="Q73" s="62">
        <f>IF(NOT((COUNTA($B73:$K73)+COUNTA($O73))&gt;0),"",IF(AND($T73="Sub",N($S73)&gt;0),IF(ISNUMBER(INDEX($D$5:$D$1000,$S73-4)),DATE(YEAR(INDEX($D$5:$D$1000,$S73-4)),MONTH(INDEX($D$5:$D$1000,$S73-4)),1),IF(ISNUMBER(INDEX($E$5:$E$1000,$S73-4)),DATE(YEAR(INDEX($E$5:$E$1000,$S73-4)),MONTH(INDEX($E$5:$E$1000,$S73-4)),1),MesCiclo)),IF(ISNUMBER($D73),DATE(YEAR($D73),MONTH($D73),1),IF(ISNUMBER($E73),DATE(YEAR($E73),MONTH($E73),1),MesCiclo))))</f>
        <v/>
      </c>
      <c r="R73" s="63">
        <f>IF(OR($Q73="",$Q73&lt;&gt;MesCiclo),"",COUNTIF($Q$5:$Q73,MesCiclo))</f>
        <v/>
      </c>
      <c r="S73" s="63">
        <f>IF($T73="","",IF($T73="Macro",ROW(),IFERROR(LOOKUP(2,1/($T$5:$T73="Macro"),ROW($T$5:$T73)),0)))</f>
        <v/>
      </c>
      <c r="T73" s="63">
        <f>IF(NOT((COUNTA($B73:$K73)+COUNTA($O73))&gt;0),"",IF($B73="Subactividad","Sub","Macro"))</f>
        <v/>
      </c>
      <c r="U73" s="63">
        <f>IF($T73="Macro",COUNTIFS($S$5:$S$1000,ROW(),$T$5:$T$1000,"Sub"),"")</f>
        <v/>
      </c>
      <c r="V73" s="63">
        <f>IF($T73="","",IF(ISNUMBER($F73),1,IFERROR(LOOKUP(2,1/($H73:$K73&lt;&gt;""),$H73:$K73),0)))</f>
        <v/>
      </c>
      <c r="W73" s="63">
        <f>IF($T73="","",IF(AND(ISNUMBER($F73),$F73&lt;=IF($Q73=MesCiclo,InicioCiclo,$Q73+MOD(2-WEEKDAY($Q73),7))+6),1,IF(ISNUMBER($H73),$H73,0)))</f>
        <v/>
      </c>
      <c r="X73" s="63">
        <f>IF($T73="","",IF(AND(ISNUMBER($F73),$F73&lt;=IF($Q73=MesCiclo,InicioCiclo,$Q73+MOD(2-WEEKDAY($Q73),7))+13),1,IF(ISNUMBER($I73),$I73,$W73)))</f>
        <v/>
      </c>
      <c r="Y73" s="63">
        <f>IF($T73="","",IF(AND(ISNUMBER($F73),$F73&lt;=IF($Q73=MesCiclo,InicioCiclo,$Q73+MOD(2-WEEKDAY($Q73),7))+20),1,IF(ISNUMBER($J73),$J73,$X73)))</f>
        <v/>
      </c>
      <c r="Z73" s="63">
        <f>IF($T73="","",IF(AND(ISNUMBER($F73),$F73&lt;=IF($Q73=MesCiclo,InicioCiclo,$Q73+MOD(2-WEEKDAY($Q73),7))+27),1,IF(ISNUMBER($K73),$K73,$Y73)))</f>
        <v/>
      </c>
      <c r="AA73" s="63">
        <f>IF($T73="","",IF(AND(ISNUMBER($F73),$F73&lt;=IF($Q73=MesCiclo,InicioCiclo,$Q73+MOD(2-WEEKDAY($Q73),7))+6),1,IF(N($U73)&gt;0,AVERAGEIFS($W$5:$W$1000,$S$5:$S$1000,ROW(),$T$5:$T$1000,"Sub"),$W73)))</f>
        <v/>
      </c>
      <c r="AB73" s="63">
        <f>IF($T73="","",IF(AND(ISNUMBER($F73),$F73&lt;=IF($Q73=MesCiclo,InicioCiclo,$Q73+MOD(2-WEEKDAY($Q73),7))+13),1,IF(N($U73)&gt;0,AVERAGEIFS($X$5:$X$1000,$S$5:$S$1000,ROW(),$T$5:$T$1000,"Sub"),$X73)))</f>
        <v/>
      </c>
      <c r="AC73" s="63">
        <f>IF($T73="","",IF(AND(ISNUMBER($F73),$F73&lt;=IF($Q73=MesCiclo,InicioCiclo,$Q73+MOD(2-WEEKDAY($Q73),7))+20),1,IF(N($U73)&gt;0,AVERAGEIFS($Y$5:$Y$1000,$S$5:$S$1000,ROW(),$T$5:$T$1000,"Sub"),$Y73)))</f>
        <v/>
      </c>
      <c r="AD73" s="63">
        <f>IF($T73="","",IF(AND(ISNUMBER($F73),$F73&lt;=IF($Q73=MesCiclo,InicioCiclo,$Q73+MOD(2-WEEKDAY($Q73),7))+27),1,IF(N($U73)&gt;0,AVERAGEIFS($Z$5:$Z$1000,$S$5:$S$1000,ROW(),$T$5:$T$1000,"Sub"),$Z73)))</f>
        <v/>
      </c>
      <c r="AE73" s="63">
        <f>IF($T73&lt;&gt;"Macro","",IF(COUNTIFS($Q$5:$Q$1000,$Q73,$T$5:$T$1000,"Macro",$G$5:$G$1000,"&gt;0")=0,1/COUNTIFS($Q$5:$Q$1000,$Q73,$T$5:$T$1000,"Macro"),IF(AND(ISNUMBER($G73),N($G73)&gt;0),$G73,SUMIFS($G$5:$G$1000,$Q$5:$Q$1000,$Q73,$T$5:$T$1000,"Macro")/COUNTIFS($Q$5:$Q$1000,$Q73,$T$5:$T$1000,"Macro",$G$5:$G$1000,"&gt;0"))/(COUNTIFS($Q$5:$Q$1000,$Q73,$T$5:$T$1000,"Macro")*SUMIFS($G$5:$G$1000,$Q$5:$Q$1000,$Q73,$T$5:$T$1000,"Macro")/COUNTIFS($Q$5:$Q$1000,$Q73,$T$5:$T$1000,"Macro",$G$5:$G$1000,"&gt;0"))))</f>
        <v/>
      </c>
    </row>
    <row r="74">
      <c r="A74" s="55">
        <f>IF(NOT((COUNTA($B74:$K74)+COUNTA($O74))&gt;0),"",IF($T74="Macro",COUNTIFS($T$5:$T74,"Macro",$Q$5:$Q74,$Q74),IF(N($S74)=0,"?",COUNTIFS(INDEX($T$5:$T$1000,1):INDEX($T$5:$T$1000,$S74-4),"Macro",INDEX($Q$5:$Q$1000,1):INDEX($Q$5:$Q$1000,$S74-4),INDEX($Q$5:$Q$1000,$S74-4))&amp;"."&amp;COUNTIFS($S$5:$S74,$S74,$T$5:$T74,"Sub"))))</f>
        <v/>
      </c>
      <c r="B74" s="56" t="n"/>
      <c r="C74" s="57" t="n"/>
      <c r="D74" s="58" t="n"/>
      <c r="E74" s="58" t="n"/>
      <c r="F74" s="58" t="n"/>
      <c r="G74" s="59" t="n"/>
      <c r="H74" s="59" t="n"/>
      <c r="I74" s="59" t="n"/>
      <c r="J74" s="59" t="n"/>
      <c r="K74" s="59" t="n"/>
      <c r="L74" s="60">
        <f>IF(NOT((COUNTA($B74:$K74)+COUNTA($O74))&gt;0),"",IF(ISNUMBER($F74),1,IF(N($U74)&gt;0,AVERAGEIFS($V$5:$V$1000,$S$5:$S$1000,ROW(),$T$5:$T$1000,"Sub"),$V74)))</f>
        <v/>
      </c>
      <c r="M74" s="55">
        <f>IF($L74="","",IF($L74&gt;=1,"Completado",IF($L74&gt;0,"En curso","Pendiente")))</f>
        <v/>
      </c>
      <c r="N74" s="55">
        <f>IF(NOT((COUNTA($B74:$K74)+COUNTA($O74))&gt;0),"",IF(ISNUMBER($F74),IF(AND(ISNUMBER($E74),$F74&gt;$E74),"Cumplida con "&amp;($F74-$E74)&amp;IF($F74-$E74=1," día"," días")&amp;" de retraso","Cumplida"),IF(N($L74)&gt;=1,"Cumplida",IF(NOT(ISNUMBER($E74)),"Sin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plazo")))))))</f>
        <v/>
      </c>
      <c r="O74" s="57" t="n"/>
      <c r="P74" s="61">
        <f>IF(NOT((COUNTA($B74:$K74)+COUNTA($O74))&gt;0),"",IF((IF($C74="","Falta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",""))="","✔ OK","⚠ "&amp;LEFT(IF($C74="","Falta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",""),LEN(IF($C74="","Falta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",""))-3)))</f>
        <v/>
      </c>
      <c r="Q74" s="62">
        <f>IF(NOT((COUNTA($B74:$K74)+COUNTA($O74))&gt;0),"",IF(AND($T74="Sub",N($S74)&gt;0),IF(ISNUMBER(INDEX($D$5:$D$1000,$S74-4)),DATE(YEAR(INDEX($D$5:$D$1000,$S74-4)),MONTH(INDEX($D$5:$D$1000,$S74-4)),1),IF(ISNUMBER(INDEX($E$5:$E$1000,$S74-4)),DATE(YEAR(INDEX($E$5:$E$1000,$S74-4)),MONTH(INDEX($E$5:$E$1000,$S74-4)),1),MesCiclo)),IF(ISNUMBER($D74),DATE(YEAR($D74),MONTH($D74),1),IF(ISNUMBER($E74),DATE(YEAR($E74),MONTH($E74),1),MesCiclo))))</f>
        <v/>
      </c>
      <c r="R74" s="63">
        <f>IF(OR($Q74="",$Q74&lt;&gt;MesCiclo),"",COUNTIF($Q$5:$Q74,MesCiclo))</f>
        <v/>
      </c>
      <c r="S74" s="63">
        <f>IF($T74="","",IF($T74="Macro",ROW(),IFERROR(LOOKUP(2,1/($T$5:$T74="Macro"),ROW($T$5:$T74)),0)))</f>
        <v/>
      </c>
      <c r="T74" s="63">
        <f>IF(NOT((COUNTA($B74:$K74)+COUNTA($O74))&gt;0),"",IF($B74="Subactividad","Sub","Macro"))</f>
        <v/>
      </c>
      <c r="U74" s="63">
        <f>IF($T74="Macro",COUNTIFS($S$5:$S$1000,ROW(),$T$5:$T$1000,"Sub"),"")</f>
        <v/>
      </c>
      <c r="V74" s="63">
        <f>IF($T74="","",IF(ISNUMBER($F74),1,IFERROR(LOOKUP(2,1/($H74:$K74&lt;&gt;""),$H74:$K74),0)))</f>
        <v/>
      </c>
      <c r="W74" s="63">
        <f>IF($T74="","",IF(AND(ISNUMBER($F74),$F74&lt;=IF($Q74=MesCiclo,InicioCiclo,$Q74+MOD(2-WEEKDAY($Q74),7))+6),1,IF(ISNUMBER($H74),$H74,0)))</f>
        <v/>
      </c>
      <c r="X74" s="63">
        <f>IF($T74="","",IF(AND(ISNUMBER($F74),$F74&lt;=IF($Q74=MesCiclo,InicioCiclo,$Q74+MOD(2-WEEKDAY($Q74),7))+13),1,IF(ISNUMBER($I74),$I74,$W74)))</f>
        <v/>
      </c>
      <c r="Y74" s="63">
        <f>IF($T74="","",IF(AND(ISNUMBER($F74),$F74&lt;=IF($Q74=MesCiclo,InicioCiclo,$Q74+MOD(2-WEEKDAY($Q74),7))+20),1,IF(ISNUMBER($J74),$J74,$X74)))</f>
        <v/>
      </c>
      <c r="Z74" s="63">
        <f>IF($T74="","",IF(AND(ISNUMBER($F74),$F74&lt;=IF($Q74=MesCiclo,InicioCiclo,$Q74+MOD(2-WEEKDAY($Q74),7))+27),1,IF(ISNUMBER($K74),$K74,$Y74)))</f>
        <v/>
      </c>
      <c r="AA74" s="63">
        <f>IF($T74="","",IF(AND(ISNUMBER($F74),$F74&lt;=IF($Q74=MesCiclo,InicioCiclo,$Q74+MOD(2-WEEKDAY($Q74),7))+6),1,IF(N($U74)&gt;0,AVERAGEIFS($W$5:$W$1000,$S$5:$S$1000,ROW(),$T$5:$T$1000,"Sub"),$W74)))</f>
        <v/>
      </c>
      <c r="AB74" s="63">
        <f>IF($T74="","",IF(AND(ISNUMBER($F74),$F74&lt;=IF($Q74=MesCiclo,InicioCiclo,$Q74+MOD(2-WEEKDAY($Q74),7))+13),1,IF(N($U74)&gt;0,AVERAGEIFS($X$5:$X$1000,$S$5:$S$1000,ROW(),$T$5:$T$1000,"Sub"),$X74)))</f>
        <v/>
      </c>
      <c r="AC74" s="63">
        <f>IF($T74="","",IF(AND(ISNUMBER($F74),$F74&lt;=IF($Q74=MesCiclo,InicioCiclo,$Q74+MOD(2-WEEKDAY($Q74),7))+20),1,IF(N($U74)&gt;0,AVERAGEIFS($Y$5:$Y$1000,$S$5:$S$1000,ROW(),$T$5:$T$1000,"Sub"),$Y74)))</f>
        <v/>
      </c>
      <c r="AD74" s="63">
        <f>IF($T74="","",IF(AND(ISNUMBER($F74),$F74&lt;=IF($Q74=MesCiclo,InicioCiclo,$Q74+MOD(2-WEEKDAY($Q74),7))+27),1,IF(N($U74)&gt;0,AVERAGEIFS($Z$5:$Z$1000,$S$5:$S$1000,ROW(),$T$5:$T$1000,"Sub"),$Z74)))</f>
        <v/>
      </c>
      <c r="AE74" s="63">
        <f>IF($T74&lt;&gt;"Macro","",IF(COUNTIFS($Q$5:$Q$1000,$Q74,$T$5:$T$1000,"Macro",$G$5:$G$1000,"&gt;0")=0,1/COUNTIFS($Q$5:$Q$1000,$Q74,$T$5:$T$1000,"Macro"),IF(AND(ISNUMBER($G74),N($G74)&gt;0),$G74,SUMIFS($G$5:$G$1000,$Q$5:$Q$1000,$Q74,$T$5:$T$1000,"Macro")/COUNTIFS($Q$5:$Q$1000,$Q74,$T$5:$T$1000,"Macro",$G$5:$G$1000,"&gt;0"))/(COUNTIFS($Q$5:$Q$1000,$Q74,$T$5:$T$1000,"Macro")*SUMIFS($G$5:$G$1000,$Q$5:$Q$1000,$Q74,$T$5:$T$1000,"Macro")/COUNTIFS($Q$5:$Q$1000,$Q74,$T$5:$T$1000,"Macro",$G$5:$G$1000,"&gt;0"))))</f>
        <v/>
      </c>
    </row>
    <row r="75">
      <c r="A75" s="55">
        <f>IF(NOT((COUNTA($B75:$K75)+COUNTA($O75))&gt;0),"",IF($T75="Macro",COUNTIFS($T$5:$T75,"Macro",$Q$5:$Q75,$Q75),IF(N($S75)=0,"?",COUNTIFS(INDEX($T$5:$T$1000,1):INDEX($T$5:$T$1000,$S75-4),"Macro",INDEX($Q$5:$Q$1000,1):INDEX($Q$5:$Q$1000,$S75-4),INDEX($Q$5:$Q$1000,$S75-4))&amp;"."&amp;COUNTIFS($S$5:$S75,$S75,$T$5:$T75,"Sub"))))</f>
        <v/>
      </c>
      <c r="B75" s="56" t="n"/>
      <c r="C75" s="57" t="n"/>
      <c r="D75" s="58" t="n"/>
      <c r="E75" s="58" t="n"/>
      <c r="F75" s="58" t="n"/>
      <c r="G75" s="59" t="n"/>
      <c r="H75" s="59" t="n"/>
      <c r="I75" s="59" t="n"/>
      <c r="J75" s="59" t="n"/>
      <c r="K75" s="59" t="n"/>
      <c r="L75" s="60">
        <f>IF(NOT((COUNTA($B75:$K75)+COUNTA($O75))&gt;0),"",IF(ISNUMBER($F75),1,IF(N($U75)&gt;0,AVERAGEIFS($V$5:$V$1000,$S$5:$S$1000,ROW(),$T$5:$T$1000,"Sub"),$V75)))</f>
        <v/>
      </c>
      <c r="M75" s="55">
        <f>IF($L75="","",IF($L75&gt;=1,"Completado",IF($L75&gt;0,"En curso","Pendiente")))</f>
        <v/>
      </c>
      <c r="N75" s="55">
        <f>IF(NOT((COUNTA($B75:$K75)+COUNTA($O75))&gt;0),"",IF(ISNUMBER($F75),IF(AND(ISNUMBER($E75),$F75&gt;$E75),"Cumplida con "&amp;($F75-$E75)&amp;IF($F75-$E75=1," día"," días")&amp;" de retraso","Cumplida"),IF(N($L75)&gt;=1,"Cumplida",IF(NOT(ISNUMBER($E75)),"Sin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plazo")))))))</f>
        <v/>
      </c>
      <c r="O75" s="57" t="n"/>
      <c r="P75" s="61">
        <f>IF(NOT((COUNTA($B75:$K75)+COUNTA($O75))&gt;0),"",IF((IF($C75="","Falta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",""))="","✔ OK","⚠ "&amp;LEFT(IF($C75="","Falta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",""),LEN(IF($C75="","Falta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",""))-3)))</f>
        <v/>
      </c>
      <c r="Q75" s="62">
        <f>IF(NOT((COUNTA($B75:$K75)+COUNTA($O75))&gt;0),"",IF(AND($T75="Sub",N($S75)&gt;0),IF(ISNUMBER(INDEX($D$5:$D$1000,$S75-4)),DATE(YEAR(INDEX($D$5:$D$1000,$S75-4)),MONTH(INDEX($D$5:$D$1000,$S75-4)),1),IF(ISNUMBER(INDEX($E$5:$E$1000,$S75-4)),DATE(YEAR(INDEX($E$5:$E$1000,$S75-4)),MONTH(INDEX($E$5:$E$1000,$S75-4)),1),MesCiclo)),IF(ISNUMBER($D75),DATE(YEAR($D75),MONTH($D75),1),IF(ISNUMBER($E75),DATE(YEAR($E75),MONTH($E75),1),MesCiclo))))</f>
        <v/>
      </c>
      <c r="R75" s="63">
        <f>IF(OR($Q75="",$Q75&lt;&gt;MesCiclo),"",COUNTIF($Q$5:$Q75,MesCiclo))</f>
        <v/>
      </c>
      <c r="S75" s="63">
        <f>IF($T75="","",IF($T75="Macro",ROW(),IFERROR(LOOKUP(2,1/($T$5:$T75="Macro"),ROW($T$5:$T75)),0)))</f>
        <v/>
      </c>
      <c r="T75" s="63">
        <f>IF(NOT((COUNTA($B75:$K75)+COUNTA($O75))&gt;0),"",IF($B75="Subactividad","Sub","Macro"))</f>
        <v/>
      </c>
      <c r="U75" s="63">
        <f>IF($T75="Macro",COUNTIFS($S$5:$S$1000,ROW(),$T$5:$T$1000,"Sub"),"")</f>
        <v/>
      </c>
      <c r="V75" s="63">
        <f>IF($T75="","",IF(ISNUMBER($F75),1,IFERROR(LOOKUP(2,1/($H75:$K75&lt;&gt;""),$H75:$K75),0)))</f>
        <v/>
      </c>
      <c r="W75" s="63">
        <f>IF($T75="","",IF(AND(ISNUMBER($F75),$F75&lt;=IF($Q75=MesCiclo,InicioCiclo,$Q75+MOD(2-WEEKDAY($Q75),7))+6),1,IF(ISNUMBER($H75),$H75,0)))</f>
        <v/>
      </c>
      <c r="X75" s="63">
        <f>IF($T75="","",IF(AND(ISNUMBER($F75),$F75&lt;=IF($Q75=MesCiclo,InicioCiclo,$Q75+MOD(2-WEEKDAY($Q75),7))+13),1,IF(ISNUMBER($I75),$I75,$W75)))</f>
        <v/>
      </c>
      <c r="Y75" s="63">
        <f>IF($T75="","",IF(AND(ISNUMBER($F75),$F75&lt;=IF($Q75=MesCiclo,InicioCiclo,$Q75+MOD(2-WEEKDAY($Q75),7))+20),1,IF(ISNUMBER($J75),$J75,$X75)))</f>
        <v/>
      </c>
      <c r="Z75" s="63">
        <f>IF($T75="","",IF(AND(ISNUMBER($F75),$F75&lt;=IF($Q75=MesCiclo,InicioCiclo,$Q75+MOD(2-WEEKDAY($Q75),7))+27),1,IF(ISNUMBER($K75),$K75,$Y75)))</f>
        <v/>
      </c>
      <c r="AA75" s="63">
        <f>IF($T75="","",IF(AND(ISNUMBER($F75),$F75&lt;=IF($Q75=MesCiclo,InicioCiclo,$Q75+MOD(2-WEEKDAY($Q75),7))+6),1,IF(N($U75)&gt;0,AVERAGEIFS($W$5:$W$1000,$S$5:$S$1000,ROW(),$T$5:$T$1000,"Sub"),$W75)))</f>
        <v/>
      </c>
      <c r="AB75" s="63">
        <f>IF($T75="","",IF(AND(ISNUMBER($F75),$F75&lt;=IF($Q75=MesCiclo,InicioCiclo,$Q75+MOD(2-WEEKDAY($Q75),7))+13),1,IF(N($U75)&gt;0,AVERAGEIFS($X$5:$X$1000,$S$5:$S$1000,ROW(),$T$5:$T$1000,"Sub"),$X75)))</f>
        <v/>
      </c>
      <c r="AC75" s="63">
        <f>IF($T75="","",IF(AND(ISNUMBER($F75),$F75&lt;=IF($Q75=MesCiclo,InicioCiclo,$Q75+MOD(2-WEEKDAY($Q75),7))+20),1,IF(N($U75)&gt;0,AVERAGEIFS($Y$5:$Y$1000,$S$5:$S$1000,ROW(),$T$5:$T$1000,"Sub"),$Y75)))</f>
        <v/>
      </c>
      <c r="AD75" s="63">
        <f>IF($T75="","",IF(AND(ISNUMBER($F75),$F75&lt;=IF($Q75=MesCiclo,InicioCiclo,$Q75+MOD(2-WEEKDAY($Q75),7))+27),1,IF(N($U75)&gt;0,AVERAGEIFS($Z$5:$Z$1000,$S$5:$S$1000,ROW(),$T$5:$T$1000,"Sub"),$Z75)))</f>
        <v/>
      </c>
      <c r="AE75" s="63">
        <f>IF($T75&lt;&gt;"Macro","",IF(COUNTIFS($Q$5:$Q$1000,$Q75,$T$5:$T$1000,"Macro",$G$5:$G$1000,"&gt;0")=0,1/COUNTIFS($Q$5:$Q$1000,$Q75,$T$5:$T$1000,"Macro"),IF(AND(ISNUMBER($G75),N($G75)&gt;0),$G75,SUMIFS($G$5:$G$1000,$Q$5:$Q$1000,$Q75,$T$5:$T$1000,"Macro")/COUNTIFS($Q$5:$Q$1000,$Q75,$T$5:$T$1000,"Macro",$G$5:$G$1000,"&gt;0"))/(COUNTIFS($Q$5:$Q$1000,$Q75,$T$5:$T$1000,"Macro")*SUMIFS($G$5:$G$1000,$Q$5:$Q$1000,$Q75,$T$5:$T$1000,"Macro")/COUNTIFS($Q$5:$Q$1000,$Q75,$T$5:$T$1000,"Macro",$G$5:$G$1000,"&gt;0"))))</f>
        <v/>
      </c>
    </row>
    <row r="76">
      <c r="A76" s="55">
        <f>IF(NOT((COUNTA($B76:$K76)+COUNTA($O76))&gt;0),"",IF($T76="Macro",COUNTIFS($T$5:$T76,"Macro",$Q$5:$Q76,$Q76),IF(N($S76)=0,"?",COUNTIFS(INDEX($T$5:$T$1000,1):INDEX($T$5:$T$1000,$S76-4),"Macro",INDEX($Q$5:$Q$1000,1):INDEX($Q$5:$Q$1000,$S76-4),INDEX($Q$5:$Q$1000,$S76-4))&amp;"."&amp;COUNTIFS($S$5:$S76,$S76,$T$5:$T76,"Sub"))))</f>
        <v/>
      </c>
      <c r="B76" s="56" t="n"/>
      <c r="C76" s="57" t="n"/>
      <c r="D76" s="58" t="n"/>
      <c r="E76" s="58" t="n"/>
      <c r="F76" s="58" t="n"/>
      <c r="G76" s="59" t="n"/>
      <c r="H76" s="59" t="n"/>
      <c r="I76" s="59" t="n"/>
      <c r="J76" s="59" t="n"/>
      <c r="K76" s="59" t="n"/>
      <c r="L76" s="60">
        <f>IF(NOT((COUNTA($B76:$K76)+COUNTA($O76))&gt;0),"",IF(ISNUMBER($F76),1,IF(N($U76)&gt;0,AVERAGEIFS($V$5:$V$1000,$S$5:$S$1000,ROW(),$T$5:$T$1000,"Sub"),$V76)))</f>
        <v/>
      </c>
      <c r="M76" s="55">
        <f>IF($L76="","",IF($L76&gt;=1,"Completado",IF($L76&gt;0,"En curso","Pendiente")))</f>
        <v/>
      </c>
      <c r="N76" s="55">
        <f>IF(NOT((COUNTA($B76:$K76)+COUNTA($O76))&gt;0),"",IF(ISNUMBER($F76),IF(AND(ISNUMBER($E76),$F76&gt;$E76),"Cumplida con "&amp;($F76-$E76)&amp;IF($F76-$E76=1," día"," días")&amp;" de retraso","Cumplida"),IF(N($L76)&gt;=1,"Cumplida",IF(NOT(ISNUMBER($E76)),"Sin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plazo")))))))</f>
        <v/>
      </c>
      <c r="O76" s="57" t="n"/>
      <c r="P76" s="61">
        <f>IF(NOT((COUNTA($B76:$K76)+COUNTA($O76))&gt;0),"",IF((IF($C76="","Falta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",""))="","✔ OK","⚠ "&amp;LEFT(IF($C76="","Falta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",""),LEN(IF($C76="","Falta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",""))-3)))</f>
        <v/>
      </c>
      <c r="Q76" s="62">
        <f>IF(NOT((COUNTA($B76:$K76)+COUNTA($O76))&gt;0),"",IF(AND($T76="Sub",N($S76)&gt;0),IF(ISNUMBER(INDEX($D$5:$D$1000,$S76-4)),DATE(YEAR(INDEX($D$5:$D$1000,$S76-4)),MONTH(INDEX($D$5:$D$1000,$S76-4)),1),IF(ISNUMBER(INDEX($E$5:$E$1000,$S76-4)),DATE(YEAR(INDEX($E$5:$E$1000,$S76-4)),MONTH(INDEX($E$5:$E$1000,$S76-4)),1),MesCiclo)),IF(ISNUMBER($D76),DATE(YEAR($D76),MONTH($D76),1),IF(ISNUMBER($E76),DATE(YEAR($E76),MONTH($E76),1),MesCiclo))))</f>
        <v/>
      </c>
      <c r="R76" s="63">
        <f>IF(OR($Q76="",$Q76&lt;&gt;MesCiclo),"",COUNTIF($Q$5:$Q76,MesCiclo))</f>
        <v/>
      </c>
      <c r="S76" s="63">
        <f>IF($T76="","",IF($T76="Macro",ROW(),IFERROR(LOOKUP(2,1/($T$5:$T76="Macro"),ROW($T$5:$T76)),0)))</f>
        <v/>
      </c>
      <c r="T76" s="63">
        <f>IF(NOT((COUNTA($B76:$K76)+COUNTA($O76))&gt;0),"",IF($B76="Subactividad","Sub","Macro"))</f>
        <v/>
      </c>
      <c r="U76" s="63">
        <f>IF($T76="Macro",COUNTIFS($S$5:$S$1000,ROW(),$T$5:$T$1000,"Sub"),"")</f>
        <v/>
      </c>
      <c r="V76" s="63">
        <f>IF($T76="","",IF(ISNUMBER($F76),1,IFERROR(LOOKUP(2,1/($H76:$K76&lt;&gt;""),$H76:$K76),0)))</f>
        <v/>
      </c>
      <c r="W76" s="63">
        <f>IF($T76="","",IF(AND(ISNUMBER($F76),$F76&lt;=IF($Q76=MesCiclo,InicioCiclo,$Q76+MOD(2-WEEKDAY($Q76),7))+6),1,IF(ISNUMBER($H76),$H76,0)))</f>
        <v/>
      </c>
      <c r="X76" s="63">
        <f>IF($T76="","",IF(AND(ISNUMBER($F76),$F76&lt;=IF($Q76=MesCiclo,InicioCiclo,$Q76+MOD(2-WEEKDAY($Q76),7))+13),1,IF(ISNUMBER($I76),$I76,$W76)))</f>
        <v/>
      </c>
      <c r="Y76" s="63">
        <f>IF($T76="","",IF(AND(ISNUMBER($F76),$F76&lt;=IF($Q76=MesCiclo,InicioCiclo,$Q76+MOD(2-WEEKDAY($Q76),7))+20),1,IF(ISNUMBER($J76),$J76,$X76)))</f>
        <v/>
      </c>
      <c r="Z76" s="63">
        <f>IF($T76="","",IF(AND(ISNUMBER($F76),$F76&lt;=IF($Q76=MesCiclo,InicioCiclo,$Q76+MOD(2-WEEKDAY($Q76),7))+27),1,IF(ISNUMBER($K76),$K76,$Y76)))</f>
        <v/>
      </c>
      <c r="AA76" s="63">
        <f>IF($T76="","",IF(AND(ISNUMBER($F76),$F76&lt;=IF($Q76=MesCiclo,InicioCiclo,$Q76+MOD(2-WEEKDAY($Q76),7))+6),1,IF(N($U76)&gt;0,AVERAGEIFS($W$5:$W$1000,$S$5:$S$1000,ROW(),$T$5:$T$1000,"Sub"),$W76)))</f>
        <v/>
      </c>
      <c r="AB76" s="63">
        <f>IF($T76="","",IF(AND(ISNUMBER($F76),$F76&lt;=IF($Q76=MesCiclo,InicioCiclo,$Q76+MOD(2-WEEKDAY($Q76),7))+13),1,IF(N($U76)&gt;0,AVERAGEIFS($X$5:$X$1000,$S$5:$S$1000,ROW(),$T$5:$T$1000,"Sub"),$X76)))</f>
        <v/>
      </c>
      <c r="AC76" s="63">
        <f>IF($T76="","",IF(AND(ISNUMBER($F76),$F76&lt;=IF($Q76=MesCiclo,InicioCiclo,$Q76+MOD(2-WEEKDAY($Q76),7))+20),1,IF(N($U76)&gt;0,AVERAGEIFS($Y$5:$Y$1000,$S$5:$S$1000,ROW(),$T$5:$T$1000,"Sub"),$Y76)))</f>
        <v/>
      </c>
      <c r="AD76" s="63">
        <f>IF($T76="","",IF(AND(ISNUMBER($F76),$F76&lt;=IF($Q76=MesCiclo,InicioCiclo,$Q76+MOD(2-WEEKDAY($Q76),7))+27),1,IF(N($U76)&gt;0,AVERAGEIFS($Z$5:$Z$1000,$S$5:$S$1000,ROW(),$T$5:$T$1000,"Sub"),$Z76)))</f>
        <v/>
      </c>
      <c r="AE76" s="63">
        <f>IF($T76&lt;&gt;"Macro","",IF(COUNTIFS($Q$5:$Q$1000,$Q76,$T$5:$T$1000,"Macro",$G$5:$G$1000,"&gt;0")=0,1/COUNTIFS($Q$5:$Q$1000,$Q76,$T$5:$T$1000,"Macro"),IF(AND(ISNUMBER($G76),N($G76)&gt;0),$G76,SUMIFS($G$5:$G$1000,$Q$5:$Q$1000,$Q76,$T$5:$T$1000,"Macro")/COUNTIFS($Q$5:$Q$1000,$Q76,$T$5:$T$1000,"Macro",$G$5:$G$1000,"&gt;0"))/(COUNTIFS($Q$5:$Q$1000,$Q76,$T$5:$T$1000,"Macro")*SUMIFS($G$5:$G$1000,$Q$5:$Q$1000,$Q76,$T$5:$T$1000,"Macro")/COUNTIFS($Q$5:$Q$1000,$Q76,$T$5:$T$1000,"Macro",$G$5:$G$1000,"&gt;0"))))</f>
        <v/>
      </c>
    </row>
    <row r="77">
      <c r="A77" s="55">
        <f>IF(NOT((COUNTA($B77:$K77)+COUNTA($O77))&gt;0),"",IF($T77="Macro",COUNTIFS($T$5:$T77,"Macro",$Q$5:$Q77,$Q77),IF(N($S77)=0,"?",COUNTIFS(INDEX($T$5:$T$1000,1):INDEX($T$5:$T$1000,$S77-4),"Macro",INDEX($Q$5:$Q$1000,1):INDEX($Q$5:$Q$1000,$S77-4),INDEX($Q$5:$Q$1000,$S77-4))&amp;"."&amp;COUNTIFS($S$5:$S77,$S77,$T$5:$T77,"Sub"))))</f>
        <v/>
      </c>
      <c r="B77" s="56" t="n"/>
      <c r="C77" s="57" t="n"/>
      <c r="D77" s="58" t="n"/>
      <c r="E77" s="58" t="n"/>
      <c r="F77" s="58" t="n"/>
      <c r="G77" s="59" t="n"/>
      <c r="H77" s="59" t="n"/>
      <c r="I77" s="59" t="n"/>
      <c r="J77" s="59" t="n"/>
      <c r="K77" s="59" t="n"/>
      <c r="L77" s="60">
        <f>IF(NOT((COUNTA($B77:$K77)+COUNTA($O77))&gt;0),"",IF(ISNUMBER($F77),1,IF(N($U77)&gt;0,AVERAGEIFS($V$5:$V$1000,$S$5:$S$1000,ROW(),$T$5:$T$1000,"Sub"),$V77)))</f>
        <v/>
      </c>
      <c r="M77" s="55">
        <f>IF($L77="","",IF($L77&gt;=1,"Completado",IF($L77&gt;0,"En curso","Pendiente")))</f>
        <v/>
      </c>
      <c r="N77" s="55">
        <f>IF(NOT((COUNTA($B77:$K77)+COUNTA($O77))&gt;0),"",IF(ISNUMBER($F77),IF(AND(ISNUMBER($E77),$F77&gt;$E77),"Cumplida con "&amp;($F77-$E77)&amp;IF($F77-$E77=1," día"," días")&amp;" de retraso","Cumplida"),IF(N($L77)&gt;=1,"Cumplida",IF(NOT(ISNUMBER($E77)),"Sin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plazo")))))))</f>
        <v/>
      </c>
      <c r="O77" s="57" t="n"/>
      <c r="P77" s="61">
        <f>IF(NOT((COUNTA($B77:$K77)+COUNTA($O77))&gt;0),"",IF((IF($C77="","Falta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",""))="","✔ OK","⚠ "&amp;LEFT(IF($C77="","Falta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",""),LEN(IF($C77="","Falta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",""))-3)))</f>
        <v/>
      </c>
      <c r="Q77" s="62">
        <f>IF(NOT((COUNTA($B77:$K77)+COUNTA($O77))&gt;0),"",IF(AND($T77="Sub",N($S77)&gt;0),IF(ISNUMBER(INDEX($D$5:$D$1000,$S77-4)),DATE(YEAR(INDEX($D$5:$D$1000,$S77-4)),MONTH(INDEX($D$5:$D$1000,$S77-4)),1),IF(ISNUMBER(INDEX($E$5:$E$1000,$S77-4)),DATE(YEAR(INDEX($E$5:$E$1000,$S77-4)),MONTH(INDEX($E$5:$E$1000,$S77-4)),1),MesCiclo)),IF(ISNUMBER($D77),DATE(YEAR($D77),MONTH($D77),1),IF(ISNUMBER($E77),DATE(YEAR($E77),MONTH($E77),1),MesCiclo))))</f>
        <v/>
      </c>
      <c r="R77" s="63">
        <f>IF(OR($Q77="",$Q77&lt;&gt;MesCiclo),"",COUNTIF($Q$5:$Q77,MesCiclo))</f>
        <v/>
      </c>
      <c r="S77" s="63">
        <f>IF($T77="","",IF($T77="Macro",ROW(),IFERROR(LOOKUP(2,1/($T$5:$T77="Macro"),ROW($T$5:$T77)),0)))</f>
        <v/>
      </c>
      <c r="T77" s="63">
        <f>IF(NOT((COUNTA($B77:$K77)+COUNTA($O77))&gt;0),"",IF($B77="Subactividad","Sub","Macro"))</f>
        <v/>
      </c>
      <c r="U77" s="63">
        <f>IF($T77="Macro",COUNTIFS($S$5:$S$1000,ROW(),$T$5:$T$1000,"Sub"),"")</f>
        <v/>
      </c>
      <c r="V77" s="63">
        <f>IF($T77="","",IF(ISNUMBER($F77),1,IFERROR(LOOKUP(2,1/($H77:$K77&lt;&gt;""),$H77:$K77),0)))</f>
        <v/>
      </c>
      <c r="W77" s="63">
        <f>IF($T77="","",IF(AND(ISNUMBER($F77),$F77&lt;=IF($Q77=MesCiclo,InicioCiclo,$Q77+MOD(2-WEEKDAY($Q77),7))+6),1,IF(ISNUMBER($H77),$H77,0)))</f>
        <v/>
      </c>
      <c r="X77" s="63">
        <f>IF($T77="","",IF(AND(ISNUMBER($F77),$F77&lt;=IF($Q77=MesCiclo,InicioCiclo,$Q77+MOD(2-WEEKDAY($Q77),7))+13),1,IF(ISNUMBER($I77),$I77,$W77)))</f>
        <v/>
      </c>
      <c r="Y77" s="63">
        <f>IF($T77="","",IF(AND(ISNUMBER($F77),$F77&lt;=IF($Q77=MesCiclo,InicioCiclo,$Q77+MOD(2-WEEKDAY($Q77),7))+20),1,IF(ISNUMBER($J77),$J77,$X77)))</f>
        <v/>
      </c>
      <c r="Z77" s="63">
        <f>IF($T77="","",IF(AND(ISNUMBER($F77),$F77&lt;=IF($Q77=MesCiclo,InicioCiclo,$Q77+MOD(2-WEEKDAY($Q77),7))+27),1,IF(ISNUMBER($K77),$K77,$Y77)))</f>
        <v/>
      </c>
      <c r="AA77" s="63">
        <f>IF($T77="","",IF(AND(ISNUMBER($F77),$F77&lt;=IF($Q77=MesCiclo,InicioCiclo,$Q77+MOD(2-WEEKDAY($Q77),7))+6),1,IF(N($U77)&gt;0,AVERAGEIFS($W$5:$W$1000,$S$5:$S$1000,ROW(),$T$5:$T$1000,"Sub"),$W77)))</f>
        <v/>
      </c>
      <c r="AB77" s="63">
        <f>IF($T77="","",IF(AND(ISNUMBER($F77),$F77&lt;=IF($Q77=MesCiclo,InicioCiclo,$Q77+MOD(2-WEEKDAY($Q77),7))+13),1,IF(N($U77)&gt;0,AVERAGEIFS($X$5:$X$1000,$S$5:$S$1000,ROW(),$T$5:$T$1000,"Sub"),$X77)))</f>
        <v/>
      </c>
      <c r="AC77" s="63">
        <f>IF($T77="","",IF(AND(ISNUMBER($F77),$F77&lt;=IF($Q77=MesCiclo,InicioCiclo,$Q77+MOD(2-WEEKDAY($Q77),7))+20),1,IF(N($U77)&gt;0,AVERAGEIFS($Y$5:$Y$1000,$S$5:$S$1000,ROW(),$T$5:$T$1000,"Sub"),$Y77)))</f>
        <v/>
      </c>
      <c r="AD77" s="63">
        <f>IF($T77="","",IF(AND(ISNUMBER($F77),$F77&lt;=IF($Q77=MesCiclo,InicioCiclo,$Q77+MOD(2-WEEKDAY($Q77),7))+27),1,IF(N($U77)&gt;0,AVERAGEIFS($Z$5:$Z$1000,$S$5:$S$1000,ROW(),$T$5:$T$1000,"Sub"),$Z77)))</f>
        <v/>
      </c>
      <c r="AE77" s="63">
        <f>IF($T77&lt;&gt;"Macro","",IF(COUNTIFS($Q$5:$Q$1000,$Q77,$T$5:$T$1000,"Macro",$G$5:$G$1000,"&gt;0")=0,1/COUNTIFS($Q$5:$Q$1000,$Q77,$T$5:$T$1000,"Macro"),IF(AND(ISNUMBER($G77),N($G77)&gt;0),$G77,SUMIFS($G$5:$G$1000,$Q$5:$Q$1000,$Q77,$T$5:$T$1000,"Macro")/COUNTIFS($Q$5:$Q$1000,$Q77,$T$5:$T$1000,"Macro",$G$5:$G$1000,"&gt;0"))/(COUNTIFS($Q$5:$Q$1000,$Q77,$T$5:$T$1000,"Macro")*SUMIFS($G$5:$G$1000,$Q$5:$Q$1000,$Q77,$T$5:$T$1000,"Macro")/COUNTIFS($Q$5:$Q$1000,$Q77,$T$5:$T$1000,"Macro",$G$5:$G$1000,"&gt;0"))))</f>
        <v/>
      </c>
    </row>
    <row r="78">
      <c r="A78" s="55">
        <f>IF(NOT((COUNTA($B78:$K78)+COUNTA($O78))&gt;0),"",IF($T78="Macro",COUNTIFS($T$5:$T78,"Macro",$Q$5:$Q78,$Q78),IF(N($S78)=0,"?",COUNTIFS(INDEX($T$5:$T$1000,1):INDEX($T$5:$T$1000,$S78-4),"Macro",INDEX($Q$5:$Q$1000,1):INDEX($Q$5:$Q$1000,$S78-4),INDEX($Q$5:$Q$1000,$S78-4))&amp;"."&amp;COUNTIFS($S$5:$S78,$S78,$T$5:$T78,"Sub"))))</f>
        <v/>
      </c>
      <c r="B78" s="56" t="n"/>
      <c r="C78" s="57" t="n"/>
      <c r="D78" s="58" t="n"/>
      <c r="E78" s="58" t="n"/>
      <c r="F78" s="58" t="n"/>
      <c r="G78" s="59" t="n"/>
      <c r="H78" s="59" t="n"/>
      <c r="I78" s="59" t="n"/>
      <c r="J78" s="59" t="n"/>
      <c r="K78" s="59" t="n"/>
      <c r="L78" s="60">
        <f>IF(NOT((COUNTA($B78:$K78)+COUNTA($O78))&gt;0),"",IF(ISNUMBER($F78),1,IF(N($U78)&gt;0,AVERAGEIFS($V$5:$V$1000,$S$5:$S$1000,ROW(),$T$5:$T$1000,"Sub"),$V78)))</f>
        <v/>
      </c>
      <c r="M78" s="55">
        <f>IF($L78="","",IF($L78&gt;=1,"Completado",IF($L78&gt;0,"En curso","Pendiente")))</f>
        <v/>
      </c>
      <c r="N78" s="55">
        <f>IF(NOT((COUNTA($B78:$K78)+COUNTA($O78))&gt;0),"",IF(ISNUMBER($F78),IF(AND(ISNUMBER($E78),$F78&gt;$E78),"Cumplida con "&amp;($F78-$E78)&amp;IF($F78-$E78=1," día"," días")&amp;" de retraso","Cumplida"),IF(N($L78)&gt;=1,"Cumplida",IF(NOT(ISNUMBER($E78)),"Sin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plazo")))))))</f>
        <v/>
      </c>
      <c r="O78" s="57" t="n"/>
      <c r="P78" s="61">
        <f>IF(NOT((COUNTA($B78:$K78)+COUNTA($O78))&gt;0),"",IF((IF($C78="","Falta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",""))="","✔ OK","⚠ "&amp;LEFT(IF($C78="","Falta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",""),LEN(IF($C78="","Falta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",""))-3)))</f>
        <v/>
      </c>
      <c r="Q78" s="62">
        <f>IF(NOT((COUNTA($B78:$K78)+COUNTA($O78))&gt;0),"",IF(AND($T78="Sub",N($S78)&gt;0),IF(ISNUMBER(INDEX($D$5:$D$1000,$S78-4)),DATE(YEAR(INDEX($D$5:$D$1000,$S78-4)),MONTH(INDEX($D$5:$D$1000,$S78-4)),1),IF(ISNUMBER(INDEX($E$5:$E$1000,$S78-4)),DATE(YEAR(INDEX($E$5:$E$1000,$S78-4)),MONTH(INDEX($E$5:$E$1000,$S78-4)),1),MesCiclo)),IF(ISNUMBER($D78),DATE(YEAR($D78),MONTH($D78),1),IF(ISNUMBER($E78),DATE(YEAR($E78),MONTH($E78),1),MesCiclo))))</f>
        <v/>
      </c>
      <c r="R78" s="63">
        <f>IF(OR($Q78="",$Q78&lt;&gt;MesCiclo),"",COUNTIF($Q$5:$Q78,MesCiclo))</f>
        <v/>
      </c>
      <c r="S78" s="63">
        <f>IF($T78="","",IF($T78="Macro",ROW(),IFERROR(LOOKUP(2,1/($T$5:$T78="Macro"),ROW($T$5:$T78)),0)))</f>
        <v/>
      </c>
      <c r="T78" s="63">
        <f>IF(NOT((COUNTA($B78:$K78)+COUNTA($O78))&gt;0),"",IF($B78="Subactividad","Sub","Macro"))</f>
        <v/>
      </c>
      <c r="U78" s="63">
        <f>IF($T78="Macro",COUNTIFS($S$5:$S$1000,ROW(),$T$5:$T$1000,"Sub"),"")</f>
        <v/>
      </c>
      <c r="V78" s="63">
        <f>IF($T78="","",IF(ISNUMBER($F78),1,IFERROR(LOOKUP(2,1/($H78:$K78&lt;&gt;""),$H78:$K78),0)))</f>
        <v/>
      </c>
      <c r="W78" s="63">
        <f>IF($T78="","",IF(AND(ISNUMBER($F78),$F78&lt;=IF($Q78=MesCiclo,InicioCiclo,$Q78+MOD(2-WEEKDAY($Q78),7))+6),1,IF(ISNUMBER($H78),$H78,0)))</f>
        <v/>
      </c>
      <c r="X78" s="63">
        <f>IF($T78="","",IF(AND(ISNUMBER($F78),$F78&lt;=IF($Q78=MesCiclo,InicioCiclo,$Q78+MOD(2-WEEKDAY($Q78),7))+13),1,IF(ISNUMBER($I78),$I78,$W78)))</f>
        <v/>
      </c>
      <c r="Y78" s="63">
        <f>IF($T78="","",IF(AND(ISNUMBER($F78),$F78&lt;=IF($Q78=MesCiclo,InicioCiclo,$Q78+MOD(2-WEEKDAY($Q78),7))+20),1,IF(ISNUMBER($J78),$J78,$X78)))</f>
        <v/>
      </c>
      <c r="Z78" s="63">
        <f>IF($T78="","",IF(AND(ISNUMBER($F78),$F78&lt;=IF($Q78=MesCiclo,InicioCiclo,$Q78+MOD(2-WEEKDAY($Q78),7))+27),1,IF(ISNUMBER($K78),$K78,$Y78)))</f>
        <v/>
      </c>
      <c r="AA78" s="63">
        <f>IF($T78="","",IF(AND(ISNUMBER($F78),$F78&lt;=IF($Q78=MesCiclo,InicioCiclo,$Q78+MOD(2-WEEKDAY($Q78),7))+6),1,IF(N($U78)&gt;0,AVERAGEIFS($W$5:$W$1000,$S$5:$S$1000,ROW(),$T$5:$T$1000,"Sub"),$W78)))</f>
        <v/>
      </c>
      <c r="AB78" s="63">
        <f>IF($T78="","",IF(AND(ISNUMBER($F78),$F78&lt;=IF($Q78=MesCiclo,InicioCiclo,$Q78+MOD(2-WEEKDAY($Q78),7))+13),1,IF(N($U78)&gt;0,AVERAGEIFS($X$5:$X$1000,$S$5:$S$1000,ROW(),$T$5:$T$1000,"Sub"),$X78)))</f>
        <v/>
      </c>
      <c r="AC78" s="63">
        <f>IF($T78="","",IF(AND(ISNUMBER($F78),$F78&lt;=IF($Q78=MesCiclo,InicioCiclo,$Q78+MOD(2-WEEKDAY($Q78),7))+20),1,IF(N($U78)&gt;0,AVERAGEIFS($Y$5:$Y$1000,$S$5:$S$1000,ROW(),$T$5:$T$1000,"Sub"),$Y78)))</f>
        <v/>
      </c>
      <c r="AD78" s="63">
        <f>IF($T78="","",IF(AND(ISNUMBER($F78),$F78&lt;=IF($Q78=MesCiclo,InicioCiclo,$Q78+MOD(2-WEEKDAY($Q78),7))+27),1,IF(N($U78)&gt;0,AVERAGEIFS($Z$5:$Z$1000,$S$5:$S$1000,ROW(),$T$5:$T$1000,"Sub"),$Z78)))</f>
        <v/>
      </c>
      <c r="AE78" s="63">
        <f>IF($T78&lt;&gt;"Macro","",IF(COUNTIFS($Q$5:$Q$1000,$Q78,$T$5:$T$1000,"Macro",$G$5:$G$1000,"&gt;0")=0,1/COUNTIFS($Q$5:$Q$1000,$Q78,$T$5:$T$1000,"Macro"),IF(AND(ISNUMBER($G78),N($G78)&gt;0),$G78,SUMIFS($G$5:$G$1000,$Q$5:$Q$1000,$Q78,$T$5:$T$1000,"Macro")/COUNTIFS($Q$5:$Q$1000,$Q78,$T$5:$T$1000,"Macro",$G$5:$G$1000,"&gt;0"))/(COUNTIFS($Q$5:$Q$1000,$Q78,$T$5:$T$1000,"Macro")*SUMIFS($G$5:$G$1000,$Q$5:$Q$1000,$Q78,$T$5:$T$1000,"Macro")/COUNTIFS($Q$5:$Q$1000,$Q78,$T$5:$T$1000,"Macro",$G$5:$G$1000,"&gt;0"))))</f>
        <v/>
      </c>
    </row>
    <row r="79">
      <c r="A79" s="55">
        <f>IF(NOT((COUNTA($B79:$K79)+COUNTA($O79))&gt;0),"",IF($T79="Macro",COUNTIFS($T$5:$T79,"Macro",$Q$5:$Q79,$Q79),IF(N($S79)=0,"?",COUNTIFS(INDEX($T$5:$T$1000,1):INDEX($T$5:$T$1000,$S79-4),"Macro",INDEX($Q$5:$Q$1000,1):INDEX($Q$5:$Q$1000,$S79-4),INDEX($Q$5:$Q$1000,$S79-4))&amp;"."&amp;COUNTIFS($S$5:$S79,$S79,$T$5:$T79,"Sub"))))</f>
        <v/>
      </c>
      <c r="B79" s="56" t="n"/>
      <c r="C79" s="57" t="n"/>
      <c r="D79" s="58" t="n"/>
      <c r="E79" s="58" t="n"/>
      <c r="F79" s="58" t="n"/>
      <c r="G79" s="59" t="n"/>
      <c r="H79" s="59" t="n"/>
      <c r="I79" s="59" t="n"/>
      <c r="J79" s="59" t="n"/>
      <c r="K79" s="59" t="n"/>
      <c r="L79" s="60">
        <f>IF(NOT((COUNTA($B79:$K79)+COUNTA($O79))&gt;0),"",IF(ISNUMBER($F79),1,IF(N($U79)&gt;0,AVERAGEIFS($V$5:$V$1000,$S$5:$S$1000,ROW(),$T$5:$T$1000,"Sub"),$V79)))</f>
        <v/>
      </c>
      <c r="M79" s="55">
        <f>IF($L79="","",IF($L79&gt;=1,"Completado",IF($L79&gt;0,"En curso","Pendiente")))</f>
        <v/>
      </c>
      <c r="N79" s="55">
        <f>IF(NOT((COUNTA($B79:$K79)+COUNTA($O79))&gt;0),"",IF(ISNUMBER($F79),IF(AND(ISNUMBER($E79),$F79&gt;$E79),"Cumplida con "&amp;($F79-$E79)&amp;IF($F79-$E79=1," día"," días")&amp;" de retraso","Cumplida"),IF(N($L79)&gt;=1,"Cumplida",IF(NOT(ISNUMBER($E79)),"Sin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plazo")))))))</f>
        <v/>
      </c>
      <c r="O79" s="57" t="n"/>
      <c r="P79" s="61">
        <f>IF(NOT((COUNTA($B79:$K79)+COUNTA($O79))&gt;0),"",IF((IF($C79="","Falta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",""))="","✔ OK","⚠ "&amp;LEFT(IF($C79="","Falta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",""),LEN(IF($C79="","Falta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",""))-3)))</f>
        <v/>
      </c>
      <c r="Q79" s="62">
        <f>IF(NOT((COUNTA($B79:$K79)+COUNTA($O79))&gt;0),"",IF(AND($T79="Sub",N($S79)&gt;0),IF(ISNUMBER(INDEX($D$5:$D$1000,$S79-4)),DATE(YEAR(INDEX($D$5:$D$1000,$S79-4)),MONTH(INDEX($D$5:$D$1000,$S79-4)),1),IF(ISNUMBER(INDEX($E$5:$E$1000,$S79-4)),DATE(YEAR(INDEX($E$5:$E$1000,$S79-4)),MONTH(INDEX($E$5:$E$1000,$S79-4)),1),MesCiclo)),IF(ISNUMBER($D79),DATE(YEAR($D79),MONTH($D79),1),IF(ISNUMBER($E79),DATE(YEAR($E79),MONTH($E79),1),MesCiclo))))</f>
        <v/>
      </c>
      <c r="R79" s="63">
        <f>IF(OR($Q79="",$Q79&lt;&gt;MesCiclo),"",COUNTIF($Q$5:$Q79,MesCiclo))</f>
        <v/>
      </c>
      <c r="S79" s="63">
        <f>IF($T79="","",IF($T79="Macro",ROW(),IFERROR(LOOKUP(2,1/($T$5:$T79="Macro"),ROW($T$5:$T79)),0)))</f>
        <v/>
      </c>
      <c r="T79" s="63">
        <f>IF(NOT((COUNTA($B79:$K79)+COUNTA($O79))&gt;0),"",IF($B79="Subactividad","Sub","Macro"))</f>
        <v/>
      </c>
      <c r="U79" s="63">
        <f>IF($T79="Macro",COUNTIFS($S$5:$S$1000,ROW(),$T$5:$T$1000,"Sub"),"")</f>
        <v/>
      </c>
      <c r="V79" s="63">
        <f>IF($T79="","",IF(ISNUMBER($F79),1,IFERROR(LOOKUP(2,1/($H79:$K79&lt;&gt;""),$H79:$K79),0)))</f>
        <v/>
      </c>
      <c r="W79" s="63">
        <f>IF($T79="","",IF(AND(ISNUMBER($F79),$F79&lt;=IF($Q79=MesCiclo,InicioCiclo,$Q79+MOD(2-WEEKDAY($Q79),7))+6),1,IF(ISNUMBER($H79),$H79,0)))</f>
        <v/>
      </c>
      <c r="X79" s="63">
        <f>IF($T79="","",IF(AND(ISNUMBER($F79),$F79&lt;=IF($Q79=MesCiclo,InicioCiclo,$Q79+MOD(2-WEEKDAY($Q79),7))+13),1,IF(ISNUMBER($I79),$I79,$W79)))</f>
        <v/>
      </c>
      <c r="Y79" s="63">
        <f>IF($T79="","",IF(AND(ISNUMBER($F79),$F79&lt;=IF($Q79=MesCiclo,InicioCiclo,$Q79+MOD(2-WEEKDAY($Q79),7))+20),1,IF(ISNUMBER($J79),$J79,$X79)))</f>
        <v/>
      </c>
      <c r="Z79" s="63">
        <f>IF($T79="","",IF(AND(ISNUMBER($F79),$F79&lt;=IF($Q79=MesCiclo,InicioCiclo,$Q79+MOD(2-WEEKDAY($Q79),7))+27),1,IF(ISNUMBER($K79),$K79,$Y79)))</f>
        <v/>
      </c>
      <c r="AA79" s="63">
        <f>IF($T79="","",IF(AND(ISNUMBER($F79),$F79&lt;=IF($Q79=MesCiclo,InicioCiclo,$Q79+MOD(2-WEEKDAY($Q79),7))+6),1,IF(N($U79)&gt;0,AVERAGEIFS($W$5:$W$1000,$S$5:$S$1000,ROW(),$T$5:$T$1000,"Sub"),$W79)))</f>
        <v/>
      </c>
      <c r="AB79" s="63">
        <f>IF($T79="","",IF(AND(ISNUMBER($F79),$F79&lt;=IF($Q79=MesCiclo,InicioCiclo,$Q79+MOD(2-WEEKDAY($Q79),7))+13),1,IF(N($U79)&gt;0,AVERAGEIFS($X$5:$X$1000,$S$5:$S$1000,ROW(),$T$5:$T$1000,"Sub"),$X79)))</f>
        <v/>
      </c>
      <c r="AC79" s="63">
        <f>IF($T79="","",IF(AND(ISNUMBER($F79),$F79&lt;=IF($Q79=MesCiclo,InicioCiclo,$Q79+MOD(2-WEEKDAY($Q79),7))+20),1,IF(N($U79)&gt;0,AVERAGEIFS($Y$5:$Y$1000,$S$5:$S$1000,ROW(),$T$5:$T$1000,"Sub"),$Y79)))</f>
        <v/>
      </c>
      <c r="AD79" s="63">
        <f>IF($T79="","",IF(AND(ISNUMBER($F79),$F79&lt;=IF($Q79=MesCiclo,InicioCiclo,$Q79+MOD(2-WEEKDAY($Q79),7))+27),1,IF(N($U79)&gt;0,AVERAGEIFS($Z$5:$Z$1000,$S$5:$S$1000,ROW(),$T$5:$T$1000,"Sub"),$Z79)))</f>
        <v/>
      </c>
      <c r="AE79" s="63">
        <f>IF($T79&lt;&gt;"Macro","",IF(COUNTIFS($Q$5:$Q$1000,$Q79,$T$5:$T$1000,"Macro",$G$5:$G$1000,"&gt;0")=0,1/COUNTIFS($Q$5:$Q$1000,$Q79,$T$5:$T$1000,"Macro"),IF(AND(ISNUMBER($G79),N($G79)&gt;0),$G79,SUMIFS($G$5:$G$1000,$Q$5:$Q$1000,$Q79,$T$5:$T$1000,"Macro")/COUNTIFS($Q$5:$Q$1000,$Q79,$T$5:$T$1000,"Macro",$G$5:$G$1000,"&gt;0"))/(COUNTIFS($Q$5:$Q$1000,$Q79,$T$5:$T$1000,"Macro")*SUMIFS($G$5:$G$1000,$Q$5:$Q$1000,$Q79,$T$5:$T$1000,"Macro")/COUNTIFS($Q$5:$Q$1000,$Q79,$T$5:$T$1000,"Macro",$G$5:$G$1000,"&gt;0"))))</f>
        <v/>
      </c>
    </row>
    <row r="80">
      <c r="A80" s="55">
        <f>IF(NOT((COUNTA($B80:$K80)+COUNTA($O80))&gt;0),"",IF($T80="Macro",COUNTIFS($T$5:$T80,"Macro",$Q$5:$Q80,$Q80),IF(N($S80)=0,"?",COUNTIFS(INDEX($T$5:$T$1000,1):INDEX($T$5:$T$1000,$S80-4),"Macro",INDEX($Q$5:$Q$1000,1):INDEX($Q$5:$Q$1000,$S80-4),INDEX($Q$5:$Q$1000,$S80-4))&amp;"."&amp;COUNTIFS($S$5:$S80,$S80,$T$5:$T80,"Sub"))))</f>
        <v/>
      </c>
      <c r="B80" s="56" t="n"/>
      <c r="C80" s="57" t="n"/>
      <c r="D80" s="58" t="n"/>
      <c r="E80" s="58" t="n"/>
      <c r="F80" s="58" t="n"/>
      <c r="G80" s="59" t="n"/>
      <c r="H80" s="59" t="n"/>
      <c r="I80" s="59" t="n"/>
      <c r="J80" s="59" t="n"/>
      <c r="K80" s="59" t="n"/>
      <c r="L80" s="60">
        <f>IF(NOT((COUNTA($B80:$K80)+COUNTA($O80))&gt;0),"",IF(ISNUMBER($F80),1,IF(N($U80)&gt;0,AVERAGEIFS($V$5:$V$1000,$S$5:$S$1000,ROW(),$T$5:$T$1000,"Sub"),$V80)))</f>
        <v/>
      </c>
      <c r="M80" s="55">
        <f>IF($L80="","",IF($L80&gt;=1,"Completado",IF($L80&gt;0,"En curso","Pendiente")))</f>
        <v/>
      </c>
      <c r="N80" s="55">
        <f>IF(NOT((COUNTA($B80:$K80)+COUNTA($O80))&gt;0),"",IF(ISNUMBER($F80),IF(AND(ISNUMBER($E80),$F80&gt;$E80),"Cumplida con "&amp;($F80-$E80)&amp;IF($F80-$E80=1," día"," días")&amp;" de retraso","Cumplida"),IF(N($L80)&gt;=1,"Cumplida",IF(NOT(ISNUMBER($E80)),"Sin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plazo")))))))</f>
        <v/>
      </c>
      <c r="O80" s="57" t="n"/>
      <c r="P80" s="61">
        <f>IF(NOT((COUNTA($B80:$K80)+COUNTA($O80))&gt;0),"",IF((IF($C80="","Falta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",""))="","✔ OK","⚠ "&amp;LEFT(IF($C80="","Falta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",""),LEN(IF($C80="","Falta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",""))-3)))</f>
        <v/>
      </c>
      <c r="Q80" s="62">
        <f>IF(NOT((COUNTA($B80:$K80)+COUNTA($O80))&gt;0),"",IF(AND($T80="Sub",N($S80)&gt;0),IF(ISNUMBER(INDEX($D$5:$D$1000,$S80-4)),DATE(YEAR(INDEX($D$5:$D$1000,$S80-4)),MONTH(INDEX($D$5:$D$1000,$S80-4)),1),IF(ISNUMBER(INDEX($E$5:$E$1000,$S80-4)),DATE(YEAR(INDEX($E$5:$E$1000,$S80-4)),MONTH(INDEX($E$5:$E$1000,$S80-4)),1),MesCiclo)),IF(ISNUMBER($D80),DATE(YEAR($D80),MONTH($D80),1),IF(ISNUMBER($E80),DATE(YEAR($E80),MONTH($E80),1),MesCiclo))))</f>
        <v/>
      </c>
      <c r="R80" s="63">
        <f>IF(OR($Q80="",$Q80&lt;&gt;MesCiclo),"",COUNTIF($Q$5:$Q80,MesCiclo))</f>
        <v/>
      </c>
      <c r="S80" s="63">
        <f>IF($T80="","",IF($T80="Macro",ROW(),IFERROR(LOOKUP(2,1/($T$5:$T80="Macro"),ROW($T$5:$T80)),0)))</f>
        <v/>
      </c>
      <c r="T80" s="63">
        <f>IF(NOT((COUNTA($B80:$K80)+COUNTA($O80))&gt;0),"",IF($B80="Subactividad","Sub","Macro"))</f>
        <v/>
      </c>
      <c r="U80" s="63">
        <f>IF($T80="Macro",COUNTIFS($S$5:$S$1000,ROW(),$T$5:$T$1000,"Sub"),"")</f>
        <v/>
      </c>
      <c r="V80" s="63">
        <f>IF($T80="","",IF(ISNUMBER($F80),1,IFERROR(LOOKUP(2,1/($H80:$K80&lt;&gt;""),$H80:$K80),0)))</f>
        <v/>
      </c>
      <c r="W80" s="63">
        <f>IF($T80="","",IF(AND(ISNUMBER($F80),$F80&lt;=IF($Q80=MesCiclo,InicioCiclo,$Q80+MOD(2-WEEKDAY($Q80),7))+6),1,IF(ISNUMBER($H80),$H80,0)))</f>
        <v/>
      </c>
      <c r="X80" s="63">
        <f>IF($T80="","",IF(AND(ISNUMBER($F80),$F80&lt;=IF($Q80=MesCiclo,InicioCiclo,$Q80+MOD(2-WEEKDAY($Q80),7))+13),1,IF(ISNUMBER($I80),$I80,$W80)))</f>
        <v/>
      </c>
      <c r="Y80" s="63">
        <f>IF($T80="","",IF(AND(ISNUMBER($F80),$F80&lt;=IF($Q80=MesCiclo,InicioCiclo,$Q80+MOD(2-WEEKDAY($Q80),7))+20),1,IF(ISNUMBER($J80),$J80,$X80)))</f>
        <v/>
      </c>
      <c r="Z80" s="63">
        <f>IF($T80="","",IF(AND(ISNUMBER($F80),$F80&lt;=IF($Q80=MesCiclo,InicioCiclo,$Q80+MOD(2-WEEKDAY($Q80),7))+27),1,IF(ISNUMBER($K80),$K80,$Y80)))</f>
        <v/>
      </c>
      <c r="AA80" s="63">
        <f>IF($T80="","",IF(AND(ISNUMBER($F80),$F80&lt;=IF($Q80=MesCiclo,InicioCiclo,$Q80+MOD(2-WEEKDAY($Q80),7))+6),1,IF(N($U80)&gt;0,AVERAGEIFS($W$5:$W$1000,$S$5:$S$1000,ROW(),$T$5:$T$1000,"Sub"),$W80)))</f>
        <v/>
      </c>
      <c r="AB80" s="63">
        <f>IF($T80="","",IF(AND(ISNUMBER($F80),$F80&lt;=IF($Q80=MesCiclo,InicioCiclo,$Q80+MOD(2-WEEKDAY($Q80),7))+13),1,IF(N($U80)&gt;0,AVERAGEIFS($X$5:$X$1000,$S$5:$S$1000,ROW(),$T$5:$T$1000,"Sub"),$X80)))</f>
        <v/>
      </c>
      <c r="AC80" s="63">
        <f>IF($T80="","",IF(AND(ISNUMBER($F80),$F80&lt;=IF($Q80=MesCiclo,InicioCiclo,$Q80+MOD(2-WEEKDAY($Q80),7))+20),1,IF(N($U80)&gt;0,AVERAGEIFS($Y$5:$Y$1000,$S$5:$S$1000,ROW(),$T$5:$T$1000,"Sub"),$Y80)))</f>
        <v/>
      </c>
      <c r="AD80" s="63">
        <f>IF($T80="","",IF(AND(ISNUMBER($F80),$F80&lt;=IF($Q80=MesCiclo,InicioCiclo,$Q80+MOD(2-WEEKDAY($Q80),7))+27),1,IF(N($U80)&gt;0,AVERAGEIFS($Z$5:$Z$1000,$S$5:$S$1000,ROW(),$T$5:$T$1000,"Sub"),$Z80)))</f>
        <v/>
      </c>
      <c r="AE80" s="63">
        <f>IF($T80&lt;&gt;"Macro","",IF(COUNTIFS($Q$5:$Q$1000,$Q80,$T$5:$T$1000,"Macro",$G$5:$G$1000,"&gt;0")=0,1/COUNTIFS($Q$5:$Q$1000,$Q80,$T$5:$T$1000,"Macro"),IF(AND(ISNUMBER($G80),N($G80)&gt;0),$G80,SUMIFS($G$5:$G$1000,$Q$5:$Q$1000,$Q80,$T$5:$T$1000,"Macro")/COUNTIFS($Q$5:$Q$1000,$Q80,$T$5:$T$1000,"Macro",$G$5:$G$1000,"&gt;0"))/(COUNTIFS($Q$5:$Q$1000,$Q80,$T$5:$T$1000,"Macro")*SUMIFS($G$5:$G$1000,$Q$5:$Q$1000,$Q80,$T$5:$T$1000,"Macro")/COUNTIFS($Q$5:$Q$1000,$Q80,$T$5:$T$1000,"Macro",$G$5:$G$1000,"&gt;0"))))</f>
        <v/>
      </c>
    </row>
    <row r="81">
      <c r="A81" s="55">
        <f>IF(NOT((COUNTA($B81:$K81)+COUNTA($O81))&gt;0),"",IF($T81="Macro",COUNTIFS($T$5:$T81,"Macro",$Q$5:$Q81,$Q81),IF(N($S81)=0,"?",COUNTIFS(INDEX($T$5:$T$1000,1):INDEX($T$5:$T$1000,$S81-4),"Macro",INDEX($Q$5:$Q$1000,1):INDEX($Q$5:$Q$1000,$S81-4),INDEX($Q$5:$Q$1000,$S81-4))&amp;"."&amp;COUNTIFS($S$5:$S81,$S81,$T$5:$T81,"Sub"))))</f>
        <v/>
      </c>
      <c r="B81" s="56" t="n"/>
      <c r="C81" s="57" t="n"/>
      <c r="D81" s="58" t="n"/>
      <c r="E81" s="58" t="n"/>
      <c r="F81" s="58" t="n"/>
      <c r="G81" s="59" t="n"/>
      <c r="H81" s="59" t="n"/>
      <c r="I81" s="59" t="n"/>
      <c r="J81" s="59" t="n"/>
      <c r="K81" s="59" t="n"/>
      <c r="L81" s="60">
        <f>IF(NOT((COUNTA($B81:$K81)+COUNTA($O81))&gt;0),"",IF(ISNUMBER($F81),1,IF(N($U81)&gt;0,AVERAGEIFS($V$5:$V$1000,$S$5:$S$1000,ROW(),$T$5:$T$1000,"Sub"),$V81)))</f>
        <v/>
      </c>
      <c r="M81" s="55">
        <f>IF($L81="","",IF($L81&gt;=1,"Completado",IF($L81&gt;0,"En curso","Pendiente")))</f>
        <v/>
      </c>
      <c r="N81" s="55">
        <f>IF(NOT((COUNTA($B81:$K81)+COUNTA($O81))&gt;0),"",IF(ISNUMBER($F81),IF(AND(ISNUMBER($E81),$F81&gt;$E81),"Cumplida con "&amp;($F81-$E81)&amp;IF($F81-$E81=1," día"," días")&amp;" de retraso","Cumplida"),IF(N($L81)&gt;=1,"Cumplida",IF(NOT(ISNUMBER($E81)),"Sin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plazo")))))))</f>
        <v/>
      </c>
      <c r="O81" s="57" t="n"/>
      <c r="P81" s="61">
        <f>IF(NOT((COUNTA($B81:$K81)+COUNTA($O81))&gt;0),"",IF((IF($C81="","Falta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",""))="","✔ OK","⚠ "&amp;LEFT(IF($C81="","Falta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",""),LEN(IF($C81="","Falta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",""))-3)))</f>
        <v/>
      </c>
      <c r="Q81" s="62">
        <f>IF(NOT((COUNTA($B81:$K81)+COUNTA($O81))&gt;0),"",IF(AND($T81="Sub",N($S81)&gt;0),IF(ISNUMBER(INDEX($D$5:$D$1000,$S81-4)),DATE(YEAR(INDEX($D$5:$D$1000,$S81-4)),MONTH(INDEX($D$5:$D$1000,$S81-4)),1),IF(ISNUMBER(INDEX($E$5:$E$1000,$S81-4)),DATE(YEAR(INDEX($E$5:$E$1000,$S81-4)),MONTH(INDEX($E$5:$E$1000,$S81-4)),1),MesCiclo)),IF(ISNUMBER($D81),DATE(YEAR($D81),MONTH($D81),1),IF(ISNUMBER($E81),DATE(YEAR($E81),MONTH($E81),1),MesCiclo))))</f>
        <v/>
      </c>
      <c r="R81" s="63">
        <f>IF(OR($Q81="",$Q81&lt;&gt;MesCiclo),"",COUNTIF($Q$5:$Q81,MesCiclo))</f>
        <v/>
      </c>
      <c r="S81" s="63">
        <f>IF($T81="","",IF($T81="Macro",ROW(),IFERROR(LOOKUP(2,1/($T$5:$T81="Macro"),ROW($T$5:$T81)),0)))</f>
        <v/>
      </c>
      <c r="T81" s="63">
        <f>IF(NOT((COUNTA($B81:$K81)+COUNTA($O81))&gt;0),"",IF($B81="Subactividad","Sub","Macro"))</f>
        <v/>
      </c>
      <c r="U81" s="63">
        <f>IF($T81="Macro",COUNTIFS($S$5:$S$1000,ROW(),$T$5:$T$1000,"Sub"),"")</f>
        <v/>
      </c>
      <c r="V81" s="63">
        <f>IF($T81="","",IF(ISNUMBER($F81),1,IFERROR(LOOKUP(2,1/($H81:$K81&lt;&gt;""),$H81:$K81),0)))</f>
        <v/>
      </c>
      <c r="W81" s="63">
        <f>IF($T81="","",IF(AND(ISNUMBER($F81),$F81&lt;=IF($Q81=MesCiclo,InicioCiclo,$Q81+MOD(2-WEEKDAY($Q81),7))+6),1,IF(ISNUMBER($H81),$H81,0)))</f>
        <v/>
      </c>
      <c r="X81" s="63">
        <f>IF($T81="","",IF(AND(ISNUMBER($F81),$F81&lt;=IF($Q81=MesCiclo,InicioCiclo,$Q81+MOD(2-WEEKDAY($Q81),7))+13),1,IF(ISNUMBER($I81),$I81,$W81)))</f>
        <v/>
      </c>
      <c r="Y81" s="63">
        <f>IF($T81="","",IF(AND(ISNUMBER($F81),$F81&lt;=IF($Q81=MesCiclo,InicioCiclo,$Q81+MOD(2-WEEKDAY($Q81),7))+20),1,IF(ISNUMBER($J81),$J81,$X81)))</f>
        <v/>
      </c>
      <c r="Z81" s="63">
        <f>IF($T81="","",IF(AND(ISNUMBER($F81),$F81&lt;=IF($Q81=MesCiclo,InicioCiclo,$Q81+MOD(2-WEEKDAY($Q81),7))+27),1,IF(ISNUMBER($K81),$K81,$Y81)))</f>
        <v/>
      </c>
      <c r="AA81" s="63">
        <f>IF($T81="","",IF(AND(ISNUMBER($F81),$F81&lt;=IF($Q81=MesCiclo,InicioCiclo,$Q81+MOD(2-WEEKDAY($Q81),7))+6),1,IF(N($U81)&gt;0,AVERAGEIFS($W$5:$W$1000,$S$5:$S$1000,ROW(),$T$5:$T$1000,"Sub"),$W81)))</f>
        <v/>
      </c>
      <c r="AB81" s="63">
        <f>IF($T81="","",IF(AND(ISNUMBER($F81),$F81&lt;=IF($Q81=MesCiclo,InicioCiclo,$Q81+MOD(2-WEEKDAY($Q81),7))+13),1,IF(N($U81)&gt;0,AVERAGEIFS($X$5:$X$1000,$S$5:$S$1000,ROW(),$T$5:$T$1000,"Sub"),$X81)))</f>
        <v/>
      </c>
      <c r="AC81" s="63">
        <f>IF($T81="","",IF(AND(ISNUMBER($F81),$F81&lt;=IF($Q81=MesCiclo,InicioCiclo,$Q81+MOD(2-WEEKDAY($Q81),7))+20),1,IF(N($U81)&gt;0,AVERAGEIFS($Y$5:$Y$1000,$S$5:$S$1000,ROW(),$T$5:$T$1000,"Sub"),$Y81)))</f>
        <v/>
      </c>
      <c r="AD81" s="63">
        <f>IF($T81="","",IF(AND(ISNUMBER($F81),$F81&lt;=IF($Q81=MesCiclo,InicioCiclo,$Q81+MOD(2-WEEKDAY($Q81),7))+27),1,IF(N($U81)&gt;0,AVERAGEIFS($Z$5:$Z$1000,$S$5:$S$1000,ROW(),$T$5:$T$1000,"Sub"),$Z81)))</f>
        <v/>
      </c>
      <c r="AE81" s="63">
        <f>IF($T81&lt;&gt;"Macro","",IF(COUNTIFS($Q$5:$Q$1000,$Q81,$T$5:$T$1000,"Macro",$G$5:$G$1000,"&gt;0")=0,1/COUNTIFS($Q$5:$Q$1000,$Q81,$T$5:$T$1000,"Macro"),IF(AND(ISNUMBER($G81),N($G81)&gt;0),$G81,SUMIFS($G$5:$G$1000,$Q$5:$Q$1000,$Q81,$T$5:$T$1000,"Macro")/COUNTIFS($Q$5:$Q$1000,$Q81,$T$5:$T$1000,"Macro",$G$5:$G$1000,"&gt;0"))/(COUNTIFS($Q$5:$Q$1000,$Q81,$T$5:$T$1000,"Macro")*SUMIFS($G$5:$G$1000,$Q$5:$Q$1000,$Q81,$T$5:$T$1000,"Macro")/COUNTIFS($Q$5:$Q$1000,$Q81,$T$5:$T$1000,"Macro",$G$5:$G$1000,"&gt;0"))))</f>
        <v/>
      </c>
    </row>
    <row r="82">
      <c r="A82" s="55">
        <f>IF(NOT((COUNTA($B82:$K82)+COUNTA($O82))&gt;0),"",IF($T82="Macro",COUNTIFS($T$5:$T82,"Macro",$Q$5:$Q82,$Q82),IF(N($S82)=0,"?",COUNTIFS(INDEX($T$5:$T$1000,1):INDEX($T$5:$T$1000,$S82-4),"Macro",INDEX($Q$5:$Q$1000,1):INDEX($Q$5:$Q$1000,$S82-4),INDEX($Q$5:$Q$1000,$S82-4))&amp;"."&amp;COUNTIFS($S$5:$S82,$S82,$T$5:$T82,"Sub"))))</f>
        <v/>
      </c>
      <c r="B82" s="56" t="n"/>
      <c r="C82" s="57" t="n"/>
      <c r="D82" s="58" t="n"/>
      <c r="E82" s="58" t="n"/>
      <c r="F82" s="58" t="n"/>
      <c r="G82" s="59" t="n"/>
      <c r="H82" s="59" t="n"/>
      <c r="I82" s="59" t="n"/>
      <c r="J82" s="59" t="n"/>
      <c r="K82" s="59" t="n"/>
      <c r="L82" s="60">
        <f>IF(NOT((COUNTA($B82:$K82)+COUNTA($O82))&gt;0),"",IF(ISNUMBER($F82),1,IF(N($U82)&gt;0,AVERAGEIFS($V$5:$V$1000,$S$5:$S$1000,ROW(),$T$5:$T$1000,"Sub"),$V82)))</f>
        <v/>
      </c>
      <c r="M82" s="55">
        <f>IF($L82="","",IF($L82&gt;=1,"Completado",IF($L82&gt;0,"En curso","Pendiente")))</f>
        <v/>
      </c>
      <c r="N82" s="55">
        <f>IF(NOT((COUNTA($B82:$K82)+COUNTA($O82))&gt;0),"",IF(ISNUMBER($F82),IF(AND(ISNUMBER($E82),$F82&gt;$E82),"Cumplida con "&amp;($F82-$E82)&amp;IF($F82-$E82=1," día"," días")&amp;" de retraso","Cumplida"),IF(N($L82)&gt;=1,"Cumplida",IF(NOT(ISNUMBER($E82)),"Sin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plazo")))))))</f>
        <v/>
      </c>
      <c r="O82" s="57" t="n"/>
      <c r="P82" s="61">
        <f>IF(NOT((COUNTA($B82:$K82)+COUNTA($O82))&gt;0),"",IF((IF($C82="","Falta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",""))="","✔ OK","⚠ "&amp;LEFT(IF($C82="","Falta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",""),LEN(IF($C82="","Falta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",""))-3)))</f>
        <v/>
      </c>
      <c r="Q82" s="62">
        <f>IF(NOT((COUNTA($B82:$K82)+COUNTA($O82))&gt;0),"",IF(AND($T82="Sub",N($S82)&gt;0),IF(ISNUMBER(INDEX($D$5:$D$1000,$S82-4)),DATE(YEAR(INDEX($D$5:$D$1000,$S82-4)),MONTH(INDEX($D$5:$D$1000,$S82-4)),1),IF(ISNUMBER(INDEX($E$5:$E$1000,$S82-4)),DATE(YEAR(INDEX($E$5:$E$1000,$S82-4)),MONTH(INDEX($E$5:$E$1000,$S82-4)),1),MesCiclo)),IF(ISNUMBER($D82),DATE(YEAR($D82),MONTH($D82),1),IF(ISNUMBER($E82),DATE(YEAR($E82),MONTH($E82),1),MesCiclo))))</f>
        <v/>
      </c>
      <c r="R82" s="63">
        <f>IF(OR($Q82="",$Q82&lt;&gt;MesCiclo),"",COUNTIF($Q$5:$Q82,MesCiclo))</f>
        <v/>
      </c>
      <c r="S82" s="63">
        <f>IF($T82="","",IF($T82="Macro",ROW(),IFERROR(LOOKUP(2,1/($T$5:$T82="Macro"),ROW($T$5:$T82)),0)))</f>
        <v/>
      </c>
      <c r="T82" s="63">
        <f>IF(NOT((COUNTA($B82:$K82)+COUNTA($O82))&gt;0),"",IF($B82="Subactividad","Sub","Macro"))</f>
        <v/>
      </c>
      <c r="U82" s="63">
        <f>IF($T82="Macro",COUNTIFS($S$5:$S$1000,ROW(),$T$5:$T$1000,"Sub"),"")</f>
        <v/>
      </c>
      <c r="V82" s="63">
        <f>IF($T82="","",IF(ISNUMBER($F82),1,IFERROR(LOOKUP(2,1/($H82:$K82&lt;&gt;""),$H82:$K82),0)))</f>
        <v/>
      </c>
      <c r="W82" s="63">
        <f>IF($T82="","",IF(AND(ISNUMBER($F82),$F82&lt;=IF($Q82=MesCiclo,InicioCiclo,$Q82+MOD(2-WEEKDAY($Q82),7))+6),1,IF(ISNUMBER($H82),$H82,0)))</f>
        <v/>
      </c>
      <c r="X82" s="63">
        <f>IF($T82="","",IF(AND(ISNUMBER($F82),$F82&lt;=IF($Q82=MesCiclo,InicioCiclo,$Q82+MOD(2-WEEKDAY($Q82),7))+13),1,IF(ISNUMBER($I82),$I82,$W82)))</f>
        <v/>
      </c>
      <c r="Y82" s="63">
        <f>IF($T82="","",IF(AND(ISNUMBER($F82),$F82&lt;=IF($Q82=MesCiclo,InicioCiclo,$Q82+MOD(2-WEEKDAY($Q82),7))+20),1,IF(ISNUMBER($J82),$J82,$X82)))</f>
        <v/>
      </c>
      <c r="Z82" s="63">
        <f>IF($T82="","",IF(AND(ISNUMBER($F82),$F82&lt;=IF($Q82=MesCiclo,InicioCiclo,$Q82+MOD(2-WEEKDAY($Q82),7))+27),1,IF(ISNUMBER($K82),$K82,$Y82)))</f>
        <v/>
      </c>
      <c r="AA82" s="63">
        <f>IF($T82="","",IF(AND(ISNUMBER($F82),$F82&lt;=IF($Q82=MesCiclo,InicioCiclo,$Q82+MOD(2-WEEKDAY($Q82),7))+6),1,IF(N($U82)&gt;0,AVERAGEIFS($W$5:$W$1000,$S$5:$S$1000,ROW(),$T$5:$T$1000,"Sub"),$W82)))</f>
        <v/>
      </c>
      <c r="AB82" s="63">
        <f>IF($T82="","",IF(AND(ISNUMBER($F82),$F82&lt;=IF($Q82=MesCiclo,InicioCiclo,$Q82+MOD(2-WEEKDAY($Q82),7))+13),1,IF(N($U82)&gt;0,AVERAGEIFS($X$5:$X$1000,$S$5:$S$1000,ROW(),$T$5:$T$1000,"Sub"),$X82)))</f>
        <v/>
      </c>
      <c r="AC82" s="63">
        <f>IF($T82="","",IF(AND(ISNUMBER($F82),$F82&lt;=IF($Q82=MesCiclo,InicioCiclo,$Q82+MOD(2-WEEKDAY($Q82),7))+20),1,IF(N($U82)&gt;0,AVERAGEIFS($Y$5:$Y$1000,$S$5:$S$1000,ROW(),$T$5:$T$1000,"Sub"),$Y82)))</f>
        <v/>
      </c>
      <c r="AD82" s="63">
        <f>IF($T82="","",IF(AND(ISNUMBER($F82),$F82&lt;=IF($Q82=MesCiclo,InicioCiclo,$Q82+MOD(2-WEEKDAY($Q82),7))+27),1,IF(N($U82)&gt;0,AVERAGEIFS($Z$5:$Z$1000,$S$5:$S$1000,ROW(),$T$5:$T$1000,"Sub"),$Z82)))</f>
        <v/>
      </c>
      <c r="AE82" s="63">
        <f>IF($T82&lt;&gt;"Macro","",IF(COUNTIFS($Q$5:$Q$1000,$Q82,$T$5:$T$1000,"Macro",$G$5:$G$1000,"&gt;0")=0,1/COUNTIFS($Q$5:$Q$1000,$Q82,$T$5:$T$1000,"Macro"),IF(AND(ISNUMBER($G82),N($G82)&gt;0),$G82,SUMIFS($G$5:$G$1000,$Q$5:$Q$1000,$Q82,$T$5:$T$1000,"Macro")/COUNTIFS($Q$5:$Q$1000,$Q82,$T$5:$T$1000,"Macro",$G$5:$G$1000,"&gt;0"))/(COUNTIFS($Q$5:$Q$1000,$Q82,$T$5:$T$1000,"Macro")*SUMIFS($G$5:$G$1000,$Q$5:$Q$1000,$Q82,$T$5:$T$1000,"Macro")/COUNTIFS($Q$5:$Q$1000,$Q82,$T$5:$T$1000,"Macro",$G$5:$G$1000,"&gt;0"))))</f>
        <v/>
      </c>
    </row>
    <row r="83">
      <c r="A83" s="55">
        <f>IF(NOT((COUNTA($B83:$K83)+COUNTA($O83))&gt;0),"",IF($T83="Macro",COUNTIFS($T$5:$T83,"Macro",$Q$5:$Q83,$Q83),IF(N($S83)=0,"?",COUNTIFS(INDEX($T$5:$T$1000,1):INDEX($T$5:$T$1000,$S83-4),"Macro",INDEX($Q$5:$Q$1000,1):INDEX($Q$5:$Q$1000,$S83-4),INDEX($Q$5:$Q$1000,$S83-4))&amp;"."&amp;COUNTIFS($S$5:$S83,$S83,$T$5:$T83,"Sub"))))</f>
        <v/>
      </c>
      <c r="B83" s="56" t="n"/>
      <c r="C83" s="57" t="n"/>
      <c r="D83" s="58" t="n"/>
      <c r="E83" s="58" t="n"/>
      <c r="F83" s="58" t="n"/>
      <c r="G83" s="59" t="n"/>
      <c r="H83" s="59" t="n"/>
      <c r="I83" s="59" t="n"/>
      <c r="J83" s="59" t="n"/>
      <c r="K83" s="59" t="n"/>
      <c r="L83" s="60">
        <f>IF(NOT((COUNTA($B83:$K83)+COUNTA($O83))&gt;0),"",IF(ISNUMBER($F83),1,IF(N($U83)&gt;0,AVERAGEIFS($V$5:$V$1000,$S$5:$S$1000,ROW(),$T$5:$T$1000,"Sub"),$V83)))</f>
        <v/>
      </c>
      <c r="M83" s="55">
        <f>IF($L83="","",IF($L83&gt;=1,"Completado",IF($L83&gt;0,"En curso","Pendiente")))</f>
        <v/>
      </c>
      <c r="N83" s="55">
        <f>IF(NOT((COUNTA($B83:$K83)+COUNTA($O83))&gt;0),"",IF(ISNUMBER($F83),IF(AND(ISNUMBER($E83),$F83&gt;$E83),"Cumplida con "&amp;($F83-$E83)&amp;IF($F83-$E83=1," día"," días")&amp;" de retraso","Cumplida"),IF(N($L83)&gt;=1,"Cumplida",IF(NOT(ISNUMBER($E83)),"Sin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plazo")))))))</f>
        <v/>
      </c>
      <c r="O83" s="57" t="n"/>
      <c r="P83" s="61">
        <f>IF(NOT((COUNTA($B83:$K83)+COUNTA($O83))&gt;0),"",IF((IF($C83="","Falta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",""))="","✔ OK","⚠ "&amp;LEFT(IF($C83="","Falta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",""),LEN(IF($C83="","Falta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",""))-3)))</f>
        <v/>
      </c>
      <c r="Q83" s="62">
        <f>IF(NOT((COUNTA($B83:$K83)+COUNTA($O83))&gt;0),"",IF(AND($T83="Sub",N($S83)&gt;0),IF(ISNUMBER(INDEX($D$5:$D$1000,$S83-4)),DATE(YEAR(INDEX($D$5:$D$1000,$S83-4)),MONTH(INDEX($D$5:$D$1000,$S83-4)),1),IF(ISNUMBER(INDEX($E$5:$E$1000,$S83-4)),DATE(YEAR(INDEX($E$5:$E$1000,$S83-4)),MONTH(INDEX($E$5:$E$1000,$S83-4)),1),MesCiclo)),IF(ISNUMBER($D83),DATE(YEAR($D83),MONTH($D83),1),IF(ISNUMBER($E83),DATE(YEAR($E83),MONTH($E83),1),MesCiclo))))</f>
        <v/>
      </c>
      <c r="R83" s="63">
        <f>IF(OR($Q83="",$Q83&lt;&gt;MesCiclo),"",COUNTIF($Q$5:$Q83,MesCiclo))</f>
        <v/>
      </c>
      <c r="S83" s="63">
        <f>IF($T83="","",IF($T83="Macro",ROW(),IFERROR(LOOKUP(2,1/($T$5:$T83="Macro"),ROW($T$5:$T83)),0)))</f>
        <v/>
      </c>
      <c r="T83" s="63">
        <f>IF(NOT((COUNTA($B83:$K83)+COUNTA($O83))&gt;0),"",IF($B83="Subactividad","Sub","Macro"))</f>
        <v/>
      </c>
      <c r="U83" s="63">
        <f>IF($T83="Macro",COUNTIFS($S$5:$S$1000,ROW(),$T$5:$T$1000,"Sub"),"")</f>
        <v/>
      </c>
      <c r="V83" s="63">
        <f>IF($T83="","",IF(ISNUMBER($F83),1,IFERROR(LOOKUP(2,1/($H83:$K83&lt;&gt;""),$H83:$K83),0)))</f>
        <v/>
      </c>
      <c r="W83" s="63">
        <f>IF($T83="","",IF(AND(ISNUMBER($F83),$F83&lt;=IF($Q83=MesCiclo,InicioCiclo,$Q83+MOD(2-WEEKDAY($Q83),7))+6),1,IF(ISNUMBER($H83),$H83,0)))</f>
        <v/>
      </c>
      <c r="X83" s="63">
        <f>IF($T83="","",IF(AND(ISNUMBER($F83),$F83&lt;=IF($Q83=MesCiclo,InicioCiclo,$Q83+MOD(2-WEEKDAY($Q83),7))+13),1,IF(ISNUMBER($I83),$I83,$W83)))</f>
        <v/>
      </c>
      <c r="Y83" s="63">
        <f>IF($T83="","",IF(AND(ISNUMBER($F83),$F83&lt;=IF($Q83=MesCiclo,InicioCiclo,$Q83+MOD(2-WEEKDAY($Q83),7))+20),1,IF(ISNUMBER($J83),$J83,$X83)))</f>
        <v/>
      </c>
      <c r="Z83" s="63">
        <f>IF($T83="","",IF(AND(ISNUMBER($F83),$F83&lt;=IF($Q83=MesCiclo,InicioCiclo,$Q83+MOD(2-WEEKDAY($Q83),7))+27),1,IF(ISNUMBER($K83),$K83,$Y83)))</f>
        <v/>
      </c>
      <c r="AA83" s="63">
        <f>IF($T83="","",IF(AND(ISNUMBER($F83),$F83&lt;=IF($Q83=MesCiclo,InicioCiclo,$Q83+MOD(2-WEEKDAY($Q83),7))+6),1,IF(N($U83)&gt;0,AVERAGEIFS($W$5:$W$1000,$S$5:$S$1000,ROW(),$T$5:$T$1000,"Sub"),$W83)))</f>
        <v/>
      </c>
      <c r="AB83" s="63">
        <f>IF($T83="","",IF(AND(ISNUMBER($F83),$F83&lt;=IF($Q83=MesCiclo,InicioCiclo,$Q83+MOD(2-WEEKDAY($Q83),7))+13),1,IF(N($U83)&gt;0,AVERAGEIFS($X$5:$X$1000,$S$5:$S$1000,ROW(),$T$5:$T$1000,"Sub"),$X83)))</f>
        <v/>
      </c>
      <c r="AC83" s="63">
        <f>IF($T83="","",IF(AND(ISNUMBER($F83),$F83&lt;=IF($Q83=MesCiclo,InicioCiclo,$Q83+MOD(2-WEEKDAY($Q83),7))+20),1,IF(N($U83)&gt;0,AVERAGEIFS($Y$5:$Y$1000,$S$5:$S$1000,ROW(),$T$5:$T$1000,"Sub"),$Y83)))</f>
        <v/>
      </c>
      <c r="AD83" s="63">
        <f>IF($T83="","",IF(AND(ISNUMBER($F83),$F83&lt;=IF($Q83=MesCiclo,InicioCiclo,$Q83+MOD(2-WEEKDAY($Q83),7))+27),1,IF(N($U83)&gt;0,AVERAGEIFS($Z$5:$Z$1000,$S$5:$S$1000,ROW(),$T$5:$T$1000,"Sub"),$Z83)))</f>
        <v/>
      </c>
      <c r="AE83" s="63">
        <f>IF($T83&lt;&gt;"Macro","",IF(COUNTIFS($Q$5:$Q$1000,$Q83,$T$5:$T$1000,"Macro",$G$5:$G$1000,"&gt;0")=0,1/COUNTIFS($Q$5:$Q$1000,$Q83,$T$5:$T$1000,"Macro"),IF(AND(ISNUMBER($G83),N($G83)&gt;0),$G83,SUMIFS($G$5:$G$1000,$Q$5:$Q$1000,$Q83,$T$5:$T$1000,"Macro")/COUNTIFS($Q$5:$Q$1000,$Q83,$T$5:$T$1000,"Macro",$G$5:$G$1000,"&gt;0"))/(COUNTIFS($Q$5:$Q$1000,$Q83,$T$5:$T$1000,"Macro")*SUMIFS($G$5:$G$1000,$Q$5:$Q$1000,$Q83,$T$5:$T$1000,"Macro")/COUNTIFS($Q$5:$Q$1000,$Q83,$T$5:$T$1000,"Macro",$G$5:$G$1000,"&gt;0"))))</f>
        <v/>
      </c>
    </row>
    <row r="84">
      <c r="A84" s="55">
        <f>IF(NOT((COUNTA($B84:$K84)+COUNTA($O84))&gt;0),"",IF($T84="Macro",COUNTIFS($T$5:$T84,"Macro",$Q$5:$Q84,$Q84),IF(N($S84)=0,"?",COUNTIFS(INDEX($T$5:$T$1000,1):INDEX($T$5:$T$1000,$S84-4),"Macro",INDEX($Q$5:$Q$1000,1):INDEX($Q$5:$Q$1000,$S84-4),INDEX($Q$5:$Q$1000,$S84-4))&amp;"."&amp;COUNTIFS($S$5:$S84,$S84,$T$5:$T84,"Sub"))))</f>
        <v/>
      </c>
      <c r="B84" s="56" t="n"/>
      <c r="C84" s="57" t="n"/>
      <c r="D84" s="58" t="n"/>
      <c r="E84" s="58" t="n"/>
      <c r="F84" s="58" t="n"/>
      <c r="G84" s="59" t="n"/>
      <c r="H84" s="59" t="n"/>
      <c r="I84" s="59" t="n"/>
      <c r="J84" s="59" t="n"/>
      <c r="K84" s="59" t="n"/>
      <c r="L84" s="60">
        <f>IF(NOT((COUNTA($B84:$K84)+COUNTA($O84))&gt;0),"",IF(ISNUMBER($F84),1,IF(N($U84)&gt;0,AVERAGEIFS($V$5:$V$1000,$S$5:$S$1000,ROW(),$T$5:$T$1000,"Sub"),$V84)))</f>
        <v/>
      </c>
      <c r="M84" s="55">
        <f>IF($L84="","",IF($L84&gt;=1,"Completado",IF($L84&gt;0,"En curso","Pendiente")))</f>
        <v/>
      </c>
      <c r="N84" s="55">
        <f>IF(NOT((COUNTA($B84:$K84)+COUNTA($O84))&gt;0),"",IF(ISNUMBER($F84),IF(AND(ISNUMBER($E84),$F84&gt;$E84),"Cumplida con "&amp;($F84-$E84)&amp;IF($F84-$E84=1," día"," días")&amp;" de retraso","Cumplida"),IF(N($L84)&gt;=1,"Cumplida",IF(NOT(ISNUMBER($E84)),"Sin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plazo")))))))</f>
        <v/>
      </c>
      <c r="O84" s="57" t="n"/>
      <c r="P84" s="61">
        <f>IF(NOT((COUNTA($B84:$K84)+COUNTA($O84))&gt;0),"",IF((IF($C84="","Falta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",""))="","✔ OK","⚠ "&amp;LEFT(IF($C84="","Falta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",""),LEN(IF($C84="","Falta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",""))-3)))</f>
        <v/>
      </c>
      <c r="Q84" s="62">
        <f>IF(NOT((COUNTA($B84:$K84)+COUNTA($O84))&gt;0),"",IF(AND($T84="Sub",N($S84)&gt;0),IF(ISNUMBER(INDEX($D$5:$D$1000,$S84-4)),DATE(YEAR(INDEX($D$5:$D$1000,$S84-4)),MONTH(INDEX($D$5:$D$1000,$S84-4)),1),IF(ISNUMBER(INDEX($E$5:$E$1000,$S84-4)),DATE(YEAR(INDEX($E$5:$E$1000,$S84-4)),MONTH(INDEX($E$5:$E$1000,$S84-4)),1),MesCiclo)),IF(ISNUMBER($D84),DATE(YEAR($D84),MONTH($D84),1),IF(ISNUMBER($E84),DATE(YEAR($E84),MONTH($E84),1),MesCiclo))))</f>
        <v/>
      </c>
      <c r="R84" s="63">
        <f>IF(OR($Q84="",$Q84&lt;&gt;MesCiclo),"",COUNTIF($Q$5:$Q84,MesCiclo))</f>
        <v/>
      </c>
      <c r="S84" s="63">
        <f>IF($T84="","",IF($T84="Macro",ROW(),IFERROR(LOOKUP(2,1/($T$5:$T84="Macro"),ROW($T$5:$T84)),0)))</f>
        <v/>
      </c>
      <c r="T84" s="63">
        <f>IF(NOT((COUNTA($B84:$K84)+COUNTA($O84))&gt;0),"",IF($B84="Subactividad","Sub","Macro"))</f>
        <v/>
      </c>
      <c r="U84" s="63">
        <f>IF($T84="Macro",COUNTIFS($S$5:$S$1000,ROW(),$T$5:$T$1000,"Sub"),"")</f>
        <v/>
      </c>
      <c r="V84" s="63">
        <f>IF($T84="","",IF(ISNUMBER($F84),1,IFERROR(LOOKUP(2,1/($H84:$K84&lt;&gt;""),$H84:$K84),0)))</f>
        <v/>
      </c>
      <c r="W84" s="63">
        <f>IF($T84="","",IF(AND(ISNUMBER($F84),$F84&lt;=IF($Q84=MesCiclo,InicioCiclo,$Q84+MOD(2-WEEKDAY($Q84),7))+6),1,IF(ISNUMBER($H84),$H84,0)))</f>
        <v/>
      </c>
      <c r="X84" s="63">
        <f>IF($T84="","",IF(AND(ISNUMBER($F84),$F84&lt;=IF($Q84=MesCiclo,InicioCiclo,$Q84+MOD(2-WEEKDAY($Q84),7))+13),1,IF(ISNUMBER($I84),$I84,$W84)))</f>
        <v/>
      </c>
      <c r="Y84" s="63">
        <f>IF($T84="","",IF(AND(ISNUMBER($F84),$F84&lt;=IF($Q84=MesCiclo,InicioCiclo,$Q84+MOD(2-WEEKDAY($Q84),7))+20),1,IF(ISNUMBER($J84),$J84,$X84)))</f>
        <v/>
      </c>
      <c r="Z84" s="63">
        <f>IF($T84="","",IF(AND(ISNUMBER($F84),$F84&lt;=IF($Q84=MesCiclo,InicioCiclo,$Q84+MOD(2-WEEKDAY($Q84),7))+27),1,IF(ISNUMBER($K84),$K84,$Y84)))</f>
        <v/>
      </c>
      <c r="AA84" s="63">
        <f>IF($T84="","",IF(AND(ISNUMBER($F84),$F84&lt;=IF($Q84=MesCiclo,InicioCiclo,$Q84+MOD(2-WEEKDAY($Q84),7))+6),1,IF(N($U84)&gt;0,AVERAGEIFS($W$5:$W$1000,$S$5:$S$1000,ROW(),$T$5:$T$1000,"Sub"),$W84)))</f>
        <v/>
      </c>
      <c r="AB84" s="63">
        <f>IF($T84="","",IF(AND(ISNUMBER($F84),$F84&lt;=IF($Q84=MesCiclo,InicioCiclo,$Q84+MOD(2-WEEKDAY($Q84),7))+13),1,IF(N($U84)&gt;0,AVERAGEIFS($X$5:$X$1000,$S$5:$S$1000,ROW(),$T$5:$T$1000,"Sub"),$X84)))</f>
        <v/>
      </c>
      <c r="AC84" s="63">
        <f>IF($T84="","",IF(AND(ISNUMBER($F84),$F84&lt;=IF($Q84=MesCiclo,InicioCiclo,$Q84+MOD(2-WEEKDAY($Q84),7))+20),1,IF(N($U84)&gt;0,AVERAGEIFS($Y$5:$Y$1000,$S$5:$S$1000,ROW(),$T$5:$T$1000,"Sub"),$Y84)))</f>
        <v/>
      </c>
      <c r="AD84" s="63">
        <f>IF($T84="","",IF(AND(ISNUMBER($F84),$F84&lt;=IF($Q84=MesCiclo,InicioCiclo,$Q84+MOD(2-WEEKDAY($Q84),7))+27),1,IF(N($U84)&gt;0,AVERAGEIFS($Z$5:$Z$1000,$S$5:$S$1000,ROW(),$T$5:$T$1000,"Sub"),$Z84)))</f>
        <v/>
      </c>
      <c r="AE84" s="63">
        <f>IF($T84&lt;&gt;"Macro","",IF(COUNTIFS($Q$5:$Q$1000,$Q84,$T$5:$T$1000,"Macro",$G$5:$G$1000,"&gt;0")=0,1/COUNTIFS($Q$5:$Q$1000,$Q84,$T$5:$T$1000,"Macro"),IF(AND(ISNUMBER($G84),N($G84)&gt;0),$G84,SUMIFS($G$5:$G$1000,$Q$5:$Q$1000,$Q84,$T$5:$T$1000,"Macro")/COUNTIFS($Q$5:$Q$1000,$Q84,$T$5:$T$1000,"Macro",$G$5:$G$1000,"&gt;0"))/(COUNTIFS($Q$5:$Q$1000,$Q84,$T$5:$T$1000,"Macro")*SUMIFS($G$5:$G$1000,$Q$5:$Q$1000,$Q84,$T$5:$T$1000,"Macro")/COUNTIFS($Q$5:$Q$1000,$Q84,$T$5:$T$1000,"Macro",$G$5:$G$1000,"&gt;0"))))</f>
        <v/>
      </c>
    </row>
    <row r="85">
      <c r="A85" s="55">
        <f>IF(NOT((COUNTA($B85:$K85)+COUNTA($O85))&gt;0),"",IF($T85="Macro",COUNTIFS($T$5:$T85,"Macro",$Q$5:$Q85,$Q85),IF(N($S85)=0,"?",COUNTIFS(INDEX($T$5:$T$1000,1):INDEX($T$5:$T$1000,$S85-4),"Macro",INDEX($Q$5:$Q$1000,1):INDEX($Q$5:$Q$1000,$S85-4),INDEX($Q$5:$Q$1000,$S85-4))&amp;"."&amp;COUNTIFS($S$5:$S85,$S85,$T$5:$T85,"Sub"))))</f>
        <v/>
      </c>
      <c r="B85" s="56" t="n"/>
      <c r="C85" s="57" t="n"/>
      <c r="D85" s="58" t="n"/>
      <c r="E85" s="58" t="n"/>
      <c r="F85" s="58" t="n"/>
      <c r="G85" s="59" t="n"/>
      <c r="H85" s="59" t="n"/>
      <c r="I85" s="59" t="n"/>
      <c r="J85" s="59" t="n"/>
      <c r="K85" s="59" t="n"/>
      <c r="L85" s="60">
        <f>IF(NOT((COUNTA($B85:$K85)+COUNTA($O85))&gt;0),"",IF(ISNUMBER($F85),1,IF(N($U85)&gt;0,AVERAGEIFS($V$5:$V$1000,$S$5:$S$1000,ROW(),$T$5:$T$1000,"Sub"),$V85)))</f>
        <v/>
      </c>
      <c r="M85" s="55">
        <f>IF($L85="","",IF($L85&gt;=1,"Completado",IF($L85&gt;0,"En curso","Pendiente")))</f>
        <v/>
      </c>
      <c r="N85" s="55">
        <f>IF(NOT((COUNTA($B85:$K85)+COUNTA($O85))&gt;0),"",IF(ISNUMBER($F85),IF(AND(ISNUMBER($E85),$F85&gt;$E85),"Cumplida con "&amp;($F85-$E85)&amp;IF($F85-$E85=1," día"," días")&amp;" de retraso","Cumplida"),IF(N($L85)&gt;=1,"Cumplida",IF(NOT(ISNUMBER($E85)),"Sin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plazo")))))))</f>
        <v/>
      </c>
      <c r="O85" s="57" t="n"/>
      <c r="P85" s="61">
        <f>IF(NOT((COUNTA($B85:$K85)+COUNTA($O85))&gt;0),"",IF((IF($C85="","Falta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",""))="","✔ OK","⚠ "&amp;LEFT(IF($C85="","Falta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",""),LEN(IF($C85="","Falta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",""))-3)))</f>
        <v/>
      </c>
      <c r="Q85" s="62">
        <f>IF(NOT((COUNTA($B85:$K85)+COUNTA($O85))&gt;0),"",IF(AND($T85="Sub",N($S85)&gt;0),IF(ISNUMBER(INDEX($D$5:$D$1000,$S85-4)),DATE(YEAR(INDEX($D$5:$D$1000,$S85-4)),MONTH(INDEX($D$5:$D$1000,$S85-4)),1),IF(ISNUMBER(INDEX($E$5:$E$1000,$S85-4)),DATE(YEAR(INDEX($E$5:$E$1000,$S85-4)),MONTH(INDEX($E$5:$E$1000,$S85-4)),1),MesCiclo)),IF(ISNUMBER($D85),DATE(YEAR($D85),MONTH($D85),1),IF(ISNUMBER($E85),DATE(YEAR($E85),MONTH($E85),1),MesCiclo))))</f>
        <v/>
      </c>
      <c r="R85" s="63">
        <f>IF(OR($Q85="",$Q85&lt;&gt;MesCiclo),"",COUNTIF($Q$5:$Q85,MesCiclo))</f>
        <v/>
      </c>
      <c r="S85" s="63">
        <f>IF($T85="","",IF($T85="Macro",ROW(),IFERROR(LOOKUP(2,1/($T$5:$T85="Macro"),ROW($T$5:$T85)),0)))</f>
        <v/>
      </c>
      <c r="T85" s="63">
        <f>IF(NOT((COUNTA($B85:$K85)+COUNTA($O85))&gt;0),"",IF($B85="Subactividad","Sub","Macro"))</f>
        <v/>
      </c>
      <c r="U85" s="63">
        <f>IF($T85="Macro",COUNTIFS($S$5:$S$1000,ROW(),$T$5:$T$1000,"Sub"),"")</f>
        <v/>
      </c>
      <c r="V85" s="63">
        <f>IF($T85="","",IF(ISNUMBER($F85),1,IFERROR(LOOKUP(2,1/($H85:$K85&lt;&gt;""),$H85:$K85),0)))</f>
        <v/>
      </c>
      <c r="W85" s="63">
        <f>IF($T85="","",IF(AND(ISNUMBER($F85),$F85&lt;=IF($Q85=MesCiclo,InicioCiclo,$Q85+MOD(2-WEEKDAY($Q85),7))+6),1,IF(ISNUMBER($H85),$H85,0)))</f>
        <v/>
      </c>
      <c r="X85" s="63">
        <f>IF($T85="","",IF(AND(ISNUMBER($F85),$F85&lt;=IF($Q85=MesCiclo,InicioCiclo,$Q85+MOD(2-WEEKDAY($Q85),7))+13),1,IF(ISNUMBER($I85),$I85,$W85)))</f>
        <v/>
      </c>
      <c r="Y85" s="63">
        <f>IF($T85="","",IF(AND(ISNUMBER($F85),$F85&lt;=IF($Q85=MesCiclo,InicioCiclo,$Q85+MOD(2-WEEKDAY($Q85),7))+20),1,IF(ISNUMBER($J85),$J85,$X85)))</f>
        <v/>
      </c>
      <c r="Z85" s="63">
        <f>IF($T85="","",IF(AND(ISNUMBER($F85),$F85&lt;=IF($Q85=MesCiclo,InicioCiclo,$Q85+MOD(2-WEEKDAY($Q85),7))+27),1,IF(ISNUMBER($K85),$K85,$Y85)))</f>
        <v/>
      </c>
      <c r="AA85" s="63">
        <f>IF($T85="","",IF(AND(ISNUMBER($F85),$F85&lt;=IF($Q85=MesCiclo,InicioCiclo,$Q85+MOD(2-WEEKDAY($Q85),7))+6),1,IF(N($U85)&gt;0,AVERAGEIFS($W$5:$W$1000,$S$5:$S$1000,ROW(),$T$5:$T$1000,"Sub"),$W85)))</f>
        <v/>
      </c>
      <c r="AB85" s="63">
        <f>IF($T85="","",IF(AND(ISNUMBER($F85),$F85&lt;=IF($Q85=MesCiclo,InicioCiclo,$Q85+MOD(2-WEEKDAY($Q85),7))+13),1,IF(N($U85)&gt;0,AVERAGEIFS($X$5:$X$1000,$S$5:$S$1000,ROW(),$T$5:$T$1000,"Sub"),$X85)))</f>
        <v/>
      </c>
      <c r="AC85" s="63">
        <f>IF($T85="","",IF(AND(ISNUMBER($F85),$F85&lt;=IF($Q85=MesCiclo,InicioCiclo,$Q85+MOD(2-WEEKDAY($Q85),7))+20),1,IF(N($U85)&gt;0,AVERAGEIFS($Y$5:$Y$1000,$S$5:$S$1000,ROW(),$T$5:$T$1000,"Sub"),$Y85)))</f>
        <v/>
      </c>
      <c r="AD85" s="63">
        <f>IF($T85="","",IF(AND(ISNUMBER($F85),$F85&lt;=IF($Q85=MesCiclo,InicioCiclo,$Q85+MOD(2-WEEKDAY($Q85),7))+27),1,IF(N($U85)&gt;0,AVERAGEIFS($Z$5:$Z$1000,$S$5:$S$1000,ROW(),$T$5:$T$1000,"Sub"),$Z85)))</f>
        <v/>
      </c>
      <c r="AE85" s="63">
        <f>IF($T85&lt;&gt;"Macro","",IF(COUNTIFS($Q$5:$Q$1000,$Q85,$T$5:$T$1000,"Macro",$G$5:$G$1000,"&gt;0")=0,1/COUNTIFS($Q$5:$Q$1000,$Q85,$T$5:$T$1000,"Macro"),IF(AND(ISNUMBER($G85),N($G85)&gt;0),$G85,SUMIFS($G$5:$G$1000,$Q$5:$Q$1000,$Q85,$T$5:$T$1000,"Macro")/COUNTIFS($Q$5:$Q$1000,$Q85,$T$5:$T$1000,"Macro",$G$5:$G$1000,"&gt;0"))/(COUNTIFS($Q$5:$Q$1000,$Q85,$T$5:$T$1000,"Macro")*SUMIFS($G$5:$G$1000,$Q$5:$Q$1000,$Q85,$T$5:$T$1000,"Macro")/COUNTIFS($Q$5:$Q$1000,$Q85,$T$5:$T$1000,"Macro",$G$5:$G$1000,"&gt;0"))))</f>
        <v/>
      </c>
    </row>
    <row r="86">
      <c r="A86" s="55">
        <f>IF(NOT((COUNTA($B86:$K86)+COUNTA($O86))&gt;0),"",IF($T86="Macro",COUNTIFS($T$5:$T86,"Macro",$Q$5:$Q86,$Q86),IF(N($S86)=0,"?",COUNTIFS(INDEX($T$5:$T$1000,1):INDEX($T$5:$T$1000,$S86-4),"Macro",INDEX($Q$5:$Q$1000,1):INDEX($Q$5:$Q$1000,$S86-4),INDEX($Q$5:$Q$1000,$S86-4))&amp;"."&amp;COUNTIFS($S$5:$S86,$S86,$T$5:$T86,"Sub"))))</f>
        <v/>
      </c>
      <c r="B86" s="56" t="n"/>
      <c r="C86" s="57" t="n"/>
      <c r="D86" s="58" t="n"/>
      <c r="E86" s="58" t="n"/>
      <c r="F86" s="58" t="n"/>
      <c r="G86" s="59" t="n"/>
      <c r="H86" s="59" t="n"/>
      <c r="I86" s="59" t="n"/>
      <c r="J86" s="59" t="n"/>
      <c r="K86" s="59" t="n"/>
      <c r="L86" s="60">
        <f>IF(NOT((COUNTA($B86:$K86)+COUNTA($O86))&gt;0),"",IF(ISNUMBER($F86),1,IF(N($U86)&gt;0,AVERAGEIFS($V$5:$V$1000,$S$5:$S$1000,ROW(),$T$5:$T$1000,"Sub"),$V86)))</f>
        <v/>
      </c>
      <c r="M86" s="55">
        <f>IF($L86="","",IF($L86&gt;=1,"Completado",IF($L86&gt;0,"En curso","Pendiente")))</f>
        <v/>
      </c>
      <c r="N86" s="55">
        <f>IF(NOT((COUNTA($B86:$K86)+COUNTA($O86))&gt;0),"",IF(ISNUMBER($F86),IF(AND(ISNUMBER($E86),$F86&gt;$E86),"Cumplida con "&amp;($F86-$E86)&amp;IF($F86-$E86=1," día"," días")&amp;" de retraso","Cumplida"),IF(N($L86)&gt;=1,"Cumplida",IF(NOT(ISNUMBER($E86)),"Sin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plazo")))))))</f>
        <v/>
      </c>
      <c r="O86" s="57" t="n"/>
      <c r="P86" s="61">
        <f>IF(NOT((COUNTA($B86:$K86)+COUNTA($O86))&gt;0),"",IF((IF($C86="","Falta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",""))="","✔ OK","⚠ "&amp;LEFT(IF($C86="","Falta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",""),LEN(IF($C86="","Falta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",""))-3)))</f>
        <v/>
      </c>
      <c r="Q86" s="62">
        <f>IF(NOT((COUNTA($B86:$K86)+COUNTA($O86))&gt;0),"",IF(AND($T86="Sub",N($S86)&gt;0),IF(ISNUMBER(INDEX($D$5:$D$1000,$S86-4)),DATE(YEAR(INDEX($D$5:$D$1000,$S86-4)),MONTH(INDEX($D$5:$D$1000,$S86-4)),1),IF(ISNUMBER(INDEX($E$5:$E$1000,$S86-4)),DATE(YEAR(INDEX($E$5:$E$1000,$S86-4)),MONTH(INDEX($E$5:$E$1000,$S86-4)),1),MesCiclo)),IF(ISNUMBER($D86),DATE(YEAR($D86),MONTH($D86),1),IF(ISNUMBER($E86),DATE(YEAR($E86),MONTH($E86),1),MesCiclo))))</f>
        <v/>
      </c>
      <c r="R86" s="63">
        <f>IF(OR($Q86="",$Q86&lt;&gt;MesCiclo),"",COUNTIF($Q$5:$Q86,MesCiclo))</f>
        <v/>
      </c>
      <c r="S86" s="63">
        <f>IF($T86="","",IF($T86="Macro",ROW(),IFERROR(LOOKUP(2,1/($T$5:$T86="Macro"),ROW($T$5:$T86)),0)))</f>
        <v/>
      </c>
      <c r="T86" s="63">
        <f>IF(NOT((COUNTA($B86:$K86)+COUNTA($O86))&gt;0),"",IF($B86="Subactividad","Sub","Macro"))</f>
        <v/>
      </c>
      <c r="U86" s="63">
        <f>IF($T86="Macro",COUNTIFS($S$5:$S$1000,ROW(),$T$5:$T$1000,"Sub"),"")</f>
        <v/>
      </c>
      <c r="V86" s="63">
        <f>IF($T86="","",IF(ISNUMBER($F86),1,IFERROR(LOOKUP(2,1/($H86:$K86&lt;&gt;""),$H86:$K86),0)))</f>
        <v/>
      </c>
      <c r="W86" s="63">
        <f>IF($T86="","",IF(AND(ISNUMBER($F86),$F86&lt;=IF($Q86=MesCiclo,InicioCiclo,$Q86+MOD(2-WEEKDAY($Q86),7))+6),1,IF(ISNUMBER($H86),$H86,0)))</f>
        <v/>
      </c>
      <c r="X86" s="63">
        <f>IF($T86="","",IF(AND(ISNUMBER($F86),$F86&lt;=IF($Q86=MesCiclo,InicioCiclo,$Q86+MOD(2-WEEKDAY($Q86),7))+13),1,IF(ISNUMBER($I86),$I86,$W86)))</f>
        <v/>
      </c>
      <c r="Y86" s="63">
        <f>IF($T86="","",IF(AND(ISNUMBER($F86),$F86&lt;=IF($Q86=MesCiclo,InicioCiclo,$Q86+MOD(2-WEEKDAY($Q86),7))+20),1,IF(ISNUMBER($J86),$J86,$X86)))</f>
        <v/>
      </c>
      <c r="Z86" s="63">
        <f>IF($T86="","",IF(AND(ISNUMBER($F86),$F86&lt;=IF($Q86=MesCiclo,InicioCiclo,$Q86+MOD(2-WEEKDAY($Q86),7))+27),1,IF(ISNUMBER($K86),$K86,$Y86)))</f>
        <v/>
      </c>
      <c r="AA86" s="63">
        <f>IF($T86="","",IF(AND(ISNUMBER($F86),$F86&lt;=IF($Q86=MesCiclo,InicioCiclo,$Q86+MOD(2-WEEKDAY($Q86),7))+6),1,IF(N($U86)&gt;0,AVERAGEIFS($W$5:$W$1000,$S$5:$S$1000,ROW(),$T$5:$T$1000,"Sub"),$W86)))</f>
        <v/>
      </c>
      <c r="AB86" s="63">
        <f>IF($T86="","",IF(AND(ISNUMBER($F86),$F86&lt;=IF($Q86=MesCiclo,InicioCiclo,$Q86+MOD(2-WEEKDAY($Q86),7))+13),1,IF(N($U86)&gt;0,AVERAGEIFS($X$5:$X$1000,$S$5:$S$1000,ROW(),$T$5:$T$1000,"Sub"),$X86)))</f>
        <v/>
      </c>
      <c r="AC86" s="63">
        <f>IF($T86="","",IF(AND(ISNUMBER($F86),$F86&lt;=IF($Q86=MesCiclo,InicioCiclo,$Q86+MOD(2-WEEKDAY($Q86),7))+20),1,IF(N($U86)&gt;0,AVERAGEIFS($Y$5:$Y$1000,$S$5:$S$1000,ROW(),$T$5:$T$1000,"Sub"),$Y86)))</f>
        <v/>
      </c>
      <c r="AD86" s="63">
        <f>IF($T86="","",IF(AND(ISNUMBER($F86),$F86&lt;=IF($Q86=MesCiclo,InicioCiclo,$Q86+MOD(2-WEEKDAY($Q86),7))+27),1,IF(N($U86)&gt;0,AVERAGEIFS($Z$5:$Z$1000,$S$5:$S$1000,ROW(),$T$5:$T$1000,"Sub"),$Z86)))</f>
        <v/>
      </c>
      <c r="AE86" s="63">
        <f>IF($T86&lt;&gt;"Macro","",IF(COUNTIFS($Q$5:$Q$1000,$Q86,$T$5:$T$1000,"Macro",$G$5:$G$1000,"&gt;0")=0,1/COUNTIFS($Q$5:$Q$1000,$Q86,$T$5:$T$1000,"Macro"),IF(AND(ISNUMBER($G86),N($G86)&gt;0),$G86,SUMIFS($G$5:$G$1000,$Q$5:$Q$1000,$Q86,$T$5:$T$1000,"Macro")/COUNTIFS($Q$5:$Q$1000,$Q86,$T$5:$T$1000,"Macro",$G$5:$G$1000,"&gt;0"))/(COUNTIFS($Q$5:$Q$1000,$Q86,$T$5:$T$1000,"Macro")*SUMIFS($G$5:$G$1000,$Q$5:$Q$1000,$Q86,$T$5:$T$1000,"Macro")/COUNTIFS($Q$5:$Q$1000,$Q86,$T$5:$T$1000,"Macro",$G$5:$G$1000,"&gt;0"))))</f>
        <v/>
      </c>
    </row>
    <row r="87">
      <c r="A87" s="55">
        <f>IF(NOT((COUNTA($B87:$K87)+COUNTA($O87))&gt;0),"",IF($T87="Macro",COUNTIFS($T$5:$T87,"Macro",$Q$5:$Q87,$Q87),IF(N($S87)=0,"?",COUNTIFS(INDEX($T$5:$T$1000,1):INDEX($T$5:$T$1000,$S87-4),"Macro",INDEX($Q$5:$Q$1000,1):INDEX($Q$5:$Q$1000,$S87-4),INDEX($Q$5:$Q$1000,$S87-4))&amp;"."&amp;COUNTIFS($S$5:$S87,$S87,$T$5:$T87,"Sub"))))</f>
        <v/>
      </c>
      <c r="B87" s="56" t="n"/>
      <c r="C87" s="57" t="n"/>
      <c r="D87" s="58" t="n"/>
      <c r="E87" s="58" t="n"/>
      <c r="F87" s="58" t="n"/>
      <c r="G87" s="59" t="n"/>
      <c r="H87" s="59" t="n"/>
      <c r="I87" s="59" t="n"/>
      <c r="J87" s="59" t="n"/>
      <c r="K87" s="59" t="n"/>
      <c r="L87" s="60">
        <f>IF(NOT((COUNTA($B87:$K87)+COUNTA($O87))&gt;0),"",IF(ISNUMBER($F87),1,IF(N($U87)&gt;0,AVERAGEIFS($V$5:$V$1000,$S$5:$S$1000,ROW(),$T$5:$T$1000,"Sub"),$V87)))</f>
        <v/>
      </c>
      <c r="M87" s="55">
        <f>IF($L87="","",IF($L87&gt;=1,"Completado",IF($L87&gt;0,"En curso","Pendiente")))</f>
        <v/>
      </c>
      <c r="N87" s="55">
        <f>IF(NOT((COUNTA($B87:$K87)+COUNTA($O87))&gt;0),"",IF(ISNUMBER($F87),IF(AND(ISNUMBER($E87),$F87&gt;$E87),"Cumplida con "&amp;($F87-$E87)&amp;IF($F87-$E87=1," día"," días")&amp;" de retraso","Cumplida"),IF(N($L87)&gt;=1,"Cumplida",IF(NOT(ISNUMBER($E87)),"Sin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plazo")))))))</f>
        <v/>
      </c>
      <c r="O87" s="57" t="n"/>
      <c r="P87" s="61">
        <f>IF(NOT((COUNTA($B87:$K87)+COUNTA($O87))&gt;0),"",IF((IF($C87="","Falta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",""))="","✔ OK","⚠ "&amp;LEFT(IF($C87="","Falta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",""),LEN(IF($C87="","Falta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",""))-3)))</f>
        <v/>
      </c>
      <c r="Q87" s="62">
        <f>IF(NOT((COUNTA($B87:$K87)+COUNTA($O87))&gt;0),"",IF(AND($T87="Sub",N($S87)&gt;0),IF(ISNUMBER(INDEX($D$5:$D$1000,$S87-4)),DATE(YEAR(INDEX($D$5:$D$1000,$S87-4)),MONTH(INDEX($D$5:$D$1000,$S87-4)),1),IF(ISNUMBER(INDEX($E$5:$E$1000,$S87-4)),DATE(YEAR(INDEX($E$5:$E$1000,$S87-4)),MONTH(INDEX($E$5:$E$1000,$S87-4)),1),MesCiclo)),IF(ISNUMBER($D87),DATE(YEAR($D87),MONTH($D87),1),IF(ISNUMBER($E87),DATE(YEAR($E87),MONTH($E87),1),MesCiclo))))</f>
        <v/>
      </c>
      <c r="R87" s="63">
        <f>IF(OR($Q87="",$Q87&lt;&gt;MesCiclo),"",COUNTIF($Q$5:$Q87,MesCiclo))</f>
        <v/>
      </c>
      <c r="S87" s="63">
        <f>IF($T87="","",IF($T87="Macro",ROW(),IFERROR(LOOKUP(2,1/($T$5:$T87="Macro"),ROW($T$5:$T87)),0)))</f>
        <v/>
      </c>
      <c r="T87" s="63">
        <f>IF(NOT((COUNTA($B87:$K87)+COUNTA($O87))&gt;0),"",IF($B87="Subactividad","Sub","Macro"))</f>
        <v/>
      </c>
      <c r="U87" s="63">
        <f>IF($T87="Macro",COUNTIFS($S$5:$S$1000,ROW(),$T$5:$T$1000,"Sub"),"")</f>
        <v/>
      </c>
      <c r="V87" s="63">
        <f>IF($T87="","",IF(ISNUMBER($F87),1,IFERROR(LOOKUP(2,1/($H87:$K87&lt;&gt;""),$H87:$K87),0)))</f>
        <v/>
      </c>
      <c r="W87" s="63">
        <f>IF($T87="","",IF(AND(ISNUMBER($F87),$F87&lt;=IF($Q87=MesCiclo,InicioCiclo,$Q87+MOD(2-WEEKDAY($Q87),7))+6),1,IF(ISNUMBER($H87),$H87,0)))</f>
        <v/>
      </c>
      <c r="X87" s="63">
        <f>IF($T87="","",IF(AND(ISNUMBER($F87),$F87&lt;=IF($Q87=MesCiclo,InicioCiclo,$Q87+MOD(2-WEEKDAY($Q87),7))+13),1,IF(ISNUMBER($I87),$I87,$W87)))</f>
        <v/>
      </c>
      <c r="Y87" s="63">
        <f>IF($T87="","",IF(AND(ISNUMBER($F87),$F87&lt;=IF($Q87=MesCiclo,InicioCiclo,$Q87+MOD(2-WEEKDAY($Q87),7))+20),1,IF(ISNUMBER($J87),$J87,$X87)))</f>
        <v/>
      </c>
      <c r="Z87" s="63">
        <f>IF($T87="","",IF(AND(ISNUMBER($F87),$F87&lt;=IF($Q87=MesCiclo,InicioCiclo,$Q87+MOD(2-WEEKDAY($Q87),7))+27),1,IF(ISNUMBER($K87),$K87,$Y87)))</f>
        <v/>
      </c>
      <c r="AA87" s="63">
        <f>IF($T87="","",IF(AND(ISNUMBER($F87),$F87&lt;=IF($Q87=MesCiclo,InicioCiclo,$Q87+MOD(2-WEEKDAY($Q87),7))+6),1,IF(N($U87)&gt;0,AVERAGEIFS($W$5:$W$1000,$S$5:$S$1000,ROW(),$T$5:$T$1000,"Sub"),$W87)))</f>
        <v/>
      </c>
      <c r="AB87" s="63">
        <f>IF($T87="","",IF(AND(ISNUMBER($F87),$F87&lt;=IF($Q87=MesCiclo,InicioCiclo,$Q87+MOD(2-WEEKDAY($Q87),7))+13),1,IF(N($U87)&gt;0,AVERAGEIFS($X$5:$X$1000,$S$5:$S$1000,ROW(),$T$5:$T$1000,"Sub"),$X87)))</f>
        <v/>
      </c>
      <c r="AC87" s="63">
        <f>IF($T87="","",IF(AND(ISNUMBER($F87),$F87&lt;=IF($Q87=MesCiclo,InicioCiclo,$Q87+MOD(2-WEEKDAY($Q87),7))+20),1,IF(N($U87)&gt;0,AVERAGEIFS($Y$5:$Y$1000,$S$5:$S$1000,ROW(),$T$5:$T$1000,"Sub"),$Y87)))</f>
        <v/>
      </c>
      <c r="AD87" s="63">
        <f>IF($T87="","",IF(AND(ISNUMBER($F87),$F87&lt;=IF($Q87=MesCiclo,InicioCiclo,$Q87+MOD(2-WEEKDAY($Q87),7))+27),1,IF(N($U87)&gt;0,AVERAGEIFS($Z$5:$Z$1000,$S$5:$S$1000,ROW(),$T$5:$T$1000,"Sub"),$Z87)))</f>
        <v/>
      </c>
      <c r="AE87" s="63">
        <f>IF($T87&lt;&gt;"Macro","",IF(COUNTIFS($Q$5:$Q$1000,$Q87,$T$5:$T$1000,"Macro",$G$5:$G$1000,"&gt;0")=0,1/COUNTIFS($Q$5:$Q$1000,$Q87,$T$5:$T$1000,"Macro"),IF(AND(ISNUMBER($G87),N($G87)&gt;0),$G87,SUMIFS($G$5:$G$1000,$Q$5:$Q$1000,$Q87,$T$5:$T$1000,"Macro")/COUNTIFS($Q$5:$Q$1000,$Q87,$T$5:$T$1000,"Macro",$G$5:$G$1000,"&gt;0"))/(COUNTIFS($Q$5:$Q$1000,$Q87,$T$5:$T$1000,"Macro")*SUMIFS($G$5:$G$1000,$Q$5:$Q$1000,$Q87,$T$5:$T$1000,"Macro")/COUNTIFS($Q$5:$Q$1000,$Q87,$T$5:$T$1000,"Macro",$G$5:$G$1000,"&gt;0"))))</f>
        <v/>
      </c>
    </row>
    <row r="88">
      <c r="A88" s="55">
        <f>IF(NOT((COUNTA($B88:$K88)+COUNTA($O88))&gt;0),"",IF($T88="Macro",COUNTIFS($T$5:$T88,"Macro",$Q$5:$Q88,$Q88),IF(N($S88)=0,"?",COUNTIFS(INDEX($T$5:$T$1000,1):INDEX($T$5:$T$1000,$S88-4),"Macro",INDEX($Q$5:$Q$1000,1):INDEX($Q$5:$Q$1000,$S88-4),INDEX($Q$5:$Q$1000,$S88-4))&amp;"."&amp;COUNTIFS($S$5:$S88,$S88,$T$5:$T88,"Sub"))))</f>
        <v/>
      </c>
      <c r="B88" s="56" t="n"/>
      <c r="C88" s="57" t="n"/>
      <c r="D88" s="58" t="n"/>
      <c r="E88" s="58" t="n"/>
      <c r="F88" s="58" t="n"/>
      <c r="G88" s="59" t="n"/>
      <c r="H88" s="59" t="n"/>
      <c r="I88" s="59" t="n"/>
      <c r="J88" s="59" t="n"/>
      <c r="K88" s="59" t="n"/>
      <c r="L88" s="60">
        <f>IF(NOT((COUNTA($B88:$K88)+COUNTA($O88))&gt;0),"",IF(ISNUMBER($F88),1,IF(N($U88)&gt;0,AVERAGEIFS($V$5:$V$1000,$S$5:$S$1000,ROW(),$T$5:$T$1000,"Sub"),$V88)))</f>
        <v/>
      </c>
      <c r="M88" s="55">
        <f>IF($L88="","",IF($L88&gt;=1,"Completado",IF($L88&gt;0,"En curso","Pendiente")))</f>
        <v/>
      </c>
      <c r="N88" s="55">
        <f>IF(NOT((COUNTA($B88:$K88)+COUNTA($O88))&gt;0),"",IF(ISNUMBER($F88),IF(AND(ISNUMBER($E88),$F88&gt;$E88),"Cumplida con "&amp;($F88-$E88)&amp;IF($F88-$E88=1," día"," días")&amp;" de retraso","Cumplida"),IF(N($L88)&gt;=1,"Cumplida",IF(NOT(ISNUMBER($E88)),"Sin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plazo")))))))</f>
        <v/>
      </c>
      <c r="O88" s="57" t="n"/>
      <c r="P88" s="61">
        <f>IF(NOT((COUNTA($B88:$K88)+COUNTA($O88))&gt;0),"",IF((IF($C88="","Falta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",""))="","✔ OK","⚠ "&amp;LEFT(IF($C88="","Falta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",""),LEN(IF($C88="","Falta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",""))-3)))</f>
        <v/>
      </c>
      <c r="Q88" s="62">
        <f>IF(NOT((COUNTA($B88:$K88)+COUNTA($O88))&gt;0),"",IF(AND($T88="Sub",N($S88)&gt;0),IF(ISNUMBER(INDEX($D$5:$D$1000,$S88-4)),DATE(YEAR(INDEX($D$5:$D$1000,$S88-4)),MONTH(INDEX($D$5:$D$1000,$S88-4)),1),IF(ISNUMBER(INDEX($E$5:$E$1000,$S88-4)),DATE(YEAR(INDEX($E$5:$E$1000,$S88-4)),MONTH(INDEX($E$5:$E$1000,$S88-4)),1),MesCiclo)),IF(ISNUMBER($D88),DATE(YEAR($D88),MONTH($D88),1),IF(ISNUMBER($E88),DATE(YEAR($E88),MONTH($E88),1),MesCiclo))))</f>
        <v/>
      </c>
      <c r="R88" s="63">
        <f>IF(OR($Q88="",$Q88&lt;&gt;MesCiclo),"",COUNTIF($Q$5:$Q88,MesCiclo))</f>
        <v/>
      </c>
      <c r="S88" s="63">
        <f>IF($T88="","",IF($T88="Macro",ROW(),IFERROR(LOOKUP(2,1/($T$5:$T88="Macro"),ROW($T$5:$T88)),0)))</f>
        <v/>
      </c>
      <c r="T88" s="63">
        <f>IF(NOT((COUNTA($B88:$K88)+COUNTA($O88))&gt;0),"",IF($B88="Subactividad","Sub","Macro"))</f>
        <v/>
      </c>
      <c r="U88" s="63">
        <f>IF($T88="Macro",COUNTIFS($S$5:$S$1000,ROW(),$T$5:$T$1000,"Sub"),"")</f>
        <v/>
      </c>
      <c r="V88" s="63">
        <f>IF($T88="","",IF(ISNUMBER($F88),1,IFERROR(LOOKUP(2,1/($H88:$K88&lt;&gt;""),$H88:$K88),0)))</f>
        <v/>
      </c>
      <c r="W88" s="63">
        <f>IF($T88="","",IF(AND(ISNUMBER($F88),$F88&lt;=IF($Q88=MesCiclo,InicioCiclo,$Q88+MOD(2-WEEKDAY($Q88),7))+6),1,IF(ISNUMBER($H88),$H88,0)))</f>
        <v/>
      </c>
      <c r="X88" s="63">
        <f>IF($T88="","",IF(AND(ISNUMBER($F88),$F88&lt;=IF($Q88=MesCiclo,InicioCiclo,$Q88+MOD(2-WEEKDAY($Q88),7))+13),1,IF(ISNUMBER($I88),$I88,$W88)))</f>
        <v/>
      </c>
      <c r="Y88" s="63">
        <f>IF($T88="","",IF(AND(ISNUMBER($F88),$F88&lt;=IF($Q88=MesCiclo,InicioCiclo,$Q88+MOD(2-WEEKDAY($Q88),7))+20),1,IF(ISNUMBER($J88),$J88,$X88)))</f>
        <v/>
      </c>
      <c r="Z88" s="63">
        <f>IF($T88="","",IF(AND(ISNUMBER($F88),$F88&lt;=IF($Q88=MesCiclo,InicioCiclo,$Q88+MOD(2-WEEKDAY($Q88),7))+27),1,IF(ISNUMBER($K88),$K88,$Y88)))</f>
        <v/>
      </c>
      <c r="AA88" s="63">
        <f>IF($T88="","",IF(AND(ISNUMBER($F88),$F88&lt;=IF($Q88=MesCiclo,InicioCiclo,$Q88+MOD(2-WEEKDAY($Q88),7))+6),1,IF(N($U88)&gt;0,AVERAGEIFS($W$5:$W$1000,$S$5:$S$1000,ROW(),$T$5:$T$1000,"Sub"),$W88)))</f>
        <v/>
      </c>
      <c r="AB88" s="63">
        <f>IF($T88="","",IF(AND(ISNUMBER($F88),$F88&lt;=IF($Q88=MesCiclo,InicioCiclo,$Q88+MOD(2-WEEKDAY($Q88),7))+13),1,IF(N($U88)&gt;0,AVERAGEIFS($X$5:$X$1000,$S$5:$S$1000,ROW(),$T$5:$T$1000,"Sub"),$X88)))</f>
        <v/>
      </c>
      <c r="AC88" s="63">
        <f>IF($T88="","",IF(AND(ISNUMBER($F88),$F88&lt;=IF($Q88=MesCiclo,InicioCiclo,$Q88+MOD(2-WEEKDAY($Q88),7))+20),1,IF(N($U88)&gt;0,AVERAGEIFS($Y$5:$Y$1000,$S$5:$S$1000,ROW(),$T$5:$T$1000,"Sub"),$Y88)))</f>
        <v/>
      </c>
      <c r="AD88" s="63">
        <f>IF($T88="","",IF(AND(ISNUMBER($F88),$F88&lt;=IF($Q88=MesCiclo,InicioCiclo,$Q88+MOD(2-WEEKDAY($Q88),7))+27),1,IF(N($U88)&gt;0,AVERAGEIFS($Z$5:$Z$1000,$S$5:$S$1000,ROW(),$T$5:$T$1000,"Sub"),$Z88)))</f>
        <v/>
      </c>
      <c r="AE88" s="63">
        <f>IF($T88&lt;&gt;"Macro","",IF(COUNTIFS($Q$5:$Q$1000,$Q88,$T$5:$T$1000,"Macro",$G$5:$G$1000,"&gt;0")=0,1/COUNTIFS($Q$5:$Q$1000,$Q88,$T$5:$T$1000,"Macro"),IF(AND(ISNUMBER($G88),N($G88)&gt;0),$G88,SUMIFS($G$5:$G$1000,$Q$5:$Q$1000,$Q88,$T$5:$T$1000,"Macro")/COUNTIFS($Q$5:$Q$1000,$Q88,$T$5:$T$1000,"Macro",$G$5:$G$1000,"&gt;0"))/(COUNTIFS($Q$5:$Q$1000,$Q88,$T$5:$T$1000,"Macro")*SUMIFS($G$5:$G$1000,$Q$5:$Q$1000,$Q88,$T$5:$T$1000,"Macro")/COUNTIFS($Q$5:$Q$1000,$Q88,$T$5:$T$1000,"Macro",$G$5:$G$1000,"&gt;0"))))</f>
        <v/>
      </c>
    </row>
    <row r="89">
      <c r="A89" s="55">
        <f>IF(NOT((COUNTA($B89:$K89)+COUNTA($O89))&gt;0),"",IF($T89="Macro",COUNTIFS($T$5:$T89,"Macro",$Q$5:$Q89,$Q89),IF(N($S89)=0,"?",COUNTIFS(INDEX($T$5:$T$1000,1):INDEX($T$5:$T$1000,$S89-4),"Macro",INDEX($Q$5:$Q$1000,1):INDEX($Q$5:$Q$1000,$S89-4),INDEX($Q$5:$Q$1000,$S89-4))&amp;"."&amp;COUNTIFS($S$5:$S89,$S89,$T$5:$T89,"Sub"))))</f>
        <v/>
      </c>
      <c r="B89" s="56" t="n"/>
      <c r="C89" s="57" t="n"/>
      <c r="D89" s="58" t="n"/>
      <c r="E89" s="58" t="n"/>
      <c r="F89" s="58" t="n"/>
      <c r="G89" s="59" t="n"/>
      <c r="H89" s="59" t="n"/>
      <c r="I89" s="59" t="n"/>
      <c r="J89" s="59" t="n"/>
      <c r="K89" s="59" t="n"/>
      <c r="L89" s="60">
        <f>IF(NOT((COUNTA($B89:$K89)+COUNTA($O89))&gt;0),"",IF(ISNUMBER($F89),1,IF(N($U89)&gt;0,AVERAGEIFS($V$5:$V$1000,$S$5:$S$1000,ROW(),$T$5:$T$1000,"Sub"),$V89)))</f>
        <v/>
      </c>
      <c r="M89" s="55">
        <f>IF($L89="","",IF($L89&gt;=1,"Completado",IF($L89&gt;0,"En curso","Pendiente")))</f>
        <v/>
      </c>
      <c r="N89" s="55">
        <f>IF(NOT((COUNTA($B89:$K89)+COUNTA($O89))&gt;0),"",IF(ISNUMBER($F89),IF(AND(ISNUMBER($E89),$F89&gt;$E89),"Cumplida con "&amp;($F89-$E89)&amp;IF($F89-$E89=1," día"," días")&amp;" de retraso","Cumplida"),IF(N($L89)&gt;=1,"Cumplida",IF(NOT(ISNUMBER($E89)),"Sin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plazo")))))))</f>
        <v/>
      </c>
      <c r="O89" s="57" t="n"/>
      <c r="P89" s="61">
        <f>IF(NOT((COUNTA($B89:$K89)+COUNTA($O89))&gt;0),"",IF((IF($C89="","Falta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",""))="","✔ OK","⚠ "&amp;LEFT(IF($C89="","Falta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",""),LEN(IF($C89="","Falta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",""))-3)))</f>
        <v/>
      </c>
      <c r="Q89" s="62">
        <f>IF(NOT((COUNTA($B89:$K89)+COUNTA($O89))&gt;0),"",IF(AND($T89="Sub",N($S89)&gt;0),IF(ISNUMBER(INDEX($D$5:$D$1000,$S89-4)),DATE(YEAR(INDEX($D$5:$D$1000,$S89-4)),MONTH(INDEX($D$5:$D$1000,$S89-4)),1),IF(ISNUMBER(INDEX($E$5:$E$1000,$S89-4)),DATE(YEAR(INDEX($E$5:$E$1000,$S89-4)),MONTH(INDEX($E$5:$E$1000,$S89-4)),1),MesCiclo)),IF(ISNUMBER($D89),DATE(YEAR($D89),MONTH($D89),1),IF(ISNUMBER($E89),DATE(YEAR($E89),MONTH($E89),1),MesCiclo))))</f>
        <v/>
      </c>
      <c r="R89" s="63">
        <f>IF(OR($Q89="",$Q89&lt;&gt;MesCiclo),"",COUNTIF($Q$5:$Q89,MesCiclo))</f>
        <v/>
      </c>
      <c r="S89" s="63">
        <f>IF($T89="","",IF($T89="Macro",ROW(),IFERROR(LOOKUP(2,1/($T$5:$T89="Macro"),ROW($T$5:$T89)),0)))</f>
        <v/>
      </c>
      <c r="T89" s="63">
        <f>IF(NOT((COUNTA($B89:$K89)+COUNTA($O89))&gt;0),"",IF($B89="Subactividad","Sub","Macro"))</f>
        <v/>
      </c>
      <c r="U89" s="63">
        <f>IF($T89="Macro",COUNTIFS($S$5:$S$1000,ROW(),$T$5:$T$1000,"Sub"),"")</f>
        <v/>
      </c>
      <c r="V89" s="63">
        <f>IF($T89="","",IF(ISNUMBER($F89),1,IFERROR(LOOKUP(2,1/($H89:$K89&lt;&gt;""),$H89:$K89),0)))</f>
        <v/>
      </c>
      <c r="W89" s="63">
        <f>IF($T89="","",IF(AND(ISNUMBER($F89),$F89&lt;=IF($Q89=MesCiclo,InicioCiclo,$Q89+MOD(2-WEEKDAY($Q89),7))+6),1,IF(ISNUMBER($H89),$H89,0)))</f>
        <v/>
      </c>
      <c r="X89" s="63">
        <f>IF($T89="","",IF(AND(ISNUMBER($F89),$F89&lt;=IF($Q89=MesCiclo,InicioCiclo,$Q89+MOD(2-WEEKDAY($Q89),7))+13),1,IF(ISNUMBER($I89),$I89,$W89)))</f>
        <v/>
      </c>
      <c r="Y89" s="63">
        <f>IF($T89="","",IF(AND(ISNUMBER($F89),$F89&lt;=IF($Q89=MesCiclo,InicioCiclo,$Q89+MOD(2-WEEKDAY($Q89),7))+20),1,IF(ISNUMBER($J89),$J89,$X89)))</f>
        <v/>
      </c>
      <c r="Z89" s="63">
        <f>IF($T89="","",IF(AND(ISNUMBER($F89),$F89&lt;=IF($Q89=MesCiclo,InicioCiclo,$Q89+MOD(2-WEEKDAY($Q89),7))+27),1,IF(ISNUMBER($K89),$K89,$Y89)))</f>
        <v/>
      </c>
      <c r="AA89" s="63">
        <f>IF($T89="","",IF(AND(ISNUMBER($F89),$F89&lt;=IF($Q89=MesCiclo,InicioCiclo,$Q89+MOD(2-WEEKDAY($Q89),7))+6),1,IF(N($U89)&gt;0,AVERAGEIFS($W$5:$W$1000,$S$5:$S$1000,ROW(),$T$5:$T$1000,"Sub"),$W89)))</f>
        <v/>
      </c>
      <c r="AB89" s="63">
        <f>IF($T89="","",IF(AND(ISNUMBER($F89),$F89&lt;=IF($Q89=MesCiclo,InicioCiclo,$Q89+MOD(2-WEEKDAY($Q89),7))+13),1,IF(N($U89)&gt;0,AVERAGEIFS($X$5:$X$1000,$S$5:$S$1000,ROW(),$T$5:$T$1000,"Sub"),$X89)))</f>
        <v/>
      </c>
      <c r="AC89" s="63">
        <f>IF($T89="","",IF(AND(ISNUMBER($F89),$F89&lt;=IF($Q89=MesCiclo,InicioCiclo,$Q89+MOD(2-WEEKDAY($Q89),7))+20),1,IF(N($U89)&gt;0,AVERAGEIFS($Y$5:$Y$1000,$S$5:$S$1000,ROW(),$T$5:$T$1000,"Sub"),$Y89)))</f>
        <v/>
      </c>
      <c r="AD89" s="63">
        <f>IF($T89="","",IF(AND(ISNUMBER($F89),$F89&lt;=IF($Q89=MesCiclo,InicioCiclo,$Q89+MOD(2-WEEKDAY($Q89),7))+27),1,IF(N($U89)&gt;0,AVERAGEIFS($Z$5:$Z$1000,$S$5:$S$1000,ROW(),$T$5:$T$1000,"Sub"),$Z89)))</f>
        <v/>
      </c>
      <c r="AE89" s="63">
        <f>IF($T89&lt;&gt;"Macro","",IF(COUNTIFS($Q$5:$Q$1000,$Q89,$T$5:$T$1000,"Macro",$G$5:$G$1000,"&gt;0")=0,1/COUNTIFS($Q$5:$Q$1000,$Q89,$T$5:$T$1000,"Macro"),IF(AND(ISNUMBER($G89),N($G89)&gt;0),$G89,SUMIFS($G$5:$G$1000,$Q$5:$Q$1000,$Q89,$T$5:$T$1000,"Macro")/COUNTIFS($Q$5:$Q$1000,$Q89,$T$5:$T$1000,"Macro",$G$5:$G$1000,"&gt;0"))/(COUNTIFS($Q$5:$Q$1000,$Q89,$T$5:$T$1000,"Macro")*SUMIFS($G$5:$G$1000,$Q$5:$Q$1000,$Q89,$T$5:$T$1000,"Macro")/COUNTIFS($Q$5:$Q$1000,$Q89,$T$5:$T$1000,"Macro",$G$5:$G$1000,"&gt;0"))))</f>
        <v/>
      </c>
    </row>
    <row r="90">
      <c r="A90" s="55">
        <f>IF(NOT((COUNTA($B90:$K90)+COUNTA($O90))&gt;0),"",IF($T90="Macro",COUNTIFS($T$5:$T90,"Macro",$Q$5:$Q90,$Q90),IF(N($S90)=0,"?",COUNTIFS(INDEX($T$5:$T$1000,1):INDEX($T$5:$T$1000,$S90-4),"Macro",INDEX($Q$5:$Q$1000,1):INDEX($Q$5:$Q$1000,$S90-4),INDEX($Q$5:$Q$1000,$S90-4))&amp;"."&amp;COUNTIFS($S$5:$S90,$S90,$T$5:$T90,"Sub"))))</f>
        <v/>
      </c>
      <c r="B90" s="56" t="n"/>
      <c r="C90" s="57" t="n"/>
      <c r="D90" s="58" t="n"/>
      <c r="E90" s="58" t="n"/>
      <c r="F90" s="58" t="n"/>
      <c r="G90" s="59" t="n"/>
      <c r="H90" s="59" t="n"/>
      <c r="I90" s="59" t="n"/>
      <c r="J90" s="59" t="n"/>
      <c r="K90" s="59" t="n"/>
      <c r="L90" s="60">
        <f>IF(NOT((COUNTA($B90:$K90)+COUNTA($O90))&gt;0),"",IF(ISNUMBER($F90),1,IF(N($U90)&gt;0,AVERAGEIFS($V$5:$V$1000,$S$5:$S$1000,ROW(),$T$5:$T$1000,"Sub"),$V90)))</f>
        <v/>
      </c>
      <c r="M90" s="55">
        <f>IF($L90="","",IF($L90&gt;=1,"Completado",IF($L90&gt;0,"En curso","Pendiente")))</f>
        <v/>
      </c>
      <c r="N90" s="55">
        <f>IF(NOT((COUNTA($B90:$K90)+COUNTA($O90))&gt;0),"",IF(ISNUMBER($F90),IF(AND(ISNUMBER($E90),$F90&gt;$E90),"Cumplida con "&amp;($F90-$E90)&amp;IF($F90-$E90=1," día"," días")&amp;" de retraso","Cumplida"),IF(N($L90)&gt;=1,"Cumplida",IF(NOT(ISNUMBER($E90)),"Sin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plazo")))))))</f>
        <v/>
      </c>
      <c r="O90" s="57" t="n"/>
      <c r="P90" s="61">
        <f>IF(NOT((COUNTA($B90:$K90)+COUNTA($O90))&gt;0),"",IF((IF($C90="","Falta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",""))="","✔ OK","⚠ "&amp;LEFT(IF($C90="","Falta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",""),LEN(IF($C90="","Falta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",""))-3)))</f>
        <v/>
      </c>
      <c r="Q90" s="62">
        <f>IF(NOT((COUNTA($B90:$K90)+COUNTA($O90))&gt;0),"",IF(AND($T90="Sub",N($S90)&gt;0),IF(ISNUMBER(INDEX($D$5:$D$1000,$S90-4)),DATE(YEAR(INDEX($D$5:$D$1000,$S90-4)),MONTH(INDEX($D$5:$D$1000,$S90-4)),1),IF(ISNUMBER(INDEX($E$5:$E$1000,$S90-4)),DATE(YEAR(INDEX($E$5:$E$1000,$S90-4)),MONTH(INDEX($E$5:$E$1000,$S90-4)),1),MesCiclo)),IF(ISNUMBER($D90),DATE(YEAR($D90),MONTH($D90),1),IF(ISNUMBER($E90),DATE(YEAR($E90),MONTH($E90),1),MesCiclo))))</f>
        <v/>
      </c>
      <c r="R90" s="63">
        <f>IF(OR($Q90="",$Q90&lt;&gt;MesCiclo),"",COUNTIF($Q$5:$Q90,MesCiclo))</f>
        <v/>
      </c>
      <c r="S90" s="63">
        <f>IF($T90="","",IF($T90="Macro",ROW(),IFERROR(LOOKUP(2,1/($T$5:$T90="Macro"),ROW($T$5:$T90)),0)))</f>
        <v/>
      </c>
      <c r="T90" s="63">
        <f>IF(NOT((COUNTA($B90:$K90)+COUNTA($O90))&gt;0),"",IF($B90="Subactividad","Sub","Macro"))</f>
        <v/>
      </c>
      <c r="U90" s="63">
        <f>IF($T90="Macro",COUNTIFS($S$5:$S$1000,ROW(),$T$5:$T$1000,"Sub"),"")</f>
        <v/>
      </c>
      <c r="V90" s="63">
        <f>IF($T90="","",IF(ISNUMBER($F90),1,IFERROR(LOOKUP(2,1/($H90:$K90&lt;&gt;""),$H90:$K90),0)))</f>
        <v/>
      </c>
      <c r="W90" s="63">
        <f>IF($T90="","",IF(AND(ISNUMBER($F90),$F90&lt;=IF($Q90=MesCiclo,InicioCiclo,$Q90+MOD(2-WEEKDAY($Q90),7))+6),1,IF(ISNUMBER($H90),$H90,0)))</f>
        <v/>
      </c>
      <c r="X90" s="63">
        <f>IF($T90="","",IF(AND(ISNUMBER($F90),$F90&lt;=IF($Q90=MesCiclo,InicioCiclo,$Q90+MOD(2-WEEKDAY($Q90),7))+13),1,IF(ISNUMBER($I90),$I90,$W90)))</f>
        <v/>
      </c>
      <c r="Y90" s="63">
        <f>IF($T90="","",IF(AND(ISNUMBER($F90),$F90&lt;=IF($Q90=MesCiclo,InicioCiclo,$Q90+MOD(2-WEEKDAY($Q90),7))+20),1,IF(ISNUMBER($J90),$J90,$X90)))</f>
        <v/>
      </c>
      <c r="Z90" s="63">
        <f>IF($T90="","",IF(AND(ISNUMBER($F90),$F90&lt;=IF($Q90=MesCiclo,InicioCiclo,$Q90+MOD(2-WEEKDAY($Q90),7))+27),1,IF(ISNUMBER($K90),$K90,$Y90)))</f>
        <v/>
      </c>
      <c r="AA90" s="63">
        <f>IF($T90="","",IF(AND(ISNUMBER($F90),$F90&lt;=IF($Q90=MesCiclo,InicioCiclo,$Q90+MOD(2-WEEKDAY($Q90),7))+6),1,IF(N($U90)&gt;0,AVERAGEIFS($W$5:$W$1000,$S$5:$S$1000,ROW(),$T$5:$T$1000,"Sub"),$W90)))</f>
        <v/>
      </c>
      <c r="AB90" s="63">
        <f>IF($T90="","",IF(AND(ISNUMBER($F90),$F90&lt;=IF($Q90=MesCiclo,InicioCiclo,$Q90+MOD(2-WEEKDAY($Q90),7))+13),1,IF(N($U90)&gt;0,AVERAGEIFS($X$5:$X$1000,$S$5:$S$1000,ROW(),$T$5:$T$1000,"Sub"),$X90)))</f>
        <v/>
      </c>
      <c r="AC90" s="63">
        <f>IF($T90="","",IF(AND(ISNUMBER($F90),$F90&lt;=IF($Q90=MesCiclo,InicioCiclo,$Q90+MOD(2-WEEKDAY($Q90),7))+20),1,IF(N($U90)&gt;0,AVERAGEIFS($Y$5:$Y$1000,$S$5:$S$1000,ROW(),$T$5:$T$1000,"Sub"),$Y90)))</f>
        <v/>
      </c>
      <c r="AD90" s="63">
        <f>IF($T90="","",IF(AND(ISNUMBER($F90),$F90&lt;=IF($Q90=MesCiclo,InicioCiclo,$Q90+MOD(2-WEEKDAY($Q90),7))+27),1,IF(N($U90)&gt;0,AVERAGEIFS($Z$5:$Z$1000,$S$5:$S$1000,ROW(),$T$5:$T$1000,"Sub"),$Z90)))</f>
        <v/>
      </c>
      <c r="AE90" s="63">
        <f>IF($T90&lt;&gt;"Macro","",IF(COUNTIFS($Q$5:$Q$1000,$Q90,$T$5:$T$1000,"Macro",$G$5:$G$1000,"&gt;0")=0,1/COUNTIFS($Q$5:$Q$1000,$Q90,$T$5:$T$1000,"Macro"),IF(AND(ISNUMBER($G90),N($G90)&gt;0),$G90,SUMIFS($G$5:$G$1000,$Q$5:$Q$1000,$Q90,$T$5:$T$1000,"Macro")/COUNTIFS($Q$5:$Q$1000,$Q90,$T$5:$T$1000,"Macro",$G$5:$G$1000,"&gt;0"))/(COUNTIFS($Q$5:$Q$1000,$Q90,$T$5:$T$1000,"Macro")*SUMIFS($G$5:$G$1000,$Q$5:$Q$1000,$Q90,$T$5:$T$1000,"Macro")/COUNTIFS($Q$5:$Q$1000,$Q90,$T$5:$T$1000,"Macro",$G$5:$G$1000,"&gt;0"))))</f>
        <v/>
      </c>
    </row>
    <row r="91">
      <c r="A91" s="55">
        <f>IF(NOT((COUNTA($B91:$K91)+COUNTA($O91))&gt;0),"",IF($T91="Macro",COUNTIFS($T$5:$T91,"Macro",$Q$5:$Q91,$Q91),IF(N($S91)=0,"?",COUNTIFS(INDEX($T$5:$T$1000,1):INDEX($T$5:$T$1000,$S91-4),"Macro",INDEX($Q$5:$Q$1000,1):INDEX($Q$5:$Q$1000,$S91-4),INDEX($Q$5:$Q$1000,$S91-4))&amp;"."&amp;COUNTIFS($S$5:$S91,$S91,$T$5:$T91,"Sub"))))</f>
        <v/>
      </c>
      <c r="B91" s="56" t="n"/>
      <c r="C91" s="57" t="n"/>
      <c r="D91" s="58" t="n"/>
      <c r="E91" s="58" t="n"/>
      <c r="F91" s="58" t="n"/>
      <c r="G91" s="59" t="n"/>
      <c r="H91" s="59" t="n"/>
      <c r="I91" s="59" t="n"/>
      <c r="J91" s="59" t="n"/>
      <c r="K91" s="59" t="n"/>
      <c r="L91" s="60">
        <f>IF(NOT((COUNTA($B91:$K91)+COUNTA($O91))&gt;0),"",IF(ISNUMBER($F91),1,IF(N($U91)&gt;0,AVERAGEIFS($V$5:$V$1000,$S$5:$S$1000,ROW(),$T$5:$T$1000,"Sub"),$V91)))</f>
        <v/>
      </c>
      <c r="M91" s="55">
        <f>IF($L91="","",IF($L91&gt;=1,"Completado",IF($L91&gt;0,"En curso","Pendiente")))</f>
        <v/>
      </c>
      <c r="N91" s="55">
        <f>IF(NOT((COUNTA($B91:$K91)+COUNTA($O91))&gt;0),"",IF(ISNUMBER($F91),IF(AND(ISNUMBER($E91),$F91&gt;$E91),"Cumplida con "&amp;($F91-$E91)&amp;IF($F91-$E91=1," día"," días")&amp;" de retraso","Cumplida"),IF(N($L91)&gt;=1,"Cumplida",IF(NOT(ISNUMBER($E91)),"Sin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plazo")))))))</f>
        <v/>
      </c>
      <c r="O91" s="57" t="n"/>
      <c r="P91" s="61">
        <f>IF(NOT((COUNTA($B91:$K91)+COUNTA($O91))&gt;0),"",IF((IF($C91="","Falta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",""))="","✔ OK","⚠ "&amp;LEFT(IF($C91="","Falta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",""),LEN(IF($C91="","Falta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",""))-3)))</f>
        <v/>
      </c>
      <c r="Q91" s="62">
        <f>IF(NOT((COUNTA($B91:$K91)+COUNTA($O91))&gt;0),"",IF(AND($T91="Sub",N($S91)&gt;0),IF(ISNUMBER(INDEX($D$5:$D$1000,$S91-4)),DATE(YEAR(INDEX($D$5:$D$1000,$S91-4)),MONTH(INDEX($D$5:$D$1000,$S91-4)),1),IF(ISNUMBER(INDEX($E$5:$E$1000,$S91-4)),DATE(YEAR(INDEX($E$5:$E$1000,$S91-4)),MONTH(INDEX($E$5:$E$1000,$S91-4)),1),MesCiclo)),IF(ISNUMBER($D91),DATE(YEAR($D91),MONTH($D91),1),IF(ISNUMBER($E91),DATE(YEAR($E91),MONTH($E91),1),MesCiclo))))</f>
        <v/>
      </c>
      <c r="R91" s="63">
        <f>IF(OR($Q91="",$Q91&lt;&gt;MesCiclo),"",COUNTIF($Q$5:$Q91,MesCiclo))</f>
        <v/>
      </c>
      <c r="S91" s="63">
        <f>IF($T91="","",IF($T91="Macro",ROW(),IFERROR(LOOKUP(2,1/($T$5:$T91="Macro"),ROW($T$5:$T91)),0)))</f>
        <v/>
      </c>
      <c r="T91" s="63">
        <f>IF(NOT((COUNTA($B91:$K91)+COUNTA($O91))&gt;0),"",IF($B91="Subactividad","Sub","Macro"))</f>
        <v/>
      </c>
      <c r="U91" s="63">
        <f>IF($T91="Macro",COUNTIFS($S$5:$S$1000,ROW(),$T$5:$T$1000,"Sub"),"")</f>
        <v/>
      </c>
      <c r="V91" s="63">
        <f>IF($T91="","",IF(ISNUMBER($F91),1,IFERROR(LOOKUP(2,1/($H91:$K91&lt;&gt;""),$H91:$K91),0)))</f>
        <v/>
      </c>
      <c r="W91" s="63">
        <f>IF($T91="","",IF(AND(ISNUMBER($F91),$F91&lt;=IF($Q91=MesCiclo,InicioCiclo,$Q91+MOD(2-WEEKDAY($Q91),7))+6),1,IF(ISNUMBER($H91),$H91,0)))</f>
        <v/>
      </c>
      <c r="X91" s="63">
        <f>IF($T91="","",IF(AND(ISNUMBER($F91),$F91&lt;=IF($Q91=MesCiclo,InicioCiclo,$Q91+MOD(2-WEEKDAY($Q91),7))+13),1,IF(ISNUMBER($I91),$I91,$W91)))</f>
        <v/>
      </c>
      <c r="Y91" s="63">
        <f>IF($T91="","",IF(AND(ISNUMBER($F91),$F91&lt;=IF($Q91=MesCiclo,InicioCiclo,$Q91+MOD(2-WEEKDAY($Q91),7))+20),1,IF(ISNUMBER($J91),$J91,$X91)))</f>
        <v/>
      </c>
      <c r="Z91" s="63">
        <f>IF($T91="","",IF(AND(ISNUMBER($F91),$F91&lt;=IF($Q91=MesCiclo,InicioCiclo,$Q91+MOD(2-WEEKDAY($Q91),7))+27),1,IF(ISNUMBER($K91),$K91,$Y91)))</f>
        <v/>
      </c>
      <c r="AA91" s="63">
        <f>IF($T91="","",IF(AND(ISNUMBER($F91),$F91&lt;=IF($Q91=MesCiclo,InicioCiclo,$Q91+MOD(2-WEEKDAY($Q91),7))+6),1,IF(N($U91)&gt;0,AVERAGEIFS($W$5:$W$1000,$S$5:$S$1000,ROW(),$T$5:$T$1000,"Sub"),$W91)))</f>
        <v/>
      </c>
      <c r="AB91" s="63">
        <f>IF($T91="","",IF(AND(ISNUMBER($F91),$F91&lt;=IF($Q91=MesCiclo,InicioCiclo,$Q91+MOD(2-WEEKDAY($Q91),7))+13),1,IF(N($U91)&gt;0,AVERAGEIFS($X$5:$X$1000,$S$5:$S$1000,ROW(),$T$5:$T$1000,"Sub"),$X91)))</f>
        <v/>
      </c>
      <c r="AC91" s="63">
        <f>IF($T91="","",IF(AND(ISNUMBER($F91),$F91&lt;=IF($Q91=MesCiclo,InicioCiclo,$Q91+MOD(2-WEEKDAY($Q91),7))+20),1,IF(N($U91)&gt;0,AVERAGEIFS($Y$5:$Y$1000,$S$5:$S$1000,ROW(),$T$5:$T$1000,"Sub"),$Y91)))</f>
        <v/>
      </c>
      <c r="AD91" s="63">
        <f>IF($T91="","",IF(AND(ISNUMBER($F91),$F91&lt;=IF($Q91=MesCiclo,InicioCiclo,$Q91+MOD(2-WEEKDAY($Q91),7))+27),1,IF(N($U91)&gt;0,AVERAGEIFS($Z$5:$Z$1000,$S$5:$S$1000,ROW(),$T$5:$T$1000,"Sub"),$Z91)))</f>
        <v/>
      </c>
      <c r="AE91" s="63">
        <f>IF($T91&lt;&gt;"Macro","",IF(COUNTIFS($Q$5:$Q$1000,$Q91,$T$5:$T$1000,"Macro",$G$5:$G$1000,"&gt;0")=0,1/COUNTIFS($Q$5:$Q$1000,$Q91,$T$5:$T$1000,"Macro"),IF(AND(ISNUMBER($G91),N($G91)&gt;0),$G91,SUMIFS($G$5:$G$1000,$Q$5:$Q$1000,$Q91,$T$5:$T$1000,"Macro")/COUNTIFS($Q$5:$Q$1000,$Q91,$T$5:$T$1000,"Macro",$G$5:$G$1000,"&gt;0"))/(COUNTIFS($Q$5:$Q$1000,$Q91,$T$5:$T$1000,"Macro")*SUMIFS($G$5:$G$1000,$Q$5:$Q$1000,$Q91,$T$5:$T$1000,"Macro")/COUNTIFS($Q$5:$Q$1000,$Q91,$T$5:$T$1000,"Macro",$G$5:$G$1000,"&gt;0"))))</f>
        <v/>
      </c>
    </row>
    <row r="92">
      <c r="A92" s="55">
        <f>IF(NOT((COUNTA($B92:$K92)+COUNTA($O92))&gt;0),"",IF($T92="Macro",COUNTIFS($T$5:$T92,"Macro",$Q$5:$Q92,$Q92),IF(N($S92)=0,"?",COUNTIFS(INDEX($T$5:$T$1000,1):INDEX($T$5:$T$1000,$S92-4),"Macro",INDEX($Q$5:$Q$1000,1):INDEX($Q$5:$Q$1000,$S92-4),INDEX($Q$5:$Q$1000,$S92-4))&amp;"."&amp;COUNTIFS($S$5:$S92,$S92,$T$5:$T92,"Sub"))))</f>
        <v/>
      </c>
      <c r="B92" s="56" t="n"/>
      <c r="C92" s="57" t="n"/>
      <c r="D92" s="58" t="n"/>
      <c r="E92" s="58" t="n"/>
      <c r="F92" s="58" t="n"/>
      <c r="G92" s="59" t="n"/>
      <c r="H92" s="59" t="n"/>
      <c r="I92" s="59" t="n"/>
      <c r="J92" s="59" t="n"/>
      <c r="K92" s="59" t="n"/>
      <c r="L92" s="60">
        <f>IF(NOT((COUNTA($B92:$K92)+COUNTA($O92))&gt;0),"",IF(ISNUMBER($F92),1,IF(N($U92)&gt;0,AVERAGEIFS($V$5:$V$1000,$S$5:$S$1000,ROW(),$T$5:$T$1000,"Sub"),$V92)))</f>
        <v/>
      </c>
      <c r="M92" s="55">
        <f>IF($L92="","",IF($L92&gt;=1,"Completado",IF($L92&gt;0,"En curso","Pendiente")))</f>
        <v/>
      </c>
      <c r="N92" s="55">
        <f>IF(NOT((COUNTA($B92:$K92)+COUNTA($O92))&gt;0),"",IF(ISNUMBER($F92),IF(AND(ISNUMBER($E92),$F92&gt;$E92),"Cumplida con "&amp;($F92-$E92)&amp;IF($F92-$E92=1," día"," días")&amp;" de retraso","Cumplida"),IF(N($L92)&gt;=1,"Cumplida",IF(NOT(ISNUMBER($E92)),"Sin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plazo")))))))</f>
        <v/>
      </c>
      <c r="O92" s="57" t="n"/>
      <c r="P92" s="61">
        <f>IF(NOT((COUNTA($B92:$K92)+COUNTA($O92))&gt;0),"",IF((IF($C92="","Falta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",""))="","✔ OK","⚠ "&amp;LEFT(IF($C92="","Falta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",""),LEN(IF($C92="","Falta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",""))-3)))</f>
        <v/>
      </c>
      <c r="Q92" s="62">
        <f>IF(NOT((COUNTA($B92:$K92)+COUNTA($O92))&gt;0),"",IF(AND($T92="Sub",N($S92)&gt;0),IF(ISNUMBER(INDEX($D$5:$D$1000,$S92-4)),DATE(YEAR(INDEX($D$5:$D$1000,$S92-4)),MONTH(INDEX($D$5:$D$1000,$S92-4)),1),IF(ISNUMBER(INDEX($E$5:$E$1000,$S92-4)),DATE(YEAR(INDEX($E$5:$E$1000,$S92-4)),MONTH(INDEX($E$5:$E$1000,$S92-4)),1),MesCiclo)),IF(ISNUMBER($D92),DATE(YEAR($D92),MONTH($D92),1),IF(ISNUMBER($E92),DATE(YEAR($E92),MONTH($E92),1),MesCiclo))))</f>
        <v/>
      </c>
      <c r="R92" s="63">
        <f>IF(OR($Q92="",$Q92&lt;&gt;MesCiclo),"",COUNTIF($Q$5:$Q92,MesCiclo))</f>
        <v/>
      </c>
      <c r="S92" s="63">
        <f>IF($T92="","",IF($T92="Macro",ROW(),IFERROR(LOOKUP(2,1/($T$5:$T92="Macro"),ROW($T$5:$T92)),0)))</f>
        <v/>
      </c>
      <c r="T92" s="63">
        <f>IF(NOT((COUNTA($B92:$K92)+COUNTA($O92))&gt;0),"",IF($B92="Subactividad","Sub","Macro"))</f>
        <v/>
      </c>
      <c r="U92" s="63">
        <f>IF($T92="Macro",COUNTIFS($S$5:$S$1000,ROW(),$T$5:$T$1000,"Sub"),"")</f>
        <v/>
      </c>
      <c r="V92" s="63">
        <f>IF($T92="","",IF(ISNUMBER($F92),1,IFERROR(LOOKUP(2,1/($H92:$K92&lt;&gt;""),$H92:$K92),0)))</f>
        <v/>
      </c>
      <c r="W92" s="63">
        <f>IF($T92="","",IF(AND(ISNUMBER($F92),$F92&lt;=IF($Q92=MesCiclo,InicioCiclo,$Q92+MOD(2-WEEKDAY($Q92),7))+6),1,IF(ISNUMBER($H92),$H92,0)))</f>
        <v/>
      </c>
      <c r="X92" s="63">
        <f>IF($T92="","",IF(AND(ISNUMBER($F92),$F92&lt;=IF($Q92=MesCiclo,InicioCiclo,$Q92+MOD(2-WEEKDAY($Q92),7))+13),1,IF(ISNUMBER($I92),$I92,$W92)))</f>
        <v/>
      </c>
      <c r="Y92" s="63">
        <f>IF($T92="","",IF(AND(ISNUMBER($F92),$F92&lt;=IF($Q92=MesCiclo,InicioCiclo,$Q92+MOD(2-WEEKDAY($Q92),7))+20),1,IF(ISNUMBER($J92),$J92,$X92)))</f>
        <v/>
      </c>
      <c r="Z92" s="63">
        <f>IF($T92="","",IF(AND(ISNUMBER($F92),$F92&lt;=IF($Q92=MesCiclo,InicioCiclo,$Q92+MOD(2-WEEKDAY($Q92),7))+27),1,IF(ISNUMBER($K92),$K92,$Y92)))</f>
        <v/>
      </c>
      <c r="AA92" s="63">
        <f>IF($T92="","",IF(AND(ISNUMBER($F92),$F92&lt;=IF($Q92=MesCiclo,InicioCiclo,$Q92+MOD(2-WEEKDAY($Q92),7))+6),1,IF(N($U92)&gt;0,AVERAGEIFS($W$5:$W$1000,$S$5:$S$1000,ROW(),$T$5:$T$1000,"Sub"),$W92)))</f>
        <v/>
      </c>
      <c r="AB92" s="63">
        <f>IF($T92="","",IF(AND(ISNUMBER($F92),$F92&lt;=IF($Q92=MesCiclo,InicioCiclo,$Q92+MOD(2-WEEKDAY($Q92),7))+13),1,IF(N($U92)&gt;0,AVERAGEIFS($X$5:$X$1000,$S$5:$S$1000,ROW(),$T$5:$T$1000,"Sub"),$X92)))</f>
        <v/>
      </c>
      <c r="AC92" s="63">
        <f>IF($T92="","",IF(AND(ISNUMBER($F92),$F92&lt;=IF($Q92=MesCiclo,InicioCiclo,$Q92+MOD(2-WEEKDAY($Q92),7))+20),1,IF(N($U92)&gt;0,AVERAGEIFS($Y$5:$Y$1000,$S$5:$S$1000,ROW(),$T$5:$T$1000,"Sub"),$Y92)))</f>
        <v/>
      </c>
      <c r="AD92" s="63">
        <f>IF($T92="","",IF(AND(ISNUMBER($F92),$F92&lt;=IF($Q92=MesCiclo,InicioCiclo,$Q92+MOD(2-WEEKDAY($Q92),7))+27),1,IF(N($U92)&gt;0,AVERAGEIFS($Z$5:$Z$1000,$S$5:$S$1000,ROW(),$T$5:$T$1000,"Sub"),$Z92)))</f>
        <v/>
      </c>
      <c r="AE92" s="63">
        <f>IF($T92&lt;&gt;"Macro","",IF(COUNTIFS($Q$5:$Q$1000,$Q92,$T$5:$T$1000,"Macro",$G$5:$G$1000,"&gt;0")=0,1/COUNTIFS($Q$5:$Q$1000,$Q92,$T$5:$T$1000,"Macro"),IF(AND(ISNUMBER($G92),N($G92)&gt;0),$G92,SUMIFS($G$5:$G$1000,$Q$5:$Q$1000,$Q92,$T$5:$T$1000,"Macro")/COUNTIFS($Q$5:$Q$1000,$Q92,$T$5:$T$1000,"Macro",$G$5:$G$1000,"&gt;0"))/(COUNTIFS($Q$5:$Q$1000,$Q92,$T$5:$T$1000,"Macro")*SUMIFS($G$5:$G$1000,$Q$5:$Q$1000,$Q92,$T$5:$T$1000,"Macro")/COUNTIFS($Q$5:$Q$1000,$Q92,$T$5:$T$1000,"Macro",$G$5:$G$1000,"&gt;0"))))</f>
        <v/>
      </c>
    </row>
    <row r="93">
      <c r="A93" s="55">
        <f>IF(NOT((COUNTA($B93:$K93)+COUNTA($O93))&gt;0),"",IF($T93="Macro",COUNTIFS($T$5:$T93,"Macro",$Q$5:$Q93,$Q93),IF(N($S93)=0,"?",COUNTIFS(INDEX($T$5:$T$1000,1):INDEX($T$5:$T$1000,$S93-4),"Macro",INDEX($Q$5:$Q$1000,1):INDEX($Q$5:$Q$1000,$S93-4),INDEX($Q$5:$Q$1000,$S93-4))&amp;"."&amp;COUNTIFS($S$5:$S93,$S93,$T$5:$T93,"Sub"))))</f>
        <v/>
      </c>
      <c r="B93" s="56" t="n"/>
      <c r="C93" s="57" t="n"/>
      <c r="D93" s="58" t="n"/>
      <c r="E93" s="58" t="n"/>
      <c r="F93" s="58" t="n"/>
      <c r="G93" s="59" t="n"/>
      <c r="H93" s="59" t="n"/>
      <c r="I93" s="59" t="n"/>
      <c r="J93" s="59" t="n"/>
      <c r="K93" s="59" t="n"/>
      <c r="L93" s="60">
        <f>IF(NOT((COUNTA($B93:$K93)+COUNTA($O93))&gt;0),"",IF(ISNUMBER($F93),1,IF(N($U93)&gt;0,AVERAGEIFS($V$5:$V$1000,$S$5:$S$1000,ROW(),$T$5:$T$1000,"Sub"),$V93)))</f>
        <v/>
      </c>
      <c r="M93" s="55">
        <f>IF($L93="","",IF($L93&gt;=1,"Completado",IF($L93&gt;0,"En curso","Pendiente")))</f>
        <v/>
      </c>
      <c r="N93" s="55">
        <f>IF(NOT((COUNTA($B93:$K93)+COUNTA($O93))&gt;0),"",IF(ISNUMBER($F93),IF(AND(ISNUMBER($E93),$F93&gt;$E93),"Cumplida con "&amp;($F93-$E93)&amp;IF($F93-$E93=1," día"," días")&amp;" de retraso","Cumplida"),IF(N($L93)&gt;=1,"Cumplida",IF(NOT(ISNUMBER($E93)),"Sin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plazo")))))))</f>
        <v/>
      </c>
      <c r="O93" s="57" t="n"/>
      <c r="P93" s="61">
        <f>IF(NOT((COUNTA($B93:$K93)+COUNTA($O93))&gt;0),"",IF((IF($C93="","Falta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",""))="","✔ OK","⚠ "&amp;LEFT(IF($C93="","Falta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",""),LEN(IF($C93="","Falta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",""))-3)))</f>
        <v/>
      </c>
      <c r="Q93" s="62">
        <f>IF(NOT((COUNTA($B93:$K93)+COUNTA($O93))&gt;0),"",IF(AND($T93="Sub",N($S93)&gt;0),IF(ISNUMBER(INDEX($D$5:$D$1000,$S93-4)),DATE(YEAR(INDEX($D$5:$D$1000,$S93-4)),MONTH(INDEX($D$5:$D$1000,$S93-4)),1),IF(ISNUMBER(INDEX($E$5:$E$1000,$S93-4)),DATE(YEAR(INDEX($E$5:$E$1000,$S93-4)),MONTH(INDEX($E$5:$E$1000,$S93-4)),1),MesCiclo)),IF(ISNUMBER($D93),DATE(YEAR($D93),MONTH($D93),1),IF(ISNUMBER($E93),DATE(YEAR($E93),MONTH($E93),1),MesCiclo))))</f>
        <v/>
      </c>
      <c r="R93" s="63">
        <f>IF(OR($Q93="",$Q93&lt;&gt;MesCiclo),"",COUNTIF($Q$5:$Q93,MesCiclo))</f>
        <v/>
      </c>
      <c r="S93" s="63">
        <f>IF($T93="","",IF($T93="Macro",ROW(),IFERROR(LOOKUP(2,1/($T$5:$T93="Macro"),ROW($T$5:$T93)),0)))</f>
        <v/>
      </c>
      <c r="T93" s="63">
        <f>IF(NOT((COUNTA($B93:$K93)+COUNTA($O93))&gt;0),"",IF($B93="Subactividad","Sub","Macro"))</f>
        <v/>
      </c>
      <c r="U93" s="63">
        <f>IF($T93="Macro",COUNTIFS($S$5:$S$1000,ROW(),$T$5:$T$1000,"Sub"),"")</f>
        <v/>
      </c>
      <c r="V93" s="63">
        <f>IF($T93="","",IF(ISNUMBER($F93),1,IFERROR(LOOKUP(2,1/($H93:$K93&lt;&gt;""),$H93:$K93),0)))</f>
        <v/>
      </c>
      <c r="W93" s="63">
        <f>IF($T93="","",IF(AND(ISNUMBER($F93),$F93&lt;=IF($Q93=MesCiclo,InicioCiclo,$Q93+MOD(2-WEEKDAY($Q93),7))+6),1,IF(ISNUMBER($H93),$H93,0)))</f>
        <v/>
      </c>
      <c r="X93" s="63">
        <f>IF($T93="","",IF(AND(ISNUMBER($F93),$F93&lt;=IF($Q93=MesCiclo,InicioCiclo,$Q93+MOD(2-WEEKDAY($Q93),7))+13),1,IF(ISNUMBER($I93),$I93,$W93)))</f>
        <v/>
      </c>
      <c r="Y93" s="63">
        <f>IF($T93="","",IF(AND(ISNUMBER($F93),$F93&lt;=IF($Q93=MesCiclo,InicioCiclo,$Q93+MOD(2-WEEKDAY($Q93),7))+20),1,IF(ISNUMBER($J93),$J93,$X93)))</f>
        <v/>
      </c>
      <c r="Z93" s="63">
        <f>IF($T93="","",IF(AND(ISNUMBER($F93),$F93&lt;=IF($Q93=MesCiclo,InicioCiclo,$Q93+MOD(2-WEEKDAY($Q93),7))+27),1,IF(ISNUMBER($K93),$K93,$Y93)))</f>
        <v/>
      </c>
      <c r="AA93" s="63">
        <f>IF($T93="","",IF(AND(ISNUMBER($F93),$F93&lt;=IF($Q93=MesCiclo,InicioCiclo,$Q93+MOD(2-WEEKDAY($Q93),7))+6),1,IF(N($U93)&gt;0,AVERAGEIFS($W$5:$W$1000,$S$5:$S$1000,ROW(),$T$5:$T$1000,"Sub"),$W93)))</f>
        <v/>
      </c>
      <c r="AB93" s="63">
        <f>IF($T93="","",IF(AND(ISNUMBER($F93),$F93&lt;=IF($Q93=MesCiclo,InicioCiclo,$Q93+MOD(2-WEEKDAY($Q93),7))+13),1,IF(N($U93)&gt;0,AVERAGEIFS($X$5:$X$1000,$S$5:$S$1000,ROW(),$T$5:$T$1000,"Sub"),$X93)))</f>
        <v/>
      </c>
      <c r="AC93" s="63">
        <f>IF($T93="","",IF(AND(ISNUMBER($F93),$F93&lt;=IF($Q93=MesCiclo,InicioCiclo,$Q93+MOD(2-WEEKDAY($Q93),7))+20),1,IF(N($U93)&gt;0,AVERAGEIFS($Y$5:$Y$1000,$S$5:$S$1000,ROW(),$T$5:$T$1000,"Sub"),$Y93)))</f>
        <v/>
      </c>
      <c r="AD93" s="63">
        <f>IF($T93="","",IF(AND(ISNUMBER($F93),$F93&lt;=IF($Q93=MesCiclo,InicioCiclo,$Q93+MOD(2-WEEKDAY($Q93),7))+27),1,IF(N($U93)&gt;0,AVERAGEIFS($Z$5:$Z$1000,$S$5:$S$1000,ROW(),$T$5:$T$1000,"Sub"),$Z93)))</f>
        <v/>
      </c>
      <c r="AE93" s="63">
        <f>IF($T93&lt;&gt;"Macro","",IF(COUNTIFS($Q$5:$Q$1000,$Q93,$T$5:$T$1000,"Macro",$G$5:$G$1000,"&gt;0")=0,1/COUNTIFS($Q$5:$Q$1000,$Q93,$T$5:$T$1000,"Macro"),IF(AND(ISNUMBER($G93),N($G93)&gt;0),$G93,SUMIFS($G$5:$G$1000,$Q$5:$Q$1000,$Q93,$T$5:$T$1000,"Macro")/COUNTIFS($Q$5:$Q$1000,$Q93,$T$5:$T$1000,"Macro",$G$5:$G$1000,"&gt;0"))/(COUNTIFS($Q$5:$Q$1000,$Q93,$T$5:$T$1000,"Macro")*SUMIFS($G$5:$G$1000,$Q$5:$Q$1000,$Q93,$T$5:$T$1000,"Macro")/COUNTIFS($Q$5:$Q$1000,$Q93,$T$5:$T$1000,"Macro",$G$5:$G$1000,"&gt;0"))))</f>
        <v/>
      </c>
    </row>
    <row r="94">
      <c r="A94" s="55">
        <f>IF(NOT((COUNTA($B94:$K94)+COUNTA($O94))&gt;0),"",IF($T94="Macro",COUNTIFS($T$5:$T94,"Macro",$Q$5:$Q94,$Q94),IF(N($S94)=0,"?",COUNTIFS(INDEX($T$5:$T$1000,1):INDEX($T$5:$T$1000,$S94-4),"Macro",INDEX($Q$5:$Q$1000,1):INDEX($Q$5:$Q$1000,$S94-4),INDEX($Q$5:$Q$1000,$S94-4))&amp;"."&amp;COUNTIFS($S$5:$S94,$S94,$T$5:$T94,"Sub"))))</f>
        <v/>
      </c>
      <c r="B94" s="56" t="n"/>
      <c r="C94" s="57" t="n"/>
      <c r="D94" s="58" t="n"/>
      <c r="E94" s="58" t="n"/>
      <c r="F94" s="58" t="n"/>
      <c r="G94" s="59" t="n"/>
      <c r="H94" s="59" t="n"/>
      <c r="I94" s="59" t="n"/>
      <c r="J94" s="59" t="n"/>
      <c r="K94" s="59" t="n"/>
      <c r="L94" s="60">
        <f>IF(NOT((COUNTA($B94:$K94)+COUNTA($O94))&gt;0),"",IF(ISNUMBER($F94),1,IF(N($U94)&gt;0,AVERAGEIFS($V$5:$V$1000,$S$5:$S$1000,ROW(),$T$5:$T$1000,"Sub"),$V94)))</f>
        <v/>
      </c>
      <c r="M94" s="55">
        <f>IF($L94="","",IF($L94&gt;=1,"Completado",IF($L94&gt;0,"En curso","Pendiente")))</f>
        <v/>
      </c>
      <c r="N94" s="55">
        <f>IF(NOT((COUNTA($B94:$K94)+COUNTA($O94))&gt;0),"",IF(ISNUMBER($F94),IF(AND(ISNUMBER($E94),$F94&gt;$E94),"Cumplida con "&amp;($F94-$E94)&amp;IF($F94-$E94=1," día"," días")&amp;" de retraso","Cumplida"),IF(N($L94)&gt;=1,"Cumplida",IF(NOT(ISNUMBER($E94)),"Sin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plazo")))))))</f>
        <v/>
      </c>
      <c r="O94" s="57" t="n"/>
      <c r="P94" s="61">
        <f>IF(NOT((COUNTA($B94:$K94)+COUNTA($O94))&gt;0),"",IF((IF($C94="","Falta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",""))="","✔ OK","⚠ "&amp;LEFT(IF($C94="","Falta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",""),LEN(IF($C94="","Falta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",""))-3)))</f>
        <v/>
      </c>
      <c r="Q94" s="62">
        <f>IF(NOT((COUNTA($B94:$K94)+COUNTA($O94))&gt;0),"",IF(AND($T94="Sub",N($S94)&gt;0),IF(ISNUMBER(INDEX($D$5:$D$1000,$S94-4)),DATE(YEAR(INDEX($D$5:$D$1000,$S94-4)),MONTH(INDEX($D$5:$D$1000,$S94-4)),1),IF(ISNUMBER(INDEX($E$5:$E$1000,$S94-4)),DATE(YEAR(INDEX($E$5:$E$1000,$S94-4)),MONTH(INDEX($E$5:$E$1000,$S94-4)),1),MesCiclo)),IF(ISNUMBER($D94),DATE(YEAR($D94),MONTH($D94),1),IF(ISNUMBER($E94),DATE(YEAR($E94),MONTH($E94),1),MesCiclo))))</f>
        <v/>
      </c>
      <c r="R94" s="63">
        <f>IF(OR($Q94="",$Q94&lt;&gt;MesCiclo),"",COUNTIF($Q$5:$Q94,MesCiclo))</f>
        <v/>
      </c>
      <c r="S94" s="63">
        <f>IF($T94="","",IF($T94="Macro",ROW(),IFERROR(LOOKUP(2,1/($T$5:$T94="Macro"),ROW($T$5:$T94)),0)))</f>
        <v/>
      </c>
      <c r="T94" s="63">
        <f>IF(NOT((COUNTA($B94:$K94)+COUNTA($O94))&gt;0),"",IF($B94="Subactividad","Sub","Macro"))</f>
        <v/>
      </c>
      <c r="U94" s="63">
        <f>IF($T94="Macro",COUNTIFS($S$5:$S$1000,ROW(),$T$5:$T$1000,"Sub"),"")</f>
        <v/>
      </c>
      <c r="V94" s="63">
        <f>IF($T94="","",IF(ISNUMBER($F94),1,IFERROR(LOOKUP(2,1/($H94:$K94&lt;&gt;""),$H94:$K94),0)))</f>
        <v/>
      </c>
      <c r="W94" s="63">
        <f>IF($T94="","",IF(AND(ISNUMBER($F94),$F94&lt;=IF($Q94=MesCiclo,InicioCiclo,$Q94+MOD(2-WEEKDAY($Q94),7))+6),1,IF(ISNUMBER($H94),$H94,0)))</f>
        <v/>
      </c>
      <c r="X94" s="63">
        <f>IF($T94="","",IF(AND(ISNUMBER($F94),$F94&lt;=IF($Q94=MesCiclo,InicioCiclo,$Q94+MOD(2-WEEKDAY($Q94),7))+13),1,IF(ISNUMBER($I94),$I94,$W94)))</f>
        <v/>
      </c>
      <c r="Y94" s="63">
        <f>IF($T94="","",IF(AND(ISNUMBER($F94),$F94&lt;=IF($Q94=MesCiclo,InicioCiclo,$Q94+MOD(2-WEEKDAY($Q94),7))+20),1,IF(ISNUMBER($J94),$J94,$X94)))</f>
        <v/>
      </c>
      <c r="Z94" s="63">
        <f>IF($T94="","",IF(AND(ISNUMBER($F94),$F94&lt;=IF($Q94=MesCiclo,InicioCiclo,$Q94+MOD(2-WEEKDAY($Q94),7))+27),1,IF(ISNUMBER($K94),$K94,$Y94)))</f>
        <v/>
      </c>
      <c r="AA94" s="63">
        <f>IF($T94="","",IF(AND(ISNUMBER($F94),$F94&lt;=IF($Q94=MesCiclo,InicioCiclo,$Q94+MOD(2-WEEKDAY($Q94),7))+6),1,IF(N($U94)&gt;0,AVERAGEIFS($W$5:$W$1000,$S$5:$S$1000,ROW(),$T$5:$T$1000,"Sub"),$W94)))</f>
        <v/>
      </c>
      <c r="AB94" s="63">
        <f>IF($T94="","",IF(AND(ISNUMBER($F94),$F94&lt;=IF($Q94=MesCiclo,InicioCiclo,$Q94+MOD(2-WEEKDAY($Q94),7))+13),1,IF(N($U94)&gt;0,AVERAGEIFS($X$5:$X$1000,$S$5:$S$1000,ROW(),$T$5:$T$1000,"Sub"),$X94)))</f>
        <v/>
      </c>
      <c r="AC94" s="63">
        <f>IF($T94="","",IF(AND(ISNUMBER($F94),$F94&lt;=IF($Q94=MesCiclo,InicioCiclo,$Q94+MOD(2-WEEKDAY($Q94),7))+20),1,IF(N($U94)&gt;0,AVERAGEIFS($Y$5:$Y$1000,$S$5:$S$1000,ROW(),$T$5:$T$1000,"Sub"),$Y94)))</f>
        <v/>
      </c>
      <c r="AD94" s="63">
        <f>IF($T94="","",IF(AND(ISNUMBER($F94),$F94&lt;=IF($Q94=MesCiclo,InicioCiclo,$Q94+MOD(2-WEEKDAY($Q94),7))+27),1,IF(N($U94)&gt;0,AVERAGEIFS($Z$5:$Z$1000,$S$5:$S$1000,ROW(),$T$5:$T$1000,"Sub"),$Z94)))</f>
        <v/>
      </c>
      <c r="AE94" s="63">
        <f>IF($T94&lt;&gt;"Macro","",IF(COUNTIFS($Q$5:$Q$1000,$Q94,$T$5:$T$1000,"Macro",$G$5:$G$1000,"&gt;0")=0,1/COUNTIFS($Q$5:$Q$1000,$Q94,$T$5:$T$1000,"Macro"),IF(AND(ISNUMBER($G94),N($G94)&gt;0),$G94,SUMIFS($G$5:$G$1000,$Q$5:$Q$1000,$Q94,$T$5:$T$1000,"Macro")/COUNTIFS($Q$5:$Q$1000,$Q94,$T$5:$T$1000,"Macro",$G$5:$G$1000,"&gt;0"))/(COUNTIFS($Q$5:$Q$1000,$Q94,$T$5:$T$1000,"Macro")*SUMIFS($G$5:$G$1000,$Q$5:$Q$1000,$Q94,$T$5:$T$1000,"Macro")/COUNTIFS($Q$5:$Q$1000,$Q94,$T$5:$T$1000,"Macro",$G$5:$G$1000,"&gt;0"))))</f>
        <v/>
      </c>
    </row>
    <row r="95">
      <c r="A95" s="55">
        <f>IF(NOT((COUNTA($B95:$K95)+COUNTA($O95))&gt;0),"",IF($T95="Macro",COUNTIFS($T$5:$T95,"Macro",$Q$5:$Q95,$Q95),IF(N($S95)=0,"?",COUNTIFS(INDEX($T$5:$T$1000,1):INDEX($T$5:$T$1000,$S95-4),"Macro",INDEX($Q$5:$Q$1000,1):INDEX($Q$5:$Q$1000,$S95-4),INDEX($Q$5:$Q$1000,$S95-4))&amp;"."&amp;COUNTIFS($S$5:$S95,$S95,$T$5:$T95,"Sub"))))</f>
        <v/>
      </c>
      <c r="B95" s="56" t="n"/>
      <c r="C95" s="57" t="n"/>
      <c r="D95" s="58" t="n"/>
      <c r="E95" s="58" t="n"/>
      <c r="F95" s="58" t="n"/>
      <c r="G95" s="59" t="n"/>
      <c r="H95" s="59" t="n"/>
      <c r="I95" s="59" t="n"/>
      <c r="J95" s="59" t="n"/>
      <c r="K95" s="59" t="n"/>
      <c r="L95" s="60">
        <f>IF(NOT((COUNTA($B95:$K95)+COUNTA($O95))&gt;0),"",IF(ISNUMBER($F95),1,IF(N($U95)&gt;0,AVERAGEIFS($V$5:$V$1000,$S$5:$S$1000,ROW(),$T$5:$T$1000,"Sub"),$V95)))</f>
        <v/>
      </c>
      <c r="M95" s="55">
        <f>IF($L95="","",IF($L95&gt;=1,"Completado",IF($L95&gt;0,"En curso","Pendiente")))</f>
        <v/>
      </c>
      <c r="N95" s="55">
        <f>IF(NOT((COUNTA($B95:$K95)+COUNTA($O95))&gt;0),"",IF(ISNUMBER($F95),IF(AND(ISNUMBER($E95),$F95&gt;$E95),"Cumplida con "&amp;($F95-$E95)&amp;IF($F95-$E95=1," día"," días")&amp;" de retraso","Cumplida"),IF(N($L95)&gt;=1,"Cumplida",IF(NOT(ISNUMBER($E95)),"Sin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plazo")))))))</f>
        <v/>
      </c>
      <c r="O95" s="57" t="n"/>
      <c r="P95" s="61">
        <f>IF(NOT((COUNTA($B95:$K95)+COUNTA($O95))&gt;0),"",IF((IF($C95="","Falta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",""))="","✔ OK","⚠ "&amp;LEFT(IF($C95="","Falta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",""),LEN(IF($C95="","Falta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",""))-3)))</f>
        <v/>
      </c>
      <c r="Q95" s="62">
        <f>IF(NOT((COUNTA($B95:$K95)+COUNTA($O95))&gt;0),"",IF(AND($T95="Sub",N($S95)&gt;0),IF(ISNUMBER(INDEX($D$5:$D$1000,$S95-4)),DATE(YEAR(INDEX($D$5:$D$1000,$S95-4)),MONTH(INDEX($D$5:$D$1000,$S95-4)),1),IF(ISNUMBER(INDEX($E$5:$E$1000,$S95-4)),DATE(YEAR(INDEX($E$5:$E$1000,$S95-4)),MONTH(INDEX($E$5:$E$1000,$S95-4)),1),MesCiclo)),IF(ISNUMBER($D95),DATE(YEAR($D95),MONTH($D95),1),IF(ISNUMBER($E95),DATE(YEAR($E95),MONTH($E95),1),MesCiclo))))</f>
        <v/>
      </c>
      <c r="R95" s="63">
        <f>IF(OR($Q95="",$Q95&lt;&gt;MesCiclo),"",COUNTIF($Q$5:$Q95,MesCiclo))</f>
        <v/>
      </c>
      <c r="S95" s="63">
        <f>IF($T95="","",IF($T95="Macro",ROW(),IFERROR(LOOKUP(2,1/($T$5:$T95="Macro"),ROW($T$5:$T95)),0)))</f>
        <v/>
      </c>
      <c r="T95" s="63">
        <f>IF(NOT((COUNTA($B95:$K95)+COUNTA($O95))&gt;0),"",IF($B95="Subactividad","Sub","Macro"))</f>
        <v/>
      </c>
      <c r="U95" s="63">
        <f>IF($T95="Macro",COUNTIFS($S$5:$S$1000,ROW(),$T$5:$T$1000,"Sub"),"")</f>
        <v/>
      </c>
      <c r="V95" s="63">
        <f>IF($T95="","",IF(ISNUMBER($F95),1,IFERROR(LOOKUP(2,1/($H95:$K95&lt;&gt;""),$H95:$K95),0)))</f>
        <v/>
      </c>
      <c r="W95" s="63">
        <f>IF($T95="","",IF(AND(ISNUMBER($F95),$F95&lt;=IF($Q95=MesCiclo,InicioCiclo,$Q95+MOD(2-WEEKDAY($Q95),7))+6),1,IF(ISNUMBER($H95),$H95,0)))</f>
        <v/>
      </c>
      <c r="X95" s="63">
        <f>IF($T95="","",IF(AND(ISNUMBER($F95),$F95&lt;=IF($Q95=MesCiclo,InicioCiclo,$Q95+MOD(2-WEEKDAY($Q95),7))+13),1,IF(ISNUMBER($I95),$I95,$W95)))</f>
        <v/>
      </c>
      <c r="Y95" s="63">
        <f>IF($T95="","",IF(AND(ISNUMBER($F95),$F95&lt;=IF($Q95=MesCiclo,InicioCiclo,$Q95+MOD(2-WEEKDAY($Q95),7))+20),1,IF(ISNUMBER($J95),$J95,$X95)))</f>
        <v/>
      </c>
      <c r="Z95" s="63">
        <f>IF($T95="","",IF(AND(ISNUMBER($F95),$F95&lt;=IF($Q95=MesCiclo,InicioCiclo,$Q95+MOD(2-WEEKDAY($Q95),7))+27),1,IF(ISNUMBER($K95),$K95,$Y95)))</f>
        <v/>
      </c>
      <c r="AA95" s="63">
        <f>IF($T95="","",IF(AND(ISNUMBER($F95),$F95&lt;=IF($Q95=MesCiclo,InicioCiclo,$Q95+MOD(2-WEEKDAY($Q95),7))+6),1,IF(N($U95)&gt;0,AVERAGEIFS($W$5:$W$1000,$S$5:$S$1000,ROW(),$T$5:$T$1000,"Sub"),$W95)))</f>
        <v/>
      </c>
      <c r="AB95" s="63">
        <f>IF($T95="","",IF(AND(ISNUMBER($F95),$F95&lt;=IF($Q95=MesCiclo,InicioCiclo,$Q95+MOD(2-WEEKDAY($Q95),7))+13),1,IF(N($U95)&gt;0,AVERAGEIFS($X$5:$X$1000,$S$5:$S$1000,ROW(),$T$5:$T$1000,"Sub"),$X95)))</f>
        <v/>
      </c>
      <c r="AC95" s="63">
        <f>IF($T95="","",IF(AND(ISNUMBER($F95),$F95&lt;=IF($Q95=MesCiclo,InicioCiclo,$Q95+MOD(2-WEEKDAY($Q95),7))+20),1,IF(N($U95)&gt;0,AVERAGEIFS($Y$5:$Y$1000,$S$5:$S$1000,ROW(),$T$5:$T$1000,"Sub"),$Y95)))</f>
        <v/>
      </c>
      <c r="AD95" s="63">
        <f>IF($T95="","",IF(AND(ISNUMBER($F95),$F95&lt;=IF($Q95=MesCiclo,InicioCiclo,$Q95+MOD(2-WEEKDAY($Q95),7))+27),1,IF(N($U95)&gt;0,AVERAGEIFS($Z$5:$Z$1000,$S$5:$S$1000,ROW(),$T$5:$T$1000,"Sub"),$Z95)))</f>
        <v/>
      </c>
      <c r="AE95" s="63">
        <f>IF($T95&lt;&gt;"Macro","",IF(COUNTIFS($Q$5:$Q$1000,$Q95,$T$5:$T$1000,"Macro",$G$5:$G$1000,"&gt;0")=0,1/COUNTIFS($Q$5:$Q$1000,$Q95,$T$5:$T$1000,"Macro"),IF(AND(ISNUMBER($G95),N($G95)&gt;0),$G95,SUMIFS($G$5:$G$1000,$Q$5:$Q$1000,$Q95,$T$5:$T$1000,"Macro")/COUNTIFS($Q$5:$Q$1000,$Q95,$T$5:$T$1000,"Macro",$G$5:$G$1000,"&gt;0"))/(COUNTIFS($Q$5:$Q$1000,$Q95,$T$5:$T$1000,"Macro")*SUMIFS($G$5:$G$1000,$Q$5:$Q$1000,$Q95,$T$5:$T$1000,"Macro")/COUNTIFS($Q$5:$Q$1000,$Q95,$T$5:$T$1000,"Macro",$G$5:$G$1000,"&gt;0"))))</f>
        <v/>
      </c>
    </row>
    <row r="96">
      <c r="A96" s="55">
        <f>IF(NOT((COUNTA($B96:$K96)+COUNTA($O96))&gt;0),"",IF($T96="Macro",COUNTIFS($T$5:$T96,"Macro",$Q$5:$Q96,$Q96),IF(N($S96)=0,"?",COUNTIFS(INDEX($T$5:$T$1000,1):INDEX($T$5:$T$1000,$S96-4),"Macro",INDEX($Q$5:$Q$1000,1):INDEX($Q$5:$Q$1000,$S96-4),INDEX($Q$5:$Q$1000,$S96-4))&amp;"."&amp;COUNTIFS($S$5:$S96,$S96,$T$5:$T96,"Sub"))))</f>
        <v/>
      </c>
      <c r="B96" s="56" t="n"/>
      <c r="C96" s="57" t="n"/>
      <c r="D96" s="58" t="n"/>
      <c r="E96" s="58" t="n"/>
      <c r="F96" s="58" t="n"/>
      <c r="G96" s="59" t="n"/>
      <c r="H96" s="59" t="n"/>
      <c r="I96" s="59" t="n"/>
      <c r="J96" s="59" t="n"/>
      <c r="K96" s="59" t="n"/>
      <c r="L96" s="60">
        <f>IF(NOT((COUNTA($B96:$K96)+COUNTA($O96))&gt;0),"",IF(ISNUMBER($F96),1,IF(N($U96)&gt;0,AVERAGEIFS($V$5:$V$1000,$S$5:$S$1000,ROW(),$T$5:$T$1000,"Sub"),$V96)))</f>
        <v/>
      </c>
      <c r="M96" s="55">
        <f>IF($L96="","",IF($L96&gt;=1,"Completado",IF($L96&gt;0,"En curso","Pendiente")))</f>
        <v/>
      </c>
      <c r="N96" s="55">
        <f>IF(NOT((COUNTA($B96:$K96)+COUNTA($O96))&gt;0),"",IF(ISNUMBER($F96),IF(AND(ISNUMBER($E96),$F96&gt;$E96),"Cumplida con "&amp;($F96-$E96)&amp;IF($F96-$E96=1," día"," días")&amp;" de retraso","Cumplida"),IF(N($L96)&gt;=1,"Cumplida",IF(NOT(ISNUMBER($E96)),"Sin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plazo")))))))</f>
        <v/>
      </c>
      <c r="O96" s="57" t="n"/>
      <c r="P96" s="61">
        <f>IF(NOT((COUNTA($B96:$K96)+COUNTA($O96))&gt;0),"",IF((IF($C96="","Falta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",""))="","✔ OK","⚠ "&amp;LEFT(IF($C96="","Falta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",""),LEN(IF($C96="","Falta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",""))-3)))</f>
        <v/>
      </c>
      <c r="Q96" s="62">
        <f>IF(NOT((COUNTA($B96:$K96)+COUNTA($O96))&gt;0),"",IF(AND($T96="Sub",N($S96)&gt;0),IF(ISNUMBER(INDEX($D$5:$D$1000,$S96-4)),DATE(YEAR(INDEX($D$5:$D$1000,$S96-4)),MONTH(INDEX($D$5:$D$1000,$S96-4)),1),IF(ISNUMBER(INDEX($E$5:$E$1000,$S96-4)),DATE(YEAR(INDEX($E$5:$E$1000,$S96-4)),MONTH(INDEX($E$5:$E$1000,$S96-4)),1),MesCiclo)),IF(ISNUMBER($D96),DATE(YEAR($D96),MONTH($D96),1),IF(ISNUMBER($E96),DATE(YEAR($E96),MONTH($E96),1),MesCiclo))))</f>
        <v/>
      </c>
      <c r="R96" s="63">
        <f>IF(OR($Q96="",$Q96&lt;&gt;MesCiclo),"",COUNTIF($Q$5:$Q96,MesCiclo))</f>
        <v/>
      </c>
      <c r="S96" s="63">
        <f>IF($T96="","",IF($T96="Macro",ROW(),IFERROR(LOOKUP(2,1/($T$5:$T96="Macro"),ROW($T$5:$T96)),0)))</f>
        <v/>
      </c>
      <c r="T96" s="63">
        <f>IF(NOT((COUNTA($B96:$K96)+COUNTA($O96))&gt;0),"",IF($B96="Subactividad","Sub","Macro"))</f>
        <v/>
      </c>
      <c r="U96" s="63">
        <f>IF($T96="Macro",COUNTIFS($S$5:$S$1000,ROW(),$T$5:$T$1000,"Sub"),"")</f>
        <v/>
      </c>
      <c r="V96" s="63">
        <f>IF($T96="","",IF(ISNUMBER($F96),1,IFERROR(LOOKUP(2,1/($H96:$K96&lt;&gt;""),$H96:$K96),0)))</f>
        <v/>
      </c>
      <c r="W96" s="63">
        <f>IF($T96="","",IF(AND(ISNUMBER($F96),$F96&lt;=IF($Q96=MesCiclo,InicioCiclo,$Q96+MOD(2-WEEKDAY($Q96),7))+6),1,IF(ISNUMBER($H96),$H96,0)))</f>
        <v/>
      </c>
      <c r="X96" s="63">
        <f>IF($T96="","",IF(AND(ISNUMBER($F96),$F96&lt;=IF($Q96=MesCiclo,InicioCiclo,$Q96+MOD(2-WEEKDAY($Q96),7))+13),1,IF(ISNUMBER($I96),$I96,$W96)))</f>
        <v/>
      </c>
      <c r="Y96" s="63">
        <f>IF($T96="","",IF(AND(ISNUMBER($F96),$F96&lt;=IF($Q96=MesCiclo,InicioCiclo,$Q96+MOD(2-WEEKDAY($Q96),7))+20),1,IF(ISNUMBER($J96),$J96,$X96)))</f>
        <v/>
      </c>
      <c r="Z96" s="63">
        <f>IF($T96="","",IF(AND(ISNUMBER($F96),$F96&lt;=IF($Q96=MesCiclo,InicioCiclo,$Q96+MOD(2-WEEKDAY($Q96),7))+27),1,IF(ISNUMBER($K96),$K96,$Y96)))</f>
        <v/>
      </c>
      <c r="AA96" s="63">
        <f>IF($T96="","",IF(AND(ISNUMBER($F96),$F96&lt;=IF($Q96=MesCiclo,InicioCiclo,$Q96+MOD(2-WEEKDAY($Q96),7))+6),1,IF(N($U96)&gt;0,AVERAGEIFS($W$5:$W$1000,$S$5:$S$1000,ROW(),$T$5:$T$1000,"Sub"),$W96)))</f>
        <v/>
      </c>
      <c r="AB96" s="63">
        <f>IF($T96="","",IF(AND(ISNUMBER($F96),$F96&lt;=IF($Q96=MesCiclo,InicioCiclo,$Q96+MOD(2-WEEKDAY($Q96),7))+13),1,IF(N($U96)&gt;0,AVERAGEIFS($X$5:$X$1000,$S$5:$S$1000,ROW(),$T$5:$T$1000,"Sub"),$X96)))</f>
        <v/>
      </c>
      <c r="AC96" s="63">
        <f>IF($T96="","",IF(AND(ISNUMBER($F96),$F96&lt;=IF($Q96=MesCiclo,InicioCiclo,$Q96+MOD(2-WEEKDAY($Q96),7))+20),1,IF(N($U96)&gt;0,AVERAGEIFS($Y$5:$Y$1000,$S$5:$S$1000,ROW(),$T$5:$T$1000,"Sub"),$Y96)))</f>
        <v/>
      </c>
      <c r="AD96" s="63">
        <f>IF($T96="","",IF(AND(ISNUMBER($F96),$F96&lt;=IF($Q96=MesCiclo,InicioCiclo,$Q96+MOD(2-WEEKDAY($Q96),7))+27),1,IF(N($U96)&gt;0,AVERAGEIFS($Z$5:$Z$1000,$S$5:$S$1000,ROW(),$T$5:$T$1000,"Sub"),$Z96)))</f>
        <v/>
      </c>
      <c r="AE96" s="63">
        <f>IF($T96&lt;&gt;"Macro","",IF(COUNTIFS($Q$5:$Q$1000,$Q96,$T$5:$T$1000,"Macro",$G$5:$G$1000,"&gt;0")=0,1/COUNTIFS($Q$5:$Q$1000,$Q96,$T$5:$T$1000,"Macro"),IF(AND(ISNUMBER($G96),N($G96)&gt;0),$G96,SUMIFS($G$5:$G$1000,$Q$5:$Q$1000,$Q96,$T$5:$T$1000,"Macro")/COUNTIFS($Q$5:$Q$1000,$Q96,$T$5:$T$1000,"Macro",$G$5:$G$1000,"&gt;0"))/(COUNTIFS($Q$5:$Q$1000,$Q96,$T$5:$T$1000,"Macro")*SUMIFS($G$5:$G$1000,$Q$5:$Q$1000,$Q96,$T$5:$T$1000,"Macro")/COUNTIFS($Q$5:$Q$1000,$Q96,$T$5:$T$1000,"Macro",$G$5:$G$1000,"&gt;0"))))</f>
        <v/>
      </c>
    </row>
    <row r="97">
      <c r="A97" s="55">
        <f>IF(NOT((COUNTA($B97:$K97)+COUNTA($O97))&gt;0),"",IF($T97="Macro",COUNTIFS($T$5:$T97,"Macro",$Q$5:$Q97,$Q97),IF(N($S97)=0,"?",COUNTIFS(INDEX($T$5:$T$1000,1):INDEX($T$5:$T$1000,$S97-4),"Macro",INDEX($Q$5:$Q$1000,1):INDEX($Q$5:$Q$1000,$S97-4),INDEX($Q$5:$Q$1000,$S97-4))&amp;"."&amp;COUNTIFS($S$5:$S97,$S97,$T$5:$T97,"Sub"))))</f>
        <v/>
      </c>
      <c r="B97" s="56" t="n"/>
      <c r="C97" s="57" t="n"/>
      <c r="D97" s="58" t="n"/>
      <c r="E97" s="58" t="n"/>
      <c r="F97" s="58" t="n"/>
      <c r="G97" s="59" t="n"/>
      <c r="H97" s="59" t="n"/>
      <c r="I97" s="59" t="n"/>
      <c r="J97" s="59" t="n"/>
      <c r="K97" s="59" t="n"/>
      <c r="L97" s="60">
        <f>IF(NOT((COUNTA($B97:$K97)+COUNTA($O97))&gt;0),"",IF(ISNUMBER($F97),1,IF(N($U97)&gt;0,AVERAGEIFS($V$5:$V$1000,$S$5:$S$1000,ROW(),$T$5:$T$1000,"Sub"),$V97)))</f>
        <v/>
      </c>
      <c r="M97" s="55">
        <f>IF($L97="","",IF($L97&gt;=1,"Completado",IF($L97&gt;0,"En curso","Pendiente")))</f>
        <v/>
      </c>
      <c r="N97" s="55">
        <f>IF(NOT((COUNTA($B97:$K97)+COUNTA($O97))&gt;0),"",IF(ISNUMBER($F97),IF(AND(ISNUMBER($E97),$F97&gt;$E97),"Cumplida con "&amp;($F97-$E97)&amp;IF($F97-$E97=1," día"," días")&amp;" de retraso","Cumplida"),IF(N($L97)&gt;=1,"Cumplida",IF(NOT(ISNUMBER($E97)),"Sin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plazo")))))))</f>
        <v/>
      </c>
      <c r="O97" s="57" t="n"/>
      <c r="P97" s="61">
        <f>IF(NOT((COUNTA($B97:$K97)+COUNTA($O97))&gt;0),"",IF((IF($C97="","Falta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",""))="","✔ OK","⚠ "&amp;LEFT(IF($C97="","Falta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",""),LEN(IF($C97="","Falta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",""))-3)))</f>
        <v/>
      </c>
      <c r="Q97" s="62">
        <f>IF(NOT((COUNTA($B97:$K97)+COUNTA($O97))&gt;0),"",IF(AND($T97="Sub",N($S97)&gt;0),IF(ISNUMBER(INDEX($D$5:$D$1000,$S97-4)),DATE(YEAR(INDEX($D$5:$D$1000,$S97-4)),MONTH(INDEX($D$5:$D$1000,$S97-4)),1),IF(ISNUMBER(INDEX($E$5:$E$1000,$S97-4)),DATE(YEAR(INDEX($E$5:$E$1000,$S97-4)),MONTH(INDEX($E$5:$E$1000,$S97-4)),1),MesCiclo)),IF(ISNUMBER($D97),DATE(YEAR($D97),MONTH($D97),1),IF(ISNUMBER($E97),DATE(YEAR($E97),MONTH($E97),1),MesCiclo))))</f>
        <v/>
      </c>
      <c r="R97" s="63">
        <f>IF(OR($Q97="",$Q97&lt;&gt;MesCiclo),"",COUNTIF($Q$5:$Q97,MesCiclo))</f>
        <v/>
      </c>
      <c r="S97" s="63">
        <f>IF($T97="","",IF($T97="Macro",ROW(),IFERROR(LOOKUP(2,1/($T$5:$T97="Macro"),ROW($T$5:$T97)),0)))</f>
        <v/>
      </c>
      <c r="T97" s="63">
        <f>IF(NOT((COUNTA($B97:$K97)+COUNTA($O97))&gt;0),"",IF($B97="Subactividad","Sub","Macro"))</f>
        <v/>
      </c>
      <c r="U97" s="63">
        <f>IF($T97="Macro",COUNTIFS($S$5:$S$1000,ROW(),$T$5:$T$1000,"Sub"),"")</f>
        <v/>
      </c>
      <c r="V97" s="63">
        <f>IF($T97="","",IF(ISNUMBER($F97),1,IFERROR(LOOKUP(2,1/($H97:$K97&lt;&gt;""),$H97:$K97),0)))</f>
        <v/>
      </c>
      <c r="W97" s="63">
        <f>IF($T97="","",IF(AND(ISNUMBER($F97),$F97&lt;=IF($Q97=MesCiclo,InicioCiclo,$Q97+MOD(2-WEEKDAY($Q97),7))+6),1,IF(ISNUMBER($H97),$H97,0)))</f>
        <v/>
      </c>
      <c r="X97" s="63">
        <f>IF($T97="","",IF(AND(ISNUMBER($F97),$F97&lt;=IF($Q97=MesCiclo,InicioCiclo,$Q97+MOD(2-WEEKDAY($Q97),7))+13),1,IF(ISNUMBER($I97),$I97,$W97)))</f>
        <v/>
      </c>
      <c r="Y97" s="63">
        <f>IF($T97="","",IF(AND(ISNUMBER($F97),$F97&lt;=IF($Q97=MesCiclo,InicioCiclo,$Q97+MOD(2-WEEKDAY($Q97),7))+20),1,IF(ISNUMBER($J97),$J97,$X97)))</f>
        <v/>
      </c>
      <c r="Z97" s="63">
        <f>IF($T97="","",IF(AND(ISNUMBER($F97),$F97&lt;=IF($Q97=MesCiclo,InicioCiclo,$Q97+MOD(2-WEEKDAY($Q97),7))+27),1,IF(ISNUMBER($K97),$K97,$Y97)))</f>
        <v/>
      </c>
      <c r="AA97" s="63">
        <f>IF($T97="","",IF(AND(ISNUMBER($F97),$F97&lt;=IF($Q97=MesCiclo,InicioCiclo,$Q97+MOD(2-WEEKDAY($Q97),7))+6),1,IF(N($U97)&gt;0,AVERAGEIFS($W$5:$W$1000,$S$5:$S$1000,ROW(),$T$5:$T$1000,"Sub"),$W97)))</f>
        <v/>
      </c>
      <c r="AB97" s="63">
        <f>IF($T97="","",IF(AND(ISNUMBER($F97),$F97&lt;=IF($Q97=MesCiclo,InicioCiclo,$Q97+MOD(2-WEEKDAY($Q97),7))+13),1,IF(N($U97)&gt;0,AVERAGEIFS($X$5:$X$1000,$S$5:$S$1000,ROW(),$T$5:$T$1000,"Sub"),$X97)))</f>
        <v/>
      </c>
      <c r="AC97" s="63">
        <f>IF($T97="","",IF(AND(ISNUMBER($F97),$F97&lt;=IF($Q97=MesCiclo,InicioCiclo,$Q97+MOD(2-WEEKDAY($Q97),7))+20),1,IF(N($U97)&gt;0,AVERAGEIFS($Y$5:$Y$1000,$S$5:$S$1000,ROW(),$T$5:$T$1000,"Sub"),$Y97)))</f>
        <v/>
      </c>
      <c r="AD97" s="63">
        <f>IF($T97="","",IF(AND(ISNUMBER($F97),$F97&lt;=IF($Q97=MesCiclo,InicioCiclo,$Q97+MOD(2-WEEKDAY($Q97),7))+27),1,IF(N($U97)&gt;0,AVERAGEIFS($Z$5:$Z$1000,$S$5:$S$1000,ROW(),$T$5:$T$1000,"Sub"),$Z97)))</f>
        <v/>
      </c>
      <c r="AE97" s="63">
        <f>IF($T97&lt;&gt;"Macro","",IF(COUNTIFS($Q$5:$Q$1000,$Q97,$T$5:$T$1000,"Macro",$G$5:$G$1000,"&gt;0")=0,1/COUNTIFS($Q$5:$Q$1000,$Q97,$T$5:$T$1000,"Macro"),IF(AND(ISNUMBER($G97),N($G97)&gt;0),$G97,SUMIFS($G$5:$G$1000,$Q$5:$Q$1000,$Q97,$T$5:$T$1000,"Macro")/COUNTIFS($Q$5:$Q$1000,$Q97,$T$5:$T$1000,"Macro",$G$5:$G$1000,"&gt;0"))/(COUNTIFS($Q$5:$Q$1000,$Q97,$T$5:$T$1000,"Macro")*SUMIFS($G$5:$G$1000,$Q$5:$Q$1000,$Q97,$T$5:$T$1000,"Macro")/COUNTIFS($Q$5:$Q$1000,$Q97,$T$5:$T$1000,"Macro",$G$5:$G$1000,"&gt;0"))))</f>
        <v/>
      </c>
    </row>
    <row r="98">
      <c r="A98" s="55">
        <f>IF(NOT((COUNTA($B98:$K98)+COUNTA($O98))&gt;0),"",IF($T98="Macro",COUNTIFS($T$5:$T98,"Macro",$Q$5:$Q98,$Q98),IF(N($S98)=0,"?",COUNTIFS(INDEX($T$5:$T$1000,1):INDEX($T$5:$T$1000,$S98-4),"Macro",INDEX($Q$5:$Q$1000,1):INDEX($Q$5:$Q$1000,$S98-4),INDEX($Q$5:$Q$1000,$S98-4))&amp;"."&amp;COUNTIFS($S$5:$S98,$S98,$T$5:$T98,"Sub"))))</f>
        <v/>
      </c>
      <c r="B98" s="56" t="n"/>
      <c r="C98" s="57" t="n"/>
      <c r="D98" s="58" t="n"/>
      <c r="E98" s="58" t="n"/>
      <c r="F98" s="58" t="n"/>
      <c r="G98" s="59" t="n"/>
      <c r="H98" s="59" t="n"/>
      <c r="I98" s="59" t="n"/>
      <c r="J98" s="59" t="n"/>
      <c r="K98" s="59" t="n"/>
      <c r="L98" s="60">
        <f>IF(NOT((COUNTA($B98:$K98)+COUNTA($O98))&gt;0),"",IF(ISNUMBER($F98),1,IF(N($U98)&gt;0,AVERAGEIFS($V$5:$V$1000,$S$5:$S$1000,ROW(),$T$5:$T$1000,"Sub"),$V98)))</f>
        <v/>
      </c>
      <c r="M98" s="55">
        <f>IF($L98="","",IF($L98&gt;=1,"Completado",IF($L98&gt;0,"En curso","Pendiente")))</f>
        <v/>
      </c>
      <c r="N98" s="55">
        <f>IF(NOT((COUNTA($B98:$K98)+COUNTA($O98))&gt;0),"",IF(ISNUMBER($F98),IF(AND(ISNUMBER($E98),$F98&gt;$E98),"Cumplida con "&amp;($F98-$E98)&amp;IF($F98-$E98=1," día"," días")&amp;" de retraso","Cumplida"),IF(N($L98)&gt;=1,"Cumplida",IF(NOT(ISNUMBER($E98)),"Sin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plazo")))))))</f>
        <v/>
      </c>
      <c r="O98" s="57" t="n"/>
      <c r="P98" s="61">
        <f>IF(NOT((COUNTA($B98:$K98)+COUNTA($O98))&gt;0),"",IF((IF($C98="","Falta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",""))="","✔ OK","⚠ "&amp;LEFT(IF($C98="","Falta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",""),LEN(IF($C98="","Falta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",""))-3)))</f>
        <v/>
      </c>
      <c r="Q98" s="62">
        <f>IF(NOT((COUNTA($B98:$K98)+COUNTA($O98))&gt;0),"",IF(AND($T98="Sub",N($S98)&gt;0),IF(ISNUMBER(INDEX($D$5:$D$1000,$S98-4)),DATE(YEAR(INDEX($D$5:$D$1000,$S98-4)),MONTH(INDEX($D$5:$D$1000,$S98-4)),1),IF(ISNUMBER(INDEX($E$5:$E$1000,$S98-4)),DATE(YEAR(INDEX($E$5:$E$1000,$S98-4)),MONTH(INDEX($E$5:$E$1000,$S98-4)),1),MesCiclo)),IF(ISNUMBER($D98),DATE(YEAR($D98),MONTH($D98),1),IF(ISNUMBER($E98),DATE(YEAR($E98),MONTH($E98),1),MesCiclo))))</f>
        <v/>
      </c>
      <c r="R98" s="63">
        <f>IF(OR($Q98="",$Q98&lt;&gt;MesCiclo),"",COUNTIF($Q$5:$Q98,MesCiclo))</f>
        <v/>
      </c>
      <c r="S98" s="63">
        <f>IF($T98="","",IF($T98="Macro",ROW(),IFERROR(LOOKUP(2,1/($T$5:$T98="Macro"),ROW($T$5:$T98)),0)))</f>
        <v/>
      </c>
      <c r="T98" s="63">
        <f>IF(NOT((COUNTA($B98:$K98)+COUNTA($O98))&gt;0),"",IF($B98="Subactividad","Sub","Macro"))</f>
        <v/>
      </c>
      <c r="U98" s="63">
        <f>IF($T98="Macro",COUNTIFS($S$5:$S$1000,ROW(),$T$5:$T$1000,"Sub"),"")</f>
        <v/>
      </c>
      <c r="V98" s="63">
        <f>IF($T98="","",IF(ISNUMBER($F98),1,IFERROR(LOOKUP(2,1/($H98:$K98&lt;&gt;""),$H98:$K98),0)))</f>
        <v/>
      </c>
      <c r="W98" s="63">
        <f>IF($T98="","",IF(AND(ISNUMBER($F98),$F98&lt;=IF($Q98=MesCiclo,InicioCiclo,$Q98+MOD(2-WEEKDAY($Q98),7))+6),1,IF(ISNUMBER($H98),$H98,0)))</f>
        <v/>
      </c>
      <c r="X98" s="63">
        <f>IF($T98="","",IF(AND(ISNUMBER($F98),$F98&lt;=IF($Q98=MesCiclo,InicioCiclo,$Q98+MOD(2-WEEKDAY($Q98),7))+13),1,IF(ISNUMBER($I98),$I98,$W98)))</f>
        <v/>
      </c>
      <c r="Y98" s="63">
        <f>IF($T98="","",IF(AND(ISNUMBER($F98),$F98&lt;=IF($Q98=MesCiclo,InicioCiclo,$Q98+MOD(2-WEEKDAY($Q98),7))+20),1,IF(ISNUMBER($J98),$J98,$X98)))</f>
        <v/>
      </c>
      <c r="Z98" s="63">
        <f>IF($T98="","",IF(AND(ISNUMBER($F98),$F98&lt;=IF($Q98=MesCiclo,InicioCiclo,$Q98+MOD(2-WEEKDAY($Q98),7))+27),1,IF(ISNUMBER($K98),$K98,$Y98)))</f>
        <v/>
      </c>
      <c r="AA98" s="63">
        <f>IF($T98="","",IF(AND(ISNUMBER($F98),$F98&lt;=IF($Q98=MesCiclo,InicioCiclo,$Q98+MOD(2-WEEKDAY($Q98),7))+6),1,IF(N($U98)&gt;0,AVERAGEIFS($W$5:$W$1000,$S$5:$S$1000,ROW(),$T$5:$T$1000,"Sub"),$W98)))</f>
        <v/>
      </c>
      <c r="AB98" s="63">
        <f>IF($T98="","",IF(AND(ISNUMBER($F98),$F98&lt;=IF($Q98=MesCiclo,InicioCiclo,$Q98+MOD(2-WEEKDAY($Q98),7))+13),1,IF(N($U98)&gt;0,AVERAGEIFS($X$5:$X$1000,$S$5:$S$1000,ROW(),$T$5:$T$1000,"Sub"),$X98)))</f>
        <v/>
      </c>
      <c r="AC98" s="63">
        <f>IF($T98="","",IF(AND(ISNUMBER($F98),$F98&lt;=IF($Q98=MesCiclo,InicioCiclo,$Q98+MOD(2-WEEKDAY($Q98),7))+20),1,IF(N($U98)&gt;0,AVERAGEIFS($Y$5:$Y$1000,$S$5:$S$1000,ROW(),$T$5:$T$1000,"Sub"),$Y98)))</f>
        <v/>
      </c>
      <c r="AD98" s="63">
        <f>IF($T98="","",IF(AND(ISNUMBER($F98),$F98&lt;=IF($Q98=MesCiclo,InicioCiclo,$Q98+MOD(2-WEEKDAY($Q98),7))+27),1,IF(N($U98)&gt;0,AVERAGEIFS($Z$5:$Z$1000,$S$5:$S$1000,ROW(),$T$5:$T$1000,"Sub"),$Z98)))</f>
        <v/>
      </c>
      <c r="AE98" s="63">
        <f>IF($T98&lt;&gt;"Macro","",IF(COUNTIFS($Q$5:$Q$1000,$Q98,$T$5:$T$1000,"Macro",$G$5:$G$1000,"&gt;0")=0,1/COUNTIFS($Q$5:$Q$1000,$Q98,$T$5:$T$1000,"Macro"),IF(AND(ISNUMBER($G98),N($G98)&gt;0),$G98,SUMIFS($G$5:$G$1000,$Q$5:$Q$1000,$Q98,$T$5:$T$1000,"Macro")/COUNTIFS($Q$5:$Q$1000,$Q98,$T$5:$T$1000,"Macro",$G$5:$G$1000,"&gt;0"))/(COUNTIFS($Q$5:$Q$1000,$Q98,$T$5:$T$1000,"Macro")*SUMIFS($G$5:$G$1000,$Q$5:$Q$1000,$Q98,$T$5:$T$1000,"Macro")/COUNTIFS($Q$5:$Q$1000,$Q98,$T$5:$T$1000,"Macro",$G$5:$G$1000,"&gt;0"))))</f>
        <v/>
      </c>
    </row>
    <row r="99">
      <c r="A99" s="55">
        <f>IF(NOT((COUNTA($B99:$K99)+COUNTA($O99))&gt;0),"",IF($T99="Macro",COUNTIFS($T$5:$T99,"Macro",$Q$5:$Q99,$Q99),IF(N($S99)=0,"?",COUNTIFS(INDEX($T$5:$T$1000,1):INDEX($T$5:$T$1000,$S99-4),"Macro",INDEX($Q$5:$Q$1000,1):INDEX($Q$5:$Q$1000,$S99-4),INDEX($Q$5:$Q$1000,$S99-4))&amp;"."&amp;COUNTIFS($S$5:$S99,$S99,$T$5:$T99,"Sub"))))</f>
        <v/>
      </c>
      <c r="B99" s="56" t="n"/>
      <c r="C99" s="57" t="n"/>
      <c r="D99" s="58" t="n"/>
      <c r="E99" s="58" t="n"/>
      <c r="F99" s="58" t="n"/>
      <c r="G99" s="59" t="n"/>
      <c r="H99" s="59" t="n"/>
      <c r="I99" s="59" t="n"/>
      <c r="J99" s="59" t="n"/>
      <c r="K99" s="59" t="n"/>
      <c r="L99" s="60">
        <f>IF(NOT((COUNTA($B99:$K99)+COUNTA($O99))&gt;0),"",IF(ISNUMBER($F99),1,IF(N($U99)&gt;0,AVERAGEIFS($V$5:$V$1000,$S$5:$S$1000,ROW(),$T$5:$T$1000,"Sub"),$V99)))</f>
        <v/>
      </c>
      <c r="M99" s="55">
        <f>IF($L99="","",IF($L99&gt;=1,"Completado",IF($L99&gt;0,"En curso","Pendiente")))</f>
        <v/>
      </c>
      <c r="N99" s="55">
        <f>IF(NOT((COUNTA($B99:$K99)+COUNTA($O99))&gt;0),"",IF(ISNUMBER($F99),IF(AND(ISNUMBER($E99),$F99&gt;$E99),"Cumplida con "&amp;($F99-$E99)&amp;IF($F99-$E99=1," día"," días")&amp;" de retraso","Cumplida"),IF(N($L99)&gt;=1,"Cumplida",IF(NOT(ISNUMBER($E99)),"Sin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plazo")))))))</f>
        <v/>
      </c>
      <c r="O99" s="57" t="n"/>
      <c r="P99" s="61">
        <f>IF(NOT((COUNTA($B99:$K99)+COUNTA($O99))&gt;0),"",IF((IF($C99="","Falta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",""))="","✔ OK","⚠ "&amp;LEFT(IF($C99="","Falta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",""),LEN(IF($C99="","Falta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",""))-3)))</f>
        <v/>
      </c>
      <c r="Q99" s="62">
        <f>IF(NOT((COUNTA($B99:$K99)+COUNTA($O99))&gt;0),"",IF(AND($T99="Sub",N($S99)&gt;0),IF(ISNUMBER(INDEX($D$5:$D$1000,$S99-4)),DATE(YEAR(INDEX($D$5:$D$1000,$S99-4)),MONTH(INDEX($D$5:$D$1000,$S99-4)),1),IF(ISNUMBER(INDEX($E$5:$E$1000,$S99-4)),DATE(YEAR(INDEX($E$5:$E$1000,$S99-4)),MONTH(INDEX($E$5:$E$1000,$S99-4)),1),MesCiclo)),IF(ISNUMBER($D99),DATE(YEAR($D99),MONTH($D99),1),IF(ISNUMBER($E99),DATE(YEAR($E99),MONTH($E99),1),MesCiclo))))</f>
        <v/>
      </c>
      <c r="R99" s="63">
        <f>IF(OR($Q99="",$Q99&lt;&gt;MesCiclo),"",COUNTIF($Q$5:$Q99,MesCiclo))</f>
        <v/>
      </c>
      <c r="S99" s="63">
        <f>IF($T99="","",IF($T99="Macro",ROW(),IFERROR(LOOKUP(2,1/($T$5:$T99="Macro"),ROW($T$5:$T99)),0)))</f>
        <v/>
      </c>
      <c r="T99" s="63">
        <f>IF(NOT((COUNTA($B99:$K99)+COUNTA($O99))&gt;0),"",IF($B99="Subactividad","Sub","Macro"))</f>
        <v/>
      </c>
      <c r="U99" s="63">
        <f>IF($T99="Macro",COUNTIFS($S$5:$S$1000,ROW(),$T$5:$T$1000,"Sub"),"")</f>
        <v/>
      </c>
      <c r="V99" s="63">
        <f>IF($T99="","",IF(ISNUMBER($F99),1,IFERROR(LOOKUP(2,1/($H99:$K99&lt;&gt;""),$H99:$K99),0)))</f>
        <v/>
      </c>
      <c r="W99" s="63">
        <f>IF($T99="","",IF(AND(ISNUMBER($F99),$F99&lt;=IF($Q99=MesCiclo,InicioCiclo,$Q99+MOD(2-WEEKDAY($Q99),7))+6),1,IF(ISNUMBER($H99),$H99,0)))</f>
        <v/>
      </c>
      <c r="X99" s="63">
        <f>IF($T99="","",IF(AND(ISNUMBER($F99),$F99&lt;=IF($Q99=MesCiclo,InicioCiclo,$Q99+MOD(2-WEEKDAY($Q99),7))+13),1,IF(ISNUMBER($I99),$I99,$W99)))</f>
        <v/>
      </c>
      <c r="Y99" s="63">
        <f>IF($T99="","",IF(AND(ISNUMBER($F99),$F99&lt;=IF($Q99=MesCiclo,InicioCiclo,$Q99+MOD(2-WEEKDAY($Q99),7))+20),1,IF(ISNUMBER($J99),$J99,$X99)))</f>
        <v/>
      </c>
      <c r="Z99" s="63">
        <f>IF($T99="","",IF(AND(ISNUMBER($F99),$F99&lt;=IF($Q99=MesCiclo,InicioCiclo,$Q99+MOD(2-WEEKDAY($Q99),7))+27),1,IF(ISNUMBER($K99),$K99,$Y99)))</f>
        <v/>
      </c>
      <c r="AA99" s="63">
        <f>IF($T99="","",IF(AND(ISNUMBER($F99),$F99&lt;=IF($Q99=MesCiclo,InicioCiclo,$Q99+MOD(2-WEEKDAY($Q99),7))+6),1,IF(N($U99)&gt;0,AVERAGEIFS($W$5:$W$1000,$S$5:$S$1000,ROW(),$T$5:$T$1000,"Sub"),$W99)))</f>
        <v/>
      </c>
      <c r="AB99" s="63">
        <f>IF($T99="","",IF(AND(ISNUMBER($F99),$F99&lt;=IF($Q99=MesCiclo,InicioCiclo,$Q99+MOD(2-WEEKDAY($Q99),7))+13),1,IF(N($U99)&gt;0,AVERAGEIFS($X$5:$X$1000,$S$5:$S$1000,ROW(),$T$5:$T$1000,"Sub"),$X99)))</f>
        <v/>
      </c>
      <c r="AC99" s="63">
        <f>IF($T99="","",IF(AND(ISNUMBER($F99),$F99&lt;=IF($Q99=MesCiclo,InicioCiclo,$Q99+MOD(2-WEEKDAY($Q99),7))+20),1,IF(N($U99)&gt;0,AVERAGEIFS($Y$5:$Y$1000,$S$5:$S$1000,ROW(),$T$5:$T$1000,"Sub"),$Y99)))</f>
        <v/>
      </c>
      <c r="AD99" s="63">
        <f>IF($T99="","",IF(AND(ISNUMBER($F99),$F99&lt;=IF($Q99=MesCiclo,InicioCiclo,$Q99+MOD(2-WEEKDAY($Q99),7))+27),1,IF(N($U99)&gt;0,AVERAGEIFS($Z$5:$Z$1000,$S$5:$S$1000,ROW(),$T$5:$T$1000,"Sub"),$Z99)))</f>
        <v/>
      </c>
      <c r="AE99" s="63">
        <f>IF($T99&lt;&gt;"Macro","",IF(COUNTIFS($Q$5:$Q$1000,$Q99,$T$5:$T$1000,"Macro",$G$5:$G$1000,"&gt;0")=0,1/COUNTIFS($Q$5:$Q$1000,$Q99,$T$5:$T$1000,"Macro"),IF(AND(ISNUMBER($G99),N($G99)&gt;0),$G99,SUMIFS($G$5:$G$1000,$Q$5:$Q$1000,$Q99,$T$5:$T$1000,"Macro")/COUNTIFS($Q$5:$Q$1000,$Q99,$T$5:$T$1000,"Macro",$G$5:$G$1000,"&gt;0"))/(COUNTIFS($Q$5:$Q$1000,$Q99,$T$5:$T$1000,"Macro")*SUMIFS($G$5:$G$1000,$Q$5:$Q$1000,$Q99,$T$5:$T$1000,"Macro")/COUNTIFS($Q$5:$Q$1000,$Q99,$T$5:$T$1000,"Macro",$G$5:$G$1000,"&gt;0"))))</f>
        <v/>
      </c>
    </row>
    <row r="100">
      <c r="A100" s="55">
        <f>IF(NOT((COUNTA($B100:$K100)+COUNTA($O100))&gt;0),"",IF($T100="Macro",COUNTIFS($T$5:$T100,"Macro",$Q$5:$Q100,$Q100),IF(N($S100)=0,"?",COUNTIFS(INDEX($T$5:$T$1000,1):INDEX($T$5:$T$1000,$S100-4),"Macro",INDEX($Q$5:$Q$1000,1):INDEX($Q$5:$Q$1000,$S100-4),INDEX($Q$5:$Q$1000,$S100-4))&amp;"."&amp;COUNTIFS($S$5:$S100,$S100,$T$5:$T100,"Sub"))))</f>
        <v/>
      </c>
      <c r="B100" s="56" t="n"/>
      <c r="C100" s="57" t="n"/>
      <c r="D100" s="58" t="n"/>
      <c r="E100" s="58" t="n"/>
      <c r="F100" s="58" t="n"/>
      <c r="G100" s="59" t="n"/>
      <c r="H100" s="59" t="n"/>
      <c r="I100" s="59" t="n"/>
      <c r="J100" s="59" t="n"/>
      <c r="K100" s="59" t="n"/>
      <c r="L100" s="60">
        <f>IF(NOT((COUNTA($B100:$K100)+COUNTA($O100))&gt;0),"",IF(ISNUMBER($F100),1,IF(N($U100)&gt;0,AVERAGEIFS($V$5:$V$1000,$S$5:$S$1000,ROW(),$T$5:$T$1000,"Sub"),$V100)))</f>
        <v/>
      </c>
      <c r="M100" s="55">
        <f>IF($L100="","",IF($L100&gt;=1,"Completado",IF($L100&gt;0,"En curso","Pendiente")))</f>
        <v/>
      </c>
      <c r="N100" s="55">
        <f>IF(NOT((COUNTA($B100:$K100)+COUNTA($O100))&gt;0),"",IF(ISNUMBER($F100),IF(AND(ISNUMBER($E100),$F100&gt;$E100),"Cumplida con "&amp;($F100-$E100)&amp;IF($F100-$E100=1," día"," días")&amp;" de retraso","Cumplida"),IF(N($L100)&gt;=1,"Cumplida",IF(NOT(ISNUMBER($E100)),"Sin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plazo")))))))</f>
        <v/>
      </c>
      <c r="O100" s="57" t="n"/>
      <c r="P100" s="61">
        <f>IF(NOT((COUNTA($B100:$K100)+COUNTA($O100))&gt;0),"",IF((IF($C100="","Falta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",""))="","✔ OK","⚠ "&amp;LEFT(IF($C100="","Falta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",""),LEN(IF($C100="","Falta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",""))-3)))</f>
        <v/>
      </c>
      <c r="Q100" s="62">
        <f>IF(NOT((COUNTA($B100:$K100)+COUNTA($O100))&gt;0),"",IF(AND($T100="Sub",N($S100)&gt;0),IF(ISNUMBER(INDEX($D$5:$D$1000,$S100-4)),DATE(YEAR(INDEX($D$5:$D$1000,$S100-4)),MONTH(INDEX($D$5:$D$1000,$S100-4)),1),IF(ISNUMBER(INDEX($E$5:$E$1000,$S100-4)),DATE(YEAR(INDEX($E$5:$E$1000,$S100-4)),MONTH(INDEX($E$5:$E$1000,$S100-4)),1),MesCiclo)),IF(ISNUMBER($D100),DATE(YEAR($D100),MONTH($D100),1),IF(ISNUMBER($E100),DATE(YEAR($E100),MONTH($E100),1),MesCiclo))))</f>
        <v/>
      </c>
      <c r="R100" s="63">
        <f>IF(OR($Q100="",$Q100&lt;&gt;MesCiclo),"",COUNTIF($Q$5:$Q100,MesCiclo))</f>
        <v/>
      </c>
      <c r="S100" s="63">
        <f>IF($T100="","",IF($T100="Macro",ROW(),IFERROR(LOOKUP(2,1/($T$5:$T100="Macro"),ROW($T$5:$T100)),0)))</f>
        <v/>
      </c>
      <c r="T100" s="63">
        <f>IF(NOT((COUNTA($B100:$K100)+COUNTA($O100))&gt;0),"",IF($B100="Subactividad","Sub","Macro"))</f>
        <v/>
      </c>
      <c r="U100" s="63">
        <f>IF($T100="Macro",COUNTIFS($S$5:$S$1000,ROW(),$T$5:$T$1000,"Sub"),"")</f>
        <v/>
      </c>
      <c r="V100" s="63">
        <f>IF($T100="","",IF(ISNUMBER($F100),1,IFERROR(LOOKUP(2,1/($H100:$K100&lt;&gt;""),$H100:$K100),0)))</f>
        <v/>
      </c>
      <c r="W100" s="63">
        <f>IF($T100="","",IF(AND(ISNUMBER($F100),$F100&lt;=IF($Q100=MesCiclo,InicioCiclo,$Q100+MOD(2-WEEKDAY($Q100),7))+6),1,IF(ISNUMBER($H100),$H100,0)))</f>
        <v/>
      </c>
      <c r="X100" s="63">
        <f>IF($T100="","",IF(AND(ISNUMBER($F100),$F100&lt;=IF($Q100=MesCiclo,InicioCiclo,$Q100+MOD(2-WEEKDAY($Q100),7))+13),1,IF(ISNUMBER($I100),$I100,$W100)))</f>
        <v/>
      </c>
      <c r="Y100" s="63">
        <f>IF($T100="","",IF(AND(ISNUMBER($F100),$F100&lt;=IF($Q100=MesCiclo,InicioCiclo,$Q100+MOD(2-WEEKDAY($Q100),7))+20),1,IF(ISNUMBER($J100),$J100,$X100)))</f>
        <v/>
      </c>
      <c r="Z100" s="63">
        <f>IF($T100="","",IF(AND(ISNUMBER($F100),$F100&lt;=IF($Q100=MesCiclo,InicioCiclo,$Q100+MOD(2-WEEKDAY($Q100),7))+27),1,IF(ISNUMBER($K100),$K100,$Y100)))</f>
        <v/>
      </c>
      <c r="AA100" s="63">
        <f>IF($T100="","",IF(AND(ISNUMBER($F100),$F100&lt;=IF($Q100=MesCiclo,InicioCiclo,$Q100+MOD(2-WEEKDAY($Q100),7))+6),1,IF(N($U100)&gt;0,AVERAGEIFS($W$5:$W$1000,$S$5:$S$1000,ROW(),$T$5:$T$1000,"Sub"),$W100)))</f>
        <v/>
      </c>
      <c r="AB100" s="63">
        <f>IF($T100="","",IF(AND(ISNUMBER($F100),$F100&lt;=IF($Q100=MesCiclo,InicioCiclo,$Q100+MOD(2-WEEKDAY($Q100),7))+13),1,IF(N($U100)&gt;0,AVERAGEIFS($X$5:$X$1000,$S$5:$S$1000,ROW(),$T$5:$T$1000,"Sub"),$X100)))</f>
        <v/>
      </c>
      <c r="AC100" s="63">
        <f>IF($T100="","",IF(AND(ISNUMBER($F100),$F100&lt;=IF($Q100=MesCiclo,InicioCiclo,$Q100+MOD(2-WEEKDAY($Q100),7))+20),1,IF(N($U100)&gt;0,AVERAGEIFS($Y$5:$Y$1000,$S$5:$S$1000,ROW(),$T$5:$T$1000,"Sub"),$Y100)))</f>
        <v/>
      </c>
      <c r="AD100" s="63">
        <f>IF($T100="","",IF(AND(ISNUMBER($F100),$F100&lt;=IF($Q100=MesCiclo,InicioCiclo,$Q100+MOD(2-WEEKDAY($Q100),7))+27),1,IF(N($U100)&gt;0,AVERAGEIFS($Z$5:$Z$1000,$S$5:$S$1000,ROW(),$T$5:$T$1000,"Sub"),$Z100)))</f>
        <v/>
      </c>
      <c r="AE100" s="63">
        <f>IF($T100&lt;&gt;"Macro","",IF(COUNTIFS($Q$5:$Q$1000,$Q100,$T$5:$T$1000,"Macro",$G$5:$G$1000,"&gt;0")=0,1/COUNTIFS($Q$5:$Q$1000,$Q100,$T$5:$T$1000,"Macro"),IF(AND(ISNUMBER($G100),N($G100)&gt;0),$G100,SUMIFS($G$5:$G$1000,$Q$5:$Q$1000,$Q100,$T$5:$T$1000,"Macro")/COUNTIFS($Q$5:$Q$1000,$Q100,$T$5:$T$1000,"Macro",$G$5:$G$1000,"&gt;0"))/(COUNTIFS($Q$5:$Q$1000,$Q100,$T$5:$T$1000,"Macro")*SUMIFS($G$5:$G$1000,$Q$5:$Q$1000,$Q100,$T$5:$T$1000,"Macro")/COUNTIFS($Q$5:$Q$1000,$Q100,$T$5:$T$1000,"Macro",$G$5:$G$1000,"&gt;0"))))</f>
        <v/>
      </c>
    </row>
    <row r="101">
      <c r="A101" s="55">
        <f>IF(NOT((COUNTA($B101:$K101)+COUNTA($O101))&gt;0),"",IF($T101="Macro",COUNTIFS($T$5:$T101,"Macro",$Q$5:$Q101,$Q101),IF(N($S101)=0,"?",COUNTIFS(INDEX($T$5:$T$1000,1):INDEX($T$5:$T$1000,$S101-4),"Macro",INDEX($Q$5:$Q$1000,1):INDEX($Q$5:$Q$1000,$S101-4),INDEX($Q$5:$Q$1000,$S101-4))&amp;"."&amp;COUNTIFS($S$5:$S101,$S101,$T$5:$T101,"Sub"))))</f>
        <v/>
      </c>
      <c r="B101" s="56" t="n"/>
      <c r="C101" s="57" t="n"/>
      <c r="D101" s="58" t="n"/>
      <c r="E101" s="58" t="n"/>
      <c r="F101" s="58" t="n"/>
      <c r="G101" s="59" t="n"/>
      <c r="H101" s="59" t="n"/>
      <c r="I101" s="59" t="n"/>
      <c r="J101" s="59" t="n"/>
      <c r="K101" s="59" t="n"/>
      <c r="L101" s="60">
        <f>IF(NOT((COUNTA($B101:$K101)+COUNTA($O101))&gt;0),"",IF(ISNUMBER($F101),1,IF(N($U101)&gt;0,AVERAGEIFS($V$5:$V$1000,$S$5:$S$1000,ROW(),$T$5:$T$1000,"Sub"),$V101)))</f>
        <v/>
      </c>
      <c r="M101" s="55">
        <f>IF($L101="","",IF($L101&gt;=1,"Completado",IF($L101&gt;0,"En curso","Pendiente")))</f>
        <v/>
      </c>
      <c r="N101" s="55">
        <f>IF(NOT((COUNTA($B101:$K101)+COUNTA($O101))&gt;0),"",IF(ISNUMBER($F101),IF(AND(ISNUMBER($E101),$F101&gt;$E101),"Cumplida con "&amp;($F101-$E101)&amp;IF($F101-$E101=1," día"," días")&amp;" de retraso","Cumplida"),IF(N($L101)&gt;=1,"Cumplida",IF(NOT(ISNUMBER($E101)),"Sin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plazo")))))))</f>
        <v/>
      </c>
      <c r="O101" s="57" t="n"/>
      <c r="P101" s="61">
        <f>IF(NOT((COUNTA($B101:$K101)+COUNTA($O101))&gt;0),"",IF((IF($C101="","Falta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",""))="","✔ OK","⚠ "&amp;LEFT(IF($C101="","Falta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",""),LEN(IF($C101="","Falta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",""))-3)))</f>
        <v/>
      </c>
      <c r="Q101" s="62">
        <f>IF(NOT((COUNTA($B101:$K101)+COUNTA($O101))&gt;0),"",IF(AND($T101="Sub",N($S101)&gt;0),IF(ISNUMBER(INDEX($D$5:$D$1000,$S101-4)),DATE(YEAR(INDEX($D$5:$D$1000,$S101-4)),MONTH(INDEX($D$5:$D$1000,$S101-4)),1),IF(ISNUMBER(INDEX($E$5:$E$1000,$S101-4)),DATE(YEAR(INDEX($E$5:$E$1000,$S101-4)),MONTH(INDEX($E$5:$E$1000,$S101-4)),1),MesCiclo)),IF(ISNUMBER($D101),DATE(YEAR($D101),MONTH($D101),1),IF(ISNUMBER($E101),DATE(YEAR($E101),MONTH($E101),1),MesCiclo))))</f>
        <v/>
      </c>
      <c r="R101" s="63">
        <f>IF(OR($Q101="",$Q101&lt;&gt;MesCiclo),"",COUNTIF($Q$5:$Q101,MesCiclo))</f>
        <v/>
      </c>
      <c r="S101" s="63">
        <f>IF($T101="","",IF($T101="Macro",ROW(),IFERROR(LOOKUP(2,1/($T$5:$T101="Macro"),ROW($T$5:$T101)),0)))</f>
        <v/>
      </c>
      <c r="T101" s="63">
        <f>IF(NOT((COUNTA($B101:$K101)+COUNTA($O101))&gt;0),"",IF($B101="Subactividad","Sub","Macro"))</f>
        <v/>
      </c>
      <c r="U101" s="63">
        <f>IF($T101="Macro",COUNTIFS($S$5:$S$1000,ROW(),$T$5:$T$1000,"Sub"),"")</f>
        <v/>
      </c>
      <c r="V101" s="63">
        <f>IF($T101="","",IF(ISNUMBER($F101),1,IFERROR(LOOKUP(2,1/($H101:$K101&lt;&gt;""),$H101:$K101),0)))</f>
        <v/>
      </c>
      <c r="W101" s="63">
        <f>IF($T101="","",IF(AND(ISNUMBER($F101),$F101&lt;=IF($Q101=MesCiclo,InicioCiclo,$Q101+MOD(2-WEEKDAY($Q101),7))+6),1,IF(ISNUMBER($H101),$H101,0)))</f>
        <v/>
      </c>
      <c r="X101" s="63">
        <f>IF($T101="","",IF(AND(ISNUMBER($F101),$F101&lt;=IF($Q101=MesCiclo,InicioCiclo,$Q101+MOD(2-WEEKDAY($Q101),7))+13),1,IF(ISNUMBER($I101),$I101,$W101)))</f>
        <v/>
      </c>
      <c r="Y101" s="63">
        <f>IF($T101="","",IF(AND(ISNUMBER($F101),$F101&lt;=IF($Q101=MesCiclo,InicioCiclo,$Q101+MOD(2-WEEKDAY($Q101),7))+20),1,IF(ISNUMBER($J101),$J101,$X101)))</f>
        <v/>
      </c>
      <c r="Z101" s="63">
        <f>IF($T101="","",IF(AND(ISNUMBER($F101),$F101&lt;=IF($Q101=MesCiclo,InicioCiclo,$Q101+MOD(2-WEEKDAY($Q101),7))+27),1,IF(ISNUMBER($K101),$K101,$Y101)))</f>
        <v/>
      </c>
      <c r="AA101" s="63">
        <f>IF($T101="","",IF(AND(ISNUMBER($F101),$F101&lt;=IF($Q101=MesCiclo,InicioCiclo,$Q101+MOD(2-WEEKDAY($Q101),7))+6),1,IF(N($U101)&gt;0,AVERAGEIFS($W$5:$W$1000,$S$5:$S$1000,ROW(),$T$5:$T$1000,"Sub"),$W101)))</f>
        <v/>
      </c>
      <c r="AB101" s="63">
        <f>IF($T101="","",IF(AND(ISNUMBER($F101),$F101&lt;=IF($Q101=MesCiclo,InicioCiclo,$Q101+MOD(2-WEEKDAY($Q101),7))+13),1,IF(N($U101)&gt;0,AVERAGEIFS($X$5:$X$1000,$S$5:$S$1000,ROW(),$T$5:$T$1000,"Sub"),$X101)))</f>
        <v/>
      </c>
      <c r="AC101" s="63">
        <f>IF($T101="","",IF(AND(ISNUMBER($F101),$F101&lt;=IF($Q101=MesCiclo,InicioCiclo,$Q101+MOD(2-WEEKDAY($Q101),7))+20),1,IF(N($U101)&gt;0,AVERAGEIFS($Y$5:$Y$1000,$S$5:$S$1000,ROW(),$T$5:$T$1000,"Sub"),$Y101)))</f>
        <v/>
      </c>
      <c r="AD101" s="63">
        <f>IF($T101="","",IF(AND(ISNUMBER($F101),$F101&lt;=IF($Q101=MesCiclo,InicioCiclo,$Q101+MOD(2-WEEKDAY($Q101),7))+27),1,IF(N($U101)&gt;0,AVERAGEIFS($Z$5:$Z$1000,$S$5:$S$1000,ROW(),$T$5:$T$1000,"Sub"),$Z101)))</f>
        <v/>
      </c>
      <c r="AE101" s="63">
        <f>IF($T101&lt;&gt;"Macro","",IF(COUNTIFS($Q$5:$Q$1000,$Q101,$T$5:$T$1000,"Macro",$G$5:$G$1000,"&gt;0")=0,1/COUNTIFS($Q$5:$Q$1000,$Q101,$T$5:$T$1000,"Macro"),IF(AND(ISNUMBER($G101),N($G101)&gt;0),$G101,SUMIFS($G$5:$G$1000,$Q$5:$Q$1000,$Q101,$T$5:$T$1000,"Macro")/COUNTIFS($Q$5:$Q$1000,$Q101,$T$5:$T$1000,"Macro",$G$5:$G$1000,"&gt;0"))/(COUNTIFS($Q$5:$Q$1000,$Q101,$T$5:$T$1000,"Macro")*SUMIFS($G$5:$G$1000,$Q$5:$Q$1000,$Q101,$T$5:$T$1000,"Macro")/COUNTIFS($Q$5:$Q$1000,$Q101,$T$5:$T$1000,"Macro",$G$5:$G$1000,"&gt;0"))))</f>
        <v/>
      </c>
    </row>
    <row r="102">
      <c r="A102" s="55">
        <f>IF(NOT((COUNTA($B102:$K102)+COUNTA($O102))&gt;0),"",IF($T102="Macro",COUNTIFS($T$5:$T102,"Macro",$Q$5:$Q102,$Q102),IF(N($S102)=0,"?",COUNTIFS(INDEX($T$5:$T$1000,1):INDEX($T$5:$T$1000,$S102-4),"Macro",INDEX($Q$5:$Q$1000,1):INDEX($Q$5:$Q$1000,$S102-4),INDEX($Q$5:$Q$1000,$S102-4))&amp;"."&amp;COUNTIFS($S$5:$S102,$S102,$T$5:$T102,"Sub"))))</f>
        <v/>
      </c>
      <c r="B102" s="56" t="n"/>
      <c r="C102" s="57" t="n"/>
      <c r="D102" s="58" t="n"/>
      <c r="E102" s="58" t="n"/>
      <c r="F102" s="58" t="n"/>
      <c r="G102" s="59" t="n"/>
      <c r="H102" s="59" t="n"/>
      <c r="I102" s="59" t="n"/>
      <c r="J102" s="59" t="n"/>
      <c r="K102" s="59" t="n"/>
      <c r="L102" s="60">
        <f>IF(NOT((COUNTA($B102:$K102)+COUNTA($O102))&gt;0),"",IF(ISNUMBER($F102),1,IF(N($U102)&gt;0,AVERAGEIFS($V$5:$V$1000,$S$5:$S$1000,ROW(),$T$5:$T$1000,"Sub"),$V102)))</f>
        <v/>
      </c>
      <c r="M102" s="55">
        <f>IF($L102="","",IF($L102&gt;=1,"Completado",IF($L102&gt;0,"En curso","Pendiente")))</f>
        <v/>
      </c>
      <c r="N102" s="55">
        <f>IF(NOT((COUNTA($B102:$K102)+COUNTA($O102))&gt;0),"",IF(ISNUMBER($F102),IF(AND(ISNUMBER($E102),$F102&gt;$E102),"Cumplida con "&amp;($F102-$E102)&amp;IF($F102-$E102=1," día"," días")&amp;" de retraso","Cumplida"),IF(N($L102)&gt;=1,"Cumplida",IF(NOT(ISNUMBER($E102)),"Sin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plazo")))))))</f>
        <v/>
      </c>
      <c r="O102" s="57" t="n"/>
      <c r="P102" s="61">
        <f>IF(NOT((COUNTA($B102:$K102)+COUNTA($O102))&gt;0),"",IF((IF($C102="","Falta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",""))="","✔ OK","⚠ "&amp;LEFT(IF($C102="","Falta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",""),LEN(IF($C102="","Falta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",""))-3)))</f>
        <v/>
      </c>
      <c r="Q102" s="62">
        <f>IF(NOT((COUNTA($B102:$K102)+COUNTA($O102))&gt;0),"",IF(AND($T102="Sub",N($S102)&gt;0),IF(ISNUMBER(INDEX($D$5:$D$1000,$S102-4)),DATE(YEAR(INDEX($D$5:$D$1000,$S102-4)),MONTH(INDEX($D$5:$D$1000,$S102-4)),1),IF(ISNUMBER(INDEX($E$5:$E$1000,$S102-4)),DATE(YEAR(INDEX($E$5:$E$1000,$S102-4)),MONTH(INDEX($E$5:$E$1000,$S102-4)),1),MesCiclo)),IF(ISNUMBER($D102),DATE(YEAR($D102),MONTH($D102),1),IF(ISNUMBER($E102),DATE(YEAR($E102),MONTH($E102),1),MesCiclo))))</f>
        <v/>
      </c>
      <c r="R102" s="63">
        <f>IF(OR($Q102="",$Q102&lt;&gt;MesCiclo),"",COUNTIF($Q$5:$Q102,MesCiclo))</f>
        <v/>
      </c>
      <c r="S102" s="63">
        <f>IF($T102="","",IF($T102="Macro",ROW(),IFERROR(LOOKUP(2,1/($T$5:$T102="Macro"),ROW($T$5:$T102)),0)))</f>
        <v/>
      </c>
      <c r="T102" s="63">
        <f>IF(NOT((COUNTA($B102:$K102)+COUNTA($O102))&gt;0),"",IF($B102="Subactividad","Sub","Macro"))</f>
        <v/>
      </c>
      <c r="U102" s="63">
        <f>IF($T102="Macro",COUNTIFS($S$5:$S$1000,ROW(),$T$5:$T$1000,"Sub"),"")</f>
        <v/>
      </c>
      <c r="V102" s="63">
        <f>IF($T102="","",IF(ISNUMBER($F102),1,IFERROR(LOOKUP(2,1/($H102:$K102&lt;&gt;""),$H102:$K102),0)))</f>
        <v/>
      </c>
      <c r="W102" s="63">
        <f>IF($T102="","",IF(AND(ISNUMBER($F102),$F102&lt;=IF($Q102=MesCiclo,InicioCiclo,$Q102+MOD(2-WEEKDAY($Q102),7))+6),1,IF(ISNUMBER($H102),$H102,0)))</f>
        <v/>
      </c>
      <c r="X102" s="63">
        <f>IF($T102="","",IF(AND(ISNUMBER($F102),$F102&lt;=IF($Q102=MesCiclo,InicioCiclo,$Q102+MOD(2-WEEKDAY($Q102),7))+13),1,IF(ISNUMBER($I102),$I102,$W102)))</f>
        <v/>
      </c>
      <c r="Y102" s="63">
        <f>IF($T102="","",IF(AND(ISNUMBER($F102),$F102&lt;=IF($Q102=MesCiclo,InicioCiclo,$Q102+MOD(2-WEEKDAY($Q102),7))+20),1,IF(ISNUMBER($J102),$J102,$X102)))</f>
        <v/>
      </c>
      <c r="Z102" s="63">
        <f>IF($T102="","",IF(AND(ISNUMBER($F102),$F102&lt;=IF($Q102=MesCiclo,InicioCiclo,$Q102+MOD(2-WEEKDAY($Q102),7))+27),1,IF(ISNUMBER($K102),$K102,$Y102)))</f>
        <v/>
      </c>
      <c r="AA102" s="63">
        <f>IF($T102="","",IF(AND(ISNUMBER($F102),$F102&lt;=IF($Q102=MesCiclo,InicioCiclo,$Q102+MOD(2-WEEKDAY($Q102),7))+6),1,IF(N($U102)&gt;0,AVERAGEIFS($W$5:$W$1000,$S$5:$S$1000,ROW(),$T$5:$T$1000,"Sub"),$W102)))</f>
        <v/>
      </c>
      <c r="AB102" s="63">
        <f>IF($T102="","",IF(AND(ISNUMBER($F102),$F102&lt;=IF($Q102=MesCiclo,InicioCiclo,$Q102+MOD(2-WEEKDAY($Q102),7))+13),1,IF(N($U102)&gt;0,AVERAGEIFS($X$5:$X$1000,$S$5:$S$1000,ROW(),$T$5:$T$1000,"Sub"),$X102)))</f>
        <v/>
      </c>
      <c r="AC102" s="63">
        <f>IF($T102="","",IF(AND(ISNUMBER($F102),$F102&lt;=IF($Q102=MesCiclo,InicioCiclo,$Q102+MOD(2-WEEKDAY($Q102),7))+20),1,IF(N($U102)&gt;0,AVERAGEIFS($Y$5:$Y$1000,$S$5:$S$1000,ROW(),$T$5:$T$1000,"Sub"),$Y102)))</f>
        <v/>
      </c>
      <c r="AD102" s="63">
        <f>IF($T102="","",IF(AND(ISNUMBER($F102),$F102&lt;=IF($Q102=MesCiclo,InicioCiclo,$Q102+MOD(2-WEEKDAY($Q102),7))+27),1,IF(N($U102)&gt;0,AVERAGEIFS($Z$5:$Z$1000,$S$5:$S$1000,ROW(),$T$5:$T$1000,"Sub"),$Z102)))</f>
        <v/>
      </c>
      <c r="AE102" s="63">
        <f>IF($T102&lt;&gt;"Macro","",IF(COUNTIFS($Q$5:$Q$1000,$Q102,$T$5:$T$1000,"Macro",$G$5:$G$1000,"&gt;0")=0,1/COUNTIFS($Q$5:$Q$1000,$Q102,$T$5:$T$1000,"Macro"),IF(AND(ISNUMBER($G102),N($G102)&gt;0),$G102,SUMIFS($G$5:$G$1000,$Q$5:$Q$1000,$Q102,$T$5:$T$1000,"Macro")/COUNTIFS($Q$5:$Q$1000,$Q102,$T$5:$T$1000,"Macro",$G$5:$G$1000,"&gt;0"))/(COUNTIFS($Q$5:$Q$1000,$Q102,$T$5:$T$1000,"Macro")*SUMIFS($G$5:$G$1000,$Q$5:$Q$1000,$Q102,$T$5:$T$1000,"Macro")/COUNTIFS($Q$5:$Q$1000,$Q102,$T$5:$T$1000,"Macro",$G$5:$G$1000,"&gt;0"))))</f>
        <v/>
      </c>
    </row>
    <row r="103">
      <c r="A103" s="55">
        <f>IF(NOT((COUNTA($B103:$K103)+COUNTA($O103))&gt;0),"",IF($T103="Macro",COUNTIFS($T$5:$T103,"Macro",$Q$5:$Q103,$Q103),IF(N($S103)=0,"?",COUNTIFS(INDEX($T$5:$T$1000,1):INDEX($T$5:$T$1000,$S103-4),"Macro",INDEX($Q$5:$Q$1000,1):INDEX($Q$5:$Q$1000,$S103-4),INDEX($Q$5:$Q$1000,$S103-4))&amp;"."&amp;COUNTIFS($S$5:$S103,$S103,$T$5:$T103,"Sub"))))</f>
        <v/>
      </c>
      <c r="B103" s="56" t="n"/>
      <c r="C103" s="57" t="n"/>
      <c r="D103" s="58" t="n"/>
      <c r="E103" s="58" t="n"/>
      <c r="F103" s="58" t="n"/>
      <c r="G103" s="59" t="n"/>
      <c r="H103" s="59" t="n"/>
      <c r="I103" s="59" t="n"/>
      <c r="J103" s="59" t="n"/>
      <c r="K103" s="59" t="n"/>
      <c r="L103" s="60">
        <f>IF(NOT((COUNTA($B103:$K103)+COUNTA($O103))&gt;0),"",IF(ISNUMBER($F103),1,IF(N($U103)&gt;0,AVERAGEIFS($V$5:$V$1000,$S$5:$S$1000,ROW(),$T$5:$T$1000,"Sub"),$V103)))</f>
        <v/>
      </c>
      <c r="M103" s="55">
        <f>IF($L103="","",IF($L103&gt;=1,"Completado",IF($L103&gt;0,"En curso","Pendiente")))</f>
        <v/>
      </c>
      <c r="N103" s="55">
        <f>IF(NOT((COUNTA($B103:$K103)+COUNTA($O103))&gt;0),"",IF(ISNUMBER($F103),IF(AND(ISNUMBER($E103),$F103&gt;$E103),"Cumplida con "&amp;($F103-$E103)&amp;IF($F103-$E103=1," día"," días")&amp;" de retraso","Cumplida"),IF(N($L103)&gt;=1,"Cumplida",IF(NOT(ISNUMBER($E103)),"Sin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plazo")))))))</f>
        <v/>
      </c>
      <c r="O103" s="57" t="n"/>
      <c r="P103" s="61">
        <f>IF(NOT((COUNTA($B103:$K103)+COUNTA($O103))&gt;0),"",IF((IF($C103="","Falta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",""))="","✔ OK","⚠ "&amp;LEFT(IF($C103="","Falta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",""),LEN(IF($C103="","Falta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",""))-3)))</f>
        <v/>
      </c>
      <c r="Q103" s="62">
        <f>IF(NOT((COUNTA($B103:$K103)+COUNTA($O103))&gt;0),"",IF(AND($T103="Sub",N($S103)&gt;0),IF(ISNUMBER(INDEX($D$5:$D$1000,$S103-4)),DATE(YEAR(INDEX($D$5:$D$1000,$S103-4)),MONTH(INDEX($D$5:$D$1000,$S103-4)),1),IF(ISNUMBER(INDEX($E$5:$E$1000,$S103-4)),DATE(YEAR(INDEX($E$5:$E$1000,$S103-4)),MONTH(INDEX($E$5:$E$1000,$S103-4)),1),MesCiclo)),IF(ISNUMBER($D103),DATE(YEAR($D103),MONTH($D103),1),IF(ISNUMBER($E103),DATE(YEAR($E103),MONTH($E103),1),MesCiclo))))</f>
        <v/>
      </c>
      <c r="R103" s="63">
        <f>IF(OR($Q103="",$Q103&lt;&gt;MesCiclo),"",COUNTIF($Q$5:$Q103,MesCiclo))</f>
        <v/>
      </c>
      <c r="S103" s="63">
        <f>IF($T103="","",IF($T103="Macro",ROW(),IFERROR(LOOKUP(2,1/($T$5:$T103="Macro"),ROW($T$5:$T103)),0)))</f>
        <v/>
      </c>
      <c r="T103" s="63">
        <f>IF(NOT((COUNTA($B103:$K103)+COUNTA($O103))&gt;0),"",IF($B103="Subactividad","Sub","Macro"))</f>
        <v/>
      </c>
      <c r="U103" s="63">
        <f>IF($T103="Macro",COUNTIFS($S$5:$S$1000,ROW(),$T$5:$T$1000,"Sub"),"")</f>
        <v/>
      </c>
      <c r="V103" s="63">
        <f>IF($T103="","",IF(ISNUMBER($F103),1,IFERROR(LOOKUP(2,1/($H103:$K103&lt;&gt;""),$H103:$K103),0)))</f>
        <v/>
      </c>
      <c r="W103" s="63">
        <f>IF($T103="","",IF(AND(ISNUMBER($F103),$F103&lt;=IF($Q103=MesCiclo,InicioCiclo,$Q103+MOD(2-WEEKDAY($Q103),7))+6),1,IF(ISNUMBER($H103),$H103,0)))</f>
        <v/>
      </c>
      <c r="X103" s="63">
        <f>IF($T103="","",IF(AND(ISNUMBER($F103),$F103&lt;=IF($Q103=MesCiclo,InicioCiclo,$Q103+MOD(2-WEEKDAY($Q103),7))+13),1,IF(ISNUMBER($I103),$I103,$W103)))</f>
        <v/>
      </c>
      <c r="Y103" s="63">
        <f>IF($T103="","",IF(AND(ISNUMBER($F103),$F103&lt;=IF($Q103=MesCiclo,InicioCiclo,$Q103+MOD(2-WEEKDAY($Q103),7))+20),1,IF(ISNUMBER($J103),$J103,$X103)))</f>
        <v/>
      </c>
      <c r="Z103" s="63">
        <f>IF($T103="","",IF(AND(ISNUMBER($F103),$F103&lt;=IF($Q103=MesCiclo,InicioCiclo,$Q103+MOD(2-WEEKDAY($Q103),7))+27),1,IF(ISNUMBER($K103),$K103,$Y103)))</f>
        <v/>
      </c>
      <c r="AA103" s="63">
        <f>IF($T103="","",IF(AND(ISNUMBER($F103),$F103&lt;=IF($Q103=MesCiclo,InicioCiclo,$Q103+MOD(2-WEEKDAY($Q103),7))+6),1,IF(N($U103)&gt;0,AVERAGEIFS($W$5:$W$1000,$S$5:$S$1000,ROW(),$T$5:$T$1000,"Sub"),$W103)))</f>
        <v/>
      </c>
      <c r="AB103" s="63">
        <f>IF($T103="","",IF(AND(ISNUMBER($F103),$F103&lt;=IF($Q103=MesCiclo,InicioCiclo,$Q103+MOD(2-WEEKDAY($Q103),7))+13),1,IF(N($U103)&gt;0,AVERAGEIFS($X$5:$X$1000,$S$5:$S$1000,ROW(),$T$5:$T$1000,"Sub"),$X103)))</f>
        <v/>
      </c>
      <c r="AC103" s="63">
        <f>IF($T103="","",IF(AND(ISNUMBER($F103),$F103&lt;=IF($Q103=MesCiclo,InicioCiclo,$Q103+MOD(2-WEEKDAY($Q103),7))+20),1,IF(N($U103)&gt;0,AVERAGEIFS($Y$5:$Y$1000,$S$5:$S$1000,ROW(),$T$5:$T$1000,"Sub"),$Y103)))</f>
        <v/>
      </c>
      <c r="AD103" s="63">
        <f>IF($T103="","",IF(AND(ISNUMBER($F103),$F103&lt;=IF($Q103=MesCiclo,InicioCiclo,$Q103+MOD(2-WEEKDAY($Q103),7))+27),1,IF(N($U103)&gt;0,AVERAGEIFS($Z$5:$Z$1000,$S$5:$S$1000,ROW(),$T$5:$T$1000,"Sub"),$Z103)))</f>
        <v/>
      </c>
      <c r="AE103" s="63">
        <f>IF($T103&lt;&gt;"Macro","",IF(COUNTIFS($Q$5:$Q$1000,$Q103,$T$5:$T$1000,"Macro",$G$5:$G$1000,"&gt;0")=0,1/COUNTIFS($Q$5:$Q$1000,$Q103,$T$5:$T$1000,"Macro"),IF(AND(ISNUMBER($G103),N($G103)&gt;0),$G103,SUMIFS($G$5:$G$1000,$Q$5:$Q$1000,$Q103,$T$5:$T$1000,"Macro")/COUNTIFS($Q$5:$Q$1000,$Q103,$T$5:$T$1000,"Macro",$G$5:$G$1000,"&gt;0"))/(COUNTIFS($Q$5:$Q$1000,$Q103,$T$5:$T$1000,"Macro")*SUMIFS($G$5:$G$1000,$Q$5:$Q$1000,$Q103,$T$5:$T$1000,"Macro")/COUNTIFS($Q$5:$Q$1000,$Q103,$T$5:$T$1000,"Macro",$G$5:$G$1000,"&gt;0"))))</f>
        <v/>
      </c>
    </row>
    <row r="104">
      <c r="A104" s="55">
        <f>IF(NOT((COUNTA($B104:$K104)+COUNTA($O104))&gt;0),"",IF($T104="Macro",COUNTIFS($T$5:$T104,"Macro",$Q$5:$Q104,$Q104),IF(N($S104)=0,"?",COUNTIFS(INDEX($T$5:$T$1000,1):INDEX($T$5:$T$1000,$S104-4),"Macro",INDEX($Q$5:$Q$1000,1):INDEX($Q$5:$Q$1000,$S104-4),INDEX($Q$5:$Q$1000,$S104-4))&amp;"."&amp;COUNTIFS($S$5:$S104,$S104,$T$5:$T104,"Sub"))))</f>
        <v/>
      </c>
      <c r="B104" s="56" t="n"/>
      <c r="C104" s="57" t="n"/>
      <c r="D104" s="58" t="n"/>
      <c r="E104" s="58" t="n"/>
      <c r="F104" s="58" t="n"/>
      <c r="G104" s="59" t="n"/>
      <c r="H104" s="59" t="n"/>
      <c r="I104" s="59" t="n"/>
      <c r="J104" s="59" t="n"/>
      <c r="K104" s="59" t="n"/>
      <c r="L104" s="60">
        <f>IF(NOT((COUNTA($B104:$K104)+COUNTA($O104))&gt;0),"",IF(ISNUMBER($F104),1,IF(N($U104)&gt;0,AVERAGEIFS($V$5:$V$1000,$S$5:$S$1000,ROW(),$T$5:$T$1000,"Sub"),$V104)))</f>
        <v/>
      </c>
      <c r="M104" s="55">
        <f>IF($L104="","",IF($L104&gt;=1,"Completado",IF($L104&gt;0,"En curso","Pendiente")))</f>
        <v/>
      </c>
      <c r="N104" s="55">
        <f>IF(NOT((COUNTA($B104:$K104)+COUNTA($O104))&gt;0),"",IF(ISNUMBER($F104),IF(AND(ISNUMBER($E104),$F104&gt;$E104),"Cumplida con "&amp;($F104-$E104)&amp;IF($F104-$E104=1," día"," días")&amp;" de retraso","Cumplida"),IF(N($L104)&gt;=1,"Cumplida",IF(NOT(ISNUMBER($E104)),"Sin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plazo")))))))</f>
        <v/>
      </c>
      <c r="O104" s="57" t="n"/>
      <c r="P104" s="61">
        <f>IF(NOT((COUNTA($B104:$K104)+COUNTA($O104))&gt;0),"",IF((IF($C104="","Falta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",""))="","✔ OK","⚠ "&amp;LEFT(IF($C104="","Falta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",""),LEN(IF($C104="","Falta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",""))-3)))</f>
        <v/>
      </c>
      <c r="Q104" s="62">
        <f>IF(NOT((COUNTA($B104:$K104)+COUNTA($O104))&gt;0),"",IF(AND($T104="Sub",N($S104)&gt;0),IF(ISNUMBER(INDEX($D$5:$D$1000,$S104-4)),DATE(YEAR(INDEX($D$5:$D$1000,$S104-4)),MONTH(INDEX($D$5:$D$1000,$S104-4)),1),IF(ISNUMBER(INDEX($E$5:$E$1000,$S104-4)),DATE(YEAR(INDEX($E$5:$E$1000,$S104-4)),MONTH(INDEX($E$5:$E$1000,$S104-4)),1),MesCiclo)),IF(ISNUMBER($D104),DATE(YEAR($D104),MONTH($D104),1),IF(ISNUMBER($E104),DATE(YEAR($E104),MONTH($E104),1),MesCiclo))))</f>
        <v/>
      </c>
      <c r="R104" s="63">
        <f>IF(OR($Q104="",$Q104&lt;&gt;MesCiclo),"",COUNTIF($Q$5:$Q104,MesCiclo))</f>
        <v/>
      </c>
      <c r="S104" s="63">
        <f>IF($T104="","",IF($T104="Macro",ROW(),IFERROR(LOOKUP(2,1/($T$5:$T104="Macro"),ROW($T$5:$T104)),0)))</f>
        <v/>
      </c>
      <c r="T104" s="63">
        <f>IF(NOT((COUNTA($B104:$K104)+COUNTA($O104))&gt;0),"",IF($B104="Subactividad","Sub","Macro"))</f>
        <v/>
      </c>
      <c r="U104" s="63">
        <f>IF($T104="Macro",COUNTIFS($S$5:$S$1000,ROW(),$T$5:$T$1000,"Sub"),"")</f>
        <v/>
      </c>
      <c r="V104" s="63">
        <f>IF($T104="","",IF(ISNUMBER($F104),1,IFERROR(LOOKUP(2,1/($H104:$K104&lt;&gt;""),$H104:$K104),0)))</f>
        <v/>
      </c>
      <c r="W104" s="63">
        <f>IF($T104="","",IF(AND(ISNUMBER($F104),$F104&lt;=IF($Q104=MesCiclo,InicioCiclo,$Q104+MOD(2-WEEKDAY($Q104),7))+6),1,IF(ISNUMBER($H104),$H104,0)))</f>
        <v/>
      </c>
      <c r="X104" s="63">
        <f>IF($T104="","",IF(AND(ISNUMBER($F104),$F104&lt;=IF($Q104=MesCiclo,InicioCiclo,$Q104+MOD(2-WEEKDAY($Q104),7))+13),1,IF(ISNUMBER($I104),$I104,$W104)))</f>
        <v/>
      </c>
      <c r="Y104" s="63">
        <f>IF($T104="","",IF(AND(ISNUMBER($F104),$F104&lt;=IF($Q104=MesCiclo,InicioCiclo,$Q104+MOD(2-WEEKDAY($Q104),7))+20),1,IF(ISNUMBER($J104),$J104,$X104)))</f>
        <v/>
      </c>
      <c r="Z104" s="63">
        <f>IF($T104="","",IF(AND(ISNUMBER($F104),$F104&lt;=IF($Q104=MesCiclo,InicioCiclo,$Q104+MOD(2-WEEKDAY($Q104),7))+27),1,IF(ISNUMBER($K104),$K104,$Y104)))</f>
        <v/>
      </c>
      <c r="AA104" s="63">
        <f>IF($T104="","",IF(AND(ISNUMBER($F104),$F104&lt;=IF($Q104=MesCiclo,InicioCiclo,$Q104+MOD(2-WEEKDAY($Q104),7))+6),1,IF(N($U104)&gt;0,AVERAGEIFS($W$5:$W$1000,$S$5:$S$1000,ROW(),$T$5:$T$1000,"Sub"),$W104)))</f>
        <v/>
      </c>
      <c r="AB104" s="63">
        <f>IF($T104="","",IF(AND(ISNUMBER($F104),$F104&lt;=IF($Q104=MesCiclo,InicioCiclo,$Q104+MOD(2-WEEKDAY($Q104),7))+13),1,IF(N($U104)&gt;0,AVERAGEIFS($X$5:$X$1000,$S$5:$S$1000,ROW(),$T$5:$T$1000,"Sub"),$X104)))</f>
        <v/>
      </c>
      <c r="AC104" s="63">
        <f>IF($T104="","",IF(AND(ISNUMBER($F104),$F104&lt;=IF($Q104=MesCiclo,InicioCiclo,$Q104+MOD(2-WEEKDAY($Q104),7))+20),1,IF(N($U104)&gt;0,AVERAGEIFS($Y$5:$Y$1000,$S$5:$S$1000,ROW(),$T$5:$T$1000,"Sub"),$Y104)))</f>
        <v/>
      </c>
      <c r="AD104" s="63">
        <f>IF($T104="","",IF(AND(ISNUMBER($F104),$F104&lt;=IF($Q104=MesCiclo,InicioCiclo,$Q104+MOD(2-WEEKDAY($Q104),7))+27),1,IF(N($U104)&gt;0,AVERAGEIFS($Z$5:$Z$1000,$S$5:$S$1000,ROW(),$T$5:$T$1000,"Sub"),$Z104)))</f>
        <v/>
      </c>
      <c r="AE104" s="63">
        <f>IF($T104&lt;&gt;"Macro","",IF(COUNTIFS($Q$5:$Q$1000,$Q104,$T$5:$T$1000,"Macro",$G$5:$G$1000,"&gt;0")=0,1/COUNTIFS($Q$5:$Q$1000,$Q104,$T$5:$T$1000,"Macro"),IF(AND(ISNUMBER($G104),N($G104)&gt;0),$G104,SUMIFS($G$5:$G$1000,$Q$5:$Q$1000,$Q104,$T$5:$T$1000,"Macro")/COUNTIFS($Q$5:$Q$1000,$Q104,$T$5:$T$1000,"Macro",$G$5:$G$1000,"&gt;0"))/(COUNTIFS($Q$5:$Q$1000,$Q104,$T$5:$T$1000,"Macro")*SUMIFS($G$5:$G$1000,$Q$5:$Q$1000,$Q104,$T$5:$T$1000,"Macro")/COUNTIFS($Q$5:$Q$1000,$Q104,$T$5:$T$1000,"Macro",$G$5:$G$1000,"&gt;0"))))</f>
        <v/>
      </c>
    </row>
    <row r="105">
      <c r="A105" s="55">
        <f>IF(NOT((COUNTA($B105:$K105)+COUNTA($O105))&gt;0),"",IF($T105="Macro",COUNTIFS($T$5:$T105,"Macro",$Q$5:$Q105,$Q105),IF(N($S105)=0,"?",COUNTIFS(INDEX($T$5:$T$1000,1):INDEX($T$5:$T$1000,$S105-4),"Macro",INDEX($Q$5:$Q$1000,1):INDEX($Q$5:$Q$1000,$S105-4),INDEX($Q$5:$Q$1000,$S105-4))&amp;"."&amp;COUNTIFS($S$5:$S105,$S105,$T$5:$T105,"Sub"))))</f>
        <v/>
      </c>
      <c r="B105" s="56" t="n"/>
      <c r="C105" s="57" t="n"/>
      <c r="D105" s="58" t="n"/>
      <c r="E105" s="58" t="n"/>
      <c r="F105" s="58" t="n"/>
      <c r="G105" s="59" t="n"/>
      <c r="H105" s="59" t="n"/>
      <c r="I105" s="59" t="n"/>
      <c r="J105" s="59" t="n"/>
      <c r="K105" s="59" t="n"/>
      <c r="L105" s="60">
        <f>IF(NOT((COUNTA($B105:$K105)+COUNTA($O105))&gt;0),"",IF(ISNUMBER($F105),1,IF(N($U105)&gt;0,AVERAGEIFS($V$5:$V$1000,$S$5:$S$1000,ROW(),$T$5:$T$1000,"Sub"),$V105)))</f>
        <v/>
      </c>
      <c r="M105" s="55">
        <f>IF($L105="","",IF($L105&gt;=1,"Completado",IF($L105&gt;0,"En curso","Pendiente")))</f>
        <v/>
      </c>
      <c r="N105" s="55">
        <f>IF(NOT((COUNTA($B105:$K105)+COUNTA($O105))&gt;0),"",IF(ISNUMBER($F105),IF(AND(ISNUMBER($E105),$F105&gt;$E105),"Cumplida con "&amp;($F105-$E105)&amp;IF($F105-$E105=1," día"," días")&amp;" de retraso","Cumplida"),IF(N($L105)&gt;=1,"Cumplida",IF(NOT(ISNUMBER($E105)),"Sin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plazo")))))))</f>
        <v/>
      </c>
      <c r="O105" s="57" t="n"/>
      <c r="P105" s="61">
        <f>IF(NOT((COUNTA($B105:$K105)+COUNTA($O105))&gt;0),"",IF((IF($C105="","Falta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",""))="","✔ OK","⚠ "&amp;LEFT(IF($C105="","Falta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",""),LEN(IF($C105="","Falta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",""))-3)))</f>
        <v/>
      </c>
      <c r="Q105" s="62">
        <f>IF(NOT((COUNTA($B105:$K105)+COUNTA($O105))&gt;0),"",IF(AND($T105="Sub",N($S105)&gt;0),IF(ISNUMBER(INDEX($D$5:$D$1000,$S105-4)),DATE(YEAR(INDEX($D$5:$D$1000,$S105-4)),MONTH(INDEX($D$5:$D$1000,$S105-4)),1),IF(ISNUMBER(INDEX($E$5:$E$1000,$S105-4)),DATE(YEAR(INDEX($E$5:$E$1000,$S105-4)),MONTH(INDEX($E$5:$E$1000,$S105-4)),1),MesCiclo)),IF(ISNUMBER($D105),DATE(YEAR($D105),MONTH($D105),1),IF(ISNUMBER($E105),DATE(YEAR($E105),MONTH($E105),1),MesCiclo))))</f>
        <v/>
      </c>
      <c r="R105" s="63">
        <f>IF(OR($Q105="",$Q105&lt;&gt;MesCiclo),"",COUNTIF($Q$5:$Q105,MesCiclo))</f>
        <v/>
      </c>
      <c r="S105" s="63">
        <f>IF($T105="","",IF($T105="Macro",ROW(),IFERROR(LOOKUP(2,1/($T$5:$T105="Macro"),ROW($T$5:$T105)),0)))</f>
        <v/>
      </c>
      <c r="T105" s="63">
        <f>IF(NOT((COUNTA($B105:$K105)+COUNTA($O105))&gt;0),"",IF($B105="Subactividad","Sub","Macro"))</f>
        <v/>
      </c>
      <c r="U105" s="63">
        <f>IF($T105="Macro",COUNTIFS($S$5:$S$1000,ROW(),$T$5:$T$1000,"Sub"),"")</f>
        <v/>
      </c>
      <c r="V105" s="63">
        <f>IF($T105="","",IF(ISNUMBER($F105),1,IFERROR(LOOKUP(2,1/($H105:$K105&lt;&gt;""),$H105:$K105),0)))</f>
        <v/>
      </c>
      <c r="W105" s="63">
        <f>IF($T105="","",IF(AND(ISNUMBER($F105),$F105&lt;=IF($Q105=MesCiclo,InicioCiclo,$Q105+MOD(2-WEEKDAY($Q105),7))+6),1,IF(ISNUMBER($H105),$H105,0)))</f>
        <v/>
      </c>
      <c r="X105" s="63">
        <f>IF($T105="","",IF(AND(ISNUMBER($F105),$F105&lt;=IF($Q105=MesCiclo,InicioCiclo,$Q105+MOD(2-WEEKDAY($Q105),7))+13),1,IF(ISNUMBER($I105),$I105,$W105)))</f>
        <v/>
      </c>
      <c r="Y105" s="63">
        <f>IF($T105="","",IF(AND(ISNUMBER($F105),$F105&lt;=IF($Q105=MesCiclo,InicioCiclo,$Q105+MOD(2-WEEKDAY($Q105),7))+20),1,IF(ISNUMBER($J105),$J105,$X105)))</f>
        <v/>
      </c>
      <c r="Z105" s="63">
        <f>IF($T105="","",IF(AND(ISNUMBER($F105),$F105&lt;=IF($Q105=MesCiclo,InicioCiclo,$Q105+MOD(2-WEEKDAY($Q105),7))+27),1,IF(ISNUMBER($K105),$K105,$Y105)))</f>
        <v/>
      </c>
      <c r="AA105" s="63">
        <f>IF($T105="","",IF(AND(ISNUMBER($F105),$F105&lt;=IF($Q105=MesCiclo,InicioCiclo,$Q105+MOD(2-WEEKDAY($Q105),7))+6),1,IF(N($U105)&gt;0,AVERAGEIFS($W$5:$W$1000,$S$5:$S$1000,ROW(),$T$5:$T$1000,"Sub"),$W105)))</f>
        <v/>
      </c>
      <c r="AB105" s="63">
        <f>IF($T105="","",IF(AND(ISNUMBER($F105),$F105&lt;=IF($Q105=MesCiclo,InicioCiclo,$Q105+MOD(2-WEEKDAY($Q105),7))+13),1,IF(N($U105)&gt;0,AVERAGEIFS($X$5:$X$1000,$S$5:$S$1000,ROW(),$T$5:$T$1000,"Sub"),$X105)))</f>
        <v/>
      </c>
      <c r="AC105" s="63">
        <f>IF($T105="","",IF(AND(ISNUMBER($F105),$F105&lt;=IF($Q105=MesCiclo,InicioCiclo,$Q105+MOD(2-WEEKDAY($Q105),7))+20),1,IF(N($U105)&gt;0,AVERAGEIFS($Y$5:$Y$1000,$S$5:$S$1000,ROW(),$T$5:$T$1000,"Sub"),$Y105)))</f>
        <v/>
      </c>
      <c r="AD105" s="63">
        <f>IF($T105="","",IF(AND(ISNUMBER($F105),$F105&lt;=IF($Q105=MesCiclo,InicioCiclo,$Q105+MOD(2-WEEKDAY($Q105),7))+27),1,IF(N($U105)&gt;0,AVERAGEIFS($Z$5:$Z$1000,$S$5:$S$1000,ROW(),$T$5:$T$1000,"Sub"),$Z105)))</f>
        <v/>
      </c>
      <c r="AE105" s="63">
        <f>IF($T105&lt;&gt;"Macro","",IF(COUNTIFS($Q$5:$Q$1000,$Q105,$T$5:$T$1000,"Macro",$G$5:$G$1000,"&gt;0")=0,1/COUNTIFS($Q$5:$Q$1000,$Q105,$T$5:$T$1000,"Macro"),IF(AND(ISNUMBER($G105),N($G105)&gt;0),$G105,SUMIFS($G$5:$G$1000,$Q$5:$Q$1000,$Q105,$T$5:$T$1000,"Macro")/COUNTIFS($Q$5:$Q$1000,$Q105,$T$5:$T$1000,"Macro",$G$5:$G$1000,"&gt;0"))/(COUNTIFS($Q$5:$Q$1000,$Q105,$T$5:$T$1000,"Macro")*SUMIFS($G$5:$G$1000,$Q$5:$Q$1000,$Q105,$T$5:$T$1000,"Macro")/COUNTIFS($Q$5:$Q$1000,$Q105,$T$5:$T$1000,"Macro",$G$5:$G$1000,"&gt;0"))))</f>
        <v/>
      </c>
    </row>
    <row r="106">
      <c r="A106" s="55">
        <f>IF(NOT((COUNTA($B106:$K106)+COUNTA($O106))&gt;0),"",IF($T106="Macro",COUNTIFS($T$5:$T106,"Macro",$Q$5:$Q106,$Q106),IF(N($S106)=0,"?",COUNTIFS(INDEX($T$5:$T$1000,1):INDEX($T$5:$T$1000,$S106-4),"Macro",INDEX($Q$5:$Q$1000,1):INDEX($Q$5:$Q$1000,$S106-4),INDEX($Q$5:$Q$1000,$S106-4))&amp;"."&amp;COUNTIFS($S$5:$S106,$S106,$T$5:$T106,"Sub"))))</f>
        <v/>
      </c>
      <c r="B106" s="56" t="n"/>
      <c r="C106" s="57" t="n"/>
      <c r="D106" s="58" t="n"/>
      <c r="E106" s="58" t="n"/>
      <c r="F106" s="58" t="n"/>
      <c r="G106" s="59" t="n"/>
      <c r="H106" s="59" t="n"/>
      <c r="I106" s="59" t="n"/>
      <c r="J106" s="59" t="n"/>
      <c r="K106" s="59" t="n"/>
      <c r="L106" s="60">
        <f>IF(NOT((COUNTA($B106:$K106)+COUNTA($O106))&gt;0),"",IF(ISNUMBER($F106),1,IF(N($U106)&gt;0,AVERAGEIFS($V$5:$V$1000,$S$5:$S$1000,ROW(),$T$5:$T$1000,"Sub"),$V106)))</f>
        <v/>
      </c>
      <c r="M106" s="55">
        <f>IF($L106="","",IF($L106&gt;=1,"Completado",IF($L106&gt;0,"En curso","Pendiente")))</f>
        <v/>
      </c>
      <c r="N106" s="55">
        <f>IF(NOT((COUNTA($B106:$K106)+COUNTA($O106))&gt;0),"",IF(ISNUMBER($F106),IF(AND(ISNUMBER($E106),$F106&gt;$E106),"Cumplida con "&amp;($F106-$E106)&amp;IF($F106-$E106=1," día"," días")&amp;" de retraso","Cumplida"),IF(N($L106)&gt;=1,"Cumplida",IF(NOT(ISNUMBER($E106)),"Sin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plazo")))))))</f>
        <v/>
      </c>
      <c r="O106" s="57" t="n"/>
      <c r="P106" s="61">
        <f>IF(NOT((COUNTA($B106:$K106)+COUNTA($O106))&gt;0),"",IF((IF($C106="","Falta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",""))="","✔ OK","⚠ "&amp;LEFT(IF($C106="","Falta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",""),LEN(IF($C106="","Falta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",""))-3)))</f>
        <v/>
      </c>
      <c r="Q106" s="62">
        <f>IF(NOT((COUNTA($B106:$K106)+COUNTA($O106))&gt;0),"",IF(AND($T106="Sub",N($S106)&gt;0),IF(ISNUMBER(INDEX($D$5:$D$1000,$S106-4)),DATE(YEAR(INDEX($D$5:$D$1000,$S106-4)),MONTH(INDEX($D$5:$D$1000,$S106-4)),1),IF(ISNUMBER(INDEX($E$5:$E$1000,$S106-4)),DATE(YEAR(INDEX($E$5:$E$1000,$S106-4)),MONTH(INDEX($E$5:$E$1000,$S106-4)),1),MesCiclo)),IF(ISNUMBER($D106),DATE(YEAR($D106),MONTH($D106),1),IF(ISNUMBER($E106),DATE(YEAR($E106),MONTH($E106),1),MesCiclo))))</f>
        <v/>
      </c>
      <c r="R106" s="63">
        <f>IF(OR($Q106="",$Q106&lt;&gt;MesCiclo),"",COUNTIF($Q$5:$Q106,MesCiclo))</f>
        <v/>
      </c>
      <c r="S106" s="63">
        <f>IF($T106="","",IF($T106="Macro",ROW(),IFERROR(LOOKUP(2,1/($T$5:$T106="Macro"),ROW($T$5:$T106)),0)))</f>
        <v/>
      </c>
      <c r="T106" s="63">
        <f>IF(NOT((COUNTA($B106:$K106)+COUNTA($O106))&gt;0),"",IF($B106="Subactividad","Sub","Macro"))</f>
        <v/>
      </c>
      <c r="U106" s="63">
        <f>IF($T106="Macro",COUNTIFS($S$5:$S$1000,ROW(),$T$5:$T$1000,"Sub"),"")</f>
        <v/>
      </c>
      <c r="V106" s="63">
        <f>IF($T106="","",IF(ISNUMBER($F106),1,IFERROR(LOOKUP(2,1/($H106:$K106&lt;&gt;""),$H106:$K106),0)))</f>
        <v/>
      </c>
      <c r="W106" s="63">
        <f>IF($T106="","",IF(AND(ISNUMBER($F106),$F106&lt;=IF($Q106=MesCiclo,InicioCiclo,$Q106+MOD(2-WEEKDAY($Q106),7))+6),1,IF(ISNUMBER($H106),$H106,0)))</f>
        <v/>
      </c>
      <c r="X106" s="63">
        <f>IF($T106="","",IF(AND(ISNUMBER($F106),$F106&lt;=IF($Q106=MesCiclo,InicioCiclo,$Q106+MOD(2-WEEKDAY($Q106),7))+13),1,IF(ISNUMBER($I106),$I106,$W106)))</f>
        <v/>
      </c>
      <c r="Y106" s="63">
        <f>IF($T106="","",IF(AND(ISNUMBER($F106),$F106&lt;=IF($Q106=MesCiclo,InicioCiclo,$Q106+MOD(2-WEEKDAY($Q106),7))+20),1,IF(ISNUMBER($J106),$J106,$X106)))</f>
        <v/>
      </c>
      <c r="Z106" s="63">
        <f>IF($T106="","",IF(AND(ISNUMBER($F106),$F106&lt;=IF($Q106=MesCiclo,InicioCiclo,$Q106+MOD(2-WEEKDAY($Q106),7))+27),1,IF(ISNUMBER($K106),$K106,$Y106)))</f>
        <v/>
      </c>
      <c r="AA106" s="63">
        <f>IF($T106="","",IF(AND(ISNUMBER($F106),$F106&lt;=IF($Q106=MesCiclo,InicioCiclo,$Q106+MOD(2-WEEKDAY($Q106),7))+6),1,IF(N($U106)&gt;0,AVERAGEIFS($W$5:$W$1000,$S$5:$S$1000,ROW(),$T$5:$T$1000,"Sub"),$W106)))</f>
        <v/>
      </c>
      <c r="AB106" s="63">
        <f>IF($T106="","",IF(AND(ISNUMBER($F106),$F106&lt;=IF($Q106=MesCiclo,InicioCiclo,$Q106+MOD(2-WEEKDAY($Q106),7))+13),1,IF(N($U106)&gt;0,AVERAGEIFS($X$5:$X$1000,$S$5:$S$1000,ROW(),$T$5:$T$1000,"Sub"),$X106)))</f>
        <v/>
      </c>
      <c r="AC106" s="63">
        <f>IF($T106="","",IF(AND(ISNUMBER($F106),$F106&lt;=IF($Q106=MesCiclo,InicioCiclo,$Q106+MOD(2-WEEKDAY($Q106),7))+20),1,IF(N($U106)&gt;0,AVERAGEIFS($Y$5:$Y$1000,$S$5:$S$1000,ROW(),$T$5:$T$1000,"Sub"),$Y106)))</f>
        <v/>
      </c>
      <c r="AD106" s="63">
        <f>IF($T106="","",IF(AND(ISNUMBER($F106),$F106&lt;=IF($Q106=MesCiclo,InicioCiclo,$Q106+MOD(2-WEEKDAY($Q106),7))+27),1,IF(N($U106)&gt;0,AVERAGEIFS($Z$5:$Z$1000,$S$5:$S$1000,ROW(),$T$5:$T$1000,"Sub"),$Z106)))</f>
        <v/>
      </c>
      <c r="AE106" s="63">
        <f>IF($T106&lt;&gt;"Macro","",IF(COUNTIFS($Q$5:$Q$1000,$Q106,$T$5:$T$1000,"Macro",$G$5:$G$1000,"&gt;0")=0,1/COUNTIFS($Q$5:$Q$1000,$Q106,$T$5:$T$1000,"Macro"),IF(AND(ISNUMBER($G106),N($G106)&gt;0),$G106,SUMIFS($G$5:$G$1000,$Q$5:$Q$1000,$Q106,$T$5:$T$1000,"Macro")/COUNTIFS($Q$5:$Q$1000,$Q106,$T$5:$T$1000,"Macro",$G$5:$G$1000,"&gt;0"))/(COUNTIFS($Q$5:$Q$1000,$Q106,$T$5:$T$1000,"Macro")*SUMIFS($G$5:$G$1000,$Q$5:$Q$1000,$Q106,$T$5:$T$1000,"Macro")/COUNTIFS($Q$5:$Q$1000,$Q106,$T$5:$T$1000,"Macro",$G$5:$G$1000,"&gt;0"))))</f>
        <v/>
      </c>
    </row>
    <row r="107">
      <c r="A107" s="55">
        <f>IF(NOT((COUNTA($B107:$K107)+COUNTA($O107))&gt;0),"",IF($T107="Macro",COUNTIFS($T$5:$T107,"Macro",$Q$5:$Q107,$Q107),IF(N($S107)=0,"?",COUNTIFS(INDEX($T$5:$T$1000,1):INDEX($T$5:$T$1000,$S107-4),"Macro",INDEX($Q$5:$Q$1000,1):INDEX($Q$5:$Q$1000,$S107-4),INDEX($Q$5:$Q$1000,$S107-4))&amp;"."&amp;COUNTIFS($S$5:$S107,$S107,$T$5:$T107,"Sub"))))</f>
        <v/>
      </c>
      <c r="B107" s="56" t="n"/>
      <c r="C107" s="57" t="n"/>
      <c r="D107" s="58" t="n"/>
      <c r="E107" s="58" t="n"/>
      <c r="F107" s="58" t="n"/>
      <c r="G107" s="59" t="n"/>
      <c r="H107" s="59" t="n"/>
      <c r="I107" s="59" t="n"/>
      <c r="J107" s="59" t="n"/>
      <c r="K107" s="59" t="n"/>
      <c r="L107" s="60">
        <f>IF(NOT((COUNTA($B107:$K107)+COUNTA($O107))&gt;0),"",IF(ISNUMBER($F107),1,IF(N($U107)&gt;0,AVERAGEIFS($V$5:$V$1000,$S$5:$S$1000,ROW(),$T$5:$T$1000,"Sub"),$V107)))</f>
        <v/>
      </c>
      <c r="M107" s="55">
        <f>IF($L107="","",IF($L107&gt;=1,"Completado",IF($L107&gt;0,"En curso","Pendiente")))</f>
        <v/>
      </c>
      <c r="N107" s="55">
        <f>IF(NOT((COUNTA($B107:$K107)+COUNTA($O107))&gt;0),"",IF(ISNUMBER($F107),IF(AND(ISNUMBER($E107),$F107&gt;$E107),"Cumplida con "&amp;($F107-$E107)&amp;IF($F107-$E107=1," día"," días")&amp;" de retraso","Cumplida"),IF(N($L107)&gt;=1,"Cumplida",IF(NOT(ISNUMBER($E107)),"Sin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plazo")))))))</f>
        <v/>
      </c>
      <c r="O107" s="57" t="n"/>
      <c r="P107" s="61">
        <f>IF(NOT((COUNTA($B107:$K107)+COUNTA($O107))&gt;0),"",IF((IF($C107="","Falta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",""))="","✔ OK","⚠ "&amp;LEFT(IF($C107="","Falta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",""),LEN(IF($C107="","Falta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",""))-3)))</f>
        <v/>
      </c>
      <c r="Q107" s="62">
        <f>IF(NOT((COUNTA($B107:$K107)+COUNTA($O107))&gt;0),"",IF(AND($T107="Sub",N($S107)&gt;0),IF(ISNUMBER(INDEX($D$5:$D$1000,$S107-4)),DATE(YEAR(INDEX($D$5:$D$1000,$S107-4)),MONTH(INDEX($D$5:$D$1000,$S107-4)),1),IF(ISNUMBER(INDEX($E$5:$E$1000,$S107-4)),DATE(YEAR(INDEX($E$5:$E$1000,$S107-4)),MONTH(INDEX($E$5:$E$1000,$S107-4)),1),MesCiclo)),IF(ISNUMBER($D107),DATE(YEAR($D107),MONTH($D107),1),IF(ISNUMBER($E107),DATE(YEAR($E107),MONTH($E107),1),MesCiclo))))</f>
        <v/>
      </c>
      <c r="R107" s="63">
        <f>IF(OR($Q107="",$Q107&lt;&gt;MesCiclo),"",COUNTIF($Q$5:$Q107,MesCiclo))</f>
        <v/>
      </c>
      <c r="S107" s="63">
        <f>IF($T107="","",IF($T107="Macro",ROW(),IFERROR(LOOKUP(2,1/($T$5:$T107="Macro"),ROW($T$5:$T107)),0)))</f>
        <v/>
      </c>
      <c r="T107" s="63">
        <f>IF(NOT((COUNTA($B107:$K107)+COUNTA($O107))&gt;0),"",IF($B107="Subactividad","Sub","Macro"))</f>
        <v/>
      </c>
      <c r="U107" s="63">
        <f>IF($T107="Macro",COUNTIFS($S$5:$S$1000,ROW(),$T$5:$T$1000,"Sub"),"")</f>
        <v/>
      </c>
      <c r="V107" s="63">
        <f>IF($T107="","",IF(ISNUMBER($F107),1,IFERROR(LOOKUP(2,1/($H107:$K107&lt;&gt;""),$H107:$K107),0)))</f>
        <v/>
      </c>
      <c r="W107" s="63">
        <f>IF($T107="","",IF(AND(ISNUMBER($F107),$F107&lt;=IF($Q107=MesCiclo,InicioCiclo,$Q107+MOD(2-WEEKDAY($Q107),7))+6),1,IF(ISNUMBER($H107),$H107,0)))</f>
        <v/>
      </c>
      <c r="X107" s="63">
        <f>IF($T107="","",IF(AND(ISNUMBER($F107),$F107&lt;=IF($Q107=MesCiclo,InicioCiclo,$Q107+MOD(2-WEEKDAY($Q107),7))+13),1,IF(ISNUMBER($I107),$I107,$W107)))</f>
        <v/>
      </c>
      <c r="Y107" s="63">
        <f>IF($T107="","",IF(AND(ISNUMBER($F107),$F107&lt;=IF($Q107=MesCiclo,InicioCiclo,$Q107+MOD(2-WEEKDAY($Q107),7))+20),1,IF(ISNUMBER($J107),$J107,$X107)))</f>
        <v/>
      </c>
      <c r="Z107" s="63">
        <f>IF($T107="","",IF(AND(ISNUMBER($F107),$F107&lt;=IF($Q107=MesCiclo,InicioCiclo,$Q107+MOD(2-WEEKDAY($Q107),7))+27),1,IF(ISNUMBER($K107),$K107,$Y107)))</f>
        <v/>
      </c>
      <c r="AA107" s="63">
        <f>IF($T107="","",IF(AND(ISNUMBER($F107),$F107&lt;=IF($Q107=MesCiclo,InicioCiclo,$Q107+MOD(2-WEEKDAY($Q107),7))+6),1,IF(N($U107)&gt;0,AVERAGEIFS($W$5:$W$1000,$S$5:$S$1000,ROW(),$T$5:$T$1000,"Sub"),$W107)))</f>
        <v/>
      </c>
      <c r="AB107" s="63">
        <f>IF($T107="","",IF(AND(ISNUMBER($F107),$F107&lt;=IF($Q107=MesCiclo,InicioCiclo,$Q107+MOD(2-WEEKDAY($Q107),7))+13),1,IF(N($U107)&gt;0,AVERAGEIFS($X$5:$X$1000,$S$5:$S$1000,ROW(),$T$5:$T$1000,"Sub"),$X107)))</f>
        <v/>
      </c>
      <c r="AC107" s="63">
        <f>IF($T107="","",IF(AND(ISNUMBER($F107),$F107&lt;=IF($Q107=MesCiclo,InicioCiclo,$Q107+MOD(2-WEEKDAY($Q107),7))+20),1,IF(N($U107)&gt;0,AVERAGEIFS($Y$5:$Y$1000,$S$5:$S$1000,ROW(),$T$5:$T$1000,"Sub"),$Y107)))</f>
        <v/>
      </c>
      <c r="AD107" s="63">
        <f>IF($T107="","",IF(AND(ISNUMBER($F107),$F107&lt;=IF($Q107=MesCiclo,InicioCiclo,$Q107+MOD(2-WEEKDAY($Q107),7))+27),1,IF(N($U107)&gt;0,AVERAGEIFS($Z$5:$Z$1000,$S$5:$S$1000,ROW(),$T$5:$T$1000,"Sub"),$Z107)))</f>
        <v/>
      </c>
      <c r="AE107" s="63">
        <f>IF($T107&lt;&gt;"Macro","",IF(COUNTIFS($Q$5:$Q$1000,$Q107,$T$5:$T$1000,"Macro",$G$5:$G$1000,"&gt;0")=0,1/COUNTIFS($Q$5:$Q$1000,$Q107,$T$5:$T$1000,"Macro"),IF(AND(ISNUMBER($G107),N($G107)&gt;0),$G107,SUMIFS($G$5:$G$1000,$Q$5:$Q$1000,$Q107,$T$5:$T$1000,"Macro")/COUNTIFS($Q$5:$Q$1000,$Q107,$T$5:$T$1000,"Macro",$G$5:$G$1000,"&gt;0"))/(COUNTIFS($Q$5:$Q$1000,$Q107,$T$5:$T$1000,"Macro")*SUMIFS($G$5:$G$1000,$Q$5:$Q$1000,$Q107,$T$5:$T$1000,"Macro")/COUNTIFS($Q$5:$Q$1000,$Q107,$T$5:$T$1000,"Macro",$G$5:$G$1000,"&gt;0"))))</f>
        <v/>
      </c>
    </row>
    <row r="108">
      <c r="A108" s="55">
        <f>IF(NOT((COUNTA($B108:$K108)+COUNTA($O108))&gt;0),"",IF($T108="Macro",COUNTIFS($T$5:$T108,"Macro",$Q$5:$Q108,$Q108),IF(N($S108)=0,"?",COUNTIFS(INDEX($T$5:$T$1000,1):INDEX($T$5:$T$1000,$S108-4),"Macro",INDEX($Q$5:$Q$1000,1):INDEX($Q$5:$Q$1000,$S108-4),INDEX($Q$5:$Q$1000,$S108-4))&amp;"."&amp;COUNTIFS($S$5:$S108,$S108,$T$5:$T108,"Sub"))))</f>
        <v/>
      </c>
      <c r="B108" s="56" t="n"/>
      <c r="C108" s="57" t="n"/>
      <c r="D108" s="58" t="n"/>
      <c r="E108" s="58" t="n"/>
      <c r="F108" s="58" t="n"/>
      <c r="G108" s="59" t="n"/>
      <c r="H108" s="59" t="n"/>
      <c r="I108" s="59" t="n"/>
      <c r="J108" s="59" t="n"/>
      <c r="K108" s="59" t="n"/>
      <c r="L108" s="60">
        <f>IF(NOT((COUNTA($B108:$K108)+COUNTA($O108))&gt;0),"",IF(ISNUMBER($F108),1,IF(N($U108)&gt;0,AVERAGEIFS($V$5:$V$1000,$S$5:$S$1000,ROW(),$T$5:$T$1000,"Sub"),$V108)))</f>
        <v/>
      </c>
      <c r="M108" s="55">
        <f>IF($L108="","",IF($L108&gt;=1,"Completado",IF($L108&gt;0,"En curso","Pendiente")))</f>
        <v/>
      </c>
      <c r="N108" s="55">
        <f>IF(NOT((COUNTA($B108:$K108)+COUNTA($O108))&gt;0),"",IF(ISNUMBER($F108),IF(AND(ISNUMBER($E108),$F108&gt;$E108),"Cumplida con "&amp;($F108-$E108)&amp;IF($F108-$E108=1," día"," días")&amp;" de retraso","Cumplida"),IF(N($L108)&gt;=1,"Cumplida",IF(NOT(ISNUMBER($E108)),"Sin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plazo")))))))</f>
        <v/>
      </c>
      <c r="O108" s="57" t="n"/>
      <c r="P108" s="61">
        <f>IF(NOT((COUNTA($B108:$K108)+COUNTA($O108))&gt;0),"",IF((IF($C108="","Falta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",""))="","✔ OK","⚠ "&amp;LEFT(IF($C108="","Falta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",""),LEN(IF($C108="","Falta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",""))-3)))</f>
        <v/>
      </c>
      <c r="Q108" s="62">
        <f>IF(NOT((COUNTA($B108:$K108)+COUNTA($O108))&gt;0),"",IF(AND($T108="Sub",N($S108)&gt;0),IF(ISNUMBER(INDEX($D$5:$D$1000,$S108-4)),DATE(YEAR(INDEX($D$5:$D$1000,$S108-4)),MONTH(INDEX($D$5:$D$1000,$S108-4)),1),IF(ISNUMBER(INDEX($E$5:$E$1000,$S108-4)),DATE(YEAR(INDEX($E$5:$E$1000,$S108-4)),MONTH(INDEX($E$5:$E$1000,$S108-4)),1),MesCiclo)),IF(ISNUMBER($D108),DATE(YEAR($D108),MONTH($D108),1),IF(ISNUMBER($E108),DATE(YEAR($E108),MONTH($E108),1),MesCiclo))))</f>
        <v/>
      </c>
      <c r="R108" s="63">
        <f>IF(OR($Q108="",$Q108&lt;&gt;MesCiclo),"",COUNTIF($Q$5:$Q108,MesCiclo))</f>
        <v/>
      </c>
      <c r="S108" s="63">
        <f>IF($T108="","",IF($T108="Macro",ROW(),IFERROR(LOOKUP(2,1/($T$5:$T108="Macro"),ROW($T$5:$T108)),0)))</f>
        <v/>
      </c>
      <c r="T108" s="63">
        <f>IF(NOT((COUNTA($B108:$K108)+COUNTA($O108))&gt;0),"",IF($B108="Subactividad","Sub","Macro"))</f>
        <v/>
      </c>
      <c r="U108" s="63">
        <f>IF($T108="Macro",COUNTIFS($S$5:$S$1000,ROW(),$T$5:$T$1000,"Sub"),"")</f>
        <v/>
      </c>
      <c r="V108" s="63">
        <f>IF($T108="","",IF(ISNUMBER($F108),1,IFERROR(LOOKUP(2,1/($H108:$K108&lt;&gt;""),$H108:$K108),0)))</f>
        <v/>
      </c>
      <c r="W108" s="63">
        <f>IF($T108="","",IF(AND(ISNUMBER($F108),$F108&lt;=IF($Q108=MesCiclo,InicioCiclo,$Q108+MOD(2-WEEKDAY($Q108),7))+6),1,IF(ISNUMBER($H108),$H108,0)))</f>
        <v/>
      </c>
      <c r="X108" s="63">
        <f>IF($T108="","",IF(AND(ISNUMBER($F108),$F108&lt;=IF($Q108=MesCiclo,InicioCiclo,$Q108+MOD(2-WEEKDAY($Q108),7))+13),1,IF(ISNUMBER($I108),$I108,$W108)))</f>
        <v/>
      </c>
      <c r="Y108" s="63">
        <f>IF($T108="","",IF(AND(ISNUMBER($F108),$F108&lt;=IF($Q108=MesCiclo,InicioCiclo,$Q108+MOD(2-WEEKDAY($Q108),7))+20),1,IF(ISNUMBER($J108),$J108,$X108)))</f>
        <v/>
      </c>
      <c r="Z108" s="63">
        <f>IF($T108="","",IF(AND(ISNUMBER($F108),$F108&lt;=IF($Q108=MesCiclo,InicioCiclo,$Q108+MOD(2-WEEKDAY($Q108),7))+27),1,IF(ISNUMBER($K108),$K108,$Y108)))</f>
        <v/>
      </c>
      <c r="AA108" s="63">
        <f>IF($T108="","",IF(AND(ISNUMBER($F108),$F108&lt;=IF($Q108=MesCiclo,InicioCiclo,$Q108+MOD(2-WEEKDAY($Q108),7))+6),1,IF(N($U108)&gt;0,AVERAGEIFS($W$5:$W$1000,$S$5:$S$1000,ROW(),$T$5:$T$1000,"Sub"),$W108)))</f>
        <v/>
      </c>
      <c r="AB108" s="63">
        <f>IF($T108="","",IF(AND(ISNUMBER($F108),$F108&lt;=IF($Q108=MesCiclo,InicioCiclo,$Q108+MOD(2-WEEKDAY($Q108),7))+13),1,IF(N($U108)&gt;0,AVERAGEIFS($X$5:$X$1000,$S$5:$S$1000,ROW(),$T$5:$T$1000,"Sub"),$X108)))</f>
        <v/>
      </c>
      <c r="AC108" s="63">
        <f>IF($T108="","",IF(AND(ISNUMBER($F108),$F108&lt;=IF($Q108=MesCiclo,InicioCiclo,$Q108+MOD(2-WEEKDAY($Q108),7))+20),1,IF(N($U108)&gt;0,AVERAGEIFS($Y$5:$Y$1000,$S$5:$S$1000,ROW(),$T$5:$T$1000,"Sub"),$Y108)))</f>
        <v/>
      </c>
      <c r="AD108" s="63">
        <f>IF($T108="","",IF(AND(ISNUMBER($F108),$F108&lt;=IF($Q108=MesCiclo,InicioCiclo,$Q108+MOD(2-WEEKDAY($Q108),7))+27),1,IF(N($U108)&gt;0,AVERAGEIFS($Z$5:$Z$1000,$S$5:$S$1000,ROW(),$T$5:$T$1000,"Sub"),$Z108)))</f>
        <v/>
      </c>
      <c r="AE108" s="63">
        <f>IF($T108&lt;&gt;"Macro","",IF(COUNTIFS($Q$5:$Q$1000,$Q108,$T$5:$T$1000,"Macro",$G$5:$G$1000,"&gt;0")=0,1/COUNTIFS($Q$5:$Q$1000,$Q108,$T$5:$T$1000,"Macro"),IF(AND(ISNUMBER($G108),N($G108)&gt;0),$G108,SUMIFS($G$5:$G$1000,$Q$5:$Q$1000,$Q108,$T$5:$T$1000,"Macro")/COUNTIFS($Q$5:$Q$1000,$Q108,$T$5:$T$1000,"Macro",$G$5:$G$1000,"&gt;0"))/(COUNTIFS($Q$5:$Q$1000,$Q108,$T$5:$T$1000,"Macro")*SUMIFS($G$5:$G$1000,$Q$5:$Q$1000,$Q108,$T$5:$T$1000,"Macro")/COUNTIFS($Q$5:$Q$1000,$Q108,$T$5:$T$1000,"Macro",$G$5:$G$1000,"&gt;0"))))</f>
        <v/>
      </c>
    </row>
    <row r="109">
      <c r="A109" s="55">
        <f>IF(NOT((COUNTA($B109:$K109)+COUNTA($O109))&gt;0),"",IF($T109="Macro",COUNTIFS($T$5:$T109,"Macro",$Q$5:$Q109,$Q109),IF(N($S109)=0,"?",COUNTIFS(INDEX($T$5:$T$1000,1):INDEX($T$5:$T$1000,$S109-4),"Macro",INDEX($Q$5:$Q$1000,1):INDEX($Q$5:$Q$1000,$S109-4),INDEX($Q$5:$Q$1000,$S109-4))&amp;"."&amp;COUNTIFS($S$5:$S109,$S109,$T$5:$T109,"Sub"))))</f>
        <v/>
      </c>
      <c r="B109" s="56" t="n"/>
      <c r="C109" s="57" t="n"/>
      <c r="D109" s="58" t="n"/>
      <c r="E109" s="58" t="n"/>
      <c r="F109" s="58" t="n"/>
      <c r="G109" s="59" t="n"/>
      <c r="H109" s="59" t="n"/>
      <c r="I109" s="59" t="n"/>
      <c r="J109" s="59" t="n"/>
      <c r="K109" s="59" t="n"/>
      <c r="L109" s="60">
        <f>IF(NOT((COUNTA($B109:$K109)+COUNTA($O109))&gt;0),"",IF(ISNUMBER($F109),1,IF(N($U109)&gt;0,AVERAGEIFS($V$5:$V$1000,$S$5:$S$1000,ROW(),$T$5:$T$1000,"Sub"),$V109)))</f>
        <v/>
      </c>
      <c r="M109" s="55">
        <f>IF($L109="","",IF($L109&gt;=1,"Completado",IF($L109&gt;0,"En curso","Pendiente")))</f>
        <v/>
      </c>
      <c r="N109" s="55">
        <f>IF(NOT((COUNTA($B109:$K109)+COUNTA($O109))&gt;0),"",IF(ISNUMBER($F109),IF(AND(ISNUMBER($E109),$F109&gt;$E109),"Cumplida con "&amp;($F109-$E109)&amp;IF($F109-$E109=1," día"," días")&amp;" de retraso","Cumplida"),IF(N($L109)&gt;=1,"Cumplida",IF(NOT(ISNUMBER($E109)),"Sin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plazo")))))))</f>
        <v/>
      </c>
      <c r="O109" s="57" t="n"/>
      <c r="P109" s="61">
        <f>IF(NOT((COUNTA($B109:$K109)+COUNTA($O109))&gt;0),"",IF((IF($C109="","Falta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",""))="","✔ OK","⚠ "&amp;LEFT(IF($C109="","Falta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",""),LEN(IF($C109="","Falta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",""))-3)))</f>
        <v/>
      </c>
      <c r="Q109" s="62">
        <f>IF(NOT((COUNTA($B109:$K109)+COUNTA($O109))&gt;0),"",IF(AND($T109="Sub",N($S109)&gt;0),IF(ISNUMBER(INDEX($D$5:$D$1000,$S109-4)),DATE(YEAR(INDEX($D$5:$D$1000,$S109-4)),MONTH(INDEX($D$5:$D$1000,$S109-4)),1),IF(ISNUMBER(INDEX($E$5:$E$1000,$S109-4)),DATE(YEAR(INDEX($E$5:$E$1000,$S109-4)),MONTH(INDEX($E$5:$E$1000,$S109-4)),1),MesCiclo)),IF(ISNUMBER($D109),DATE(YEAR($D109),MONTH($D109),1),IF(ISNUMBER($E109),DATE(YEAR($E109),MONTH($E109),1),MesCiclo))))</f>
        <v/>
      </c>
      <c r="R109" s="63">
        <f>IF(OR($Q109="",$Q109&lt;&gt;MesCiclo),"",COUNTIF($Q$5:$Q109,MesCiclo))</f>
        <v/>
      </c>
      <c r="S109" s="63">
        <f>IF($T109="","",IF($T109="Macro",ROW(),IFERROR(LOOKUP(2,1/($T$5:$T109="Macro"),ROW($T$5:$T109)),0)))</f>
        <v/>
      </c>
      <c r="T109" s="63">
        <f>IF(NOT((COUNTA($B109:$K109)+COUNTA($O109))&gt;0),"",IF($B109="Subactividad","Sub","Macro"))</f>
        <v/>
      </c>
      <c r="U109" s="63">
        <f>IF($T109="Macro",COUNTIFS($S$5:$S$1000,ROW(),$T$5:$T$1000,"Sub"),"")</f>
        <v/>
      </c>
      <c r="V109" s="63">
        <f>IF($T109="","",IF(ISNUMBER($F109),1,IFERROR(LOOKUP(2,1/($H109:$K109&lt;&gt;""),$H109:$K109),0)))</f>
        <v/>
      </c>
      <c r="W109" s="63">
        <f>IF($T109="","",IF(AND(ISNUMBER($F109),$F109&lt;=IF($Q109=MesCiclo,InicioCiclo,$Q109+MOD(2-WEEKDAY($Q109),7))+6),1,IF(ISNUMBER($H109),$H109,0)))</f>
        <v/>
      </c>
      <c r="X109" s="63">
        <f>IF($T109="","",IF(AND(ISNUMBER($F109),$F109&lt;=IF($Q109=MesCiclo,InicioCiclo,$Q109+MOD(2-WEEKDAY($Q109),7))+13),1,IF(ISNUMBER($I109),$I109,$W109)))</f>
        <v/>
      </c>
      <c r="Y109" s="63">
        <f>IF($T109="","",IF(AND(ISNUMBER($F109),$F109&lt;=IF($Q109=MesCiclo,InicioCiclo,$Q109+MOD(2-WEEKDAY($Q109),7))+20),1,IF(ISNUMBER($J109),$J109,$X109)))</f>
        <v/>
      </c>
      <c r="Z109" s="63">
        <f>IF($T109="","",IF(AND(ISNUMBER($F109),$F109&lt;=IF($Q109=MesCiclo,InicioCiclo,$Q109+MOD(2-WEEKDAY($Q109),7))+27),1,IF(ISNUMBER($K109),$K109,$Y109)))</f>
        <v/>
      </c>
      <c r="AA109" s="63">
        <f>IF($T109="","",IF(AND(ISNUMBER($F109),$F109&lt;=IF($Q109=MesCiclo,InicioCiclo,$Q109+MOD(2-WEEKDAY($Q109),7))+6),1,IF(N($U109)&gt;0,AVERAGEIFS($W$5:$W$1000,$S$5:$S$1000,ROW(),$T$5:$T$1000,"Sub"),$W109)))</f>
        <v/>
      </c>
      <c r="AB109" s="63">
        <f>IF($T109="","",IF(AND(ISNUMBER($F109),$F109&lt;=IF($Q109=MesCiclo,InicioCiclo,$Q109+MOD(2-WEEKDAY($Q109),7))+13),1,IF(N($U109)&gt;0,AVERAGEIFS($X$5:$X$1000,$S$5:$S$1000,ROW(),$T$5:$T$1000,"Sub"),$X109)))</f>
        <v/>
      </c>
      <c r="AC109" s="63">
        <f>IF($T109="","",IF(AND(ISNUMBER($F109),$F109&lt;=IF($Q109=MesCiclo,InicioCiclo,$Q109+MOD(2-WEEKDAY($Q109),7))+20),1,IF(N($U109)&gt;0,AVERAGEIFS($Y$5:$Y$1000,$S$5:$S$1000,ROW(),$T$5:$T$1000,"Sub"),$Y109)))</f>
        <v/>
      </c>
      <c r="AD109" s="63">
        <f>IF($T109="","",IF(AND(ISNUMBER($F109),$F109&lt;=IF($Q109=MesCiclo,InicioCiclo,$Q109+MOD(2-WEEKDAY($Q109),7))+27),1,IF(N($U109)&gt;0,AVERAGEIFS($Z$5:$Z$1000,$S$5:$S$1000,ROW(),$T$5:$T$1000,"Sub"),$Z109)))</f>
        <v/>
      </c>
      <c r="AE109" s="63">
        <f>IF($T109&lt;&gt;"Macro","",IF(COUNTIFS($Q$5:$Q$1000,$Q109,$T$5:$T$1000,"Macro",$G$5:$G$1000,"&gt;0")=0,1/COUNTIFS($Q$5:$Q$1000,$Q109,$T$5:$T$1000,"Macro"),IF(AND(ISNUMBER($G109),N($G109)&gt;0),$G109,SUMIFS($G$5:$G$1000,$Q$5:$Q$1000,$Q109,$T$5:$T$1000,"Macro")/COUNTIFS($Q$5:$Q$1000,$Q109,$T$5:$T$1000,"Macro",$G$5:$G$1000,"&gt;0"))/(COUNTIFS($Q$5:$Q$1000,$Q109,$T$5:$T$1000,"Macro")*SUMIFS($G$5:$G$1000,$Q$5:$Q$1000,$Q109,$T$5:$T$1000,"Macro")/COUNTIFS($Q$5:$Q$1000,$Q109,$T$5:$T$1000,"Macro",$G$5:$G$1000,"&gt;0"))))</f>
        <v/>
      </c>
    </row>
    <row r="110">
      <c r="A110" s="55">
        <f>IF(NOT((COUNTA($B110:$K110)+COUNTA($O110))&gt;0),"",IF($T110="Macro",COUNTIFS($T$5:$T110,"Macro",$Q$5:$Q110,$Q110),IF(N($S110)=0,"?",COUNTIFS(INDEX($T$5:$T$1000,1):INDEX($T$5:$T$1000,$S110-4),"Macro",INDEX($Q$5:$Q$1000,1):INDEX($Q$5:$Q$1000,$S110-4),INDEX($Q$5:$Q$1000,$S110-4))&amp;"."&amp;COUNTIFS($S$5:$S110,$S110,$T$5:$T110,"Sub"))))</f>
        <v/>
      </c>
      <c r="B110" s="56" t="n"/>
      <c r="C110" s="57" t="n"/>
      <c r="D110" s="58" t="n"/>
      <c r="E110" s="58" t="n"/>
      <c r="F110" s="58" t="n"/>
      <c r="G110" s="59" t="n"/>
      <c r="H110" s="59" t="n"/>
      <c r="I110" s="59" t="n"/>
      <c r="J110" s="59" t="n"/>
      <c r="K110" s="59" t="n"/>
      <c r="L110" s="60">
        <f>IF(NOT((COUNTA($B110:$K110)+COUNTA($O110))&gt;0),"",IF(ISNUMBER($F110),1,IF(N($U110)&gt;0,AVERAGEIFS($V$5:$V$1000,$S$5:$S$1000,ROW(),$T$5:$T$1000,"Sub"),$V110)))</f>
        <v/>
      </c>
      <c r="M110" s="55">
        <f>IF($L110="","",IF($L110&gt;=1,"Completado",IF($L110&gt;0,"En curso","Pendiente")))</f>
        <v/>
      </c>
      <c r="N110" s="55">
        <f>IF(NOT((COUNTA($B110:$K110)+COUNTA($O110))&gt;0),"",IF(ISNUMBER($F110),IF(AND(ISNUMBER($E110),$F110&gt;$E110),"Cumplida con "&amp;($F110-$E110)&amp;IF($F110-$E110=1," día"," días")&amp;" de retraso","Cumplida"),IF(N($L110)&gt;=1,"Cumplida",IF(NOT(ISNUMBER($E110)),"Sin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plazo")))))))</f>
        <v/>
      </c>
      <c r="O110" s="57" t="n"/>
      <c r="P110" s="61">
        <f>IF(NOT((COUNTA($B110:$K110)+COUNTA($O110))&gt;0),"",IF((IF($C110="","Falta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",""))="","✔ OK","⚠ "&amp;LEFT(IF($C110="","Falta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",""),LEN(IF($C110="","Falta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",""))-3)))</f>
        <v/>
      </c>
      <c r="Q110" s="62">
        <f>IF(NOT((COUNTA($B110:$K110)+COUNTA($O110))&gt;0),"",IF(AND($T110="Sub",N($S110)&gt;0),IF(ISNUMBER(INDEX($D$5:$D$1000,$S110-4)),DATE(YEAR(INDEX($D$5:$D$1000,$S110-4)),MONTH(INDEX($D$5:$D$1000,$S110-4)),1),IF(ISNUMBER(INDEX($E$5:$E$1000,$S110-4)),DATE(YEAR(INDEX($E$5:$E$1000,$S110-4)),MONTH(INDEX($E$5:$E$1000,$S110-4)),1),MesCiclo)),IF(ISNUMBER($D110),DATE(YEAR($D110),MONTH($D110),1),IF(ISNUMBER($E110),DATE(YEAR($E110),MONTH($E110),1),MesCiclo))))</f>
        <v/>
      </c>
      <c r="R110" s="63">
        <f>IF(OR($Q110="",$Q110&lt;&gt;MesCiclo),"",COUNTIF($Q$5:$Q110,MesCiclo))</f>
        <v/>
      </c>
      <c r="S110" s="63">
        <f>IF($T110="","",IF($T110="Macro",ROW(),IFERROR(LOOKUP(2,1/($T$5:$T110="Macro"),ROW($T$5:$T110)),0)))</f>
        <v/>
      </c>
      <c r="T110" s="63">
        <f>IF(NOT((COUNTA($B110:$K110)+COUNTA($O110))&gt;0),"",IF($B110="Subactividad","Sub","Macro"))</f>
        <v/>
      </c>
      <c r="U110" s="63">
        <f>IF($T110="Macro",COUNTIFS($S$5:$S$1000,ROW(),$T$5:$T$1000,"Sub"),"")</f>
        <v/>
      </c>
      <c r="V110" s="63">
        <f>IF($T110="","",IF(ISNUMBER($F110),1,IFERROR(LOOKUP(2,1/($H110:$K110&lt;&gt;""),$H110:$K110),0)))</f>
        <v/>
      </c>
      <c r="W110" s="63">
        <f>IF($T110="","",IF(AND(ISNUMBER($F110),$F110&lt;=IF($Q110=MesCiclo,InicioCiclo,$Q110+MOD(2-WEEKDAY($Q110),7))+6),1,IF(ISNUMBER($H110),$H110,0)))</f>
        <v/>
      </c>
      <c r="X110" s="63">
        <f>IF($T110="","",IF(AND(ISNUMBER($F110),$F110&lt;=IF($Q110=MesCiclo,InicioCiclo,$Q110+MOD(2-WEEKDAY($Q110),7))+13),1,IF(ISNUMBER($I110),$I110,$W110)))</f>
        <v/>
      </c>
      <c r="Y110" s="63">
        <f>IF($T110="","",IF(AND(ISNUMBER($F110),$F110&lt;=IF($Q110=MesCiclo,InicioCiclo,$Q110+MOD(2-WEEKDAY($Q110),7))+20),1,IF(ISNUMBER($J110),$J110,$X110)))</f>
        <v/>
      </c>
      <c r="Z110" s="63">
        <f>IF($T110="","",IF(AND(ISNUMBER($F110),$F110&lt;=IF($Q110=MesCiclo,InicioCiclo,$Q110+MOD(2-WEEKDAY($Q110),7))+27),1,IF(ISNUMBER($K110),$K110,$Y110)))</f>
        <v/>
      </c>
      <c r="AA110" s="63">
        <f>IF($T110="","",IF(AND(ISNUMBER($F110),$F110&lt;=IF($Q110=MesCiclo,InicioCiclo,$Q110+MOD(2-WEEKDAY($Q110),7))+6),1,IF(N($U110)&gt;0,AVERAGEIFS($W$5:$W$1000,$S$5:$S$1000,ROW(),$T$5:$T$1000,"Sub"),$W110)))</f>
        <v/>
      </c>
      <c r="AB110" s="63">
        <f>IF($T110="","",IF(AND(ISNUMBER($F110),$F110&lt;=IF($Q110=MesCiclo,InicioCiclo,$Q110+MOD(2-WEEKDAY($Q110),7))+13),1,IF(N($U110)&gt;0,AVERAGEIFS($X$5:$X$1000,$S$5:$S$1000,ROW(),$T$5:$T$1000,"Sub"),$X110)))</f>
        <v/>
      </c>
      <c r="AC110" s="63">
        <f>IF($T110="","",IF(AND(ISNUMBER($F110),$F110&lt;=IF($Q110=MesCiclo,InicioCiclo,$Q110+MOD(2-WEEKDAY($Q110),7))+20),1,IF(N($U110)&gt;0,AVERAGEIFS($Y$5:$Y$1000,$S$5:$S$1000,ROW(),$T$5:$T$1000,"Sub"),$Y110)))</f>
        <v/>
      </c>
      <c r="AD110" s="63">
        <f>IF($T110="","",IF(AND(ISNUMBER($F110),$F110&lt;=IF($Q110=MesCiclo,InicioCiclo,$Q110+MOD(2-WEEKDAY($Q110),7))+27),1,IF(N($U110)&gt;0,AVERAGEIFS($Z$5:$Z$1000,$S$5:$S$1000,ROW(),$T$5:$T$1000,"Sub"),$Z110)))</f>
        <v/>
      </c>
      <c r="AE110" s="63">
        <f>IF($T110&lt;&gt;"Macro","",IF(COUNTIFS($Q$5:$Q$1000,$Q110,$T$5:$T$1000,"Macro",$G$5:$G$1000,"&gt;0")=0,1/COUNTIFS($Q$5:$Q$1000,$Q110,$T$5:$T$1000,"Macro"),IF(AND(ISNUMBER($G110),N($G110)&gt;0),$G110,SUMIFS($G$5:$G$1000,$Q$5:$Q$1000,$Q110,$T$5:$T$1000,"Macro")/COUNTIFS($Q$5:$Q$1000,$Q110,$T$5:$T$1000,"Macro",$G$5:$G$1000,"&gt;0"))/(COUNTIFS($Q$5:$Q$1000,$Q110,$T$5:$T$1000,"Macro")*SUMIFS($G$5:$G$1000,$Q$5:$Q$1000,$Q110,$T$5:$T$1000,"Macro")/COUNTIFS($Q$5:$Q$1000,$Q110,$T$5:$T$1000,"Macro",$G$5:$G$1000,"&gt;0"))))</f>
        <v/>
      </c>
    </row>
    <row r="111">
      <c r="A111" s="55">
        <f>IF(NOT((COUNTA($B111:$K111)+COUNTA($O111))&gt;0),"",IF($T111="Macro",COUNTIFS($T$5:$T111,"Macro",$Q$5:$Q111,$Q111),IF(N($S111)=0,"?",COUNTIFS(INDEX($T$5:$T$1000,1):INDEX($T$5:$T$1000,$S111-4),"Macro",INDEX($Q$5:$Q$1000,1):INDEX($Q$5:$Q$1000,$S111-4),INDEX($Q$5:$Q$1000,$S111-4))&amp;"."&amp;COUNTIFS($S$5:$S111,$S111,$T$5:$T111,"Sub"))))</f>
        <v/>
      </c>
      <c r="B111" s="56" t="n"/>
      <c r="C111" s="57" t="n"/>
      <c r="D111" s="58" t="n"/>
      <c r="E111" s="58" t="n"/>
      <c r="F111" s="58" t="n"/>
      <c r="G111" s="59" t="n"/>
      <c r="H111" s="59" t="n"/>
      <c r="I111" s="59" t="n"/>
      <c r="J111" s="59" t="n"/>
      <c r="K111" s="59" t="n"/>
      <c r="L111" s="60">
        <f>IF(NOT((COUNTA($B111:$K111)+COUNTA($O111))&gt;0),"",IF(ISNUMBER($F111),1,IF(N($U111)&gt;0,AVERAGEIFS($V$5:$V$1000,$S$5:$S$1000,ROW(),$T$5:$T$1000,"Sub"),$V111)))</f>
        <v/>
      </c>
      <c r="M111" s="55">
        <f>IF($L111="","",IF($L111&gt;=1,"Completado",IF($L111&gt;0,"En curso","Pendiente")))</f>
        <v/>
      </c>
      <c r="N111" s="55">
        <f>IF(NOT((COUNTA($B111:$K111)+COUNTA($O111))&gt;0),"",IF(ISNUMBER($F111),IF(AND(ISNUMBER($E111),$F111&gt;$E111),"Cumplida con "&amp;($F111-$E111)&amp;IF($F111-$E111=1," día"," días")&amp;" de retraso","Cumplida"),IF(N($L111)&gt;=1,"Cumplida",IF(NOT(ISNUMBER($E111)),"Sin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plazo")))))))</f>
        <v/>
      </c>
      <c r="O111" s="57" t="n"/>
      <c r="P111" s="61">
        <f>IF(NOT((COUNTA($B111:$K111)+COUNTA($O111))&gt;0),"",IF((IF($C111="","Falta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",""))="","✔ OK","⚠ "&amp;LEFT(IF($C111="","Falta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",""),LEN(IF($C111="","Falta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",""))-3)))</f>
        <v/>
      </c>
      <c r="Q111" s="62">
        <f>IF(NOT((COUNTA($B111:$K111)+COUNTA($O111))&gt;0),"",IF(AND($T111="Sub",N($S111)&gt;0),IF(ISNUMBER(INDEX($D$5:$D$1000,$S111-4)),DATE(YEAR(INDEX($D$5:$D$1000,$S111-4)),MONTH(INDEX($D$5:$D$1000,$S111-4)),1),IF(ISNUMBER(INDEX($E$5:$E$1000,$S111-4)),DATE(YEAR(INDEX($E$5:$E$1000,$S111-4)),MONTH(INDEX($E$5:$E$1000,$S111-4)),1),MesCiclo)),IF(ISNUMBER($D111),DATE(YEAR($D111),MONTH($D111),1),IF(ISNUMBER($E111),DATE(YEAR($E111),MONTH($E111),1),MesCiclo))))</f>
        <v/>
      </c>
      <c r="R111" s="63">
        <f>IF(OR($Q111="",$Q111&lt;&gt;MesCiclo),"",COUNTIF($Q$5:$Q111,MesCiclo))</f>
        <v/>
      </c>
      <c r="S111" s="63">
        <f>IF($T111="","",IF($T111="Macro",ROW(),IFERROR(LOOKUP(2,1/($T$5:$T111="Macro"),ROW($T$5:$T111)),0)))</f>
        <v/>
      </c>
      <c r="T111" s="63">
        <f>IF(NOT((COUNTA($B111:$K111)+COUNTA($O111))&gt;0),"",IF($B111="Subactividad","Sub","Macro"))</f>
        <v/>
      </c>
      <c r="U111" s="63">
        <f>IF($T111="Macro",COUNTIFS($S$5:$S$1000,ROW(),$T$5:$T$1000,"Sub"),"")</f>
        <v/>
      </c>
      <c r="V111" s="63">
        <f>IF($T111="","",IF(ISNUMBER($F111),1,IFERROR(LOOKUP(2,1/($H111:$K111&lt;&gt;""),$H111:$K111),0)))</f>
        <v/>
      </c>
      <c r="W111" s="63">
        <f>IF($T111="","",IF(AND(ISNUMBER($F111),$F111&lt;=IF($Q111=MesCiclo,InicioCiclo,$Q111+MOD(2-WEEKDAY($Q111),7))+6),1,IF(ISNUMBER($H111),$H111,0)))</f>
        <v/>
      </c>
      <c r="X111" s="63">
        <f>IF($T111="","",IF(AND(ISNUMBER($F111),$F111&lt;=IF($Q111=MesCiclo,InicioCiclo,$Q111+MOD(2-WEEKDAY($Q111),7))+13),1,IF(ISNUMBER($I111),$I111,$W111)))</f>
        <v/>
      </c>
      <c r="Y111" s="63">
        <f>IF($T111="","",IF(AND(ISNUMBER($F111),$F111&lt;=IF($Q111=MesCiclo,InicioCiclo,$Q111+MOD(2-WEEKDAY($Q111),7))+20),1,IF(ISNUMBER($J111),$J111,$X111)))</f>
        <v/>
      </c>
      <c r="Z111" s="63">
        <f>IF($T111="","",IF(AND(ISNUMBER($F111),$F111&lt;=IF($Q111=MesCiclo,InicioCiclo,$Q111+MOD(2-WEEKDAY($Q111),7))+27),1,IF(ISNUMBER($K111),$K111,$Y111)))</f>
        <v/>
      </c>
      <c r="AA111" s="63">
        <f>IF($T111="","",IF(AND(ISNUMBER($F111),$F111&lt;=IF($Q111=MesCiclo,InicioCiclo,$Q111+MOD(2-WEEKDAY($Q111),7))+6),1,IF(N($U111)&gt;0,AVERAGEIFS($W$5:$W$1000,$S$5:$S$1000,ROW(),$T$5:$T$1000,"Sub"),$W111)))</f>
        <v/>
      </c>
      <c r="AB111" s="63">
        <f>IF($T111="","",IF(AND(ISNUMBER($F111),$F111&lt;=IF($Q111=MesCiclo,InicioCiclo,$Q111+MOD(2-WEEKDAY($Q111),7))+13),1,IF(N($U111)&gt;0,AVERAGEIFS($X$5:$X$1000,$S$5:$S$1000,ROW(),$T$5:$T$1000,"Sub"),$X111)))</f>
        <v/>
      </c>
      <c r="AC111" s="63">
        <f>IF($T111="","",IF(AND(ISNUMBER($F111),$F111&lt;=IF($Q111=MesCiclo,InicioCiclo,$Q111+MOD(2-WEEKDAY($Q111),7))+20),1,IF(N($U111)&gt;0,AVERAGEIFS($Y$5:$Y$1000,$S$5:$S$1000,ROW(),$T$5:$T$1000,"Sub"),$Y111)))</f>
        <v/>
      </c>
      <c r="AD111" s="63">
        <f>IF($T111="","",IF(AND(ISNUMBER($F111),$F111&lt;=IF($Q111=MesCiclo,InicioCiclo,$Q111+MOD(2-WEEKDAY($Q111),7))+27),1,IF(N($U111)&gt;0,AVERAGEIFS($Z$5:$Z$1000,$S$5:$S$1000,ROW(),$T$5:$T$1000,"Sub"),$Z111)))</f>
        <v/>
      </c>
      <c r="AE111" s="63">
        <f>IF($T111&lt;&gt;"Macro","",IF(COUNTIFS($Q$5:$Q$1000,$Q111,$T$5:$T$1000,"Macro",$G$5:$G$1000,"&gt;0")=0,1/COUNTIFS($Q$5:$Q$1000,$Q111,$T$5:$T$1000,"Macro"),IF(AND(ISNUMBER($G111),N($G111)&gt;0),$G111,SUMIFS($G$5:$G$1000,$Q$5:$Q$1000,$Q111,$T$5:$T$1000,"Macro")/COUNTIFS($Q$5:$Q$1000,$Q111,$T$5:$T$1000,"Macro",$G$5:$G$1000,"&gt;0"))/(COUNTIFS($Q$5:$Q$1000,$Q111,$T$5:$T$1000,"Macro")*SUMIFS($G$5:$G$1000,$Q$5:$Q$1000,$Q111,$T$5:$T$1000,"Macro")/COUNTIFS($Q$5:$Q$1000,$Q111,$T$5:$T$1000,"Macro",$G$5:$G$1000,"&gt;0"))))</f>
        <v/>
      </c>
    </row>
    <row r="112">
      <c r="A112" s="55">
        <f>IF(NOT((COUNTA($B112:$K112)+COUNTA($O112))&gt;0),"",IF($T112="Macro",COUNTIFS($T$5:$T112,"Macro",$Q$5:$Q112,$Q112),IF(N($S112)=0,"?",COUNTIFS(INDEX($T$5:$T$1000,1):INDEX($T$5:$T$1000,$S112-4),"Macro",INDEX($Q$5:$Q$1000,1):INDEX($Q$5:$Q$1000,$S112-4),INDEX($Q$5:$Q$1000,$S112-4))&amp;"."&amp;COUNTIFS($S$5:$S112,$S112,$T$5:$T112,"Sub"))))</f>
        <v/>
      </c>
      <c r="B112" s="56" t="n"/>
      <c r="C112" s="57" t="n"/>
      <c r="D112" s="58" t="n"/>
      <c r="E112" s="58" t="n"/>
      <c r="F112" s="58" t="n"/>
      <c r="G112" s="59" t="n"/>
      <c r="H112" s="59" t="n"/>
      <c r="I112" s="59" t="n"/>
      <c r="J112" s="59" t="n"/>
      <c r="K112" s="59" t="n"/>
      <c r="L112" s="60">
        <f>IF(NOT((COUNTA($B112:$K112)+COUNTA($O112))&gt;0),"",IF(ISNUMBER($F112),1,IF(N($U112)&gt;0,AVERAGEIFS($V$5:$V$1000,$S$5:$S$1000,ROW(),$T$5:$T$1000,"Sub"),$V112)))</f>
        <v/>
      </c>
      <c r="M112" s="55">
        <f>IF($L112="","",IF($L112&gt;=1,"Completado",IF($L112&gt;0,"En curso","Pendiente")))</f>
        <v/>
      </c>
      <c r="N112" s="55">
        <f>IF(NOT((COUNTA($B112:$K112)+COUNTA($O112))&gt;0),"",IF(ISNUMBER($F112),IF(AND(ISNUMBER($E112),$F112&gt;$E112),"Cumplida con "&amp;($F112-$E112)&amp;IF($F112-$E112=1," día"," días")&amp;" de retraso","Cumplida"),IF(N($L112)&gt;=1,"Cumplida",IF(NOT(ISNUMBER($E112)),"Sin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plazo")))))))</f>
        <v/>
      </c>
      <c r="O112" s="57" t="n"/>
      <c r="P112" s="61">
        <f>IF(NOT((COUNTA($B112:$K112)+COUNTA($O112))&gt;0),"",IF((IF($C112="","Falta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",""))="","✔ OK","⚠ "&amp;LEFT(IF($C112="","Falta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",""),LEN(IF($C112="","Falta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",""))-3)))</f>
        <v/>
      </c>
      <c r="Q112" s="62">
        <f>IF(NOT((COUNTA($B112:$K112)+COUNTA($O112))&gt;0),"",IF(AND($T112="Sub",N($S112)&gt;0),IF(ISNUMBER(INDEX($D$5:$D$1000,$S112-4)),DATE(YEAR(INDEX($D$5:$D$1000,$S112-4)),MONTH(INDEX($D$5:$D$1000,$S112-4)),1),IF(ISNUMBER(INDEX($E$5:$E$1000,$S112-4)),DATE(YEAR(INDEX($E$5:$E$1000,$S112-4)),MONTH(INDEX($E$5:$E$1000,$S112-4)),1),MesCiclo)),IF(ISNUMBER($D112),DATE(YEAR($D112),MONTH($D112),1),IF(ISNUMBER($E112),DATE(YEAR($E112),MONTH($E112),1),MesCiclo))))</f>
        <v/>
      </c>
      <c r="R112" s="63">
        <f>IF(OR($Q112="",$Q112&lt;&gt;MesCiclo),"",COUNTIF($Q$5:$Q112,MesCiclo))</f>
        <v/>
      </c>
      <c r="S112" s="63">
        <f>IF($T112="","",IF($T112="Macro",ROW(),IFERROR(LOOKUP(2,1/($T$5:$T112="Macro"),ROW($T$5:$T112)),0)))</f>
        <v/>
      </c>
      <c r="T112" s="63">
        <f>IF(NOT((COUNTA($B112:$K112)+COUNTA($O112))&gt;0),"",IF($B112="Subactividad","Sub","Macro"))</f>
        <v/>
      </c>
      <c r="U112" s="63">
        <f>IF($T112="Macro",COUNTIFS($S$5:$S$1000,ROW(),$T$5:$T$1000,"Sub"),"")</f>
        <v/>
      </c>
      <c r="V112" s="63">
        <f>IF($T112="","",IF(ISNUMBER($F112),1,IFERROR(LOOKUP(2,1/($H112:$K112&lt;&gt;""),$H112:$K112),0)))</f>
        <v/>
      </c>
      <c r="W112" s="63">
        <f>IF($T112="","",IF(AND(ISNUMBER($F112),$F112&lt;=IF($Q112=MesCiclo,InicioCiclo,$Q112+MOD(2-WEEKDAY($Q112),7))+6),1,IF(ISNUMBER($H112),$H112,0)))</f>
        <v/>
      </c>
      <c r="X112" s="63">
        <f>IF($T112="","",IF(AND(ISNUMBER($F112),$F112&lt;=IF($Q112=MesCiclo,InicioCiclo,$Q112+MOD(2-WEEKDAY($Q112),7))+13),1,IF(ISNUMBER($I112),$I112,$W112)))</f>
        <v/>
      </c>
      <c r="Y112" s="63">
        <f>IF($T112="","",IF(AND(ISNUMBER($F112),$F112&lt;=IF($Q112=MesCiclo,InicioCiclo,$Q112+MOD(2-WEEKDAY($Q112),7))+20),1,IF(ISNUMBER($J112),$J112,$X112)))</f>
        <v/>
      </c>
      <c r="Z112" s="63">
        <f>IF($T112="","",IF(AND(ISNUMBER($F112),$F112&lt;=IF($Q112=MesCiclo,InicioCiclo,$Q112+MOD(2-WEEKDAY($Q112),7))+27),1,IF(ISNUMBER($K112),$K112,$Y112)))</f>
        <v/>
      </c>
      <c r="AA112" s="63">
        <f>IF($T112="","",IF(AND(ISNUMBER($F112),$F112&lt;=IF($Q112=MesCiclo,InicioCiclo,$Q112+MOD(2-WEEKDAY($Q112),7))+6),1,IF(N($U112)&gt;0,AVERAGEIFS($W$5:$W$1000,$S$5:$S$1000,ROW(),$T$5:$T$1000,"Sub"),$W112)))</f>
        <v/>
      </c>
      <c r="AB112" s="63">
        <f>IF($T112="","",IF(AND(ISNUMBER($F112),$F112&lt;=IF($Q112=MesCiclo,InicioCiclo,$Q112+MOD(2-WEEKDAY($Q112),7))+13),1,IF(N($U112)&gt;0,AVERAGEIFS($X$5:$X$1000,$S$5:$S$1000,ROW(),$T$5:$T$1000,"Sub"),$X112)))</f>
        <v/>
      </c>
      <c r="AC112" s="63">
        <f>IF($T112="","",IF(AND(ISNUMBER($F112),$F112&lt;=IF($Q112=MesCiclo,InicioCiclo,$Q112+MOD(2-WEEKDAY($Q112),7))+20),1,IF(N($U112)&gt;0,AVERAGEIFS($Y$5:$Y$1000,$S$5:$S$1000,ROW(),$T$5:$T$1000,"Sub"),$Y112)))</f>
        <v/>
      </c>
      <c r="AD112" s="63">
        <f>IF($T112="","",IF(AND(ISNUMBER($F112),$F112&lt;=IF($Q112=MesCiclo,InicioCiclo,$Q112+MOD(2-WEEKDAY($Q112),7))+27),1,IF(N($U112)&gt;0,AVERAGEIFS($Z$5:$Z$1000,$S$5:$S$1000,ROW(),$T$5:$T$1000,"Sub"),$Z112)))</f>
        <v/>
      </c>
      <c r="AE112" s="63">
        <f>IF($T112&lt;&gt;"Macro","",IF(COUNTIFS($Q$5:$Q$1000,$Q112,$T$5:$T$1000,"Macro",$G$5:$G$1000,"&gt;0")=0,1/COUNTIFS($Q$5:$Q$1000,$Q112,$T$5:$T$1000,"Macro"),IF(AND(ISNUMBER($G112),N($G112)&gt;0),$G112,SUMIFS($G$5:$G$1000,$Q$5:$Q$1000,$Q112,$T$5:$T$1000,"Macro")/COUNTIFS($Q$5:$Q$1000,$Q112,$T$5:$T$1000,"Macro",$G$5:$G$1000,"&gt;0"))/(COUNTIFS($Q$5:$Q$1000,$Q112,$T$5:$T$1000,"Macro")*SUMIFS($G$5:$G$1000,$Q$5:$Q$1000,$Q112,$T$5:$T$1000,"Macro")/COUNTIFS($Q$5:$Q$1000,$Q112,$T$5:$T$1000,"Macro",$G$5:$G$1000,"&gt;0"))))</f>
        <v/>
      </c>
    </row>
    <row r="113">
      <c r="A113" s="55">
        <f>IF(NOT((COUNTA($B113:$K113)+COUNTA($O113))&gt;0),"",IF($T113="Macro",COUNTIFS($T$5:$T113,"Macro",$Q$5:$Q113,$Q113),IF(N($S113)=0,"?",COUNTIFS(INDEX($T$5:$T$1000,1):INDEX($T$5:$T$1000,$S113-4),"Macro",INDEX($Q$5:$Q$1000,1):INDEX($Q$5:$Q$1000,$S113-4),INDEX($Q$5:$Q$1000,$S113-4))&amp;"."&amp;COUNTIFS($S$5:$S113,$S113,$T$5:$T113,"Sub"))))</f>
        <v/>
      </c>
      <c r="B113" s="56" t="n"/>
      <c r="C113" s="57" t="n"/>
      <c r="D113" s="58" t="n"/>
      <c r="E113" s="58" t="n"/>
      <c r="F113" s="58" t="n"/>
      <c r="G113" s="59" t="n"/>
      <c r="H113" s="59" t="n"/>
      <c r="I113" s="59" t="n"/>
      <c r="J113" s="59" t="n"/>
      <c r="K113" s="59" t="n"/>
      <c r="L113" s="60">
        <f>IF(NOT((COUNTA($B113:$K113)+COUNTA($O113))&gt;0),"",IF(ISNUMBER($F113),1,IF(N($U113)&gt;0,AVERAGEIFS($V$5:$V$1000,$S$5:$S$1000,ROW(),$T$5:$T$1000,"Sub"),$V113)))</f>
        <v/>
      </c>
      <c r="M113" s="55">
        <f>IF($L113="","",IF($L113&gt;=1,"Completado",IF($L113&gt;0,"En curso","Pendiente")))</f>
        <v/>
      </c>
      <c r="N113" s="55">
        <f>IF(NOT((COUNTA($B113:$K113)+COUNTA($O113))&gt;0),"",IF(ISNUMBER($F113),IF(AND(ISNUMBER($E113),$F113&gt;$E113),"Cumplida con "&amp;($F113-$E113)&amp;IF($F113-$E113=1," día"," días")&amp;" de retraso","Cumplida"),IF(N($L113)&gt;=1,"Cumplida",IF(NOT(ISNUMBER($E113)),"Sin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plazo")))))))</f>
        <v/>
      </c>
      <c r="O113" s="57" t="n"/>
      <c r="P113" s="61">
        <f>IF(NOT((COUNTA($B113:$K113)+COUNTA($O113))&gt;0),"",IF((IF($C113="","Falta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",""))="","✔ OK","⚠ "&amp;LEFT(IF($C113="","Falta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",""),LEN(IF($C113="","Falta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",""))-3)))</f>
        <v/>
      </c>
      <c r="Q113" s="62">
        <f>IF(NOT((COUNTA($B113:$K113)+COUNTA($O113))&gt;0),"",IF(AND($T113="Sub",N($S113)&gt;0),IF(ISNUMBER(INDEX($D$5:$D$1000,$S113-4)),DATE(YEAR(INDEX($D$5:$D$1000,$S113-4)),MONTH(INDEX($D$5:$D$1000,$S113-4)),1),IF(ISNUMBER(INDEX($E$5:$E$1000,$S113-4)),DATE(YEAR(INDEX($E$5:$E$1000,$S113-4)),MONTH(INDEX($E$5:$E$1000,$S113-4)),1),MesCiclo)),IF(ISNUMBER($D113),DATE(YEAR($D113),MONTH($D113),1),IF(ISNUMBER($E113),DATE(YEAR($E113),MONTH($E113),1),MesCiclo))))</f>
        <v/>
      </c>
      <c r="R113" s="63">
        <f>IF(OR($Q113="",$Q113&lt;&gt;MesCiclo),"",COUNTIF($Q$5:$Q113,MesCiclo))</f>
        <v/>
      </c>
      <c r="S113" s="63">
        <f>IF($T113="","",IF($T113="Macro",ROW(),IFERROR(LOOKUP(2,1/($T$5:$T113="Macro"),ROW($T$5:$T113)),0)))</f>
        <v/>
      </c>
      <c r="T113" s="63">
        <f>IF(NOT((COUNTA($B113:$K113)+COUNTA($O113))&gt;0),"",IF($B113="Subactividad","Sub","Macro"))</f>
        <v/>
      </c>
      <c r="U113" s="63">
        <f>IF($T113="Macro",COUNTIFS($S$5:$S$1000,ROW(),$T$5:$T$1000,"Sub"),"")</f>
        <v/>
      </c>
      <c r="V113" s="63">
        <f>IF($T113="","",IF(ISNUMBER($F113),1,IFERROR(LOOKUP(2,1/($H113:$K113&lt;&gt;""),$H113:$K113),0)))</f>
        <v/>
      </c>
      <c r="W113" s="63">
        <f>IF($T113="","",IF(AND(ISNUMBER($F113),$F113&lt;=IF($Q113=MesCiclo,InicioCiclo,$Q113+MOD(2-WEEKDAY($Q113),7))+6),1,IF(ISNUMBER($H113),$H113,0)))</f>
        <v/>
      </c>
      <c r="X113" s="63">
        <f>IF($T113="","",IF(AND(ISNUMBER($F113),$F113&lt;=IF($Q113=MesCiclo,InicioCiclo,$Q113+MOD(2-WEEKDAY($Q113),7))+13),1,IF(ISNUMBER($I113),$I113,$W113)))</f>
        <v/>
      </c>
      <c r="Y113" s="63">
        <f>IF($T113="","",IF(AND(ISNUMBER($F113),$F113&lt;=IF($Q113=MesCiclo,InicioCiclo,$Q113+MOD(2-WEEKDAY($Q113),7))+20),1,IF(ISNUMBER($J113),$J113,$X113)))</f>
        <v/>
      </c>
      <c r="Z113" s="63">
        <f>IF($T113="","",IF(AND(ISNUMBER($F113),$F113&lt;=IF($Q113=MesCiclo,InicioCiclo,$Q113+MOD(2-WEEKDAY($Q113),7))+27),1,IF(ISNUMBER($K113),$K113,$Y113)))</f>
        <v/>
      </c>
      <c r="AA113" s="63">
        <f>IF($T113="","",IF(AND(ISNUMBER($F113),$F113&lt;=IF($Q113=MesCiclo,InicioCiclo,$Q113+MOD(2-WEEKDAY($Q113),7))+6),1,IF(N($U113)&gt;0,AVERAGEIFS($W$5:$W$1000,$S$5:$S$1000,ROW(),$T$5:$T$1000,"Sub"),$W113)))</f>
        <v/>
      </c>
      <c r="AB113" s="63">
        <f>IF($T113="","",IF(AND(ISNUMBER($F113),$F113&lt;=IF($Q113=MesCiclo,InicioCiclo,$Q113+MOD(2-WEEKDAY($Q113),7))+13),1,IF(N($U113)&gt;0,AVERAGEIFS($X$5:$X$1000,$S$5:$S$1000,ROW(),$T$5:$T$1000,"Sub"),$X113)))</f>
        <v/>
      </c>
      <c r="AC113" s="63">
        <f>IF($T113="","",IF(AND(ISNUMBER($F113),$F113&lt;=IF($Q113=MesCiclo,InicioCiclo,$Q113+MOD(2-WEEKDAY($Q113),7))+20),1,IF(N($U113)&gt;0,AVERAGEIFS($Y$5:$Y$1000,$S$5:$S$1000,ROW(),$T$5:$T$1000,"Sub"),$Y113)))</f>
        <v/>
      </c>
      <c r="AD113" s="63">
        <f>IF($T113="","",IF(AND(ISNUMBER($F113),$F113&lt;=IF($Q113=MesCiclo,InicioCiclo,$Q113+MOD(2-WEEKDAY($Q113),7))+27),1,IF(N($U113)&gt;0,AVERAGEIFS($Z$5:$Z$1000,$S$5:$S$1000,ROW(),$T$5:$T$1000,"Sub"),$Z113)))</f>
        <v/>
      </c>
      <c r="AE113" s="63">
        <f>IF($T113&lt;&gt;"Macro","",IF(COUNTIFS($Q$5:$Q$1000,$Q113,$T$5:$T$1000,"Macro",$G$5:$G$1000,"&gt;0")=0,1/COUNTIFS($Q$5:$Q$1000,$Q113,$T$5:$T$1000,"Macro"),IF(AND(ISNUMBER($G113),N($G113)&gt;0),$G113,SUMIFS($G$5:$G$1000,$Q$5:$Q$1000,$Q113,$T$5:$T$1000,"Macro")/COUNTIFS($Q$5:$Q$1000,$Q113,$T$5:$T$1000,"Macro",$G$5:$G$1000,"&gt;0"))/(COUNTIFS($Q$5:$Q$1000,$Q113,$T$5:$T$1000,"Macro")*SUMIFS($G$5:$G$1000,$Q$5:$Q$1000,$Q113,$T$5:$T$1000,"Macro")/COUNTIFS($Q$5:$Q$1000,$Q113,$T$5:$T$1000,"Macro",$G$5:$G$1000,"&gt;0"))))</f>
        <v/>
      </c>
    </row>
    <row r="114">
      <c r="A114" s="55">
        <f>IF(NOT((COUNTA($B114:$K114)+COUNTA($O114))&gt;0),"",IF($T114="Macro",COUNTIFS($T$5:$T114,"Macro",$Q$5:$Q114,$Q114),IF(N($S114)=0,"?",COUNTIFS(INDEX($T$5:$T$1000,1):INDEX($T$5:$T$1000,$S114-4),"Macro",INDEX($Q$5:$Q$1000,1):INDEX($Q$5:$Q$1000,$S114-4),INDEX($Q$5:$Q$1000,$S114-4))&amp;"."&amp;COUNTIFS($S$5:$S114,$S114,$T$5:$T114,"Sub"))))</f>
        <v/>
      </c>
      <c r="B114" s="56" t="n"/>
      <c r="C114" s="57" t="n"/>
      <c r="D114" s="58" t="n"/>
      <c r="E114" s="58" t="n"/>
      <c r="F114" s="58" t="n"/>
      <c r="G114" s="59" t="n"/>
      <c r="H114" s="59" t="n"/>
      <c r="I114" s="59" t="n"/>
      <c r="J114" s="59" t="n"/>
      <c r="K114" s="59" t="n"/>
      <c r="L114" s="60">
        <f>IF(NOT((COUNTA($B114:$K114)+COUNTA($O114))&gt;0),"",IF(ISNUMBER($F114),1,IF(N($U114)&gt;0,AVERAGEIFS($V$5:$V$1000,$S$5:$S$1000,ROW(),$T$5:$T$1000,"Sub"),$V114)))</f>
        <v/>
      </c>
      <c r="M114" s="55">
        <f>IF($L114="","",IF($L114&gt;=1,"Completado",IF($L114&gt;0,"En curso","Pendiente")))</f>
        <v/>
      </c>
      <c r="N114" s="55">
        <f>IF(NOT((COUNTA($B114:$K114)+COUNTA($O114))&gt;0),"",IF(ISNUMBER($F114),IF(AND(ISNUMBER($E114),$F114&gt;$E114),"Cumplida con "&amp;($F114-$E114)&amp;IF($F114-$E114=1," día"," días")&amp;" de retraso","Cumplida"),IF(N($L114)&gt;=1,"Cumplida",IF(NOT(ISNUMBER($E114)),"Sin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plazo")))))))</f>
        <v/>
      </c>
      <c r="O114" s="57" t="n"/>
      <c r="P114" s="61">
        <f>IF(NOT((COUNTA($B114:$K114)+COUNTA($O114))&gt;0),"",IF((IF($C114="","Falta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",""))="","✔ OK","⚠ "&amp;LEFT(IF($C114="","Falta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",""),LEN(IF($C114="","Falta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",""))-3)))</f>
        <v/>
      </c>
      <c r="Q114" s="62">
        <f>IF(NOT((COUNTA($B114:$K114)+COUNTA($O114))&gt;0),"",IF(AND($T114="Sub",N($S114)&gt;0),IF(ISNUMBER(INDEX($D$5:$D$1000,$S114-4)),DATE(YEAR(INDEX($D$5:$D$1000,$S114-4)),MONTH(INDEX($D$5:$D$1000,$S114-4)),1),IF(ISNUMBER(INDEX($E$5:$E$1000,$S114-4)),DATE(YEAR(INDEX($E$5:$E$1000,$S114-4)),MONTH(INDEX($E$5:$E$1000,$S114-4)),1),MesCiclo)),IF(ISNUMBER($D114),DATE(YEAR($D114),MONTH($D114),1),IF(ISNUMBER($E114),DATE(YEAR($E114),MONTH($E114),1),MesCiclo))))</f>
        <v/>
      </c>
      <c r="R114" s="63">
        <f>IF(OR($Q114="",$Q114&lt;&gt;MesCiclo),"",COUNTIF($Q$5:$Q114,MesCiclo))</f>
        <v/>
      </c>
      <c r="S114" s="63">
        <f>IF($T114="","",IF($T114="Macro",ROW(),IFERROR(LOOKUP(2,1/($T$5:$T114="Macro"),ROW($T$5:$T114)),0)))</f>
        <v/>
      </c>
      <c r="T114" s="63">
        <f>IF(NOT((COUNTA($B114:$K114)+COUNTA($O114))&gt;0),"",IF($B114="Subactividad","Sub","Macro"))</f>
        <v/>
      </c>
      <c r="U114" s="63">
        <f>IF($T114="Macro",COUNTIFS($S$5:$S$1000,ROW(),$T$5:$T$1000,"Sub"),"")</f>
        <v/>
      </c>
      <c r="V114" s="63">
        <f>IF($T114="","",IF(ISNUMBER($F114),1,IFERROR(LOOKUP(2,1/($H114:$K114&lt;&gt;""),$H114:$K114),0)))</f>
        <v/>
      </c>
      <c r="W114" s="63">
        <f>IF($T114="","",IF(AND(ISNUMBER($F114),$F114&lt;=IF($Q114=MesCiclo,InicioCiclo,$Q114+MOD(2-WEEKDAY($Q114),7))+6),1,IF(ISNUMBER($H114),$H114,0)))</f>
        <v/>
      </c>
      <c r="X114" s="63">
        <f>IF($T114="","",IF(AND(ISNUMBER($F114),$F114&lt;=IF($Q114=MesCiclo,InicioCiclo,$Q114+MOD(2-WEEKDAY($Q114),7))+13),1,IF(ISNUMBER($I114),$I114,$W114)))</f>
        <v/>
      </c>
      <c r="Y114" s="63">
        <f>IF($T114="","",IF(AND(ISNUMBER($F114),$F114&lt;=IF($Q114=MesCiclo,InicioCiclo,$Q114+MOD(2-WEEKDAY($Q114),7))+20),1,IF(ISNUMBER($J114),$J114,$X114)))</f>
        <v/>
      </c>
      <c r="Z114" s="63">
        <f>IF($T114="","",IF(AND(ISNUMBER($F114),$F114&lt;=IF($Q114=MesCiclo,InicioCiclo,$Q114+MOD(2-WEEKDAY($Q114),7))+27),1,IF(ISNUMBER($K114),$K114,$Y114)))</f>
        <v/>
      </c>
      <c r="AA114" s="63">
        <f>IF($T114="","",IF(AND(ISNUMBER($F114),$F114&lt;=IF($Q114=MesCiclo,InicioCiclo,$Q114+MOD(2-WEEKDAY($Q114),7))+6),1,IF(N($U114)&gt;0,AVERAGEIFS($W$5:$W$1000,$S$5:$S$1000,ROW(),$T$5:$T$1000,"Sub"),$W114)))</f>
        <v/>
      </c>
      <c r="AB114" s="63">
        <f>IF($T114="","",IF(AND(ISNUMBER($F114),$F114&lt;=IF($Q114=MesCiclo,InicioCiclo,$Q114+MOD(2-WEEKDAY($Q114),7))+13),1,IF(N($U114)&gt;0,AVERAGEIFS($X$5:$X$1000,$S$5:$S$1000,ROW(),$T$5:$T$1000,"Sub"),$X114)))</f>
        <v/>
      </c>
      <c r="AC114" s="63">
        <f>IF($T114="","",IF(AND(ISNUMBER($F114),$F114&lt;=IF($Q114=MesCiclo,InicioCiclo,$Q114+MOD(2-WEEKDAY($Q114),7))+20),1,IF(N($U114)&gt;0,AVERAGEIFS($Y$5:$Y$1000,$S$5:$S$1000,ROW(),$T$5:$T$1000,"Sub"),$Y114)))</f>
        <v/>
      </c>
      <c r="AD114" s="63">
        <f>IF($T114="","",IF(AND(ISNUMBER($F114),$F114&lt;=IF($Q114=MesCiclo,InicioCiclo,$Q114+MOD(2-WEEKDAY($Q114),7))+27),1,IF(N($U114)&gt;0,AVERAGEIFS($Z$5:$Z$1000,$S$5:$S$1000,ROW(),$T$5:$T$1000,"Sub"),$Z114)))</f>
        <v/>
      </c>
      <c r="AE114" s="63">
        <f>IF($T114&lt;&gt;"Macro","",IF(COUNTIFS($Q$5:$Q$1000,$Q114,$T$5:$T$1000,"Macro",$G$5:$G$1000,"&gt;0")=0,1/COUNTIFS($Q$5:$Q$1000,$Q114,$T$5:$T$1000,"Macro"),IF(AND(ISNUMBER($G114),N($G114)&gt;0),$G114,SUMIFS($G$5:$G$1000,$Q$5:$Q$1000,$Q114,$T$5:$T$1000,"Macro")/COUNTIFS($Q$5:$Q$1000,$Q114,$T$5:$T$1000,"Macro",$G$5:$G$1000,"&gt;0"))/(COUNTIFS($Q$5:$Q$1000,$Q114,$T$5:$T$1000,"Macro")*SUMIFS($G$5:$G$1000,$Q$5:$Q$1000,$Q114,$T$5:$T$1000,"Macro")/COUNTIFS($Q$5:$Q$1000,$Q114,$T$5:$T$1000,"Macro",$G$5:$G$1000,"&gt;0"))))</f>
        <v/>
      </c>
    </row>
    <row r="115">
      <c r="A115" s="55">
        <f>IF(NOT((COUNTA($B115:$K115)+COUNTA($O115))&gt;0),"",IF($T115="Macro",COUNTIFS($T$5:$T115,"Macro",$Q$5:$Q115,$Q115),IF(N($S115)=0,"?",COUNTIFS(INDEX($T$5:$T$1000,1):INDEX($T$5:$T$1000,$S115-4),"Macro",INDEX($Q$5:$Q$1000,1):INDEX($Q$5:$Q$1000,$S115-4),INDEX($Q$5:$Q$1000,$S115-4))&amp;"."&amp;COUNTIFS($S$5:$S115,$S115,$T$5:$T115,"Sub"))))</f>
        <v/>
      </c>
      <c r="B115" s="56" t="n"/>
      <c r="C115" s="57" t="n"/>
      <c r="D115" s="58" t="n"/>
      <c r="E115" s="58" t="n"/>
      <c r="F115" s="58" t="n"/>
      <c r="G115" s="59" t="n"/>
      <c r="H115" s="59" t="n"/>
      <c r="I115" s="59" t="n"/>
      <c r="J115" s="59" t="n"/>
      <c r="K115" s="59" t="n"/>
      <c r="L115" s="60">
        <f>IF(NOT((COUNTA($B115:$K115)+COUNTA($O115))&gt;0),"",IF(ISNUMBER($F115),1,IF(N($U115)&gt;0,AVERAGEIFS($V$5:$V$1000,$S$5:$S$1000,ROW(),$T$5:$T$1000,"Sub"),$V115)))</f>
        <v/>
      </c>
      <c r="M115" s="55">
        <f>IF($L115="","",IF($L115&gt;=1,"Completado",IF($L115&gt;0,"En curso","Pendiente")))</f>
        <v/>
      </c>
      <c r="N115" s="55">
        <f>IF(NOT((COUNTA($B115:$K115)+COUNTA($O115))&gt;0),"",IF(ISNUMBER($F115),IF(AND(ISNUMBER($E115),$F115&gt;$E115),"Cumplida con "&amp;($F115-$E115)&amp;IF($F115-$E115=1," día"," días")&amp;" de retraso","Cumplida"),IF(N($L115)&gt;=1,"Cumplida",IF(NOT(ISNUMBER($E115)),"Sin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plazo")))))))</f>
        <v/>
      </c>
      <c r="O115" s="57" t="n"/>
      <c r="P115" s="61">
        <f>IF(NOT((COUNTA($B115:$K115)+COUNTA($O115))&gt;0),"",IF((IF($C115="","Falta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",""))="","✔ OK","⚠ "&amp;LEFT(IF($C115="","Falta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",""),LEN(IF($C115="","Falta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",""))-3)))</f>
        <v/>
      </c>
      <c r="Q115" s="62">
        <f>IF(NOT((COUNTA($B115:$K115)+COUNTA($O115))&gt;0),"",IF(AND($T115="Sub",N($S115)&gt;0),IF(ISNUMBER(INDEX($D$5:$D$1000,$S115-4)),DATE(YEAR(INDEX($D$5:$D$1000,$S115-4)),MONTH(INDEX($D$5:$D$1000,$S115-4)),1),IF(ISNUMBER(INDEX($E$5:$E$1000,$S115-4)),DATE(YEAR(INDEX($E$5:$E$1000,$S115-4)),MONTH(INDEX($E$5:$E$1000,$S115-4)),1),MesCiclo)),IF(ISNUMBER($D115),DATE(YEAR($D115),MONTH($D115),1),IF(ISNUMBER($E115),DATE(YEAR($E115),MONTH($E115),1),MesCiclo))))</f>
        <v/>
      </c>
      <c r="R115" s="63">
        <f>IF(OR($Q115="",$Q115&lt;&gt;MesCiclo),"",COUNTIF($Q$5:$Q115,MesCiclo))</f>
        <v/>
      </c>
      <c r="S115" s="63">
        <f>IF($T115="","",IF($T115="Macro",ROW(),IFERROR(LOOKUP(2,1/($T$5:$T115="Macro"),ROW($T$5:$T115)),0)))</f>
        <v/>
      </c>
      <c r="T115" s="63">
        <f>IF(NOT((COUNTA($B115:$K115)+COUNTA($O115))&gt;0),"",IF($B115="Subactividad","Sub","Macro"))</f>
        <v/>
      </c>
      <c r="U115" s="63">
        <f>IF($T115="Macro",COUNTIFS($S$5:$S$1000,ROW(),$T$5:$T$1000,"Sub"),"")</f>
        <v/>
      </c>
      <c r="V115" s="63">
        <f>IF($T115="","",IF(ISNUMBER($F115),1,IFERROR(LOOKUP(2,1/($H115:$K115&lt;&gt;""),$H115:$K115),0)))</f>
        <v/>
      </c>
      <c r="W115" s="63">
        <f>IF($T115="","",IF(AND(ISNUMBER($F115),$F115&lt;=IF($Q115=MesCiclo,InicioCiclo,$Q115+MOD(2-WEEKDAY($Q115),7))+6),1,IF(ISNUMBER($H115),$H115,0)))</f>
        <v/>
      </c>
      <c r="X115" s="63">
        <f>IF($T115="","",IF(AND(ISNUMBER($F115),$F115&lt;=IF($Q115=MesCiclo,InicioCiclo,$Q115+MOD(2-WEEKDAY($Q115),7))+13),1,IF(ISNUMBER($I115),$I115,$W115)))</f>
        <v/>
      </c>
      <c r="Y115" s="63">
        <f>IF($T115="","",IF(AND(ISNUMBER($F115),$F115&lt;=IF($Q115=MesCiclo,InicioCiclo,$Q115+MOD(2-WEEKDAY($Q115),7))+20),1,IF(ISNUMBER($J115),$J115,$X115)))</f>
        <v/>
      </c>
      <c r="Z115" s="63">
        <f>IF($T115="","",IF(AND(ISNUMBER($F115),$F115&lt;=IF($Q115=MesCiclo,InicioCiclo,$Q115+MOD(2-WEEKDAY($Q115),7))+27),1,IF(ISNUMBER($K115),$K115,$Y115)))</f>
        <v/>
      </c>
      <c r="AA115" s="63">
        <f>IF($T115="","",IF(AND(ISNUMBER($F115),$F115&lt;=IF($Q115=MesCiclo,InicioCiclo,$Q115+MOD(2-WEEKDAY($Q115),7))+6),1,IF(N($U115)&gt;0,AVERAGEIFS($W$5:$W$1000,$S$5:$S$1000,ROW(),$T$5:$T$1000,"Sub"),$W115)))</f>
        <v/>
      </c>
      <c r="AB115" s="63">
        <f>IF($T115="","",IF(AND(ISNUMBER($F115),$F115&lt;=IF($Q115=MesCiclo,InicioCiclo,$Q115+MOD(2-WEEKDAY($Q115),7))+13),1,IF(N($U115)&gt;0,AVERAGEIFS($X$5:$X$1000,$S$5:$S$1000,ROW(),$T$5:$T$1000,"Sub"),$X115)))</f>
        <v/>
      </c>
      <c r="AC115" s="63">
        <f>IF($T115="","",IF(AND(ISNUMBER($F115),$F115&lt;=IF($Q115=MesCiclo,InicioCiclo,$Q115+MOD(2-WEEKDAY($Q115),7))+20),1,IF(N($U115)&gt;0,AVERAGEIFS($Y$5:$Y$1000,$S$5:$S$1000,ROW(),$T$5:$T$1000,"Sub"),$Y115)))</f>
        <v/>
      </c>
      <c r="AD115" s="63">
        <f>IF($T115="","",IF(AND(ISNUMBER($F115),$F115&lt;=IF($Q115=MesCiclo,InicioCiclo,$Q115+MOD(2-WEEKDAY($Q115),7))+27),1,IF(N($U115)&gt;0,AVERAGEIFS($Z$5:$Z$1000,$S$5:$S$1000,ROW(),$T$5:$T$1000,"Sub"),$Z115)))</f>
        <v/>
      </c>
      <c r="AE115" s="63">
        <f>IF($T115&lt;&gt;"Macro","",IF(COUNTIFS($Q$5:$Q$1000,$Q115,$T$5:$T$1000,"Macro",$G$5:$G$1000,"&gt;0")=0,1/COUNTIFS($Q$5:$Q$1000,$Q115,$T$5:$T$1000,"Macro"),IF(AND(ISNUMBER($G115),N($G115)&gt;0),$G115,SUMIFS($G$5:$G$1000,$Q$5:$Q$1000,$Q115,$T$5:$T$1000,"Macro")/COUNTIFS($Q$5:$Q$1000,$Q115,$T$5:$T$1000,"Macro",$G$5:$G$1000,"&gt;0"))/(COUNTIFS($Q$5:$Q$1000,$Q115,$T$5:$T$1000,"Macro")*SUMIFS($G$5:$G$1000,$Q$5:$Q$1000,$Q115,$T$5:$T$1000,"Macro")/COUNTIFS($Q$5:$Q$1000,$Q115,$T$5:$T$1000,"Macro",$G$5:$G$1000,"&gt;0"))))</f>
        <v/>
      </c>
    </row>
    <row r="116">
      <c r="A116" s="55">
        <f>IF(NOT((COUNTA($B116:$K116)+COUNTA($O116))&gt;0),"",IF($T116="Macro",COUNTIFS($T$5:$T116,"Macro",$Q$5:$Q116,$Q116),IF(N($S116)=0,"?",COUNTIFS(INDEX($T$5:$T$1000,1):INDEX($T$5:$T$1000,$S116-4),"Macro",INDEX($Q$5:$Q$1000,1):INDEX($Q$5:$Q$1000,$S116-4),INDEX($Q$5:$Q$1000,$S116-4))&amp;"."&amp;COUNTIFS($S$5:$S116,$S116,$T$5:$T116,"Sub"))))</f>
        <v/>
      </c>
      <c r="B116" s="56" t="n"/>
      <c r="C116" s="57" t="n"/>
      <c r="D116" s="58" t="n"/>
      <c r="E116" s="58" t="n"/>
      <c r="F116" s="58" t="n"/>
      <c r="G116" s="59" t="n"/>
      <c r="H116" s="59" t="n"/>
      <c r="I116" s="59" t="n"/>
      <c r="J116" s="59" t="n"/>
      <c r="K116" s="59" t="n"/>
      <c r="L116" s="60">
        <f>IF(NOT((COUNTA($B116:$K116)+COUNTA($O116))&gt;0),"",IF(ISNUMBER($F116),1,IF(N($U116)&gt;0,AVERAGEIFS($V$5:$V$1000,$S$5:$S$1000,ROW(),$T$5:$T$1000,"Sub"),$V116)))</f>
        <v/>
      </c>
      <c r="M116" s="55">
        <f>IF($L116="","",IF($L116&gt;=1,"Completado",IF($L116&gt;0,"En curso","Pendiente")))</f>
        <v/>
      </c>
      <c r="N116" s="55">
        <f>IF(NOT((COUNTA($B116:$K116)+COUNTA($O116))&gt;0),"",IF(ISNUMBER($F116),IF(AND(ISNUMBER($E116),$F116&gt;$E116),"Cumplida con "&amp;($F116-$E116)&amp;IF($F116-$E116=1," día"," días")&amp;" de retraso","Cumplida"),IF(N($L116)&gt;=1,"Cumplida",IF(NOT(ISNUMBER($E116)),"Sin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plazo")))))))</f>
        <v/>
      </c>
      <c r="O116" s="57" t="n"/>
      <c r="P116" s="61">
        <f>IF(NOT((COUNTA($B116:$K116)+COUNTA($O116))&gt;0),"",IF((IF($C116="","Falta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",""))="","✔ OK","⚠ "&amp;LEFT(IF($C116="","Falta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",""),LEN(IF($C116="","Falta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",""))-3)))</f>
        <v/>
      </c>
      <c r="Q116" s="62">
        <f>IF(NOT((COUNTA($B116:$K116)+COUNTA($O116))&gt;0),"",IF(AND($T116="Sub",N($S116)&gt;0),IF(ISNUMBER(INDEX($D$5:$D$1000,$S116-4)),DATE(YEAR(INDEX($D$5:$D$1000,$S116-4)),MONTH(INDEX($D$5:$D$1000,$S116-4)),1),IF(ISNUMBER(INDEX($E$5:$E$1000,$S116-4)),DATE(YEAR(INDEX($E$5:$E$1000,$S116-4)),MONTH(INDEX($E$5:$E$1000,$S116-4)),1),MesCiclo)),IF(ISNUMBER($D116),DATE(YEAR($D116),MONTH($D116),1),IF(ISNUMBER($E116),DATE(YEAR($E116),MONTH($E116),1),MesCiclo))))</f>
        <v/>
      </c>
      <c r="R116" s="63">
        <f>IF(OR($Q116="",$Q116&lt;&gt;MesCiclo),"",COUNTIF($Q$5:$Q116,MesCiclo))</f>
        <v/>
      </c>
      <c r="S116" s="63">
        <f>IF($T116="","",IF($T116="Macro",ROW(),IFERROR(LOOKUP(2,1/($T$5:$T116="Macro"),ROW($T$5:$T116)),0)))</f>
        <v/>
      </c>
      <c r="T116" s="63">
        <f>IF(NOT((COUNTA($B116:$K116)+COUNTA($O116))&gt;0),"",IF($B116="Subactividad","Sub","Macro"))</f>
        <v/>
      </c>
      <c r="U116" s="63">
        <f>IF($T116="Macro",COUNTIFS($S$5:$S$1000,ROW(),$T$5:$T$1000,"Sub"),"")</f>
        <v/>
      </c>
      <c r="V116" s="63">
        <f>IF($T116="","",IF(ISNUMBER($F116),1,IFERROR(LOOKUP(2,1/($H116:$K116&lt;&gt;""),$H116:$K116),0)))</f>
        <v/>
      </c>
      <c r="W116" s="63">
        <f>IF($T116="","",IF(AND(ISNUMBER($F116),$F116&lt;=IF($Q116=MesCiclo,InicioCiclo,$Q116+MOD(2-WEEKDAY($Q116),7))+6),1,IF(ISNUMBER($H116),$H116,0)))</f>
        <v/>
      </c>
      <c r="X116" s="63">
        <f>IF($T116="","",IF(AND(ISNUMBER($F116),$F116&lt;=IF($Q116=MesCiclo,InicioCiclo,$Q116+MOD(2-WEEKDAY($Q116),7))+13),1,IF(ISNUMBER($I116),$I116,$W116)))</f>
        <v/>
      </c>
      <c r="Y116" s="63">
        <f>IF($T116="","",IF(AND(ISNUMBER($F116),$F116&lt;=IF($Q116=MesCiclo,InicioCiclo,$Q116+MOD(2-WEEKDAY($Q116),7))+20),1,IF(ISNUMBER($J116),$J116,$X116)))</f>
        <v/>
      </c>
      <c r="Z116" s="63">
        <f>IF($T116="","",IF(AND(ISNUMBER($F116),$F116&lt;=IF($Q116=MesCiclo,InicioCiclo,$Q116+MOD(2-WEEKDAY($Q116),7))+27),1,IF(ISNUMBER($K116),$K116,$Y116)))</f>
        <v/>
      </c>
      <c r="AA116" s="63">
        <f>IF($T116="","",IF(AND(ISNUMBER($F116),$F116&lt;=IF($Q116=MesCiclo,InicioCiclo,$Q116+MOD(2-WEEKDAY($Q116),7))+6),1,IF(N($U116)&gt;0,AVERAGEIFS($W$5:$W$1000,$S$5:$S$1000,ROW(),$T$5:$T$1000,"Sub"),$W116)))</f>
        <v/>
      </c>
      <c r="AB116" s="63">
        <f>IF($T116="","",IF(AND(ISNUMBER($F116),$F116&lt;=IF($Q116=MesCiclo,InicioCiclo,$Q116+MOD(2-WEEKDAY($Q116),7))+13),1,IF(N($U116)&gt;0,AVERAGEIFS($X$5:$X$1000,$S$5:$S$1000,ROW(),$T$5:$T$1000,"Sub"),$X116)))</f>
        <v/>
      </c>
      <c r="AC116" s="63">
        <f>IF($T116="","",IF(AND(ISNUMBER($F116),$F116&lt;=IF($Q116=MesCiclo,InicioCiclo,$Q116+MOD(2-WEEKDAY($Q116),7))+20),1,IF(N($U116)&gt;0,AVERAGEIFS($Y$5:$Y$1000,$S$5:$S$1000,ROW(),$T$5:$T$1000,"Sub"),$Y116)))</f>
        <v/>
      </c>
      <c r="AD116" s="63">
        <f>IF($T116="","",IF(AND(ISNUMBER($F116),$F116&lt;=IF($Q116=MesCiclo,InicioCiclo,$Q116+MOD(2-WEEKDAY($Q116),7))+27),1,IF(N($U116)&gt;0,AVERAGEIFS($Z$5:$Z$1000,$S$5:$S$1000,ROW(),$T$5:$T$1000,"Sub"),$Z116)))</f>
        <v/>
      </c>
      <c r="AE116" s="63">
        <f>IF($T116&lt;&gt;"Macro","",IF(COUNTIFS($Q$5:$Q$1000,$Q116,$T$5:$T$1000,"Macro",$G$5:$G$1000,"&gt;0")=0,1/COUNTIFS($Q$5:$Q$1000,$Q116,$T$5:$T$1000,"Macro"),IF(AND(ISNUMBER($G116),N($G116)&gt;0),$G116,SUMIFS($G$5:$G$1000,$Q$5:$Q$1000,$Q116,$T$5:$T$1000,"Macro")/COUNTIFS($Q$5:$Q$1000,$Q116,$T$5:$T$1000,"Macro",$G$5:$G$1000,"&gt;0"))/(COUNTIFS($Q$5:$Q$1000,$Q116,$T$5:$T$1000,"Macro")*SUMIFS($G$5:$G$1000,$Q$5:$Q$1000,$Q116,$T$5:$T$1000,"Macro")/COUNTIFS($Q$5:$Q$1000,$Q116,$T$5:$T$1000,"Macro",$G$5:$G$1000,"&gt;0"))))</f>
        <v/>
      </c>
    </row>
    <row r="117">
      <c r="A117" s="55">
        <f>IF(NOT((COUNTA($B117:$K117)+COUNTA($O117))&gt;0),"",IF($T117="Macro",COUNTIFS($T$5:$T117,"Macro",$Q$5:$Q117,$Q117),IF(N($S117)=0,"?",COUNTIFS(INDEX($T$5:$T$1000,1):INDEX($T$5:$T$1000,$S117-4),"Macro",INDEX($Q$5:$Q$1000,1):INDEX($Q$5:$Q$1000,$S117-4),INDEX($Q$5:$Q$1000,$S117-4))&amp;"."&amp;COUNTIFS($S$5:$S117,$S117,$T$5:$T117,"Sub"))))</f>
        <v/>
      </c>
      <c r="B117" s="56" t="n"/>
      <c r="C117" s="57" t="n"/>
      <c r="D117" s="58" t="n"/>
      <c r="E117" s="58" t="n"/>
      <c r="F117" s="58" t="n"/>
      <c r="G117" s="59" t="n"/>
      <c r="H117" s="59" t="n"/>
      <c r="I117" s="59" t="n"/>
      <c r="J117" s="59" t="n"/>
      <c r="K117" s="59" t="n"/>
      <c r="L117" s="60">
        <f>IF(NOT((COUNTA($B117:$K117)+COUNTA($O117))&gt;0),"",IF(ISNUMBER($F117),1,IF(N($U117)&gt;0,AVERAGEIFS($V$5:$V$1000,$S$5:$S$1000,ROW(),$T$5:$T$1000,"Sub"),$V117)))</f>
        <v/>
      </c>
      <c r="M117" s="55">
        <f>IF($L117="","",IF($L117&gt;=1,"Completado",IF($L117&gt;0,"En curso","Pendiente")))</f>
        <v/>
      </c>
      <c r="N117" s="55">
        <f>IF(NOT((COUNTA($B117:$K117)+COUNTA($O117))&gt;0),"",IF(ISNUMBER($F117),IF(AND(ISNUMBER($E117),$F117&gt;$E117),"Cumplida con "&amp;($F117-$E117)&amp;IF($F117-$E117=1," día"," días")&amp;" de retraso","Cumplida"),IF(N($L117)&gt;=1,"Cumplida",IF(NOT(ISNUMBER($E117)),"Sin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plazo")))))))</f>
        <v/>
      </c>
      <c r="O117" s="57" t="n"/>
      <c r="P117" s="61">
        <f>IF(NOT((COUNTA($B117:$K117)+COUNTA($O117))&gt;0),"",IF((IF($C117="","Falta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",""))="","✔ OK","⚠ "&amp;LEFT(IF($C117="","Falta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",""),LEN(IF($C117="","Falta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",""))-3)))</f>
        <v/>
      </c>
      <c r="Q117" s="62">
        <f>IF(NOT((COUNTA($B117:$K117)+COUNTA($O117))&gt;0),"",IF(AND($T117="Sub",N($S117)&gt;0),IF(ISNUMBER(INDEX($D$5:$D$1000,$S117-4)),DATE(YEAR(INDEX($D$5:$D$1000,$S117-4)),MONTH(INDEX($D$5:$D$1000,$S117-4)),1),IF(ISNUMBER(INDEX($E$5:$E$1000,$S117-4)),DATE(YEAR(INDEX($E$5:$E$1000,$S117-4)),MONTH(INDEX($E$5:$E$1000,$S117-4)),1),MesCiclo)),IF(ISNUMBER($D117),DATE(YEAR($D117),MONTH($D117),1),IF(ISNUMBER($E117),DATE(YEAR($E117),MONTH($E117),1),MesCiclo))))</f>
        <v/>
      </c>
      <c r="R117" s="63">
        <f>IF(OR($Q117="",$Q117&lt;&gt;MesCiclo),"",COUNTIF($Q$5:$Q117,MesCiclo))</f>
        <v/>
      </c>
      <c r="S117" s="63">
        <f>IF($T117="","",IF($T117="Macro",ROW(),IFERROR(LOOKUP(2,1/($T$5:$T117="Macro"),ROW($T$5:$T117)),0)))</f>
        <v/>
      </c>
      <c r="T117" s="63">
        <f>IF(NOT((COUNTA($B117:$K117)+COUNTA($O117))&gt;0),"",IF($B117="Subactividad","Sub","Macro"))</f>
        <v/>
      </c>
      <c r="U117" s="63">
        <f>IF($T117="Macro",COUNTIFS($S$5:$S$1000,ROW(),$T$5:$T$1000,"Sub"),"")</f>
        <v/>
      </c>
      <c r="V117" s="63">
        <f>IF($T117="","",IF(ISNUMBER($F117),1,IFERROR(LOOKUP(2,1/($H117:$K117&lt;&gt;""),$H117:$K117),0)))</f>
        <v/>
      </c>
      <c r="W117" s="63">
        <f>IF($T117="","",IF(AND(ISNUMBER($F117),$F117&lt;=IF($Q117=MesCiclo,InicioCiclo,$Q117+MOD(2-WEEKDAY($Q117),7))+6),1,IF(ISNUMBER($H117),$H117,0)))</f>
        <v/>
      </c>
      <c r="X117" s="63">
        <f>IF($T117="","",IF(AND(ISNUMBER($F117),$F117&lt;=IF($Q117=MesCiclo,InicioCiclo,$Q117+MOD(2-WEEKDAY($Q117),7))+13),1,IF(ISNUMBER($I117),$I117,$W117)))</f>
        <v/>
      </c>
      <c r="Y117" s="63">
        <f>IF($T117="","",IF(AND(ISNUMBER($F117),$F117&lt;=IF($Q117=MesCiclo,InicioCiclo,$Q117+MOD(2-WEEKDAY($Q117),7))+20),1,IF(ISNUMBER($J117),$J117,$X117)))</f>
        <v/>
      </c>
      <c r="Z117" s="63">
        <f>IF($T117="","",IF(AND(ISNUMBER($F117),$F117&lt;=IF($Q117=MesCiclo,InicioCiclo,$Q117+MOD(2-WEEKDAY($Q117),7))+27),1,IF(ISNUMBER($K117),$K117,$Y117)))</f>
        <v/>
      </c>
      <c r="AA117" s="63">
        <f>IF($T117="","",IF(AND(ISNUMBER($F117),$F117&lt;=IF($Q117=MesCiclo,InicioCiclo,$Q117+MOD(2-WEEKDAY($Q117),7))+6),1,IF(N($U117)&gt;0,AVERAGEIFS($W$5:$W$1000,$S$5:$S$1000,ROW(),$T$5:$T$1000,"Sub"),$W117)))</f>
        <v/>
      </c>
      <c r="AB117" s="63">
        <f>IF($T117="","",IF(AND(ISNUMBER($F117),$F117&lt;=IF($Q117=MesCiclo,InicioCiclo,$Q117+MOD(2-WEEKDAY($Q117),7))+13),1,IF(N($U117)&gt;0,AVERAGEIFS($X$5:$X$1000,$S$5:$S$1000,ROW(),$T$5:$T$1000,"Sub"),$X117)))</f>
        <v/>
      </c>
      <c r="AC117" s="63">
        <f>IF($T117="","",IF(AND(ISNUMBER($F117),$F117&lt;=IF($Q117=MesCiclo,InicioCiclo,$Q117+MOD(2-WEEKDAY($Q117),7))+20),1,IF(N($U117)&gt;0,AVERAGEIFS($Y$5:$Y$1000,$S$5:$S$1000,ROW(),$T$5:$T$1000,"Sub"),$Y117)))</f>
        <v/>
      </c>
      <c r="AD117" s="63">
        <f>IF($T117="","",IF(AND(ISNUMBER($F117),$F117&lt;=IF($Q117=MesCiclo,InicioCiclo,$Q117+MOD(2-WEEKDAY($Q117),7))+27),1,IF(N($U117)&gt;0,AVERAGEIFS($Z$5:$Z$1000,$S$5:$S$1000,ROW(),$T$5:$T$1000,"Sub"),$Z117)))</f>
        <v/>
      </c>
      <c r="AE117" s="63">
        <f>IF($T117&lt;&gt;"Macro","",IF(COUNTIFS($Q$5:$Q$1000,$Q117,$T$5:$T$1000,"Macro",$G$5:$G$1000,"&gt;0")=0,1/COUNTIFS($Q$5:$Q$1000,$Q117,$T$5:$T$1000,"Macro"),IF(AND(ISNUMBER($G117),N($G117)&gt;0),$G117,SUMIFS($G$5:$G$1000,$Q$5:$Q$1000,$Q117,$T$5:$T$1000,"Macro")/COUNTIFS($Q$5:$Q$1000,$Q117,$T$5:$T$1000,"Macro",$G$5:$G$1000,"&gt;0"))/(COUNTIFS($Q$5:$Q$1000,$Q117,$T$5:$T$1000,"Macro")*SUMIFS($G$5:$G$1000,$Q$5:$Q$1000,$Q117,$T$5:$T$1000,"Macro")/COUNTIFS($Q$5:$Q$1000,$Q117,$T$5:$T$1000,"Macro",$G$5:$G$1000,"&gt;0"))))</f>
        <v/>
      </c>
    </row>
    <row r="118">
      <c r="A118" s="55">
        <f>IF(NOT((COUNTA($B118:$K118)+COUNTA($O118))&gt;0),"",IF($T118="Macro",COUNTIFS($T$5:$T118,"Macro",$Q$5:$Q118,$Q118),IF(N($S118)=0,"?",COUNTIFS(INDEX($T$5:$T$1000,1):INDEX($T$5:$T$1000,$S118-4),"Macro",INDEX($Q$5:$Q$1000,1):INDEX($Q$5:$Q$1000,$S118-4),INDEX($Q$5:$Q$1000,$S118-4))&amp;"."&amp;COUNTIFS($S$5:$S118,$S118,$T$5:$T118,"Sub"))))</f>
        <v/>
      </c>
      <c r="B118" s="56" t="n"/>
      <c r="C118" s="57" t="n"/>
      <c r="D118" s="58" t="n"/>
      <c r="E118" s="58" t="n"/>
      <c r="F118" s="58" t="n"/>
      <c r="G118" s="59" t="n"/>
      <c r="H118" s="59" t="n"/>
      <c r="I118" s="59" t="n"/>
      <c r="J118" s="59" t="n"/>
      <c r="K118" s="59" t="n"/>
      <c r="L118" s="60">
        <f>IF(NOT((COUNTA($B118:$K118)+COUNTA($O118))&gt;0),"",IF(ISNUMBER($F118),1,IF(N($U118)&gt;0,AVERAGEIFS($V$5:$V$1000,$S$5:$S$1000,ROW(),$T$5:$T$1000,"Sub"),$V118)))</f>
        <v/>
      </c>
      <c r="M118" s="55">
        <f>IF($L118="","",IF($L118&gt;=1,"Completado",IF($L118&gt;0,"En curso","Pendiente")))</f>
        <v/>
      </c>
      <c r="N118" s="55">
        <f>IF(NOT((COUNTA($B118:$K118)+COUNTA($O118))&gt;0),"",IF(ISNUMBER($F118),IF(AND(ISNUMBER($E118),$F118&gt;$E118),"Cumplida con "&amp;($F118-$E118)&amp;IF($F118-$E118=1," día"," días")&amp;" de retraso","Cumplida"),IF(N($L118)&gt;=1,"Cumplida",IF(NOT(ISNUMBER($E118)),"Sin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plazo")))))))</f>
        <v/>
      </c>
      <c r="O118" s="57" t="n"/>
      <c r="P118" s="61">
        <f>IF(NOT((COUNTA($B118:$K118)+COUNTA($O118))&gt;0),"",IF((IF($C118="","Falta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",""))="","✔ OK","⚠ "&amp;LEFT(IF($C118="","Falta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",""),LEN(IF($C118="","Falta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",""))-3)))</f>
        <v/>
      </c>
      <c r="Q118" s="62">
        <f>IF(NOT((COUNTA($B118:$K118)+COUNTA($O118))&gt;0),"",IF(AND($T118="Sub",N($S118)&gt;0),IF(ISNUMBER(INDEX($D$5:$D$1000,$S118-4)),DATE(YEAR(INDEX($D$5:$D$1000,$S118-4)),MONTH(INDEX($D$5:$D$1000,$S118-4)),1),IF(ISNUMBER(INDEX($E$5:$E$1000,$S118-4)),DATE(YEAR(INDEX($E$5:$E$1000,$S118-4)),MONTH(INDEX($E$5:$E$1000,$S118-4)),1),MesCiclo)),IF(ISNUMBER($D118),DATE(YEAR($D118),MONTH($D118),1),IF(ISNUMBER($E118),DATE(YEAR($E118),MONTH($E118),1),MesCiclo))))</f>
        <v/>
      </c>
      <c r="R118" s="63">
        <f>IF(OR($Q118="",$Q118&lt;&gt;MesCiclo),"",COUNTIF($Q$5:$Q118,MesCiclo))</f>
        <v/>
      </c>
      <c r="S118" s="63">
        <f>IF($T118="","",IF($T118="Macro",ROW(),IFERROR(LOOKUP(2,1/($T$5:$T118="Macro"),ROW($T$5:$T118)),0)))</f>
        <v/>
      </c>
      <c r="T118" s="63">
        <f>IF(NOT((COUNTA($B118:$K118)+COUNTA($O118))&gt;0),"",IF($B118="Subactividad","Sub","Macro"))</f>
        <v/>
      </c>
      <c r="U118" s="63">
        <f>IF($T118="Macro",COUNTIFS($S$5:$S$1000,ROW(),$T$5:$T$1000,"Sub"),"")</f>
        <v/>
      </c>
      <c r="V118" s="63">
        <f>IF($T118="","",IF(ISNUMBER($F118),1,IFERROR(LOOKUP(2,1/($H118:$K118&lt;&gt;""),$H118:$K118),0)))</f>
        <v/>
      </c>
      <c r="W118" s="63">
        <f>IF($T118="","",IF(AND(ISNUMBER($F118),$F118&lt;=IF($Q118=MesCiclo,InicioCiclo,$Q118+MOD(2-WEEKDAY($Q118),7))+6),1,IF(ISNUMBER($H118),$H118,0)))</f>
        <v/>
      </c>
      <c r="X118" s="63">
        <f>IF($T118="","",IF(AND(ISNUMBER($F118),$F118&lt;=IF($Q118=MesCiclo,InicioCiclo,$Q118+MOD(2-WEEKDAY($Q118),7))+13),1,IF(ISNUMBER($I118),$I118,$W118)))</f>
        <v/>
      </c>
      <c r="Y118" s="63">
        <f>IF($T118="","",IF(AND(ISNUMBER($F118),$F118&lt;=IF($Q118=MesCiclo,InicioCiclo,$Q118+MOD(2-WEEKDAY($Q118),7))+20),1,IF(ISNUMBER($J118),$J118,$X118)))</f>
        <v/>
      </c>
      <c r="Z118" s="63">
        <f>IF($T118="","",IF(AND(ISNUMBER($F118),$F118&lt;=IF($Q118=MesCiclo,InicioCiclo,$Q118+MOD(2-WEEKDAY($Q118),7))+27),1,IF(ISNUMBER($K118),$K118,$Y118)))</f>
        <v/>
      </c>
      <c r="AA118" s="63">
        <f>IF($T118="","",IF(AND(ISNUMBER($F118),$F118&lt;=IF($Q118=MesCiclo,InicioCiclo,$Q118+MOD(2-WEEKDAY($Q118),7))+6),1,IF(N($U118)&gt;0,AVERAGEIFS($W$5:$W$1000,$S$5:$S$1000,ROW(),$T$5:$T$1000,"Sub"),$W118)))</f>
        <v/>
      </c>
      <c r="AB118" s="63">
        <f>IF($T118="","",IF(AND(ISNUMBER($F118),$F118&lt;=IF($Q118=MesCiclo,InicioCiclo,$Q118+MOD(2-WEEKDAY($Q118),7))+13),1,IF(N($U118)&gt;0,AVERAGEIFS($X$5:$X$1000,$S$5:$S$1000,ROW(),$T$5:$T$1000,"Sub"),$X118)))</f>
        <v/>
      </c>
      <c r="AC118" s="63">
        <f>IF($T118="","",IF(AND(ISNUMBER($F118),$F118&lt;=IF($Q118=MesCiclo,InicioCiclo,$Q118+MOD(2-WEEKDAY($Q118),7))+20),1,IF(N($U118)&gt;0,AVERAGEIFS($Y$5:$Y$1000,$S$5:$S$1000,ROW(),$T$5:$T$1000,"Sub"),$Y118)))</f>
        <v/>
      </c>
      <c r="AD118" s="63">
        <f>IF($T118="","",IF(AND(ISNUMBER($F118),$F118&lt;=IF($Q118=MesCiclo,InicioCiclo,$Q118+MOD(2-WEEKDAY($Q118),7))+27),1,IF(N($U118)&gt;0,AVERAGEIFS($Z$5:$Z$1000,$S$5:$S$1000,ROW(),$T$5:$T$1000,"Sub"),$Z118)))</f>
        <v/>
      </c>
      <c r="AE118" s="63">
        <f>IF($T118&lt;&gt;"Macro","",IF(COUNTIFS($Q$5:$Q$1000,$Q118,$T$5:$T$1000,"Macro",$G$5:$G$1000,"&gt;0")=0,1/COUNTIFS($Q$5:$Q$1000,$Q118,$T$5:$T$1000,"Macro"),IF(AND(ISNUMBER($G118),N($G118)&gt;0),$G118,SUMIFS($G$5:$G$1000,$Q$5:$Q$1000,$Q118,$T$5:$T$1000,"Macro")/COUNTIFS($Q$5:$Q$1000,$Q118,$T$5:$T$1000,"Macro",$G$5:$G$1000,"&gt;0"))/(COUNTIFS($Q$5:$Q$1000,$Q118,$T$5:$T$1000,"Macro")*SUMIFS($G$5:$G$1000,$Q$5:$Q$1000,$Q118,$T$5:$T$1000,"Macro")/COUNTIFS($Q$5:$Q$1000,$Q118,$T$5:$T$1000,"Macro",$G$5:$G$1000,"&gt;0"))))</f>
        <v/>
      </c>
    </row>
    <row r="119">
      <c r="A119" s="55">
        <f>IF(NOT((COUNTA($B119:$K119)+COUNTA($O119))&gt;0),"",IF($T119="Macro",COUNTIFS($T$5:$T119,"Macro",$Q$5:$Q119,$Q119),IF(N($S119)=0,"?",COUNTIFS(INDEX($T$5:$T$1000,1):INDEX($T$5:$T$1000,$S119-4),"Macro",INDEX($Q$5:$Q$1000,1):INDEX($Q$5:$Q$1000,$S119-4),INDEX($Q$5:$Q$1000,$S119-4))&amp;"."&amp;COUNTIFS($S$5:$S119,$S119,$T$5:$T119,"Sub"))))</f>
        <v/>
      </c>
      <c r="B119" s="56" t="n"/>
      <c r="C119" s="57" t="n"/>
      <c r="D119" s="58" t="n"/>
      <c r="E119" s="58" t="n"/>
      <c r="F119" s="58" t="n"/>
      <c r="G119" s="59" t="n"/>
      <c r="H119" s="59" t="n"/>
      <c r="I119" s="59" t="n"/>
      <c r="J119" s="59" t="n"/>
      <c r="K119" s="59" t="n"/>
      <c r="L119" s="60">
        <f>IF(NOT((COUNTA($B119:$K119)+COUNTA($O119))&gt;0),"",IF(ISNUMBER($F119),1,IF(N($U119)&gt;0,AVERAGEIFS($V$5:$V$1000,$S$5:$S$1000,ROW(),$T$5:$T$1000,"Sub"),$V119)))</f>
        <v/>
      </c>
      <c r="M119" s="55">
        <f>IF($L119="","",IF($L119&gt;=1,"Completado",IF($L119&gt;0,"En curso","Pendiente")))</f>
        <v/>
      </c>
      <c r="N119" s="55">
        <f>IF(NOT((COUNTA($B119:$K119)+COUNTA($O119))&gt;0),"",IF(ISNUMBER($F119),IF(AND(ISNUMBER($E119),$F119&gt;$E119),"Cumplida con "&amp;($F119-$E119)&amp;IF($F119-$E119=1," día"," días")&amp;" de retraso","Cumplida"),IF(N($L119)&gt;=1,"Cumplida",IF(NOT(ISNUMBER($E119)),"Sin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plazo")))))))</f>
        <v/>
      </c>
      <c r="O119" s="57" t="n"/>
      <c r="P119" s="61">
        <f>IF(NOT((COUNTA($B119:$K119)+COUNTA($O119))&gt;0),"",IF((IF($C119="","Falta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",""))="","✔ OK","⚠ "&amp;LEFT(IF($C119="","Falta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",""),LEN(IF($C119="","Falta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",""))-3)))</f>
        <v/>
      </c>
      <c r="Q119" s="62">
        <f>IF(NOT((COUNTA($B119:$K119)+COUNTA($O119))&gt;0),"",IF(AND($T119="Sub",N($S119)&gt;0),IF(ISNUMBER(INDEX($D$5:$D$1000,$S119-4)),DATE(YEAR(INDEX($D$5:$D$1000,$S119-4)),MONTH(INDEX($D$5:$D$1000,$S119-4)),1),IF(ISNUMBER(INDEX($E$5:$E$1000,$S119-4)),DATE(YEAR(INDEX($E$5:$E$1000,$S119-4)),MONTH(INDEX($E$5:$E$1000,$S119-4)),1),MesCiclo)),IF(ISNUMBER($D119),DATE(YEAR($D119),MONTH($D119),1),IF(ISNUMBER($E119),DATE(YEAR($E119),MONTH($E119),1),MesCiclo))))</f>
        <v/>
      </c>
      <c r="R119" s="63">
        <f>IF(OR($Q119="",$Q119&lt;&gt;MesCiclo),"",COUNTIF($Q$5:$Q119,MesCiclo))</f>
        <v/>
      </c>
      <c r="S119" s="63">
        <f>IF($T119="","",IF($T119="Macro",ROW(),IFERROR(LOOKUP(2,1/($T$5:$T119="Macro"),ROW($T$5:$T119)),0)))</f>
        <v/>
      </c>
      <c r="T119" s="63">
        <f>IF(NOT((COUNTA($B119:$K119)+COUNTA($O119))&gt;0),"",IF($B119="Subactividad","Sub","Macro"))</f>
        <v/>
      </c>
      <c r="U119" s="63">
        <f>IF($T119="Macro",COUNTIFS($S$5:$S$1000,ROW(),$T$5:$T$1000,"Sub"),"")</f>
        <v/>
      </c>
      <c r="V119" s="63">
        <f>IF($T119="","",IF(ISNUMBER($F119),1,IFERROR(LOOKUP(2,1/($H119:$K119&lt;&gt;""),$H119:$K119),0)))</f>
        <v/>
      </c>
      <c r="W119" s="63">
        <f>IF($T119="","",IF(AND(ISNUMBER($F119),$F119&lt;=IF($Q119=MesCiclo,InicioCiclo,$Q119+MOD(2-WEEKDAY($Q119),7))+6),1,IF(ISNUMBER($H119),$H119,0)))</f>
        <v/>
      </c>
      <c r="X119" s="63">
        <f>IF($T119="","",IF(AND(ISNUMBER($F119),$F119&lt;=IF($Q119=MesCiclo,InicioCiclo,$Q119+MOD(2-WEEKDAY($Q119),7))+13),1,IF(ISNUMBER($I119),$I119,$W119)))</f>
        <v/>
      </c>
      <c r="Y119" s="63">
        <f>IF($T119="","",IF(AND(ISNUMBER($F119),$F119&lt;=IF($Q119=MesCiclo,InicioCiclo,$Q119+MOD(2-WEEKDAY($Q119),7))+20),1,IF(ISNUMBER($J119),$J119,$X119)))</f>
        <v/>
      </c>
      <c r="Z119" s="63">
        <f>IF($T119="","",IF(AND(ISNUMBER($F119),$F119&lt;=IF($Q119=MesCiclo,InicioCiclo,$Q119+MOD(2-WEEKDAY($Q119),7))+27),1,IF(ISNUMBER($K119),$K119,$Y119)))</f>
        <v/>
      </c>
      <c r="AA119" s="63">
        <f>IF($T119="","",IF(AND(ISNUMBER($F119),$F119&lt;=IF($Q119=MesCiclo,InicioCiclo,$Q119+MOD(2-WEEKDAY($Q119),7))+6),1,IF(N($U119)&gt;0,AVERAGEIFS($W$5:$W$1000,$S$5:$S$1000,ROW(),$T$5:$T$1000,"Sub"),$W119)))</f>
        <v/>
      </c>
      <c r="AB119" s="63">
        <f>IF($T119="","",IF(AND(ISNUMBER($F119),$F119&lt;=IF($Q119=MesCiclo,InicioCiclo,$Q119+MOD(2-WEEKDAY($Q119),7))+13),1,IF(N($U119)&gt;0,AVERAGEIFS($X$5:$X$1000,$S$5:$S$1000,ROW(),$T$5:$T$1000,"Sub"),$X119)))</f>
        <v/>
      </c>
      <c r="AC119" s="63">
        <f>IF($T119="","",IF(AND(ISNUMBER($F119),$F119&lt;=IF($Q119=MesCiclo,InicioCiclo,$Q119+MOD(2-WEEKDAY($Q119),7))+20),1,IF(N($U119)&gt;0,AVERAGEIFS($Y$5:$Y$1000,$S$5:$S$1000,ROW(),$T$5:$T$1000,"Sub"),$Y119)))</f>
        <v/>
      </c>
      <c r="AD119" s="63">
        <f>IF($T119="","",IF(AND(ISNUMBER($F119),$F119&lt;=IF($Q119=MesCiclo,InicioCiclo,$Q119+MOD(2-WEEKDAY($Q119),7))+27),1,IF(N($U119)&gt;0,AVERAGEIFS($Z$5:$Z$1000,$S$5:$S$1000,ROW(),$T$5:$T$1000,"Sub"),$Z119)))</f>
        <v/>
      </c>
      <c r="AE119" s="63">
        <f>IF($T119&lt;&gt;"Macro","",IF(COUNTIFS($Q$5:$Q$1000,$Q119,$T$5:$T$1000,"Macro",$G$5:$G$1000,"&gt;0")=0,1/COUNTIFS($Q$5:$Q$1000,$Q119,$T$5:$T$1000,"Macro"),IF(AND(ISNUMBER($G119),N($G119)&gt;0),$G119,SUMIFS($G$5:$G$1000,$Q$5:$Q$1000,$Q119,$T$5:$T$1000,"Macro")/COUNTIFS($Q$5:$Q$1000,$Q119,$T$5:$T$1000,"Macro",$G$5:$G$1000,"&gt;0"))/(COUNTIFS($Q$5:$Q$1000,$Q119,$T$5:$T$1000,"Macro")*SUMIFS($G$5:$G$1000,$Q$5:$Q$1000,$Q119,$T$5:$T$1000,"Macro")/COUNTIFS($Q$5:$Q$1000,$Q119,$T$5:$T$1000,"Macro",$G$5:$G$1000,"&gt;0"))))</f>
        <v/>
      </c>
    </row>
    <row r="120">
      <c r="A120" s="55">
        <f>IF(NOT((COUNTA($B120:$K120)+COUNTA($O120))&gt;0),"",IF($T120="Macro",COUNTIFS($T$5:$T120,"Macro",$Q$5:$Q120,$Q120),IF(N($S120)=0,"?",COUNTIFS(INDEX($T$5:$T$1000,1):INDEX($T$5:$T$1000,$S120-4),"Macro",INDEX($Q$5:$Q$1000,1):INDEX($Q$5:$Q$1000,$S120-4),INDEX($Q$5:$Q$1000,$S120-4))&amp;"."&amp;COUNTIFS($S$5:$S120,$S120,$T$5:$T120,"Sub"))))</f>
        <v/>
      </c>
      <c r="B120" s="56" t="n"/>
      <c r="C120" s="57" t="n"/>
      <c r="D120" s="58" t="n"/>
      <c r="E120" s="58" t="n"/>
      <c r="F120" s="58" t="n"/>
      <c r="G120" s="59" t="n"/>
      <c r="H120" s="59" t="n"/>
      <c r="I120" s="59" t="n"/>
      <c r="J120" s="59" t="n"/>
      <c r="K120" s="59" t="n"/>
      <c r="L120" s="60">
        <f>IF(NOT((COUNTA($B120:$K120)+COUNTA($O120))&gt;0),"",IF(ISNUMBER($F120),1,IF(N($U120)&gt;0,AVERAGEIFS($V$5:$V$1000,$S$5:$S$1000,ROW(),$T$5:$T$1000,"Sub"),$V120)))</f>
        <v/>
      </c>
      <c r="M120" s="55">
        <f>IF($L120="","",IF($L120&gt;=1,"Completado",IF($L120&gt;0,"En curso","Pendiente")))</f>
        <v/>
      </c>
      <c r="N120" s="55">
        <f>IF(NOT((COUNTA($B120:$K120)+COUNTA($O120))&gt;0),"",IF(ISNUMBER($F120),IF(AND(ISNUMBER($E120),$F120&gt;$E120),"Cumplida con "&amp;($F120-$E120)&amp;IF($F120-$E120=1," día"," días")&amp;" de retraso","Cumplida"),IF(N($L120)&gt;=1,"Cumplida",IF(NOT(ISNUMBER($E120)),"Sin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plazo")))))))</f>
        <v/>
      </c>
      <c r="O120" s="57" t="n"/>
      <c r="P120" s="61">
        <f>IF(NOT((COUNTA($B120:$K120)+COUNTA($O120))&gt;0),"",IF((IF($C120="","Falta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",""))="","✔ OK","⚠ "&amp;LEFT(IF($C120="","Falta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",""),LEN(IF($C120="","Falta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",""))-3)))</f>
        <v/>
      </c>
      <c r="Q120" s="62">
        <f>IF(NOT((COUNTA($B120:$K120)+COUNTA($O120))&gt;0),"",IF(AND($T120="Sub",N($S120)&gt;0),IF(ISNUMBER(INDEX($D$5:$D$1000,$S120-4)),DATE(YEAR(INDEX($D$5:$D$1000,$S120-4)),MONTH(INDEX($D$5:$D$1000,$S120-4)),1),IF(ISNUMBER(INDEX($E$5:$E$1000,$S120-4)),DATE(YEAR(INDEX($E$5:$E$1000,$S120-4)),MONTH(INDEX($E$5:$E$1000,$S120-4)),1),MesCiclo)),IF(ISNUMBER($D120),DATE(YEAR($D120),MONTH($D120),1),IF(ISNUMBER($E120),DATE(YEAR($E120),MONTH($E120),1),MesCiclo))))</f>
        <v/>
      </c>
      <c r="R120" s="63">
        <f>IF(OR($Q120="",$Q120&lt;&gt;MesCiclo),"",COUNTIF($Q$5:$Q120,MesCiclo))</f>
        <v/>
      </c>
      <c r="S120" s="63">
        <f>IF($T120="","",IF($T120="Macro",ROW(),IFERROR(LOOKUP(2,1/($T$5:$T120="Macro"),ROW($T$5:$T120)),0)))</f>
        <v/>
      </c>
      <c r="T120" s="63">
        <f>IF(NOT((COUNTA($B120:$K120)+COUNTA($O120))&gt;0),"",IF($B120="Subactividad","Sub","Macro"))</f>
        <v/>
      </c>
      <c r="U120" s="63">
        <f>IF($T120="Macro",COUNTIFS($S$5:$S$1000,ROW(),$T$5:$T$1000,"Sub"),"")</f>
        <v/>
      </c>
      <c r="V120" s="63">
        <f>IF($T120="","",IF(ISNUMBER($F120),1,IFERROR(LOOKUP(2,1/($H120:$K120&lt;&gt;""),$H120:$K120),0)))</f>
        <v/>
      </c>
      <c r="W120" s="63">
        <f>IF($T120="","",IF(AND(ISNUMBER($F120),$F120&lt;=IF($Q120=MesCiclo,InicioCiclo,$Q120+MOD(2-WEEKDAY($Q120),7))+6),1,IF(ISNUMBER($H120),$H120,0)))</f>
        <v/>
      </c>
      <c r="X120" s="63">
        <f>IF($T120="","",IF(AND(ISNUMBER($F120),$F120&lt;=IF($Q120=MesCiclo,InicioCiclo,$Q120+MOD(2-WEEKDAY($Q120),7))+13),1,IF(ISNUMBER($I120),$I120,$W120)))</f>
        <v/>
      </c>
      <c r="Y120" s="63">
        <f>IF($T120="","",IF(AND(ISNUMBER($F120),$F120&lt;=IF($Q120=MesCiclo,InicioCiclo,$Q120+MOD(2-WEEKDAY($Q120),7))+20),1,IF(ISNUMBER($J120),$J120,$X120)))</f>
        <v/>
      </c>
      <c r="Z120" s="63">
        <f>IF($T120="","",IF(AND(ISNUMBER($F120),$F120&lt;=IF($Q120=MesCiclo,InicioCiclo,$Q120+MOD(2-WEEKDAY($Q120),7))+27),1,IF(ISNUMBER($K120),$K120,$Y120)))</f>
        <v/>
      </c>
      <c r="AA120" s="63">
        <f>IF($T120="","",IF(AND(ISNUMBER($F120),$F120&lt;=IF($Q120=MesCiclo,InicioCiclo,$Q120+MOD(2-WEEKDAY($Q120),7))+6),1,IF(N($U120)&gt;0,AVERAGEIFS($W$5:$W$1000,$S$5:$S$1000,ROW(),$T$5:$T$1000,"Sub"),$W120)))</f>
        <v/>
      </c>
      <c r="AB120" s="63">
        <f>IF($T120="","",IF(AND(ISNUMBER($F120),$F120&lt;=IF($Q120=MesCiclo,InicioCiclo,$Q120+MOD(2-WEEKDAY($Q120),7))+13),1,IF(N($U120)&gt;0,AVERAGEIFS($X$5:$X$1000,$S$5:$S$1000,ROW(),$T$5:$T$1000,"Sub"),$X120)))</f>
        <v/>
      </c>
      <c r="AC120" s="63">
        <f>IF($T120="","",IF(AND(ISNUMBER($F120),$F120&lt;=IF($Q120=MesCiclo,InicioCiclo,$Q120+MOD(2-WEEKDAY($Q120),7))+20),1,IF(N($U120)&gt;0,AVERAGEIFS($Y$5:$Y$1000,$S$5:$S$1000,ROW(),$T$5:$T$1000,"Sub"),$Y120)))</f>
        <v/>
      </c>
      <c r="AD120" s="63">
        <f>IF($T120="","",IF(AND(ISNUMBER($F120),$F120&lt;=IF($Q120=MesCiclo,InicioCiclo,$Q120+MOD(2-WEEKDAY($Q120),7))+27),1,IF(N($U120)&gt;0,AVERAGEIFS($Z$5:$Z$1000,$S$5:$S$1000,ROW(),$T$5:$T$1000,"Sub"),$Z120)))</f>
        <v/>
      </c>
      <c r="AE120" s="63">
        <f>IF($T120&lt;&gt;"Macro","",IF(COUNTIFS($Q$5:$Q$1000,$Q120,$T$5:$T$1000,"Macro",$G$5:$G$1000,"&gt;0")=0,1/COUNTIFS($Q$5:$Q$1000,$Q120,$T$5:$T$1000,"Macro"),IF(AND(ISNUMBER($G120),N($G120)&gt;0),$G120,SUMIFS($G$5:$G$1000,$Q$5:$Q$1000,$Q120,$T$5:$T$1000,"Macro")/COUNTIFS($Q$5:$Q$1000,$Q120,$T$5:$T$1000,"Macro",$G$5:$G$1000,"&gt;0"))/(COUNTIFS($Q$5:$Q$1000,$Q120,$T$5:$T$1000,"Macro")*SUMIFS($G$5:$G$1000,$Q$5:$Q$1000,$Q120,$T$5:$T$1000,"Macro")/COUNTIFS($Q$5:$Q$1000,$Q120,$T$5:$T$1000,"Macro",$G$5:$G$1000,"&gt;0"))))</f>
        <v/>
      </c>
    </row>
    <row r="121">
      <c r="A121" s="55">
        <f>IF(NOT((COUNTA($B121:$K121)+COUNTA($O121))&gt;0),"",IF($T121="Macro",COUNTIFS($T$5:$T121,"Macro",$Q$5:$Q121,$Q121),IF(N($S121)=0,"?",COUNTIFS(INDEX($T$5:$T$1000,1):INDEX($T$5:$T$1000,$S121-4),"Macro",INDEX($Q$5:$Q$1000,1):INDEX($Q$5:$Q$1000,$S121-4),INDEX($Q$5:$Q$1000,$S121-4))&amp;"."&amp;COUNTIFS($S$5:$S121,$S121,$T$5:$T121,"Sub"))))</f>
        <v/>
      </c>
      <c r="B121" s="56" t="n"/>
      <c r="C121" s="57" t="n"/>
      <c r="D121" s="58" t="n"/>
      <c r="E121" s="58" t="n"/>
      <c r="F121" s="58" t="n"/>
      <c r="G121" s="59" t="n"/>
      <c r="H121" s="59" t="n"/>
      <c r="I121" s="59" t="n"/>
      <c r="J121" s="59" t="n"/>
      <c r="K121" s="59" t="n"/>
      <c r="L121" s="60">
        <f>IF(NOT((COUNTA($B121:$K121)+COUNTA($O121))&gt;0),"",IF(ISNUMBER($F121),1,IF(N($U121)&gt;0,AVERAGEIFS($V$5:$V$1000,$S$5:$S$1000,ROW(),$T$5:$T$1000,"Sub"),$V121)))</f>
        <v/>
      </c>
      <c r="M121" s="55">
        <f>IF($L121="","",IF($L121&gt;=1,"Completado",IF($L121&gt;0,"En curso","Pendiente")))</f>
        <v/>
      </c>
      <c r="N121" s="55">
        <f>IF(NOT((COUNTA($B121:$K121)+COUNTA($O121))&gt;0),"",IF(ISNUMBER($F121),IF(AND(ISNUMBER($E121),$F121&gt;$E121),"Cumplida con "&amp;($F121-$E121)&amp;IF($F121-$E121=1," día"," días")&amp;" de retraso","Cumplida"),IF(N($L121)&gt;=1,"Cumplida",IF(NOT(ISNUMBER($E121)),"Sin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plazo")))))))</f>
        <v/>
      </c>
      <c r="O121" s="57" t="n"/>
      <c r="P121" s="61">
        <f>IF(NOT((COUNTA($B121:$K121)+COUNTA($O121))&gt;0),"",IF((IF($C121="","Falta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",""))="","✔ OK","⚠ "&amp;LEFT(IF($C121="","Falta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",""),LEN(IF($C121="","Falta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",""))-3)))</f>
        <v/>
      </c>
      <c r="Q121" s="62">
        <f>IF(NOT((COUNTA($B121:$K121)+COUNTA($O121))&gt;0),"",IF(AND($T121="Sub",N($S121)&gt;0),IF(ISNUMBER(INDEX($D$5:$D$1000,$S121-4)),DATE(YEAR(INDEX($D$5:$D$1000,$S121-4)),MONTH(INDEX($D$5:$D$1000,$S121-4)),1),IF(ISNUMBER(INDEX($E$5:$E$1000,$S121-4)),DATE(YEAR(INDEX($E$5:$E$1000,$S121-4)),MONTH(INDEX($E$5:$E$1000,$S121-4)),1),MesCiclo)),IF(ISNUMBER($D121),DATE(YEAR($D121),MONTH($D121),1),IF(ISNUMBER($E121),DATE(YEAR($E121),MONTH($E121),1),MesCiclo))))</f>
        <v/>
      </c>
      <c r="R121" s="63">
        <f>IF(OR($Q121="",$Q121&lt;&gt;MesCiclo),"",COUNTIF($Q$5:$Q121,MesCiclo))</f>
        <v/>
      </c>
      <c r="S121" s="63">
        <f>IF($T121="","",IF($T121="Macro",ROW(),IFERROR(LOOKUP(2,1/($T$5:$T121="Macro"),ROW($T$5:$T121)),0)))</f>
        <v/>
      </c>
      <c r="T121" s="63">
        <f>IF(NOT((COUNTA($B121:$K121)+COUNTA($O121))&gt;0),"",IF($B121="Subactividad","Sub","Macro"))</f>
        <v/>
      </c>
      <c r="U121" s="63">
        <f>IF($T121="Macro",COUNTIFS($S$5:$S$1000,ROW(),$T$5:$T$1000,"Sub"),"")</f>
        <v/>
      </c>
      <c r="V121" s="63">
        <f>IF($T121="","",IF(ISNUMBER($F121),1,IFERROR(LOOKUP(2,1/($H121:$K121&lt;&gt;""),$H121:$K121),0)))</f>
        <v/>
      </c>
      <c r="W121" s="63">
        <f>IF($T121="","",IF(AND(ISNUMBER($F121),$F121&lt;=IF($Q121=MesCiclo,InicioCiclo,$Q121+MOD(2-WEEKDAY($Q121),7))+6),1,IF(ISNUMBER($H121),$H121,0)))</f>
        <v/>
      </c>
      <c r="X121" s="63">
        <f>IF($T121="","",IF(AND(ISNUMBER($F121),$F121&lt;=IF($Q121=MesCiclo,InicioCiclo,$Q121+MOD(2-WEEKDAY($Q121),7))+13),1,IF(ISNUMBER($I121),$I121,$W121)))</f>
        <v/>
      </c>
      <c r="Y121" s="63">
        <f>IF($T121="","",IF(AND(ISNUMBER($F121),$F121&lt;=IF($Q121=MesCiclo,InicioCiclo,$Q121+MOD(2-WEEKDAY($Q121),7))+20),1,IF(ISNUMBER($J121),$J121,$X121)))</f>
        <v/>
      </c>
      <c r="Z121" s="63">
        <f>IF($T121="","",IF(AND(ISNUMBER($F121),$F121&lt;=IF($Q121=MesCiclo,InicioCiclo,$Q121+MOD(2-WEEKDAY($Q121),7))+27),1,IF(ISNUMBER($K121),$K121,$Y121)))</f>
        <v/>
      </c>
      <c r="AA121" s="63">
        <f>IF($T121="","",IF(AND(ISNUMBER($F121),$F121&lt;=IF($Q121=MesCiclo,InicioCiclo,$Q121+MOD(2-WEEKDAY($Q121),7))+6),1,IF(N($U121)&gt;0,AVERAGEIFS($W$5:$W$1000,$S$5:$S$1000,ROW(),$T$5:$T$1000,"Sub"),$W121)))</f>
        <v/>
      </c>
      <c r="AB121" s="63">
        <f>IF($T121="","",IF(AND(ISNUMBER($F121),$F121&lt;=IF($Q121=MesCiclo,InicioCiclo,$Q121+MOD(2-WEEKDAY($Q121),7))+13),1,IF(N($U121)&gt;0,AVERAGEIFS($X$5:$X$1000,$S$5:$S$1000,ROW(),$T$5:$T$1000,"Sub"),$X121)))</f>
        <v/>
      </c>
      <c r="AC121" s="63">
        <f>IF($T121="","",IF(AND(ISNUMBER($F121),$F121&lt;=IF($Q121=MesCiclo,InicioCiclo,$Q121+MOD(2-WEEKDAY($Q121),7))+20),1,IF(N($U121)&gt;0,AVERAGEIFS($Y$5:$Y$1000,$S$5:$S$1000,ROW(),$T$5:$T$1000,"Sub"),$Y121)))</f>
        <v/>
      </c>
      <c r="AD121" s="63">
        <f>IF($T121="","",IF(AND(ISNUMBER($F121),$F121&lt;=IF($Q121=MesCiclo,InicioCiclo,$Q121+MOD(2-WEEKDAY($Q121),7))+27),1,IF(N($U121)&gt;0,AVERAGEIFS($Z$5:$Z$1000,$S$5:$S$1000,ROW(),$T$5:$T$1000,"Sub"),$Z121)))</f>
        <v/>
      </c>
      <c r="AE121" s="63">
        <f>IF($T121&lt;&gt;"Macro","",IF(COUNTIFS($Q$5:$Q$1000,$Q121,$T$5:$T$1000,"Macro",$G$5:$G$1000,"&gt;0")=0,1/COUNTIFS($Q$5:$Q$1000,$Q121,$T$5:$T$1000,"Macro"),IF(AND(ISNUMBER($G121),N($G121)&gt;0),$G121,SUMIFS($G$5:$G$1000,$Q$5:$Q$1000,$Q121,$T$5:$T$1000,"Macro")/COUNTIFS($Q$5:$Q$1000,$Q121,$T$5:$T$1000,"Macro",$G$5:$G$1000,"&gt;0"))/(COUNTIFS($Q$5:$Q$1000,$Q121,$T$5:$T$1000,"Macro")*SUMIFS($G$5:$G$1000,$Q$5:$Q$1000,$Q121,$T$5:$T$1000,"Macro")/COUNTIFS($Q$5:$Q$1000,$Q121,$T$5:$T$1000,"Macro",$G$5:$G$1000,"&gt;0"))))</f>
        <v/>
      </c>
    </row>
    <row r="122">
      <c r="A122" s="55">
        <f>IF(NOT((COUNTA($B122:$K122)+COUNTA($O122))&gt;0),"",IF($T122="Macro",COUNTIFS($T$5:$T122,"Macro",$Q$5:$Q122,$Q122),IF(N($S122)=0,"?",COUNTIFS(INDEX($T$5:$T$1000,1):INDEX($T$5:$T$1000,$S122-4),"Macro",INDEX($Q$5:$Q$1000,1):INDEX($Q$5:$Q$1000,$S122-4),INDEX($Q$5:$Q$1000,$S122-4))&amp;"."&amp;COUNTIFS($S$5:$S122,$S122,$T$5:$T122,"Sub"))))</f>
        <v/>
      </c>
      <c r="B122" s="56" t="n"/>
      <c r="C122" s="57" t="n"/>
      <c r="D122" s="58" t="n"/>
      <c r="E122" s="58" t="n"/>
      <c r="F122" s="58" t="n"/>
      <c r="G122" s="59" t="n"/>
      <c r="H122" s="59" t="n"/>
      <c r="I122" s="59" t="n"/>
      <c r="J122" s="59" t="n"/>
      <c r="K122" s="59" t="n"/>
      <c r="L122" s="60">
        <f>IF(NOT((COUNTA($B122:$K122)+COUNTA($O122))&gt;0),"",IF(ISNUMBER($F122),1,IF(N($U122)&gt;0,AVERAGEIFS($V$5:$V$1000,$S$5:$S$1000,ROW(),$T$5:$T$1000,"Sub"),$V122)))</f>
        <v/>
      </c>
      <c r="M122" s="55">
        <f>IF($L122="","",IF($L122&gt;=1,"Completado",IF($L122&gt;0,"En curso","Pendiente")))</f>
        <v/>
      </c>
      <c r="N122" s="55">
        <f>IF(NOT((COUNTA($B122:$K122)+COUNTA($O122))&gt;0),"",IF(ISNUMBER($F122),IF(AND(ISNUMBER($E122),$F122&gt;$E122),"Cumplida con "&amp;($F122-$E122)&amp;IF($F122-$E122=1," día"," días")&amp;" de retraso","Cumplida"),IF(N($L122)&gt;=1,"Cumplida",IF(NOT(ISNUMBER($E122)),"Sin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plazo")))))))</f>
        <v/>
      </c>
      <c r="O122" s="57" t="n"/>
      <c r="P122" s="61">
        <f>IF(NOT((COUNTA($B122:$K122)+COUNTA($O122))&gt;0),"",IF((IF($C122="","Falta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",""))="","✔ OK","⚠ "&amp;LEFT(IF($C122="","Falta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",""),LEN(IF($C122="","Falta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",""))-3)))</f>
        <v/>
      </c>
      <c r="Q122" s="62">
        <f>IF(NOT((COUNTA($B122:$K122)+COUNTA($O122))&gt;0),"",IF(AND($T122="Sub",N($S122)&gt;0),IF(ISNUMBER(INDEX($D$5:$D$1000,$S122-4)),DATE(YEAR(INDEX($D$5:$D$1000,$S122-4)),MONTH(INDEX($D$5:$D$1000,$S122-4)),1),IF(ISNUMBER(INDEX($E$5:$E$1000,$S122-4)),DATE(YEAR(INDEX($E$5:$E$1000,$S122-4)),MONTH(INDEX($E$5:$E$1000,$S122-4)),1),MesCiclo)),IF(ISNUMBER($D122),DATE(YEAR($D122),MONTH($D122),1),IF(ISNUMBER($E122),DATE(YEAR($E122),MONTH($E122),1),MesCiclo))))</f>
        <v/>
      </c>
      <c r="R122" s="63">
        <f>IF(OR($Q122="",$Q122&lt;&gt;MesCiclo),"",COUNTIF($Q$5:$Q122,MesCiclo))</f>
        <v/>
      </c>
      <c r="S122" s="63">
        <f>IF($T122="","",IF($T122="Macro",ROW(),IFERROR(LOOKUP(2,1/($T$5:$T122="Macro"),ROW($T$5:$T122)),0)))</f>
        <v/>
      </c>
      <c r="T122" s="63">
        <f>IF(NOT((COUNTA($B122:$K122)+COUNTA($O122))&gt;0),"",IF($B122="Subactividad","Sub","Macro"))</f>
        <v/>
      </c>
      <c r="U122" s="63">
        <f>IF($T122="Macro",COUNTIFS($S$5:$S$1000,ROW(),$T$5:$T$1000,"Sub"),"")</f>
        <v/>
      </c>
      <c r="V122" s="63">
        <f>IF($T122="","",IF(ISNUMBER($F122),1,IFERROR(LOOKUP(2,1/($H122:$K122&lt;&gt;""),$H122:$K122),0)))</f>
        <v/>
      </c>
      <c r="W122" s="63">
        <f>IF($T122="","",IF(AND(ISNUMBER($F122),$F122&lt;=IF($Q122=MesCiclo,InicioCiclo,$Q122+MOD(2-WEEKDAY($Q122),7))+6),1,IF(ISNUMBER($H122),$H122,0)))</f>
        <v/>
      </c>
      <c r="X122" s="63">
        <f>IF($T122="","",IF(AND(ISNUMBER($F122),$F122&lt;=IF($Q122=MesCiclo,InicioCiclo,$Q122+MOD(2-WEEKDAY($Q122),7))+13),1,IF(ISNUMBER($I122),$I122,$W122)))</f>
        <v/>
      </c>
      <c r="Y122" s="63">
        <f>IF($T122="","",IF(AND(ISNUMBER($F122),$F122&lt;=IF($Q122=MesCiclo,InicioCiclo,$Q122+MOD(2-WEEKDAY($Q122),7))+20),1,IF(ISNUMBER($J122),$J122,$X122)))</f>
        <v/>
      </c>
      <c r="Z122" s="63">
        <f>IF($T122="","",IF(AND(ISNUMBER($F122),$F122&lt;=IF($Q122=MesCiclo,InicioCiclo,$Q122+MOD(2-WEEKDAY($Q122),7))+27),1,IF(ISNUMBER($K122),$K122,$Y122)))</f>
        <v/>
      </c>
      <c r="AA122" s="63">
        <f>IF($T122="","",IF(AND(ISNUMBER($F122),$F122&lt;=IF($Q122=MesCiclo,InicioCiclo,$Q122+MOD(2-WEEKDAY($Q122),7))+6),1,IF(N($U122)&gt;0,AVERAGEIFS($W$5:$W$1000,$S$5:$S$1000,ROW(),$T$5:$T$1000,"Sub"),$W122)))</f>
        <v/>
      </c>
      <c r="AB122" s="63">
        <f>IF($T122="","",IF(AND(ISNUMBER($F122),$F122&lt;=IF($Q122=MesCiclo,InicioCiclo,$Q122+MOD(2-WEEKDAY($Q122),7))+13),1,IF(N($U122)&gt;0,AVERAGEIFS($X$5:$X$1000,$S$5:$S$1000,ROW(),$T$5:$T$1000,"Sub"),$X122)))</f>
        <v/>
      </c>
      <c r="AC122" s="63">
        <f>IF($T122="","",IF(AND(ISNUMBER($F122),$F122&lt;=IF($Q122=MesCiclo,InicioCiclo,$Q122+MOD(2-WEEKDAY($Q122),7))+20),1,IF(N($U122)&gt;0,AVERAGEIFS($Y$5:$Y$1000,$S$5:$S$1000,ROW(),$T$5:$T$1000,"Sub"),$Y122)))</f>
        <v/>
      </c>
      <c r="AD122" s="63">
        <f>IF($T122="","",IF(AND(ISNUMBER($F122),$F122&lt;=IF($Q122=MesCiclo,InicioCiclo,$Q122+MOD(2-WEEKDAY($Q122),7))+27),1,IF(N($U122)&gt;0,AVERAGEIFS($Z$5:$Z$1000,$S$5:$S$1000,ROW(),$T$5:$T$1000,"Sub"),$Z122)))</f>
        <v/>
      </c>
      <c r="AE122" s="63">
        <f>IF($T122&lt;&gt;"Macro","",IF(COUNTIFS($Q$5:$Q$1000,$Q122,$T$5:$T$1000,"Macro",$G$5:$G$1000,"&gt;0")=0,1/COUNTIFS($Q$5:$Q$1000,$Q122,$T$5:$T$1000,"Macro"),IF(AND(ISNUMBER($G122),N($G122)&gt;0),$G122,SUMIFS($G$5:$G$1000,$Q$5:$Q$1000,$Q122,$T$5:$T$1000,"Macro")/COUNTIFS($Q$5:$Q$1000,$Q122,$T$5:$T$1000,"Macro",$G$5:$G$1000,"&gt;0"))/(COUNTIFS($Q$5:$Q$1000,$Q122,$T$5:$T$1000,"Macro")*SUMIFS($G$5:$G$1000,$Q$5:$Q$1000,$Q122,$T$5:$T$1000,"Macro")/COUNTIFS($Q$5:$Q$1000,$Q122,$T$5:$T$1000,"Macro",$G$5:$G$1000,"&gt;0"))))</f>
        <v/>
      </c>
    </row>
    <row r="123">
      <c r="A123" s="55">
        <f>IF(NOT((COUNTA($B123:$K123)+COUNTA($O123))&gt;0),"",IF($T123="Macro",COUNTIFS($T$5:$T123,"Macro",$Q$5:$Q123,$Q123),IF(N($S123)=0,"?",COUNTIFS(INDEX($T$5:$T$1000,1):INDEX($T$5:$T$1000,$S123-4),"Macro",INDEX($Q$5:$Q$1000,1):INDEX($Q$5:$Q$1000,$S123-4),INDEX($Q$5:$Q$1000,$S123-4))&amp;"."&amp;COUNTIFS($S$5:$S123,$S123,$T$5:$T123,"Sub"))))</f>
        <v/>
      </c>
      <c r="B123" s="56" t="n"/>
      <c r="C123" s="57" t="n"/>
      <c r="D123" s="58" t="n"/>
      <c r="E123" s="58" t="n"/>
      <c r="F123" s="58" t="n"/>
      <c r="G123" s="59" t="n"/>
      <c r="H123" s="59" t="n"/>
      <c r="I123" s="59" t="n"/>
      <c r="J123" s="59" t="n"/>
      <c r="K123" s="59" t="n"/>
      <c r="L123" s="60">
        <f>IF(NOT((COUNTA($B123:$K123)+COUNTA($O123))&gt;0),"",IF(ISNUMBER($F123),1,IF(N($U123)&gt;0,AVERAGEIFS($V$5:$V$1000,$S$5:$S$1000,ROW(),$T$5:$T$1000,"Sub"),$V123)))</f>
        <v/>
      </c>
      <c r="M123" s="55">
        <f>IF($L123="","",IF($L123&gt;=1,"Completado",IF($L123&gt;0,"En curso","Pendiente")))</f>
        <v/>
      </c>
      <c r="N123" s="55">
        <f>IF(NOT((COUNTA($B123:$K123)+COUNTA($O123))&gt;0),"",IF(ISNUMBER($F123),IF(AND(ISNUMBER($E123),$F123&gt;$E123),"Cumplida con "&amp;($F123-$E123)&amp;IF($F123-$E123=1," día"," días")&amp;" de retraso","Cumplida"),IF(N($L123)&gt;=1,"Cumplida",IF(NOT(ISNUMBER($E123)),"Sin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plazo")))))))</f>
        <v/>
      </c>
      <c r="O123" s="57" t="n"/>
      <c r="P123" s="61">
        <f>IF(NOT((COUNTA($B123:$K123)+COUNTA($O123))&gt;0),"",IF((IF($C123="","Falta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",""))="","✔ OK","⚠ "&amp;LEFT(IF($C123="","Falta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",""),LEN(IF($C123="","Falta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",""))-3)))</f>
        <v/>
      </c>
      <c r="Q123" s="62">
        <f>IF(NOT((COUNTA($B123:$K123)+COUNTA($O123))&gt;0),"",IF(AND($T123="Sub",N($S123)&gt;0),IF(ISNUMBER(INDEX($D$5:$D$1000,$S123-4)),DATE(YEAR(INDEX($D$5:$D$1000,$S123-4)),MONTH(INDEX($D$5:$D$1000,$S123-4)),1),IF(ISNUMBER(INDEX($E$5:$E$1000,$S123-4)),DATE(YEAR(INDEX($E$5:$E$1000,$S123-4)),MONTH(INDEX($E$5:$E$1000,$S123-4)),1),MesCiclo)),IF(ISNUMBER($D123),DATE(YEAR($D123),MONTH($D123),1),IF(ISNUMBER($E123),DATE(YEAR($E123),MONTH($E123),1),MesCiclo))))</f>
        <v/>
      </c>
      <c r="R123" s="63">
        <f>IF(OR($Q123="",$Q123&lt;&gt;MesCiclo),"",COUNTIF($Q$5:$Q123,MesCiclo))</f>
        <v/>
      </c>
      <c r="S123" s="63">
        <f>IF($T123="","",IF($T123="Macro",ROW(),IFERROR(LOOKUP(2,1/($T$5:$T123="Macro"),ROW($T$5:$T123)),0)))</f>
        <v/>
      </c>
      <c r="T123" s="63">
        <f>IF(NOT((COUNTA($B123:$K123)+COUNTA($O123))&gt;0),"",IF($B123="Subactividad","Sub","Macro"))</f>
        <v/>
      </c>
      <c r="U123" s="63">
        <f>IF($T123="Macro",COUNTIFS($S$5:$S$1000,ROW(),$T$5:$T$1000,"Sub"),"")</f>
        <v/>
      </c>
      <c r="V123" s="63">
        <f>IF($T123="","",IF(ISNUMBER($F123),1,IFERROR(LOOKUP(2,1/($H123:$K123&lt;&gt;""),$H123:$K123),0)))</f>
        <v/>
      </c>
      <c r="W123" s="63">
        <f>IF($T123="","",IF(AND(ISNUMBER($F123),$F123&lt;=IF($Q123=MesCiclo,InicioCiclo,$Q123+MOD(2-WEEKDAY($Q123),7))+6),1,IF(ISNUMBER($H123),$H123,0)))</f>
        <v/>
      </c>
      <c r="X123" s="63">
        <f>IF($T123="","",IF(AND(ISNUMBER($F123),$F123&lt;=IF($Q123=MesCiclo,InicioCiclo,$Q123+MOD(2-WEEKDAY($Q123),7))+13),1,IF(ISNUMBER($I123),$I123,$W123)))</f>
        <v/>
      </c>
      <c r="Y123" s="63">
        <f>IF($T123="","",IF(AND(ISNUMBER($F123),$F123&lt;=IF($Q123=MesCiclo,InicioCiclo,$Q123+MOD(2-WEEKDAY($Q123),7))+20),1,IF(ISNUMBER($J123),$J123,$X123)))</f>
        <v/>
      </c>
      <c r="Z123" s="63">
        <f>IF($T123="","",IF(AND(ISNUMBER($F123),$F123&lt;=IF($Q123=MesCiclo,InicioCiclo,$Q123+MOD(2-WEEKDAY($Q123),7))+27),1,IF(ISNUMBER($K123),$K123,$Y123)))</f>
        <v/>
      </c>
      <c r="AA123" s="63">
        <f>IF($T123="","",IF(AND(ISNUMBER($F123),$F123&lt;=IF($Q123=MesCiclo,InicioCiclo,$Q123+MOD(2-WEEKDAY($Q123),7))+6),1,IF(N($U123)&gt;0,AVERAGEIFS($W$5:$W$1000,$S$5:$S$1000,ROW(),$T$5:$T$1000,"Sub"),$W123)))</f>
        <v/>
      </c>
      <c r="AB123" s="63">
        <f>IF($T123="","",IF(AND(ISNUMBER($F123),$F123&lt;=IF($Q123=MesCiclo,InicioCiclo,$Q123+MOD(2-WEEKDAY($Q123),7))+13),1,IF(N($U123)&gt;0,AVERAGEIFS($X$5:$X$1000,$S$5:$S$1000,ROW(),$T$5:$T$1000,"Sub"),$X123)))</f>
        <v/>
      </c>
      <c r="AC123" s="63">
        <f>IF($T123="","",IF(AND(ISNUMBER($F123),$F123&lt;=IF($Q123=MesCiclo,InicioCiclo,$Q123+MOD(2-WEEKDAY($Q123),7))+20),1,IF(N($U123)&gt;0,AVERAGEIFS($Y$5:$Y$1000,$S$5:$S$1000,ROW(),$T$5:$T$1000,"Sub"),$Y123)))</f>
        <v/>
      </c>
      <c r="AD123" s="63">
        <f>IF($T123="","",IF(AND(ISNUMBER($F123),$F123&lt;=IF($Q123=MesCiclo,InicioCiclo,$Q123+MOD(2-WEEKDAY($Q123),7))+27),1,IF(N($U123)&gt;0,AVERAGEIFS($Z$5:$Z$1000,$S$5:$S$1000,ROW(),$T$5:$T$1000,"Sub"),$Z123)))</f>
        <v/>
      </c>
      <c r="AE123" s="63">
        <f>IF($T123&lt;&gt;"Macro","",IF(COUNTIFS($Q$5:$Q$1000,$Q123,$T$5:$T$1000,"Macro",$G$5:$G$1000,"&gt;0")=0,1/COUNTIFS($Q$5:$Q$1000,$Q123,$T$5:$T$1000,"Macro"),IF(AND(ISNUMBER($G123),N($G123)&gt;0),$G123,SUMIFS($G$5:$G$1000,$Q$5:$Q$1000,$Q123,$T$5:$T$1000,"Macro")/COUNTIFS($Q$5:$Q$1000,$Q123,$T$5:$T$1000,"Macro",$G$5:$G$1000,"&gt;0"))/(COUNTIFS($Q$5:$Q$1000,$Q123,$T$5:$T$1000,"Macro")*SUMIFS($G$5:$G$1000,$Q$5:$Q$1000,$Q123,$T$5:$T$1000,"Macro")/COUNTIFS($Q$5:$Q$1000,$Q123,$T$5:$T$1000,"Macro",$G$5:$G$1000,"&gt;0"))))</f>
        <v/>
      </c>
    </row>
    <row r="124">
      <c r="A124" s="55">
        <f>IF(NOT((COUNTA($B124:$K124)+COUNTA($O124))&gt;0),"",IF($T124="Macro",COUNTIFS($T$5:$T124,"Macro",$Q$5:$Q124,$Q124),IF(N($S124)=0,"?",COUNTIFS(INDEX($T$5:$T$1000,1):INDEX($T$5:$T$1000,$S124-4),"Macro",INDEX($Q$5:$Q$1000,1):INDEX($Q$5:$Q$1000,$S124-4),INDEX($Q$5:$Q$1000,$S124-4))&amp;"."&amp;COUNTIFS($S$5:$S124,$S124,$T$5:$T124,"Sub"))))</f>
        <v/>
      </c>
      <c r="B124" s="56" t="n"/>
      <c r="C124" s="57" t="n"/>
      <c r="D124" s="58" t="n"/>
      <c r="E124" s="58" t="n"/>
      <c r="F124" s="58" t="n"/>
      <c r="G124" s="59" t="n"/>
      <c r="H124" s="59" t="n"/>
      <c r="I124" s="59" t="n"/>
      <c r="J124" s="59" t="n"/>
      <c r="K124" s="59" t="n"/>
      <c r="L124" s="60">
        <f>IF(NOT((COUNTA($B124:$K124)+COUNTA($O124))&gt;0),"",IF(ISNUMBER($F124),1,IF(N($U124)&gt;0,AVERAGEIFS($V$5:$V$1000,$S$5:$S$1000,ROW(),$T$5:$T$1000,"Sub"),$V124)))</f>
        <v/>
      </c>
      <c r="M124" s="55">
        <f>IF($L124="","",IF($L124&gt;=1,"Completado",IF($L124&gt;0,"En curso","Pendiente")))</f>
        <v/>
      </c>
      <c r="N124" s="55">
        <f>IF(NOT((COUNTA($B124:$K124)+COUNTA($O124))&gt;0),"",IF(ISNUMBER($F124),IF(AND(ISNUMBER($E124),$F124&gt;$E124),"Cumplida con "&amp;($F124-$E124)&amp;IF($F124-$E124=1," día"," días")&amp;" de retraso","Cumplida"),IF(N($L124)&gt;=1,"Cumplida",IF(NOT(ISNUMBER($E124)),"Sin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plazo")))))))</f>
        <v/>
      </c>
      <c r="O124" s="57" t="n"/>
      <c r="P124" s="61">
        <f>IF(NOT((COUNTA($B124:$K124)+COUNTA($O124))&gt;0),"",IF((IF($C124="","Falta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",""))="","✔ OK","⚠ "&amp;LEFT(IF($C124="","Falta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",""),LEN(IF($C124="","Falta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",""))-3)))</f>
        <v/>
      </c>
      <c r="Q124" s="62">
        <f>IF(NOT((COUNTA($B124:$K124)+COUNTA($O124))&gt;0),"",IF(AND($T124="Sub",N($S124)&gt;0),IF(ISNUMBER(INDEX($D$5:$D$1000,$S124-4)),DATE(YEAR(INDEX($D$5:$D$1000,$S124-4)),MONTH(INDEX($D$5:$D$1000,$S124-4)),1),IF(ISNUMBER(INDEX($E$5:$E$1000,$S124-4)),DATE(YEAR(INDEX($E$5:$E$1000,$S124-4)),MONTH(INDEX($E$5:$E$1000,$S124-4)),1),MesCiclo)),IF(ISNUMBER($D124),DATE(YEAR($D124),MONTH($D124),1),IF(ISNUMBER($E124),DATE(YEAR($E124),MONTH($E124),1),MesCiclo))))</f>
        <v/>
      </c>
      <c r="R124" s="63">
        <f>IF(OR($Q124="",$Q124&lt;&gt;MesCiclo),"",COUNTIF($Q$5:$Q124,MesCiclo))</f>
        <v/>
      </c>
      <c r="S124" s="63">
        <f>IF($T124="","",IF($T124="Macro",ROW(),IFERROR(LOOKUP(2,1/($T$5:$T124="Macro"),ROW($T$5:$T124)),0)))</f>
        <v/>
      </c>
      <c r="T124" s="63">
        <f>IF(NOT((COUNTA($B124:$K124)+COUNTA($O124))&gt;0),"",IF($B124="Subactividad","Sub","Macro"))</f>
        <v/>
      </c>
      <c r="U124" s="63">
        <f>IF($T124="Macro",COUNTIFS($S$5:$S$1000,ROW(),$T$5:$T$1000,"Sub"),"")</f>
        <v/>
      </c>
      <c r="V124" s="63">
        <f>IF($T124="","",IF(ISNUMBER($F124),1,IFERROR(LOOKUP(2,1/($H124:$K124&lt;&gt;""),$H124:$K124),0)))</f>
        <v/>
      </c>
      <c r="W124" s="63">
        <f>IF($T124="","",IF(AND(ISNUMBER($F124),$F124&lt;=IF($Q124=MesCiclo,InicioCiclo,$Q124+MOD(2-WEEKDAY($Q124),7))+6),1,IF(ISNUMBER($H124),$H124,0)))</f>
        <v/>
      </c>
      <c r="X124" s="63">
        <f>IF($T124="","",IF(AND(ISNUMBER($F124),$F124&lt;=IF($Q124=MesCiclo,InicioCiclo,$Q124+MOD(2-WEEKDAY($Q124),7))+13),1,IF(ISNUMBER($I124),$I124,$W124)))</f>
        <v/>
      </c>
      <c r="Y124" s="63">
        <f>IF($T124="","",IF(AND(ISNUMBER($F124),$F124&lt;=IF($Q124=MesCiclo,InicioCiclo,$Q124+MOD(2-WEEKDAY($Q124),7))+20),1,IF(ISNUMBER($J124),$J124,$X124)))</f>
        <v/>
      </c>
      <c r="Z124" s="63">
        <f>IF($T124="","",IF(AND(ISNUMBER($F124),$F124&lt;=IF($Q124=MesCiclo,InicioCiclo,$Q124+MOD(2-WEEKDAY($Q124),7))+27),1,IF(ISNUMBER($K124),$K124,$Y124)))</f>
        <v/>
      </c>
      <c r="AA124" s="63">
        <f>IF($T124="","",IF(AND(ISNUMBER($F124),$F124&lt;=IF($Q124=MesCiclo,InicioCiclo,$Q124+MOD(2-WEEKDAY($Q124),7))+6),1,IF(N($U124)&gt;0,AVERAGEIFS($W$5:$W$1000,$S$5:$S$1000,ROW(),$T$5:$T$1000,"Sub"),$W124)))</f>
        <v/>
      </c>
      <c r="AB124" s="63">
        <f>IF($T124="","",IF(AND(ISNUMBER($F124),$F124&lt;=IF($Q124=MesCiclo,InicioCiclo,$Q124+MOD(2-WEEKDAY($Q124),7))+13),1,IF(N($U124)&gt;0,AVERAGEIFS($X$5:$X$1000,$S$5:$S$1000,ROW(),$T$5:$T$1000,"Sub"),$X124)))</f>
        <v/>
      </c>
      <c r="AC124" s="63">
        <f>IF($T124="","",IF(AND(ISNUMBER($F124),$F124&lt;=IF($Q124=MesCiclo,InicioCiclo,$Q124+MOD(2-WEEKDAY($Q124),7))+20),1,IF(N($U124)&gt;0,AVERAGEIFS($Y$5:$Y$1000,$S$5:$S$1000,ROW(),$T$5:$T$1000,"Sub"),$Y124)))</f>
        <v/>
      </c>
      <c r="AD124" s="63">
        <f>IF($T124="","",IF(AND(ISNUMBER($F124),$F124&lt;=IF($Q124=MesCiclo,InicioCiclo,$Q124+MOD(2-WEEKDAY($Q124),7))+27),1,IF(N($U124)&gt;0,AVERAGEIFS($Z$5:$Z$1000,$S$5:$S$1000,ROW(),$T$5:$T$1000,"Sub"),$Z124)))</f>
        <v/>
      </c>
      <c r="AE124" s="63">
        <f>IF($T124&lt;&gt;"Macro","",IF(COUNTIFS($Q$5:$Q$1000,$Q124,$T$5:$T$1000,"Macro",$G$5:$G$1000,"&gt;0")=0,1/COUNTIFS($Q$5:$Q$1000,$Q124,$T$5:$T$1000,"Macro"),IF(AND(ISNUMBER($G124),N($G124)&gt;0),$G124,SUMIFS($G$5:$G$1000,$Q$5:$Q$1000,$Q124,$T$5:$T$1000,"Macro")/COUNTIFS($Q$5:$Q$1000,$Q124,$T$5:$T$1000,"Macro",$G$5:$G$1000,"&gt;0"))/(COUNTIFS($Q$5:$Q$1000,$Q124,$T$5:$T$1000,"Macro")*SUMIFS($G$5:$G$1000,$Q$5:$Q$1000,$Q124,$T$5:$T$1000,"Macro")/COUNTIFS($Q$5:$Q$1000,$Q124,$T$5:$T$1000,"Macro",$G$5:$G$1000,"&gt;0"))))</f>
        <v/>
      </c>
    </row>
    <row r="125">
      <c r="A125" s="55">
        <f>IF(NOT((COUNTA($B125:$K125)+COUNTA($O125))&gt;0),"",IF($T125="Macro",COUNTIFS($T$5:$T125,"Macro",$Q$5:$Q125,$Q125),IF(N($S125)=0,"?",COUNTIFS(INDEX($T$5:$T$1000,1):INDEX($T$5:$T$1000,$S125-4),"Macro",INDEX($Q$5:$Q$1000,1):INDEX($Q$5:$Q$1000,$S125-4),INDEX($Q$5:$Q$1000,$S125-4))&amp;"."&amp;COUNTIFS($S$5:$S125,$S125,$T$5:$T125,"Sub"))))</f>
        <v/>
      </c>
      <c r="B125" s="56" t="n"/>
      <c r="C125" s="57" t="n"/>
      <c r="D125" s="58" t="n"/>
      <c r="E125" s="58" t="n"/>
      <c r="F125" s="58" t="n"/>
      <c r="G125" s="59" t="n"/>
      <c r="H125" s="59" t="n"/>
      <c r="I125" s="59" t="n"/>
      <c r="J125" s="59" t="n"/>
      <c r="K125" s="59" t="n"/>
      <c r="L125" s="60">
        <f>IF(NOT((COUNTA($B125:$K125)+COUNTA($O125))&gt;0),"",IF(ISNUMBER($F125),1,IF(N($U125)&gt;0,AVERAGEIFS($V$5:$V$1000,$S$5:$S$1000,ROW(),$T$5:$T$1000,"Sub"),$V125)))</f>
        <v/>
      </c>
      <c r="M125" s="55">
        <f>IF($L125="","",IF($L125&gt;=1,"Completado",IF($L125&gt;0,"En curso","Pendiente")))</f>
        <v/>
      </c>
      <c r="N125" s="55">
        <f>IF(NOT((COUNTA($B125:$K125)+COUNTA($O125))&gt;0),"",IF(ISNUMBER($F125),IF(AND(ISNUMBER($E125),$F125&gt;$E125),"Cumplida con "&amp;($F125-$E125)&amp;IF($F125-$E125=1," día"," días")&amp;" de retraso","Cumplida"),IF(N($L125)&gt;=1,"Cumplida",IF(NOT(ISNUMBER($E125)),"Sin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plazo")))))))</f>
        <v/>
      </c>
      <c r="O125" s="57" t="n"/>
      <c r="P125" s="61">
        <f>IF(NOT((COUNTA($B125:$K125)+COUNTA($O125))&gt;0),"",IF((IF($C125="","Falta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",""))="","✔ OK","⚠ "&amp;LEFT(IF($C125="","Falta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",""),LEN(IF($C125="","Falta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",""))-3)))</f>
        <v/>
      </c>
      <c r="Q125" s="62">
        <f>IF(NOT((COUNTA($B125:$K125)+COUNTA($O125))&gt;0),"",IF(AND($T125="Sub",N($S125)&gt;0),IF(ISNUMBER(INDEX($D$5:$D$1000,$S125-4)),DATE(YEAR(INDEX($D$5:$D$1000,$S125-4)),MONTH(INDEX($D$5:$D$1000,$S125-4)),1),IF(ISNUMBER(INDEX($E$5:$E$1000,$S125-4)),DATE(YEAR(INDEX($E$5:$E$1000,$S125-4)),MONTH(INDEX($E$5:$E$1000,$S125-4)),1),MesCiclo)),IF(ISNUMBER($D125),DATE(YEAR($D125),MONTH($D125),1),IF(ISNUMBER($E125),DATE(YEAR($E125),MONTH($E125),1),MesCiclo))))</f>
        <v/>
      </c>
      <c r="R125" s="63">
        <f>IF(OR($Q125="",$Q125&lt;&gt;MesCiclo),"",COUNTIF($Q$5:$Q125,MesCiclo))</f>
        <v/>
      </c>
      <c r="S125" s="63">
        <f>IF($T125="","",IF($T125="Macro",ROW(),IFERROR(LOOKUP(2,1/($T$5:$T125="Macro"),ROW($T$5:$T125)),0)))</f>
        <v/>
      </c>
      <c r="T125" s="63">
        <f>IF(NOT((COUNTA($B125:$K125)+COUNTA($O125))&gt;0),"",IF($B125="Subactividad","Sub","Macro"))</f>
        <v/>
      </c>
      <c r="U125" s="63">
        <f>IF($T125="Macro",COUNTIFS($S$5:$S$1000,ROW(),$T$5:$T$1000,"Sub"),"")</f>
        <v/>
      </c>
      <c r="V125" s="63">
        <f>IF($T125="","",IF(ISNUMBER($F125),1,IFERROR(LOOKUP(2,1/($H125:$K125&lt;&gt;""),$H125:$K125),0)))</f>
        <v/>
      </c>
      <c r="W125" s="63">
        <f>IF($T125="","",IF(AND(ISNUMBER($F125),$F125&lt;=IF($Q125=MesCiclo,InicioCiclo,$Q125+MOD(2-WEEKDAY($Q125),7))+6),1,IF(ISNUMBER($H125),$H125,0)))</f>
        <v/>
      </c>
      <c r="X125" s="63">
        <f>IF($T125="","",IF(AND(ISNUMBER($F125),$F125&lt;=IF($Q125=MesCiclo,InicioCiclo,$Q125+MOD(2-WEEKDAY($Q125),7))+13),1,IF(ISNUMBER($I125),$I125,$W125)))</f>
        <v/>
      </c>
      <c r="Y125" s="63">
        <f>IF($T125="","",IF(AND(ISNUMBER($F125),$F125&lt;=IF($Q125=MesCiclo,InicioCiclo,$Q125+MOD(2-WEEKDAY($Q125),7))+20),1,IF(ISNUMBER($J125),$J125,$X125)))</f>
        <v/>
      </c>
      <c r="Z125" s="63">
        <f>IF($T125="","",IF(AND(ISNUMBER($F125),$F125&lt;=IF($Q125=MesCiclo,InicioCiclo,$Q125+MOD(2-WEEKDAY($Q125),7))+27),1,IF(ISNUMBER($K125),$K125,$Y125)))</f>
        <v/>
      </c>
      <c r="AA125" s="63">
        <f>IF($T125="","",IF(AND(ISNUMBER($F125),$F125&lt;=IF($Q125=MesCiclo,InicioCiclo,$Q125+MOD(2-WEEKDAY($Q125),7))+6),1,IF(N($U125)&gt;0,AVERAGEIFS($W$5:$W$1000,$S$5:$S$1000,ROW(),$T$5:$T$1000,"Sub"),$W125)))</f>
        <v/>
      </c>
      <c r="AB125" s="63">
        <f>IF($T125="","",IF(AND(ISNUMBER($F125),$F125&lt;=IF($Q125=MesCiclo,InicioCiclo,$Q125+MOD(2-WEEKDAY($Q125),7))+13),1,IF(N($U125)&gt;0,AVERAGEIFS($X$5:$X$1000,$S$5:$S$1000,ROW(),$T$5:$T$1000,"Sub"),$X125)))</f>
        <v/>
      </c>
      <c r="AC125" s="63">
        <f>IF($T125="","",IF(AND(ISNUMBER($F125),$F125&lt;=IF($Q125=MesCiclo,InicioCiclo,$Q125+MOD(2-WEEKDAY($Q125),7))+20),1,IF(N($U125)&gt;0,AVERAGEIFS($Y$5:$Y$1000,$S$5:$S$1000,ROW(),$T$5:$T$1000,"Sub"),$Y125)))</f>
        <v/>
      </c>
      <c r="AD125" s="63">
        <f>IF($T125="","",IF(AND(ISNUMBER($F125),$F125&lt;=IF($Q125=MesCiclo,InicioCiclo,$Q125+MOD(2-WEEKDAY($Q125),7))+27),1,IF(N($U125)&gt;0,AVERAGEIFS($Z$5:$Z$1000,$S$5:$S$1000,ROW(),$T$5:$T$1000,"Sub"),$Z125)))</f>
        <v/>
      </c>
      <c r="AE125" s="63">
        <f>IF($T125&lt;&gt;"Macro","",IF(COUNTIFS($Q$5:$Q$1000,$Q125,$T$5:$T$1000,"Macro",$G$5:$G$1000,"&gt;0")=0,1/COUNTIFS($Q$5:$Q$1000,$Q125,$T$5:$T$1000,"Macro"),IF(AND(ISNUMBER($G125),N($G125)&gt;0),$G125,SUMIFS($G$5:$G$1000,$Q$5:$Q$1000,$Q125,$T$5:$T$1000,"Macro")/COUNTIFS($Q$5:$Q$1000,$Q125,$T$5:$T$1000,"Macro",$G$5:$G$1000,"&gt;0"))/(COUNTIFS($Q$5:$Q$1000,$Q125,$T$5:$T$1000,"Macro")*SUMIFS($G$5:$G$1000,$Q$5:$Q$1000,$Q125,$T$5:$T$1000,"Macro")/COUNTIFS($Q$5:$Q$1000,$Q125,$T$5:$T$1000,"Macro",$G$5:$G$1000,"&gt;0"))))</f>
        <v/>
      </c>
    </row>
    <row r="126">
      <c r="A126" s="55">
        <f>IF(NOT((COUNTA($B126:$K126)+COUNTA($O126))&gt;0),"",IF($T126="Macro",COUNTIFS($T$5:$T126,"Macro",$Q$5:$Q126,$Q126),IF(N($S126)=0,"?",COUNTIFS(INDEX($T$5:$T$1000,1):INDEX($T$5:$T$1000,$S126-4),"Macro",INDEX($Q$5:$Q$1000,1):INDEX($Q$5:$Q$1000,$S126-4),INDEX($Q$5:$Q$1000,$S126-4))&amp;"."&amp;COUNTIFS($S$5:$S126,$S126,$T$5:$T126,"Sub"))))</f>
        <v/>
      </c>
      <c r="B126" s="56" t="n"/>
      <c r="C126" s="57" t="n"/>
      <c r="D126" s="58" t="n"/>
      <c r="E126" s="58" t="n"/>
      <c r="F126" s="58" t="n"/>
      <c r="G126" s="59" t="n"/>
      <c r="H126" s="59" t="n"/>
      <c r="I126" s="59" t="n"/>
      <c r="J126" s="59" t="n"/>
      <c r="K126" s="59" t="n"/>
      <c r="L126" s="60">
        <f>IF(NOT((COUNTA($B126:$K126)+COUNTA($O126))&gt;0),"",IF(ISNUMBER($F126),1,IF(N($U126)&gt;0,AVERAGEIFS($V$5:$V$1000,$S$5:$S$1000,ROW(),$T$5:$T$1000,"Sub"),$V126)))</f>
        <v/>
      </c>
      <c r="M126" s="55">
        <f>IF($L126="","",IF($L126&gt;=1,"Completado",IF($L126&gt;0,"En curso","Pendiente")))</f>
        <v/>
      </c>
      <c r="N126" s="55">
        <f>IF(NOT((COUNTA($B126:$K126)+COUNTA($O126))&gt;0),"",IF(ISNUMBER($F126),IF(AND(ISNUMBER($E126),$F126&gt;$E126),"Cumplida con "&amp;($F126-$E126)&amp;IF($F126-$E126=1," día"," días")&amp;" de retraso","Cumplida"),IF(N($L126)&gt;=1,"Cumplida",IF(NOT(ISNUMBER($E126)),"Sin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plazo")))))))</f>
        <v/>
      </c>
      <c r="O126" s="57" t="n"/>
      <c r="P126" s="61">
        <f>IF(NOT((COUNTA($B126:$K126)+COUNTA($O126))&gt;0),"",IF((IF($C126="","Falta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",""))="","✔ OK","⚠ "&amp;LEFT(IF($C126="","Falta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",""),LEN(IF($C126="","Falta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",""))-3)))</f>
        <v/>
      </c>
      <c r="Q126" s="62">
        <f>IF(NOT((COUNTA($B126:$K126)+COUNTA($O126))&gt;0),"",IF(AND($T126="Sub",N($S126)&gt;0),IF(ISNUMBER(INDEX($D$5:$D$1000,$S126-4)),DATE(YEAR(INDEX($D$5:$D$1000,$S126-4)),MONTH(INDEX($D$5:$D$1000,$S126-4)),1),IF(ISNUMBER(INDEX($E$5:$E$1000,$S126-4)),DATE(YEAR(INDEX($E$5:$E$1000,$S126-4)),MONTH(INDEX($E$5:$E$1000,$S126-4)),1),MesCiclo)),IF(ISNUMBER($D126),DATE(YEAR($D126),MONTH($D126),1),IF(ISNUMBER($E126),DATE(YEAR($E126),MONTH($E126),1),MesCiclo))))</f>
        <v/>
      </c>
      <c r="R126" s="63">
        <f>IF(OR($Q126="",$Q126&lt;&gt;MesCiclo),"",COUNTIF($Q$5:$Q126,MesCiclo))</f>
        <v/>
      </c>
      <c r="S126" s="63">
        <f>IF($T126="","",IF($T126="Macro",ROW(),IFERROR(LOOKUP(2,1/($T$5:$T126="Macro"),ROW($T$5:$T126)),0)))</f>
        <v/>
      </c>
      <c r="T126" s="63">
        <f>IF(NOT((COUNTA($B126:$K126)+COUNTA($O126))&gt;0),"",IF($B126="Subactividad","Sub","Macro"))</f>
        <v/>
      </c>
      <c r="U126" s="63">
        <f>IF($T126="Macro",COUNTIFS($S$5:$S$1000,ROW(),$T$5:$T$1000,"Sub"),"")</f>
        <v/>
      </c>
      <c r="V126" s="63">
        <f>IF($T126="","",IF(ISNUMBER($F126),1,IFERROR(LOOKUP(2,1/($H126:$K126&lt;&gt;""),$H126:$K126),0)))</f>
        <v/>
      </c>
      <c r="W126" s="63">
        <f>IF($T126="","",IF(AND(ISNUMBER($F126),$F126&lt;=IF($Q126=MesCiclo,InicioCiclo,$Q126+MOD(2-WEEKDAY($Q126),7))+6),1,IF(ISNUMBER($H126),$H126,0)))</f>
        <v/>
      </c>
      <c r="X126" s="63">
        <f>IF($T126="","",IF(AND(ISNUMBER($F126),$F126&lt;=IF($Q126=MesCiclo,InicioCiclo,$Q126+MOD(2-WEEKDAY($Q126),7))+13),1,IF(ISNUMBER($I126),$I126,$W126)))</f>
        <v/>
      </c>
      <c r="Y126" s="63">
        <f>IF($T126="","",IF(AND(ISNUMBER($F126),$F126&lt;=IF($Q126=MesCiclo,InicioCiclo,$Q126+MOD(2-WEEKDAY($Q126),7))+20),1,IF(ISNUMBER($J126),$J126,$X126)))</f>
        <v/>
      </c>
      <c r="Z126" s="63">
        <f>IF($T126="","",IF(AND(ISNUMBER($F126),$F126&lt;=IF($Q126=MesCiclo,InicioCiclo,$Q126+MOD(2-WEEKDAY($Q126),7))+27),1,IF(ISNUMBER($K126),$K126,$Y126)))</f>
        <v/>
      </c>
      <c r="AA126" s="63">
        <f>IF($T126="","",IF(AND(ISNUMBER($F126),$F126&lt;=IF($Q126=MesCiclo,InicioCiclo,$Q126+MOD(2-WEEKDAY($Q126),7))+6),1,IF(N($U126)&gt;0,AVERAGEIFS($W$5:$W$1000,$S$5:$S$1000,ROW(),$T$5:$T$1000,"Sub"),$W126)))</f>
        <v/>
      </c>
      <c r="AB126" s="63">
        <f>IF($T126="","",IF(AND(ISNUMBER($F126),$F126&lt;=IF($Q126=MesCiclo,InicioCiclo,$Q126+MOD(2-WEEKDAY($Q126),7))+13),1,IF(N($U126)&gt;0,AVERAGEIFS($X$5:$X$1000,$S$5:$S$1000,ROW(),$T$5:$T$1000,"Sub"),$X126)))</f>
        <v/>
      </c>
      <c r="AC126" s="63">
        <f>IF($T126="","",IF(AND(ISNUMBER($F126),$F126&lt;=IF($Q126=MesCiclo,InicioCiclo,$Q126+MOD(2-WEEKDAY($Q126),7))+20),1,IF(N($U126)&gt;0,AVERAGEIFS($Y$5:$Y$1000,$S$5:$S$1000,ROW(),$T$5:$T$1000,"Sub"),$Y126)))</f>
        <v/>
      </c>
      <c r="AD126" s="63">
        <f>IF($T126="","",IF(AND(ISNUMBER($F126),$F126&lt;=IF($Q126=MesCiclo,InicioCiclo,$Q126+MOD(2-WEEKDAY($Q126),7))+27),1,IF(N($U126)&gt;0,AVERAGEIFS($Z$5:$Z$1000,$S$5:$S$1000,ROW(),$T$5:$T$1000,"Sub"),$Z126)))</f>
        <v/>
      </c>
      <c r="AE126" s="63">
        <f>IF($T126&lt;&gt;"Macro","",IF(COUNTIFS($Q$5:$Q$1000,$Q126,$T$5:$T$1000,"Macro",$G$5:$G$1000,"&gt;0")=0,1/COUNTIFS($Q$5:$Q$1000,$Q126,$T$5:$T$1000,"Macro"),IF(AND(ISNUMBER($G126),N($G126)&gt;0),$G126,SUMIFS($G$5:$G$1000,$Q$5:$Q$1000,$Q126,$T$5:$T$1000,"Macro")/COUNTIFS($Q$5:$Q$1000,$Q126,$T$5:$T$1000,"Macro",$G$5:$G$1000,"&gt;0"))/(COUNTIFS($Q$5:$Q$1000,$Q126,$T$5:$T$1000,"Macro")*SUMIFS($G$5:$G$1000,$Q$5:$Q$1000,$Q126,$T$5:$T$1000,"Macro")/COUNTIFS($Q$5:$Q$1000,$Q126,$T$5:$T$1000,"Macro",$G$5:$G$1000,"&gt;0"))))</f>
        <v/>
      </c>
    </row>
    <row r="127">
      <c r="A127" s="55">
        <f>IF(NOT((COUNTA($B127:$K127)+COUNTA($O127))&gt;0),"",IF($T127="Macro",COUNTIFS($T$5:$T127,"Macro",$Q$5:$Q127,$Q127),IF(N($S127)=0,"?",COUNTIFS(INDEX($T$5:$T$1000,1):INDEX($T$5:$T$1000,$S127-4),"Macro",INDEX($Q$5:$Q$1000,1):INDEX($Q$5:$Q$1000,$S127-4),INDEX($Q$5:$Q$1000,$S127-4))&amp;"."&amp;COUNTIFS($S$5:$S127,$S127,$T$5:$T127,"Sub"))))</f>
        <v/>
      </c>
      <c r="B127" s="56" t="n"/>
      <c r="C127" s="57" t="n"/>
      <c r="D127" s="58" t="n"/>
      <c r="E127" s="58" t="n"/>
      <c r="F127" s="58" t="n"/>
      <c r="G127" s="59" t="n"/>
      <c r="H127" s="59" t="n"/>
      <c r="I127" s="59" t="n"/>
      <c r="J127" s="59" t="n"/>
      <c r="K127" s="59" t="n"/>
      <c r="L127" s="60">
        <f>IF(NOT((COUNTA($B127:$K127)+COUNTA($O127))&gt;0),"",IF(ISNUMBER($F127),1,IF(N($U127)&gt;0,AVERAGEIFS($V$5:$V$1000,$S$5:$S$1000,ROW(),$T$5:$T$1000,"Sub"),$V127)))</f>
        <v/>
      </c>
      <c r="M127" s="55">
        <f>IF($L127="","",IF($L127&gt;=1,"Completado",IF($L127&gt;0,"En curso","Pendiente")))</f>
        <v/>
      </c>
      <c r="N127" s="55">
        <f>IF(NOT((COUNTA($B127:$K127)+COUNTA($O127))&gt;0),"",IF(ISNUMBER($F127),IF(AND(ISNUMBER($E127),$F127&gt;$E127),"Cumplida con "&amp;($F127-$E127)&amp;IF($F127-$E127=1," día"," días")&amp;" de retraso","Cumplida"),IF(N($L127)&gt;=1,"Cumplida",IF(NOT(ISNUMBER($E127)),"Sin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plazo")))))))</f>
        <v/>
      </c>
      <c r="O127" s="57" t="n"/>
      <c r="P127" s="61">
        <f>IF(NOT((COUNTA($B127:$K127)+COUNTA($O127))&gt;0),"",IF((IF($C127="","Falta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",""))="","✔ OK","⚠ "&amp;LEFT(IF($C127="","Falta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",""),LEN(IF($C127="","Falta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",""))-3)))</f>
        <v/>
      </c>
      <c r="Q127" s="62">
        <f>IF(NOT((COUNTA($B127:$K127)+COUNTA($O127))&gt;0),"",IF(AND($T127="Sub",N($S127)&gt;0),IF(ISNUMBER(INDEX($D$5:$D$1000,$S127-4)),DATE(YEAR(INDEX($D$5:$D$1000,$S127-4)),MONTH(INDEX($D$5:$D$1000,$S127-4)),1),IF(ISNUMBER(INDEX($E$5:$E$1000,$S127-4)),DATE(YEAR(INDEX($E$5:$E$1000,$S127-4)),MONTH(INDEX($E$5:$E$1000,$S127-4)),1),MesCiclo)),IF(ISNUMBER($D127),DATE(YEAR($D127),MONTH($D127),1),IF(ISNUMBER($E127),DATE(YEAR($E127),MONTH($E127),1),MesCiclo))))</f>
        <v/>
      </c>
      <c r="R127" s="63">
        <f>IF(OR($Q127="",$Q127&lt;&gt;MesCiclo),"",COUNTIF($Q$5:$Q127,MesCiclo))</f>
        <v/>
      </c>
      <c r="S127" s="63">
        <f>IF($T127="","",IF($T127="Macro",ROW(),IFERROR(LOOKUP(2,1/($T$5:$T127="Macro"),ROW($T$5:$T127)),0)))</f>
        <v/>
      </c>
      <c r="T127" s="63">
        <f>IF(NOT((COUNTA($B127:$K127)+COUNTA($O127))&gt;0),"",IF($B127="Subactividad","Sub","Macro"))</f>
        <v/>
      </c>
      <c r="U127" s="63">
        <f>IF($T127="Macro",COUNTIFS($S$5:$S$1000,ROW(),$T$5:$T$1000,"Sub"),"")</f>
        <v/>
      </c>
      <c r="V127" s="63">
        <f>IF($T127="","",IF(ISNUMBER($F127),1,IFERROR(LOOKUP(2,1/($H127:$K127&lt;&gt;""),$H127:$K127),0)))</f>
        <v/>
      </c>
      <c r="W127" s="63">
        <f>IF($T127="","",IF(AND(ISNUMBER($F127),$F127&lt;=IF($Q127=MesCiclo,InicioCiclo,$Q127+MOD(2-WEEKDAY($Q127),7))+6),1,IF(ISNUMBER($H127),$H127,0)))</f>
        <v/>
      </c>
      <c r="X127" s="63">
        <f>IF($T127="","",IF(AND(ISNUMBER($F127),$F127&lt;=IF($Q127=MesCiclo,InicioCiclo,$Q127+MOD(2-WEEKDAY($Q127),7))+13),1,IF(ISNUMBER($I127),$I127,$W127)))</f>
        <v/>
      </c>
      <c r="Y127" s="63">
        <f>IF($T127="","",IF(AND(ISNUMBER($F127),$F127&lt;=IF($Q127=MesCiclo,InicioCiclo,$Q127+MOD(2-WEEKDAY($Q127),7))+20),1,IF(ISNUMBER($J127),$J127,$X127)))</f>
        <v/>
      </c>
      <c r="Z127" s="63">
        <f>IF($T127="","",IF(AND(ISNUMBER($F127),$F127&lt;=IF($Q127=MesCiclo,InicioCiclo,$Q127+MOD(2-WEEKDAY($Q127),7))+27),1,IF(ISNUMBER($K127),$K127,$Y127)))</f>
        <v/>
      </c>
      <c r="AA127" s="63">
        <f>IF($T127="","",IF(AND(ISNUMBER($F127),$F127&lt;=IF($Q127=MesCiclo,InicioCiclo,$Q127+MOD(2-WEEKDAY($Q127),7))+6),1,IF(N($U127)&gt;0,AVERAGEIFS($W$5:$W$1000,$S$5:$S$1000,ROW(),$T$5:$T$1000,"Sub"),$W127)))</f>
        <v/>
      </c>
      <c r="AB127" s="63">
        <f>IF($T127="","",IF(AND(ISNUMBER($F127),$F127&lt;=IF($Q127=MesCiclo,InicioCiclo,$Q127+MOD(2-WEEKDAY($Q127),7))+13),1,IF(N($U127)&gt;0,AVERAGEIFS($X$5:$X$1000,$S$5:$S$1000,ROW(),$T$5:$T$1000,"Sub"),$X127)))</f>
        <v/>
      </c>
      <c r="AC127" s="63">
        <f>IF($T127="","",IF(AND(ISNUMBER($F127),$F127&lt;=IF($Q127=MesCiclo,InicioCiclo,$Q127+MOD(2-WEEKDAY($Q127),7))+20),1,IF(N($U127)&gt;0,AVERAGEIFS($Y$5:$Y$1000,$S$5:$S$1000,ROW(),$T$5:$T$1000,"Sub"),$Y127)))</f>
        <v/>
      </c>
      <c r="AD127" s="63">
        <f>IF($T127="","",IF(AND(ISNUMBER($F127),$F127&lt;=IF($Q127=MesCiclo,InicioCiclo,$Q127+MOD(2-WEEKDAY($Q127),7))+27),1,IF(N($U127)&gt;0,AVERAGEIFS($Z$5:$Z$1000,$S$5:$S$1000,ROW(),$T$5:$T$1000,"Sub"),$Z127)))</f>
        <v/>
      </c>
      <c r="AE127" s="63">
        <f>IF($T127&lt;&gt;"Macro","",IF(COUNTIFS($Q$5:$Q$1000,$Q127,$T$5:$T$1000,"Macro",$G$5:$G$1000,"&gt;0")=0,1/COUNTIFS($Q$5:$Q$1000,$Q127,$T$5:$T$1000,"Macro"),IF(AND(ISNUMBER($G127),N($G127)&gt;0),$G127,SUMIFS($G$5:$G$1000,$Q$5:$Q$1000,$Q127,$T$5:$T$1000,"Macro")/COUNTIFS($Q$5:$Q$1000,$Q127,$T$5:$T$1000,"Macro",$G$5:$G$1000,"&gt;0"))/(COUNTIFS($Q$5:$Q$1000,$Q127,$T$5:$T$1000,"Macro")*SUMIFS($G$5:$G$1000,$Q$5:$Q$1000,$Q127,$T$5:$T$1000,"Macro")/COUNTIFS($Q$5:$Q$1000,$Q127,$T$5:$T$1000,"Macro",$G$5:$G$1000,"&gt;0"))))</f>
        <v/>
      </c>
    </row>
    <row r="128">
      <c r="A128" s="55">
        <f>IF(NOT((COUNTA($B128:$K128)+COUNTA($O128))&gt;0),"",IF($T128="Macro",COUNTIFS($T$5:$T128,"Macro",$Q$5:$Q128,$Q128),IF(N($S128)=0,"?",COUNTIFS(INDEX($T$5:$T$1000,1):INDEX($T$5:$T$1000,$S128-4),"Macro",INDEX($Q$5:$Q$1000,1):INDEX($Q$5:$Q$1000,$S128-4),INDEX($Q$5:$Q$1000,$S128-4))&amp;"."&amp;COUNTIFS($S$5:$S128,$S128,$T$5:$T128,"Sub"))))</f>
        <v/>
      </c>
      <c r="B128" s="56" t="n"/>
      <c r="C128" s="57" t="n"/>
      <c r="D128" s="58" t="n"/>
      <c r="E128" s="58" t="n"/>
      <c r="F128" s="58" t="n"/>
      <c r="G128" s="59" t="n"/>
      <c r="H128" s="59" t="n"/>
      <c r="I128" s="59" t="n"/>
      <c r="J128" s="59" t="n"/>
      <c r="K128" s="59" t="n"/>
      <c r="L128" s="60">
        <f>IF(NOT((COUNTA($B128:$K128)+COUNTA($O128))&gt;0),"",IF(ISNUMBER($F128),1,IF(N($U128)&gt;0,AVERAGEIFS($V$5:$V$1000,$S$5:$S$1000,ROW(),$T$5:$T$1000,"Sub"),$V128)))</f>
        <v/>
      </c>
      <c r="M128" s="55">
        <f>IF($L128="","",IF($L128&gt;=1,"Completado",IF($L128&gt;0,"En curso","Pendiente")))</f>
        <v/>
      </c>
      <c r="N128" s="55">
        <f>IF(NOT((COUNTA($B128:$K128)+COUNTA($O128))&gt;0),"",IF(ISNUMBER($F128),IF(AND(ISNUMBER($E128),$F128&gt;$E128),"Cumplida con "&amp;($F128-$E128)&amp;IF($F128-$E128=1," día"," días")&amp;" de retraso","Cumplida"),IF(N($L128)&gt;=1,"Cumplida",IF(NOT(ISNUMBER($E128)),"Sin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plazo")))))))</f>
        <v/>
      </c>
      <c r="O128" s="57" t="n"/>
      <c r="P128" s="61">
        <f>IF(NOT((COUNTA($B128:$K128)+COUNTA($O128))&gt;0),"",IF((IF($C128="","Falta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",""))="","✔ OK","⚠ "&amp;LEFT(IF($C128="","Falta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",""),LEN(IF($C128="","Falta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",""))-3)))</f>
        <v/>
      </c>
      <c r="Q128" s="62">
        <f>IF(NOT((COUNTA($B128:$K128)+COUNTA($O128))&gt;0),"",IF(AND($T128="Sub",N($S128)&gt;0),IF(ISNUMBER(INDEX($D$5:$D$1000,$S128-4)),DATE(YEAR(INDEX($D$5:$D$1000,$S128-4)),MONTH(INDEX($D$5:$D$1000,$S128-4)),1),IF(ISNUMBER(INDEX($E$5:$E$1000,$S128-4)),DATE(YEAR(INDEX($E$5:$E$1000,$S128-4)),MONTH(INDEX($E$5:$E$1000,$S128-4)),1),MesCiclo)),IF(ISNUMBER($D128),DATE(YEAR($D128),MONTH($D128),1),IF(ISNUMBER($E128),DATE(YEAR($E128),MONTH($E128),1),MesCiclo))))</f>
        <v/>
      </c>
      <c r="R128" s="63">
        <f>IF(OR($Q128="",$Q128&lt;&gt;MesCiclo),"",COUNTIF($Q$5:$Q128,MesCiclo))</f>
        <v/>
      </c>
      <c r="S128" s="63">
        <f>IF($T128="","",IF($T128="Macro",ROW(),IFERROR(LOOKUP(2,1/($T$5:$T128="Macro"),ROW($T$5:$T128)),0)))</f>
        <v/>
      </c>
      <c r="T128" s="63">
        <f>IF(NOT((COUNTA($B128:$K128)+COUNTA($O128))&gt;0),"",IF($B128="Subactividad","Sub","Macro"))</f>
        <v/>
      </c>
      <c r="U128" s="63">
        <f>IF($T128="Macro",COUNTIFS($S$5:$S$1000,ROW(),$T$5:$T$1000,"Sub"),"")</f>
        <v/>
      </c>
      <c r="V128" s="63">
        <f>IF($T128="","",IF(ISNUMBER($F128),1,IFERROR(LOOKUP(2,1/($H128:$K128&lt;&gt;""),$H128:$K128),0)))</f>
        <v/>
      </c>
      <c r="W128" s="63">
        <f>IF($T128="","",IF(AND(ISNUMBER($F128),$F128&lt;=IF($Q128=MesCiclo,InicioCiclo,$Q128+MOD(2-WEEKDAY($Q128),7))+6),1,IF(ISNUMBER($H128),$H128,0)))</f>
        <v/>
      </c>
      <c r="X128" s="63">
        <f>IF($T128="","",IF(AND(ISNUMBER($F128),$F128&lt;=IF($Q128=MesCiclo,InicioCiclo,$Q128+MOD(2-WEEKDAY($Q128),7))+13),1,IF(ISNUMBER($I128),$I128,$W128)))</f>
        <v/>
      </c>
      <c r="Y128" s="63">
        <f>IF($T128="","",IF(AND(ISNUMBER($F128),$F128&lt;=IF($Q128=MesCiclo,InicioCiclo,$Q128+MOD(2-WEEKDAY($Q128),7))+20),1,IF(ISNUMBER($J128),$J128,$X128)))</f>
        <v/>
      </c>
      <c r="Z128" s="63">
        <f>IF($T128="","",IF(AND(ISNUMBER($F128),$F128&lt;=IF($Q128=MesCiclo,InicioCiclo,$Q128+MOD(2-WEEKDAY($Q128),7))+27),1,IF(ISNUMBER($K128),$K128,$Y128)))</f>
        <v/>
      </c>
      <c r="AA128" s="63">
        <f>IF($T128="","",IF(AND(ISNUMBER($F128),$F128&lt;=IF($Q128=MesCiclo,InicioCiclo,$Q128+MOD(2-WEEKDAY($Q128),7))+6),1,IF(N($U128)&gt;0,AVERAGEIFS($W$5:$W$1000,$S$5:$S$1000,ROW(),$T$5:$T$1000,"Sub"),$W128)))</f>
        <v/>
      </c>
      <c r="AB128" s="63">
        <f>IF($T128="","",IF(AND(ISNUMBER($F128),$F128&lt;=IF($Q128=MesCiclo,InicioCiclo,$Q128+MOD(2-WEEKDAY($Q128),7))+13),1,IF(N($U128)&gt;0,AVERAGEIFS($X$5:$X$1000,$S$5:$S$1000,ROW(),$T$5:$T$1000,"Sub"),$X128)))</f>
        <v/>
      </c>
      <c r="AC128" s="63">
        <f>IF($T128="","",IF(AND(ISNUMBER($F128),$F128&lt;=IF($Q128=MesCiclo,InicioCiclo,$Q128+MOD(2-WEEKDAY($Q128),7))+20),1,IF(N($U128)&gt;0,AVERAGEIFS($Y$5:$Y$1000,$S$5:$S$1000,ROW(),$T$5:$T$1000,"Sub"),$Y128)))</f>
        <v/>
      </c>
      <c r="AD128" s="63">
        <f>IF($T128="","",IF(AND(ISNUMBER($F128),$F128&lt;=IF($Q128=MesCiclo,InicioCiclo,$Q128+MOD(2-WEEKDAY($Q128),7))+27),1,IF(N($U128)&gt;0,AVERAGEIFS($Z$5:$Z$1000,$S$5:$S$1000,ROW(),$T$5:$T$1000,"Sub"),$Z128)))</f>
        <v/>
      </c>
      <c r="AE128" s="63">
        <f>IF($T128&lt;&gt;"Macro","",IF(COUNTIFS($Q$5:$Q$1000,$Q128,$T$5:$T$1000,"Macro",$G$5:$G$1000,"&gt;0")=0,1/COUNTIFS($Q$5:$Q$1000,$Q128,$T$5:$T$1000,"Macro"),IF(AND(ISNUMBER($G128),N($G128)&gt;0),$G128,SUMIFS($G$5:$G$1000,$Q$5:$Q$1000,$Q128,$T$5:$T$1000,"Macro")/COUNTIFS($Q$5:$Q$1000,$Q128,$T$5:$T$1000,"Macro",$G$5:$G$1000,"&gt;0"))/(COUNTIFS($Q$5:$Q$1000,$Q128,$T$5:$T$1000,"Macro")*SUMIFS($G$5:$G$1000,$Q$5:$Q$1000,$Q128,$T$5:$T$1000,"Macro")/COUNTIFS($Q$5:$Q$1000,$Q128,$T$5:$T$1000,"Macro",$G$5:$G$1000,"&gt;0"))))</f>
        <v/>
      </c>
    </row>
    <row r="129">
      <c r="A129" s="55">
        <f>IF(NOT((COUNTA($B129:$K129)+COUNTA($O129))&gt;0),"",IF($T129="Macro",COUNTIFS($T$5:$T129,"Macro",$Q$5:$Q129,$Q129),IF(N($S129)=0,"?",COUNTIFS(INDEX($T$5:$T$1000,1):INDEX($T$5:$T$1000,$S129-4),"Macro",INDEX($Q$5:$Q$1000,1):INDEX($Q$5:$Q$1000,$S129-4),INDEX($Q$5:$Q$1000,$S129-4))&amp;"."&amp;COUNTIFS($S$5:$S129,$S129,$T$5:$T129,"Sub"))))</f>
        <v/>
      </c>
      <c r="B129" s="56" t="n"/>
      <c r="C129" s="57" t="n"/>
      <c r="D129" s="58" t="n"/>
      <c r="E129" s="58" t="n"/>
      <c r="F129" s="58" t="n"/>
      <c r="G129" s="59" t="n"/>
      <c r="H129" s="59" t="n"/>
      <c r="I129" s="59" t="n"/>
      <c r="J129" s="59" t="n"/>
      <c r="K129" s="59" t="n"/>
      <c r="L129" s="60">
        <f>IF(NOT((COUNTA($B129:$K129)+COUNTA($O129))&gt;0),"",IF(ISNUMBER($F129),1,IF(N($U129)&gt;0,AVERAGEIFS($V$5:$V$1000,$S$5:$S$1000,ROW(),$T$5:$T$1000,"Sub"),$V129)))</f>
        <v/>
      </c>
      <c r="M129" s="55">
        <f>IF($L129="","",IF($L129&gt;=1,"Completado",IF($L129&gt;0,"En curso","Pendiente")))</f>
        <v/>
      </c>
      <c r="N129" s="55">
        <f>IF(NOT((COUNTA($B129:$K129)+COUNTA($O129))&gt;0),"",IF(ISNUMBER($F129),IF(AND(ISNUMBER($E129),$F129&gt;$E129),"Cumplida con "&amp;($F129-$E129)&amp;IF($F129-$E129=1," día"," días")&amp;" de retraso","Cumplida"),IF(N($L129)&gt;=1,"Cumplida",IF(NOT(ISNUMBER($E129)),"Sin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plazo")))))))</f>
        <v/>
      </c>
      <c r="O129" s="57" t="n"/>
      <c r="P129" s="61">
        <f>IF(NOT((COUNTA($B129:$K129)+COUNTA($O129))&gt;0),"",IF((IF($C129="","Falta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",""))="","✔ OK","⚠ "&amp;LEFT(IF($C129="","Falta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",""),LEN(IF($C129="","Falta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",""))-3)))</f>
        <v/>
      </c>
      <c r="Q129" s="62">
        <f>IF(NOT((COUNTA($B129:$K129)+COUNTA($O129))&gt;0),"",IF(AND($T129="Sub",N($S129)&gt;0),IF(ISNUMBER(INDEX($D$5:$D$1000,$S129-4)),DATE(YEAR(INDEX($D$5:$D$1000,$S129-4)),MONTH(INDEX($D$5:$D$1000,$S129-4)),1),IF(ISNUMBER(INDEX($E$5:$E$1000,$S129-4)),DATE(YEAR(INDEX($E$5:$E$1000,$S129-4)),MONTH(INDEX($E$5:$E$1000,$S129-4)),1),MesCiclo)),IF(ISNUMBER($D129),DATE(YEAR($D129),MONTH($D129),1),IF(ISNUMBER($E129),DATE(YEAR($E129),MONTH($E129),1),MesCiclo))))</f>
        <v/>
      </c>
      <c r="R129" s="63">
        <f>IF(OR($Q129="",$Q129&lt;&gt;MesCiclo),"",COUNTIF($Q$5:$Q129,MesCiclo))</f>
        <v/>
      </c>
      <c r="S129" s="63">
        <f>IF($T129="","",IF($T129="Macro",ROW(),IFERROR(LOOKUP(2,1/($T$5:$T129="Macro"),ROW($T$5:$T129)),0)))</f>
        <v/>
      </c>
      <c r="T129" s="63">
        <f>IF(NOT((COUNTA($B129:$K129)+COUNTA($O129))&gt;0),"",IF($B129="Subactividad","Sub","Macro"))</f>
        <v/>
      </c>
      <c r="U129" s="63">
        <f>IF($T129="Macro",COUNTIFS($S$5:$S$1000,ROW(),$T$5:$T$1000,"Sub"),"")</f>
        <v/>
      </c>
      <c r="V129" s="63">
        <f>IF($T129="","",IF(ISNUMBER($F129),1,IFERROR(LOOKUP(2,1/($H129:$K129&lt;&gt;""),$H129:$K129),0)))</f>
        <v/>
      </c>
      <c r="W129" s="63">
        <f>IF($T129="","",IF(AND(ISNUMBER($F129),$F129&lt;=IF($Q129=MesCiclo,InicioCiclo,$Q129+MOD(2-WEEKDAY($Q129),7))+6),1,IF(ISNUMBER($H129),$H129,0)))</f>
        <v/>
      </c>
      <c r="X129" s="63">
        <f>IF($T129="","",IF(AND(ISNUMBER($F129),$F129&lt;=IF($Q129=MesCiclo,InicioCiclo,$Q129+MOD(2-WEEKDAY($Q129),7))+13),1,IF(ISNUMBER($I129),$I129,$W129)))</f>
        <v/>
      </c>
      <c r="Y129" s="63">
        <f>IF($T129="","",IF(AND(ISNUMBER($F129),$F129&lt;=IF($Q129=MesCiclo,InicioCiclo,$Q129+MOD(2-WEEKDAY($Q129),7))+20),1,IF(ISNUMBER($J129),$J129,$X129)))</f>
        <v/>
      </c>
      <c r="Z129" s="63">
        <f>IF($T129="","",IF(AND(ISNUMBER($F129),$F129&lt;=IF($Q129=MesCiclo,InicioCiclo,$Q129+MOD(2-WEEKDAY($Q129),7))+27),1,IF(ISNUMBER($K129),$K129,$Y129)))</f>
        <v/>
      </c>
      <c r="AA129" s="63">
        <f>IF($T129="","",IF(AND(ISNUMBER($F129),$F129&lt;=IF($Q129=MesCiclo,InicioCiclo,$Q129+MOD(2-WEEKDAY($Q129),7))+6),1,IF(N($U129)&gt;0,AVERAGEIFS($W$5:$W$1000,$S$5:$S$1000,ROW(),$T$5:$T$1000,"Sub"),$W129)))</f>
        <v/>
      </c>
      <c r="AB129" s="63">
        <f>IF($T129="","",IF(AND(ISNUMBER($F129),$F129&lt;=IF($Q129=MesCiclo,InicioCiclo,$Q129+MOD(2-WEEKDAY($Q129),7))+13),1,IF(N($U129)&gt;0,AVERAGEIFS($X$5:$X$1000,$S$5:$S$1000,ROW(),$T$5:$T$1000,"Sub"),$X129)))</f>
        <v/>
      </c>
      <c r="AC129" s="63">
        <f>IF($T129="","",IF(AND(ISNUMBER($F129),$F129&lt;=IF($Q129=MesCiclo,InicioCiclo,$Q129+MOD(2-WEEKDAY($Q129),7))+20),1,IF(N($U129)&gt;0,AVERAGEIFS($Y$5:$Y$1000,$S$5:$S$1000,ROW(),$T$5:$T$1000,"Sub"),$Y129)))</f>
        <v/>
      </c>
      <c r="AD129" s="63">
        <f>IF($T129="","",IF(AND(ISNUMBER($F129),$F129&lt;=IF($Q129=MesCiclo,InicioCiclo,$Q129+MOD(2-WEEKDAY($Q129),7))+27),1,IF(N($U129)&gt;0,AVERAGEIFS($Z$5:$Z$1000,$S$5:$S$1000,ROW(),$T$5:$T$1000,"Sub"),$Z129)))</f>
        <v/>
      </c>
      <c r="AE129" s="63">
        <f>IF($T129&lt;&gt;"Macro","",IF(COUNTIFS($Q$5:$Q$1000,$Q129,$T$5:$T$1000,"Macro",$G$5:$G$1000,"&gt;0")=0,1/COUNTIFS($Q$5:$Q$1000,$Q129,$T$5:$T$1000,"Macro"),IF(AND(ISNUMBER($G129),N($G129)&gt;0),$G129,SUMIFS($G$5:$G$1000,$Q$5:$Q$1000,$Q129,$T$5:$T$1000,"Macro")/COUNTIFS($Q$5:$Q$1000,$Q129,$T$5:$T$1000,"Macro",$G$5:$G$1000,"&gt;0"))/(COUNTIFS($Q$5:$Q$1000,$Q129,$T$5:$T$1000,"Macro")*SUMIFS($G$5:$G$1000,$Q$5:$Q$1000,$Q129,$T$5:$T$1000,"Macro")/COUNTIFS($Q$5:$Q$1000,$Q129,$T$5:$T$1000,"Macro",$G$5:$G$1000,"&gt;0"))))</f>
        <v/>
      </c>
    </row>
    <row r="130">
      <c r="A130" s="55">
        <f>IF(NOT((COUNTA($B130:$K130)+COUNTA($O130))&gt;0),"",IF($T130="Macro",COUNTIFS($T$5:$T130,"Macro",$Q$5:$Q130,$Q130),IF(N($S130)=0,"?",COUNTIFS(INDEX($T$5:$T$1000,1):INDEX($T$5:$T$1000,$S130-4),"Macro",INDEX($Q$5:$Q$1000,1):INDEX($Q$5:$Q$1000,$S130-4),INDEX($Q$5:$Q$1000,$S130-4))&amp;"."&amp;COUNTIFS($S$5:$S130,$S130,$T$5:$T130,"Sub"))))</f>
        <v/>
      </c>
      <c r="B130" s="56" t="n"/>
      <c r="C130" s="57" t="n"/>
      <c r="D130" s="58" t="n"/>
      <c r="E130" s="58" t="n"/>
      <c r="F130" s="58" t="n"/>
      <c r="G130" s="59" t="n"/>
      <c r="H130" s="59" t="n"/>
      <c r="I130" s="59" t="n"/>
      <c r="J130" s="59" t="n"/>
      <c r="K130" s="59" t="n"/>
      <c r="L130" s="60">
        <f>IF(NOT((COUNTA($B130:$K130)+COUNTA($O130))&gt;0),"",IF(ISNUMBER($F130),1,IF(N($U130)&gt;0,AVERAGEIFS($V$5:$V$1000,$S$5:$S$1000,ROW(),$T$5:$T$1000,"Sub"),$V130)))</f>
        <v/>
      </c>
      <c r="M130" s="55">
        <f>IF($L130="","",IF($L130&gt;=1,"Completado",IF($L130&gt;0,"En curso","Pendiente")))</f>
        <v/>
      </c>
      <c r="N130" s="55">
        <f>IF(NOT((COUNTA($B130:$K130)+COUNTA($O130))&gt;0),"",IF(ISNUMBER($F130),IF(AND(ISNUMBER($E130),$F130&gt;$E130),"Cumplida con "&amp;($F130-$E130)&amp;IF($F130-$E130=1," día"," días")&amp;" de retraso","Cumplida"),IF(N($L130)&gt;=1,"Cumplida",IF(NOT(ISNUMBER($E130)),"Sin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plazo")))))))</f>
        <v/>
      </c>
      <c r="O130" s="57" t="n"/>
      <c r="P130" s="61">
        <f>IF(NOT((COUNTA($B130:$K130)+COUNTA($O130))&gt;0),"",IF((IF($C130="","Falta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",""))="","✔ OK","⚠ "&amp;LEFT(IF($C130="","Falta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",""),LEN(IF($C130="","Falta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",""))-3)))</f>
        <v/>
      </c>
      <c r="Q130" s="62">
        <f>IF(NOT((COUNTA($B130:$K130)+COUNTA($O130))&gt;0),"",IF(AND($T130="Sub",N($S130)&gt;0),IF(ISNUMBER(INDEX($D$5:$D$1000,$S130-4)),DATE(YEAR(INDEX($D$5:$D$1000,$S130-4)),MONTH(INDEX($D$5:$D$1000,$S130-4)),1),IF(ISNUMBER(INDEX($E$5:$E$1000,$S130-4)),DATE(YEAR(INDEX($E$5:$E$1000,$S130-4)),MONTH(INDEX($E$5:$E$1000,$S130-4)),1),MesCiclo)),IF(ISNUMBER($D130),DATE(YEAR($D130),MONTH($D130),1),IF(ISNUMBER($E130),DATE(YEAR($E130),MONTH($E130),1),MesCiclo))))</f>
        <v/>
      </c>
      <c r="R130" s="63">
        <f>IF(OR($Q130="",$Q130&lt;&gt;MesCiclo),"",COUNTIF($Q$5:$Q130,MesCiclo))</f>
        <v/>
      </c>
      <c r="S130" s="63">
        <f>IF($T130="","",IF($T130="Macro",ROW(),IFERROR(LOOKUP(2,1/($T$5:$T130="Macro"),ROW($T$5:$T130)),0)))</f>
        <v/>
      </c>
      <c r="T130" s="63">
        <f>IF(NOT((COUNTA($B130:$K130)+COUNTA($O130))&gt;0),"",IF($B130="Subactividad","Sub","Macro"))</f>
        <v/>
      </c>
      <c r="U130" s="63">
        <f>IF($T130="Macro",COUNTIFS($S$5:$S$1000,ROW(),$T$5:$T$1000,"Sub"),"")</f>
        <v/>
      </c>
      <c r="V130" s="63">
        <f>IF($T130="","",IF(ISNUMBER($F130),1,IFERROR(LOOKUP(2,1/($H130:$K130&lt;&gt;""),$H130:$K130),0)))</f>
        <v/>
      </c>
      <c r="W130" s="63">
        <f>IF($T130="","",IF(AND(ISNUMBER($F130),$F130&lt;=IF($Q130=MesCiclo,InicioCiclo,$Q130+MOD(2-WEEKDAY($Q130),7))+6),1,IF(ISNUMBER($H130),$H130,0)))</f>
        <v/>
      </c>
      <c r="X130" s="63">
        <f>IF($T130="","",IF(AND(ISNUMBER($F130),$F130&lt;=IF($Q130=MesCiclo,InicioCiclo,$Q130+MOD(2-WEEKDAY($Q130),7))+13),1,IF(ISNUMBER($I130),$I130,$W130)))</f>
        <v/>
      </c>
      <c r="Y130" s="63">
        <f>IF($T130="","",IF(AND(ISNUMBER($F130),$F130&lt;=IF($Q130=MesCiclo,InicioCiclo,$Q130+MOD(2-WEEKDAY($Q130),7))+20),1,IF(ISNUMBER($J130),$J130,$X130)))</f>
        <v/>
      </c>
      <c r="Z130" s="63">
        <f>IF($T130="","",IF(AND(ISNUMBER($F130),$F130&lt;=IF($Q130=MesCiclo,InicioCiclo,$Q130+MOD(2-WEEKDAY($Q130),7))+27),1,IF(ISNUMBER($K130),$K130,$Y130)))</f>
        <v/>
      </c>
      <c r="AA130" s="63">
        <f>IF($T130="","",IF(AND(ISNUMBER($F130),$F130&lt;=IF($Q130=MesCiclo,InicioCiclo,$Q130+MOD(2-WEEKDAY($Q130),7))+6),1,IF(N($U130)&gt;0,AVERAGEIFS($W$5:$W$1000,$S$5:$S$1000,ROW(),$T$5:$T$1000,"Sub"),$W130)))</f>
        <v/>
      </c>
      <c r="AB130" s="63">
        <f>IF($T130="","",IF(AND(ISNUMBER($F130),$F130&lt;=IF($Q130=MesCiclo,InicioCiclo,$Q130+MOD(2-WEEKDAY($Q130),7))+13),1,IF(N($U130)&gt;0,AVERAGEIFS($X$5:$X$1000,$S$5:$S$1000,ROW(),$T$5:$T$1000,"Sub"),$X130)))</f>
        <v/>
      </c>
      <c r="AC130" s="63">
        <f>IF($T130="","",IF(AND(ISNUMBER($F130),$F130&lt;=IF($Q130=MesCiclo,InicioCiclo,$Q130+MOD(2-WEEKDAY($Q130),7))+20),1,IF(N($U130)&gt;0,AVERAGEIFS($Y$5:$Y$1000,$S$5:$S$1000,ROW(),$T$5:$T$1000,"Sub"),$Y130)))</f>
        <v/>
      </c>
      <c r="AD130" s="63">
        <f>IF($T130="","",IF(AND(ISNUMBER($F130),$F130&lt;=IF($Q130=MesCiclo,InicioCiclo,$Q130+MOD(2-WEEKDAY($Q130),7))+27),1,IF(N($U130)&gt;0,AVERAGEIFS($Z$5:$Z$1000,$S$5:$S$1000,ROW(),$T$5:$T$1000,"Sub"),$Z130)))</f>
        <v/>
      </c>
      <c r="AE130" s="63">
        <f>IF($T130&lt;&gt;"Macro","",IF(COUNTIFS($Q$5:$Q$1000,$Q130,$T$5:$T$1000,"Macro",$G$5:$G$1000,"&gt;0")=0,1/COUNTIFS($Q$5:$Q$1000,$Q130,$T$5:$T$1000,"Macro"),IF(AND(ISNUMBER($G130),N($G130)&gt;0),$G130,SUMIFS($G$5:$G$1000,$Q$5:$Q$1000,$Q130,$T$5:$T$1000,"Macro")/COUNTIFS($Q$5:$Q$1000,$Q130,$T$5:$T$1000,"Macro",$G$5:$G$1000,"&gt;0"))/(COUNTIFS($Q$5:$Q$1000,$Q130,$T$5:$T$1000,"Macro")*SUMIFS($G$5:$G$1000,$Q$5:$Q$1000,$Q130,$T$5:$T$1000,"Macro")/COUNTIFS($Q$5:$Q$1000,$Q130,$T$5:$T$1000,"Macro",$G$5:$G$1000,"&gt;0"))))</f>
        <v/>
      </c>
    </row>
    <row r="131">
      <c r="A131" s="55">
        <f>IF(NOT((COUNTA($B131:$K131)+COUNTA($O131))&gt;0),"",IF($T131="Macro",COUNTIFS($T$5:$T131,"Macro",$Q$5:$Q131,$Q131),IF(N($S131)=0,"?",COUNTIFS(INDEX($T$5:$T$1000,1):INDEX($T$5:$T$1000,$S131-4),"Macro",INDEX($Q$5:$Q$1000,1):INDEX($Q$5:$Q$1000,$S131-4),INDEX($Q$5:$Q$1000,$S131-4))&amp;"."&amp;COUNTIFS($S$5:$S131,$S131,$T$5:$T131,"Sub"))))</f>
        <v/>
      </c>
      <c r="B131" s="56" t="n"/>
      <c r="C131" s="57" t="n"/>
      <c r="D131" s="58" t="n"/>
      <c r="E131" s="58" t="n"/>
      <c r="F131" s="58" t="n"/>
      <c r="G131" s="59" t="n"/>
      <c r="H131" s="59" t="n"/>
      <c r="I131" s="59" t="n"/>
      <c r="J131" s="59" t="n"/>
      <c r="K131" s="59" t="n"/>
      <c r="L131" s="60">
        <f>IF(NOT((COUNTA($B131:$K131)+COUNTA($O131))&gt;0),"",IF(ISNUMBER($F131),1,IF(N($U131)&gt;0,AVERAGEIFS($V$5:$V$1000,$S$5:$S$1000,ROW(),$T$5:$T$1000,"Sub"),$V131)))</f>
        <v/>
      </c>
      <c r="M131" s="55">
        <f>IF($L131="","",IF($L131&gt;=1,"Completado",IF($L131&gt;0,"En curso","Pendiente")))</f>
        <v/>
      </c>
      <c r="N131" s="55">
        <f>IF(NOT((COUNTA($B131:$K131)+COUNTA($O131))&gt;0),"",IF(ISNUMBER($F131),IF(AND(ISNUMBER($E131),$F131&gt;$E131),"Cumplida con "&amp;($F131-$E131)&amp;IF($F131-$E131=1," día"," días")&amp;" de retraso","Cumplida"),IF(N($L131)&gt;=1,"Cumplida",IF(NOT(ISNUMBER($E131)),"Sin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plazo")))))))</f>
        <v/>
      </c>
      <c r="O131" s="57" t="n"/>
      <c r="P131" s="61">
        <f>IF(NOT((COUNTA($B131:$K131)+COUNTA($O131))&gt;0),"",IF((IF($C131="","Falta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",""))="","✔ OK","⚠ "&amp;LEFT(IF($C131="","Falta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",""),LEN(IF($C131="","Falta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",""))-3)))</f>
        <v/>
      </c>
      <c r="Q131" s="62">
        <f>IF(NOT((COUNTA($B131:$K131)+COUNTA($O131))&gt;0),"",IF(AND($T131="Sub",N($S131)&gt;0),IF(ISNUMBER(INDEX($D$5:$D$1000,$S131-4)),DATE(YEAR(INDEX($D$5:$D$1000,$S131-4)),MONTH(INDEX($D$5:$D$1000,$S131-4)),1),IF(ISNUMBER(INDEX($E$5:$E$1000,$S131-4)),DATE(YEAR(INDEX($E$5:$E$1000,$S131-4)),MONTH(INDEX($E$5:$E$1000,$S131-4)),1),MesCiclo)),IF(ISNUMBER($D131),DATE(YEAR($D131),MONTH($D131),1),IF(ISNUMBER($E131),DATE(YEAR($E131),MONTH($E131),1),MesCiclo))))</f>
        <v/>
      </c>
      <c r="R131" s="63">
        <f>IF(OR($Q131="",$Q131&lt;&gt;MesCiclo),"",COUNTIF($Q$5:$Q131,MesCiclo))</f>
        <v/>
      </c>
      <c r="S131" s="63">
        <f>IF($T131="","",IF($T131="Macro",ROW(),IFERROR(LOOKUP(2,1/($T$5:$T131="Macro"),ROW($T$5:$T131)),0)))</f>
        <v/>
      </c>
      <c r="T131" s="63">
        <f>IF(NOT((COUNTA($B131:$K131)+COUNTA($O131))&gt;0),"",IF($B131="Subactividad","Sub","Macro"))</f>
        <v/>
      </c>
      <c r="U131" s="63">
        <f>IF($T131="Macro",COUNTIFS($S$5:$S$1000,ROW(),$T$5:$T$1000,"Sub"),"")</f>
        <v/>
      </c>
      <c r="V131" s="63">
        <f>IF($T131="","",IF(ISNUMBER($F131),1,IFERROR(LOOKUP(2,1/($H131:$K131&lt;&gt;""),$H131:$K131),0)))</f>
        <v/>
      </c>
      <c r="W131" s="63">
        <f>IF($T131="","",IF(AND(ISNUMBER($F131),$F131&lt;=IF($Q131=MesCiclo,InicioCiclo,$Q131+MOD(2-WEEKDAY($Q131),7))+6),1,IF(ISNUMBER($H131),$H131,0)))</f>
        <v/>
      </c>
      <c r="X131" s="63">
        <f>IF($T131="","",IF(AND(ISNUMBER($F131),$F131&lt;=IF($Q131=MesCiclo,InicioCiclo,$Q131+MOD(2-WEEKDAY($Q131),7))+13),1,IF(ISNUMBER($I131),$I131,$W131)))</f>
        <v/>
      </c>
      <c r="Y131" s="63">
        <f>IF($T131="","",IF(AND(ISNUMBER($F131),$F131&lt;=IF($Q131=MesCiclo,InicioCiclo,$Q131+MOD(2-WEEKDAY($Q131),7))+20),1,IF(ISNUMBER($J131),$J131,$X131)))</f>
        <v/>
      </c>
      <c r="Z131" s="63">
        <f>IF($T131="","",IF(AND(ISNUMBER($F131),$F131&lt;=IF($Q131=MesCiclo,InicioCiclo,$Q131+MOD(2-WEEKDAY($Q131),7))+27),1,IF(ISNUMBER($K131),$K131,$Y131)))</f>
        <v/>
      </c>
      <c r="AA131" s="63">
        <f>IF($T131="","",IF(AND(ISNUMBER($F131),$F131&lt;=IF($Q131=MesCiclo,InicioCiclo,$Q131+MOD(2-WEEKDAY($Q131),7))+6),1,IF(N($U131)&gt;0,AVERAGEIFS($W$5:$W$1000,$S$5:$S$1000,ROW(),$T$5:$T$1000,"Sub"),$W131)))</f>
        <v/>
      </c>
      <c r="AB131" s="63">
        <f>IF($T131="","",IF(AND(ISNUMBER($F131),$F131&lt;=IF($Q131=MesCiclo,InicioCiclo,$Q131+MOD(2-WEEKDAY($Q131),7))+13),1,IF(N($U131)&gt;0,AVERAGEIFS($X$5:$X$1000,$S$5:$S$1000,ROW(),$T$5:$T$1000,"Sub"),$X131)))</f>
        <v/>
      </c>
      <c r="AC131" s="63">
        <f>IF($T131="","",IF(AND(ISNUMBER($F131),$F131&lt;=IF($Q131=MesCiclo,InicioCiclo,$Q131+MOD(2-WEEKDAY($Q131),7))+20),1,IF(N($U131)&gt;0,AVERAGEIFS($Y$5:$Y$1000,$S$5:$S$1000,ROW(),$T$5:$T$1000,"Sub"),$Y131)))</f>
        <v/>
      </c>
      <c r="AD131" s="63">
        <f>IF($T131="","",IF(AND(ISNUMBER($F131),$F131&lt;=IF($Q131=MesCiclo,InicioCiclo,$Q131+MOD(2-WEEKDAY($Q131),7))+27),1,IF(N($U131)&gt;0,AVERAGEIFS($Z$5:$Z$1000,$S$5:$S$1000,ROW(),$T$5:$T$1000,"Sub"),$Z131)))</f>
        <v/>
      </c>
      <c r="AE131" s="63">
        <f>IF($T131&lt;&gt;"Macro","",IF(COUNTIFS($Q$5:$Q$1000,$Q131,$T$5:$T$1000,"Macro",$G$5:$G$1000,"&gt;0")=0,1/COUNTIFS($Q$5:$Q$1000,$Q131,$T$5:$T$1000,"Macro"),IF(AND(ISNUMBER($G131),N($G131)&gt;0),$G131,SUMIFS($G$5:$G$1000,$Q$5:$Q$1000,$Q131,$T$5:$T$1000,"Macro")/COUNTIFS($Q$5:$Q$1000,$Q131,$T$5:$T$1000,"Macro",$G$5:$G$1000,"&gt;0"))/(COUNTIFS($Q$5:$Q$1000,$Q131,$T$5:$T$1000,"Macro")*SUMIFS($G$5:$G$1000,$Q$5:$Q$1000,$Q131,$T$5:$T$1000,"Macro")/COUNTIFS($Q$5:$Q$1000,$Q131,$T$5:$T$1000,"Macro",$G$5:$G$1000,"&gt;0"))))</f>
        <v/>
      </c>
    </row>
    <row r="132">
      <c r="A132" s="55">
        <f>IF(NOT((COUNTA($B132:$K132)+COUNTA($O132))&gt;0),"",IF($T132="Macro",COUNTIFS($T$5:$T132,"Macro",$Q$5:$Q132,$Q132),IF(N($S132)=0,"?",COUNTIFS(INDEX($T$5:$T$1000,1):INDEX($T$5:$T$1000,$S132-4),"Macro",INDEX($Q$5:$Q$1000,1):INDEX($Q$5:$Q$1000,$S132-4),INDEX($Q$5:$Q$1000,$S132-4))&amp;"."&amp;COUNTIFS($S$5:$S132,$S132,$T$5:$T132,"Sub"))))</f>
        <v/>
      </c>
      <c r="B132" s="56" t="n"/>
      <c r="C132" s="57" t="n"/>
      <c r="D132" s="58" t="n"/>
      <c r="E132" s="58" t="n"/>
      <c r="F132" s="58" t="n"/>
      <c r="G132" s="59" t="n"/>
      <c r="H132" s="59" t="n"/>
      <c r="I132" s="59" t="n"/>
      <c r="J132" s="59" t="n"/>
      <c r="K132" s="59" t="n"/>
      <c r="L132" s="60">
        <f>IF(NOT((COUNTA($B132:$K132)+COUNTA($O132))&gt;0),"",IF(ISNUMBER($F132),1,IF(N($U132)&gt;0,AVERAGEIFS($V$5:$V$1000,$S$5:$S$1000,ROW(),$T$5:$T$1000,"Sub"),$V132)))</f>
        <v/>
      </c>
      <c r="M132" s="55">
        <f>IF($L132="","",IF($L132&gt;=1,"Completado",IF($L132&gt;0,"En curso","Pendiente")))</f>
        <v/>
      </c>
      <c r="N132" s="55">
        <f>IF(NOT((COUNTA($B132:$K132)+COUNTA($O132))&gt;0),"",IF(ISNUMBER($F132),IF(AND(ISNUMBER($E132),$F132&gt;$E132),"Cumplida con "&amp;($F132-$E132)&amp;IF($F132-$E132=1," día"," días")&amp;" de retraso","Cumplida"),IF(N($L132)&gt;=1,"Cumplida",IF(NOT(ISNUMBER($E132)),"Sin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plazo")))))))</f>
        <v/>
      </c>
      <c r="O132" s="57" t="n"/>
      <c r="P132" s="61">
        <f>IF(NOT((COUNTA($B132:$K132)+COUNTA($O132))&gt;0),"",IF((IF($C132="","Falta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",""))="","✔ OK","⚠ "&amp;LEFT(IF($C132="","Falta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",""),LEN(IF($C132="","Falta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",""))-3)))</f>
        <v/>
      </c>
      <c r="Q132" s="62">
        <f>IF(NOT((COUNTA($B132:$K132)+COUNTA($O132))&gt;0),"",IF(AND($T132="Sub",N($S132)&gt;0),IF(ISNUMBER(INDEX($D$5:$D$1000,$S132-4)),DATE(YEAR(INDEX($D$5:$D$1000,$S132-4)),MONTH(INDEX($D$5:$D$1000,$S132-4)),1),IF(ISNUMBER(INDEX($E$5:$E$1000,$S132-4)),DATE(YEAR(INDEX($E$5:$E$1000,$S132-4)),MONTH(INDEX($E$5:$E$1000,$S132-4)),1),MesCiclo)),IF(ISNUMBER($D132),DATE(YEAR($D132),MONTH($D132),1),IF(ISNUMBER($E132),DATE(YEAR($E132),MONTH($E132),1),MesCiclo))))</f>
        <v/>
      </c>
      <c r="R132" s="63">
        <f>IF(OR($Q132="",$Q132&lt;&gt;MesCiclo),"",COUNTIF($Q$5:$Q132,MesCiclo))</f>
        <v/>
      </c>
      <c r="S132" s="63">
        <f>IF($T132="","",IF($T132="Macro",ROW(),IFERROR(LOOKUP(2,1/($T$5:$T132="Macro"),ROW($T$5:$T132)),0)))</f>
        <v/>
      </c>
      <c r="T132" s="63">
        <f>IF(NOT((COUNTA($B132:$K132)+COUNTA($O132))&gt;0),"",IF($B132="Subactividad","Sub","Macro"))</f>
        <v/>
      </c>
      <c r="U132" s="63">
        <f>IF($T132="Macro",COUNTIFS($S$5:$S$1000,ROW(),$T$5:$T$1000,"Sub"),"")</f>
        <v/>
      </c>
      <c r="V132" s="63">
        <f>IF($T132="","",IF(ISNUMBER($F132),1,IFERROR(LOOKUP(2,1/($H132:$K132&lt;&gt;""),$H132:$K132),0)))</f>
        <v/>
      </c>
      <c r="W132" s="63">
        <f>IF($T132="","",IF(AND(ISNUMBER($F132),$F132&lt;=IF($Q132=MesCiclo,InicioCiclo,$Q132+MOD(2-WEEKDAY($Q132),7))+6),1,IF(ISNUMBER($H132),$H132,0)))</f>
        <v/>
      </c>
      <c r="X132" s="63">
        <f>IF($T132="","",IF(AND(ISNUMBER($F132),$F132&lt;=IF($Q132=MesCiclo,InicioCiclo,$Q132+MOD(2-WEEKDAY($Q132),7))+13),1,IF(ISNUMBER($I132),$I132,$W132)))</f>
        <v/>
      </c>
      <c r="Y132" s="63">
        <f>IF($T132="","",IF(AND(ISNUMBER($F132),$F132&lt;=IF($Q132=MesCiclo,InicioCiclo,$Q132+MOD(2-WEEKDAY($Q132),7))+20),1,IF(ISNUMBER($J132),$J132,$X132)))</f>
        <v/>
      </c>
      <c r="Z132" s="63">
        <f>IF($T132="","",IF(AND(ISNUMBER($F132),$F132&lt;=IF($Q132=MesCiclo,InicioCiclo,$Q132+MOD(2-WEEKDAY($Q132),7))+27),1,IF(ISNUMBER($K132),$K132,$Y132)))</f>
        <v/>
      </c>
      <c r="AA132" s="63">
        <f>IF($T132="","",IF(AND(ISNUMBER($F132),$F132&lt;=IF($Q132=MesCiclo,InicioCiclo,$Q132+MOD(2-WEEKDAY($Q132),7))+6),1,IF(N($U132)&gt;0,AVERAGEIFS($W$5:$W$1000,$S$5:$S$1000,ROW(),$T$5:$T$1000,"Sub"),$W132)))</f>
        <v/>
      </c>
      <c r="AB132" s="63">
        <f>IF($T132="","",IF(AND(ISNUMBER($F132),$F132&lt;=IF($Q132=MesCiclo,InicioCiclo,$Q132+MOD(2-WEEKDAY($Q132),7))+13),1,IF(N($U132)&gt;0,AVERAGEIFS($X$5:$X$1000,$S$5:$S$1000,ROW(),$T$5:$T$1000,"Sub"),$X132)))</f>
        <v/>
      </c>
      <c r="AC132" s="63">
        <f>IF($T132="","",IF(AND(ISNUMBER($F132),$F132&lt;=IF($Q132=MesCiclo,InicioCiclo,$Q132+MOD(2-WEEKDAY($Q132),7))+20),1,IF(N($U132)&gt;0,AVERAGEIFS($Y$5:$Y$1000,$S$5:$S$1000,ROW(),$T$5:$T$1000,"Sub"),$Y132)))</f>
        <v/>
      </c>
      <c r="AD132" s="63">
        <f>IF($T132="","",IF(AND(ISNUMBER($F132),$F132&lt;=IF($Q132=MesCiclo,InicioCiclo,$Q132+MOD(2-WEEKDAY($Q132),7))+27),1,IF(N($U132)&gt;0,AVERAGEIFS($Z$5:$Z$1000,$S$5:$S$1000,ROW(),$T$5:$T$1000,"Sub"),$Z132)))</f>
        <v/>
      </c>
      <c r="AE132" s="63">
        <f>IF($T132&lt;&gt;"Macro","",IF(COUNTIFS($Q$5:$Q$1000,$Q132,$T$5:$T$1000,"Macro",$G$5:$G$1000,"&gt;0")=0,1/COUNTIFS($Q$5:$Q$1000,$Q132,$T$5:$T$1000,"Macro"),IF(AND(ISNUMBER($G132),N($G132)&gt;0),$G132,SUMIFS($G$5:$G$1000,$Q$5:$Q$1000,$Q132,$T$5:$T$1000,"Macro")/COUNTIFS($Q$5:$Q$1000,$Q132,$T$5:$T$1000,"Macro",$G$5:$G$1000,"&gt;0"))/(COUNTIFS($Q$5:$Q$1000,$Q132,$T$5:$T$1000,"Macro")*SUMIFS($G$5:$G$1000,$Q$5:$Q$1000,$Q132,$T$5:$T$1000,"Macro")/COUNTIFS($Q$5:$Q$1000,$Q132,$T$5:$T$1000,"Macro",$G$5:$G$1000,"&gt;0"))))</f>
        <v/>
      </c>
    </row>
    <row r="133">
      <c r="A133" s="55">
        <f>IF(NOT((COUNTA($B133:$K133)+COUNTA($O133))&gt;0),"",IF($T133="Macro",COUNTIFS($T$5:$T133,"Macro",$Q$5:$Q133,$Q133),IF(N($S133)=0,"?",COUNTIFS(INDEX($T$5:$T$1000,1):INDEX($T$5:$T$1000,$S133-4),"Macro",INDEX($Q$5:$Q$1000,1):INDEX($Q$5:$Q$1000,$S133-4),INDEX($Q$5:$Q$1000,$S133-4))&amp;"."&amp;COUNTIFS($S$5:$S133,$S133,$T$5:$T133,"Sub"))))</f>
        <v/>
      </c>
      <c r="B133" s="56" t="n"/>
      <c r="C133" s="57" t="n"/>
      <c r="D133" s="58" t="n"/>
      <c r="E133" s="58" t="n"/>
      <c r="F133" s="58" t="n"/>
      <c r="G133" s="59" t="n"/>
      <c r="H133" s="59" t="n"/>
      <c r="I133" s="59" t="n"/>
      <c r="J133" s="59" t="n"/>
      <c r="K133" s="59" t="n"/>
      <c r="L133" s="60">
        <f>IF(NOT((COUNTA($B133:$K133)+COUNTA($O133))&gt;0),"",IF(ISNUMBER($F133),1,IF(N($U133)&gt;0,AVERAGEIFS($V$5:$V$1000,$S$5:$S$1000,ROW(),$T$5:$T$1000,"Sub"),$V133)))</f>
        <v/>
      </c>
      <c r="M133" s="55">
        <f>IF($L133="","",IF($L133&gt;=1,"Completado",IF($L133&gt;0,"En curso","Pendiente")))</f>
        <v/>
      </c>
      <c r="N133" s="55">
        <f>IF(NOT((COUNTA($B133:$K133)+COUNTA($O133))&gt;0),"",IF(ISNUMBER($F133),IF(AND(ISNUMBER($E133),$F133&gt;$E133),"Cumplida con "&amp;($F133-$E133)&amp;IF($F133-$E133=1," día"," días")&amp;" de retraso","Cumplida"),IF(N($L133)&gt;=1,"Cumplida",IF(NOT(ISNUMBER($E133)),"Sin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plazo")))))))</f>
        <v/>
      </c>
      <c r="O133" s="57" t="n"/>
      <c r="P133" s="61">
        <f>IF(NOT((COUNTA($B133:$K133)+COUNTA($O133))&gt;0),"",IF((IF($C133="","Falta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",""))="","✔ OK","⚠ "&amp;LEFT(IF($C133="","Falta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",""),LEN(IF($C133="","Falta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",""))-3)))</f>
        <v/>
      </c>
      <c r="Q133" s="62">
        <f>IF(NOT((COUNTA($B133:$K133)+COUNTA($O133))&gt;0),"",IF(AND($T133="Sub",N($S133)&gt;0),IF(ISNUMBER(INDEX($D$5:$D$1000,$S133-4)),DATE(YEAR(INDEX($D$5:$D$1000,$S133-4)),MONTH(INDEX($D$5:$D$1000,$S133-4)),1),IF(ISNUMBER(INDEX($E$5:$E$1000,$S133-4)),DATE(YEAR(INDEX($E$5:$E$1000,$S133-4)),MONTH(INDEX($E$5:$E$1000,$S133-4)),1),MesCiclo)),IF(ISNUMBER($D133),DATE(YEAR($D133),MONTH($D133),1),IF(ISNUMBER($E133),DATE(YEAR($E133),MONTH($E133),1),MesCiclo))))</f>
        <v/>
      </c>
      <c r="R133" s="63">
        <f>IF(OR($Q133="",$Q133&lt;&gt;MesCiclo),"",COUNTIF($Q$5:$Q133,MesCiclo))</f>
        <v/>
      </c>
      <c r="S133" s="63">
        <f>IF($T133="","",IF($T133="Macro",ROW(),IFERROR(LOOKUP(2,1/($T$5:$T133="Macro"),ROW($T$5:$T133)),0)))</f>
        <v/>
      </c>
      <c r="T133" s="63">
        <f>IF(NOT((COUNTA($B133:$K133)+COUNTA($O133))&gt;0),"",IF($B133="Subactividad","Sub","Macro"))</f>
        <v/>
      </c>
      <c r="U133" s="63">
        <f>IF($T133="Macro",COUNTIFS($S$5:$S$1000,ROW(),$T$5:$T$1000,"Sub"),"")</f>
        <v/>
      </c>
      <c r="V133" s="63">
        <f>IF($T133="","",IF(ISNUMBER($F133),1,IFERROR(LOOKUP(2,1/($H133:$K133&lt;&gt;""),$H133:$K133),0)))</f>
        <v/>
      </c>
      <c r="W133" s="63">
        <f>IF($T133="","",IF(AND(ISNUMBER($F133),$F133&lt;=IF($Q133=MesCiclo,InicioCiclo,$Q133+MOD(2-WEEKDAY($Q133),7))+6),1,IF(ISNUMBER($H133),$H133,0)))</f>
        <v/>
      </c>
      <c r="X133" s="63">
        <f>IF($T133="","",IF(AND(ISNUMBER($F133),$F133&lt;=IF($Q133=MesCiclo,InicioCiclo,$Q133+MOD(2-WEEKDAY($Q133),7))+13),1,IF(ISNUMBER($I133),$I133,$W133)))</f>
        <v/>
      </c>
      <c r="Y133" s="63">
        <f>IF($T133="","",IF(AND(ISNUMBER($F133),$F133&lt;=IF($Q133=MesCiclo,InicioCiclo,$Q133+MOD(2-WEEKDAY($Q133),7))+20),1,IF(ISNUMBER($J133),$J133,$X133)))</f>
        <v/>
      </c>
      <c r="Z133" s="63">
        <f>IF($T133="","",IF(AND(ISNUMBER($F133),$F133&lt;=IF($Q133=MesCiclo,InicioCiclo,$Q133+MOD(2-WEEKDAY($Q133),7))+27),1,IF(ISNUMBER($K133),$K133,$Y133)))</f>
        <v/>
      </c>
      <c r="AA133" s="63">
        <f>IF($T133="","",IF(AND(ISNUMBER($F133),$F133&lt;=IF($Q133=MesCiclo,InicioCiclo,$Q133+MOD(2-WEEKDAY($Q133),7))+6),1,IF(N($U133)&gt;0,AVERAGEIFS($W$5:$W$1000,$S$5:$S$1000,ROW(),$T$5:$T$1000,"Sub"),$W133)))</f>
        <v/>
      </c>
      <c r="AB133" s="63">
        <f>IF($T133="","",IF(AND(ISNUMBER($F133),$F133&lt;=IF($Q133=MesCiclo,InicioCiclo,$Q133+MOD(2-WEEKDAY($Q133),7))+13),1,IF(N($U133)&gt;0,AVERAGEIFS($X$5:$X$1000,$S$5:$S$1000,ROW(),$T$5:$T$1000,"Sub"),$X133)))</f>
        <v/>
      </c>
      <c r="AC133" s="63">
        <f>IF($T133="","",IF(AND(ISNUMBER($F133),$F133&lt;=IF($Q133=MesCiclo,InicioCiclo,$Q133+MOD(2-WEEKDAY($Q133),7))+20),1,IF(N($U133)&gt;0,AVERAGEIFS($Y$5:$Y$1000,$S$5:$S$1000,ROW(),$T$5:$T$1000,"Sub"),$Y133)))</f>
        <v/>
      </c>
      <c r="AD133" s="63">
        <f>IF($T133="","",IF(AND(ISNUMBER($F133),$F133&lt;=IF($Q133=MesCiclo,InicioCiclo,$Q133+MOD(2-WEEKDAY($Q133),7))+27),1,IF(N($U133)&gt;0,AVERAGEIFS($Z$5:$Z$1000,$S$5:$S$1000,ROW(),$T$5:$T$1000,"Sub"),$Z133)))</f>
        <v/>
      </c>
      <c r="AE133" s="63">
        <f>IF($T133&lt;&gt;"Macro","",IF(COUNTIFS($Q$5:$Q$1000,$Q133,$T$5:$T$1000,"Macro",$G$5:$G$1000,"&gt;0")=0,1/COUNTIFS($Q$5:$Q$1000,$Q133,$T$5:$T$1000,"Macro"),IF(AND(ISNUMBER($G133),N($G133)&gt;0),$G133,SUMIFS($G$5:$G$1000,$Q$5:$Q$1000,$Q133,$T$5:$T$1000,"Macro")/COUNTIFS($Q$5:$Q$1000,$Q133,$T$5:$T$1000,"Macro",$G$5:$G$1000,"&gt;0"))/(COUNTIFS($Q$5:$Q$1000,$Q133,$T$5:$T$1000,"Macro")*SUMIFS($G$5:$G$1000,$Q$5:$Q$1000,$Q133,$T$5:$T$1000,"Macro")/COUNTIFS($Q$5:$Q$1000,$Q133,$T$5:$T$1000,"Macro",$G$5:$G$1000,"&gt;0"))))</f>
        <v/>
      </c>
    </row>
    <row r="134">
      <c r="A134" s="55">
        <f>IF(NOT((COUNTA($B134:$K134)+COUNTA($O134))&gt;0),"",IF($T134="Macro",COUNTIFS($T$5:$T134,"Macro",$Q$5:$Q134,$Q134),IF(N($S134)=0,"?",COUNTIFS(INDEX($T$5:$T$1000,1):INDEX($T$5:$T$1000,$S134-4),"Macro",INDEX($Q$5:$Q$1000,1):INDEX($Q$5:$Q$1000,$S134-4),INDEX($Q$5:$Q$1000,$S134-4))&amp;"."&amp;COUNTIFS($S$5:$S134,$S134,$T$5:$T134,"Sub"))))</f>
        <v/>
      </c>
      <c r="B134" s="56" t="n"/>
      <c r="C134" s="57" t="n"/>
      <c r="D134" s="58" t="n"/>
      <c r="E134" s="58" t="n"/>
      <c r="F134" s="58" t="n"/>
      <c r="G134" s="59" t="n"/>
      <c r="H134" s="59" t="n"/>
      <c r="I134" s="59" t="n"/>
      <c r="J134" s="59" t="n"/>
      <c r="K134" s="59" t="n"/>
      <c r="L134" s="60">
        <f>IF(NOT((COUNTA($B134:$K134)+COUNTA($O134))&gt;0),"",IF(ISNUMBER($F134),1,IF(N($U134)&gt;0,AVERAGEIFS($V$5:$V$1000,$S$5:$S$1000,ROW(),$T$5:$T$1000,"Sub"),$V134)))</f>
        <v/>
      </c>
      <c r="M134" s="55">
        <f>IF($L134="","",IF($L134&gt;=1,"Completado",IF($L134&gt;0,"En curso","Pendiente")))</f>
        <v/>
      </c>
      <c r="N134" s="55">
        <f>IF(NOT((COUNTA($B134:$K134)+COUNTA($O134))&gt;0),"",IF(ISNUMBER($F134),IF(AND(ISNUMBER($E134),$F134&gt;$E134),"Cumplida con "&amp;($F134-$E134)&amp;IF($F134-$E134=1," día"," días")&amp;" de retraso","Cumplida"),IF(N($L134)&gt;=1,"Cumplida",IF(NOT(ISNUMBER($E134)),"Sin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plazo")))))))</f>
        <v/>
      </c>
      <c r="O134" s="57" t="n"/>
      <c r="P134" s="61">
        <f>IF(NOT((COUNTA($B134:$K134)+COUNTA($O134))&gt;0),"",IF((IF($C134="","Falta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",""))="","✔ OK","⚠ "&amp;LEFT(IF($C134="","Falta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",""),LEN(IF($C134="","Falta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",""))-3)))</f>
        <v/>
      </c>
      <c r="Q134" s="62">
        <f>IF(NOT((COUNTA($B134:$K134)+COUNTA($O134))&gt;0),"",IF(AND($T134="Sub",N($S134)&gt;0),IF(ISNUMBER(INDEX($D$5:$D$1000,$S134-4)),DATE(YEAR(INDEX($D$5:$D$1000,$S134-4)),MONTH(INDEX($D$5:$D$1000,$S134-4)),1),IF(ISNUMBER(INDEX($E$5:$E$1000,$S134-4)),DATE(YEAR(INDEX($E$5:$E$1000,$S134-4)),MONTH(INDEX($E$5:$E$1000,$S134-4)),1),MesCiclo)),IF(ISNUMBER($D134),DATE(YEAR($D134),MONTH($D134),1),IF(ISNUMBER($E134),DATE(YEAR($E134),MONTH($E134),1),MesCiclo))))</f>
        <v/>
      </c>
      <c r="R134" s="63">
        <f>IF(OR($Q134="",$Q134&lt;&gt;MesCiclo),"",COUNTIF($Q$5:$Q134,MesCiclo))</f>
        <v/>
      </c>
      <c r="S134" s="63">
        <f>IF($T134="","",IF($T134="Macro",ROW(),IFERROR(LOOKUP(2,1/($T$5:$T134="Macro"),ROW($T$5:$T134)),0)))</f>
        <v/>
      </c>
      <c r="T134" s="63">
        <f>IF(NOT((COUNTA($B134:$K134)+COUNTA($O134))&gt;0),"",IF($B134="Subactividad","Sub","Macro"))</f>
        <v/>
      </c>
      <c r="U134" s="63">
        <f>IF($T134="Macro",COUNTIFS($S$5:$S$1000,ROW(),$T$5:$T$1000,"Sub"),"")</f>
        <v/>
      </c>
      <c r="V134" s="63">
        <f>IF($T134="","",IF(ISNUMBER($F134),1,IFERROR(LOOKUP(2,1/($H134:$K134&lt;&gt;""),$H134:$K134),0)))</f>
        <v/>
      </c>
      <c r="W134" s="63">
        <f>IF($T134="","",IF(AND(ISNUMBER($F134),$F134&lt;=IF($Q134=MesCiclo,InicioCiclo,$Q134+MOD(2-WEEKDAY($Q134),7))+6),1,IF(ISNUMBER($H134),$H134,0)))</f>
        <v/>
      </c>
      <c r="X134" s="63">
        <f>IF($T134="","",IF(AND(ISNUMBER($F134),$F134&lt;=IF($Q134=MesCiclo,InicioCiclo,$Q134+MOD(2-WEEKDAY($Q134),7))+13),1,IF(ISNUMBER($I134),$I134,$W134)))</f>
        <v/>
      </c>
      <c r="Y134" s="63">
        <f>IF($T134="","",IF(AND(ISNUMBER($F134),$F134&lt;=IF($Q134=MesCiclo,InicioCiclo,$Q134+MOD(2-WEEKDAY($Q134),7))+20),1,IF(ISNUMBER($J134),$J134,$X134)))</f>
        <v/>
      </c>
      <c r="Z134" s="63">
        <f>IF($T134="","",IF(AND(ISNUMBER($F134),$F134&lt;=IF($Q134=MesCiclo,InicioCiclo,$Q134+MOD(2-WEEKDAY($Q134),7))+27),1,IF(ISNUMBER($K134),$K134,$Y134)))</f>
        <v/>
      </c>
      <c r="AA134" s="63">
        <f>IF($T134="","",IF(AND(ISNUMBER($F134),$F134&lt;=IF($Q134=MesCiclo,InicioCiclo,$Q134+MOD(2-WEEKDAY($Q134),7))+6),1,IF(N($U134)&gt;0,AVERAGEIFS($W$5:$W$1000,$S$5:$S$1000,ROW(),$T$5:$T$1000,"Sub"),$W134)))</f>
        <v/>
      </c>
      <c r="AB134" s="63">
        <f>IF($T134="","",IF(AND(ISNUMBER($F134),$F134&lt;=IF($Q134=MesCiclo,InicioCiclo,$Q134+MOD(2-WEEKDAY($Q134),7))+13),1,IF(N($U134)&gt;0,AVERAGEIFS($X$5:$X$1000,$S$5:$S$1000,ROW(),$T$5:$T$1000,"Sub"),$X134)))</f>
        <v/>
      </c>
      <c r="AC134" s="63">
        <f>IF($T134="","",IF(AND(ISNUMBER($F134),$F134&lt;=IF($Q134=MesCiclo,InicioCiclo,$Q134+MOD(2-WEEKDAY($Q134),7))+20),1,IF(N($U134)&gt;0,AVERAGEIFS($Y$5:$Y$1000,$S$5:$S$1000,ROW(),$T$5:$T$1000,"Sub"),$Y134)))</f>
        <v/>
      </c>
      <c r="AD134" s="63">
        <f>IF($T134="","",IF(AND(ISNUMBER($F134),$F134&lt;=IF($Q134=MesCiclo,InicioCiclo,$Q134+MOD(2-WEEKDAY($Q134),7))+27),1,IF(N($U134)&gt;0,AVERAGEIFS($Z$5:$Z$1000,$S$5:$S$1000,ROW(),$T$5:$T$1000,"Sub"),$Z134)))</f>
        <v/>
      </c>
      <c r="AE134" s="63">
        <f>IF($T134&lt;&gt;"Macro","",IF(COUNTIFS($Q$5:$Q$1000,$Q134,$T$5:$T$1000,"Macro",$G$5:$G$1000,"&gt;0")=0,1/COUNTIFS($Q$5:$Q$1000,$Q134,$T$5:$T$1000,"Macro"),IF(AND(ISNUMBER($G134),N($G134)&gt;0),$G134,SUMIFS($G$5:$G$1000,$Q$5:$Q$1000,$Q134,$T$5:$T$1000,"Macro")/COUNTIFS($Q$5:$Q$1000,$Q134,$T$5:$T$1000,"Macro",$G$5:$G$1000,"&gt;0"))/(COUNTIFS($Q$5:$Q$1000,$Q134,$T$5:$T$1000,"Macro")*SUMIFS($G$5:$G$1000,$Q$5:$Q$1000,$Q134,$T$5:$T$1000,"Macro")/COUNTIFS($Q$5:$Q$1000,$Q134,$T$5:$T$1000,"Macro",$G$5:$G$1000,"&gt;0"))))</f>
        <v/>
      </c>
    </row>
    <row r="135">
      <c r="A135" s="55">
        <f>IF(NOT((COUNTA($B135:$K135)+COUNTA($O135))&gt;0),"",IF($T135="Macro",COUNTIFS($T$5:$T135,"Macro",$Q$5:$Q135,$Q135),IF(N($S135)=0,"?",COUNTIFS(INDEX($T$5:$T$1000,1):INDEX($T$5:$T$1000,$S135-4),"Macro",INDEX($Q$5:$Q$1000,1):INDEX($Q$5:$Q$1000,$S135-4),INDEX($Q$5:$Q$1000,$S135-4))&amp;"."&amp;COUNTIFS($S$5:$S135,$S135,$T$5:$T135,"Sub"))))</f>
        <v/>
      </c>
      <c r="B135" s="56" t="n"/>
      <c r="C135" s="57" t="n"/>
      <c r="D135" s="58" t="n"/>
      <c r="E135" s="58" t="n"/>
      <c r="F135" s="58" t="n"/>
      <c r="G135" s="59" t="n"/>
      <c r="H135" s="59" t="n"/>
      <c r="I135" s="59" t="n"/>
      <c r="J135" s="59" t="n"/>
      <c r="K135" s="59" t="n"/>
      <c r="L135" s="60">
        <f>IF(NOT((COUNTA($B135:$K135)+COUNTA($O135))&gt;0),"",IF(ISNUMBER($F135),1,IF(N($U135)&gt;0,AVERAGEIFS($V$5:$V$1000,$S$5:$S$1000,ROW(),$T$5:$T$1000,"Sub"),$V135)))</f>
        <v/>
      </c>
      <c r="M135" s="55">
        <f>IF($L135="","",IF($L135&gt;=1,"Completado",IF($L135&gt;0,"En curso","Pendiente")))</f>
        <v/>
      </c>
      <c r="N135" s="55">
        <f>IF(NOT((COUNTA($B135:$K135)+COUNTA($O135))&gt;0),"",IF(ISNUMBER($F135),IF(AND(ISNUMBER($E135),$F135&gt;$E135),"Cumplida con "&amp;($F135-$E135)&amp;IF($F135-$E135=1," día"," días")&amp;" de retraso","Cumplida"),IF(N($L135)&gt;=1,"Cumplida",IF(NOT(ISNUMBER($E135)),"Sin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plazo")))))))</f>
        <v/>
      </c>
      <c r="O135" s="57" t="n"/>
      <c r="P135" s="61">
        <f>IF(NOT((COUNTA($B135:$K135)+COUNTA($O135))&gt;0),"",IF((IF($C135="","Falta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",""))="","✔ OK","⚠ "&amp;LEFT(IF($C135="","Falta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",""),LEN(IF($C135="","Falta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",""))-3)))</f>
        <v/>
      </c>
      <c r="Q135" s="62">
        <f>IF(NOT((COUNTA($B135:$K135)+COUNTA($O135))&gt;0),"",IF(AND($T135="Sub",N($S135)&gt;0),IF(ISNUMBER(INDEX($D$5:$D$1000,$S135-4)),DATE(YEAR(INDEX($D$5:$D$1000,$S135-4)),MONTH(INDEX($D$5:$D$1000,$S135-4)),1),IF(ISNUMBER(INDEX($E$5:$E$1000,$S135-4)),DATE(YEAR(INDEX($E$5:$E$1000,$S135-4)),MONTH(INDEX($E$5:$E$1000,$S135-4)),1),MesCiclo)),IF(ISNUMBER($D135),DATE(YEAR($D135),MONTH($D135),1),IF(ISNUMBER($E135),DATE(YEAR($E135),MONTH($E135),1),MesCiclo))))</f>
        <v/>
      </c>
      <c r="R135" s="63">
        <f>IF(OR($Q135="",$Q135&lt;&gt;MesCiclo),"",COUNTIF($Q$5:$Q135,MesCiclo))</f>
        <v/>
      </c>
      <c r="S135" s="63">
        <f>IF($T135="","",IF($T135="Macro",ROW(),IFERROR(LOOKUP(2,1/($T$5:$T135="Macro"),ROW($T$5:$T135)),0)))</f>
        <v/>
      </c>
      <c r="T135" s="63">
        <f>IF(NOT((COUNTA($B135:$K135)+COUNTA($O135))&gt;0),"",IF($B135="Subactividad","Sub","Macro"))</f>
        <v/>
      </c>
      <c r="U135" s="63">
        <f>IF($T135="Macro",COUNTIFS($S$5:$S$1000,ROW(),$T$5:$T$1000,"Sub"),"")</f>
        <v/>
      </c>
      <c r="V135" s="63">
        <f>IF($T135="","",IF(ISNUMBER($F135),1,IFERROR(LOOKUP(2,1/($H135:$K135&lt;&gt;""),$H135:$K135),0)))</f>
        <v/>
      </c>
      <c r="W135" s="63">
        <f>IF($T135="","",IF(AND(ISNUMBER($F135),$F135&lt;=IF($Q135=MesCiclo,InicioCiclo,$Q135+MOD(2-WEEKDAY($Q135),7))+6),1,IF(ISNUMBER($H135),$H135,0)))</f>
        <v/>
      </c>
      <c r="X135" s="63">
        <f>IF($T135="","",IF(AND(ISNUMBER($F135),$F135&lt;=IF($Q135=MesCiclo,InicioCiclo,$Q135+MOD(2-WEEKDAY($Q135),7))+13),1,IF(ISNUMBER($I135),$I135,$W135)))</f>
        <v/>
      </c>
      <c r="Y135" s="63">
        <f>IF($T135="","",IF(AND(ISNUMBER($F135),$F135&lt;=IF($Q135=MesCiclo,InicioCiclo,$Q135+MOD(2-WEEKDAY($Q135),7))+20),1,IF(ISNUMBER($J135),$J135,$X135)))</f>
        <v/>
      </c>
      <c r="Z135" s="63">
        <f>IF($T135="","",IF(AND(ISNUMBER($F135),$F135&lt;=IF($Q135=MesCiclo,InicioCiclo,$Q135+MOD(2-WEEKDAY($Q135),7))+27),1,IF(ISNUMBER($K135),$K135,$Y135)))</f>
        <v/>
      </c>
      <c r="AA135" s="63">
        <f>IF($T135="","",IF(AND(ISNUMBER($F135),$F135&lt;=IF($Q135=MesCiclo,InicioCiclo,$Q135+MOD(2-WEEKDAY($Q135),7))+6),1,IF(N($U135)&gt;0,AVERAGEIFS($W$5:$W$1000,$S$5:$S$1000,ROW(),$T$5:$T$1000,"Sub"),$W135)))</f>
        <v/>
      </c>
      <c r="AB135" s="63">
        <f>IF($T135="","",IF(AND(ISNUMBER($F135),$F135&lt;=IF($Q135=MesCiclo,InicioCiclo,$Q135+MOD(2-WEEKDAY($Q135),7))+13),1,IF(N($U135)&gt;0,AVERAGEIFS($X$5:$X$1000,$S$5:$S$1000,ROW(),$T$5:$T$1000,"Sub"),$X135)))</f>
        <v/>
      </c>
      <c r="AC135" s="63">
        <f>IF($T135="","",IF(AND(ISNUMBER($F135),$F135&lt;=IF($Q135=MesCiclo,InicioCiclo,$Q135+MOD(2-WEEKDAY($Q135),7))+20),1,IF(N($U135)&gt;0,AVERAGEIFS($Y$5:$Y$1000,$S$5:$S$1000,ROW(),$T$5:$T$1000,"Sub"),$Y135)))</f>
        <v/>
      </c>
      <c r="AD135" s="63">
        <f>IF($T135="","",IF(AND(ISNUMBER($F135),$F135&lt;=IF($Q135=MesCiclo,InicioCiclo,$Q135+MOD(2-WEEKDAY($Q135),7))+27),1,IF(N($U135)&gt;0,AVERAGEIFS($Z$5:$Z$1000,$S$5:$S$1000,ROW(),$T$5:$T$1000,"Sub"),$Z135)))</f>
        <v/>
      </c>
      <c r="AE135" s="63">
        <f>IF($T135&lt;&gt;"Macro","",IF(COUNTIFS($Q$5:$Q$1000,$Q135,$T$5:$T$1000,"Macro",$G$5:$G$1000,"&gt;0")=0,1/COUNTIFS($Q$5:$Q$1000,$Q135,$T$5:$T$1000,"Macro"),IF(AND(ISNUMBER($G135),N($G135)&gt;0),$G135,SUMIFS($G$5:$G$1000,$Q$5:$Q$1000,$Q135,$T$5:$T$1000,"Macro")/COUNTIFS($Q$5:$Q$1000,$Q135,$T$5:$T$1000,"Macro",$G$5:$G$1000,"&gt;0"))/(COUNTIFS($Q$5:$Q$1000,$Q135,$T$5:$T$1000,"Macro")*SUMIFS($G$5:$G$1000,$Q$5:$Q$1000,$Q135,$T$5:$T$1000,"Macro")/COUNTIFS($Q$5:$Q$1000,$Q135,$T$5:$T$1000,"Macro",$G$5:$G$1000,"&gt;0"))))</f>
        <v/>
      </c>
    </row>
    <row r="136">
      <c r="A136" s="55">
        <f>IF(NOT((COUNTA($B136:$K136)+COUNTA($O136))&gt;0),"",IF($T136="Macro",COUNTIFS($T$5:$T136,"Macro",$Q$5:$Q136,$Q136),IF(N($S136)=0,"?",COUNTIFS(INDEX($T$5:$T$1000,1):INDEX($T$5:$T$1000,$S136-4),"Macro",INDEX($Q$5:$Q$1000,1):INDEX($Q$5:$Q$1000,$S136-4),INDEX($Q$5:$Q$1000,$S136-4))&amp;"."&amp;COUNTIFS($S$5:$S136,$S136,$T$5:$T136,"Sub"))))</f>
        <v/>
      </c>
      <c r="B136" s="56" t="n"/>
      <c r="C136" s="57" t="n"/>
      <c r="D136" s="58" t="n"/>
      <c r="E136" s="58" t="n"/>
      <c r="F136" s="58" t="n"/>
      <c r="G136" s="59" t="n"/>
      <c r="H136" s="59" t="n"/>
      <c r="I136" s="59" t="n"/>
      <c r="J136" s="59" t="n"/>
      <c r="K136" s="59" t="n"/>
      <c r="L136" s="60">
        <f>IF(NOT((COUNTA($B136:$K136)+COUNTA($O136))&gt;0),"",IF(ISNUMBER($F136),1,IF(N($U136)&gt;0,AVERAGEIFS($V$5:$V$1000,$S$5:$S$1000,ROW(),$T$5:$T$1000,"Sub"),$V136)))</f>
        <v/>
      </c>
      <c r="M136" s="55">
        <f>IF($L136="","",IF($L136&gt;=1,"Completado",IF($L136&gt;0,"En curso","Pendiente")))</f>
        <v/>
      </c>
      <c r="N136" s="55">
        <f>IF(NOT((COUNTA($B136:$K136)+COUNTA($O136))&gt;0),"",IF(ISNUMBER($F136),IF(AND(ISNUMBER($E136),$F136&gt;$E136),"Cumplida con "&amp;($F136-$E136)&amp;IF($F136-$E136=1," día"," días")&amp;" de retraso","Cumplida"),IF(N($L136)&gt;=1,"Cumplida",IF(NOT(ISNUMBER($E136)),"Sin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plazo")))))))</f>
        <v/>
      </c>
      <c r="O136" s="57" t="n"/>
      <c r="P136" s="61">
        <f>IF(NOT((COUNTA($B136:$K136)+COUNTA($O136))&gt;0),"",IF((IF($C136="","Falta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",""))="","✔ OK","⚠ "&amp;LEFT(IF($C136="","Falta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",""),LEN(IF($C136="","Falta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",""))-3)))</f>
        <v/>
      </c>
      <c r="Q136" s="62">
        <f>IF(NOT((COUNTA($B136:$K136)+COUNTA($O136))&gt;0),"",IF(AND($T136="Sub",N($S136)&gt;0),IF(ISNUMBER(INDEX($D$5:$D$1000,$S136-4)),DATE(YEAR(INDEX($D$5:$D$1000,$S136-4)),MONTH(INDEX($D$5:$D$1000,$S136-4)),1),IF(ISNUMBER(INDEX($E$5:$E$1000,$S136-4)),DATE(YEAR(INDEX($E$5:$E$1000,$S136-4)),MONTH(INDEX($E$5:$E$1000,$S136-4)),1),MesCiclo)),IF(ISNUMBER($D136),DATE(YEAR($D136),MONTH($D136),1),IF(ISNUMBER($E136),DATE(YEAR($E136),MONTH($E136),1),MesCiclo))))</f>
        <v/>
      </c>
      <c r="R136" s="63">
        <f>IF(OR($Q136="",$Q136&lt;&gt;MesCiclo),"",COUNTIF($Q$5:$Q136,MesCiclo))</f>
        <v/>
      </c>
      <c r="S136" s="63">
        <f>IF($T136="","",IF($T136="Macro",ROW(),IFERROR(LOOKUP(2,1/($T$5:$T136="Macro"),ROW($T$5:$T136)),0)))</f>
        <v/>
      </c>
      <c r="T136" s="63">
        <f>IF(NOT((COUNTA($B136:$K136)+COUNTA($O136))&gt;0),"",IF($B136="Subactividad","Sub","Macro"))</f>
        <v/>
      </c>
      <c r="U136" s="63">
        <f>IF($T136="Macro",COUNTIFS($S$5:$S$1000,ROW(),$T$5:$T$1000,"Sub"),"")</f>
        <v/>
      </c>
      <c r="V136" s="63">
        <f>IF($T136="","",IF(ISNUMBER($F136),1,IFERROR(LOOKUP(2,1/($H136:$K136&lt;&gt;""),$H136:$K136),0)))</f>
        <v/>
      </c>
      <c r="W136" s="63">
        <f>IF($T136="","",IF(AND(ISNUMBER($F136),$F136&lt;=IF($Q136=MesCiclo,InicioCiclo,$Q136+MOD(2-WEEKDAY($Q136),7))+6),1,IF(ISNUMBER($H136),$H136,0)))</f>
        <v/>
      </c>
      <c r="X136" s="63">
        <f>IF($T136="","",IF(AND(ISNUMBER($F136),$F136&lt;=IF($Q136=MesCiclo,InicioCiclo,$Q136+MOD(2-WEEKDAY($Q136),7))+13),1,IF(ISNUMBER($I136),$I136,$W136)))</f>
        <v/>
      </c>
      <c r="Y136" s="63">
        <f>IF($T136="","",IF(AND(ISNUMBER($F136),$F136&lt;=IF($Q136=MesCiclo,InicioCiclo,$Q136+MOD(2-WEEKDAY($Q136),7))+20),1,IF(ISNUMBER($J136),$J136,$X136)))</f>
        <v/>
      </c>
      <c r="Z136" s="63">
        <f>IF($T136="","",IF(AND(ISNUMBER($F136),$F136&lt;=IF($Q136=MesCiclo,InicioCiclo,$Q136+MOD(2-WEEKDAY($Q136),7))+27),1,IF(ISNUMBER($K136),$K136,$Y136)))</f>
        <v/>
      </c>
      <c r="AA136" s="63">
        <f>IF($T136="","",IF(AND(ISNUMBER($F136),$F136&lt;=IF($Q136=MesCiclo,InicioCiclo,$Q136+MOD(2-WEEKDAY($Q136),7))+6),1,IF(N($U136)&gt;0,AVERAGEIFS($W$5:$W$1000,$S$5:$S$1000,ROW(),$T$5:$T$1000,"Sub"),$W136)))</f>
        <v/>
      </c>
      <c r="AB136" s="63">
        <f>IF($T136="","",IF(AND(ISNUMBER($F136),$F136&lt;=IF($Q136=MesCiclo,InicioCiclo,$Q136+MOD(2-WEEKDAY($Q136),7))+13),1,IF(N($U136)&gt;0,AVERAGEIFS($X$5:$X$1000,$S$5:$S$1000,ROW(),$T$5:$T$1000,"Sub"),$X136)))</f>
        <v/>
      </c>
      <c r="AC136" s="63">
        <f>IF($T136="","",IF(AND(ISNUMBER($F136),$F136&lt;=IF($Q136=MesCiclo,InicioCiclo,$Q136+MOD(2-WEEKDAY($Q136),7))+20),1,IF(N($U136)&gt;0,AVERAGEIFS($Y$5:$Y$1000,$S$5:$S$1000,ROW(),$T$5:$T$1000,"Sub"),$Y136)))</f>
        <v/>
      </c>
      <c r="AD136" s="63">
        <f>IF($T136="","",IF(AND(ISNUMBER($F136),$F136&lt;=IF($Q136=MesCiclo,InicioCiclo,$Q136+MOD(2-WEEKDAY($Q136),7))+27),1,IF(N($U136)&gt;0,AVERAGEIFS($Z$5:$Z$1000,$S$5:$S$1000,ROW(),$T$5:$T$1000,"Sub"),$Z136)))</f>
        <v/>
      </c>
      <c r="AE136" s="63">
        <f>IF($T136&lt;&gt;"Macro","",IF(COUNTIFS($Q$5:$Q$1000,$Q136,$T$5:$T$1000,"Macro",$G$5:$G$1000,"&gt;0")=0,1/COUNTIFS($Q$5:$Q$1000,$Q136,$T$5:$T$1000,"Macro"),IF(AND(ISNUMBER($G136),N($G136)&gt;0),$G136,SUMIFS($G$5:$G$1000,$Q$5:$Q$1000,$Q136,$T$5:$T$1000,"Macro")/COUNTIFS($Q$5:$Q$1000,$Q136,$T$5:$T$1000,"Macro",$G$5:$G$1000,"&gt;0"))/(COUNTIFS($Q$5:$Q$1000,$Q136,$T$5:$T$1000,"Macro")*SUMIFS($G$5:$G$1000,$Q$5:$Q$1000,$Q136,$T$5:$T$1000,"Macro")/COUNTIFS($Q$5:$Q$1000,$Q136,$T$5:$T$1000,"Macro",$G$5:$G$1000,"&gt;0"))))</f>
        <v/>
      </c>
    </row>
    <row r="137">
      <c r="A137" s="55">
        <f>IF(NOT((COUNTA($B137:$K137)+COUNTA($O137))&gt;0),"",IF($T137="Macro",COUNTIFS($T$5:$T137,"Macro",$Q$5:$Q137,$Q137),IF(N($S137)=0,"?",COUNTIFS(INDEX($T$5:$T$1000,1):INDEX($T$5:$T$1000,$S137-4),"Macro",INDEX($Q$5:$Q$1000,1):INDEX($Q$5:$Q$1000,$S137-4),INDEX($Q$5:$Q$1000,$S137-4))&amp;"."&amp;COUNTIFS($S$5:$S137,$S137,$T$5:$T137,"Sub"))))</f>
        <v/>
      </c>
      <c r="B137" s="56" t="n"/>
      <c r="C137" s="57" t="n"/>
      <c r="D137" s="58" t="n"/>
      <c r="E137" s="58" t="n"/>
      <c r="F137" s="58" t="n"/>
      <c r="G137" s="59" t="n"/>
      <c r="H137" s="59" t="n"/>
      <c r="I137" s="59" t="n"/>
      <c r="J137" s="59" t="n"/>
      <c r="K137" s="59" t="n"/>
      <c r="L137" s="60">
        <f>IF(NOT((COUNTA($B137:$K137)+COUNTA($O137))&gt;0),"",IF(ISNUMBER($F137),1,IF(N($U137)&gt;0,AVERAGEIFS($V$5:$V$1000,$S$5:$S$1000,ROW(),$T$5:$T$1000,"Sub"),$V137)))</f>
        <v/>
      </c>
      <c r="M137" s="55">
        <f>IF($L137="","",IF($L137&gt;=1,"Completado",IF($L137&gt;0,"En curso","Pendiente")))</f>
        <v/>
      </c>
      <c r="N137" s="55">
        <f>IF(NOT((COUNTA($B137:$K137)+COUNTA($O137))&gt;0),"",IF(ISNUMBER($F137),IF(AND(ISNUMBER($E137),$F137&gt;$E137),"Cumplida con "&amp;($F137-$E137)&amp;IF($F137-$E137=1," día"," días")&amp;" de retraso","Cumplida"),IF(N($L137)&gt;=1,"Cumplida",IF(NOT(ISNUMBER($E137)),"Sin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plazo")))))))</f>
        <v/>
      </c>
      <c r="O137" s="57" t="n"/>
      <c r="P137" s="61">
        <f>IF(NOT((COUNTA($B137:$K137)+COUNTA($O137))&gt;0),"",IF((IF($C137="","Falta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",""))="","✔ OK","⚠ "&amp;LEFT(IF($C137="","Falta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",""),LEN(IF($C137="","Falta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",""))-3)))</f>
        <v/>
      </c>
      <c r="Q137" s="62">
        <f>IF(NOT((COUNTA($B137:$K137)+COUNTA($O137))&gt;0),"",IF(AND($T137="Sub",N($S137)&gt;0),IF(ISNUMBER(INDEX($D$5:$D$1000,$S137-4)),DATE(YEAR(INDEX($D$5:$D$1000,$S137-4)),MONTH(INDEX($D$5:$D$1000,$S137-4)),1),IF(ISNUMBER(INDEX($E$5:$E$1000,$S137-4)),DATE(YEAR(INDEX($E$5:$E$1000,$S137-4)),MONTH(INDEX($E$5:$E$1000,$S137-4)),1),MesCiclo)),IF(ISNUMBER($D137),DATE(YEAR($D137),MONTH($D137),1),IF(ISNUMBER($E137),DATE(YEAR($E137),MONTH($E137),1),MesCiclo))))</f>
        <v/>
      </c>
      <c r="R137" s="63">
        <f>IF(OR($Q137="",$Q137&lt;&gt;MesCiclo),"",COUNTIF($Q$5:$Q137,MesCiclo))</f>
        <v/>
      </c>
      <c r="S137" s="63">
        <f>IF($T137="","",IF($T137="Macro",ROW(),IFERROR(LOOKUP(2,1/($T$5:$T137="Macro"),ROW($T$5:$T137)),0)))</f>
        <v/>
      </c>
      <c r="T137" s="63">
        <f>IF(NOT((COUNTA($B137:$K137)+COUNTA($O137))&gt;0),"",IF($B137="Subactividad","Sub","Macro"))</f>
        <v/>
      </c>
      <c r="U137" s="63">
        <f>IF($T137="Macro",COUNTIFS($S$5:$S$1000,ROW(),$T$5:$T$1000,"Sub"),"")</f>
        <v/>
      </c>
      <c r="V137" s="63">
        <f>IF($T137="","",IF(ISNUMBER($F137),1,IFERROR(LOOKUP(2,1/($H137:$K137&lt;&gt;""),$H137:$K137),0)))</f>
        <v/>
      </c>
      <c r="W137" s="63">
        <f>IF($T137="","",IF(AND(ISNUMBER($F137),$F137&lt;=IF($Q137=MesCiclo,InicioCiclo,$Q137+MOD(2-WEEKDAY($Q137),7))+6),1,IF(ISNUMBER($H137),$H137,0)))</f>
        <v/>
      </c>
      <c r="X137" s="63">
        <f>IF($T137="","",IF(AND(ISNUMBER($F137),$F137&lt;=IF($Q137=MesCiclo,InicioCiclo,$Q137+MOD(2-WEEKDAY($Q137),7))+13),1,IF(ISNUMBER($I137),$I137,$W137)))</f>
        <v/>
      </c>
      <c r="Y137" s="63">
        <f>IF($T137="","",IF(AND(ISNUMBER($F137),$F137&lt;=IF($Q137=MesCiclo,InicioCiclo,$Q137+MOD(2-WEEKDAY($Q137),7))+20),1,IF(ISNUMBER($J137),$J137,$X137)))</f>
        <v/>
      </c>
      <c r="Z137" s="63">
        <f>IF($T137="","",IF(AND(ISNUMBER($F137),$F137&lt;=IF($Q137=MesCiclo,InicioCiclo,$Q137+MOD(2-WEEKDAY($Q137),7))+27),1,IF(ISNUMBER($K137),$K137,$Y137)))</f>
        <v/>
      </c>
      <c r="AA137" s="63">
        <f>IF($T137="","",IF(AND(ISNUMBER($F137),$F137&lt;=IF($Q137=MesCiclo,InicioCiclo,$Q137+MOD(2-WEEKDAY($Q137),7))+6),1,IF(N($U137)&gt;0,AVERAGEIFS($W$5:$W$1000,$S$5:$S$1000,ROW(),$T$5:$T$1000,"Sub"),$W137)))</f>
        <v/>
      </c>
      <c r="AB137" s="63">
        <f>IF($T137="","",IF(AND(ISNUMBER($F137),$F137&lt;=IF($Q137=MesCiclo,InicioCiclo,$Q137+MOD(2-WEEKDAY($Q137),7))+13),1,IF(N($U137)&gt;0,AVERAGEIFS($X$5:$X$1000,$S$5:$S$1000,ROW(),$T$5:$T$1000,"Sub"),$X137)))</f>
        <v/>
      </c>
      <c r="AC137" s="63">
        <f>IF($T137="","",IF(AND(ISNUMBER($F137),$F137&lt;=IF($Q137=MesCiclo,InicioCiclo,$Q137+MOD(2-WEEKDAY($Q137),7))+20),1,IF(N($U137)&gt;0,AVERAGEIFS($Y$5:$Y$1000,$S$5:$S$1000,ROW(),$T$5:$T$1000,"Sub"),$Y137)))</f>
        <v/>
      </c>
      <c r="AD137" s="63">
        <f>IF($T137="","",IF(AND(ISNUMBER($F137),$F137&lt;=IF($Q137=MesCiclo,InicioCiclo,$Q137+MOD(2-WEEKDAY($Q137),7))+27),1,IF(N($U137)&gt;0,AVERAGEIFS($Z$5:$Z$1000,$S$5:$S$1000,ROW(),$T$5:$T$1000,"Sub"),$Z137)))</f>
        <v/>
      </c>
      <c r="AE137" s="63">
        <f>IF($T137&lt;&gt;"Macro","",IF(COUNTIFS($Q$5:$Q$1000,$Q137,$T$5:$T$1000,"Macro",$G$5:$G$1000,"&gt;0")=0,1/COUNTIFS($Q$5:$Q$1000,$Q137,$T$5:$T$1000,"Macro"),IF(AND(ISNUMBER($G137),N($G137)&gt;0),$G137,SUMIFS($G$5:$G$1000,$Q$5:$Q$1000,$Q137,$T$5:$T$1000,"Macro")/COUNTIFS($Q$5:$Q$1000,$Q137,$T$5:$T$1000,"Macro",$G$5:$G$1000,"&gt;0"))/(COUNTIFS($Q$5:$Q$1000,$Q137,$T$5:$T$1000,"Macro")*SUMIFS($G$5:$G$1000,$Q$5:$Q$1000,$Q137,$T$5:$T$1000,"Macro")/COUNTIFS($Q$5:$Q$1000,$Q137,$T$5:$T$1000,"Macro",$G$5:$G$1000,"&gt;0"))))</f>
        <v/>
      </c>
    </row>
    <row r="138">
      <c r="A138" s="55">
        <f>IF(NOT((COUNTA($B138:$K138)+COUNTA($O138))&gt;0),"",IF($T138="Macro",COUNTIFS($T$5:$T138,"Macro",$Q$5:$Q138,$Q138),IF(N($S138)=0,"?",COUNTIFS(INDEX($T$5:$T$1000,1):INDEX($T$5:$T$1000,$S138-4),"Macro",INDEX($Q$5:$Q$1000,1):INDEX($Q$5:$Q$1000,$S138-4),INDEX($Q$5:$Q$1000,$S138-4))&amp;"."&amp;COUNTIFS($S$5:$S138,$S138,$T$5:$T138,"Sub"))))</f>
        <v/>
      </c>
      <c r="B138" s="56" t="n"/>
      <c r="C138" s="57" t="n"/>
      <c r="D138" s="58" t="n"/>
      <c r="E138" s="58" t="n"/>
      <c r="F138" s="58" t="n"/>
      <c r="G138" s="59" t="n"/>
      <c r="H138" s="59" t="n"/>
      <c r="I138" s="59" t="n"/>
      <c r="J138" s="59" t="n"/>
      <c r="K138" s="59" t="n"/>
      <c r="L138" s="60">
        <f>IF(NOT((COUNTA($B138:$K138)+COUNTA($O138))&gt;0),"",IF(ISNUMBER($F138),1,IF(N($U138)&gt;0,AVERAGEIFS($V$5:$V$1000,$S$5:$S$1000,ROW(),$T$5:$T$1000,"Sub"),$V138)))</f>
        <v/>
      </c>
      <c r="M138" s="55">
        <f>IF($L138="","",IF($L138&gt;=1,"Completado",IF($L138&gt;0,"En curso","Pendiente")))</f>
        <v/>
      </c>
      <c r="N138" s="55">
        <f>IF(NOT((COUNTA($B138:$K138)+COUNTA($O138))&gt;0),"",IF(ISNUMBER($F138),IF(AND(ISNUMBER($E138),$F138&gt;$E138),"Cumplida con "&amp;($F138-$E138)&amp;IF($F138-$E138=1," día"," días")&amp;" de retraso","Cumplida"),IF(N($L138)&gt;=1,"Cumplida",IF(NOT(ISNUMBER($E138)),"Sin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plazo")))))))</f>
        <v/>
      </c>
      <c r="O138" s="57" t="n"/>
      <c r="P138" s="61">
        <f>IF(NOT((COUNTA($B138:$K138)+COUNTA($O138))&gt;0),"",IF((IF($C138="","Falta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",""))="","✔ OK","⚠ "&amp;LEFT(IF($C138="","Falta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",""),LEN(IF($C138="","Falta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",""))-3)))</f>
        <v/>
      </c>
      <c r="Q138" s="62">
        <f>IF(NOT((COUNTA($B138:$K138)+COUNTA($O138))&gt;0),"",IF(AND($T138="Sub",N($S138)&gt;0),IF(ISNUMBER(INDEX($D$5:$D$1000,$S138-4)),DATE(YEAR(INDEX($D$5:$D$1000,$S138-4)),MONTH(INDEX($D$5:$D$1000,$S138-4)),1),IF(ISNUMBER(INDEX($E$5:$E$1000,$S138-4)),DATE(YEAR(INDEX($E$5:$E$1000,$S138-4)),MONTH(INDEX($E$5:$E$1000,$S138-4)),1),MesCiclo)),IF(ISNUMBER($D138),DATE(YEAR($D138),MONTH($D138),1),IF(ISNUMBER($E138),DATE(YEAR($E138),MONTH($E138),1),MesCiclo))))</f>
        <v/>
      </c>
      <c r="R138" s="63">
        <f>IF(OR($Q138="",$Q138&lt;&gt;MesCiclo),"",COUNTIF($Q$5:$Q138,MesCiclo))</f>
        <v/>
      </c>
      <c r="S138" s="63">
        <f>IF($T138="","",IF($T138="Macro",ROW(),IFERROR(LOOKUP(2,1/($T$5:$T138="Macro"),ROW($T$5:$T138)),0)))</f>
        <v/>
      </c>
      <c r="T138" s="63">
        <f>IF(NOT((COUNTA($B138:$K138)+COUNTA($O138))&gt;0),"",IF($B138="Subactividad","Sub","Macro"))</f>
        <v/>
      </c>
      <c r="U138" s="63">
        <f>IF($T138="Macro",COUNTIFS($S$5:$S$1000,ROW(),$T$5:$T$1000,"Sub"),"")</f>
        <v/>
      </c>
      <c r="V138" s="63">
        <f>IF($T138="","",IF(ISNUMBER($F138),1,IFERROR(LOOKUP(2,1/($H138:$K138&lt;&gt;""),$H138:$K138),0)))</f>
        <v/>
      </c>
      <c r="W138" s="63">
        <f>IF($T138="","",IF(AND(ISNUMBER($F138),$F138&lt;=IF($Q138=MesCiclo,InicioCiclo,$Q138+MOD(2-WEEKDAY($Q138),7))+6),1,IF(ISNUMBER($H138),$H138,0)))</f>
        <v/>
      </c>
      <c r="X138" s="63">
        <f>IF($T138="","",IF(AND(ISNUMBER($F138),$F138&lt;=IF($Q138=MesCiclo,InicioCiclo,$Q138+MOD(2-WEEKDAY($Q138),7))+13),1,IF(ISNUMBER($I138),$I138,$W138)))</f>
        <v/>
      </c>
      <c r="Y138" s="63">
        <f>IF($T138="","",IF(AND(ISNUMBER($F138),$F138&lt;=IF($Q138=MesCiclo,InicioCiclo,$Q138+MOD(2-WEEKDAY($Q138),7))+20),1,IF(ISNUMBER($J138),$J138,$X138)))</f>
        <v/>
      </c>
      <c r="Z138" s="63">
        <f>IF($T138="","",IF(AND(ISNUMBER($F138),$F138&lt;=IF($Q138=MesCiclo,InicioCiclo,$Q138+MOD(2-WEEKDAY($Q138),7))+27),1,IF(ISNUMBER($K138),$K138,$Y138)))</f>
        <v/>
      </c>
      <c r="AA138" s="63">
        <f>IF($T138="","",IF(AND(ISNUMBER($F138),$F138&lt;=IF($Q138=MesCiclo,InicioCiclo,$Q138+MOD(2-WEEKDAY($Q138),7))+6),1,IF(N($U138)&gt;0,AVERAGEIFS($W$5:$W$1000,$S$5:$S$1000,ROW(),$T$5:$T$1000,"Sub"),$W138)))</f>
        <v/>
      </c>
      <c r="AB138" s="63">
        <f>IF($T138="","",IF(AND(ISNUMBER($F138),$F138&lt;=IF($Q138=MesCiclo,InicioCiclo,$Q138+MOD(2-WEEKDAY($Q138),7))+13),1,IF(N($U138)&gt;0,AVERAGEIFS($X$5:$X$1000,$S$5:$S$1000,ROW(),$T$5:$T$1000,"Sub"),$X138)))</f>
        <v/>
      </c>
      <c r="AC138" s="63">
        <f>IF($T138="","",IF(AND(ISNUMBER($F138),$F138&lt;=IF($Q138=MesCiclo,InicioCiclo,$Q138+MOD(2-WEEKDAY($Q138),7))+20),1,IF(N($U138)&gt;0,AVERAGEIFS($Y$5:$Y$1000,$S$5:$S$1000,ROW(),$T$5:$T$1000,"Sub"),$Y138)))</f>
        <v/>
      </c>
      <c r="AD138" s="63">
        <f>IF($T138="","",IF(AND(ISNUMBER($F138),$F138&lt;=IF($Q138=MesCiclo,InicioCiclo,$Q138+MOD(2-WEEKDAY($Q138),7))+27),1,IF(N($U138)&gt;0,AVERAGEIFS($Z$5:$Z$1000,$S$5:$S$1000,ROW(),$T$5:$T$1000,"Sub"),$Z138)))</f>
        <v/>
      </c>
      <c r="AE138" s="63">
        <f>IF($T138&lt;&gt;"Macro","",IF(COUNTIFS($Q$5:$Q$1000,$Q138,$T$5:$T$1000,"Macro",$G$5:$G$1000,"&gt;0")=0,1/COUNTIFS($Q$5:$Q$1000,$Q138,$T$5:$T$1000,"Macro"),IF(AND(ISNUMBER($G138),N($G138)&gt;0),$G138,SUMIFS($G$5:$G$1000,$Q$5:$Q$1000,$Q138,$T$5:$T$1000,"Macro")/COUNTIFS($Q$5:$Q$1000,$Q138,$T$5:$T$1000,"Macro",$G$5:$G$1000,"&gt;0"))/(COUNTIFS($Q$5:$Q$1000,$Q138,$T$5:$T$1000,"Macro")*SUMIFS($G$5:$G$1000,$Q$5:$Q$1000,$Q138,$T$5:$T$1000,"Macro")/COUNTIFS($Q$5:$Q$1000,$Q138,$T$5:$T$1000,"Macro",$G$5:$G$1000,"&gt;0"))))</f>
        <v/>
      </c>
    </row>
    <row r="139">
      <c r="A139" s="55">
        <f>IF(NOT((COUNTA($B139:$K139)+COUNTA($O139))&gt;0),"",IF($T139="Macro",COUNTIFS($T$5:$T139,"Macro",$Q$5:$Q139,$Q139),IF(N($S139)=0,"?",COUNTIFS(INDEX($T$5:$T$1000,1):INDEX($T$5:$T$1000,$S139-4),"Macro",INDEX($Q$5:$Q$1000,1):INDEX($Q$5:$Q$1000,$S139-4),INDEX($Q$5:$Q$1000,$S139-4))&amp;"."&amp;COUNTIFS($S$5:$S139,$S139,$T$5:$T139,"Sub"))))</f>
        <v/>
      </c>
      <c r="B139" s="56" t="n"/>
      <c r="C139" s="57" t="n"/>
      <c r="D139" s="58" t="n"/>
      <c r="E139" s="58" t="n"/>
      <c r="F139" s="58" t="n"/>
      <c r="G139" s="59" t="n"/>
      <c r="H139" s="59" t="n"/>
      <c r="I139" s="59" t="n"/>
      <c r="J139" s="59" t="n"/>
      <c r="K139" s="59" t="n"/>
      <c r="L139" s="60">
        <f>IF(NOT((COUNTA($B139:$K139)+COUNTA($O139))&gt;0),"",IF(ISNUMBER($F139),1,IF(N($U139)&gt;0,AVERAGEIFS($V$5:$V$1000,$S$5:$S$1000,ROW(),$T$5:$T$1000,"Sub"),$V139)))</f>
        <v/>
      </c>
      <c r="M139" s="55">
        <f>IF($L139="","",IF($L139&gt;=1,"Completado",IF($L139&gt;0,"En curso","Pendiente")))</f>
        <v/>
      </c>
      <c r="N139" s="55">
        <f>IF(NOT((COUNTA($B139:$K139)+COUNTA($O139))&gt;0),"",IF(ISNUMBER($F139),IF(AND(ISNUMBER($E139),$F139&gt;$E139),"Cumplida con "&amp;($F139-$E139)&amp;IF($F139-$E139=1," día"," días")&amp;" de retraso","Cumplida"),IF(N($L139)&gt;=1,"Cumplida",IF(NOT(ISNUMBER($E139)),"Sin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plazo")))))))</f>
        <v/>
      </c>
      <c r="O139" s="57" t="n"/>
      <c r="P139" s="61">
        <f>IF(NOT((COUNTA($B139:$K139)+COUNTA($O139))&gt;0),"",IF((IF($C139="","Falta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",""))="","✔ OK","⚠ "&amp;LEFT(IF($C139="","Falta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",""),LEN(IF($C139="","Falta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",""))-3)))</f>
        <v/>
      </c>
      <c r="Q139" s="62">
        <f>IF(NOT((COUNTA($B139:$K139)+COUNTA($O139))&gt;0),"",IF(AND($T139="Sub",N($S139)&gt;0),IF(ISNUMBER(INDEX($D$5:$D$1000,$S139-4)),DATE(YEAR(INDEX($D$5:$D$1000,$S139-4)),MONTH(INDEX($D$5:$D$1000,$S139-4)),1),IF(ISNUMBER(INDEX($E$5:$E$1000,$S139-4)),DATE(YEAR(INDEX($E$5:$E$1000,$S139-4)),MONTH(INDEX($E$5:$E$1000,$S139-4)),1),MesCiclo)),IF(ISNUMBER($D139),DATE(YEAR($D139),MONTH($D139),1),IF(ISNUMBER($E139),DATE(YEAR($E139),MONTH($E139),1),MesCiclo))))</f>
        <v/>
      </c>
      <c r="R139" s="63">
        <f>IF(OR($Q139="",$Q139&lt;&gt;MesCiclo),"",COUNTIF($Q$5:$Q139,MesCiclo))</f>
        <v/>
      </c>
      <c r="S139" s="63">
        <f>IF($T139="","",IF($T139="Macro",ROW(),IFERROR(LOOKUP(2,1/($T$5:$T139="Macro"),ROW($T$5:$T139)),0)))</f>
        <v/>
      </c>
      <c r="T139" s="63">
        <f>IF(NOT((COUNTA($B139:$K139)+COUNTA($O139))&gt;0),"",IF($B139="Subactividad","Sub","Macro"))</f>
        <v/>
      </c>
      <c r="U139" s="63">
        <f>IF($T139="Macro",COUNTIFS($S$5:$S$1000,ROW(),$T$5:$T$1000,"Sub"),"")</f>
        <v/>
      </c>
      <c r="V139" s="63">
        <f>IF($T139="","",IF(ISNUMBER($F139),1,IFERROR(LOOKUP(2,1/($H139:$K139&lt;&gt;""),$H139:$K139),0)))</f>
        <v/>
      </c>
      <c r="W139" s="63">
        <f>IF($T139="","",IF(AND(ISNUMBER($F139),$F139&lt;=IF($Q139=MesCiclo,InicioCiclo,$Q139+MOD(2-WEEKDAY($Q139),7))+6),1,IF(ISNUMBER($H139),$H139,0)))</f>
        <v/>
      </c>
      <c r="X139" s="63">
        <f>IF($T139="","",IF(AND(ISNUMBER($F139),$F139&lt;=IF($Q139=MesCiclo,InicioCiclo,$Q139+MOD(2-WEEKDAY($Q139),7))+13),1,IF(ISNUMBER($I139),$I139,$W139)))</f>
        <v/>
      </c>
      <c r="Y139" s="63">
        <f>IF($T139="","",IF(AND(ISNUMBER($F139),$F139&lt;=IF($Q139=MesCiclo,InicioCiclo,$Q139+MOD(2-WEEKDAY($Q139),7))+20),1,IF(ISNUMBER($J139),$J139,$X139)))</f>
        <v/>
      </c>
      <c r="Z139" s="63">
        <f>IF($T139="","",IF(AND(ISNUMBER($F139),$F139&lt;=IF($Q139=MesCiclo,InicioCiclo,$Q139+MOD(2-WEEKDAY($Q139),7))+27),1,IF(ISNUMBER($K139),$K139,$Y139)))</f>
        <v/>
      </c>
      <c r="AA139" s="63">
        <f>IF($T139="","",IF(AND(ISNUMBER($F139),$F139&lt;=IF($Q139=MesCiclo,InicioCiclo,$Q139+MOD(2-WEEKDAY($Q139),7))+6),1,IF(N($U139)&gt;0,AVERAGEIFS($W$5:$W$1000,$S$5:$S$1000,ROW(),$T$5:$T$1000,"Sub"),$W139)))</f>
        <v/>
      </c>
      <c r="AB139" s="63">
        <f>IF($T139="","",IF(AND(ISNUMBER($F139),$F139&lt;=IF($Q139=MesCiclo,InicioCiclo,$Q139+MOD(2-WEEKDAY($Q139),7))+13),1,IF(N($U139)&gt;0,AVERAGEIFS($X$5:$X$1000,$S$5:$S$1000,ROW(),$T$5:$T$1000,"Sub"),$X139)))</f>
        <v/>
      </c>
      <c r="AC139" s="63">
        <f>IF($T139="","",IF(AND(ISNUMBER($F139),$F139&lt;=IF($Q139=MesCiclo,InicioCiclo,$Q139+MOD(2-WEEKDAY($Q139),7))+20),1,IF(N($U139)&gt;0,AVERAGEIFS($Y$5:$Y$1000,$S$5:$S$1000,ROW(),$T$5:$T$1000,"Sub"),$Y139)))</f>
        <v/>
      </c>
      <c r="AD139" s="63">
        <f>IF($T139="","",IF(AND(ISNUMBER($F139),$F139&lt;=IF($Q139=MesCiclo,InicioCiclo,$Q139+MOD(2-WEEKDAY($Q139),7))+27),1,IF(N($U139)&gt;0,AVERAGEIFS($Z$5:$Z$1000,$S$5:$S$1000,ROW(),$T$5:$T$1000,"Sub"),$Z139)))</f>
        <v/>
      </c>
      <c r="AE139" s="63">
        <f>IF($T139&lt;&gt;"Macro","",IF(COUNTIFS($Q$5:$Q$1000,$Q139,$T$5:$T$1000,"Macro",$G$5:$G$1000,"&gt;0")=0,1/COUNTIFS($Q$5:$Q$1000,$Q139,$T$5:$T$1000,"Macro"),IF(AND(ISNUMBER($G139),N($G139)&gt;0),$G139,SUMIFS($G$5:$G$1000,$Q$5:$Q$1000,$Q139,$T$5:$T$1000,"Macro")/COUNTIFS($Q$5:$Q$1000,$Q139,$T$5:$T$1000,"Macro",$G$5:$G$1000,"&gt;0"))/(COUNTIFS($Q$5:$Q$1000,$Q139,$T$5:$T$1000,"Macro")*SUMIFS($G$5:$G$1000,$Q$5:$Q$1000,$Q139,$T$5:$T$1000,"Macro")/COUNTIFS($Q$5:$Q$1000,$Q139,$T$5:$T$1000,"Macro",$G$5:$G$1000,"&gt;0"))))</f>
        <v/>
      </c>
    </row>
    <row r="140">
      <c r="A140" s="55">
        <f>IF(NOT((COUNTA($B140:$K140)+COUNTA($O140))&gt;0),"",IF($T140="Macro",COUNTIFS($T$5:$T140,"Macro",$Q$5:$Q140,$Q140),IF(N($S140)=0,"?",COUNTIFS(INDEX($T$5:$T$1000,1):INDEX($T$5:$T$1000,$S140-4),"Macro",INDEX($Q$5:$Q$1000,1):INDEX($Q$5:$Q$1000,$S140-4),INDEX($Q$5:$Q$1000,$S140-4))&amp;"."&amp;COUNTIFS($S$5:$S140,$S140,$T$5:$T140,"Sub"))))</f>
        <v/>
      </c>
      <c r="B140" s="56" t="n"/>
      <c r="C140" s="57" t="n"/>
      <c r="D140" s="58" t="n"/>
      <c r="E140" s="58" t="n"/>
      <c r="F140" s="58" t="n"/>
      <c r="G140" s="59" t="n"/>
      <c r="H140" s="59" t="n"/>
      <c r="I140" s="59" t="n"/>
      <c r="J140" s="59" t="n"/>
      <c r="K140" s="59" t="n"/>
      <c r="L140" s="60">
        <f>IF(NOT((COUNTA($B140:$K140)+COUNTA($O140))&gt;0),"",IF(ISNUMBER($F140),1,IF(N($U140)&gt;0,AVERAGEIFS($V$5:$V$1000,$S$5:$S$1000,ROW(),$T$5:$T$1000,"Sub"),$V140)))</f>
        <v/>
      </c>
      <c r="M140" s="55">
        <f>IF($L140="","",IF($L140&gt;=1,"Completado",IF($L140&gt;0,"En curso","Pendiente")))</f>
        <v/>
      </c>
      <c r="N140" s="55">
        <f>IF(NOT((COUNTA($B140:$K140)+COUNTA($O140))&gt;0),"",IF(ISNUMBER($F140),IF(AND(ISNUMBER($E140),$F140&gt;$E140),"Cumplida con "&amp;($F140-$E140)&amp;IF($F140-$E140=1," día"," días")&amp;" de retraso","Cumplida"),IF(N($L140)&gt;=1,"Cumplida",IF(NOT(ISNUMBER($E140)),"Sin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plazo")))))))</f>
        <v/>
      </c>
      <c r="O140" s="57" t="n"/>
      <c r="P140" s="61">
        <f>IF(NOT((COUNTA($B140:$K140)+COUNTA($O140))&gt;0),"",IF((IF($C140="","Falta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",""))="","✔ OK","⚠ "&amp;LEFT(IF($C140="","Falta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",""),LEN(IF($C140="","Falta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",""))-3)))</f>
        <v/>
      </c>
      <c r="Q140" s="62">
        <f>IF(NOT((COUNTA($B140:$K140)+COUNTA($O140))&gt;0),"",IF(AND($T140="Sub",N($S140)&gt;0),IF(ISNUMBER(INDEX($D$5:$D$1000,$S140-4)),DATE(YEAR(INDEX($D$5:$D$1000,$S140-4)),MONTH(INDEX($D$5:$D$1000,$S140-4)),1),IF(ISNUMBER(INDEX($E$5:$E$1000,$S140-4)),DATE(YEAR(INDEX($E$5:$E$1000,$S140-4)),MONTH(INDEX($E$5:$E$1000,$S140-4)),1),MesCiclo)),IF(ISNUMBER($D140),DATE(YEAR($D140),MONTH($D140),1),IF(ISNUMBER($E140),DATE(YEAR($E140),MONTH($E140),1),MesCiclo))))</f>
        <v/>
      </c>
      <c r="R140" s="63">
        <f>IF(OR($Q140="",$Q140&lt;&gt;MesCiclo),"",COUNTIF($Q$5:$Q140,MesCiclo))</f>
        <v/>
      </c>
      <c r="S140" s="63">
        <f>IF($T140="","",IF($T140="Macro",ROW(),IFERROR(LOOKUP(2,1/($T$5:$T140="Macro"),ROW($T$5:$T140)),0)))</f>
        <v/>
      </c>
      <c r="T140" s="63">
        <f>IF(NOT((COUNTA($B140:$K140)+COUNTA($O140))&gt;0),"",IF($B140="Subactividad","Sub","Macro"))</f>
        <v/>
      </c>
      <c r="U140" s="63">
        <f>IF($T140="Macro",COUNTIFS($S$5:$S$1000,ROW(),$T$5:$T$1000,"Sub"),"")</f>
        <v/>
      </c>
      <c r="V140" s="63">
        <f>IF($T140="","",IF(ISNUMBER($F140),1,IFERROR(LOOKUP(2,1/($H140:$K140&lt;&gt;""),$H140:$K140),0)))</f>
        <v/>
      </c>
      <c r="W140" s="63">
        <f>IF($T140="","",IF(AND(ISNUMBER($F140),$F140&lt;=IF($Q140=MesCiclo,InicioCiclo,$Q140+MOD(2-WEEKDAY($Q140),7))+6),1,IF(ISNUMBER($H140),$H140,0)))</f>
        <v/>
      </c>
      <c r="X140" s="63">
        <f>IF($T140="","",IF(AND(ISNUMBER($F140),$F140&lt;=IF($Q140=MesCiclo,InicioCiclo,$Q140+MOD(2-WEEKDAY($Q140),7))+13),1,IF(ISNUMBER($I140),$I140,$W140)))</f>
        <v/>
      </c>
      <c r="Y140" s="63">
        <f>IF($T140="","",IF(AND(ISNUMBER($F140),$F140&lt;=IF($Q140=MesCiclo,InicioCiclo,$Q140+MOD(2-WEEKDAY($Q140),7))+20),1,IF(ISNUMBER($J140),$J140,$X140)))</f>
        <v/>
      </c>
      <c r="Z140" s="63">
        <f>IF($T140="","",IF(AND(ISNUMBER($F140),$F140&lt;=IF($Q140=MesCiclo,InicioCiclo,$Q140+MOD(2-WEEKDAY($Q140),7))+27),1,IF(ISNUMBER($K140),$K140,$Y140)))</f>
        <v/>
      </c>
      <c r="AA140" s="63">
        <f>IF($T140="","",IF(AND(ISNUMBER($F140),$F140&lt;=IF($Q140=MesCiclo,InicioCiclo,$Q140+MOD(2-WEEKDAY($Q140),7))+6),1,IF(N($U140)&gt;0,AVERAGEIFS($W$5:$W$1000,$S$5:$S$1000,ROW(),$T$5:$T$1000,"Sub"),$W140)))</f>
        <v/>
      </c>
      <c r="AB140" s="63">
        <f>IF($T140="","",IF(AND(ISNUMBER($F140),$F140&lt;=IF($Q140=MesCiclo,InicioCiclo,$Q140+MOD(2-WEEKDAY($Q140),7))+13),1,IF(N($U140)&gt;0,AVERAGEIFS($X$5:$X$1000,$S$5:$S$1000,ROW(),$T$5:$T$1000,"Sub"),$X140)))</f>
        <v/>
      </c>
      <c r="AC140" s="63">
        <f>IF($T140="","",IF(AND(ISNUMBER($F140),$F140&lt;=IF($Q140=MesCiclo,InicioCiclo,$Q140+MOD(2-WEEKDAY($Q140),7))+20),1,IF(N($U140)&gt;0,AVERAGEIFS($Y$5:$Y$1000,$S$5:$S$1000,ROW(),$T$5:$T$1000,"Sub"),$Y140)))</f>
        <v/>
      </c>
      <c r="AD140" s="63">
        <f>IF($T140="","",IF(AND(ISNUMBER($F140),$F140&lt;=IF($Q140=MesCiclo,InicioCiclo,$Q140+MOD(2-WEEKDAY($Q140),7))+27),1,IF(N($U140)&gt;0,AVERAGEIFS($Z$5:$Z$1000,$S$5:$S$1000,ROW(),$T$5:$T$1000,"Sub"),$Z140)))</f>
        <v/>
      </c>
      <c r="AE140" s="63">
        <f>IF($T140&lt;&gt;"Macro","",IF(COUNTIFS($Q$5:$Q$1000,$Q140,$T$5:$T$1000,"Macro",$G$5:$G$1000,"&gt;0")=0,1/COUNTIFS($Q$5:$Q$1000,$Q140,$T$5:$T$1000,"Macro"),IF(AND(ISNUMBER($G140),N($G140)&gt;0),$G140,SUMIFS($G$5:$G$1000,$Q$5:$Q$1000,$Q140,$T$5:$T$1000,"Macro")/COUNTIFS($Q$5:$Q$1000,$Q140,$T$5:$T$1000,"Macro",$G$5:$G$1000,"&gt;0"))/(COUNTIFS($Q$5:$Q$1000,$Q140,$T$5:$T$1000,"Macro")*SUMIFS($G$5:$G$1000,$Q$5:$Q$1000,$Q140,$T$5:$T$1000,"Macro")/COUNTIFS($Q$5:$Q$1000,$Q140,$T$5:$T$1000,"Macro",$G$5:$G$1000,"&gt;0"))))</f>
        <v/>
      </c>
    </row>
    <row r="141">
      <c r="A141" s="55">
        <f>IF(NOT((COUNTA($B141:$K141)+COUNTA($O141))&gt;0),"",IF($T141="Macro",COUNTIFS($T$5:$T141,"Macro",$Q$5:$Q141,$Q141),IF(N($S141)=0,"?",COUNTIFS(INDEX($T$5:$T$1000,1):INDEX($T$5:$T$1000,$S141-4),"Macro",INDEX($Q$5:$Q$1000,1):INDEX($Q$5:$Q$1000,$S141-4),INDEX($Q$5:$Q$1000,$S141-4))&amp;"."&amp;COUNTIFS($S$5:$S141,$S141,$T$5:$T141,"Sub"))))</f>
        <v/>
      </c>
      <c r="B141" s="56" t="n"/>
      <c r="C141" s="57" t="n"/>
      <c r="D141" s="58" t="n"/>
      <c r="E141" s="58" t="n"/>
      <c r="F141" s="58" t="n"/>
      <c r="G141" s="59" t="n"/>
      <c r="H141" s="59" t="n"/>
      <c r="I141" s="59" t="n"/>
      <c r="J141" s="59" t="n"/>
      <c r="K141" s="59" t="n"/>
      <c r="L141" s="60">
        <f>IF(NOT((COUNTA($B141:$K141)+COUNTA($O141))&gt;0),"",IF(ISNUMBER($F141),1,IF(N($U141)&gt;0,AVERAGEIFS($V$5:$V$1000,$S$5:$S$1000,ROW(),$T$5:$T$1000,"Sub"),$V141)))</f>
        <v/>
      </c>
      <c r="M141" s="55">
        <f>IF($L141="","",IF($L141&gt;=1,"Completado",IF($L141&gt;0,"En curso","Pendiente")))</f>
        <v/>
      </c>
      <c r="N141" s="55">
        <f>IF(NOT((COUNTA($B141:$K141)+COUNTA($O141))&gt;0),"",IF(ISNUMBER($F141),IF(AND(ISNUMBER($E141),$F141&gt;$E141),"Cumplida con "&amp;($F141-$E141)&amp;IF($F141-$E141=1," día"," días")&amp;" de retraso","Cumplida"),IF(N($L141)&gt;=1,"Cumplida",IF(NOT(ISNUMBER($E141)),"Sin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plazo")))))))</f>
        <v/>
      </c>
      <c r="O141" s="57" t="n"/>
      <c r="P141" s="61">
        <f>IF(NOT((COUNTA($B141:$K141)+COUNTA($O141))&gt;0),"",IF((IF($C141="","Falta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",""))="","✔ OK","⚠ "&amp;LEFT(IF($C141="","Falta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",""),LEN(IF($C141="","Falta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",""))-3)))</f>
        <v/>
      </c>
      <c r="Q141" s="62">
        <f>IF(NOT((COUNTA($B141:$K141)+COUNTA($O141))&gt;0),"",IF(AND($T141="Sub",N($S141)&gt;0),IF(ISNUMBER(INDEX($D$5:$D$1000,$S141-4)),DATE(YEAR(INDEX($D$5:$D$1000,$S141-4)),MONTH(INDEX($D$5:$D$1000,$S141-4)),1),IF(ISNUMBER(INDEX($E$5:$E$1000,$S141-4)),DATE(YEAR(INDEX($E$5:$E$1000,$S141-4)),MONTH(INDEX($E$5:$E$1000,$S141-4)),1),MesCiclo)),IF(ISNUMBER($D141),DATE(YEAR($D141),MONTH($D141),1),IF(ISNUMBER($E141),DATE(YEAR($E141),MONTH($E141),1),MesCiclo))))</f>
        <v/>
      </c>
      <c r="R141" s="63">
        <f>IF(OR($Q141="",$Q141&lt;&gt;MesCiclo),"",COUNTIF($Q$5:$Q141,MesCiclo))</f>
        <v/>
      </c>
      <c r="S141" s="63">
        <f>IF($T141="","",IF($T141="Macro",ROW(),IFERROR(LOOKUP(2,1/($T$5:$T141="Macro"),ROW($T$5:$T141)),0)))</f>
        <v/>
      </c>
      <c r="T141" s="63">
        <f>IF(NOT((COUNTA($B141:$K141)+COUNTA($O141))&gt;0),"",IF($B141="Subactividad","Sub","Macro"))</f>
        <v/>
      </c>
      <c r="U141" s="63">
        <f>IF($T141="Macro",COUNTIFS($S$5:$S$1000,ROW(),$T$5:$T$1000,"Sub"),"")</f>
        <v/>
      </c>
      <c r="V141" s="63">
        <f>IF($T141="","",IF(ISNUMBER($F141),1,IFERROR(LOOKUP(2,1/($H141:$K141&lt;&gt;""),$H141:$K141),0)))</f>
        <v/>
      </c>
      <c r="W141" s="63">
        <f>IF($T141="","",IF(AND(ISNUMBER($F141),$F141&lt;=IF($Q141=MesCiclo,InicioCiclo,$Q141+MOD(2-WEEKDAY($Q141),7))+6),1,IF(ISNUMBER($H141),$H141,0)))</f>
        <v/>
      </c>
      <c r="X141" s="63">
        <f>IF($T141="","",IF(AND(ISNUMBER($F141),$F141&lt;=IF($Q141=MesCiclo,InicioCiclo,$Q141+MOD(2-WEEKDAY($Q141),7))+13),1,IF(ISNUMBER($I141),$I141,$W141)))</f>
        <v/>
      </c>
      <c r="Y141" s="63">
        <f>IF($T141="","",IF(AND(ISNUMBER($F141),$F141&lt;=IF($Q141=MesCiclo,InicioCiclo,$Q141+MOD(2-WEEKDAY($Q141),7))+20),1,IF(ISNUMBER($J141),$J141,$X141)))</f>
        <v/>
      </c>
      <c r="Z141" s="63">
        <f>IF($T141="","",IF(AND(ISNUMBER($F141),$F141&lt;=IF($Q141=MesCiclo,InicioCiclo,$Q141+MOD(2-WEEKDAY($Q141),7))+27),1,IF(ISNUMBER($K141),$K141,$Y141)))</f>
        <v/>
      </c>
      <c r="AA141" s="63">
        <f>IF($T141="","",IF(AND(ISNUMBER($F141),$F141&lt;=IF($Q141=MesCiclo,InicioCiclo,$Q141+MOD(2-WEEKDAY($Q141),7))+6),1,IF(N($U141)&gt;0,AVERAGEIFS($W$5:$W$1000,$S$5:$S$1000,ROW(),$T$5:$T$1000,"Sub"),$W141)))</f>
        <v/>
      </c>
      <c r="AB141" s="63">
        <f>IF($T141="","",IF(AND(ISNUMBER($F141),$F141&lt;=IF($Q141=MesCiclo,InicioCiclo,$Q141+MOD(2-WEEKDAY($Q141),7))+13),1,IF(N($U141)&gt;0,AVERAGEIFS($X$5:$X$1000,$S$5:$S$1000,ROW(),$T$5:$T$1000,"Sub"),$X141)))</f>
        <v/>
      </c>
      <c r="AC141" s="63">
        <f>IF($T141="","",IF(AND(ISNUMBER($F141),$F141&lt;=IF($Q141=MesCiclo,InicioCiclo,$Q141+MOD(2-WEEKDAY($Q141),7))+20),1,IF(N($U141)&gt;0,AVERAGEIFS($Y$5:$Y$1000,$S$5:$S$1000,ROW(),$T$5:$T$1000,"Sub"),$Y141)))</f>
        <v/>
      </c>
      <c r="AD141" s="63">
        <f>IF($T141="","",IF(AND(ISNUMBER($F141),$F141&lt;=IF($Q141=MesCiclo,InicioCiclo,$Q141+MOD(2-WEEKDAY($Q141),7))+27),1,IF(N($U141)&gt;0,AVERAGEIFS($Z$5:$Z$1000,$S$5:$S$1000,ROW(),$T$5:$T$1000,"Sub"),$Z141)))</f>
        <v/>
      </c>
      <c r="AE141" s="63">
        <f>IF($T141&lt;&gt;"Macro","",IF(COUNTIFS($Q$5:$Q$1000,$Q141,$T$5:$T$1000,"Macro",$G$5:$G$1000,"&gt;0")=0,1/COUNTIFS($Q$5:$Q$1000,$Q141,$T$5:$T$1000,"Macro"),IF(AND(ISNUMBER($G141),N($G141)&gt;0),$G141,SUMIFS($G$5:$G$1000,$Q$5:$Q$1000,$Q141,$T$5:$T$1000,"Macro")/COUNTIFS($Q$5:$Q$1000,$Q141,$T$5:$T$1000,"Macro",$G$5:$G$1000,"&gt;0"))/(COUNTIFS($Q$5:$Q$1000,$Q141,$T$5:$T$1000,"Macro")*SUMIFS($G$5:$G$1000,$Q$5:$Q$1000,$Q141,$T$5:$T$1000,"Macro")/COUNTIFS($Q$5:$Q$1000,$Q141,$T$5:$T$1000,"Macro",$G$5:$G$1000,"&gt;0"))))</f>
        <v/>
      </c>
    </row>
    <row r="142">
      <c r="A142" s="55">
        <f>IF(NOT((COUNTA($B142:$K142)+COUNTA($O142))&gt;0),"",IF($T142="Macro",COUNTIFS($T$5:$T142,"Macro",$Q$5:$Q142,$Q142),IF(N($S142)=0,"?",COUNTIFS(INDEX($T$5:$T$1000,1):INDEX($T$5:$T$1000,$S142-4),"Macro",INDEX($Q$5:$Q$1000,1):INDEX($Q$5:$Q$1000,$S142-4),INDEX($Q$5:$Q$1000,$S142-4))&amp;"."&amp;COUNTIFS($S$5:$S142,$S142,$T$5:$T142,"Sub"))))</f>
        <v/>
      </c>
      <c r="B142" s="56" t="n"/>
      <c r="C142" s="57" t="n"/>
      <c r="D142" s="58" t="n"/>
      <c r="E142" s="58" t="n"/>
      <c r="F142" s="58" t="n"/>
      <c r="G142" s="59" t="n"/>
      <c r="H142" s="59" t="n"/>
      <c r="I142" s="59" t="n"/>
      <c r="J142" s="59" t="n"/>
      <c r="K142" s="59" t="n"/>
      <c r="L142" s="60">
        <f>IF(NOT((COUNTA($B142:$K142)+COUNTA($O142))&gt;0),"",IF(ISNUMBER($F142),1,IF(N($U142)&gt;0,AVERAGEIFS($V$5:$V$1000,$S$5:$S$1000,ROW(),$T$5:$T$1000,"Sub"),$V142)))</f>
        <v/>
      </c>
      <c r="M142" s="55">
        <f>IF($L142="","",IF($L142&gt;=1,"Completado",IF($L142&gt;0,"En curso","Pendiente")))</f>
        <v/>
      </c>
      <c r="N142" s="55">
        <f>IF(NOT((COUNTA($B142:$K142)+COUNTA($O142))&gt;0),"",IF(ISNUMBER($F142),IF(AND(ISNUMBER($E142),$F142&gt;$E142),"Cumplida con "&amp;($F142-$E142)&amp;IF($F142-$E142=1," día"," días")&amp;" de retraso","Cumplida"),IF(N($L142)&gt;=1,"Cumplida",IF(NOT(ISNUMBER($E142)),"Sin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plazo")))))))</f>
        <v/>
      </c>
      <c r="O142" s="57" t="n"/>
      <c r="P142" s="61">
        <f>IF(NOT((COUNTA($B142:$K142)+COUNTA($O142))&gt;0),"",IF((IF($C142="","Falta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",""))="","✔ OK","⚠ "&amp;LEFT(IF($C142="","Falta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",""),LEN(IF($C142="","Falta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",""))-3)))</f>
        <v/>
      </c>
      <c r="Q142" s="62">
        <f>IF(NOT((COUNTA($B142:$K142)+COUNTA($O142))&gt;0),"",IF(AND($T142="Sub",N($S142)&gt;0),IF(ISNUMBER(INDEX($D$5:$D$1000,$S142-4)),DATE(YEAR(INDEX($D$5:$D$1000,$S142-4)),MONTH(INDEX($D$5:$D$1000,$S142-4)),1),IF(ISNUMBER(INDEX($E$5:$E$1000,$S142-4)),DATE(YEAR(INDEX($E$5:$E$1000,$S142-4)),MONTH(INDEX($E$5:$E$1000,$S142-4)),1),MesCiclo)),IF(ISNUMBER($D142),DATE(YEAR($D142),MONTH($D142),1),IF(ISNUMBER($E142),DATE(YEAR($E142),MONTH($E142),1),MesCiclo))))</f>
        <v/>
      </c>
      <c r="R142" s="63">
        <f>IF(OR($Q142="",$Q142&lt;&gt;MesCiclo),"",COUNTIF($Q$5:$Q142,MesCiclo))</f>
        <v/>
      </c>
      <c r="S142" s="63">
        <f>IF($T142="","",IF($T142="Macro",ROW(),IFERROR(LOOKUP(2,1/($T$5:$T142="Macro"),ROW($T$5:$T142)),0)))</f>
        <v/>
      </c>
      <c r="T142" s="63">
        <f>IF(NOT((COUNTA($B142:$K142)+COUNTA($O142))&gt;0),"",IF($B142="Subactividad","Sub","Macro"))</f>
        <v/>
      </c>
      <c r="U142" s="63">
        <f>IF($T142="Macro",COUNTIFS($S$5:$S$1000,ROW(),$T$5:$T$1000,"Sub"),"")</f>
        <v/>
      </c>
      <c r="V142" s="63">
        <f>IF($T142="","",IF(ISNUMBER($F142),1,IFERROR(LOOKUP(2,1/($H142:$K142&lt;&gt;""),$H142:$K142),0)))</f>
        <v/>
      </c>
      <c r="W142" s="63">
        <f>IF($T142="","",IF(AND(ISNUMBER($F142),$F142&lt;=IF($Q142=MesCiclo,InicioCiclo,$Q142+MOD(2-WEEKDAY($Q142),7))+6),1,IF(ISNUMBER($H142),$H142,0)))</f>
        <v/>
      </c>
      <c r="X142" s="63">
        <f>IF($T142="","",IF(AND(ISNUMBER($F142),$F142&lt;=IF($Q142=MesCiclo,InicioCiclo,$Q142+MOD(2-WEEKDAY($Q142),7))+13),1,IF(ISNUMBER($I142),$I142,$W142)))</f>
        <v/>
      </c>
      <c r="Y142" s="63">
        <f>IF($T142="","",IF(AND(ISNUMBER($F142),$F142&lt;=IF($Q142=MesCiclo,InicioCiclo,$Q142+MOD(2-WEEKDAY($Q142),7))+20),1,IF(ISNUMBER($J142),$J142,$X142)))</f>
        <v/>
      </c>
      <c r="Z142" s="63">
        <f>IF($T142="","",IF(AND(ISNUMBER($F142),$F142&lt;=IF($Q142=MesCiclo,InicioCiclo,$Q142+MOD(2-WEEKDAY($Q142),7))+27),1,IF(ISNUMBER($K142),$K142,$Y142)))</f>
        <v/>
      </c>
      <c r="AA142" s="63">
        <f>IF($T142="","",IF(AND(ISNUMBER($F142),$F142&lt;=IF($Q142=MesCiclo,InicioCiclo,$Q142+MOD(2-WEEKDAY($Q142),7))+6),1,IF(N($U142)&gt;0,AVERAGEIFS($W$5:$W$1000,$S$5:$S$1000,ROW(),$T$5:$T$1000,"Sub"),$W142)))</f>
        <v/>
      </c>
      <c r="AB142" s="63">
        <f>IF($T142="","",IF(AND(ISNUMBER($F142),$F142&lt;=IF($Q142=MesCiclo,InicioCiclo,$Q142+MOD(2-WEEKDAY($Q142),7))+13),1,IF(N($U142)&gt;0,AVERAGEIFS($X$5:$X$1000,$S$5:$S$1000,ROW(),$T$5:$T$1000,"Sub"),$X142)))</f>
        <v/>
      </c>
      <c r="AC142" s="63">
        <f>IF($T142="","",IF(AND(ISNUMBER($F142),$F142&lt;=IF($Q142=MesCiclo,InicioCiclo,$Q142+MOD(2-WEEKDAY($Q142),7))+20),1,IF(N($U142)&gt;0,AVERAGEIFS($Y$5:$Y$1000,$S$5:$S$1000,ROW(),$T$5:$T$1000,"Sub"),$Y142)))</f>
        <v/>
      </c>
      <c r="AD142" s="63">
        <f>IF($T142="","",IF(AND(ISNUMBER($F142),$F142&lt;=IF($Q142=MesCiclo,InicioCiclo,$Q142+MOD(2-WEEKDAY($Q142),7))+27),1,IF(N($U142)&gt;0,AVERAGEIFS($Z$5:$Z$1000,$S$5:$S$1000,ROW(),$T$5:$T$1000,"Sub"),$Z142)))</f>
        <v/>
      </c>
      <c r="AE142" s="63">
        <f>IF($T142&lt;&gt;"Macro","",IF(COUNTIFS($Q$5:$Q$1000,$Q142,$T$5:$T$1000,"Macro",$G$5:$G$1000,"&gt;0")=0,1/COUNTIFS($Q$5:$Q$1000,$Q142,$T$5:$T$1000,"Macro"),IF(AND(ISNUMBER($G142),N($G142)&gt;0),$G142,SUMIFS($G$5:$G$1000,$Q$5:$Q$1000,$Q142,$T$5:$T$1000,"Macro")/COUNTIFS($Q$5:$Q$1000,$Q142,$T$5:$T$1000,"Macro",$G$5:$G$1000,"&gt;0"))/(COUNTIFS($Q$5:$Q$1000,$Q142,$T$5:$T$1000,"Macro")*SUMIFS($G$5:$G$1000,$Q$5:$Q$1000,$Q142,$T$5:$T$1000,"Macro")/COUNTIFS($Q$5:$Q$1000,$Q142,$T$5:$T$1000,"Macro",$G$5:$G$1000,"&gt;0"))))</f>
        <v/>
      </c>
    </row>
    <row r="143">
      <c r="A143" s="55">
        <f>IF(NOT((COUNTA($B143:$K143)+COUNTA($O143))&gt;0),"",IF($T143="Macro",COUNTIFS($T$5:$T143,"Macro",$Q$5:$Q143,$Q143),IF(N($S143)=0,"?",COUNTIFS(INDEX($T$5:$T$1000,1):INDEX($T$5:$T$1000,$S143-4),"Macro",INDEX($Q$5:$Q$1000,1):INDEX($Q$5:$Q$1000,$S143-4),INDEX($Q$5:$Q$1000,$S143-4))&amp;"."&amp;COUNTIFS($S$5:$S143,$S143,$T$5:$T143,"Sub"))))</f>
        <v/>
      </c>
      <c r="B143" s="56" t="n"/>
      <c r="C143" s="57" t="n"/>
      <c r="D143" s="58" t="n"/>
      <c r="E143" s="58" t="n"/>
      <c r="F143" s="58" t="n"/>
      <c r="G143" s="59" t="n"/>
      <c r="H143" s="59" t="n"/>
      <c r="I143" s="59" t="n"/>
      <c r="J143" s="59" t="n"/>
      <c r="K143" s="59" t="n"/>
      <c r="L143" s="60">
        <f>IF(NOT((COUNTA($B143:$K143)+COUNTA($O143))&gt;0),"",IF(ISNUMBER($F143),1,IF(N($U143)&gt;0,AVERAGEIFS($V$5:$V$1000,$S$5:$S$1000,ROW(),$T$5:$T$1000,"Sub"),$V143)))</f>
        <v/>
      </c>
      <c r="M143" s="55">
        <f>IF($L143="","",IF($L143&gt;=1,"Completado",IF($L143&gt;0,"En curso","Pendiente")))</f>
        <v/>
      </c>
      <c r="N143" s="55">
        <f>IF(NOT((COUNTA($B143:$K143)+COUNTA($O143))&gt;0),"",IF(ISNUMBER($F143),IF(AND(ISNUMBER($E143),$F143&gt;$E143),"Cumplida con "&amp;($F143-$E143)&amp;IF($F143-$E143=1," día"," días")&amp;" de retraso","Cumplida"),IF(N($L143)&gt;=1,"Cumplida",IF(NOT(ISNUMBER($E143)),"Sin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plazo")))))))</f>
        <v/>
      </c>
      <c r="O143" s="57" t="n"/>
      <c r="P143" s="61">
        <f>IF(NOT((COUNTA($B143:$K143)+COUNTA($O143))&gt;0),"",IF((IF($C143="","Falta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",""))="","✔ OK","⚠ "&amp;LEFT(IF($C143="","Falta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",""),LEN(IF($C143="","Falta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",""))-3)))</f>
        <v/>
      </c>
      <c r="Q143" s="62">
        <f>IF(NOT((COUNTA($B143:$K143)+COUNTA($O143))&gt;0),"",IF(AND($T143="Sub",N($S143)&gt;0),IF(ISNUMBER(INDEX($D$5:$D$1000,$S143-4)),DATE(YEAR(INDEX($D$5:$D$1000,$S143-4)),MONTH(INDEX($D$5:$D$1000,$S143-4)),1),IF(ISNUMBER(INDEX($E$5:$E$1000,$S143-4)),DATE(YEAR(INDEX($E$5:$E$1000,$S143-4)),MONTH(INDEX($E$5:$E$1000,$S143-4)),1),MesCiclo)),IF(ISNUMBER($D143),DATE(YEAR($D143),MONTH($D143),1),IF(ISNUMBER($E143),DATE(YEAR($E143),MONTH($E143),1),MesCiclo))))</f>
        <v/>
      </c>
      <c r="R143" s="63">
        <f>IF(OR($Q143="",$Q143&lt;&gt;MesCiclo),"",COUNTIF($Q$5:$Q143,MesCiclo))</f>
        <v/>
      </c>
      <c r="S143" s="63">
        <f>IF($T143="","",IF($T143="Macro",ROW(),IFERROR(LOOKUP(2,1/($T$5:$T143="Macro"),ROW($T$5:$T143)),0)))</f>
        <v/>
      </c>
      <c r="T143" s="63">
        <f>IF(NOT((COUNTA($B143:$K143)+COUNTA($O143))&gt;0),"",IF($B143="Subactividad","Sub","Macro"))</f>
        <v/>
      </c>
      <c r="U143" s="63">
        <f>IF($T143="Macro",COUNTIFS($S$5:$S$1000,ROW(),$T$5:$T$1000,"Sub"),"")</f>
        <v/>
      </c>
      <c r="V143" s="63">
        <f>IF($T143="","",IF(ISNUMBER($F143),1,IFERROR(LOOKUP(2,1/($H143:$K143&lt;&gt;""),$H143:$K143),0)))</f>
        <v/>
      </c>
      <c r="W143" s="63">
        <f>IF($T143="","",IF(AND(ISNUMBER($F143),$F143&lt;=IF($Q143=MesCiclo,InicioCiclo,$Q143+MOD(2-WEEKDAY($Q143),7))+6),1,IF(ISNUMBER($H143),$H143,0)))</f>
        <v/>
      </c>
      <c r="X143" s="63">
        <f>IF($T143="","",IF(AND(ISNUMBER($F143),$F143&lt;=IF($Q143=MesCiclo,InicioCiclo,$Q143+MOD(2-WEEKDAY($Q143),7))+13),1,IF(ISNUMBER($I143),$I143,$W143)))</f>
        <v/>
      </c>
      <c r="Y143" s="63">
        <f>IF($T143="","",IF(AND(ISNUMBER($F143),$F143&lt;=IF($Q143=MesCiclo,InicioCiclo,$Q143+MOD(2-WEEKDAY($Q143),7))+20),1,IF(ISNUMBER($J143),$J143,$X143)))</f>
        <v/>
      </c>
      <c r="Z143" s="63">
        <f>IF($T143="","",IF(AND(ISNUMBER($F143),$F143&lt;=IF($Q143=MesCiclo,InicioCiclo,$Q143+MOD(2-WEEKDAY($Q143),7))+27),1,IF(ISNUMBER($K143),$K143,$Y143)))</f>
        <v/>
      </c>
      <c r="AA143" s="63">
        <f>IF($T143="","",IF(AND(ISNUMBER($F143),$F143&lt;=IF($Q143=MesCiclo,InicioCiclo,$Q143+MOD(2-WEEKDAY($Q143),7))+6),1,IF(N($U143)&gt;0,AVERAGEIFS($W$5:$W$1000,$S$5:$S$1000,ROW(),$T$5:$T$1000,"Sub"),$W143)))</f>
        <v/>
      </c>
      <c r="AB143" s="63">
        <f>IF($T143="","",IF(AND(ISNUMBER($F143),$F143&lt;=IF($Q143=MesCiclo,InicioCiclo,$Q143+MOD(2-WEEKDAY($Q143),7))+13),1,IF(N($U143)&gt;0,AVERAGEIFS($X$5:$X$1000,$S$5:$S$1000,ROW(),$T$5:$T$1000,"Sub"),$X143)))</f>
        <v/>
      </c>
      <c r="AC143" s="63">
        <f>IF($T143="","",IF(AND(ISNUMBER($F143),$F143&lt;=IF($Q143=MesCiclo,InicioCiclo,$Q143+MOD(2-WEEKDAY($Q143),7))+20),1,IF(N($U143)&gt;0,AVERAGEIFS($Y$5:$Y$1000,$S$5:$S$1000,ROW(),$T$5:$T$1000,"Sub"),$Y143)))</f>
        <v/>
      </c>
      <c r="AD143" s="63">
        <f>IF($T143="","",IF(AND(ISNUMBER($F143),$F143&lt;=IF($Q143=MesCiclo,InicioCiclo,$Q143+MOD(2-WEEKDAY($Q143),7))+27),1,IF(N($U143)&gt;0,AVERAGEIFS($Z$5:$Z$1000,$S$5:$S$1000,ROW(),$T$5:$T$1000,"Sub"),$Z143)))</f>
        <v/>
      </c>
      <c r="AE143" s="63">
        <f>IF($T143&lt;&gt;"Macro","",IF(COUNTIFS($Q$5:$Q$1000,$Q143,$T$5:$T$1000,"Macro",$G$5:$G$1000,"&gt;0")=0,1/COUNTIFS($Q$5:$Q$1000,$Q143,$T$5:$T$1000,"Macro"),IF(AND(ISNUMBER($G143),N($G143)&gt;0),$G143,SUMIFS($G$5:$G$1000,$Q$5:$Q$1000,$Q143,$T$5:$T$1000,"Macro")/COUNTIFS($Q$5:$Q$1000,$Q143,$T$5:$T$1000,"Macro",$G$5:$G$1000,"&gt;0"))/(COUNTIFS($Q$5:$Q$1000,$Q143,$T$5:$T$1000,"Macro")*SUMIFS($G$5:$G$1000,$Q$5:$Q$1000,$Q143,$T$5:$T$1000,"Macro")/COUNTIFS($Q$5:$Q$1000,$Q143,$T$5:$T$1000,"Macro",$G$5:$G$1000,"&gt;0"))))</f>
        <v/>
      </c>
    </row>
    <row r="144">
      <c r="A144" s="55">
        <f>IF(NOT((COUNTA($B144:$K144)+COUNTA($O144))&gt;0),"",IF($T144="Macro",COUNTIFS($T$5:$T144,"Macro",$Q$5:$Q144,$Q144),IF(N($S144)=0,"?",COUNTIFS(INDEX($T$5:$T$1000,1):INDEX($T$5:$T$1000,$S144-4),"Macro",INDEX($Q$5:$Q$1000,1):INDEX($Q$5:$Q$1000,$S144-4),INDEX($Q$5:$Q$1000,$S144-4))&amp;"."&amp;COUNTIFS($S$5:$S144,$S144,$T$5:$T144,"Sub"))))</f>
        <v/>
      </c>
      <c r="B144" s="56" t="n"/>
      <c r="C144" s="57" t="n"/>
      <c r="D144" s="58" t="n"/>
      <c r="E144" s="58" t="n"/>
      <c r="F144" s="58" t="n"/>
      <c r="G144" s="59" t="n"/>
      <c r="H144" s="59" t="n"/>
      <c r="I144" s="59" t="n"/>
      <c r="J144" s="59" t="n"/>
      <c r="K144" s="59" t="n"/>
      <c r="L144" s="60">
        <f>IF(NOT((COUNTA($B144:$K144)+COUNTA($O144))&gt;0),"",IF(ISNUMBER($F144),1,IF(N($U144)&gt;0,AVERAGEIFS($V$5:$V$1000,$S$5:$S$1000,ROW(),$T$5:$T$1000,"Sub"),$V144)))</f>
        <v/>
      </c>
      <c r="M144" s="55">
        <f>IF($L144="","",IF($L144&gt;=1,"Completado",IF($L144&gt;0,"En curso","Pendiente")))</f>
        <v/>
      </c>
      <c r="N144" s="55">
        <f>IF(NOT((COUNTA($B144:$K144)+COUNTA($O144))&gt;0),"",IF(ISNUMBER($F144),IF(AND(ISNUMBER($E144),$F144&gt;$E144),"Cumplida con "&amp;($F144-$E144)&amp;IF($F144-$E144=1," día"," días")&amp;" de retraso","Cumplida"),IF(N($L144)&gt;=1,"Cumplida",IF(NOT(ISNUMBER($E144)),"Sin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plazo")))))))</f>
        <v/>
      </c>
      <c r="O144" s="57" t="n"/>
      <c r="P144" s="61">
        <f>IF(NOT((COUNTA($B144:$K144)+COUNTA($O144))&gt;0),"",IF((IF($C144="","Falta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",""))="","✔ OK","⚠ "&amp;LEFT(IF($C144="","Falta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",""),LEN(IF($C144="","Falta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",""))-3)))</f>
        <v/>
      </c>
      <c r="Q144" s="62">
        <f>IF(NOT((COUNTA($B144:$K144)+COUNTA($O144))&gt;0),"",IF(AND($T144="Sub",N($S144)&gt;0),IF(ISNUMBER(INDEX($D$5:$D$1000,$S144-4)),DATE(YEAR(INDEX($D$5:$D$1000,$S144-4)),MONTH(INDEX($D$5:$D$1000,$S144-4)),1),IF(ISNUMBER(INDEX($E$5:$E$1000,$S144-4)),DATE(YEAR(INDEX($E$5:$E$1000,$S144-4)),MONTH(INDEX($E$5:$E$1000,$S144-4)),1),MesCiclo)),IF(ISNUMBER($D144),DATE(YEAR($D144),MONTH($D144),1),IF(ISNUMBER($E144),DATE(YEAR($E144),MONTH($E144),1),MesCiclo))))</f>
        <v/>
      </c>
      <c r="R144" s="63">
        <f>IF(OR($Q144="",$Q144&lt;&gt;MesCiclo),"",COUNTIF($Q$5:$Q144,MesCiclo))</f>
        <v/>
      </c>
      <c r="S144" s="63">
        <f>IF($T144="","",IF($T144="Macro",ROW(),IFERROR(LOOKUP(2,1/($T$5:$T144="Macro"),ROW($T$5:$T144)),0)))</f>
        <v/>
      </c>
      <c r="T144" s="63">
        <f>IF(NOT((COUNTA($B144:$K144)+COUNTA($O144))&gt;0),"",IF($B144="Subactividad","Sub","Macro"))</f>
        <v/>
      </c>
      <c r="U144" s="63">
        <f>IF($T144="Macro",COUNTIFS($S$5:$S$1000,ROW(),$T$5:$T$1000,"Sub"),"")</f>
        <v/>
      </c>
      <c r="V144" s="63">
        <f>IF($T144="","",IF(ISNUMBER($F144),1,IFERROR(LOOKUP(2,1/($H144:$K144&lt;&gt;""),$H144:$K144),0)))</f>
        <v/>
      </c>
      <c r="W144" s="63">
        <f>IF($T144="","",IF(AND(ISNUMBER($F144),$F144&lt;=IF($Q144=MesCiclo,InicioCiclo,$Q144+MOD(2-WEEKDAY($Q144),7))+6),1,IF(ISNUMBER($H144),$H144,0)))</f>
        <v/>
      </c>
      <c r="X144" s="63">
        <f>IF($T144="","",IF(AND(ISNUMBER($F144),$F144&lt;=IF($Q144=MesCiclo,InicioCiclo,$Q144+MOD(2-WEEKDAY($Q144),7))+13),1,IF(ISNUMBER($I144),$I144,$W144)))</f>
        <v/>
      </c>
      <c r="Y144" s="63">
        <f>IF($T144="","",IF(AND(ISNUMBER($F144),$F144&lt;=IF($Q144=MesCiclo,InicioCiclo,$Q144+MOD(2-WEEKDAY($Q144),7))+20),1,IF(ISNUMBER($J144),$J144,$X144)))</f>
        <v/>
      </c>
      <c r="Z144" s="63">
        <f>IF($T144="","",IF(AND(ISNUMBER($F144),$F144&lt;=IF($Q144=MesCiclo,InicioCiclo,$Q144+MOD(2-WEEKDAY($Q144),7))+27),1,IF(ISNUMBER($K144),$K144,$Y144)))</f>
        <v/>
      </c>
      <c r="AA144" s="63">
        <f>IF($T144="","",IF(AND(ISNUMBER($F144),$F144&lt;=IF($Q144=MesCiclo,InicioCiclo,$Q144+MOD(2-WEEKDAY($Q144),7))+6),1,IF(N($U144)&gt;0,AVERAGEIFS($W$5:$W$1000,$S$5:$S$1000,ROW(),$T$5:$T$1000,"Sub"),$W144)))</f>
        <v/>
      </c>
      <c r="AB144" s="63">
        <f>IF($T144="","",IF(AND(ISNUMBER($F144),$F144&lt;=IF($Q144=MesCiclo,InicioCiclo,$Q144+MOD(2-WEEKDAY($Q144),7))+13),1,IF(N($U144)&gt;0,AVERAGEIFS($X$5:$X$1000,$S$5:$S$1000,ROW(),$T$5:$T$1000,"Sub"),$X144)))</f>
        <v/>
      </c>
      <c r="AC144" s="63">
        <f>IF($T144="","",IF(AND(ISNUMBER($F144),$F144&lt;=IF($Q144=MesCiclo,InicioCiclo,$Q144+MOD(2-WEEKDAY($Q144),7))+20),1,IF(N($U144)&gt;0,AVERAGEIFS($Y$5:$Y$1000,$S$5:$S$1000,ROW(),$T$5:$T$1000,"Sub"),$Y144)))</f>
        <v/>
      </c>
      <c r="AD144" s="63">
        <f>IF($T144="","",IF(AND(ISNUMBER($F144),$F144&lt;=IF($Q144=MesCiclo,InicioCiclo,$Q144+MOD(2-WEEKDAY($Q144),7))+27),1,IF(N($U144)&gt;0,AVERAGEIFS($Z$5:$Z$1000,$S$5:$S$1000,ROW(),$T$5:$T$1000,"Sub"),$Z144)))</f>
        <v/>
      </c>
      <c r="AE144" s="63">
        <f>IF($T144&lt;&gt;"Macro","",IF(COUNTIFS($Q$5:$Q$1000,$Q144,$T$5:$T$1000,"Macro",$G$5:$G$1000,"&gt;0")=0,1/COUNTIFS($Q$5:$Q$1000,$Q144,$T$5:$T$1000,"Macro"),IF(AND(ISNUMBER($G144),N($G144)&gt;0),$G144,SUMIFS($G$5:$G$1000,$Q$5:$Q$1000,$Q144,$T$5:$T$1000,"Macro")/COUNTIFS($Q$5:$Q$1000,$Q144,$T$5:$T$1000,"Macro",$G$5:$G$1000,"&gt;0"))/(COUNTIFS($Q$5:$Q$1000,$Q144,$T$5:$T$1000,"Macro")*SUMIFS($G$5:$G$1000,$Q$5:$Q$1000,$Q144,$T$5:$T$1000,"Macro")/COUNTIFS($Q$5:$Q$1000,$Q144,$T$5:$T$1000,"Macro",$G$5:$G$1000,"&gt;0"))))</f>
        <v/>
      </c>
    </row>
    <row r="145">
      <c r="A145" s="55">
        <f>IF(NOT((COUNTA($B145:$K145)+COUNTA($O145))&gt;0),"",IF($T145="Macro",COUNTIFS($T$5:$T145,"Macro",$Q$5:$Q145,$Q145),IF(N($S145)=0,"?",COUNTIFS(INDEX($T$5:$T$1000,1):INDEX($T$5:$T$1000,$S145-4),"Macro",INDEX($Q$5:$Q$1000,1):INDEX($Q$5:$Q$1000,$S145-4),INDEX($Q$5:$Q$1000,$S145-4))&amp;"."&amp;COUNTIFS($S$5:$S145,$S145,$T$5:$T145,"Sub"))))</f>
        <v/>
      </c>
      <c r="B145" s="56" t="n"/>
      <c r="C145" s="57" t="n"/>
      <c r="D145" s="58" t="n"/>
      <c r="E145" s="58" t="n"/>
      <c r="F145" s="58" t="n"/>
      <c r="G145" s="59" t="n"/>
      <c r="H145" s="59" t="n"/>
      <c r="I145" s="59" t="n"/>
      <c r="J145" s="59" t="n"/>
      <c r="K145" s="59" t="n"/>
      <c r="L145" s="60">
        <f>IF(NOT((COUNTA($B145:$K145)+COUNTA($O145))&gt;0),"",IF(ISNUMBER($F145),1,IF(N($U145)&gt;0,AVERAGEIFS($V$5:$V$1000,$S$5:$S$1000,ROW(),$T$5:$T$1000,"Sub"),$V145)))</f>
        <v/>
      </c>
      <c r="M145" s="55">
        <f>IF($L145="","",IF($L145&gt;=1,"Completado",IF($L145&gt;0,"En curso","Pendiente")))</f>
        <v/>
      </c>
      <c r="N145" s="55">
        <f>IF(NOT((COUNTA($B145:$K145)+COUNTA($O145))&gt;0),"",IF(ISNUMBER($F145),IF(AND(ISNUMBER($E145),$F145&gt;$E145),"Cumplida con "&amp;($F145-$E145)&amp;IF($F145-$E145=1," día"," días")&amp;" de retraso","Cumplida"),IF(N($L145)&gt;=1,"Cumplida",IF(NOT(ISNUMBER($E145)),"Sin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plazo")))))))</f>
        <v/>
      </c>
      <c r="O145" s="57" t="n"/>
      <c r="P145" s="61">
        <f>IF(NOT((COUNTA($B145:$K145)+COUNTA($O145))&gt;0),"",IF((IF($C145="","Falta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",""))="","✔ OK","⚠ "&amp;LEFT(IF($C145="","Falta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",""),LEN(IF($C145="","Falta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",""))-3)))</f>
        <v/>
      </c>
      <c r="Q145" s="62">
        <f>IF(NOT((COUNTA($B145:$K145)+COUNTA($O145))&gt;0),"",IF(AND($T145="Sub",N($S145)&gt;0),IF(ISNUMBER(INDEX($D$5:$D$1000,$S145-4)),DATE(YEAR(INDEX($D$5:$D$1000,$S145-4)),MONTH(INDEX($D$5:$D$1000,$S145-4)),1),IF(ISNUMBER(INDEX($E$5:$E$1000,$S145-4)),DATE(YEAR(INDEX($E$5:$E$1000,$S145-4)),MONTH(INDEX($E$5:$E$1000,$S145-4)),1),MesCiclo)),IF(ISNUMBER($D145),DATE(YEAR($D145),MONTH($D145),1),IF(ISNUMBER($E145),DATE(YEAR($E145),MONTH($E145),1),MesCiclo))))</f>
        <v/>
      </c>
      <c r="R145" s="63">
        <f>IF(OR($Q145="",$Q145&lt;&gt;MesCiclo),"",COUNTIF($Q$5:$Q145,MesCiclo))</f>
        <v/>
      </c>
      <c r="S145" s="63">
        <f>IF($T145="","",IF($T145="Macro",ROW(),IFERROR(LOOKUP(2,1/($T$5:$T145="Macro"),ROW($T$5:$T145)),0)))</f>
        <v/>
      </c>
      <c r="T145" s="63">
        <f>IF(NOT((COUNTA($B145:$K145)+COUNTA($O145))&gt;0),"",IF($B145="Subactividad","Sub","Macro"))</f>
        <v/>
      </c>
      <c r="U145" s="63">
        <f>IF($T145="Macro",COUNTIFS($S$5:$S$1000,ROW(),$T$5:$T$1000,"Sub"),"")</f>
        <v/>
      </c>
      <c r="V145" s="63">
        <f>IF($T145="","",IF(ISNUMBER($F145),1,IFERROR(LOOKUP(2,1/($H145:$K145&lt;&gt;""),$H145:$K145),0)))</f>
        <v/>
      </c>
      <c r="W145" s="63">
        <f>IF($T145="","",IF(AND(ISNUMBER($F145),$F145&lt;=IF($Q145=MesCiclo,InicioCiclo,$Q145+MOD(2-WEEKDAY($Q145),7))+6),1,IF(ISNUMBER($H145),$H145,0)))</f>
        <v/>
      </c>
      <c r="X145" s="63">
        <f>IF($T145="","",IF(AND(ISNUMBER($F145),$F145&lt;=IF($Q145=MesCiclo,InicioCiclo,$Q145+MOD(2-WEEKDAY($Q145),7))+13),1,IF(ISNUMBER($I145),$I145,$W145)))</f>
        <v/>
      </c>
      <c r="Y145" s="63">
        <f>IF($T145="","",IF(AND(ISNUMBER($F145),$F145&lt;=IF($Q145=MesCiclo,InicioCiclo,$Q145+MOD(2-WEEKDAY($Q145),7))+20),1,IF(ISNUMBER($J145),$J145,$X145)))</f>
        <v/>
      </c>
      <c r="Z145" s="63">
        <f>IF($T145="","",IF(AND(ISNUMBER($F145),$F145&lt;=IF($Q145=MesCiclo,InicioCiclo,$Q145+MOD(2-WEEKDAY($Q145),7))+27),1,IF(ISNUMBER($K145),$K145,$Y145)))</f>
        <v/>
      </c>
      <c r="AA145" s="63">
        <f>IF($T145="","",IF(AND(ISNUMBER($F145),$F145&lt;=IF($Q145=MesCiclo,InicioCiclo,$Q145+MOD(2-WEEKDAY($Q145),7))+6),1,IF(N($U145)&gt;0,AVERAGEIFS($W$5:$W$1000,$S$5:$S$1000,ROW(),$T$5:$T$1000,"Sub"),$W145)))</f>
        <v/>
      </c>
      <c r="AB145" s="63">
        <f>IF($T145="","",IF(AND(ISNUMBER($F145),$F145&lt;=IF($Q145=MesCiclo,InicioCiclo,$Q145+MOD(2-WEEKDAY($Q145),7))+13),1,IF(N($U145)&gt;0,AVERAGEIFS($X$5:$X$1000,$S$5:$S$1000,ROW(),$T$5:$T$1000,"Sub"),$X145)))</f>
        <v/>
      </c>
      <c r="AC145" s="63">
        <f>IF($T145="","",IF(AND(ISNUMBER($F145),$F145&lt;=IF($Q145=MesCiclo,InicioCiclo,$Q145+MOD(2-WEEKDAY($Q145),7))+20),1,IF(N($U145)&gt;0,AVERAGEIFS($Y$5:$Y$1000,$S$5:$S$1000,ROW(),$T$5:$T$1000,"Sub"),$Y145)))</f>
        <v/>
      </c>
      <c r="AD145" s="63">
        <f>IF($T145="","",IF(AND(ISNUMBER($F145),$F145&lt;=IF($Q145=MesCiclo,InicioCiclo,$Q145+MOD(2-WEEKDAY($Q145),7))+27),1,IF(N($U145)&gt;0,AVERAGEIFS($Z$5:$Z$1000,$S$5:$S$1000,ROW(),$T$5:$T$1000,"Sub"),$Z145)))</f>
        <v/>
      </c>
      <c r="AE145" s="63">
        <f>IF($T145&lt;&gt;"Macro","",IF(COUNTIFS($Q$5:$Q$1000,$Q145,$T$5:$T$1000,"Macro",$G$5:$G$1000,"&gt;0")=0,1/COUNTIFS($Q$5:$Q$1000,$Q145,$T$5:$T$1000,"Macro"),IF(AND(ISNUMBER($G145),N($G145)&gt;0),$G145,SUMIFS($G$5:$G$1000,$Q$5:$Q$1000,$Q145,$T$5:$T$1000,"Macro")/COUNTIFS($Q$5:$Q$1000,$Q145,$T$5:$T$1000,"Macro",$G$5:$G$1000,"&gt;0"))/(COUNTIFS($Q$5:$Q$1000,$Q145,$T$5:$T$1000,"Macro")*SUMIFS($G$5:$G$1000,$Q$5:$Q$1000,$Q145,$T$5:$T$1000,"Macro")/COUNTIFS($Q$5:$Q$1000,$Q145,$T$5:$T$1000,"Macro",$G$5:$G$1000,"&gt;0"))))</f>
        <v/>
      </c>
    </row>
    <row r="146">
      <c r="A146" s="55">
        <f>IF(NOT((COUNTA($B146:$K146)+COUNTA($O146))&gt;0),"",IF($T146="Macro",COUNTIFS($T$5:$T146,"Macro",$Q$5:$Q146,$Q146),IF(N($S146)=0,"?",COUNTIFS(INDEX($T$5:$T$1000,1):INDEX($T$5:$T$1000,$S146-4),"Macro",INDEX($Q$5:$Q$1000,1):INDEX($Q$5:$Q$1000,$S146-4),INDEX($Q$5:$Q$1000,$S146-4))&amp;"."&amp;COUNTIFS($S$5:$S146,$S146,$T$5:$T146,"Sub"))))</f>
        <v/>
      </c>
      <c r="B146" s="56" t="n"/>
      <c r="C146" s="57" t="n"/>
      <c r="D146" s="58" t="n"/>
      <c r="E146" s="58" t="n"/>
      <c r="F146" s="58" t="n"/>
      <c r="G146" s="59" t="n"/>
      <c r="H146" s="59" t="n"/>
      <c r="I146" s="59" t="n"/>
      <c r="J146" s="59" t="n"/>
      <c r="K146" s="59" t="n"/>
      <c r="L146" s="60">
        <f>IF(NOT((COUNTA($B146:$K146)+COUNTA($O146))&gt;0),"",IF(ISNUMBER($F146),1,IF(N($U146)&gt;0,AVERAGEIFS($V$5:$V$1000,$S$5:$S$1000,ROW(),$T$5:$T$1000,"Sub"),$V146)))</f>
        <v/>
      </c>
      <c r="M146" s="55">
        <f>IF($L146="","",IF($L146&gt;=1,"Completado",IF($L146&gt;0,"En curso","Pendiente")))</f>
        <v/>
      </c>
      <c r="N146" s="55">
        <f>IF(NOT((COUNTA($B146:$K146)+COUNTA($O146))&gt;0),"",IF(ISNUMBER($F146),IF(AND(ISNUMBER($E146),$F146&gt;$E146),"Cumplida con "&amp;($F146-$E146)&amp;IF($F146-$E146=1," día"," días")&amp;" de retraso","Cumplida"),IF(N($L146)&gt;=1,"Cumplida",IF(NOT(ISNUMBER($E146)),"Sin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plazo")))))))</f>
        <v/>
      </c>
      <c r="O146" s="57" t="n"/>
      <c r="P146" s="61">
        <f>IF(NOT((COUNTA($B146:$K146)+COUNTA($O146))&gt;0),"",IF((IF($C146="","Falta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",""))="","✔ OK","⚠ "&amp;LEFT(IF($C146="","Falta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",""),LEN(IF($C146="","Falta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",""))-3)))</f>
        <v/>
      </c>
      <c r="Q146" s="62">
        <f>IF(NOT((COUNTA($B146:$K146)+COUNTA($O146))&gt;0),"",IF(AND($T146="Sub",N($S146)&gt;0),IF(ISNUMBER(INDEX($D$5:$D$1000,$S146-4)),DATE(YEAR(INDEX($D$5:$D$1000,$S146-4)),MONTH(INDEX($D$5:$D$1000,$S146-4)),1),IF(ISNUMBER(INDEX($E$5:$E$1000,$S146-4)),DATE(YEAR(INDEX($E$5:$E$1000,$S146-4)),MONTH(INDEX($E$5:$E$1000,$S146-4)),1),MesCiclo)),IF(ISNUMBER($D146),DATE(YEAR($D146),MONTH($D146),1),IF(ISNUMBER($E146),DATE(YEAR($E146),MONTH($E146),1),MesCiclo))))</f>
        <v/>
      </c>
      <c r="R146" s="63">
        <f>IF(OR($Q146="",$Q146&lt;&gt;MesCiclo),"",COUNTIF($Q$5:$Q146,MesCiclo))</f>
        <v/>
      </c>
      <c r="S146" s="63">
        <f>IF($T146="","",IF($T146="Macro",ROW(),IFERROR(LOOKUP(2,1/($T$5:$T146="Macro"),ROW($T$5:$T146)),0)))</f>
        <v/>
      </c>
      <c r="T146" s="63">
        <f>IF(NOT((COUNTA($B146:$K146)+COUNTA($O146))&gt;0),"",IF($B146="Subactividad","Sub","Macro"))</f>
        <v/>
      </c>
      <c r="U146" s="63">
        <f>IF($T146="Macro",COUNTIFS($S$5:$S$1000,ROW(),$T$5:$T$1000,"Sub"),"")</f>
        <v/>
      </c>
      <c r="V146" s="63">
        <f>IF($T146="","",IF(ISNUMBER($F146),1,IFERROR(LOOKUP(2,1/($H146:$K146&lt;&gt;""),$H146:$K146),0)))</f>
        <v/>
      </c>
      <c r="W146" s="63">
        <f>IF($T146="","",IF(AND(ISNUMBER($F146),$F146&lt;=IF($Q146=MesCiclo,InicioCiclo,$Q146+MOD(2-WEEKDAY($Q146),7))+6),1,IF(ISNUMBER($H146),$H146,0)))</f>
        <v/>
      </c>
      <c r="X146" s="63">
        <f>IF($T146="","",IF(AND(ISNUMBER($F146),$F146&lt;=IF($Q146=MesCiclo,InicioCiclo,$Q146+MOD(2-WEEKDAY($Q146),7))+13),1,IF(ISNUMBER($I146),$I146,$W146)))</f>
        <v/>
      </c>
      <c r="Y146" s="63">
        <f>IF($T146="","",IF(AND(ISNUMBER($F146),$F146&lt;=IF($Q146=MesCiclo,InicioCiclo,$Q146+MOD(2-WEEKDAY($Q146),7))+20),1,IF(ISNUMBER($J146),$J146,$X146)))</f>
        <v/>
      </c>
      <c r="Z146" s="63">
        <f>IF($T146="","",IF(AND(ISNUMBER($F146),$F146&lt;=IF($Q146=MesCiclo,InicioCiclo,$Q146+MOD(2-WEEKDAY($Q146),7))+27),1,IF(ISNUMBER($K146),$K146,$Y146)))</f>
        <v/>
      </c>
      <c r="AA146" s="63">
        <f>IF($T146="","",IF(AND(ISNUMBER($F146),$F146&lt;=IF($Q146=MesCiclo,InicioCiclo,$Q146+MOD(2-WEEKDAY($Q146),7))+6),1,IF(N($U146)&gt;0,AVERAGEIFS($W$5:$W$1000,$S$5:$S$1000,ROW(),$T$5:$T$1000,"Sub"),$W146)))</f>
        <v/>
      </c>
      <c r="AB146" s="63">
        <f>IF($T146="","",IF(AND(ISNUMBER($F146),$F146&lt;=IF($Q146=MesCiclo,InicioCiclo,$Q146+MOD(2-WEEKDAY($Q146),7))+13),1,IF(N($U146)&gt;0,AVERAGEIFS($X$5:$X$1000,$S$5:$S$1000,ROW(),$T$5:$T$1000,"Sub"),$X146)))</f>
        <v/>
      </c>
      <c r="AC146" s="63">
        <f>IF($T146="","",IF(AND(ISNUMBER($F146),$F146&lt;=IF($Q146=MesCiclo,InicioCiclo,$Q146+MOD(2-WEEKDAY($Q146),7))+20),1,IF(N($U146)&gt;0,AVERAGEIFS($Y$5:$Y$1000,$S$5:$S$1000,ROW(),$T$5:$T$1000,"Sub"),$Y146)))</f>
        <v/>
      </c>
      <c r="AD146" s="63">
        <f>IF($T146="","",IF(AND(ISNUMBER($F146),$F146&lt;=IF($Q146=MesCiclo,InicioCiclo,$Q146+MOD(2-WEEKDAY($Q146),7))+27),1,IF(N($U146)&gt;0,AVERAGEIFS($Z$5:$Z$1000,$S$5:$S$1000,ROW(),$T$5:$T$1000,"Sub"),$Z146)))</f>
        <v/>
      </c>
      <c r="AE146" s="63">
        <f>IF($T146&lt;&gt;"Macro","",IF(COUNTIFS($Q$5:$Q$1000,$Q146,$T$5:$T$1000,"Macro",$G$5:$G$1000,"&gt;0")=0,1/COUNTIFS($Q$5:$Q$1000,$Q146,$T$5:$T$1000,"Macro"),IF(AND(ISNUMBER($G146),N($G146)&gt;0),$G146,SUMIFS($G$5:$G$1000,$Q$5:$Q$1000,$Q146,$T$5:$T$1000,"Macro")/COUNTIFS($Q$5:$Q$1000,$Q146,$T$5:$T$1000,"Macro",$G$5:$G$1000,"&gt;0"))/(COUNTIFS($Q$5:$Q$1000,$Q146,$T$5:$T$1000,"Macro")*SUMIFS($G$5:$G$1000,$Q$5:$Q$1000,$Q146,$T$5:$T$1000,"Macro")/COUNTIFS($Q$5:$Q$1000,$Q146,$T$5:$T$1000,"Macro",$G$5:$G$1000,"&gt;0"))))</f>
        <v/>
      </c>
    </row>
    <row r="147">
      <c r="A147" s="55">
        <f>IF(NOT((COUNTA($B147:$K147)+COUNTA($O147))&gt;0),"",IF($T147="Macro",COUNTIFS($T$5:$T147,"Macro",$Q$5:$Q147,$Q147),IF(N($S147)=0,"?",COUNTIFS(INDEX($T$5:$T$1000,1):INDEX($T$5:$T$1000,$S147-4),"Macro",INDEX($Q$5:$Q$1000,1):INDEX($Q$5:$Q$1000,$S147-4),INDEX($Q$5:$Q$1000,$S147-4))&amp;"."&amp;COUNTIFS($S$5:$S147,$S147,$T$5:$T147,"Sub"))))</f>
        <v/>
      </c>
      <c r="B147" s="56" t="n"/>
      <c r="C147" s="57" t="n"/>
      <c r="D147" s="58" t="n"/>
      <c r="E147" s="58" t="n"/>
      <c r="F147" s="58" t="n"/>
      <c r="G147" s="59" t="n"/>
      <c r="H147" s="59" t="n"/>
      <c r="I147" s="59" t="n"/>
      <c r="J147" s="59" t="n"/>
      <c r="K147" s="59" t="n"/>
      <c r="L147" s="60">
        <f>IF(NOT((COUNTA($B147:$K147)+COUNTA($O147))&gt;0),"",IF(ISNUMBER($F147),1,IF(N($U147)&gt;0,AVERAGEIFS($V$5:$V$1000,$S$5:$S$1000,ROW(),$T$5:$T$1000,"Sub"),$V147)))</f>
        <v/>
      </c>
      <c r="M147" s="55">
        <f>IF($L147="","",IF($L147&gt;=1,"Completado",IF($L147&gt;0,"En curso","Pendiente")))</f>
        <v/>
      </c>
      <c r="N147" s="55">
        <f>IF(NOT((COUNTA($B147:$K147)+COUNTA($O147))&gt;0),"",IF(ISNUMBER($F147),IF(AND(ISNUMBER($E147),$F147&gt;$E147),"Cumplida con "&amp;($F147-$E147)&amp;IF($F147-$E147=1," día"," días")&amp;" de retraso","Cumplida"),IF(N($L147)&gt;=1,"Cumplida",IF(NOT(ISNUMBER($E147)),"Sin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plazo")))))))</f>
        <v/>
      </c>
      <c r="O147" s="57" t="n"/>
      <c r="P147" s="61">
        <f>IF(NOT((COUNTA($B147:$K147)+COUNTA($O147))&gt;0),"",IF((IF($C147="","Falta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",""))="","✔ OK","⚠ "&amp;LEFT(IF($C147="","Falta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",""),LEN(IF($C147="","Falta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",""))-3)))</f>
        <v/>
      </c>
      <c r="Q147" s="62">
        <f>IF(NOT((COUNTA($B147:$K147)+COUNTA($O147))&gt;0),"",IF(AND($T147="Sub",N($S147)&gt;0),IF(ISNUMBER(INDEX($D$5:$D$1000,$S147-4)),DATE(YEAR(INDEX($D$5:$D$1000,$S147-4)),MONTH(INDEX($D$5:$D$1000,$S147-4)),1),IF(ISNUMBER(INDEX($E$5:$E$1000,$S147-4)),DATE(YEAR(INDEX($E$5:$E$1000,$S147-4)),MONTH(INDEX($E$5:$E$1000,$S147-4)),1),MesCiclo)),IF(ISNUMBER($D147),DATE(YEAR($D147),MONTH($D147),1),IF(ISNUMBER($E147),DATE(YEAR($E147),MONTH($E147),1),MesCiclo))))</f>
        <v/>
      </c>
      <c r="R147" s="63">
        <f>IF(OR($Q147="",$Q147&lt;&gt;MesCiclo),"",COUNTIF($Q$5:$Q147,MesCiclo))</f>
        <v/>
      </c>
      <c r="S147" s="63">
        <f>IF($T147="","",IF($T147="Macro",ROW(),IFERROR(LOOKUP(2,1/($T$5:$T147="Macro"),ROW($T$5:$T147)),0)))</f>
        <v/>
      </c>
      <c r="T147" s="63">
        <f>IF(NOT((COUNTA($B147:$K147)+COUNTA($O147))&gt;0),"",IF($B147="Subactividad","Sub","Macro"))</f>
        <v/>
      </c>
      <c r="U147" s="63">
        <f>IF($T147="Macro",COUNTIFS($S$5:$S$1000,ROW(),$T$5:$T$1000,"Sub"),"")</f>
        <v/>
      </c>
      <c r="V147" s="63">
        <f>IF($T147="","",IF(ISNUMBER($F147),1,IFERROR(LOOKUP(2,1/($H147:$K147&lt;&gt;""),$H147:$K147),0)))</f>
        <v/>
      </c>
      <c r="W147" s="63">
        <f>IF($T147="","",IF(AND(ISNUMBER($F147),$F147&lt;=IF($Q147=MesCiclo,InicioCiclo,$Q147+MOD(2-WEEKDAY($Q147),7))+6),1,IF(ISNUMBER($H147),$H147,0)))</f>
        <v/>
      </c>
      <c r="X147" s="63">
        <f>IF($T147="","",IF(AND(ISNUMBER($F147),$F147&lt;=IF($Q147=MesCiclo,InicioCiclo,$Q147+MOD(2-WEEKDAY($Q147),7))+13),1,IF(ISNUMBER($I147),$I147,$W147)))</f>
        <v/>
      </c>
      <c r="Y147" s="63">
        <f>IF($T147="","",IF(AND(ISNUMBER($F147),$F147&lt;=IF($Q147=MesCiclo,InicioCiclo,$Q147+MOD(2-WEEKDAY($Q147),7))+20),1,IF(ISNUMBER($J147),$J147,$X147)))</f>
        <v/>
      </c>
      <c r="Z147" s="63">
        <f>IF($T147="","",IF(AND(ISNUMBER($F147),$F147&lt;=IF($Q147=MesCiclo,InicioCiclo,$Q147+MOD(2-WEEKDAY($Q147),7))+27),1,IF(ISNUMBER($K147),$K147,$Y147)))</f>
        <v/>
      </c>
      <c r="AA147" s="63">
        <f>IF($T147="","",IF(AND(ISNUMBER($F147),$F147&lt;=IF($Q147=MesCiclo,InicioCiclo,$Q147+MOD(2-WEEKDAY($Q147),7))+6),1,IF(N($U147)&gt;0,AVERAGEIFS($W$5:$W$1000,$S$5:$S$1000,ROW(),$T$5:$T$1000,"Sub"),$W147)))</f>
        <v/>
      </c>
      <c r="AB147" s="63">
        <f>IF($T147="","",IF(AND(ISNUMBER($F147),$F147&lt;=IF($Q147=MesCiclo,InicioCiclo,$Q147+MOD(2-WEEKDAY($Q147),7))+13),1,IF(N($U147)&gt;0,AVERAGEIFS($X$5:$X$1000,$S$5:$S$1000,ROW(),$T$5:$T$1000,"Sub"),$X147)))</f>
        <v/>
      </c>
      <c r="AC147" s="63">
        <f>IF($T147="","",IF(AND(ISNUMBER($F147),$F147&lt;=IF($Q147=MesCiclo,InicioCiclo,$Q147+MOD(2-WEEKDAY($Q147),7))+20),1,IF(N($U147)&gt;0,AVERAGEIFS($Y$5:$Y$1000,$S$5:$S$1000,ROW(),$T$5:$T$1000,"Sub"),$Y147)))</f>
        <v/>
      </c>
      <c r="AD147" s="63">
        <f>IF($T147="","",IF(AND(ISNUMBER($F147),$F147&lt;=IF($Q147=MesCiclo,InicioCiclo,$Q147+MOD(2-WEEKDAY($Q147),7))+27),1,IF(N($U147)&gt;0,AVERAGEIFS($Z$5:$Z$1000,$S$5:$S$1000,ROW(),$T$5:$T$1000,"Sub"),$Z147)))</f>
        <v/>
      </c>
      <c r="AE147" s="63">
        <f>IF($T147&lt;&gt;"Macro","",IF(COUNTIFS($Q$5:$Q$1000,$Q147,$T$5:$T$1000,"Macro",$G$5:$G$1000,"&gt;0")=0,1/COUNTIFS($Q$5:$Q$1000,$Q147,$T$5:$T$1000,"Macro"),IF(AND(ISNUMBER($G147),N($G147)&gt;0),$G147,SUMIFS($G$5:$G$1000,$Q$5:$Q$1000,$Q147,$T$5:$T$1000,"Macro")/COUNTIFS($Q$5:$Q$1000,$Q147,$T$5:$T$1000,"Macro",$G$5:$G$1000,"&gt;0"))/(COUNTIFS($Q$5:$Q$1000,$Q147,$T$5:$T$1000,"Macro")*SUMIFS($G$5:$G$1000,$Q$5:$Q$1000,$Q147,$T$5:$T$1000,"Macro")/COUNTIFS($Q$5:$Q$1000,$Q147,$T$5:$T$1000,"Macro",$G$5:$G$1000,"&gt;0"))))</f>
        <v/>
      </c>
    </row>
    <row r="148">
      <c r="A148" s="55">
        <f>IF(NOT((COUNTA($B148:$K148)+COUNTA($O148))&gt;0),"",IF($T148="Macro",COUNTIFS($T$5:$T148,"Macro",$Q$5:$Q148,$Q148),IF(N($S148)=0,"?",COUNTIFS(INDEX($T$5:$T$1000,1):INDEX($T$5:$T$1000,$S148-4),"Macro",INDEX($Q$5:$Q$1000,1):INDEX($Q$5:$Q$1000,$S148-4),INDEX($Q$5:$Q$1000,$S148-4))&amp;"."&amp;COUNTIFS($S$5:$S148,$S148,$T$5:$T148,"Sub"))))</f>
        <v/>
      </c>
      <c r="B148" s="56" t="n"/>
      <c r="C148" s="57" t="n"/>
      <c r="D148" s="58" t="n"/>
      <c r="E148" s="58" t="n"/>
      <c r="F148" s="58" t="n"/>
      <c r="G148" s="59" t="n"/>
      <c r="H148" s="59" t="n"/>
      <c r="I148" s="59" t="n"/>
      <c r="J148" s="59" t="n"/>
      <c r="K148" s="59" t="n"/>
      <c r="L148" s="60">
        <f>IF(NOT((COUNTA($B148:$K148)+COUNTA($O148))&gt;0),"",IF(ISNUMBER($F148),1,IF(N($U148)&gt;0,AVERAGEIFS($V$5:$V$1000,$S$5:$S$1000,ROW(),$T$5:$T$1000,"Sub"),$V148)))</f>
        <v/>
      </c>
      <c r="M148" s="55">
        <f>IF($L148="","",IF($L148&gt;=1,"Completado",IF($L148&gt;0,"En curso","Pendiente")))</f>
        <v/>
      </c>
      <c r="N148" s="55">
        <f>IF(NOT((COUNTA($B148:$K148)+COUNTA($O148))&gt;0),"",IF(ISNUMBER($F148),IF(AND(ISNUMBER($E148),$F148&gt;$E148),"Cumplida con "&amp;($F148-$E148)&amp;IF($F148-$E148=1," día"," días")&amp;" de retraso","Cumplida"),IF(N($L148)&gt;=1,"Cumplida",IF(NOT(ISNUMBER($E148)),"Sin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plazo")))))))</f>
        <v/>
      </c>
      <c r="O148" s="57" t="n"/>
      <c r="P148" s="61">
        <f>IF(NOT((COUNTA($B148:$K148)+COUNTA($O148))&gt;0),"",IF((IF($C148="","Falta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",""))="","✔ OK","⚠ "&amp;LEFT(IF($C148="","Falta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",""),LEN(IF($C148="","Falta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",""))-3)))</f>
        <v/>
      </c>
      <c r="Q148" s="62">
        <f>IF(NOT((COUNTA($B148:$K148)+COUNTA($O148))&gt;0),"",IF(AND($T148="Sub",N($S148)&gt;0),IF(ISNUMBER(INDEX($D$5:$D$1000,$S148-4)),DATE(YEAR(INDEX($D$5:$D$1000,$S148-4)),MONTH(INDEX($D$5:$D$1000,$S148-4)),1),IF(ISNUMBER(INDEX($E$5:$E$1000,$S148-4)),DATE(YEAR(INDEX($E$5:$E$1000,$S148-4)),MONTH(INDEX($E$5:$E$1000,$S148-4)),1),MesCiclo)),IF(ISNUMBER($D148),DATE(YEAR($D148),MONTH($D148),1),IF(ISNUMBER($E148),DATE(YEAR($E148),MONTH($E148),1),MesCiclo))))</f>
        <v/>
      </c>
      <c r="R148" s="63">
        <f>IF(OR($Q148="",$Q148&lt;&gt;MesCiclo),"",COUNTIF($Q$5:$Q148,MesCiclo))</f>
        <v/>
      </c>
      <c r="S148" s="63">
        <f>IF($T148="","",IF($T148="Macro",ROW(),IFERROR(LOOKUP(2,1/($T$5:$T148="Macro"),ROW($T$5:$T148)),0)))</f>
        <v/>
      </c>
      <c r="T148" s="63">
        <f>IF(NOT((COUNTA($B148:$K148)+COUNTA($O148))&gt;0),"",IF($B148="Subactividad","Sub","Macro"))</f>
        <v/>
      </c>
      <c r="U148" s="63">
        <f>IF($T148="Macro",COUNTIFS($S$5:$S$1000,ROW(),$T$5:$T$1000,"Sub"),"")</f>
        <v/>
      </c>
      <c r="V148" s="63">
        <f>IF($T148="","",IF(ISNUMBER($F148),1,IFERROR(LOOKUP(2,1/($H148:$K148&lt;&gt;""),$H148:$K148),0)))</f>
        <v/>
      </c>
      <c r="W148" s="63">
        <f>IF($T148="","",IF(AND(ISNUMBER($F148),$F148&lt;=IF($Q148=MesCiclo,InicioCiclo,$Q148+MOD(2-WEEKDAY($Q148),7))+6),1,IF(ISNUMBER($H148),$H148,0)))</f>
        <v/>
      </c>
      <c r="X148" s="63">
        <f>IF($T148="","",IF(AND(ISNUMBER($F148),$F148&lt;=IF($Q148=MesCiclo,InicioCiclo,$Q148+MOD(2-WEEKDAY($Q148),7))+13),1,IF(ISNUMBER($I148),$I148,$W148)))</f>
        <v/>
      </c>
      <c r="Y148" s="63">
        <f>IF($T148="","",IF(AND(ISNUMBER($F148),$F148&lt;=IF($Q148=MesCiclo,InicioCiclo,$Q148+MOD(2-WEEKDAY($Q148),7))+20),1,IF(ISNUMBER($J148),$J148,$X148)))</f>
        <v/>
      </c>
      <c r="Z148" s="63">
        <f>IF($T148="","",IF(AND(ISNUMBER($F148),$F148&lt;=IF($Q148=MesCiclo,InicioCiclo,$Q148+MOD(2-WEEKDAY($Q148),7))+27),1,IF(ISNUMBER($K148),$K148,$Y148)))</f>
        <v/>
      </c>
      <c r="AA148" s="63">
        <f>IF($T148="","",IF(AND(ISNUMBER($F148),$F148&lt;=IF($Q148=MesCiclo,InicioCiclo,$Q148+MOD(2-WEEKDAY($Q148),7))+6),1,IF(N($U148)&gt;0,AVERAGEIFS($W$5:$W$1000,$S$5:$S$1000,ROW(),$T$5:$T$1000,"Sub"),$W148)))</f>
        <v/>
      </c>
      <c r="AB148" s="63">
        <f>IF($T148="","",IF(AND(ISNUMBER($F148),$F148&lt;=IF($Q148=MesCiclo,InicioCiclo,$Q148+MOD(2-WEEKDAY($Q148),7))+13),1,IF(N($U148)&gt;0,AVERAGEIFS($X$5:$X$1000,$S$5:$S$1000,ROW(),$T$5:$T$1000,"Sub"),$X148)))</f>
        <v/>
      </c>
      <c r="AC148" s="63">
        <f>IF($T148="","",IF(AND(ISNUMBER($F148),$F148&lt;=IF($Q148=MesCiclo,InicioCiclo,$Q148+MOD(2-WEEKDAY($Q148),7))+20),1,IF(N($U148)&gt;0,AVERAGEIFS($Y$5:$Y$1000,$S$5:$S$1000,ROW(),$T$5:$T$1000,"Sub"),$Y148)))</f>
        <v/>
      </c>
      <c r="AD148" s="63">
        <f>IF($T148="","",IF(AND(ISNUMBER($F148),$F148&lt;=IF($Q148=MesCiclo,InicioCiclo,$Q148+MOD(2-WEEKDAY($Q148),7))+27),1,IF(N($U148)&gt;0,AVERAGEIFS($Z$5:$Z$1000,$S$5:$S$1000,ROW(),$T$5:$T$1000,"Sub"),$Z148)))</f>
        <v/>
      </c>
      <c r="AE148" s="63">
        <f>IF($T148&lt;&gt;"Macro","",IF(COUNTIFS($Q$5:$Q$1000,$Q148,$T$5:$T$1000,"Macro",$G$5:$G$1000,"&gt;0")=0,1/COUNTIFS($Q$5:$Q$1000,$Q148,$T$5:$T$1000,"Macro"),IF(AND(ISNUMBER($G148),N($G148)&gt;0),$G148,SUMIFS($G$5:$G$1000,$Q$5:$Q$1000,$Q148,$T$5:$T$1000,"Macro")/COUNTIFS($Q$5:$Q$1000,$Q148,$T$5:$T$1000,"Macro",$G$5:$G$1000,"&gt;0"))/(COUNTIFS($Q$5:$Q$1000,$Q148,$T$5:$T$1000,"Macro")*SUMIFS($G$5:$G$1000,$Q$5:$Q$1000,$Q148,$T$5:$T$1000,"Macro")/COUNTIFS($Q$5:$Q$1000,$Q148,$T$5:$T$1000,"Macro",$G$5:$G$1000,"&gt;0"))))</f>
        <v/>
      </c>
    </row>
    <row r="149">
      <c r="A149" s="55">
        <f>IF(NOT((COUNTA($B149:$K149)+COUNTA($O149))&gt;0),"",IF($T149="Macro",COUNTIFS($T$5:$T149,"Macro",$Q$5:$Q149,$Q149),IF(N($S149)=0,"?",COUNTIFS(INDEX($T$5:$T$1000,1):INDEX($T$5:$T$1000,$S149-4),"Macro",INDEX($Q$5:$Q$1000,1):INDEX($Q$5:$Q$1000,$S149-4),INDEX($Q$5:$Q$1000,$S149-4))&amp;"."&amp;COUNTIFS($S$5:$S149,$S149,$T$5:$T149,"Sub"))))</f>
        <v/>
      </c>
      <c r="B149" s="56" t="n"/>
      <c r="C149" s="57" t="n"/>
      <c r="D149" s="58" t="n"/>
      <c r="E149" s="58" t="n"/>
      <c r="F149" s="58" t="n"/>
      <c r="G149" s="59" t="n"/>
      <c r="H149" s="59" t="n"/>
      <c r="I149" s="59" t="n"/>
      <c r="J149" s="59" t="n"/>
      <c r="K149" s="59" t="n"/>
      <c r="L149" s="60">
        <f>IF(NOT((COUNTA($B149:$K149)+COUNTA($O149))&gt;0),"",IF(ISNUMBER($F149),1,IF(N($U149)&gt;0,AVERAGEIFS($V$5:$V$1000,$S$5:$S$1000,ROW(),$T$5:$T$1000,"Sub"),$V149)))</f>
        <v/>
      </c>
      <c r="M149" s="55">
        <f>IF($L149="","",IF($L149&gt;=1,"Completado",IF($L149&gt;0,"En curso","Pendiente")))</f>
        <v/>
      </c>
      <c r="N149" s="55">
        <f>IF(NOT((COUNTA($B149:$K149)+COUNTA($O149))&gt;0),"",IF(ISNUMBER($F149),IF(AND(ISNUMBER($E149),$F149&gt;$E149),"Cumplida con "&amp;($F149-$E149)&amp;IF($F149-$E149=1," día"," días")&amp;" de retraso","Cumplida"),IF(N($L149)&gt;=1,"Cumplida",IF(NOT(ISNUMBER($E149)),"Sin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plazo")))))))</f>
        <v/>
      </c>
      <c r="O149" s="57" t="n"/>
      <c r="P149" s="61">
        <f>IF(NOT((COUNTA($B149:$K149)+COUNTA($O149))&gt;0),"",IF((IF($C149="","Falta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",""))="","✔ OK","⚠ "&amp;LEFT(IF($C149="","Falta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",""),LEN(IF($C149="","Falta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",""))-3)))</f>
        <v/>
      </c>
      <c r="Q149" s="62">
        <f>IF(NOT((COUNTA($B149:$K149)+COUNTA($O149))&gt;0),"",IF(AND($T149="Sub",N($S149)&gt;0),IF(ISNUMBER(INDEX($D$5:$D$1000,$S149-4)),DATE(YEAR(INDEX($D$5:$D$1000,$S149-4)),MONTH(INDEX($D$5:$D$1000,$S149-4)),1),IF(ISNUMBER(INDEX($E$5:$E$1000,$S149-4)),DATE(YEAR(INDEX($E$5:$E$1000,$S149-4)),MONTH(INDEX($E$5:$E$1000,$S149-4)),1),MesCiclo)),IF(ISNUMBER($D149),DATE(YEAR($D149),MONTH($D149),1),IF(ISNUMBER($E149),DATE(YEAR($E149),MONTH($E149),1),MesCiclo))))</f>
        <v/>
      </c>
      <c r="R149" s="63">
        <f>IF(OR($Q149="",$Q149&lt;&gt;MesCiclo),"",COUNTIF($Q$5:$Q149,MesCiclo))</f>
        <v/>
      </c>
      <c r="S149" s="63">
        <f>IF($T149="","",IF($T149="Macro",ROW(),IFERROR(LOOKUP(2,1/($T$5:$T149="Macro"),ROW($T$5:$T149)),0)))</f>
        <v/>
      </c>
      <c r="T149" s="63">
        <f>IF(NOT((COUNTA($B149:$K149)+COUNTA($O149))&gt;0),"",IF($B149="Subactividad","Sub","Macro"))</f>
        <v/>
      </c>
      <c r="U149" s="63">
        <f>IF($T149="Macro",COUNTIFS($S$5:$S$1000,ROW(),$T$5:$T$1000,"Sub"),"")</f>
        <v/>
      </c>
      <c r="V149" s="63">
        <f>IF($T149="","",IF(ISNUMBER($F149),1,IFERROR(LOOKUP(2,1/($H149:$K149&lt;&gt;""),$H149:$K149),0)))</f>
        <v/>
      </c>
      <c r="W149" s="63">
        <f>IF($T149="","",IF(AND(ISNUMBER($F149),$F149&lt;=IF($Q149=MesCiclo,InicioCiclo,$Q149+MOD(2-WEEKDAY($Q149),7))+6),1,IF(ISNUMBER($H149),$H149,0)))</f>
        <v/>
      </c>
      <c r="X149" s="63">
        <f>IF($T149="","",IF(AND(ISNUMBER($F149),$F149&lt;=IF($Q149=MesCiclo,InicioCiclo,$Q149+MOD(2-WEEKDAY($Q149),7))+13),1,IF(ISNUMBER($I149),$I149,$W149)))</f>
        <v/>
      </c>
      <c r="Y149" s="63">
        <f>IF($T149="","",IF(AND(ISNUMBER($F149),$F149&lt;=IF($Q149=MesCiclo,InicioCiclo,$Q149+MOD(2-WEEKDAY($Q149),7))+20),1,IF(ISNUMBER($J149),$J149,$X149)))</f>
        <v/>
      </c>
      <c r="Z149" s="63">
        <f>IF($T149="","",IF(AND(ISNUMBER($F149),$F149&lt;=IF($Q149=MesCiclo,InicioCiclo,$Q149+MOD(2-WEEKDAY($Q149),7))+27),1,IF(ISNUMBER($K149),$K149,$Y149)))</f>
        <v/>
      </c>
      <c r="AA149" s="63">
        <f>IF($T149="","",IF(AND(ISNUMBER($F149),$F149&lt;=IF($Q149=MesCiclo,InicioCiclo,$Q149+MOD(2-WEEKDAY($Q149),7))+6),1,IF(N($U149)&gt;0,AVERAGEIFS($W$5:$W$1000,$S$5:$S$1000,ROW(),$T$5:$T$1000,"Sub"),$W149)))</f>
        <v/>
      </c>
      <c r="AB149" s="63">
        <f>IF($T149="","",IF(AND(ISNUMBER($F149),$F149&lt;=IF($Q149=MesCiclo,InicioCiclo,$Q149+MOD(2-WEEKDAY($Q149),7))+13),1,IF(N($U149)&gt;0,AVERAGEIFS($X$5:$X$1000,$S$5:$S$1000,ROW(),$T$5:$T$1000,"Sub"),$X149)))</f>
        <v/>
      </c>
      <c r="AC149" s="63">
        <f>IF($T149="","",IF(AND(ISNUMBER($F149),$F149&lt;=IF($Q149=MesCiclo,InicioCiclo,$Q149+MOD(2-WEEKDAY($Q149),7))+20),1,IF(N($U149)&gt;0,AVERAGEIFS($Y$5:$Y$1000,$S$5:$S$1000,ROW(),$T$5:$T$1000,"Sub"),$Y149)))</f>
        <v/>
      </c>
      <c r="AD149" s="63">
        <f>IF($T149="","",IF(AND(ISNUMBER($F149),$F149&lt;=IF($Q149=MesCiclo,InicioCiclo,$Q149+MOD(2-WEEKDAY($Q149),7))+27),1,IF(N($U149)&gt;0,AVERAGEIFS($Z$5:$Z$1000,$S$5:$S$1000,ROW(),$T$5:$T$1000,"Sub"),$Z149)))</f>
        <v/>
      </c>
      <c r="AE149" s="63">
        <f>IF($T149&lt;&gt;"Macro","",IF(COUNTIFS($Q$5:$Q$1000,$Q149,$T$5:$T$1000,"Macro",$G$5:$G$1000,"&gt;0")=0,1/COUNTIFS($Q$5:$Q$1000,$Q149,$T$5:$T$1000,"Macro"),IF(AND(ISNUMBER($G149),N($G149)&gt;0),$G149,SUMIFS($G$5:$G$1000,$Q$5:$Q$1000,$Q149,$T$5:$T$1000,"Macro")/COUNTIFS($Q$5:$Q$1000,$Q149,$T$5:$T$1000,"Macro",$G$5:$G$1000,"&gt;0"))/(COUNTIFS($Q$5:$Q$1000,$Q149,$T$5:$T$1000,"Macro")*SUMIFS($G$5:$G$1000,$Q$5:$Q$1000,$Q149,$T$5:$T$1000,"Macro")/COUNTIFS($Q$5:$Q$1000,$Q149,$T$5:$T$1000,"Macro",$G$5:$G$1000,"&gt;0"))))</f>
        <v/>
      </c>
    </row>
    <row r="150">
      <c r="A150" s="55">
        <f>IF(NOT((COUNTA($B150:$K150)+COUNTA($O150))&gt;0),"",IF($T150="Macro",COUNTIFS($T$5:$T150,"Macro",$Q$5:$Q150,$Q150),IF(N($S150)=0,"?",COUNTIFS(INDEX($T$5:$T$1000,1):INDEX($T$5:$T$1000,$S150-4),"Macro",INDEX($Q$5:$Q$1000,1):INDEX($Q$5:$Q$1000,$S150-4),INDEX($Q$5:$Q$1000,$S150-4))&amp;"."&amp;COUNTIFS($S$5:$S150,$S150,$T$5:$T150,"Sub"))))</f>
        <v/>
      </c>
      <c r="B150" s="56" t="n"/>
      <c r="C150" s="57" t="n"/>
      <c r="D150" s="58" t="n"/>
      <c r="E150" s="58" t="n"/>
      <c r="F150" s="58" t="n"/>
      <c r="G150" s="59" t="n"/>
      <c r="H150" s="59" t="n"/>
      <c r="I150" s="59" t="n"/>
      <c r="J150" s="59" t="n"/>
      <c r="K150" s="59" t="n"/>
      <c r="L150" s="60">
        <f>IF(NOT((COUNTA($B150:$K150)+COUNTA($O150))&gt;0),"",IF(ISNUMBER($F150),1,IF(N($U150)&gt;0,AVERAGEIFS($V$5:$V$1000,$S$5:$S$1000,ROW(),$T$5:$T$1000,"Sub"),$V150)))</f>
        <v/>
      </c>
      <c r="M150" s="55">
        <f>IF($L150="","",IF($L150&gt;=1,"Completado",IF($L150&gt;0,"En curso","Pendiente")))</f>
        <v/>
      </c>
      <c r="N150" s="55">
        <f>IF(NOT((COUNTA($B150:$K150)+COUNTA($O150))&gt;0),"",IF(ISNUMBER($F150),IF(AND(ISNUMBER($E150),$F150&gt;$E150),"Cumplida con "&amp;($F150-$E150)&amp;IF($F150-$E150=1," día"," días")&amp;" de retraso","Cumplida"),IF(N($L150)&gt;=1,"Cumplida",IF(NOT(ISNUMBER($E150)),"Sin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plazo")))))))</f>
        <v/>
      </c>
      <c r="O150" s="57" t="n"/>
      <c r="P150" s="61">
        <f>IF(NOT((COUNTA($B150:$K150)+COUNTA($O150))&gt;0),"",IF((IF($C150="","Falta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",""))="","✔ OK","⚠ "&amp;LEFT(IF($C150="","Falta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",""),LEN(IF($C150="","Falta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",""))-3)))</f>
        <v/>
      </c>
      <c r="Q150" s="62">
        <f>IF(NOT((COUNTA($B150:$K150)+COUNTA($O150))&gt;0),"",IF(AND($T150="Sub",N($S150)&gt;0),IF(ISNUMBER(INDEX($D$5:$D$1000,$S150-4)),DATE(YEAR(INDEX($D$5:$D$1000,$S150-4)),MONTH(INDEX($D$5:$D$1000,$S150-4)),1),IF(ISNUMBER(INDEX($E$5:$E$1000,$S150-4)),DATE(YEAR(INDEX($E$5:$E$1000,$S150-4)),MONTH(INDEX($E$5:$E$1000,$S150-4)),1),MesCiclo)),IF(ISNUMBER($D150),DATE(YEAR($D150),MONTH($D150),1),IF(ISNUMBER($E150),DATE(YEAR($E150),MONTH($E150),1),MesCiclo))))</f>
        <v/>
      </c>
      <c r="R150" s="63">
        <f>IF(OR($Q150="",$Q150&lt;&gt;MesCiclo),"",COUNTIF($Q$5:$Q150,MesCiclo))</f>
        <v/>
      </c>
      <c r="S150" s="63">
        <f>IF($T150="","",IF($T150="Macro",ROW(),IFERROR(LOOKUP(2,1/($T$5:$T150="Macro"),ROW($T$5:$T150)),0)))</f>
        <v/>
      </c>
      <c r="T150" s="63">
        <f>IF(NOT((COUNTA($B150:$K150)+COUNTA($O150))&gt;0),"",IF($B150="Subactividad","Sub","Macro"))</f>
        <v/>
      </c>
      <c r="U150" s="63">
        <f>IF($T150="Macro",COUNTIFS($S$5:$S$1000,ROW(),$T$5:$T$1000,"Sub"),"")</f>
        <v/>
      </c>
      <c r="V150" s="63">
        <f>IF($T150="","",IF(ISNUMBER($F150),1,IFERROR(LOOKUP(2,1/($H150:$K150&lt;&gt;""),$H150:$K150),0)))</f>
        <v/>
      </c>
      <c r="W150" s="63">
        <f>IF($T150="","",IF(AND(ISNUMBER($F150),$F150&lt;=IF($Q150=MesCiclo,InicioCiclo,$Q150+MOD(2-WEEKDAY($Q150),7))+6),1,IF(ISNUMBER($H150),$H150,0)))</f>
        <v/>
      </c>
      <c r="X150" s="63">
        <f>IF($T150="","",IF(AND(ISNUMBER($F150),$F150&lt;=IF($Q150=MesCiclo,InicioCiclo,$Q150+MOD(2-WEEKDAY($Q150),7))+13),1,IF(ISNUMBER($I150),$I150,$W150)))</f>
        <v/>
      </c>
      <c r="Y150" s="63">
        <f>IF($T150="","",IF(AND(ISNUMBER($F150),$F150&lt;=IF($Q150=MesCiclo,InicioCiclo,$Q150+MOD(2-WEEKDAY($Q150),7))+20),1,IF(ISNUMBER($J150),$J150,$X150)))</f>
        <v/>
      </c>
      <c r="Z150" s="63">
        <f>IF($T150="","",IF(AND(ISNUMBER($F150),$F150&lt;=IF($Q150=MesCiclo,InicioCiclo,$Q150+MOD(2-WEEKDAY($Q150),7))+27),1,IF(ISNUMBER($K150),$K150,$Y150)))</f>
        <v/>
      </c>
      <c r="AA150" s="63">
        <f>IF($T150="","",IF(AND(ISNUMBER($F150),$F150&lt;=IF($Q150=MesCiclo,InicioCiclo,$Q150+MOD(2-WEEKDAY($Q150),7))+6),1,IF(N($U150)&gt;0,AVERAGEIFS($W$5:$W$1000,$S$5:$S$1000,ROW(),$T$5:$T$1000,"Sub"),$W150)))</f>
        <v/>
      </c>
      <c r="AB150" s="63">
        <f>IF($T150="","",IF(AND(ISNUMBER($F150),$F150&lt;=IF($Q150=MesCiclo,InicioCiclo,$Q150+MOD(2-WEEKDAY($Q150),7))+13),1,IF(N($U150)&gt;0,AVERAGEIFS($X$5:$X$1000,$S$5:$S$1000,ROW(),$T$5:$T$1000,"Sub"),$X150)))</f>
        <v/>
      </c>
      <c r="AC150" s="63">
        <f>IF($T150="","",IF(AND(ISNUMBER($F150),$F150&lt;=IF($Q150=MesCiclo,InicioCiclo,$Q150+MOD(2-WEEKDAY($Q150),7))+20),1,IF(N($U150)&gt;0,AVERAGEIFS($Y$5:$Y$1000,$S$5:$S$1000,ROW(),$T$5:$T$1000,"Sub"),$Y150)))</f>
        <v/>
      </c>
      <c r="AD150" s="63">
        <f>IF($T150="","",IF(AND(ISNUMBER($F150),$F150&lt;=IF($Q150=MesCiclo,InicioCiclo,$Q150+MOD(2-WEEKDAY($Q150),7))+27),1,IF(N($U150)&gt;0,AVERAGEIFS($Z$5:$Z$1000,$S$5:$S$1000,ROW(),$T$5:$T$1000,"Sub"),$Z150)))</f>
        <v/>
      </c>
      <c r="AE150" s="63">
        <f>IF($T150&lt;&gt;"Macro","",IF(COUNTIFS($Q$5:$Q$1000,$Q150,$T$5:$T$1000,"Macro",$G$5:$G$1000,"&gt;0")=0,1/COUNTIFS($Q$5:$Q$1000,$Q150,$T$5:$T$1000,"Macro"),IF(AND(ISNUMBER($G150),N($G150)&gt;0),$G150,SUMIFS($G$5:$G$1000,$Q$5:$Q$1000,$Q150,$T$5:$T$1000,"Macro")/COUNTIFS($Q$5:$Q$1000,$Q150,$T$5:$T$1000,"Macro",$G$5:$G$1000,"&gt;0"))/(COUNTIFS($Q$5:$Q$1000,$Q150,$T$5:$T$1000,"Macro")*SUMIFS($G$5:$G$1000,$Q$5:$Q$1000,$Q150,$T$5:$T$1000,"Macro")/COUNTIFS($Q$5:$Q$1000,$Q150,$T$5:$T$1000,"Macro",$G$5:$G$1000,"&gt;0"))))</f>
        <v/>
      </c>
    </row>
    <row r="151">
      <c r="A151" s="55">
        <f>IF(NOT((COUNTA($B151:$K151)+COUNTA($O151))&gt;0),"",IF($T151="Macro",COUNTIFS($T$5:$T151,"Macro",$Q$5:$Q151,$Q151),IF(N($S151)=0,"?",COUNTIFS(INDEX($T$5:$T$1000,1):INDEX($T$5:$T$1000,$S151-4),"Macro",INDEX($Q$5:$Q$1000,1):INDEX($Q$5:$Q$1000,$S151-4),INDEX($Q$5:$Q$1000,$S151-4))&amp;"."&amp;COUNTIFS($S$5:$S151,$S151,$T$5:$T151,"Sub"))))</f>
        <v/>
      </c>
      <c r="B151" s="56" t="n"/>
      <c r="C151" s="57" t="n"/>
      <c r="D151" s="58" t="n"/>
      <c r="E151" s="58" t="n"/>
      <c r="F151" s="58" t="n"/>
      <c r="G151" s="59" t="n"/>
      <c r="H151" s="59" t="n"/>
      <c r="I151" s="59" t="n"/>
      <c r="J151" s="59" t="n"/>
      <c r="K151" s="59" t="n"/>
      <c r="L151" s="60">
        <f>IF(NOT((COUNTA($B151:$K151)+COUNTA($O151))&gt;0),"",IF(ISNUMBER($F151),1,IF(N($U151)&gt;0,AVERAGEIFS($V$5:$V$1000,$S$5:$S$1000,ROW(),$T$5:$T$1000,"Sub"),$V151)))</f>
        <v/>
      </c>
      <c r="M151" s="55">
        <f>IF($L151="","",IF($L151&gt;=1,"Completado",IF($L151&gt;0,"En curso","Pendiente")))</f>
        <v/>
      </c>
      <c r="N151" s="55">
        <f>IF(NOT((COUNTA($B151:$K151)+COUNTA($O151))&gt;0),"",IF(ISNUMBER($F151),IF(AND(ISNUMBER($E151),$F151&gt;$E151),"Cumplida con "&amp;($F151-$E151)&amp;IF($F151-$E151=1," día"," días")&amp;" de retraso","Cumplida"),IF(N($L151)&gt;=1,"Cumplida",IF(NOT(ISNUMBER($E151)),"Sin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plazo")))))))</f>
        <v/>
      </c>
      <c r="O151" s="57" t="n"/>
      <c r="P151" s="61">
        <f>IF(NOT((COUNTA($B151:$K151)+COUNTA($O151))&gt;0),"",IF((IF($C151="","Falta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",""))="","✔ OK","⚠ "&amp;LEFT(IF($C151="","Falta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",""),LEN(IF($C151="","Falta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",""))-3)))</f>
        <v/>
      </c>
      <c r="Q151" s="62">
        <f>IF(NOT((COUNTA($B151:$K151)+COUNTA($O151))&gt;0),"",IF(AND($T151="Sub",N($S151)&gt;0),IF(ISNUMBER(INDEX($D$5:$D$1000,$S151-4)),DATE(YEAR(INDEX($D$5:$D$1000,$S151-4)),MONTH(INDEX($D$5:$D$1000,$S151-4)),1),IF(ISNUMBER(INDEX($E$5:$E$1000,$S151-4)),DATE(YEAR(INDEX($E$5:$E$1000,$S151-4)),MONTH(INDEX($E$5:$E$1000,$S151-4)),1),MesCiclo)),IF(ISNUMBER($D151),DATE(YEAR($D151),MONTH($D151),1),IF(ISNUMBER($E151),DATE(YEAR($E151),MONTH($E151),1),MesCiclo))))</f>
        <v/>
      </c>
      <c r="R151" s="63">
        <f>IF(OR($Q151="",$Q151&lt;&gt;MesCiclo),"",COUNTIF($Q$5:$Q151,MesCiclo))</f>
        <v/>
      </c>
      <c r="S151" s="63">
        <f>IF($T151="","",IF($T151="Macro",ROW(),IFERROR(LOOKUP(2,1/($T$5:$T151="Macro"),ROW($T$5:$T151)),0)))</f>
        <v/>
      </c>
      <c r="T151" s="63">
        <f>IF(NOT((COUNTA($B151:$K151)+COUNTA($O151))&gt;0),"",IF($B151="Subactividad","Sub","Macro"))</f>
        <v/>
      </c>
      <c r="U151" s="63">
        <f>IF($T151="Macro",COUNTIFS($S$5:$S$1000,ROW(),$T$5:$T$1000,"Sub"),"")</f>
        <v/>
      </c>
      <c r="V151" s="63">
        <f>IF($T151="","",IF(ISNUMBER($F151),1,IFERROR(LOOKUP(2,1/($H151:$K151&lt;&gt;""),$H151:$K151),0)))</f>
        <v/>
      </c>
      <c r="W151" s="63">
        <f>IF($T151="","",IF(AND(ISNUMBER($F151),$F151&lt;=IF($Q151=MesCiclo,InicioCiclo,$Q151+MOD(2-WEEKDAY($Q151),7))+6),1,IF(ISNUMBER($H151),$H151,0)))</f>
        <v/>
      </c>
      <c r="X151" s="63">
        <f>IF($T151="","",IF(AND(ISNUMBER($F151),$F151&lt;=IF($Q151=MesCiclo,InicioCiclo,$Q151+MOD(2-WEEKDAY($Q151),7))+13),1,IF(ISNUMBER($I151),$I151,$W151)))</f>
        <v/>
      </c>
      <c r="Y151" s="63">
        <f>IF($T151="","",IF(AND(ISNUMBER($F151),$F151&lt;=IF($Q151=MesCiclo,InicioCiclo,$Q151+MOD(2-WEEKDAY($Q151),7))+20),1,IF(ISNUMBER($J151),$J151,$X151)))</f>
        <v/>
      </c>
      <c r="Z151" s="63">
        <f>IF($T151="","",IF(AND(ISNUMBER($F151),$F151&lt;=IF($Q151=MesCiclo,InicioCiclo,$Q151+MOD(2-WEEKDAY($Q151),7))+27),1,IF(ISNUMBER($K151),$K151,$Y151)))</f>
        <v/>
      </c>
      <c r="AA151" s="63">
        <f>IF($T151="","",IF(AND(ISNUMBER($F151),$F151&lt;=IF($Q151=MesCiclo,InicioCiclo,$Q151+MOD(2-WEEKDAY($Q151),7))+6),1,IF(N($U151)&gt;0,AVERAGEIFS($W$5:$W$1000,$S$5:$S$1000,ROW(),$T$5:$T$1000,"Sub"),$W151)))</f>
        <v/>
      </c>
      <c r="AB151" s="63">
        <f>IF($T151="","",IF(AND(ISNUMBER($F151),$F151&lt;=IF($Q151=MesCiclo,InicioCiclo,$Q151+MOD(2-WEEKDAY($Q151),7))+13),1,IF(N($U151)&gt;0,AVERAGEIFS($X$5:$X$1000,$S$5:$S$1000,ROW(),$T$5:$T$1000,"Sub"),$X151)))</f>
        <v/>
      </c>
      <c r="AC151" s="63">
        <f>IF($T151="","",IF(AND(ISNUMBER($F151),$F151&lt;=IF($Q151=MesCiclo,InicioCiclo,$Q151+MOD(2-WEEKDAY($Q151),7))+20),1,IF(N($U151)&gt;0,AVERAGEIFS($Y$5:$Y$1000,$S$5:$S$1000,ROW(),$T$5:$T$1000,"Sub"),$Y151)))</f>
        <v/>
      </c>
      <c r="AD151" s="63">
        <f>IF($T151="","",IF(AND(ISNUMBER($F151),$F151&lt;=IF($Q151=MesCiclo,InicioCiclo,$Q151+MOD(2-WEEKDAY($Q151),7))+27),1,IF(N($U151)&gt;0,AVERAGEIFS($Z$5:$Z$1000,$S$5:$S$1000,ROW(),$T$5:$T$1000,"Sub"),$Z151)))</f>
        <v/>
      </c>
      <c r="AE151" s="63">
        <f>IF($T151&lt;&gt;"Macro","",IF(COUNTIFS($Q$5:$Q$1000,$Q151,$T$5:$T$1000,"Macro",$G$5:$G$1000,"&gt;0")=0,1/COUNTIFS($Q$5:$Q$1000,$Q151,$T$5:$T$1000,"Macro"),IF(AND(ISNUMBER($G151),N($G151)&gt;0),$G151,SUMIFS($G$5:$G$1000,$Q$5:$Q$1000,$Q151,$T$5:$T$1000,"Macro")/COUNTIFS($Q$5:$Q$1000,$Q151,$T$5:$T$1000,"Macro",$G$5:$G$1000,"&gt;0"))/(COUNTIFS($Q$5:$Q$1000,$Q151,$T$5:$T$1000,"Macro")*SUMIFS($G$5:$G$1000,$Q$5:$Q$1000,$Q151,$T$5:$T$1000,"Macro")/COUNTIFS($Q$5:$Q$1000,$Q151,$T$5:$T$1000,"Macro",$G$5:$G$1000,"&gt;0"))))</f>
        <v/>
      </c>
    </row>
    <row r="152">
      <c r="A152" s="55">
        <f>IF(NOT((COUNTA($B152:$K152)+COUNTA($O152))&gt;0),"",IF($T152="Macro",COUNTIFS($T$5:$T152,"Macro",$Q$5:$Q152,$Q152),IF(N($S152)=0,"?",COUNTIFS(INDEX($T$5:$T$1000,1):INDEX($T$5:$T$1000,$S152-4),"Macro",INDEX($Q$5:$Q$1000,1):INDEX($Q$5:$Q$1000,$S152-4),INDEX($Q$5:$Q$1000,$S152-4))&amp;"."&amp;COUNTIFS($S$5:$S152,$S152,$T$5:$T152,"Sub"))))</f>
        <v/>
      </c>
      <c r="B152" s="56" t="n"/>
      <c r="C152" s="57" t="n"/>
      <c r="D152" s="58" t="n"/>
      <c r="E152" s="58" t="n"/>
      <c r="F152" s="58" t="n"/>
      <c r="G152" s="59" t="n"/>
      <c r="H152" s="59" t="n"/>
      <c r="I152" s="59" t="n"/>
      <c r="J152" s="59" t="n"/>
      <c r="K152" s="59" t="n"/>
      <c r="L152" s="60">
        <f>IF(NOT((COUNTA($B152:$K152)+COUNTA($O152))&gt;0),"",IF(ISNUMBER($F152),1,IF(N($U152)&gt;0,AVERAGEIFS($V$5:$V$1000,$S$5:$S$1000,ROW(),$T$5:$T$1000,"Sub"),$V152)))</f>
        <v/>
      </c>
      <c r="M152" s="55">
        <f>IF($L152="","",IF($L152&gt;=1,"Completado",IF($L152&gt;0,"En curso","Pendiente")))</f>
        <v/>
      </c>
      <c r="N152" s="55">
        <f>IF(NOT((COUNTA($B152:$K152)+COUNTA($O152))&gt;0),"",IF(ISNUMBER($F152),IF(AND(ISNUMBER($E152),$F152&gt;$E152),"Cumplida con "&amp;($F152-$E152)&amp;IF($F152-$E152=1," día"," días")&amp;" de retraso","Cumplida"),IF(N($L152)&gt;=1,"Cumplida",IF(NOT(ISNUMBER($E152)),"Sin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plazo")))))))</f>
        <v/>
      </c>
      <c r="O152" s="57" t="n"/>
      <c r="P152" s="61">
        <f>IF(NOT((COUNTA($B152:$K152)+COUNTA($O152))&gt;0),"",IF((IF($C152="","Falta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",""))="","✔ OK","⚠ "&amp;LEFT(IF($C152="","Falta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",""),LEN(IF($C152="","Falta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",""))-3)))</f>
        <v/>
      </c>
      <c r="Q152" s="62">
        <f>IF(NOT((COUNTA($B152:$K152)+COUNTA($O152))&gt;0),"",IF(AND($T152="Sub",N($S152)&gt;0),IF(ISNUMBER(INDEX($D$5:$D$1000,$S152-4)),DATE(YEAR(INDEX($D$5:$D$1000,$S152-4)),MONTH(INDEX($D$5:$D$1000,$S152-4)),1),IF(ISNUMBER(INDEX($E$5:$E$1000,$S152-4)),DATE(YEAR(INDEX($E$5:$E$1000,$S152-4)),MONTH(INDEX($E$5:$E$1000,$S152-4)),1),MesCiclo)),IF(ISNUMBER($D152),DATE(YEAR($D152),MONTH($D152),1),IF(ISNUMBER($E152),DATE(YEAR($E152),MONTH($E152),1),MesCiclo))))</f>
        <v/>
      </c>
      <c r="R152" s="63">
        <f>IF(OR($Q152="",$Q152&lt;&gt;MesCiclo),"",COUNTIF($Q$5:$Q152,MesCiclo))</f>
        <v/>
      </c>
      <c r="S152" s="63">
        <f>IF($T152="","",IF($T152="Macro",ROW(),IFERROR(LOOKUP(2,1/($T$5:$T152="Macro"),ROW($T$5:$T152)),0)))</f>
        <v/>
      </c>
      <c r="T152" s="63">
        <f>IF(NOT((COUNTA($B152:$K152)+COUNTA($O152))&gt;0),"",IF($B152="Subactividad","Sub","Macro"))</f>
        <v/>
      </c>
      <c r="U152" s="63">
        <f>IF($T152="Macro",COUNTIFS($S$5:$S$1000,ROW(),$T$5:$T$1000,"Sub"),"")</f>
        <v/>
      </c>
      <c r="V152" s="63">
        <f>IF($T152="","",IF(ISNUMBER($F152),1,IFERROR(LOOKUP(2,1/($H152:$K152&lt;&gt;""),$H152:$K152),0)))</f>
        <v/>
      </c>
      <c r="W152" s="63">
        <f>IF($T152="","",IF(AND(ISNUMBER($F152),$F152&lt;=IF($Q152=MesCiclo,InicioCiclo,$Q152+MOD(2-WEEKDAY($Q152),7))+6),1,IF(ISNUMBER($H152),$H152,0)))</f>
        <v/>
      </c>
      <c r="X152" s="63">
        <f>IF($T152="","",IF(AND(ISNUMBER($F152),$F152&lt;=IF($Q152=MesCiclo,InicioCiclo,$Q152+MOD(2-WEEKDAY($Q152),7))+13),1,IF(ISNUMBER($I152),$I152,$W152)))</f>
        <v/>
      </c>
      <c r="Y152" s="63">
        <f>IF($T152="","",IF(AND(ISNUMBER($F152),$F152&lt;=IF($Q152=MesCiclo,InicioCiclo,$Q152+MOD(2-WEEKDAY($Q152),7))+20),1,IF(ISNUMBER($J152),$J152,$X152)))</f>
        <v/>
      </c>
      <c r="Z152" s="63">
        <f>IF($T152="","",IF(AND(ISNUMBER($F152),$F152&lt;=IF($Q152=MesCiclo,InicioCiclo,$Q152+MOD(2-WEEKDAY($Q152),7))+27),1,IF(ISNUMBER($K152),$K152,$Y152)))</f>
        <v/>
      </c>
      <c r="AA152" s="63">
        <f>IF($T152="","",IF(AND(ISNUMBER($F152),$F152&lt;=IF($Q152=MesCiclo,InicioCiclo,$Q152+MOD(2-WEEKDAY($Q152),7))+6),1,IF(N($U152)&gt;0,AVERAGEIFS($W$5:$W$1000,$S$5:$S$1000,ROW(),$T$5:$T$1000,"Sub"),$W152)))</f>
        <v/>
      </c>
      <c r="AB152" s="63">
        <f>IF($T152="","",IF(AND(ISNUMBER($F152),$F152&lt;=IF($Q152=MesCiclo,InicioCiclo,$Q152+MOD(2-WEEKDAY($Q152),7))+13),1,IF(N($U152)&gt;0,AVERAGEIFS($X$5:$X$1000,$S$5:$S$1000,ROW(),$T$5:$T$1000,"Sub"),$X152)))</f>
        <v/>
      </c>
      <c r="AC152" s="63">
        <f>IF($T152="","",IF(AND(ISNUMBER($F152),$F152&lt;=IF($Q152=MesCiclo,InicioCiclo,$Q152+MOD(2-WEEKDAY($Q152),7))+20),1,IF(N($U152)&gt;0,AVERAGEIFS($Y$5:$Y$1000,$S$5:$S$1000,ROW(),$T$5:$T$1000,"Sub"),$Y152)))</f>
        <v/>
      </c>
      <c r="AD152" s="63">
        <f>IF($T152="","",IF(AND(ISNUMBER($F152),$F152&lt;=IF($Q152=MesCiclo,InicioCiclo,$Q152+MOD(2-WEEKDAY($Q152),7))+27),1,IF(N($U152)&gt;0,AVERAGEIFS($Z$5:$Z$1000,$S$5:$S$1000,ROW(),$T$5:$T$1000,"Sub"),$Z152)))</f>
        <v/>
      </c>
      <c r="AE152" s="63">
        <f>IF($T152&lt;&gt;"Macro","",IF(COUNTIFS($Q$5:$Q$1000,$Q152,$T$5:$T$1000,"Macro",$G$5:$G$1000,"&gt;0")=0,1/COUNTIFS($Q$5:$Q$1000,$Q152,$T$5:$T$1000,"Macro"),IF(AND(ISNUMBER($G152),N($G152)&gt;0),$G152,SUMIFS($G$5:$G$1000,$Q$5:$Q$1000,$Q152,$T$5:$T$1000,"Macro")/COUNTIFS($Q$5:$Q$1000,$Q152,$T$5:$T$1000,"Macro",$G$5:$G$1000,"&gt;0"))/(COUNTIFS($Q$5:$Q$1000,$Q152,$T$5:$T$1000,"Macro")*SUMIFS($G$5:$G$1000,$Q$5:$Q$1000,$Q152,$T$5:$T$1000,"Macro")/COUNTIFS($Q$5:$Q$1000,$Q152,$T$5:$T$1000,"Macro",$G$5:$G$1000,"&gt;0"))))</f>
        <v/>
      </c>
    </row>
    <row r="153">
      <c r="A153" s="55">
        <f>IF(NOT((COUNTA($B153:$K153)+COUNTA($O153))&gt;0),"",IF($T153="Macro",COUNTIFS($T$5:$T153,"Macro",$Q$5:$Q153,$Q153),IF(N($S153)=0,"?",COUNTIFS(INDEX($T$5:$T$1000,1):INDEX($T$5:$T$1000,$S153-4),"Macro",INDEX($Q$5:$Q$1000,1):INDEX($Q$5:$Q$1000,$S153-4),INDEX($Q$5:$Q$1000,$S153-4))&amp;"."&amp;COUNTIFS($S$5:$S153,$S153,$T$5:$T153,"Sub"))))</f>
        <v/>
      </c>
      <c r="B153" s="56" t="n"/>
      <c r="C153" s="57" t="n"/>
      <c r="D153" s="58" t="n"/>
      <c r="E153" s="58" t="n"/>
      <c r="F153" s="58" t="n"/>
      <c r="G153" s="59" t="n"/>
      <c r="H153" s="59" t="n"/>
      <c r="I153" s="59" t="n"/>
      <c r="J153" s="59" t="n"/>
      <c r="K153" s="59" t="n"/>
      <c r="L153" s="60">
        <f>IF(NOT((COUNTA($B153:$K153)+COUNTA($O153))&gt;0),"",IF(ISNUMBER($F153),1,IF(N($U153)&gt;0,AVERAGEIFS($V$5:$V$1000,$S$5:$S$1000,ROW(),$T$5:$T$1000,"Sub"),$V153)))</f>
        <v/>
      </c>
      <c r="M153" s="55">
        <f>IF($L153="","",IF($L153&gt;=1,"Completado",IF($L153&gt;0,"En curso","Pendiente")))</f>
        <v/>
      </c>
      <c r="N153" s="55">
        <f>IF(NOT((COUNTA($B153:$K153)+COUNTA($O153))&gt;0),"",IF(ISNUMBER($F153),IF(AND(ISNUMBER($E153),$F153&gt;$E153),"Cumplida con "&amp;($F153-$E153)&amp;IF($F153-$E153=1," día"," días")&amp;" de retraso","Cumplida"),IF(N($L153)&gt;=1,"Cumplida",IF(NOT(ISNUMBER($E153)),"Sin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plazo")))))))</f>
        <v/>
      </c>
      <c r="O153" s="57" t="n"/>
      <c r="P153" s="61">
        <f>IF(NOT((COUNTA($B153:$K153)+COUNTA($O153))&gt;0),"",IF((IF($C153="","Falta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",""))="","✔ OK","⚠ "&amp;LEFT(IF($C153="","Falta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",""),LEN(IF($C153="","Falta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",""))-3)))</f>
        <v/>
      </c>
      <c r="Q153" s="62">
        <f>IF(NOT((COUNTA($B153:$K153)+COUNTA($O153))&gt;0),"",IF(AND($T153="Sub",N($S153)&gt;0),IF(ISNUMBER(INDEX($D$5:$D$1000,$S153-4)),DATE(YEAR(INDEX($D$5:$D$1000,$S153-4)),MONTH(INDEX($D$5:$D$1000,$S153-4)),1),IF(ISNUMBER(INDEX($E$5:$E$1000,$S153-4)),DATE(YEAR(INDEX($E$5:$E$1000,$S153-4)),MONTH(INDEX($E$5:$E$1000,$S153-4)),1),MesCiclo)),IF(ISNUMBER($D153),DATE(YEAR($D153),MONTH($D153),1),IF(ISNUMBER($E153),DATE(YEAR($E153),MONTH($E153),1),MesCiclo))))</f>
        <v/>
      </c>
      <c r="R153" s="63">
        <f>IF(OR($Q153="",$Q153&lt;&gt;MesCiclo),"",COUNTIF($Q$5:$Q153,MesCiclo))</f>
        <v/>
      </c>
      <c r="S153" s="63">
        <f>IF($T153="","",IF($T153="Macro",ROW(),IFERROR(LOOKUP(2,1/($T$5:$T153="Macro"),ROW($T$5:$T153)),0)))</f>
        <v/>
      </c>
      <c r="T153" s="63">
        <f>IF(NOT((COUNTA($B153:$K153)+COUNTA($O153))&gt;0),"",IF($B153="Subactividad","Sub","Macro"))</f>
        <v/>
      </c>
      <c r="U153" s="63">
        <f>IF($T153="Macro",COUNTIFS($S$5:$S$1000,ROW(),$T$5:$T$1000,"Sub"),"")</f>
        <v/>
      </c>
      <c r="V153" s="63">
        <f>IF($T153="","",IF(ISNUMBER($F153),1,IFERROR(LOOKUP(2,1/($H153:$K153&lt;&gt;""),$H153:$K153),0)))</f>
        <v/>
      </c>
      <c r="W153" s="63">
        <f>IF($T153="","",IF(AND(ISNUMBER($F153),$F153&lt;=IF($Q153=MesCiclo,InicioCiclo,$Q153+MOD(2-WEEKDAY($Q153),7))+6),1,IF(ISNUMBER($H153),$H153,0)))</f>
        <v/>
      </c>
      <c r="X153" s="63">
        <f>IF($T153="","",IF(AND(ISNUMBER($F153),$F153&lt;=IF($Q153=MesCiclo,InicioCiclo,$Q153+MOD(2-WEEKDAY($Q153),7))+13),1,IF(ISNUMBER($I153),$I153,$W153)))</f>
        <v/>
      </c>
      <c r="Y153" s="63">
        <f>IF($T153="","",IF(AND(ISNUMBER($F153),$F153&lt;=IF($Q153=MesCiclo,InicioCiclo,$Q153+MOD(2-WEEKDAY($Q153),7))+20),1,IF(ISNUMBER($J153),$J153,$X153)))</f>
        <v/>
      </c>
      <c r="Z153" s="63">
        <f>IF($T153="","",IF(AND(ISNUMBER($F153),$F153&lt;=IF($Q153=MesCiclo,InicioCiclo,$Q153+MOD(2-WEEKDAY($Q153),7))+27),1,IF(ISNUMBER($K153),$K153,$Y153)))</f>
        <v/>
      </c>
      <c r="AA153" s="63">
        <f>IF($T153="","",IF(AND(ISNUMBER($F153),$F153&lt;=IF($Q153=MesCiclo,InicioCiclo,$Q153+MOD(2-WEEKDAY($Q153),7))+6),1,IF(N($U153)&gt;0,AVERAGEIFS($W$5:$W$1000,$S$5:$S$1000,ROW(),$T$5:$T$1000,"Sub"),$W153)))</f>
        <v/>
      </c>
      <c r="AB153" s="63">
        <f>IF($T153="","",IF(AND(ISNUMBER($F153),$F153&lt;=IF($Q153=MesCiclo,InicioCiclo,$Q153+MOD(2-WEEKDAY($Q153),7))+13),1,IF(N($U153)&gt;0,AVERAGEIFS($X$5:$X$1000,$S$5:$S$1000,ROW(),$T$5:$T$1000,"Sub"),$X153)))</f>
        <v/>
      </c>
      <c r="AC153" s="63">
        <f>IF($T153="","",IF(AND(ISNUMBER($F153),$F153&lt;=IF($Q153=MesCiclo,InicioCiclo,$Q153+MOD(2-WEEKDAY($Q153),7))+20),1,IF(N($U153)&gt;0,AVERAGEIFS($Y$5:$Y$1000,$S$5:$S$1000,ROW(),$T$5:$T$1000,"Sub"),$Y153)))</f>
        <v/>
      </c>
      <c r="AD153" s="63">
        <f>IF($T153="","",IF(AND(ISNUMBER($F153),$F153&lt;=IF($Q153=MesCiclo,InicioCiclo,$Q153+MOD(2-WEEKDAY($Q153),7))+27),1,IF(N($U153)&gt;0,AVERAGEIFS($Z$5:$Z$1000,$S$5:$S$1000,ROW(),$T$5:$T$1000,"Sub"),$Z153)))</f>
        <v/>
      </c>
      <c r="AE153" s="63">
        <f>IF($T153&lt;&gt;"Macro","",IF(COUNTIFS($Q$5:$Q$1000,$Q153,$T$5:$T$1000,"Macro",$G$5:$G$1000,"&gt;0")=0,1/COUNTIFS($Q$5:$Q$1000,$Q153,$T$5:$T$1000,"Macro"),IF(AND(ISNUMBER($G153),N($G153)&gt;0),$G153,SUMIFS($G$5:$G$1000,$Q$5:$Q$1000,$Q153,$T$5:$T$1000,"Macro")/COUNTIFS($Q$5:$Q$1000,$Q153,$T$5:$T$1000,"Macro",$G$5:$G$1000,"&gt;0"))/(COUNTIFS($Q$5:$Q$1000,$Q153,$T$5:$T$1000,"Macro")*SUMIFS($G$5:$G$1000,$Q$5:$Q$1000,$Q153,$T$5:$T$1000,"Macro")/COUNTIFS($Q$5:$Q$1000,$Q153,$T$5:$T$1000,"Macro",$G$5:$G$1000,"&gt;0"))))</f>
        <v/>
      </c>
    </row>
    <row r="154">
      <c r="A154" s="55">
        <f>IF(NOT((COUNTA($B154:$K154)+COUNTA($O154))&gt;0),"",IF($T154="Macro",COUNTIFS($T$5:$T154,"Macro",$Q$5:$Q154,$Q154),IF(N($S154)=0,"?",COUNTIFS(INDEX($T$5:$T$1000,1):INDEX($T$5:$T$1000,$S154-4),"Macro",INDEX($Q$5:$Q$1000,1):INDEX($Q$5:$Q$1000,$S154-4),INDEX($Q$5:$Q$1000,$S154-4))&amp;"."&amp;COUNTIFS($S$5:$S154,$S154,$T$5:$T154,"Sub"))))</f>
        <v/>
      </c>
      <c r="B154" s="56" t="n"/>
      <c r="C154" s="57" t="n"/>
      <c r="D154" s="58" t="n"/>
      <c r="E154" s="58" t="n"/>
      <c r="F154" s="58" t="n"/>
      <c r="G154" s="59" t="n"/>
      <c r="H154" s="59" t="n"/>
      <c r="I154" s="59" t="n"/>
      <c r="J154" s="59" t="n"/>
      <c r="K154" s="59" t="n"/>
      <c r="L154" s="60">
        <f>IF(NOT((COUNTA($B154:$K154)+COUNTA($O154))&gt;0),"",IF(ISNUMBER($F154),1,IF(N($U154)&gt;0,AVERAGEIFS($V$5:$V$1000,$S$5:$S$1000,ROW(),$T$5:$T$1000,"Sub"),$V154)))</f>
        <v/>
      </c>
      <c r="M154" s="55">
        <f>IF($L154="","",IF($L154&gt;=1,"Completado",IF($L154&gt;0,"En curso","Pendiente")))</f>
        <v/>
      </c>
      <c r="N154" s="55">
        <f>IF(NOT((COUNTA($B154:$K154)+COUNTA($O154))&gt;0),"",IF(ISNUMBER($F154),IF(AND(ISNUMBER($E154),$F154&gt;$E154),"Cumplida con "&amp;($F154-$E154)&amp;IF($F154-$E154=1," día"," días")&amp;" de retraso","Cumplida"),IF(N($L154)&gt;=1,"Cumplida",IF(NOT(ISNUMBER($E154)),"Sin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plazo")))))))</f>
        <v/>
      </c>
      <c r="O154" s="57" t="n"/>
      <c r="P154" s="61">
        <f>IF(NOT((COUNTA($B154:$K154)+COUNTA($O154))&gt;0),"",IF((IF($C154="","Falta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",""))="","✔ OK","⚠ "&amp;LEFT(IF($C154="","Falta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",""),LEN(IF($C154="","Falta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",""))-3)))</f>
        <v/>
      </c>
      <c r="Q154" s="62">
        <f>IF(NOT((COUNTA($B154:$K154)+COUNTA($O154))&gt;0),"",IF(AND($T154="Sub",N($S154)&gt;0),IF(ISNUMBER(INDEX($D$5:$D$1000,$S154-4)),DATE(YEAR(INDEX($D$5:$D$1000,$S154-4)),MONTH(INDEX($D$5:$D$1000,$S154-4)),1),IF(ISNUMBER(INDEX($E$5:$E$1000,$S154-4)),DATE(YEAR(INDEX($E$5:$E$1000,$S154-4)),MONTH(INDEX($E$5:$E$1000,$S154-4)),1),MesCiclo)),IF(ISNUMBER($D154),DATE(YEAR($D154),MONTH($D154),1),IF(ISNUMBER($E154),DATE(YEAR($E154),MONTH($E154),1),MesCiclo))))</f>
        <v/>
      </c>
      <c r="R154" s="63">
        <f>IF(OR($Q154="",$Q154&lt;&gt;MesCiclo),"",COUNTIF($Q$5:$Q154,MesCiclo))</f>
        <v/>
      </c>
      <c r="S154" s="63">
        <f>IF($T154="","",IF($T154="Macro",ROW(),IFERROR(LOOKUP(2,1/($T$5:$T154="Macro"),ROW($T$5:$T154)),0)))</f>
        <v/>
      </c>
      <c r="T154" s="63">
        <f>IF(NOT((COUNTA($B154:$K154)+COUNTA($O154))&gt;0),"",IF($B154="Subactividad","Sub","Macro"))</f>
        <v/>
      </c>
      <c r="U154" s="63">
        <f>IF($T154="Macro",COUNTIFS($S$5:$S$1000,ROW(),$T$5:$T$1000,"Sub"),"")</f>
        <v/>
      </c>
      <c r="V154" s="63">
        <f>IF($T154="","",IF(ISNUMBER($F154),1,IFERROR(LOOKUP(2,1/($H154:$K154&lt;&gt;""),$H154:$K154),0)))</f>
        <v/>
      </c>
      <c r="W154" s="63">
        <f>IF($T154="","",IF(AND(ISNUMBER($F154),$F154&lt;=IF($Q154=MesCiclo,InicioCiclo,$Q154+MOD(2-WEEKDAY($Q154),7))+6),1,IF(ISNUMBER($H154),$H154,0)))</f>
        <v/>
      </c>
      <c r="X154" s="63">
        <f>IF($T154="","",IF(AND(ISNUMBER($F154),$F154&lt;=IF($Q154=MesCiclo,InicioCiclo,$Q154+MOD(2-WEEKDAY($Q154),7))+13),1,IF(ISNUMBER($I154),$I154,$W154)))</f>
        <v/>
      </c>
      <c r="Y154" s="63">
        <f>IF($T154="","",IF(AND(ISNUMBER($F154),$F154&lt;=IF($Q154=MesCiclo,InicioCiclo,$Q154+MOD(2-WEEKDAY($Q154),7))+20),1,IF(ISNUMBER($J154),$J154,$X154)))</f>
        <v/>
      </c>
      <c r="Z154" s="63">
        <f>IF($T154="","",IF(AND(ISNUMBER($F154),$F154&lt;=IF($Q154=MesCiclo,InicioCiclo,$Q154+MOD(2-WEEKDAY($Q154),7))+27),1,IF(ISNUMBER($K154),$K154,$Y154)))</f>
        <v/>
      </c>
      <c r="AA154" s="63">
        <f>IF($T154="","",IF(AND(ISNUMBER($F154),$F154&lt;=IF($Q154=MesCiclo,InicioCiclo,$Q154+MOD(2-WEEKDAY($Q154),7))+6),1,IF(N($U154)&gt;0,AVERAGEIFS($W$5:$W$1000,$S$5:$S$1000,ROW(),$T$5:$T$1000,"Sub"),$W154)))</f>
        <v/>
      </c>
      <c r="AB154" s="63">
        <f>IF($T154="","",IF(AND(ISNUMBER($F154),$F154&lt;=IF($Q154=MesCiclo,InicioCiclo,$Q154+MOD(2-WEEKDAY($Q154),7))+13),1,IF(N($U154)&gt;0,AVERAGEIFS($X$5:$X$1000,$S$5:$S$1000,ROW(),$T$5:$T$1000,"Sub"),$X154)))</f>
        <v/>
      </c>
      <c r="AC154" s="63">
        <f>IF($T154="","",IF(AND(ISNUMBER($F154),$F154&lt;=IF($Q154=MesCiclo,InicioCiclo,$Q154+MOD(2-WEEKDAY($Q154),7))+20),1,IF(N($U154)&gt;0,AVERAGEIFS($Y$5:$Y$1000,$S$5:$S$1000,ROW(),$T$5:$T$1000,"Sub"),$Y154)))</f>
        <v/>
      </c>
      <c r="AD154" s="63">
        <f>IF($T154="","",IF(AND(ISNUMBER($F154),$F154&lt;=IF($Q154=MesCiclo,InicioCiclo,$Q154+MOD(2-WEEKDAY($Q154),7))+27),1,IF(N($U154)&gt;0,AVERAGEIFS($Z$5:$Z$1000,$S$5:$S$1000,ROW(),$T$5:$T$1000,"Sub"),$Z154)))</f>
        <v/>
      </c>
      <c r="AE154" s="63">
        <f>IF($T154&lt;&gt;"Macro","",IF(COUNTIFS($Q$5:$Q$1000,$Q154,$T$5:$T$1000,"Macro",$G$5:$G$1000,"&gt;0")=0,1/COUNTIFS($Q$5:$Q$1000,$Q154,$T$5:$T$1000,"Macro"),IF(AND(ISNUMBER($G154),N($G154)&gt;0),$G154,SUMIFS($G$5:$G$1000,$Q$5:$Q$1000,$Q154,$T$5:$T$1000,"Macro")/COUNTIFS($Q$5:$Q$1000,$Q154,$T$5:$T$1000,"Macro",$G$5:$G$1000,"&gt;0"))/(COUNTIFS($Q$5:$Q$1000,$Q154,$T$5:$T$1000,"Macro")*SUMIFS($G$5:$G$1000,$Q$5:$Q$1000,$Q154,$T$5:$T$1000,"Macro")/COUNTIFS($Q$5:$Q$1000,$Q154,$T$5:$T$1000,"Macro",$G$5:$G$1000,"&gt;0"))))</f>
        <v/>
      </c>
    </row>
    <row r="155">
      <c r="A155" s="55">
        <f>IF(NOT((COUNTA($B155:$K155)+COUNTA($O155))&gt;0),"",IF($T155="Macro",COUNTIFS($T$5:$T155,"Macro",$Q$5:$Q155,$Q155),IF(N($S155)=0,"?",COUNTIFS(INDEX($T$5:$T$1000,1):INDEX($T$5:$T$1000,$S155-4),"Macro",INDEX($Q$5:$Q$1000,1):INDEX($Q$5:$Q$1000,$S155-4),INDEX($Q$5:$Q$1000,$S155-4))&amp;"."&amp;COUNTIFS($S$5:$S155,$S155,$T$5:$T155,"Sub"))))</f>
        <v/>
      </c>
      <c r="B155" s="56" t="n"/>
      <c r="C155" s="57" t="n"/>
      <c r="D155" s="58" t="n"/>
      <c r="E155" s="58" t="n"/>
      <c r="F155" s="58" t="n"/>
      <c r="G155" s="59" t="n"/>
      <c r="H155" s="59" t="n"/>
      <c r="I155" s="59" t="n"/>
      <c r="J155" s="59" t="n"/>
      <c r="K155" s="59" t="n"/>
      <c r="L155" s="60">
        <f>IF(NOT((COUNTA($B155:$K155)+COUNTA($O155))&gt;0),"",IF(ISNUMBER($F155),1,IF(N($U155)&gt;0,AVERAGEIFS($V$5:$V$1000,$S$5:$S$1000,ROW(),$T$5:$T$1000,"Sub"),$V155)))</f>
        <v/>
      </c>
      <c r="M155" s="55">
        <f>IF($L155="","",IF($L155&gt;=1,"Completado",IF($L155&gt;0,"En curso","Pendiente")))</f>
        <v/>
      </c>
      <c r="N155" s="55">
        <f>IF(NOT((COUNTA($B155:$K155)+COUNTA($O155))&gt;0),"",IF(ISNUMBER($F155),IF(AND(ISNUMBER($E155),$F155&gt;$E155),"Cumplida con "&amp;($F155-$E155)&amp;IF($F155-$E155=1," día"," días")&amp;" de retraso","Cumplida"),IF(N($L155)&gt;=1,"Cumplida",IF(NOT(ISNUMBER($E155)),"Sin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plazo")))))))</f>
        <v/>
      </c>
      <c r="O155" s="57" t="n"/>
      <c r="P155" s="61">
        <f>IF(NOT((COUNTA($B155:$K155)+COUNTA($O155))&gt;0),"",IF((IF($C155="","Falta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",""))="","✔ OK","⚠ "&amp;LEFT(IF($C155="","Falta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",""),LEN(IF($C155="","Falta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",""))-3)))</f>
        <v/>
      </c>
      <c r="Q155" s="62">
        <f>IF(NOT((COUNTA($B155:$K155)+COUNTA($O155))&gt;0),"",IF(AND($T155="Sub",N($S155)&gt;0),IF(ISNUMBER(INDEX($D$5:$D$1000,$S155-4)),DATE(YEAR(INDEX($D$5:$D$1000,$S155-4)),MONTH(INDEX($D$5:$D$1000,$S155-4)),1),IF(ISNUMBER(INDEX($E$5:$E$1000,$S155-4)),DATE(YEAR(INDEX($E$5:$E$1000,$S155-4)),MONTH(INDEX($E$5:$E$1000,$S155-4)),1),MesCiclo)),IF(ISNUMBER($D155),DATE(YEAR($D155),MONTH($D155),1),IF(ISNUMBER($E155),DATE(YEAR($E155),MONTH($E155),1),MesCiclo))))</f>
        <v/>
      </c>
      <c r="R155" s="63">
        <f>IF(OR($Q155="",$Q155&lt;&gt;MesCiclo),"",COUNTIF($Q$5:$Q155,MesCiclo))</f>
        <v/>
      </c>
      <c r="S155" s="63">
        <f>IF($T155="","",IF($T155="Macro",ROW(),IFERROR(LOOKUP(2,1/($T$5:$T155="Macro"),ROW($T$5:$T155)),0)))</f>
        <v/>
      </c>
      <c r="T155" s="63">
        <f>IF(NOT((COUNTA($B155:$K155)+COUNTA($O155))&gt;0),"",IF($B155="Subactividad","Sub","Macro"))</f>
        <v/>
      </c>
      <c r="U155" s="63">
        <f>IF($T155="Macro",COUNTIFS($S$5:$S$1000,ROW(),$T$5:$T$1000,"Sub"),"")</f>
        <v/>
      </c>
      <c r="V155" s="63">
        <f>IF($T155="","",IF(ISNUMBER($F155),1,IFERROR(LOOKUP(2,1/($H155:$K155&lt;&gt;""),$H155:$K155),0)))</f>
        <v/>
      </c>
      <c r="W155" s="63">
        <f>IF($T155="","",IF(AND(ISNUMBER($F155),$F155&lt;=IF($Q155=MesCiclo,InicioCiclo,$Q155+MOD(2-WEEKDAY($Q155),7))+6),1,IF(ISNUMBER($H155),$H155,0)))</f>
        <v/>
      </c>
      <c r="X155" s="63">
        <f>IF($T155="","",IF(AND(ISNUMBER($F155),$F155&lt;=IF($Q155=MesCiclo,InicioCiclo,$Q155+MOD(2-WEEKDAY($Q155),7))+13),1,IF(ISNUMBER($I155),$I155,$W155)))</f>
        <v/>
      </c>
      <c r="Y155" s="63">
        <f>IF($T155="","",IF(AND(ISNUMBER($F155),$F155&lt;=IF($Q155=MesCiclo,InicioCiclo,$Q155+MOD(2-WEEKDAY($Q155),7))+20),1,IF(ISNUMBER($J155),$J155,$X155)))</f>
        <v/>
      </c>
      <c r="Z155" s="63">
        <f>IF($T155="","",IF(AND(ISNUMBER($F155),$F155&lt;=IF($Q155=MesCiclo,InicioCiclo,$Q155+MOD(2-WEEKDAY($Q155),7))+27),1,IF(ISNUMBER($K155),$K155,$Y155)))</f>
        <v/>
      </c>
      <c r="AA155" s="63">
        <f>IF($T155="","",IF(AND(ISNUMBER($F155),$F155&lt;=IF($Q155=MesCiclo,InicioCiclo,$Q155+MOD(2-WEEKDAY($Q155),7))+6),1,IF(N($U155)&gt;0,AVERAGEIFS($W$5:$W$1000,$S$5:$S$1000,ROW(),$T$5:$T$1000,"Sub"),$W155)))</f>
        <v/>
      </c>
      <c r="AB155" s="63">
        <f>IF($T155="","",IF(AND(ISNUMBER($F155),$F155&lt;=IF($Q155=MesCiclo,InicioCiclo,$Q155+MOD(2-WEEKDAY($Q155),7))+13),1,IF(N($U155)&gt;0,AVERAGEIFS($X$5:$X$1000,$S$5:$S$1000,ROW(),$T$5:$T$1000,"Sub"),$X155)))</f>
        <v/>
      </c>
      <c r="AC155" s="63">
        <f>IF($T155="","",IF(AND(ISNUMBER($F155),$F155&lt;=IF($Q155=MesCiclo,InicioCiclo,$Q155+MOD(2-WEEKDAY($Q155),7))+20),1,IF(N($U155)&gt;0,AVERAGEIFS($Y$5:$Y$1000,$S$5:$S$1000,ROW(),$T$5:$T$1000,"Sub"),$Y155)))</f>
        <v/>
      </c>
      <c r="AD155" s="63">
        <f>IF($T155="","",IF(AND(ISNUMBER($F155),$F155&lt;=IF($Q155=MesCiclo,InicioCiclo,$Q155+MOD(2-WEEKDAY($Q155),7))+27),1,IF(N($U155)&gt;0,AVERAGEIFS($Z$5:$Z$1000,$S$5:$S$1000,ROW(),$T$5:$T$1000,"Sub"),$Z155)))</f>
        <v/>
      </c>
      <c r="AE155" s="63">
        <f>IF($T155&lt;&gt;"Macro","",IF(COUNTIFS($Q$5:$Q$1000,$Q155,$T$5:$T$1000,"Macro",$G$5:$G$1000,"&gt;0")=0,1/COUNTIFS($Q$5:$Q$1000,$Q155,$T$5:$T$1000,"Macro"),IF(AND(ISNUMBER($G155),N($G155)&gt;0),$G155,SUMIFS($G$5:$G$1000,$Q$5:$Q$1000,$Q155,$T$5:$T$1000,"Macro")/COUNTIFS($Q$5:$Q$1000,$Q155,$T$5:$T$1000,"Macro",$G$5:$G$1000,"&gt;0"))/(COUNTIFS($Q$5:$Q$1000,$Q155,$T$5:$T$1000,"Macro")*SUMIFS($G$5:$G$1000,$Q$5:$Q$1000,$Q155,$T$5:$T$1000,"Macro")/COUNTIFS($Q$5:$Q$1000,$Q155,$T$5:$T$1000,"Macro",$G$5:$G$1000,"&gt;0"))))</f>
        <v/>
      </c>
    </row>
    <row r="156">
      <c r="A156" s="55">
        <f>IF(NOT((COUNTA($B156:$K156)+COUNTA($O156))&gt;0),"",IF($T156="Macro",COUNTIFS($T$5:$T156,"Macro",$Q$5:$Q156,$Q156),IF(N($S156)=0,"?",COUNTIFS(INDEX($T$5:$T$1000,1):INDEX($T$5:$T$1000,$S156-4),"Macro",INDEX($Q$5:$Q$1000,1):INDEX($Q$5:$Q$1000,$S156-4),INDEX($Q$5:$Q$1000,$S156-4))&amp;"."&amp;COUNTIFS($S$5:$S156,$S156,$T$5:$T156,"Sub"))))</f>
        <v/>
      </c>
      <c r="B156" s="56" t="n"/>
      <c r="C156" s="57" t="n"/>
      <c r="D156" s="58" t="n"/>
      <c r="E156" s="58" t="n"/>
      <c r="F156" s="58" t="n"/>
      <c r="G156" s="59" t="n"/>
      <c r="H156" s="59" t="n"/>
      <c r="I156" s="59" t="n"/>
      <c r="J156" s="59" t="n"/>
      <c r="K156" s="59" t="n"/>
      <c r="L156" s="60">
        <f>IF(NOT((COUNTA($B156:$K156)+COUNTA($O156))&gt;0),"",IF(ISNUMBER($F156),1,IF(N($U156)&gt;0,AVERAGEIFS($V$5:$V$1000,$S$5:$S$1000,ROW(),$T$5:$T$1000,"Sub"),$V156)))</f>
        <v/>
      </c>
      <c r="M156" s="55">
        <f>IF($L156="","",IF($L156&gt;=1,"Completado",IF($L156&gt;0,"En curso","Pendiente")))</f>
        <v/>
      </c>
      <c r="N156" s="55">
        <f>IF(NOT((COUNTA($B156:$K156)+COUNTA($O156))&gt;0),"",IF(ISNUMBER($F156),IF(AND(ISNUMBER($E156),$F156&gt;$E156),"Cumplida con "&amp;($F156-$E156)&amp;IF($F156-$E156=1," día"," días")&amp;" de retraso","Cumplida"),IF(N($L156)&gt;=1,"Cumplida",IF(NOT(ISNUMBER($E156)),"Sin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plazo")))))))</f>
        <v/>
      </c>
      <c r="O156" s="57" t="n"/>
      <c r="P156" s="61">
        <f>IF(NOT((COUNTA($B156:$K156)+COUNTA($O156))&gt;0),"",IF((IF($C156="","Falta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",""))="","✔ OK","⚠ "&amp;LEFT(IF($C156="","Falta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",""),LEN(IF($C156="","Falta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",""))-3)))</f>
        <v/>
      </c>
      <c r="Q156" s="62">
        <f>IF(NOT((COUNTA($B156:$K156)+COUNTA($O156))&gt;0),"",IF(AND($T156="Sub",N($S156)&gt;0),IF(ISNUMBER(INDEX($D$5:$D$1000,$S156-4)),DATE(YEAR(INDEX($D$5:$D$1000,$S156-4)),MONTH(INDEX($D$5:$D$1000,$S156-4)),1),IF(ISNUMBER(INDEX($E$5:$E$1000,$S156-4)),DATE(YEAR(INDEX($E$5:$E$1000,$S156-4)),MONTH(INDEX($E$5:$E$1000,$S156-4)),1),MesCiclo)),IF(ISNUMBER($D156),DATE(YEAR($D156),MONTH($D156),1),IF(ISNUMBER($E156),DATE(YEAR($E156),MONTH($E156),1),MesCiclo))))</f>
        <v/>
      </c>
      <c r="R156" s="63">
        <f>IF(OR($Q156="",$Q156&lt;&gt;MesCiclo),"",COUNTIF($Q$5:$Q156,MesCiclo))</f>
        <v/>
      </c>
      <c r="S156" s="63">
        <f>IF($T156="","",IF($T156="Macro",ROW(),IFERROR(LOOKUP(2,1/($T$5:$T156="Macro"),ROW($T$5:$T156)),0)))</f>
        <v/>
      </c>
      <c r="T156" s="63">
        <f>IF(NOT((COUNTA($B156:$K156)+COUNTA($O156))&gt;0),"",IF($B156="Subactividad","Sub","Macro"))</f>
        <v/>
      </c>
      <c r="U156" s="63">
        <f>IF($T156="Macro",COUNTIFS($S$5:$S$1000,ROW(),$T$5:$T$1000,"Sub"),"")</f>
        <v/>
      </c>
      <c r="V156" s="63">
        <f>IF($T156="","",IF(ISNUMBER($F156),1,IFERROR(LOOKUP(2,1/($H156:$K156&lt;&gt;""),$H156:$K156),0)))</f>
        <v/>
      </c>
      <c r="W156" s="63">
        <f>IF($T156="","",IF(AND(ISNUMBER($F156),$F156&lt;=IF($Q156=MesCiclo,InicioCiclo,$Q156+MOD(2-WEEKDAY($Q156),7))+6),1,IF(ISNUMBER($H156),$H156,0)))</f>
        <v/>
      </c>
      <c r="X156" s="63">
        <f>IF($T156="","",IF(AND(ISNUMBER($F156),$F156&lt;=IF($Q156=MesCiclo,InicioCiclo,$Q156+MOD(2-WEEKDAY($Q156),7))+13),1,IF(ISNUMBER($I156),$I156,$W156)))</f>
        <v/>
      </c>
      <c r="Y156" s="63">
        <f>IF($T156="","",IF(AND(ISNUMBER($F156),$F156&lt;=IF($Q156=MesCiclo,InicioCiclo,$Q156+MOD(2-WEEKDAY($Q156),7))+20),1,IF(ISNUMBER($J156),$J156,$X156)))</f>
        <v/>
      </c>
      <c r="Z156" s="63">
        <f>IF($T156="","",IF(AND(ISNUMBER($F156),$F156&lt;=IF($Q156=MesCiclo,InicioCiclo,$Q156+MOD(2-WEEKDAY($Q156),7))+27),1,IF(ISNUMBER($K156),$K156,$Y156)))</f>
        <v/>
      </c>
      <c r="AA156" s="63">
        <f>IF($T156="","",IF(AND(ISNUMBER($F156),$F156&lt;=IF($Q156=MesCiclo,InicioCiclo,$Q156+MOD(2-WEEKDAY($Q156),7))+6),1,IF(N($U156)&gt;0,AVERAGEIFS($W$5:$W$1000,$S$5:$S$1000,ROW(),$T$5:$T$1000,"Sub"),$W156)))</f>
        <v/>
      </c>
      <c r="AB156" s="63">
        <f>IF($T156="","",IF(AND(ISNUMBER($F156),$F156&lt;=IF($Q156=MesCiclo,InicioCiclo,$Q156+MOD(2-WEEKDAY($Q156),7))+13),1,IF(N($U156)&gt;0,AVERAGEIFS($X$5:$X$1000,$S$5:$S$1000,ROW(),$T$5:$T$1000,"Sub"),$X156)))</f>
        <v/>
      </c>
      <c r="AC156" s="63">
        <f>IF($T156="","",IF(AND(ISNUMBER($F156),$F156&lt;=IF($Q156=MesCiclo,InicioCiclo,$Q156+MOD(2-WEEKDAY($Q156),7))+20),1,IF(N($U156)&gt;0,AVERAGEIFS($Y$5:$Y$1000,$S$5:$S$1000,ROW(),$T$5:$T$1000,"Sub"),$Y156)))</f>
        <v/>
      </c>
      <c r="AD156" s="63">
        <f>IF($T156="","",IF(AND(ISNUMBER($F156),$F156&lt;=IF($Q156=MesCiclo,InicioCiclo,$Q156+MOD(2-WEEKDAY($Q156),7))+27),1,IF(N($U156)&gt;0,AVERAGEIFS($Z$5:$Z$1000,$S$5:$S$1000,ROW(),$T$5:$T$1000,"Sub"),$Z156)))</f>
        <v/>
      </c>
      <c r="AE156" s="63">
        <f>IF($T156&lt;&gt;"Macro","",IF(COUNTIFS($Q$5:$Q$1000,$Q156,$T$5:$T$1000,"Macro",$G$5:$G$1000,"&gt;0")=0,1/COUNTIFS($Q$5:$Q$1000,$Q156,$T$5:$T$1000,"Macro"),IF(AND(ISNUMBER($G156),N($G156)&gt;0),$G156,SUMIFS($G$5:$G$1000,$Q$5:$Q$1000,$Q156,$T$5:$T$1000,"Macro")/COUNTIFS($Q$5:$Q$1000,$Q156,$T$5:$T$1000,"Macro",$G$5:$G$1000,"&gt;0"))/(COUNTIFS($Q$5:$Q$1000,$Q156,$T$5:$T$1000,"Macro")*SUMIFS($G$5:$G$1000,$Q$5:$Q$1000,$Q156,$T$5:$T$1000,"Macro")/COUNTIFS($Q$5:$Q$1000,$Q156,$T$5:$T$1000,"Macro",$G$5:$G$1000,"&gt;0"))))</f>
        <v/>
      </c>
    </row>
    <row r="157">
      <c r="A157" s="55">
        <f>IF(NOT((COUNTA($B157:$K157)+COUNTA($O157))&gt;0),"",IF($T157="Macro",COUNTIFS($T$5:$T157,"Macro",$Q$5:$Q157,$Q157),IF(N($S157)=0,"?",COUNTIFS(INDEX($T$5:$T$1000,1):INDEX($T$5:$T$1000,$S157-4),"Macro",INDEX($Q$5:$Q$1000,1):INDEX($Q$5:$Q$1000,$S157-4),INDEX($Q$5:$Q$1000,$S157-4))&amp;"."&amp;COUNTIFS($S$5:$S157,$S157,$T$5:$T157,"Sub"))))</f>
        <v/>
      </c>
      <c r="B157" s="56" t="n"/>
      <c r="C157" s="57" t="n"/>
      <c r="D157" s="58" t="n"/>
      <c r="E157" s="58" t="n"/>
      <c r="F157" s="58" t="n"/>
      <c r="G157" s="59" t="n"/>
      <c r="H157" s="59" t="n"/>
      <c r="I157" s="59" t="n"/>
      <c r="J157" s="59" t="n"/>
      <c r="K157" s="59" t="n"/>
      <c r="L157" s="60">
        <f>IF(NOT((COUNTA($B157:$K157)+COUNTA($O157))&gt;0),"",IF(ISNUMBER($F157),1,IF(N($U157)&gt;0,AVERAGEIFS($V$5:$V$1000,$S$5:$S$1000,ROW(),$T$5:$T$1000,"Sub"),$V157)))</f>
        <v/>
      </c>
      <c r="M157" s="55">
        <f>IF($L157="","",IF($L157&gt;=1,"Completado",IF($L157&gt;0,"En curso","Pendiente")))</f>
        <v/>
      </c>
      <c r="N157" s="55">
        <f>IF(NOT((COUNTA($B157:$K157)+COUNTA($O157))&gt;0),"",IF(ISNUMBER($F157),IF(AND(ISNUMBER($E157),$F157&gt;$E157),"Cumplida con "&amp;($F157-$E157)&amp;IF($F157-$E157=1," día"," días")&amp;" de retraso","Cumplida"),IF(N($L157)&gt;=1,"Cumplida",IF(NOT(ISNUMBER($E157)),"Sin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plazo")))))))</f>
        <v/>
      </c>
      <c r="O157" s="57" t="n"/>
      <c r="P157" s="61">
        <f>IF(NOT((COUNTA($B157:$K157)+COUNTA($O157))&gt;0),"",IF((IF($C157="","Falta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",""))="","✔ OK","⚠ "&amp;LEFT(IF($C157="","Falta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",""),LEN(IF($C157="","Falta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",""))-3)))</f>
        <v/>
      </c>
      <c r="Q157" s="62">
        <f>IF(NOT((COUNTA($B157:$K157)+COUNTA($O157))&gt;0),"",IF(AND($T157="Sub",N($S157)&gt;0),IF(ISNUMBER(INDEX($D$5:$D$1000,$S157-4)),DATE(YEAR(INDEX($D$5:$D$1000,$S157-4)),MONTH(INDEX($D$5:$D$1000,$S157-4)),1),IF(ISNUMBER(INDEX($E$5:$E$1000,$S157-4)),DATE(YEAR(INDEX($E$5:$E$1000,$S157-4)),MONTH(INDEX($E$5:$E$1000,$S157-4)),1),MesCiclo)),IF(ISNUMBER($D157),DATE(YEAR($D157),MONTH($D157),1),IF(ISNUMBER($E157),DATE(YEAR($E157),MONTH($E157),1),MesCiclo))))</f>
        <v/>
      </c>
      <c r="R157" s="63">
        <f>IF(OR($Q157="",$Q157&lt;&gt;MesCiclo),"",COUNTIF($Q$5:$Q157,MesCiclo))</f>
        <v/>
      </c>
      <c r="S157" s="63">
        <f>IF($T157="","",IF($T157="Macro",ROW(),IFERROR(LOOKUP(2,1/($T$5:$T157="Macro"),ROW($T$5:$T157)),0)))</f>
        <v/>
      </c>
      <c r="T157" s="63">
        <f>IF(NOT((COUNTA($B157:$K157)+COUNTA($O157))&gt;0),"",IF($B157="Subactividad","Sub","Macro"))</f>
        <v/>
      </c>
      <c r="U157" s="63">
        <f>IF($T157="Macro",COUNTIFS($S$5:$S$1000,ROW(),$T$5:$T$1000,"Sub"),"")</f>
        <v/>
      </c>
      <c r="V157" s="63">
        <f>IF($T157="","",IF(ISNUMBER($F157),1,IFERROR(LOOKUP(2,1/($H157:$K157&lt;&gt;""),$H157:$K157),0)))</f>
        <v/>
      </c>
      <c r="W157" s="63">
        <f>IF($T157="","",IF(AND(ISNUMBER($F157),$F157&lt;=IF($Q157=MesCiclo,InicioCiclo,$Q157+MOD(2-WEEKDAY($Q157),7))+6),1,IF(ISNUMBER($H157),$H157,0)))</f>
        <v/>
      </c>
      <c r="X157" s="63">
        <f>IF($T157="","",IF(AND(ISNUMBER($F157),$F157&lt;=IF($Q157=MesCiclo,InicioCiclo,$Q157+MOD(2-WEEKDAY($Q157),7))+13),1,IF(ISNUMBER($I157),$I157,$W157)))</f>
        <v/>
      </c>
      <c r="Y157" s="63">
        <f>IF($T157="","",IF(AND(ISNUMBER($F157),$F157&lt;=IF($Q157=MesCiclo,InicioCiclo,$Q157+MOD(2-WEEKDAY($Q157),7))+20),1,IF(ISNUMBER($J157),$J157,$X157)))</f>
        <v/>
      </c>
      <c r="Z157" s="63">
        <f>IF($T157="","",IF(AND(ISNUMBER($F157),$F157&lt;=IF($Q157=MesCiclo,InicioCiclo,$Q157+MOD(2-WEEKDAY($Q157),7))+27),1,IF(ISNUMBER($K157),$K157,$Y157)))</f>
        <v/>
      </c>
      <c r="AA157" s="63">
        <f>IF($T157="","",IF(AND(ISNUMBER($F157),$F157&lt;=IF($Q157=MesCiclo,InicioCiclo,$Q157+MOD(2-WEEKDAY($Q157),7))+6),1,IF(N($U157)&gt;0,AVERAGEIFS($W$5:$W$1000,$S$5:$S$1000,ROW(),$T$5:$T$1000,"Sub"),$W157)))</f>
        <v/>
      </c>
      <c r="AB157" s="63">
        <f>IF($T157="","",IF(AND(ISNUMBER($F157),$F157&lt;=IF($Q157=MesCiclo,InicioCiclo,$Q157+MOD(2-WEEKDAY($Q157),7))+13),1,IF(N($U157)&gt;0,AVERAGEIFS($X$5:$X$1000,$S$5:$S$1000,ROW(),$T$5:$T$1000,"Sub"),$X157)))</f>
        <v/>
      </c>
      <c r="AC157" s="63">
        <f>IF($T157="","",IF(AND(ISNUMBER($F157),$F157&lt;=IF($Q157=MesCiclo,InicioCiclo,$Q157+MOD(2-WEEKDAY($Q157),7))+20),1,IF(N($U157)&gt;0,AVERAGEIFS($Y$5:$Y$1000,$S$5:$S$1000,ROW(),$T$5:$T$1000,"Sub"),$Y157)))</f>
        <v/>
      </c>
      <c r="AD157" s="63">
        <f>IF($T157="","",IF(AND(ISNUMBER($F157),$F157&lt;=IF($Q157=MesCiclo,InicioCiclo,$Q157+MOD(2-WEEKDAY($Q157),7))+27),1,IF(N($U157)&gt;0,AVERAGEIFS($Z$5:$Z$1000,$S$5:$S$1000,ROW(),$T$5:$T$1000,"Sub"),$Z157)))</f>
        <v/>
      </c>
      <c r="AE157" s="63">
        <f>IF($T157&lt;&gt;"Macro","",IF(COUNTIFS($Q$5:$Q$1000,$Q157,$T$5:$T$1000,"Macro",$G$5:$G$1000,"&gt;0")=0,1/COUNTIFS($Q$5:$Q$1000,$Q157,$T$5:$T$1000,"Macro"),IF(AND(ISNUMBER($G157),N($G157)&gt;0),$G157,SUMIFS($G$5:$G$1000,$Q$5:$Q$1000,$Q157,$T$5:$T$1000,"Macro")/COUNTIFS($Q$5:$Q$1000,$Q157,$T$5:$T$1000,"Macro",$G$5:$G$1000,"&gt;0"))/(COUNTIFS($Q$5:$Q$1000,$Q157,$T$5:$T$1000,"Macro")*SUMIFS($G$5:$G$1000,$Q$5:$Q$1000,$Q157,$T$5:$T$1000,"Macro")/COUNTIFS($Q$5:$Q$1000,$Q157,$T$5:$T$1000,"Macro",$G$5:$G$1000,"&gt;0"))))</f>
        <v/>
      </c>
    </row>
    <row r="158">
      <c r="A158" s="55">
        <f>IF(NOT((COUNTA($B158:$K158)+COUNTA($O158))&gt;0),"",IF($T158="Macro",COUNTIFS($T$5:$T158,"Macro",$Q$5:$Q158,$Q158),IF(N($S158)=0,"?",COUNTIFS(INDEX($T$5:$T$1000,1):INDEX($T$5:$T$1000,$S158-4),"Macro",INDEX($Q$5:$Q$1000,1):INDEX($Q$5:$Q$1000,$S158-4),INDEX($Q$5:$Q$1000,$S158-4))&amp;"."&amp;COUNTIFS($S$5:$S158,$S158,$T$5:$T158,"Sub"))))</f>
        <v/>
      </c>
      <c r="B158" s="56" t="n"/>
      <c r="C158" s="57" t="n"/>
      <c r="D158" s="58" t="n"/>
      <c r="E158" s="58" t="n"/>
      <c r="F158" s="58" t="n"/>
      <c r="G158" s="59" t="n"/>
      <c r="H158" s="59" t="n"/>
      <c r="I158" s="59" t="n"/>
      <c r="J158" s="59" t="n"/>
      <c r="K158" s="59" t="n"/>
      <c r="L158" s="60">
        <f>IF(NOT((COUNTA($B158:$K158)+COUNTA($O158))&gt;0),"",IF(ISNUMBER($F158),1,IF(N($U158)&gt;0,AVERAGEIFS($V$5:$V$1000,$S$5:$S$1000,ROW(),$T$5:$T$1000,"Sub"),$V158)))</f>
        <v/>
      </c>
      <c r="M158" s="55">
        <f>IF($L158="","",IF($L158&gt;=1,"Completado",IF($L158&gt;0,"En curso","Pendiente")))</f>
        <v/>
      </c>
      <c r="N158" s="55">
        <f>IF(NOT((COUNTA($B158:$K158)+COUNTA($O158))&gt;0),"",IF(ISNUMBER($F158),IF(AND(ISNUMBER($E158),$F158&gt;$E158),"Cumplida con "&amp;($F158-$E158)&amp;IF($F158-$E158=1," día"," días")&amp;" de retraso","Cumplida"),IF(N($L158)&gt;=1,"Cumplida",IF(NOT(ISNUMBER($E158)),"Sin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plazo")))))))</f>
        <v/>
      </c>
      <c r="O158" s="57" t="n"/>
      <c r="P158" s="61">
        <f>IF(NOT((COUNTA($B158:$K158)+COUNTA($O158))&gt;0),"",IF((IF($C158="","Falta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",""))="","✔ OK","⚠ "&amp;LEFT(IF($C158="","Falta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",""),LEN(IF($C158="","Falta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",""))-3)))</f>
        <v/>
      </c>
      <c r="Q158" s="62">
        <f>IF(NOT((COUNTA($B158:$K158)+COUNTA($O158))&gt;0),"",IF(AND($T158="Sub",N($S158)&gt;0),IF(ISNUMBER(INDEX($D$5:$D$1000,$S158-4)),DATE(YEAR(INDEX($D$5:$D$1000,$S158-4)),MONTH(INDEX($D$5:$D$1000,$S158-4)),1),IF(ISNUMBER(INDEX($E$5:$E$1000,$S158-4)),DATE(YEAR(INDEX($E$5:$E$1000,$S158-4)),MONTH(INDEX($E$5:$E$1000,$S158-4)),1),MesCiclo)),IF(ISNUMBER($D158),DATE(YEAR($D158),MONTH($D158),1),IF(ISNUMBER($E158),DATE(YEAR($E158),MONTH($E158),1),MesCiclo))))</f>
        <v/>
      </c>
      <c r="R158" s="63">
        <f>IF(OR($Q158="",$Q158&lt;&gt;MesCiclo),"",COUNTIF($Q$5:$Q158,MesCiclo))</f>
        <v/>
      </c>
      <c r="S158" s="63">
        <f>IF($T158="","",IF($T158="Macro",ROW(),IFERROR(LOOKUP(2,1/($T$5:$T158="Macro"),ROW($T$5:$T158)),0)))</f>
        <v/>
      </c>
      <c r="T158" s="63">
        <f>IF(NOT((COUNTA($B158:$K158)+COUNTA($O158))&gt;0),"",IF($B158="Subactividad","Sub","Macro"))</f>
        <v/>
      </c>
      <c r="U158" s="63">
        <f>IF($T158="Macro",COUNTIFS($S$5:$S$1000,ROW(),$T$5:$T$1000,"Sub"),"")</f>
        <v/>
      </c>
      <c r="V158" s="63">
        <f>IF($T158="","",IF(ISNUMBER($F158),1,IFERROR(LOOKUP(2,1/($H158:$K158&lt;&gt;""),$H158:$K158),0)))</f>
        <v/>
      </c>
      <c r="W158" s="63">
        <f>IF($T158="","",IF(AND(ISNUMBER($F158),$F158&lt;=IF($Q158=MesCiclo,InicioCiclo,$Q158+MOD(2-WEEKDAY($Q158),7))+6),1,IF(ISNUMBER($H158),$H158,0)))</f>
        <v/>
      </c>
      <c r="X158" s="63">
        <f>IF($T158="","",IF(AND(ISNUMBER($F158),$F158&lt;=IF($Q158=MesCiclo,InicioCiclo,$Q158+MOD(2-WEEKDAY($Q158),7))+13),1,IF(ISNUMBER($I158),$I158,$W158)))</f>
        <v/>
      </c>
      <c r="Y158" s="63">
        <f>IF($T158="","",IF(AND(ISNUMBER($F158),$F158&lt;=IF($Q158=MesCiclo,InicioCiclo,$Q158+MOD(2-WEEKDAY($Q158),7))+20),1,IF(ISNUMBER($J158),$J158,$X158)))</f>
        <v/>
      </c>
      <c r="Z158" s="63">
        <f>IF($T158="","",IF(AND(ISNUMBER($F158),$F158&lt;=IF($Q158=MesCiclo,InicioCiclo,$Q158+MOD(2-WEEKDAY($Q158),7))+27),1,IF(ISNUMBER($K158),$K158,$Y158)))</f>
        <v/>
      </c>
      <c r="AA158" s="63">
        <f>IF($T158="","",IF(AND(ISNUMBER($F158),$F158&lt;=IF($Q158=MesCiclo,InicioCiclo,$Q158+MOD(2-WEEKDAY($Q158),7))+6),1,IF(N($U158)&gt;0,AVERAGEIFS($W$5:$W$1000,$S$5:$S$1000,ROW(),$T$5:$T$1000,"Sub"),$W158)))</f>
        <v/>
      </c>
      <c r="AB158" s="63">
        <f>IF($T158="","",IF(AND(ISNUMBER($F158),$F158&lt;=IF($Q158=MesCiclo,InicioCiclo,$Q158+MOD(2-WEEKDAY($Q158),7))+13),1,IF(N($U158)&gt;0,AVERAGEIFS($X$5:$X$1000,$S$5:$S$1000,ROW(),$T$5:$T$1000,"Sub"),$X158)))</f>
        <v/>
      </c>
      <c r="AC158" s="63">
        <f>IF($T158="","",IF(AND(ISNUMBER($F158),$F158&lt;=IF($Q158=MesCiclo,InicioCiclo,$Q158+MOD(2-WEEKDAY($Q158),7))+20),1,IF(N($U158)&gt;0,AVERAGEIFS($Y$5:$Y$1000,$S$5:$S$1000,ROW(),$T$5:$T$1000,"Sub"),$Y158)))</f>
        <v/>
      </c>
      <c r="AD158" s="63">
        <f>IF($T158="","",IF(AND(ISNUMBER($F158),$F158&lt;=IF($Q158=MesCiclo,InicioCiclo,$Q158+MOD(2-WEEKDAY($Q158),7))+27),1,IF(N($U158)&gt;0,AVERAGEIFS($Z$5:$Z$1000,$S$5:$S$1000,ROW(),$T$5:$T$1000,"Sub"),$Z158)))</f>
        <v/>
      </c>
      <c r="AE158" s="63">
        <f>IF($T158&lt;&gt;"Macro","",IF(COUNTIFS($Q$5:$Q$1000,$Q158,$T$5:$T$1000,"Macro",$G$5:$G$1000,"&gt;0")=0,1/COUNTIFS($Q$5:$Q$1000,$Q158,$T$5:$T$1000,"Macro"),IF(AND(ISNUMBER($G158),N($G158)&gt;0),$G158,SUMIFS($G$5:$G$1000,$Q$5:$Q$1000,$Q158,$T$5:$T$1000,"Macro")/COUNTIFS($Q$5:$Q$1000,$Q158,$T$5:$T$1000,"Macro",$G$5:$G$1000,"&gt;0"))/(COUNTIFS($Q$5:$Q$1000,$Q158,$T$5:$T$1000,"Macro")*SUMIFS($G$5:$G$1000,$Q$5:$Q$1000,$Q158,$T$5:$T$1000,"Macro")/COUNTIFS($Q$5:$Q$1000,$Q158,$T$5:$T$1000,"Macro",$G$5:$G$1000,"&gt;0"))))</f>
        <v/>
      </c>
    </row>
    <row r="159">
      <c r="A159" s="55">
        <f>IF(NOT((COUNTA($B159:$K159)+COUNTA($O159))&gt;0),"",IF($T159="Macro",COUNTIFS($T$5:$T159,"Macro",$Q$5:$Q159,$Q159),IF(N($S159)=0,"?",COUNTIFS(INDEX($T$5:$T$1000,1):INDEX($T$5:$T$1000,$S159-4),"Macro",INDEX($Q$5:$Q$1000,1):INDEX($Q$5:$Q$1000,$S159-4),INDEX($Q$5:$Q$1000,$S159-4))&amp;"."&amp;COUNTIFS($S$5:$S159,$S159,$T$5:$T159,"Sub"))))</f>
        <v/>
      </c>
      <c r="B159" s="56" t="n"/>
      <c r="C159" s="57" t="n"/>
      <c r="D159" s="58" t="n"/>
      <c r="E159" s="58" t="n"/>
      <c r="F159" s="58" t="n"/>
      <c r="G159" s="59" t="n"/>
      <c r="H159" s="59" t="n"/>
      <c r="I159" s="59" t="n"/>
      <c r="J159" s="59" t="n"/>
      <c r="K159" s="59" t="n"/>
      <c r="L159" s="60">
        <f>IF(NOT((COUNTA($B159:$K159)+COUNTA($O159))&gt;0),"",IF(ISNUMBER($F159),1,IF(N($U159)&gt;0,AVERAGEIFS($V$5:$V$1000,$S$5:$S$1000,ROW(),$T$5:$T$1000,"Sub"),$V159)))</f>
        <v/>
      </c>
      <c r="M159" s="55">
        <f>IF($L159="","",IF($L159&gt;=1,"Completado",IF($L159&gt;0,"En curso","Pendiente")))</f>
        <v/>
      </c>
      <c r="N159" s="55">
        <f>IF(NOT((COUNTA($B159:$K159)+COUNTA($O159))&gt;0),"",IF(ISNUMBER($F159),IF(AND(ISNUMBER($E159),$F159&gt;$E159),"Cumplida con "&amp;($F159-$E159)&amp;IF($F159-$E159=1," día"," días")&amp;" de retraso","Cumplida"),IF(N($L159)&gt;=1,"Cumplida",IF(NOT(ISNUMBER($E159)),"Sin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plazo")))))))</f>
        <v/>
      </c>
      <c r="O159" s="57" t="n"/>
      <c r="P159" s="61">
        <f>IF(NOT((COUNTA($B159:$K159)+COUNTA($O159))&gt;0),"",IF((IF($C159="","Falta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",""))="","✔ OK","⚠ "&amp;LEFT(IF($C159="","Falta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",""),LEN(IF($C159="","Falta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",""))-3)))</f>
        <v/>
      </c>
      <c r="Q159" s="62">
        <f>IF(NOT((COUNTA($B159:$K159)+COUNTA($O159))&gt;0),"",IF(AND($T159="Sub",N($S159)&gt;0),IF(ISNUMBER(INDEX($D$5:$D$1000,$S159-4)),DATE(YEAR(INDEX($D$5:$D$1000,$S159-4)),MONTH(INDEX($D$5:$D$1000,$S159-4)),1),IF(ISNUMBER(INDEX($E$5:$E$1000,$S159-4)),DATE(YEAR(INDEX($E$5:$E$1000,$S159-4)),MONTH(INDEX($E$5:$E$1000,$S159-4)),1),MesCiclo)),IF(ISNUMBER($D159),DATE(YEAR($D159),MONTH($D159),1),IF(ISNUMBER($E159),DATE(YEAR($E159),MONTH($E159),1),MesCiclo))))</f>
        <v/>
      </c>
      <c r="R159" s="63">
        <f>IF(OR($Q159="",$Q159&lt;&gt;MesCiclo),"",COUNTIF($Q$5:$Q159,MesCiclo))</f>
        <v/>
      </c>
      <c r="S159" s="63">
        <f>IF($T159="","",IF($T159="Macro",ROW(),IFERROR(LOOKUP(2,1/($T$5:$T159="Macro"),ROW($T$5:$T159)),0)))</f>
        <v/>
      </c>
      <c r="T159" s="63">
        <f>IF(NOT((COUNTA($B159:$K159)+COUNTA($O159))&gt;0),"",IF($B159="Subactividad","Sub","Macro"))</f>
        <v/>
      </c>
      <c r="U159" s="63">
        <f>IF($T159="Macro",COUNTIFS($S$5:$S$1000,ROW(),$T$5:$T$1000,"Sub"),"")</f>
        <v/>
      </c>
      <c r="V159" s="63">
        <f>IF($T159="","",IF(ISNUMBER($F159),1,IFERROR(LOOKUP(2,1/($H159:$K159&lt;&gt;""),$H159:$K159),0)))</f>
        <v/>
      </c>
      <c r="W159" s="63">
        <f>IF($T159="","",IF(AND(ISNUMBER($F159),$F159&lt;=IF($Q159=MesCiclo,InicioCiclo,$Q159+MOD(2-WEEKDAY($Q159),7))+6),1,IF(ISNUMBER($H159),$H159,0)))</f>
        <v/>
      </c>
      <c r="X159" s="63">
        <f>IF($T159="","",IF(AND(ISNUMBER($F159),$F159&lt;=IF($Q159=MesCiclo,InicioCiclo,$Q159+MOD(2-WEEKDAY($Q159),7))+13),1,IF(ISNUMBER($I159),$I159,$W159)))</f>
        <v/>
      </c>
      <c r="Y159" s="63">
        <f>IF($T159="","",IF(AND(ISNUMBER($F159),$F159&lt;=IF($Q159=MesCiclo,InicioCiclo,$Q159+MOD(2-WEEKDAY($Q159),7))+20),1,IF(ISNUMBER($J159),$J159,$X159)))</f>
        <v/>
      </c>
      <c r="Z159" s="63">
        <f>IF($T159="","",IF(AND(ISNUMBER($F159),$F159&lt;=IF($Q159=MesCiclo,InicioCiclo,$Q159+MOD(2-WEEKDAY($Q159),7))+27),1,IF(ISNUMBER($K159),$K159,$Y159)))</f>
        <v/>
      </c>
      <c r="AA159" s="63">
        <f>IF($T159="","",IF(AND(ISNUMBER($F159),$F159&lt;=IF($Q159=MesCiclo,InicioCiclo,$Q159+MOD(2-WEEKDAY($Q159),7))+6),1,IF(N($U159)&gt;0,AVERAGEIFS($W$5:$W$1000,$S$5:$S$1000,ROW(),$T$5:$T$1000,"Sub"),$W159)))</f>
        <v/>
      </c>
      <c r="AB159" s="63">
        <f>IF($T159="","",IF(AND(ISNUMBER($F159),$F159&lt;=IF($Q159=MesCiclo,InicioCiclo,$Q159+MOD(2-WEEKDAY($Q159),7))+13),1,IF(N($U159)&gt;0,AVERAGEIFS($X$5:$X$1000,$S$5:$S$1000,ROW(),$T$5:$T$1000,"Sub"),$X159)))</f>
        <v/>
      </c>
      <c r="AC159" s="63">
        <f>IF($T159="","",IF(AND(ISNUMBER($F159),$F159&lt;=IF($Q159=MesCiclo,InicioCiclo,$Q159+MOD(2-WEEKDAY($Q159),7))+20),1,IF(N($U159)&gt;0,AVERAGEIFS($Y$5:$Y$1000,$S$5:$S$1000,ROW(),$T$5:$T$1000,"Sub"),$Y159)))</f>
        <v/>
      </c>
      <c r="AD159" s="63">
        <f>IF($T159="","",IF(AND(ISNUMBER($F159),$F159&lt;=IF($Q159=MesCiclo,InicioCiclo,$Q159+MOD(2-WEEKDAY($Q159),7))+27),1,IF(N($U159)&gt;0,AVERAGEIFS($Z$5:$Z$1000,$S$5:$S$1000,ROW(),$T$5:$T$1000,"Sub"),$Z159)))</f>
        <v/>
      </c>
      <c r="AE159" s="63">
        <f>IF($T159&lt;&gt;"Macro","",IF(COUNTIFS($Q$5:$Q$1000,$Q159,$T$5:$T$1000,"Macro",$G$5:$G$1000,"&gt;0")=0,1/COUNTIFS($Q$5:$Q$1000,$Q159,$T$5:$T$1000,"Macro"),IF(AND(ISNUMBER($G159),N($G159)&gt;0),$G159,SUMIFS($G$5:$G$1000,$Q$5:$Q$1000,$Q159,$T$5:$T$1000,"Macro")/COUNTIFS($Q$5:$Q$1000,$Q159,$T$5:$T$1000,"Macro",$G$5:$G$1000,"&gt;0"))/(COUNTIFS($Q$5:$Q$1000,$Q159,$T$5:$T$1000,"Macro")*SUMIFS($G$5:$G$1000,$Q$5:$Q$1000,$Q159,$T$5:$T$1000,"Macro")/COUNTIFS($Q$5:$Q$1000,$Q159,$T$5:$T$1000,"Macro",$G$5:$G$1000,"&gt;0"))))</f>
        <v/>
      </c>
    </row>
    <row r="160">
      <c r="A160" s="55">
        <f>IF(NOT((COUNTA($B160:$K160)+COUNTA($O160))&gt;0),"",IF($T160="Macro",COUNTIFS($T$5:$T160,"Macro",$Q$5:$Q160,$Q160),IF(N($S160)=0,"?",COUNTIFS(INDEX($T$5:$T$1000,1):INDEX($T$5:$T$1000,$S160-4),"Macro",INDEX($Q$5:$Q$1000,1):INDEX($Q$5:$Q$1000,$S160-4),INDEX($Q$5:$Q$1000,$S160-4))&amp;"."&amp;COUNTIFS($S$5:$S160,$S160,$T$5:$T160,"Sub"))))</f>
        <v/>
      </c>
      <c r="B160" s="56" t="n"/>
      <c r="C160" s="57" t="n"/>
      <c r="D160" s="58" t="n"/>
      <c r="E160" s="58" t="n"/>
      <c r="F160" s="58" t="n"/>
      <c r="G160" s="59" t="n"/>
      <c r="H160" s="59" t="n"/>
      <c r="I160" s="59" t="n"/>
      <c r="J160" s="59" t="n"/>
      <c r="K160" s="59" t="n"/>
      <c r="L160" s="60">
        <f>IF(NOT((COUNTA($B160:$K160)+COUNTA($O160))&gt;0),"",IF(ISNUMBER($F160),1,IF(N($U160)&gt;0,AVERAGEIFS($V$5:$V$1000,$S$5:$S$1000,ROW(),$T$5:$T$1000,"Sub"),$V160)))</f>
        <v/>
      </c>
      <c r="M160" s="55">
        <f>IF($L160="","",IF($L160&gt;=1,"Completado",IF($L160&gt;0,"En curso","Pendiente")))</f>
        <v/>
      </c>
      <c r="N160" s="55">
        <f>IF(NOT((COUNTA($B160:$K160)+COUNTA($O160))&gt;0),"",IF(ISNUMBER($F160),IF(AND(ISNUMBER($E160),$F160&gt;$E160),"Cumplida con "&amp;($F160-$E160)&amp;IF($F160-$E160=1," día"," días")&amp;" de retraso","Cumplida"),IF(N($L160)&gt;=1,"Cumplida",IF(NOT(ISNUMBER($E160)),"Sin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plazo")))))))</f>
        <v/>
      </c>
      <c r="O160" s="57" t="n"/>
      <c r="P160" s="61">
        <f>IF(NOT((COUNTA($B160:$K160)+COUNTA($O160))&gt;0),"",IF((IF($C160="","Falta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",""))="","✔ OK","⚠ "&amp;LEFT(IF($C160="","Falta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",""),LEN(IF($C160="","Falta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",""))-3)))</f>
        <v/>
      </c>
      <c r="Q160" s="62">
        <f>IF(NOT((COUNTA($B160:$K160)+COUNTA($O160))&gt;0),"",IF(AND($T160="Sub",N($S160)&gt;0),IF(ISNUMBER(INDEX($D$5:$D$1000,$S160-4)),DATE(YEAR(INDEX($D$5:$D$1000,$S160-4)),MONTH(INDEX($D$5:$D$1000,$S160-4)),1),IF(ISNUMBER(INDEX($E$5:$E$1000,$S160-4)),DATE(YEAR(INDEX($E$5:$E$1000,$S160-4)),MONTH(INDEX($E$5:$E$1000,$S160-4)),1),MesCiclo)),IF(ISNUMBER($D160),DATE(YEAR($D160),MONTH($D160),1),IF(ISNUMBER($E160),DATE(YEAR($E160),MONTH($E160),1),MesCiclo))))</f>
        <v/>
      </c>
      <c r="R160" s="63">
        <f>IF(OR($Q160="",$Q160&lt;&gt;MesCiclo),"",COUNTIF($Q$5:$Q160,MesCiclo))</f>
        <v/>
      </c>
      <c r="S160" s="63">
        <f>IF($T160="","",IF($T160="Macro",ROW(),IFERROR(LOOKUP(2,1/($T$5:$T160="Macro"),ROW($T$5:$T160)),0)))</f>
        <v/>
      </c>
      <c r="T160" s="63">
        <f>IF(NOT((COUNTA($B160:$K160)+COUNTA($O160))&gt;0),"",IF($B160="Subactividad","Sub","Macro"))</f>
        <v/>
      </c>
      <c r="U160" s="63">
        <f>IF($T160="Macro",COUNTIFS($S$5:$S$1000,ROW(),$T$5:$T$1000,"Sub"),"")</f>
        <v/>
      </c>
      <c r="V160" s="63">
        <f>IF($T160="","",IF(ISNUMBER($F160),1,IFERROR(LOOKUP(2,1/($H160:$K160&lt;&gt;""),$H160:$K160),0)))</f>
        <v/>
      </c>
      <c r="W160" s="63">
        <f>IF($T160="","",IF(AND(ISNUMBER($F160),$F160&lt;=IF($Q160=MesCiclo,InicioCiclo,$Q160+MOD(2-WEEKDAY($Q160),7))+6),1,IF(ISNUMBER($H160),$H160,0)))</f>
        <v/>
      </c>
      <c r="X160" s="63">
        <f>IF($T160="","",IF(AND(ISNUMBER($F160),$F160&lt;=IF($Q160=MesCiclo,InicioCiclo,$Q160+MOD(2-WEEKDAY($Q160),7))+13),1,IF(ISNUMBER($I160),$I160,$W160)))</f>
        <v/>
      </c>
      <c r="Y160" s="63">
        <f>IF($T160="","",IF(AND(ISNUMBER($F160),$F160&lt;=IF($Q160=MesCiclo,InicioCiclo,$Q160+MOD(2-WEEKDAY($Q160),7))+20),1,IF(ISNUMBER($J160),$J160,$X160)))</f>
        <v/>
      </c>
      <c r="Z160" s="63">
        <f>IF($T160="","",IF(AND(ISNUMBER($F160),$F160&lt;=IF($Q160=MesCiclo,InicioCiclo,$Q160+MOD(2-WEEKDAY($Q160),7))+27),1,IF(ISNUMBER($K160),$K160,$Y160)))</f>
        <v/>
      </c>
      <c r="AA160" s="63">
        <f>IF($T160="","",IF(AND(ISNUMBER($F160),$F160&lt;=IF($Q160=MesCiclo,InicioCiclo,$Q160+MOD(2-WEEKDAY($Q160),7))+6),1,IF(N($U160)&gt;0,AVERAGEIFS($W$5:$W$1000,$S$5:$S$1000,ROW(),$T$5:$T$1000,"Sub"),$W160)))</f>
        <v/>
      </c>
      <c r="AB160" s="63">
        <f>IF($T160="","",IF(AND(ISNUMBER($F160),$F160&lt;=IF($Q160=MesCiclo,InicioCiclo,$Q160+MOD(2-WEEKDAY($Q160),7))+13),1,IF(N($U160)&gt;0,AVERAGEIFS($X$5:$X$1000,$S$5:$S$1000,ROW(),$T$5:$T$1000,"Sub"),$X160)))</f>
        <v/>
      </c>
      <c r="AC160" s="63">
        <f>IF($T160="","",IF(AND(ISNUMBER($F160),$F160&lt;=IF($Q160=MesCiclo,InicioCiclo,$Q160+MOD(2-WEEKDAY($Q160),7))+20),1,IF(N($U160)&gt;0,AVERAGEIFS($Y$5:$Y$1000,$S$5:$S$1000,ROW(),$T$5:$T$1000,"Sub"),$Y160)))</f>
        <v/>
      </c>
      <c r="AD160" s="63">
        <f>IF($T160="","",IF(AND(ISNUMBER($F160),$F160&lt;=IF($Q160=MesCiclo,InicioCiclo,$Q160+MOD(2-WEEKDAY($Q160),7))+27),1,IF(N($U160)&gt;0,AVERAGEIFS($Z$5:$Z$1000,$S$5:$S$1000,ROW(),$T$5:$T$1000,"Sub"),$Z160)))</f>
        <v/>
      </c>
      <c r="AE160" s="63">
        <f>IF($T160&lt;&gt;"Macro","",IF(COUNTIFS($Q$5:$Q$1000,$Q160,$T$5:$T$1000,"Macro",$G$5:$G$1000,"&gt;0")=0,1/COUNTIFS($Q$5:$Q$1000,$Q160,$T$5:$T$1000,"Macro"),IF(AND(ISNUMBER($G160),N($G160)&gt;0),$G160,SUMIFS($G$5:$G$1000,$Q$5:$Q$1000,$Q160,$T$5:$T$1000,"Macro")/COUNTIFS($Q$5:$Q$1000,$Q160,$T$5:$T$1000,"Macro",$G$5:$G$1000,"&gt;0"))/(COUNTIFS($Q$5:$Q$1000,$Q160,$T$5:$T$1000,"Macro")*SUMIFS($G$5:$G$1000,$Q$5:$Q$1000,$Q160,$T$5:$T$1000,"Macro")/COUNTIFS($Q$5:$Q$1000,$Q160,$T$5:$T$1000,"Macro",$G$5:$G$1000,"&gt;0"))))</f>
        <v/>
      </c>
    </row>
    <row r="161">
      <c r="A161" s="55">
        <f>IF(NOT((COUNTA($B161:$K161)+COUNTA($O161))&gt;0),"",IF($T161="Macro",COUNTIFS($T$5:$T161,"Macro",$Q$5:$Q161,$Q161),IF(N($S161)=0,"?",COUNTIFS(INDEX($T$5:$T$1000,1):INDEX($T$5:$T$1000,$S161-4),"Macro",INDEX($Q$5:$Q$1000,1):INDEX($Q$5:$Q$1000,$S161-4),INDEX($Q$5:$Q$1000,$S161-4))&amp;"."&amp;COUNTIFS($S$5:$S161,$S161,$T$5:$T161,"Sub"))))</f>
        <v/>
      </c>
      <c r="B161" s="56" t="n"/>
      <c r="C161" s="57" t="n"/>
      <c r="D161" s="58" t="n"/>
      <c r="E161" s="58" t="n"/>
      <c r="F161" s="58" t="n"/>
      <c r="G161" s="59" t="n"/>
      <c r="H161" s="59" t="n"/>
      <c r="I161" s="59" t="n"/>
      <c r="J161" s="59" t="n"/>
      <c r="K161" s="59" t="n"/>
      <c r="L161" s="60">
        <f>IF(NOT((COUNTA($B161:$K161)+COUNTA($O161))&gt;0),"",IF(ISNUMBER($F161),1,IF(N($U161)&gt;0,AVERAGEIFS($V$5:$V$1000,$S$5:$S$1000,ROW(),$T$5:$T$1000,"Sub"),$V161)))</f>
        <v/>
      </c>
      <c r="M161" s="55">
        <f>IF($L161="","",IF($L161&gt;=1,"Completado",IF($L161&gt;0,"En curso","Pendiente")))</f>
        <v/>
      </c>
      <c r="N161" s="55">
        <f>IF(NOT((COUNTA($B161:$K161)+COUNTA($O161))&gt;0),"",IF(ISNUMBER($F161),IF(AND(ISNUMBER($E161),$F161&gt;$E161),"Cumplida con "&amp;($F161-$E161)&amp;IF($F161-$E161=1," día"," días")&amp;" de retraso","Cumplida"),IF(N($L161)&gt;=1,"Cumplida",IF(NOT(ISNUMBER($E161)),"Sin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plazo")))))))</f>
        <v/>
      </c>
      <c r="O161" s="57" t="n"/>
      <c r="P161" s="61">
        <f>IF(NOT((COUNTA($B161:$K161)+COUNTA($O161))&gt;0),"",IF((IF($C161="","Falta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",""))="","✔ OK","⚠ "&amp;LEFT(IF($C161="","Falta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",""),LEN(IF($C161="","Falta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",""))-3)))</f>
        <v/>
      </c>
      <c r="Q161" s="62">
        <f>IF(NOT((COUNTA($B161:$K161)+COUNTA($O161))&gt;0),"",IF(AND($T161="Sub",N($S161)&gt;0),IF(ISNUMBER(INDEX($D$5:$D$1000,$S161-4)),DATE(YEAR(INDEX($D$5:$D$1000,$S161-4)),MONTH(INDEX($D$5:$D$1000,$S161-4)),1),IF(ISNUMBER(INDEX($E$5:$E$1000,$S161-4)),DATE(YEAR(INDEX($E$5:$E$1000,$S161-4)),MONTH(INDEX($E$5:$E$1000,$S161-4)),1),MesCiclo)),IF(ISNUMBER($D161),DATE(YEAR($D161),MONTH($D161),1),IF(ISNUMBER($E161),DATE(YEAR($E161),MONTH($E161),1),MesCiclo))))</f>
        <v/>
      </c>
      <c r="R161" s="63">
        <f>IF(OR($Q161="",$Q161&lt;&gt;MesCiclo),"",COUNTIF($Q$5:$Q161,MesCiclo))</f>
        <v/>
      </c>
      <c r="S161" s="63">
        <f>IF($T161="","",IF($T161="Macro",ROW(),IFERROR(LOOKUP(2,1/($T$5:$T161="Macro"),ROW($T$5:$T161)),0)))</f>
        <v/>
      </c>
      <c r="T161" s="63">
        <f>IF(NOT((COUNTA($B161:$K161)+COUNTA($O161))&gt;0),"",IF($B161="Subactividad","Sub","Macro"))</f>
        <v/>
      </c>
      <c r="U161" s="63">
        <f>IF($T161="Macro",COUNTIFS($S$5:$S$1000,ROW(),$T$5:$T$1000,"Sub"),"")</f>
        <v/>
      </c>
      <c r="V161" s="63">
        <f>IF($T161="","",IF(ISNUMBER($F161),1,IFERROR(LOOKUP(2,1/($H161:$K161&lt;&gt;""),$H161:$K161),0)))</f>
        <v/>
      </c>
      <c r="W161" s="63">
        <f>IF($T161="","",IF(AND(ISNUMBER($F161),$F161&lt;=IF($Q161=MesCiclo,InicioCiclo,$Q161+MOD(2-WEEKDAY($Q161),7))+6),1,IF(ISNUMBER($H161),$H161,0)))</f>
        <v/>
      </c>
      <c r="X161" s="63">
        <f>IF($T161="","",IF(AND(ISNUMBER($F161),$F161&lt;=IF($Q161=MesCiclo,InicioCiclo,$Q161+MOD(2-WEEKDAY($Q161),7))+13),1,IF(ISNUMBER($I161),$I161,$W161)))</f>
        <v/>
      </c>
      <c r="Y161" s="63">
        <f>IF($T161="","",IF(AND(ISNUMBER($F161),$F161&lt;=IF($Q161=MesCiclo,InicioCiclo,$Q161+MOD(2-WEEKDAY($Q161),7))+20),1,IF(ISNUMBER($J161),$J161,$X161)))</f>
        <v/>
      </c>
      <c r="Z161" s="63">
        <f>IF($T161="","",IF(AND(ISNUMBER($F161),$F161&lt;=IF($Q161=MesCiclo,InicioCiclo,$Q161+MOD(2-WEEKDAY($Q161),7))+27),1,IF(ISNUMBER($K161),$K161,$Y161)))</f>
        <v/>
      </c>
      <c r="AA161" s="63">
        <f>IF($T161="","",IF(AND(ISNUMBER($F161),$F161&lt;=IF($Q161=MesCiclo,InicioCiclo,$Q161+MOD(2-WEEKDAY($Q161),7))+6),1,IF(N($U161)&gt;0,AVERAGEIFS($W$5:$W$1000,$S$5:$S$1000,ROW(),$T$5:$T$1000,"Sub"),$W161)))</f>
        <v/>
      </c>
      <c r="AB161" s="63">
        <f>IF($T161="","",IF(AND(ISNUMBER($F161),$F161&lt;=IF($Q161=MesCiclo,InicioCiclo,$Q161+MOD(2-WEEKDAY($Q161),7))+13),1,IF(N($U161)&gt;0,AVERAGEIFS($X$5:$X$1000,$S$5:$S$1000,ROW(),$T$5:$T$1000,"Sub"),$X161)))</f>
        <v/>
      </c>
      <c r="AC161" s="63">
        <f>IF($T161="","",IF(AND(ISNUMBER($F161),$F161&lt;=IF($Q161=MesCiclo,InicioCiclo,$Q161+MOD(2-WEEKDAY($Q161),7))+20),1,IF(N($U161)&gt;0,AVERAGEIFS($Y$5:$Y$1000,$S$5:$S$1000,ROW(),$T$5:$T$1000,"Sub"),$Y161)))</f>
        <v/>
      </c>
      <c r="AD161" s="63">
        <f>IF($T161="","",IF(AND(ISNUMBER($F161),$F161&lt;=IF($Q161=MesCiclo,InicioCiclo,$Q161+MOD(2-WEEKDAY($Q161),7))+27),1,IF(N($U161)&gt;0,AVERAGEIFS($Z$5:$Z$1000,$S$5:$S$1000,ROW(),$T$5:$T$1000,"Sub"),$Z161)))</f>
        <v/>
      </c>
      <c r="AE161" s="63">
        <f>IF($T161&lt;&gt;"Macro","",IF(COUNTIFS($Q$5:$Q$1000,$Q161,$T$5:$T$1000,"Macro",$G$5:$G$1000,"&gt;0")=0,1/COUNTIFS($Q$5:$Q$1000,$Q161,$T$5:$T$1000,"Macro"),IF(AND(ISNUMBER($G161),N($G161)&gt;0),$G161,SUMIFS($G$5:$G$1000,$Q$5:$Q$1000,$Q161,$T$5:$T$1000,"Macro")/COUNTIFS($Q$5:$Q$1000,$Q161,$T$5:$T$1000,"Macro",$G$5:$G$1000,"&gt;0"))/(COUNTIFS($Q$5:$Q$1000,$Q161,$T$5:$T$1000,"Macro")*SUMIFS($G$5:$G$1000,$Q$5:$Q$1000,$Q161,$T$5:$T$1000,"Macro")/COUNTIFS($Q$5:$Q$1000,$Q161,$T$5:$T$1000,"Macro",$G$5:$G$1000,"&gt;0"))))</f>
        <v/>
      </c>
    </row>
    <row r="162">
      <c r="A162" s="55">
        <f>IF(NOT((COUNTA($B162:$K162)+COUNTA($O162))&gt;0),"",IF($T162="Macro",COUNTIFS($T$5:$T162,"Macro",$Q$5:$Q162,$Q162),IF(N($S162)=0,"?",COUNTIFS(INDEX($T$5:$T$1000,1):INDEX($T$5:$T$1000,$S162-4),"Macro",INDEX($Q$5:$Q$1000,1):INDEX($Q$5:$Q$1000,$S162-4),INDEX($Q$5:$Q$1000,$S162-4))&amp;"."&amp;COUNTIFS($S$5:$S162,$S162,$T$5:$T162,"Sub"))))</f>
        <v/>
      </c>
      <c r="B162" s="56" t="n"/>
      <c r="C162" s="57" t="n"/>
      <c r="D162" s="58" t="n"/>
      <c r="E162" s="58" t="n"/>
      <c r="F162" s="58" t="n"/>
      <c r="G162" s="59" t="n"/>
      <c r="H162" s="59" t="n"/>
      <c r="I162" s="59" t="n"/>
      <c r="J162" s="59" t="n"/>
      <c r="K162" s="59" t="n"/>
      <c r="L162" s="60">
        <f>IF(NOT((COUNTA($B162:$K162)+COUNTA($O162))&gt;0),"",IF(ISNUMBER($F162),1,IF(N($U162)&gt;0,AVERAGEIFS($V$5:$V$1000,$S$5:$S$1000,ROW(),$T$5:$T$1000,"Sub"),$V162)))</f>
        <v/>
      </c>
      <c r="M162" s="55">
        <f>IF($L162="","",IF($L162&gt;=1,"Completado",IF($L162&gt;0,"En curso","Pendiente")))</f>
        <v/>
      </c>
      <c r="N162" s="55">
        <f>IF(NOT((COUNTA($B162:$K162)+COUNTA($O162))&gt;0),"",IF(ISNUMBER($F162),IF(AND(ISNUMBER($E162),$F162&gt;$E162),"Cumplida con "&amp;($F162-$E162)&amp;IF($F162-$E162=1," día"," días")&amp;" de retraso","Cumplida"),IF(N($L162)&gt;=1,"Cumplida",IF(NOT(ISNUMBER($E162)),"Sin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plazo")))))))</f>
        <v/>
      </c>
      <c r="O162" s="57" t="n"/>
      <c r="P162" s="61">
        <f>IF(NOT((COUNTA($B162:$K162)+COUNTA($O162))&gt;0),"",IF((IF($C162="","Falta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",""))="","✔ OK","⚠ "&amp;LEFT(IF($C162="","Falta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",""),LEN(IF($C162="","Falta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",""))-3)))</f>
        <v/>
      </c>
      <c r="Q162" s="62">
        <f>IF(NOT((COUNTA($B162:$K162)+COUNTA($O162))&gt;0),"",IF(AND($T162="Sub",N($S162)&gt;0),IF(ISNUMBER(INDEX($D$5:$D$1000,$S162-4)),DATE(YEAR(INDEX($D$5:$D$1000,$S162-4)),MONTH(INDEX($D$5:$D$1000,$S162-4)),1),IF(ISNUMBER(INDEX($E$5:$E$1000,$S162-4)),DATE(YEAR(INDEX($E$5:$E$1000,$S162-4)),MONTH(INDEX($E$5:$E$1000,$S162-4)),1),MesCiclo)),IF(ISNUMBER($D162),DATE(YEAR($D162),MONTH($D162),1),IF(ISNUMBER($E162),DATE(YEAR($E162),MONTH($E162),1),MesCiclo))))</f>
        <v/>
      </c>
      <c r="R162" s="63">
        <f>IF(OR($Q162="",$Q162&lt;&gt;MesCiclo),"",COUNTIF($Q$5:$Q162,MesCiclo))</f>
        <v/>
      </c>
      <c r="S162" s="63">
        <f>IF($T162="","",IF($T162="Macro",ROW(),IFERROR(LOOKUP(2,1/($T$5:$T162="Macro"),ROW($T$5:$T162)),0)))</f>
        <v/>
      </c>
      <c r="T162" s="63">
        <f>IF(NOT((COUNTA($B162:$K162)+COUNTA($O162))&gt;0),"",IF($B162="Subactividad","Sub","Macro"))</f>
        <v/>
      </c>
      <c r="U162" s="63">
        <f>IF($T162="Macro",COUNTIFS($S$5:$S$1000,ROW(),$T$5:$T$1000,"Sub"),"")</f>
        <v/>
      </c>
      <c r="V162" s="63">
        <f>IF($T162="","",IF(ISNUMBER($F162),1,IFERROR(LOOKUP(2,1/($H162:$K162&lt;&gt;""),$H162:$K162),0)))</f>
        <v/>
      </c>
      <c r="W162" s="63">
        <f>IF($T162="","",IF(AND(ISNUMBER($F162),$F162&lt;=IF($Q162=MesCiclo,InicioCiclo,$Q162+MOD(2-WEEKDAY($Q162),7))+6),1,IF(ISNUMBER($H162),$H162,0)))</f>
        <v/>
      </c>
      <c r="X162" s="63">
        <f>IF($T162="","",IF(AND(ISNUMBER($F162),$F162&lt;=IF($Q162=MesCiclo,InicioCiclo,$Q162+MOD(2-WEEKDAY($Q162),7))+13),1,IF(ISNUMBER($I162),$I162,$W162)))</f>
        <v/>
      </c>
      <c r="Y162" s="63">
        <f>IF($T162="","",IF(AND(ISNUMBER($F162),$F162&lt;=IF($Q162=MesCiclo,InicioCiclo,$Q162+MOD(2-WEEKDAY($Q162),7))+20),1,IF(ISNUMBER($J162),$J162,$X162)))</f>
        <v/>
      </c>
      <c r="Z162" s="63">
        <f>IF($T162="","",IF(AND(ISNUMBER($F162),$F162&lt;=IF($Q162=MesCiclo,InicioCiclo,$Q162+MOD(2-WEEKDAY($Q162),7))+27),1,IF(ISNUMBER($K162),$K162,$Y162)))</f>
        <v/>
      </c>
      <c r="AA162" s="63">
        <f>IF($T162="","",IF(AND(ISNUMBER($F162),$F162&lt;=IF($Q162=MesCiclo,InicioCiclo,$Q162+MOD(2-WEEKDAY($Q162),7))+6),1,IF(N($U162)&gt;0,AVERAGEIFS($W$5:$W$1000,$S$5:$S$1000,ROW(),$T$5:$T$1000,"Sub"),$W162)))</f>
        <v/>
      </c>
      <c r="AB162" s="63">
        <f>IF($T162="","",IF(AND(ISNUMBER($F162),$F162&lt;=IF($Q162=MesCiclo,InicioCiclo,$Q162+MOD(2-WEEKDAY($Q162),7))+13),1,IF(N($U162)&gt;0,AVERAGEIFS($X$5:$X$1000,$S$5:$S$1000,ROW(),$T$5:$T$1000,"Sub"),$X162)))</f>
        <v/>
      </c>
      <c r="AC162" s="63">
        <f>IF($T162="","",IF(AND(ISNUMBER($F162),$F162&lt;=IF($Q162=MesCiclo,InicioCiclo,$Q162+MOD(2-WEEKDAY($Q162),7))+20),1,IF(N($U162)&gt;0,AVERAGEIFS($Y$5:$Y$1000,$S$5:$S$1000,ROW(),$T$5:$T$1000,"Sub"),$Y162)))</f>
        <v/>
      </c>
      <c r="AD162" s="63">
        <f>IF($T162="","",IF(AND(ISNUMBER($F162),$F162&lt;=IF($Q162=MesCiclo,InicioCiclo,$Q162+MOD(2-WEEKDAY($Q162),7))+27),1,IF(N($U162)&gt;0,AVERAGEIFS($Z$5:$Z$1000,$S$5:$S$1000,ROW(),$T$5:$T$1000,"Sub"),$Z162)))</f>
        <v/>
      </c>
      <c r="AE162" s="63">
        <f>IF($T162&lt;&gt;"Macro","",IF(COUNTIFS($Q$5:$Q$1000,$Q162,$T$5:$T$1000,"Macro",$G$5:$G$1000,"&gt;0")=0,1/COUNTIFS($Q$5:$Q$1000,$Q162,$T$5:$T$1000,"Macro"),IF(AND(ISNUMBER($G162),N($G162)&gt;0),$G162,SUMIFS($G$5:$G$1000,$Q$5:$Q$1000,$Q162,$T$5:$T$1000,"Macro")/COUNTIFS($Q$5:$Q$1000,$Q162,$T$5:$T$1000,"Macro",$G$5:$G$1000,"&gt;0"))/(COUNTIFS($Q$5:$Q$1000,$Q162,$T$5:$T$1000,"Macro")*SUMIFS($G$5:$G$1000,$Q$5:$Q$1000,$Q162,$T$5:$T$1000,"Macro")/COUNTIFS($Q$5:$Q$1000,$Q162,$T$5:$T$1000,"Macro",$G$5:$G$1000,"&gt;0"))))</f>
        <v/>
      </c>
    </row>
    <row r="163">
      <c r="A163" s="55">
        <f>IF(NOT((COUNTA($B163:$K163)+COUNTA($O163))&gt;0),"",IF($T163="Macro",COUNTIFS($T$5:$T163,"Macro",$Q$5:$Q163,$Q163),IF(N($S163)=0,"?",COUNTIFS(INDEX($T$5:$T$1000,1):INDEX($T$5:$T$1000,$S163-4),"Macro",INDEX($Q$5:$Q$1000,1):INDEX($Q$5:$Q$1000,$S163-4),INDEX($Q$5:$Q$1000,$S163-4))&amp;"."&amp;COUNTIFS($S$5:$S163,$S163,$T$5:$T163,"Sub"))))</f>
        <v/>
      </c>
      <c r="B163" s="56" t="n"/>
      <c r="C163" s="57" t="n"/>
      <c r="D163" s="58" t="n"/>
      <c r="E163" s="58" t="n"/>
      <c r="F163" s="58" t="n"/>
      <c r="G163" s="59" t="n"/>
      <c r="H163" s="59" t="n"/>
      <c r="I163" s="59" t="n"/>
      <c r="J163" s="59" t="n"/>
      <c r="K163" s="59" t="n"/>
      <c r="L163" s="60">
        <f>IF(NOT((COUNTA($B163:$K163)+COUNTA($O163))&gt;0),"",IF(ISNUMBER($F163),1,IF(N($U163)&gt;0,AVERAGEIFS($V$5:$V$1000,$S$5:$S$1000,ROW(),$T$5:$T$1000,"Sub"),$V163)))</f>
        <v/>
      </c>
      <c r="M163" s="55">
        <f>IF($L163="","",IF($L163&gt;=1,"Completado",IF($L163&gt;0,"En curso","Pendiente")))</f>
        <v/>
      </c>
      <c r="N163" s="55">
        <f>IF(NOT((COUNTA($B163:$K163)+COUNTA($O163))&gt;0),"",IF(ISNUMBER($F163),IF(AND(ISNUMBER($E163),$F163&gt;$E163),"Cumplida con "&amp;($F163-$E163)&amp;IF($F163-$E163=1," día"," días")&amp;" de retraso","Cumplida"),IF(N($L163)&gt;=1,"Cumplida",IF(NOT(ISNUMBER($E163)),"Sin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plazo")))))))</f>
        <v/>
      </c>
      <c r="O163" s="57" t="n"/>
      <c r="P163" s="61">
        <f>IF(NOT((COUNTA($B163:$K163)+COUNTA($O163))&gt;0),"",IF((IF($C163="","Falta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",""))="","✔ OK","⚠ "&amp;LEFT(IF($C163="","Falta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",""),LEN(IF($C163="","Falta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",""))-3)))</f>
        <v/>
      </c>
      <c r="Q163" s="62">
        <f>IF(NOT((COUNTA($B163:$K163)+COUNTA($O163))&gt;0),"",IF(AND($T163="Sub",N($S163)&gt;0),IF(ISNUMBER(INDEX($D$5:$D$1000,$S163-4)),DATE(YEAR(INDEX($D$5:$D$1000,$S163-4)),MONTH(INDEX($D$5:$D$1000,$S163-4)),1),IF(ISNUMBER(INDEX($E$5:$E$1000,$S163-4)),DATE(YEAR(INDEX($E$5:$E$1000,$S163-4)),MONTH(INDEX($E$5:$E$1000,$S163-4)),1),MesCiclo)),IF(ISNUMBER($D163),DATE(YEAR($D163),MONTH($D163),1),IF(ISNUMBER($E163),DATE(YEAR($E163),MONTH($E163),1),MesCiclo))))</f>
        <v/>
      </c>
      <c r="R163" s="63">
        <f>IF(OR($Q163="",$Q163&lt;&gt;MesCiclo),"",COUNTIF($Q$5:$Q163,MesCiclo))</f>
        <v/>
      </c>
      <c r="S163" s="63">
        <f>IF($T163="","",IF($T163="Macro",ROW(),IFERROR(LOOKUP(2,1/($T$5:$T163="Macro"),ROW($T$5:$T163)),0)))</f>
        <v/>
      </c>
      <c r="T163" s="63">
        <f>IF(NOT((COUNTA($B163:$K163)+COUNTA($O163))&gt;0),"",IF($B163="Subactividad","Sub","Macro"))</f>
        <v/>
      </c>
      <c r="U163" s="63">
        <f>IF($T163="Macro",COUNTIFS($S$5:$S$1000,ROW(),$T$5:$T$1000,"Sub"),"")</f>
        <v/>
      </c>
      <c r="V163" s="63">
        <f>IF($T163="","",IF(ISNUMBER($F163),1,IFERROR(LOOKUP(2,1/($H163:$K163&lt;&gt;""),$H163:$K163),0)))</f>
        <v/>
      </c>
      <c r="W163" s="63">
        <f>IF($T163="","",IF(AND(ISNUMBER($F163),$F163&lt;=IF($Q163=MesCiclo,InicioCiclo,$Q163+MOD(2-WEEKDAY($Q163),7))+6),1,IF(ISNUMBER($H163),$H163,0)))</f>
        <v/>
      </c>
      <c r="X163" s="63">
        <f>IF($T163="","",IF(AND(ISNUMBER($F163),$F163&lt;=IF($Q163=MesCiclo,InicioCiclo,$Q163+MOD(2-WEEKDAY($Q163),7))+13),1,IF(ISNUMBER($I163),$I163,$W163)))</f>
        <v/>
      </c>
      <c r="Y163" s="63">
        <f>IF($T163="","",IF(AND(ISNUMBER($F163),$F163&lt;=IF($Q163=MesCiclo,InicioCiclo,$Q163+MOD(2-WEEKDAY($Q163),7))+20),1,IF(ISNUMBER($J163),$J163,$X163)))</f>
        <v/>
      </c>
      <c r="Z163" s="63">
        <f>IF($T163="","",IF(AND(ISNUMBER($F163),$F163&lt;=IF($Q163=MesCiclo,InicioCiclo,$Q163+MOD(2-WEEKDAY($Q163),7))+27),1,IF(ISNUMBER($K163),$K163,$Y163)))</f>
        <v/>
      </c>
      <c r="AA163" s="63">
        <f>IF($T163="","",IF(AND(ISNUMBER($F163),$F163&lt;=IF($Q163=MesCiclo,InicioCiclo,$Q163+MOD(2-WEEKDAY($Q163),7))+6),1,IF(N($U163)&gt;0,AVERAGEIFS($W$5:$W$1000,$S$5:$S$1000,ROW(),$T$5:$T$1000,"Sub"),$W163)))</f>
        <v/>
      </c>
      <c r="AB163" s="63">
        <f>IF($T163="","",IF(AND(ISNUMBER($F163),$F163&lt;=IF($Q163=MesCiclo,InicioCiclo,$Q163+MOD(2-WEEKDAY($Q163),7))+13),1,IF(N($U163)&gt;0,AVERAGEIFS($X$5:$X$1000,$S$5:$S$1000,ROW(),$T$5:$T$1000,"Sub"),$X163)))</f>
        <v/>
      </c>
      <c r="AC163" s="63">
        <f>IF($T163="","",IF(AND(ISNUMBER($F163),$F163&lt;=IF($Q163=MesCiclo,InicioCiclo,$Q163+MOD(2-WEEKDAY($Q163),7))+20),1,IF(N($U163)&gt;0,AVERAGEIFS($Y$5:$Y$1000,$S$5:$S$1000,ROW(),$T$5:$T$1000,"Sub"),$Y163)))</f>
        <v/>
      </c>
      <c r="AD163" s="63">
        <f>IF($T163="","",IF(AND(ISNUMBER($F163),$F163&lt;=IF($Q163=MesCiclo,InicioCiclo,$Q163+MOD(2-WEEKDAY($Q163),7))+27),1,IF(N($U163)&gt;0,AVERAGEIFS($Z$5:$Z$1000,$S$5:$S$1000,ROW(),$T$5:$T$1000,"Sub"),$Z163)))</f>
        <v/>
      </c>
      <c r="AE163" s="63">
        <f>IF($T163&lt;&gt;"Macro","",IF(COUNTIFS($Q$5:$Q$1000,$Q163,$T$5:$T$1000,"Macro",$G$5:$G$1000,"&gt;0")=0,1/COUNTIFS($Q$5:$Q$1000,$Q163,$T$5:$T$1000,"Macro"),IF(AND(ISNUMBER($G163),N($G163)&gt;0),$G163,SUMIFS($G$5:$G$1000,$Q$5:$Q$1000,$Q163,$T$5:$T$1000,"Macro")/COUNTIFS($Q$5:$Q$1000,$Q163,$T$5:$T$1000,"Macro",$G$5:$G$1000,"&gt;0"))/(COUNTIFS($Q$5:$Q$1000,$Q163,$T$5:$T$1000,"Macro")*SUMIFS($G$5:$G$1000,$Q$5:$Q$1000,$Q163,$T$5:$T$1000,"Macro")/COUNTIFS($Q$5:$Q$1000,$Q163,$T$5:$T$1000,"Macro",$G$5:$G$1000,"&gt;0"))))</f>
        <v/>
      </c>
    </row>
    <row r="164">
      <c r="A164" s="55">
        <f>IF(NOT((COUNTA($B164:$K164)+COUNTA($O164))&gt;0),"",IF($T164="Macro",COUNTIFS($T$5:$T164,"Macro",$Q$5:$Q164,$Q164),IF(N($S164)=0,"?",COUNTIFS(INDEX($T$5:$T$1000,1):INDEX($T$5:$T$1000,$S164-4),"Macro",INDEX($Q$5:$Q$1000,1):INDEX($Q$5:$Q$1000,$S164-4),INDEX($Q$5:$Q$1000,$S164-4))&amp;"."&amp;COUNTIFS($S$5:$S164,$S164,$T$5:$T164,"Sub"))))</f>
        <v/>
      </c>
      <c r="B164" s="56" t="n"/>
      <c r="C164" s="57" t="n"/>
      <c r="D164" s="58" t="n"/>
      <c r="E164" s="58" t="n"/>
      <c r="F164" s="58" t="n"/>
      <c r="G164" s="59" t="n"/>
      <c r="H164" s="59" t="n"/>
      <c r="I164" s="59" t="n"/>
      <c r="J164" s="59" t="n"/>
      <c r="K164" s="59" t="n"/>
      <c r="L164" s="60">
        <f>IF(NOT((COUNTA($B164:$K164)+COUNTA($O164))&gt;0),"",IF(ISNUMBER($F164),1,IF(N($U164)&gt;0,AVERAGEIFS($V$5:$V$1000,$S$5:$S$1000,ROW(),$T$5:$T$1000,"Sub"),$V164)))</f>
        <v/>
      </c>
      <c r="M164" s="55">
        <f>IF($L164="","",IF($L164&gt;=1,"Completado",IF($L164&gt;0,"En curso","Pendiente")))</f>
        <v/>
      </c>
      <c r="N164" s="55">
        <f>IF(NOT((COUNTA($B164:$K164)+COUNTA($O164))&gt;0),"",IF(ISNUMBER($F164),IF(AND(ISNUMBER($E164),$F164&gt;$E164),"Cumplida con "&amp;($F164-$E164)&amp;IF($F164-$E164=1," día"," días")&amp;" de retraso","Cumplida"),IF(N($L164)&gt;=1,"Cumplida",IF(NOT(ISNUMBER($E164)),"Sin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plazo")))))))</f>
        <v/>
      </c>
      <c r="O164" s="57" t="n"/>
      <c r="P164" s="61">
        <f>IF(NOT((COUNTA($B164:$K164)+COUNTA($O164))&gt;0),"",IF((IF($C164="","Falta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",""))="","✔ OK","⚠ "&amp;LEFT(IF($C164="","Falta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",""),LEN(IF($C164="","Falta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",""))-3)))</f>
        <v/>
      </c>
      <c r="Q164" s="62">
        <f>IF(NOT((COUNTA($B164:$K164)+COUNTA($O164))&gt;0),"",IF(AND($T164="Sub",N($S164)&gt;0),IF(ISNUMBER(INDEX($D$5:$D$1000,$S164-4)),DATE(YEAR(INDEX($D$5:$D$1000,$S164-4)),MONTH(INDEX($D$5:$D$1000,$S164-4)),1),IF(ISNUMBER(INDEX($E$5:$E$1000,$S164-4)),DATE(YEAR(INDEX($E$5:$E$1000,$S164-4)),MONTH(INDEX($E$5:$E$1000,$S164-4)),1),MesCiclo)),IF(ISNUMBER($D164),DATE(YEAR($D164),MONTH($D164),1),IF(ISNUMBER($E164),DATE(YEAR($E164),MONTH($E164),1),MesCiclo))))</f>
        <v/>
      </c>
      <c r="R164" s="63">
        <f>IF(OR($Q164="",$Q164&lt;&gt;MesCiclo),"",COUNTIF($Q$5:$Q164,MesCiclo))</f>
        <v/>
      </c>
      <c r="S164" s="63">
        <f>IF($T164="","",IF($T164="Macro",ROW(),IFERROR(LOOKUP(2,1/($T$5:$T164="Macro"),ROW($T$5:$T164)),0)))</f>
        <v/>
      </c>
      <c r="T164" s="63">
        <f>IF(NOT((COUNTA($B164:$K164)+COUNTA($O164))&gt;0),"",IF($B164="Subactividad","Sub","Macro"))</f>
        <v/>
      </c>
      <c r="U164" s="63">
        <f>IF($T164="Macro",COUNTIFS($S$5:$S$1000,ROW(),$T$5:$T$1000,"Sub"),"")</f>
        <v/>
      </c>
      <c r="V164" s="63">
        <f>IF($T164="","",IF(ISNUMBER($F164),1,IFERROR(LOOKUP(2,1/($H164:$K164&lt;&gt;""),$H164:$K164),0)))</f>
        <v/>
      </c>
      <c r="W164" s="63">
        <f>IF($T164="","",IF(AND(ISNUMBER($F164),$F164&lt;=IF($Q164=MesCiclo,InicioCiclo,$Q164+MOD(2-WEEKDAY($Q164),7))+6),1,IF(ISNUMBER($H164),$H164,0)))</f>
        <v/>
      </c>
      <c r="X164" s="63">
        <f>IF($T164="","",IF(AND(ISNUMBER($F164),$F164&lt;=IF($Q164=MesCiclo,InicioCiclo,$Q164+MOD(2-WEEKDAY($Q164),7))+13),1,IF(ISNUMBER($I164),$I164,$W164)))</f>
        <v/>
      </c>
      <c r="Y164" s="63">
        <f>IF($T164="","",IF(AND(ISNUMBER($F164),$F164&lt;=IF($Q164=MesCiclo,InicioCiclo,$Q164+MOD(2-WEEKDAY($Q164),7))+20),1,IF(ISNUMBER($J164),$J164,$X164)))</f>
        <v/>
      </c>
      <c r="Z164" s="63">
        <f>IF($T164="","",IF(AND(ISNUMBER($F164),$F164&lt;=IF($Q164=MesCiclo,InicioCiclo,$Q164+MOD(2-WEEKDAY($Q164),7))+27),1,IF(ISNUMBER($K164),$K164,$Y164)))</f>
        <v/>
      </c>
      <c r="AA164" s="63">
        <f>IF($T164="","",IF(AND(ISNUMBER($F164),$F164&lt;=IF($Q164=MesCiclo,InicioCiclo,$Q164+MOD(2-WEEKDAY($Q164),7))+6),1,IF(N($U164)&gt;0,AVERAGEIFS($W$5:$W$1000,$S$5:$S$1000,ROW(),$T$5:$T$1000,"Sub"),$W164)))</f>
        <v/>
      </c>
      <c r="AB164" s="63">
        <f>IF($T164="","",IF(AND(ISNUMBER($F164),$F164&lt;=IF($Q164=MesCiclo,InicioCiclo,$Q164+MOD(2-WEEKDAY($Q164),7))+13),1,IF(N($U164)&gt;0,AVERAGEIFS($X$5:$X$1000,$S$5:$S$1000,ROW(),$T$5:$T$1000,"Sub"),$X164)))</f>
        <v/>
      </c>
      <c r="AC164" s="63">
        <f>IF($T164="","",IF(AND(ISNUMBER($F164),$F164&lt;=IF($Q164=MesCiclo,InicioCiclo,$Q164+MOD(2-WEEKDAY($Q164),7))+20),1,IF(N($U164)&gt;0,AVERAGEIFS($Y$5:$Y$1000,$S$5:$S$1000,ROW(),$T$5:$T$1000,"Sub"),$Y164)))</f>
        <v/>
      </c>
      <c r="AD164" s="63">
        <f>IF($T164="","",IF(AND(ISNUMBER($F164),$F164&lt;=IF($Q164=MesCiclo,InicioCiclo,$Q164+MOD(2-WEEKDAY($Q164),7))+27),1,IF(N($U164)&gt;0,AVERAGEIFS($Z$5:$Z$1000,$S$5:$S$1000,ROW(),$T$5:$T$1000,"Sub"),$Z164)))</f>
        <v/>
      </c>
      <c r="AE164" s="63">
        <f>IF($T164&lt;&gt;"Macro","",IF(COUNTIFS($Q$5:$Q$1000,$Q164,$T$5:$T$1000,"Macro",$G$5:$G$1000,"&gt;0")=0,1/COUNTIFS($Q$5:$Q$1000,$Q164,$T$5:$T$1000,"Macro"),IF(AND(ISNUMBER($G164),N($G164)&gt;0),$G164,SUMIFS($G$5:$G$1000,$Q$5:$Q$1000,$Q164,$T$5:$T$1000,"Macro")/COUNTIFS($Q$5:$Q$1000,$Q164,$T$5:$T$1000,"Macro",$G$5:$G$1000,"&gt;0"))/(COUNTIFS($Q$5:$Q$1000,$Q164,$T$5:$T$1000,"Macro")*SUMIFS($G$5:$G$1000,$Q$5:$Q$1000,$Q164,$T$5:$T$1000,"Macro")/COUNTIFS($Q$5:$Q$1000,$Q164,$T$5:$T$1000,"Macro",$G$5:$G$1000,"&gt;0"))))</f>
        <v/>
      </c>
    </row>
    <row r="165">
      <c r="A165" s="55">
        <f>IF(NOT((COUNTA($B165:$K165)+COUNTA($O165))&gt;0),"",IF($T165="Macro",COUNTIFS($T$5:$T165,"Macro",$Q$5:$Q165,$Q165),IF(N($S165)=0,"?",COUNTIFS(INDEX($T$5:$T$1000,1):INDEX($T$5:$T$1000,$S165-4),"Macro",INDEX($Q$5:$Q$1000,1):INDEX($Q$5:$Q$1000,$S165-4),INDEX($Q$5:$Q$1000,$S165-4))&amp;"."&amp;COUNTIFS($S$5:$S165,$S165,$T$5:$T165,"Sub"))))</f>
        <v/>
      </c>
      <c r="B165" s="56" t="n"/>
      <c r="C165" s="57" t="n"/>
      <c r="D165" s="58" t="n"/>
      <c r="E165" s="58" t="n"/>
      <c r="F165" s="58" t="n"/>
      <c r="G165" s="59" t="n"/>
      <c r="H165" s="59" t="n"/>
      <c r="I165" s="59" t="n"/>
      <c r="J165" s="59" t="n"/>
      <c r="K165" s="59" t="n"/>
      <c r="L165" s="60">
        <f>IF(NOT((COUNTA($B165:$K165)+COUNTA($O165))&gt;0),"",IF(ISNUMBER($F165),1,IF(N($U165)&gt;0,AVERAGEIFS($V$5:$V$1000,$S$5:$S$1000,ROW(),$T$5:$T$1000,"Sub"),$V165)))</f>
        <v/>
      </c>
      <c r="M165" s="55">
        <f>IF($L165="","",IF($L165&gt;=1,"Completado",IF($L165&gt;0,"En curso","Pendiente")))</f>
        <v/>
      </c>
      <c r="N165" s="55">
        <f>IF(NOT((COUNTA($B165:$K165)+COUNTA($O165))&gt;0),"",IF(ISNUMBER($F165),IF(AND(ISNUMBER($E165),$F165&gt;$E165),"Cumplida con "&amp;($F165-$E165)&amp;IF($F165-$E165=1," día"," días")&amp;" de retraso","Cumplida"),IF(N($L165)&gt;=1,"Cumplida",IF(NOT(ISNUMBER($E165)),"Sin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plazo")))))))</f>
        <v/>
      </c>
      <c r="O165" s="57" t="n"/>
      <c r="P165" s="61">
        <f>IF(NOT((COUNTA($B165:$K165)+COUNTA($O165))&gt;0),"",IF((IF($C165="","Falta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",""))="","✔ OK","⚠ "&amp;LEFT(IF($C165="","Falta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",""),LEN(IF($C165="","Falta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",""))-3)))</f>
        <v/>
      </c>
      <c r="Q165" s="62">
        <f>IF(NOT((COUNTA($B165:$K165)+COUNTA($O165))&gt;0),"",IF(AND($T165="Sub",N($S165)&gt;0),IF(ISNUMBER(INDEX($D$5:$D$1000,$S165-4)),DATE(YEAR(INDEX($D$5:$D$1000,$S165-4)),MONTH(INDEX($D$5:$D$1000,$S165-4)),1),IF(ISNUMBER(INDEX($E$5:$E$1000,$S165-4)),DATE(YEAR(INDEX($E$5:$E$1000,$S165-4)),MONTH(INDEX($E$5:$E$1000,$S165-4)),1),MesCiclo)),IF(ISNUMBER($D165),DATE(YEAR($D165),MONTH($D165),1),IF(ISNUMBER($E165),DATE(YEAR($E165),MONTH($E165),1),MesCiclo))))</f>
        <v/>
      </c>
      <c r="R165" s="63">
        <f>IF(OR($Q165="",$Q165&lt;&gt;MesCiclo),"",COUNTIF($Q$5:$Q165,MesCiclo))</f>
        <v/>
      </c>
      <c r="S165" s="63">
        <f>IF($T165="","",IF($T165="Macro",ROW(),IFERROR(LOOKUP(2,1/($T$5:$T165="Macro"),ROW($T$5:$T165)),0)))</f>
        <v/>
      </c>
      <c r="T165" s="63">
        <f>IF(NOT((COUNTA($B165:$K165)+COUNTA($O165))&gt;0),"",IF($B165="Subactividad","Sub","Macro"))</f>
        <v/>
      </c>
      <c r="U165" s="63">
        <f>IF($T165="Macro",COUNTIFS($S$5:$S$1000,ROW(),$T$5:$T$1000,"Sub"),"")</f>
        <v/>
      </c>
      <c r="V165" s="63">
        <f>IF($T165="","",IF(ISNUMBER($F165),1,IFERROR(LOOKUP(2,1/($H165:$K165&lt;&gt;""),$H165:$K165),0)))</f>
        <v/>
      </c>
      <c r="W165" s="63">
        <f>IF($T165="","",IF(AND(ISNUMBER($F165),$F165&lt;=IF($Q165=MesCiclo,InicioCiclo,$Q165+MOD(2-WEEKDAY($Q165),7))+6),1,IF(ISNUMBER($H165),$H165,0)))</f>
        <v/>
      </c>
      <c r="X165" s="63">
        <f>IF($T165="","",IF(AND(ISNUMBER($F165),$F165&lt;=IF($Q165=MesCiclo,InicioCiclo,$Q165+MOD(2-WEEKDAY($Q165),7))+13),1,IF(ISNUMBER($I165),$I165,$W165)))</f>
        <v/>
      </c>
      <c r="Y165" s="63">
        <f>IF($T165="","",IF(AND(ISNUMBER($F165),$F165&lt;=IF($Q165=MesCiclo,InicioCiclo,$Q165+MOD(2-WEEKDAY($Q165),7))+20),1,IF(ISNUMBER($J165),$J165,$X165)))</f>
        <v/>
      </c>
      <c r="Z165" s="63">
        <f>IF($T165="","",IF(AND(ISNUMBER($F165),$F165&lt;=IF($Q165=MesCiclo,InicioCiclo,$Q165+MOD(2-WEEKDAY($Q165),7))+27),1,IF(ISNUMBER($K165),$K165,$Y165)))</f>
        <v/>
      </c>
      <c r="AA165" s="63">
        <f>IF($T165="","",IF(AND(ISNUMBER($F165),$F165&lt;=IF($Q165=MesCiclo,InicioCiclo,$Q165+MOD(2-WEEKDAY($Q165),7))+6),1,IF(N($U165)&gt;0,AVERAGEIFS($W$5:$W$1000,$S$5:$S$1000,ROW(),$T$5:$T$1000,"Sub"),$W165)))</f>
        <v/>
      </c>
      <c r="AB165" s="63">
        <f>IF($T165="","",IF(AND(ISNUMBER($F165),$F165&lt;=IF($Q165=MesCiclo,InicioCiclo,$Q165+MOD(2-WEEKDAY($Q165),7))+13),1,IF(N($U165)&gt;0,AVERAGEIFS($X$5:$X$1000,$S$5:$S$1000,ROW(),$T$5:$T$1000,"Sub"),$X165)))</f>
        <v/>
      </c>
      <c r="AC165" s="63">
        <f>IF($T165="","",IF(AND(ISNUMBER($F165),$F165&lt;=IF($Q165=MesCiclo,InicioCiclo,$Q165+MOD(2-WEEKDAY($Q165),7))+20),1,IF(N($U165)&gt;0,AVERAGEIFS($Y$5:$Y$1000,$S$5:$S$1000,ROW(),$T$5:$T$1000,"Sub"),$Y165)))</f>
        <v/>
      </c>
      <c r="AD165" s="63">
        <f>IF($T165="","",IF(AND(ISNUMBER($F165),$F165&lt;=IF($Q165=MesCiclo,InicioCiclo,$Q165+MOD(2-WEEKDAY($Q165),7))+27),1,IF(N($U165)&gt;0,AVERAGEIFS($Z$5:$Z$1000,$S$5:$S$1000,ROW(),$T$5:$T$1000,"Sub"),$Z165)))</f>
        <v/>
      </c>
      <c r="AE165" s="63">
        <f>IF($T165&lt;&gt;"Macro","",IF(COUNTIFS($Q$5:$Q$1000,$Q165,$T$5:$T$1000,"Macro",$G$5:$G$1000,"&gt;0")=0,1/COUNTIFS($Q$5:$Q$1000,$Q165,$T$5:$T$1000,"Macro"),IF(AND(ISNUMBER($G165),N($G165)&gt;0),$G165,SUMIFS($G$5:$G$1000,$Q$5:$Q$1000,$Q165,$T$5:$T$1000,"Macro")/COUNTIFS($Q$5:$Q$1000,$Q165,$T$5:$T$1000,"Macro",$G$5:$G$1000,"&gt;0"))/(COUNTIFS($Q$5:$Q$1000,$Q165,$T$5:$T$1000,"Macro")*SUMIFS($G$5:$G$1000,$Q$5:$Q$1000,$Q165,$T$5:$T$1000,"Macro")/COUNTIFS($Q$5:$Q$1000,$Q165,$T$5:$T$1000,"Macro",$G$5:$G$1000,"&gt;0"))))</f>
        <v/>
      </c>
    </row>
    <row r="166">
      <c r="A166" s="55">
        <f>IF(NOT((COUNTA($B166:$K166)+COUNTA($O166))&gt;0),"",IF($T166="Macro",COUNTIFS($T$5:$T166,"Macro",$Q$5:$Q166,$Q166),IF(N($S166)=0,"?",COUNTIFS(INDEX($T$5:$T$1000,1):INDEX($T$5:$T$1000,$S166-4),"Macro",INDEX($Q$5:$Q$1000,1):INDEX($Q$5:$Q$1000,$S166-4),INDEX($Q$5:$Q$1000,$S166-4))&amp;"."&amp;COUNTIFS($S$5:$S166,$S166,$T$5:$T166,"Sub"))))</f>
        <v/>
      </c>
      <c r="B166" s="56" t="n"/>
      <c r="C166" s="57" t="n"/>
      <c r="D166" s="58" t="n"/>
      <c r="E166" s="58" t="n"/>
      <c r="F166" s="58" t="n"/>
      <c r="G166" s="59" t="n"/>
      <c r="H166" s="59" t="n"/>
      <c r="I166" s="59" t="n"/>
      <c r="J166" s="59" t="n"/>
      <c r="K166" s="59" t="n"/>
      <c r="L166" s="60">
        <f>IF(NOT((COUNTA($B166:$K166)+COUNTA($O166))&gt;0),"",IF(ISNUMBER($F166),1,IF(N($U166)&gt;0,AVERAGEIFS($V$5:$V$1000,$S$5:$S$1000,ROW(),$T$5:$T$1000,"Sub"),$V166)))</f>
        <v/>
      </c>
      <c r="M166" s="55">
        <f>IF($L166="","",IF($L166&gt;=1,"Completado",IF($L166&gt;0,"En curso","Pendiente")))</f>
        <v/>
      </c>
      <c r="N166" s="55">
        <f>IF(NOT((COUNTA($B166:$K166)+COUNTA($O166))&gt;0),"",IF(ISNUMBER($F166),IF(AND(ISNUMBER($E166),$F166&gt;$E166),"Cumplida con "&amp;($F166-$E166)&amp;IF($F166-$E166=1," día"," días")&amp;" de retraso","Cumplida"),IF(N($L166)&gt;=1,"Cumplida",IF(NOT(ISNUMBER($E166)),"Sin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plazo")))))))</f>
        <v/>
      </c>
      <c r="O166" s="57" t="n"/>
      <c r="P166" s="61">
        <f>IF(NOT((COUNTA($B166:$K166)+COUNTA($O166))&gt;0),"",IF((IF($C166="","Falta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",""))="","✔ OK","⚠ "&amp;LEFT(IF($C166="","Falta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",""),LEN(IF($C166="","Falta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",""))-3)))</f>
        <v/>
      </c>
      <c r="Q166" s="62">
        <f>IF(NOT((COUNTA($B166:$K166)+COUNTA($O166))&gt;0),"",IF(AND($T166="Sub",N($S166)&gt;0),IF(ISNUMBER(INDEX($D$5:$D$1000,$S166-4)),DATE(YEAR(INDEX($D$5:$D$1000,$S166-4)),MONTH(INDEX($D$5:$D$1000,$S166-4)),1),IF(ISNUMBER(INDEX($E$5:$E$1000,$S166-4)),DATE(YEAR(INDEX($E$5:$E$1000,$S166-4)),MONTH(INDEX($E$5:$E$1000,$S166-4)),1),MesCiclo)),IF(ISNUMBER($D166),DATE(YEAR($D166),MONTH($D166),1),IF(ISNUMBER($E166),DATE(YEAR($E166),MONTH($E166),1),MesCiclo))))</f>
        <v/>
      </c>
      <c r="R166" s="63">
        <f>IF(OR($Q166="",$Q166&lt;&gt;MesCiclo),"",COUNTIF($Q$5:$Q166,MesCiclo))</f>
        <v/>
      </c>
      <c r="S166" s="63">
        <f>IF($T166="","",IF($T166="Macro",ROW(),IFERROR(LOOKUP(2,1/($T$5:$T166="Macro"),ROW($T$5:$T166)),0)))</f>
        <v/>
      </c>
      <c r="T166" s="63">
        <f>IF(NOT((COUNTA($B166:$K166)+COUNTA($O166))&gt;0),"",IF($B166="Subactividad","Sub","Macro"))</f>
        <v/>
      </c>
      <c r="U166" s="63">
        <f>IF($T166="Macro",COUNTIFS($S$5:$S$1000,ROW(),$T$5:$T$1000,"Sub"),"")</f>
        <v/>
      </c>
      <c r="V166" s="63">
        <f>IF($T166="","",IF(ISNUMBER($F166),1,IFERROR(LOOKUP(2,1/($H166:$K166&lt;&gt;""),$H166:$K166),0)))</f>
        <v/>
      </c>
      <c r="W166" s="63">
        <f>IF($T166="","",IF(AND(ISNUMBER($F166),$F166&lt;=IF($Q166=MesCiclo,InicioCiclo,$Q166+MOD(2-WEEKDAY($Q166),7))+6),1,IF(ISNUMBER($H166),$H166,0)))</f>
        <v/>
      </c>
      <c r="X166" s="63">
        <f>IF($T166="","",IF(AND(ISNUMBER($F166),$F166&lt;=IF($Q166=MesCiclo,InicioCiclo,$Q166+MOD(2-WEEKDAY($Q166),7))+13),1,IF(ISNUMBER($I166),$I166,$W166)))</f>
        <v/>
      </c>
      <c r="Y166" s="63">
        <f>IF($T166="","",IF(AND(ISNUMBER($F166),$F166&lt;=IF($Q166=MesCiclo,InicioCiclo,$Q166+MOD(2-WEEKDAY($Q166),7))+20),1,IF(ISNUMBER($J166),$J166,$X166)))</f>
        <v/>
      </c>
      <c r="Z166" s="63">
        <f>IF($T166="","",IF(AND(ISNUMBER($F166),$F166&lt;=IF($Q166=MesCiclo,InicioCiclo,$Q166+MOD(2-WEEKDAY($Q166),7))+27),1,IF(ISNUMBER($K166),$K166,$Y166)))</f>
        <v/>
      </c>
      <c r="AA166" s="63">
        <f>IF($T166="","",IF(AND(ISNUMBER($F166),$F166&lt;=IF($Q166=MesCiclo,InicioCiclo,$Q166+MOD(2-WEEKDAY($Q166),7))+6),1,IF(N($U166)&gt;0,AVERAGEIFS($W$5:$W$1000,$S$5:$S$1000,ROW(),$T$5:$T$1000,"Sub"),$W166)))</f>
        <v/>
      </c>
      <c r="AB166" s="63">
        <f>IF($T166="","",IF(AND(ISNUMBER($F166),$F166&lt;=IF($Q166=MesCiclo,InicioCiclo,$Q166+MOD(2-WEEKDAY($Q166),7))+13),1,IF(N($U166)&gt;0,AVERAGEIFS($X$5:$X$1000,$S$5:$S$1000,ROW(),$T$5:$T$1000,"Sub"),$X166)))</f>
        <v/>
      </c>
      <c r="AC166" s="63">
        <f>IF($T166="","",IF(AND(ISNUMBER($F166),$F166&lt;=IF($Q166=MesCiclo,InicioCiclo,$Q166+MOD(2-WEEKDAY($Q166),7))+20),1,IF(N($U166)&gt;0,AVERAGEIFS($Y$5:$Y$1000,$S$5:$S$1000,ROW(),$T$5:$T$1000,"Sub"),$Y166)))</f>
        <v/>
      </c>
      <c r="AD166" s="63">
        <f>IF($T166="","",IF(AND(ISNUMBER($F166),$F166&lt;=IF($Q166=MesCiclo,InicioCiclo,$Q166+MOD(2-WEEKDAY($Q166),7))+27),1,IF(N($U166)&gt;0,AVERAGEIFS($Z$5:$Z$1000,$S$5:$S$1000,ROW(),$T$5:$T$1000,"Sub"),$Z166)))</f>
        <v/>
      </c>
      <c r="AE166" s="63">
        <f>IF($T166&lt;&gt;"Macro","",IF(COUNTIFS($Q$5:$Q$1000,$Q166,$T$5:$T$1000,"Macro",$G$5:$G$1000,"&gt;0")=0,1/COUNTIFS($Q$5:$Q$1000,$Q166,$T$5:$T$1000,"Macro"),IF(AND(ISNUMBER($G166),N($G166)&gt;0),$G166,SUMIFS($G$5:$G$1000,$Q$5:$Q$1000,$Q166,$T$5:$T$1000,"Macro")/COUNTIFS($Q$5:$Q$1000,$Q166,$T$5:$T$1000,"Macro",$G$5:$G$1000,"&gt;0"))/(COUNTIFS($Q$5:$Q$1000,$Q166,$T$5:$T$1000,"Macro")*SUMIFS($G$5:$G$1000,$Q$5:$Q$1000,$Q166,$T$5:$T$1000,"Macro")/COUNTIFS($Q$5:$Q$1000,$Q166,$T$5:$T$1000,"Macro",$G$5:$G$1000,"&gt;0"))))</f>
        <v/>
      </c>
    </row>
    <row r="167">
      <c r="A167" s="55">
        <f>IF(NOT((COUNTA($B167:$K167)+COUNTA($O167))&gt;0),"",IF($T167="Macro",COUNTIFS($T$5:$T167,"Macro",$Q$5:$Q167,$Q167),IF(N($S167)=0,"?",COUNTIFS(INDEX($T$5:$T$1000,1):INDEX($T$5:$T$1000,$S167-4),"Macro",INDEX($Q$5:$Q$1000,1):INDEX($Q$5:$Q$1000,$S167-4),INDEX($Q$5:$Q$1000,$S167-4))&amp;"."&amp;COUNTIFS($S$5:$S167,$S167,$T$5:$T167,"Sub"))))</f>
        <v/>
      </c>
      <c r="B167" s="56" t="n"/>
      <c r="C167" s="57" t="n"/>
      <c r="D167" s="58" t="n"/>
      <c r="E167" s="58" t="n"/>
      <c r="F167" s="58" t="n"/>
      <c r="G167" s="59" t="n"/>
      <c r="H167" s="59" t="n"/>
      <c r="I167" s="59" t="n"/>
      <c r="J167" s="59" t="n"/>
      <c r="K167" s="59" t="n"/>
      <c r="L167" s="60">
        <f>IF(NOT((COUNTA($B167:$K167)+COUNTA($O167))&gt;0),"",IF(ISNUMBER($F167),1,IF(N($U167)&gt;0,AVERAGEIFS($V$5:$V$1000,$S$5:$S$1000,ROW(),$T$5:$T$1000,"Sub"),$V167)))</f>
        <v/>
      </c>
      <c r="M167" s="55">
        <f>IF($L167="","",IF($L167&gt;=1,"Completado",IF($L167&gt;0,"En curso","Pendiente")))</f>
        <v/>
      </c>
      <c r="N167" s="55">
        <f>IF(NOT((COUNTA($B167:$K167)+COUNTA($O167))&gt;0),"",IF(ISNUMBER($F167),IF(AND(ISNUMBER($E167),$F167&gt;$E167),"Cumplida con "&amp;($F167-$E167)&amp;IF($F167-$E167=1," día"," días")&amp;" de retraso","Cumplida"),IF(N($L167)&gt;=1,"Cumplida",IF(NOT(ISNUMBER($E167)),"Sin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plazo")))))))</f>
        <v/>
      </c>
      <c r="O167" s="57" t="n"/>
      <c r="P167" s="61">
        <f>IF(NOT((COUNTA($B167:$K167)+COUNTA($O167))&gt;0),"",IF((IF($C167="","Falta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",""))="","✔ OK","⚠ "&amp;LEFT(IF($C167="","Falta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",""),LEN(IF($C167="","Falta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",""))-3)))</f>
        <v/>
      </c>
      <c r="Q167" s="62">
        <f>IF(NOT((COUNTA($B167:$K167)+COUNTA($O167))&gt;0),"",IF(AND($T167="Sub",N($S167)&gt;0),IF(ISNUMBER(INDEX($D$5:$D$1000,$S167-4)),DATE(YEAR(INDEX($D$5:$D$1000,$S167-4)),MONTH(INDEX($D$5:$D$1000,$S167-4)),1),IF(ISNUMBER(INDEX($E$5:$E$1000,$S167-4)),DATE(YEAR(INDEX($E$5:$E$1000,$S167-4)),MONTH(INDEX($E$5:$E$1000,$S167-4)),1),MesCiclo)),IF(ISNUMBER($D167),DATE(YEAR($D167),MONTH($D167),1),IF(ISNUMBER($E167),DATE(YEAR($E167),MONTH($E167),1),MesCiclo))))</f>
        <v/>
      </c>
      <c r="R167" s="63">
        <f>IF(OR($Q167="",$Q167&lt;&gt;MesCiclo),"",COUNTIF($Q$5:$Q167,MesCiclo))</f>
        <v/>
      </c>
      <c r="S167" s="63">
        <f>IF($T167="","",IF($T167="Macro",ROW(),IFERROR(LOOKUP(2,1/($T$5:$T167="Macro"),ROW($T$5:$T167)),0)))</f>
        <v/>
      </c>
      <c r="T167" s="63">
        <f>IF(NOT((COUNTA($B167:$K167)+COUNTA($O167))&gt;0),"",IF($B167="Subactividad","Sub","Macro"))</f>
        <v/>
      </c>
      <c r="U167" s="63">
        <f>IF($T167="Macro",COUNTIFS($S$5:$S$1000,ROW(),$T$5:$T$1000,"Sub"),"")</f>
        <v/>
      </c>
      <c r="V167" s="63">
        <f>IF($T167="","",IF(ISNUMBER($F167),1,IFERROR(LOOKUP(2,1/($H167:$K167&lt;&gt;""),$H167:$K167),0)))</f>
        <v/>
      </c>
      <c r="W167" s="63">
        <f>IF($T167="","",IF(AND(ISNUMBER($F167),$F167&lt;=IF($Q167=MesCiclo,InicioCiclo,$Q167+MOD(2-WEEKDAY($Q167),7))+6),1,IF(ISNUMBER($H167),$H167,0)))</f>
        <v/>
      </c>
      <c r="X167" s="63">
        <f>IF($T167="","",IF(AND(ISNUMBER($F167),$F167&lt;=IF($Q167=MesCiclo,InicioCiclo,$Q167+MOD(2-WEEKDAY($Q167),7))+13),1,IF(ISNUMBER($I167),$I167,$W167)))</f>
        <v/>
      </c>
      <c r="Y167" s="63">
        <f>IF($T167="","",IF(AND(ISNUMBER($F167),$F167&lt;=IF($Q167=MesCiclo,InicioCiclo,$Q167+MOD(2-WEEKDAY($Q167),7))+20),1,IF(ISNUMBER($J167),$J167,$X167)))</f>
        <v/>
      </c>
      <c r="Z167" s="63">
        <f>IF($T167="","",IF(AND(ISNUMBER($F167),$F167&lt;=IF($Q167=MesCiclo,InicioCiclo,$Q167+MOD(2-WEEKDAY($Q167),7))+27),1,IF(ISNUMBER($K167),$K167,$Y167)))</f>
        <v/>
      </c>
      <c r="AA167" s="63">
        <f>IF($T167="","",IF(AND(ISNUMBER($F167),$F167&lt;=IF($Q167=MesCiclo,InicioCiclo,$Q167+MOD(2-WEEKDAY($Q167),7))+6),1,IF(N($U167)&gt;0,AVERAGEIFS($W$5:$W$1000,$S$5:$S$1000,ROW(),$T$5:$T$1000,"Sub"),$W167)))</f>
        <v/>
      </c>
      <c r="AB167" s="63">
        <f>IF($T167="","",IF(AND(ISNUMBER($F167),$F167&lt;=IF($Q167=MesCiclo,InicioCiclo,$Q167+MOD(2-WEEKDAY($Q167),7))+13),1,IF(N($U167)&gt;0,AVERAGEIFS($X$5:$X$1000,$S$5:$S$1000,ROW(),$T$5:$T$1000,"Sub"),$X167)))</f>
        <v/>
      </c>
      <c r="AC167" s="63">
        <f>IF($T167="","",IF(AND(ISNUMBER($F167),$F167&lt;=IF($Q167=MesCiclo,InicioCiclo,$Q167+MOD(2-WEEKDAY($Q167),7))+20),1,IF(N($U167)&gt;0,AVERAGEIFS($Y$5:$Y$1000,$S$5:$S$1000,ROW(),$T$5:$T$1000,"Sub"),$Y167)))</f>
        <v/>
      </c>
      <c r="AD167" s="63">
        <f>IF($T167="","",IF(AND(ISNUMBER($F167),$F167&lt;=IF($Q167=MesCiclo,InicioCiclo,$Q167+MOD(2-WEEKDAY($Q167),7))+27),1,IF(N($U167)&gt;0,AVERAGEIFS($Z$5:$Z$1000,$S$5:$S$1000,ROW(),$T$5:$T$1000,"Sub"),$Z167)))</f>
        <v/>
      </c>
      <c r="AE167" s="63">
        <f>IF($T167&lt;&gt;"Macro","",IF(COUNTIFS($Q$5:$Q$1000,$Q167,$T$5:$T$1000,"Macro",$G$5:$G$1000,"&gt;0")=0,1/COUNTIFS($Q$5:$Q$1000,$Q167,$T$5:$T$1000,"Macro"),IF(AND(ISNUMBER($G167),N($G167)&gt;0),$G167,SUMIFS($G$5:$G$1000,$Q$5:$Q$1000,$Q167,$T$5:$T$1000,"Macro")/COUNTIFS($Q$5:$Q$1000,$Q167,$T$5:$T$1000,"Macro",$G$5:$G$1000,"&gt;0"))/(COUNTIFS($Q$5:$Q$1000,$Q167,$T$5:$T$1000,"Macro")*SUMIFS($G$5:$G$1000,$Q$5:$Q$1000,$Q167,$T$5:$T$1000,"Macro")/COUNTIFS($Q$5:$Q$1000,$Q167,$T$5:$T$1000,"Macro",$G$5:$G$1000,"&gt;0"))))</f>
        <v/>
      </c>
    </row>
    <row r="168">
      <c r="A168" s="55">
        <f>IF(NOT((COUNTA($B168:$K168)+COUNTA($O168))&gt;0),"",IF($T168="Macro",COUNTIFS($T$5:$T168,"Macro",$Q$5:$Q168,$Q168),IF(N($S168)=0,"?",COUNTIFS(INDEX($T$5:$T$1000,1):INDEX($T$5:$T$1000,$S168-4),"Macro",INDEX($Q$5:$Q$1000,1):INDEX($Q$5:$Q$1000,$S168-4),INDEX($Q$5:$Q$1000,$S168-4))&amp;"."&amp;COUNTIFS($S$5:$S168,$S168,$T$5:$T168,"Sub"))))</f>
        <v/>
      </c>
      <c r="B168" s="56" t="n"/>
      <c r="C168" s="57" t="n"/>
      <c r="D168" s="58" t="n"/>
      <c r="E168" s="58" t="n"/>
      <c r="F168" s="58" t="n"/>
      <c r="G168" s="59" t="n"/>
      <c r="H168" s="59" t="n"/>
      <c r="I168" s="59" t="n"/>
      <c r="J168" s="59" t="n"/>
      <c r="K168" s="59" t="n"/>
      <c r="L168" s="60">
        <f>IF(NOT((COUNTA($B168:$K168)+COUNTA($O168))&gt;0),"",IF(ISNUMBER($F168),1,IF(N($U168)&gt;0,AVERAGEIFS($V$5:$V$1000,$S$5:$S$1000,ROW(),$T$5:$T$1000,"Sub"),$V168)))</f>
        <v/>
      </c>
      <c r="M168" s="55">
        <f>IF($L168="","",IF($L168&gt;=1,"Completado",IF($L168&gt;0,"En curso","Pendiente")))</f>
        <v/>
      </c>
      <c r="N168" s="55">
        <f>IF(NOT((COUNTA($B168:$K168)+COUNTA($O168))&gt;0),"",IF(ISNUMBER($F168),IF(AND(ISNUMBER($E168),$F168&gt;$E168),"Cumplida con "&amp;($F168-$E168)&amp;IF($F168-$E168=1," día"," días")&amp;" de retraso","Cumplida"),IF(N($L168)&gt;=1,"Cumplida",IF(NOT(ISNUMBER($E168)),"Sin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plazo")))))))</f>
        <v/>
      </c>
      <c r="O168" s="57" t="n"/>
      <c r="P168" s="61">
        <f>IF(NOT((COUNTA($B168:$K168)+COUNTA($O168))&gt;0),"",IF((IF($C168="","Falta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",""))="","✔ OK","⚠ "&amp;LEFT(IF($C168="","Falta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",""),LEN(IF($C168="","Falta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",""))-3)))</f>
        <v/>
      </c>
      <c r="Q168" s="62">
        <f>IF(NOT((COUNTA($B168:$K168)+COUNTA($O168))&gt;0),"",IF(AND($T168="Sub",N($S168)&gt;0),IF(ISNUMBER(INDEX($D$5:$D$1000,$S168-4)),DATE(YEAR(INDEX($D$5:$D$1000,$S168-4)),MONTH(INDEX($D$5:$D$1000,$S168-4)),1),IF(ISNUMBER(INDEX($E$5:$E$1000,$S168-4)),DATE(YEAR(INDEX($E$5:$E$1000,$S168-4)),MONTH(INDEX($E$5:$E$1000,$S168-4)),1),MesCiclo)),IF(ISNUMBER($D168),DATE(YEAR($D168),MONTH($D168),1),IF(ISNUMBER($E168),DATE(YEAR($E168),MONTH($E168),1),MesCiclo))))</f>
        <v/>
      </c>
      <c r="R168" s="63">
        <f>IF(OR($Q168="",$Q168&lt;&gt;MesCiclo),"",COUNTIF($Q$5:$Q168,MesCiclo))</f>
        <v/>
      </c>
      <c r="S168" s="63">
        <f>IF($T168="","",IF($T168="Macro",ROW(),IFERROR(LOOKUP(2,1/($T$5:$T168="Macro"),ROW($T$5:$T168)),0)))</f>
        <v/>
      </c>
      <c r="T168" s="63">
        <f>IF(NOT((COUNTA($B168:$K168)+COUNTA($O168))&gt;0),"",IF($B168="Subactividad","Sub","Macro"))</f>
        <v/>
      </c>
      <c r="U168" s="63">
        <f>IF($T168="Macro",COUNTIFS($S$5:$S$1000,ROW(),$T$5:$T$1000,"Sub"),"")</f>
        <v/>
      </c>
      <c r="V168" s="63">
        <f>IF($T168="","",IF(ISNUMBER($F168),1,IFERROR(LOOKUP(2,1/($H168:$K168&lt;&gt;""),$H168:$K168),0)))</f>
        <v/>
      </c>
      <c r="W168" s="63">
        <f>IF($T168="","",IF(AND(ISNUMBER($F168),$F168&lt;=IF($Q168=MesCiclo,InicioCiclo,$Q168+MOD(2-WEEKDAY($Q168),7))+6),1,IF(ISNUMBER($H168),$H168,0)))</f>
        <v/>
      </c>
      <c r="X168" s="63">
        <f>IF($T168="","",IF(AND(ISNUMBER($F168),$F168&lt;=IF($Q168=MesCiclo,InicioCiclo,$Q168+MOD(2-WEEKDAY($Q168),7))+13),1,IF(ISNUMBER($I168),$I168,$W168)))</f>
        <v/>
      </c>
      <c r="Y168" s="63">
        <f>IF($T168="","",IF(AND(ISNUMBER($F168),$F168&lt;=IF($Q168=MesCiclo,InicioCiclo,$Q168+MOD(2-WEEKDAY($Q168),7))+20),1,IF(ISNUMBER($J168),$J168,$X168)))</f>
        <v/>
      </c>
      <c r="Z168" s="63">
        <f>IF($T168="","",IF(AND(ISNUMBER($F168),$F168&lt;=IF($Q168=MesCiclo,InicioCiclo,$Q168+MOD(2-WEEKDAY($Q168),7))+27),1,IF(ISNUMBER($K168),$K168,$Y168)))</f>
        <v/>
      </c>
      <c r="AA168" s="63">
        <f>IF($T168="","",IF(AND(ISNUMBER($F168),$F168&lt;=IF($Q168=MesCiclo,InicioCiclo,$Q168+MOD(2-WEEKDAY($Q168),7))+6),1,IF(N($U168)&gt;0,AVERAGEIFS($W$5:$W$1000,$S$5:$S$1000,ROW(),$T$5:$T$1000,"Sub"),$W168)))</f>
        <v/>
      </c>
      <c r="AB168" s="63">
        <f>IF($T168="","",IF(AND(ISNUMBER($F168),$F168&lt;=IF($Q168=MesCiclo,InicioCiclo,$Q168+MOD(2-WEEKDAY($Q168),7))+13),1,IF(N($U168)&gt;0,AVERAGEIFS($X$5:$X$1000,$S$5:$S$1000,ROW(),$T$5:$T$1000,"Sub"),$X168)))</f>
        <v/>
      </c>
      <c r="AC168" s="63">
        <f>IF($T168="","",IF(AND(ISNUMBER($F168),$F168&lt;=IF($Q168=MesCiclo,InicioCiclo,$Q168+MOD(2-WEEKDAY($Q168),7))+20),1,IF(N($U168)&gt;0,AVERAGEIFS($Y$5:$Y$1000,$S$5:$S$1000,ROW(),$T$5:$T$1000,"Sub"),$Y168)))</f>
        <v/>
      </c>
      <c r="AD168" s="63">
        <f>IF($T168="","",IF(AND(ISNUMBER($F168),$F168&lt;=IF($Q168=MesCiclo,InicioCiclo,$Q168+MOD(2-WEEKDAY($Q168),7))+27),1,IF(N($U168)&gt;0,AVERAGEIFS($Z$5:$Z$1000,$S$5:$S$1000,ROW(),$T$5:$T$1000,"Sub"),$Z168)))</f>
        <v/>
      </c>
      <c r="AE168" s="63">
        <f>IF($T168&lt;&gt;"Macro","",IF(COUNTIFS($Q$5:$Q$1000,$Q168,$T$5:$T$1000,"Macro",$G$5:$G$1000,"&gt;0")=0,1/COUNTIFS($Q$5:$Q$1000,$Q168,$T$5:$T$1000,"Macro"),IF(AND(ISNUMBER($G168),N($G168)&gt;0),$G168,SUMIFS($G$5:$G$1000,$Q$5:$Q$1000,$Q168,$T$5:$T$1000,"Macro")/COUNTIFS($Q$5:$Q$1000,$Q168,$T$5:$T$1000,"Macro",$G$5:$G$1000,"&gt;0"))/(COUNTIFS($Q$5:$Q$1000,$Q168,$T$5:$T$1000,"Macro")*SUMIFS($G$5:$G$1000,$Q$5:$Q$1000,$Q168,$T$5:$T$1000,"Macro")/COUNTIFS($Q$5:$Q$1000,$Q168,$T$5:$T$1000,"Macro",$G$5:$G$1000,"&gt;0"))))</f>
        <v/>
      </c>
    </row>
    <row r="169">
      <c r="A169" s="55">
        <f>IF(NOT((COUNTA($B169:$K169)+COUNTA($O169))&gt;0),"",IF($T169="Macro",COUNTIFS($T$5:$T169,"Macro",$Q$5:$Q169,$Q169),IF(N($S169)=0,"?",COUNTIFS(INDEX($T$5:$T$1000,1):INDEX($T$5:$T$1000,$S169-4),"Macro",INDEX($Q$5:$Q$1000,1):INDEX($Q$5:$Q$1000,$S169-4),INDEX($Q$5:$Q$1000,$S169-4))&amp;"."&amp;COUNTIFS($S$5:$S169,$S169,$T$5:$T169,"Sub"))))</f>
        <v/>
      </c>
      <c r="B169" s="56" t="n"/>
      <c r="C169" s="57" t="n"/>
      <c r="D169" s="58" t="n"/>
      <c r="E169" s="58" t="n"/>
      <c r="F169" s="58" t="n"/>
      <c r="G169" s="59" t="n"/>
      <c r="H169" s="59" t="n"/>
      <c r="I169" s="59" t="n"/>
      <c r="J169" s="59" t="n"/>
      <c r="K169" s="59" t="n"/>
      <c r="L169" s="60">
        <f>IF(NOT((COUNTA($B169:$K169)+COUNTA($O169))&gt;0),"",IF(ISNUMBER($F169),1,IF(N($U169)&gt;0,AVERAGEIFS($V$5:$V$1000,$S$5:$S$1000,ROW(),$T$5:$T$1000,"Sub"),$V169)))</f>
        <v/>
      </c>
      <c r="M169" s="55">
        <f>IF($L169="","",IF($L169&gt;=1,"Completado",IF($L169&gt;0,"En curso","Pendiente")))</f>
        <v/>
      </c>
      <c r="N169" s="55">
        <f>IF(NOT((COUNTA($B169:$K169)+COUNTA($O169))&gt;0),"",IF(ISNUMBER($F169),IF(AND(ISNUMBER($E169),$F169&gt;$E169),"Cumplida con "&amp;($F169-$E169)&amp;IF($F169-$E169=1," día"," días")&amp;" de retraso","Cumplida"),IF(N($L169)&gt;=1,"Cumplida",IF(NOT(ISNUMBER($E169)),"Sin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plazo")))))))</f>
        <v/>
      </c>
      <c r="O169" s="57" t="n"/>
      <c r="P169" s="61">
        <f>IF(NOT((COUNTA($B169:$K169)+COUNTA($O169))&gt;0),"",IF((IF($C169="","Falta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",""))="","✔ OK","⚠ "&amp;LEFT(IF($C169="","Falta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",""),LEN(IF($C169="","Falta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",""))-3)))</f>
        <v/>
      </c>
      <c r="Q169" s="62">
        <f>IF(NOT((COUNTA($B169:$K169)+COUNTA($O169))&gt;0),"",IF(AND($T169="Sub",N($S169)&gt;0),IF(ISNUMBER(INDEX($D$5:$D$1000,$S169-4)),DATE(YEAR(INDEX($D$5:$D$1000,$S169-4)),MONTH(INDEX($D$5:$D$1000,$S169-4)),1),IF(ISNUMBER(INDEX($E$5:$E$1000,$S169-4)),DATE(YEAR(INDEX($E$5:$E$1000,$S169-4)),MONTH(INDEX($E$5:$E$1000,$S169-4)),1),MesCiclo)),IF(ISNUMBER($D169),DATE(YEAR($D169),MONTH($D169),1),IF(ISNUMBER($E169),DATE(YEAR($E169),MONTH($E169),1),MesCiclo))))</f>
        <v/>
      </c>
      <c r="R169" s="63">
        <f>IF(OR($Q169="",$Q169&lt;&gt;MesCiclo),"",COUNTIF($Q$5:$Q169,MesCiclo))</f>
        <v/>
      </c>
      <c r="S169" s="63">
        <f>IF($T169="","",IF($T169="Macro",ROW(),IFERROR(LOOKUP(2,1/($T$5:$T169="Macro"),ROW($T$5:$T169)),0)))</f>
        <v/>
      </c>
      <c r="T169" s="63">
        <f>IF(NOT((COUNTA($B169:$K169)+COUNTA($O169))&gt;0),"",IF($B169="Subactividad","Sub","Macro"))</f>
        <v/>
      </c>
      <c r="U169" s="63">
        <f>IF($T169="Macro",COUNTIFS($S$5:$S$1000,ROW(),$T$5:$T$1000,"Sub"),"")</f>
        <v/>
      </c>
      <c r="V169" s="63">
        <f>IF($T169="","",IF(ISNUMBER($F169),1,IFERROR(LOOKUP(2,1/($H169:$K169&lt;&gt;""),$H169:$K169),0)))</f>
        <v/>
      </c>
      <c r="W169" s="63">
        <f>IF($T169="","",IF(AND(ISNUMBER($F169),$F169&lt;=IF($Q169=MesCiclo,InicioCiclo,$Q169+MOD(2-WEEKDAY($Q169),7))+6),1,IF(ISNUMBER($H169),$H169,0)))</f>
        <v/>
      </c>
      <c r="X169" s="63">
        <f>IF($T169="","",IF(AND(ISNUMBER($F169),$F169&lt;=IF($Q169=MesCiclo,InicioCiclo,$Q169+MOD(2-WEEKDAY($Q169),7))+13),1,IF(ISNUMBER($I169),$I169,$W169)))</f>
        <v/>
      </c>
      <c r="Y169" s="63">
        <f>IF($T169="","",IF(AND(ISNUMBER($F169),$F169&lt;=IF($Q169=MesCiclo,InicioCiclo,$Q169+MOD(2-WEEKDAY($Q169),7))+20),1,IF(ISNUMBER($J169),$J169,$X169)))</f>
        <v/>
      </c>
      <c r="Z169" s="63">
        <f>IF($T169="","",IF(AND(ISNUMBER($F169),$F169&lt;=IF($Q169=MesCiclo,InicioCiclo,$Q169+MOD(2-WEEKDAY($Q169),7))+27),1,IF(ISNUMBER($K169),$K169,$Y169)))</f>
        <v/>
      </c>
      <c r="AA169" s="63">
        <f>IF($T169="","",IF(AND(ISNUMBER($F169),$F169&lt;=IF($Q169=MesCiclo,InicioCiclo,$Q169+MOD(2-WEEKDAY($Q169),7))+6),1,IF(N($U169)&gt;0,AVERAGEIFS($W$5:$W$1000,$S$5:$S$1000,ROW(),$T$5:$T$1000,"Sub"),$W169)))</f>
        <v/>
      </c>
      <c r="AB169" s="63">
        <f>IF($T169="","",IF(AND(ISNUMBER($F169),$F169&lt;=IF($Q169=MesCiclo,InicioCiclo,$Q169+MOD(2-WEEKDAY($Q169),7))+13),1,IF(N($U169)&gt;0,AVERAGEIFS($X$5:$X$1000,$S$5:$S$1000,ROW(),$T$5:$T$1000,"Sub"),$X169)))</f>
        <v/>
      </c>
      <c r="AC169" s="63">
        <f>IF($T169="","",IF(AND(ISNUMBER($F169),$F169&lt;=IF($Q169=MesCiclo,InicioCiclo,$Q169+MOD(2-WEEKDAY($Q169),7))+20),1,IF(N($U169)&gt;0,AVERAGEIFS($Y$5:$Y$1000,$S$5:$S$1000,ROW(),$T$5:$T$1000,"Sub"),$Y169)))</f>
        <v/>
      </c>
      <c r="AD169" s="63">
        <f>IF($T169="","",IF(AND(ISNUMBER($F169),$F169&lt;=IF($Q169=MesCiclo,InicioCiclo,$Q169+MOD(2-WEEKDAY($Q169),7))+27),1,IF(N($U169)&gt;0,AVERAGEIFS($Z$5:$Z$1000,$S$5:$S$1000,ROW(),$T$5:$T$1000,"Sub"),$Z169)))</f>
        <v/>
      </c>
      <c r="AE169" s="63">
        <f>IF($T169&lt;&gt;"Macro","",IF(COUNTIFS($Q$5:$Q$1000,$Q169,$T$5:$T$1000,"Macro",$G$5:$G$1000,"&gt;0")=0,1/COUNTIFS($Q$5:$Q$1000,$Q169,$T$5:$T$1000,"Macro"),IF(AND(ISNUMBER($G169),N($G169)&gt;0),$G169,SUMIFS($G$5:$G$1000,$Q$5:$Q$1000,$Q169,$T$5:$T$1000,"Macro")/COUNTIFS($Q$5:$Q$1000,$Q169,$T$5:$T$1000,"Macro",$G$5:$G$1000,"&gt;0"))/(COUNTIFS($Q$5:$Q$1000,$Q169,$T$5:$T$1000,"Macro")*SUMIFS($G$5:$G$1000,$Q$5:$Q$1000,$Q169,$T$5:$T$1000,"Macro")/COUNTIFS($Q$5:$Q$1000,$Q169,$T$5:$T$1000,"Macro",$G$5:$G$1000,"&gt;0"))))</f>
        <v/>
      </c>
    </row>
    <row r="170">
      <c r="A170" s="55">
        <f>IF(NOT((COUNTA($B170:$K170)+COUNTA($O170))&gt;0),"",IF($T170="Macro",COUNTIFS($T$5:$T170,"Macro",$Q$5:$Q170,$Q170),IF(N($S170)=0,"?",COUNTIFS(INDEX($T$5:$T$1000,1):INDEX($T$5:$T$1000,$S170-4),"Macro",INDEX($Q$5:$Q$1000,1):INDEX($Q$5:$Q$1000,$S170-4),INDEX($Q$5:$Q$1000,$S170-4))&amp;"."&amp;COUNTIFS($S$5:$S170,$S170,$T$5:$T170,"Sub"))))</f>
        <v/>
      </c>
      <c r="B170" s="56" t="n"/>
      <c r="C170" s="57" t="n"/>
      <c r="D170" s="58" t="n"/>
      <c r="E170" s="58" t="n"/>
      <c r="F170" s="58" t="n"/>
      <c r="G170" s="59" t="n"/>
      <c r="H170" s="59" t="n"/>
      <c r="I170" s="59" t="n"/>
      <c r="J170" s="59" t="n"/>
      <c r="K170" s="59" t="n"/>
      <c r="L170" s="60">
        <f>IF(NOT((COUNTA($B170:$K170)+COUNTA($O170))&gt;0),"",IF(ISNUMBER($F170),1,IF(N($U170)&gt;0,AVERAGEIFS($V$5:$V$1000,$S$5:$S$1000,ROW(),$T$5:$T$1000,"Sub"),$V170)))</f>
        <v/>
      </c>
      <c r="M170" s="55">
        <f>IF($L170="","",IF($L170&gt;=1,"Completado",IF($L170&gt;0,"En curso","Pendiente")))</f>
        <v/>
      </c>
      <c r="N170" s="55">
        <f>IF(NOT((COUNTA($B170:$K170)+COUNTA($O170))&gt;0),"",IF(ISNUMBER($F170),IF(AND(ISNUMBER($E170),$F170&gt;$E170),"Cumplida con "&amp;($F170-$E170)&amp;IF($F170-$E170=1," día"," días")&amp;" de retraso","Cumplida"),IF(N($L170)&gt;=1,"Cumplida",IF(NOT(ISNUMBER($E170)),"Sin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plazo")))))))</f>
        <v/>
      </c>
      <c r="O170" s="57" t="n"/>
      <c r="P170" s="61">
        <f>IF(NOT((COUNTA($B170:$K170)+COUNTA($O170))&gt;0),"",IF((IF($C170="","Falta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",""))="","✔ OK","⚠ "&amp;LEFT(IF($C170="","Falta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",""),LEN(IF($C170="","Falta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",""))-3)))</f>
        <v/>
      </c>
      <c r="Q170" s="62">
        <f>IF(NOT((COUNTA($B170:$K170)+COUNTA($O170))&gt;0),"",IF(AND($T170="Sub",N($S170)&gt;0),IF(ISNUMBER(INDEX($D$5:$D$1000,$S170-4)),DATE(YEAR(INDEX($D$5:$D$1000,$S170-4)),MONTH(INDEX($D$5:$D$1000,$S170-4)),1),IF(ISNUMBER(INDEX($E$5:$E$1000,$S170-4)),DATE(YEAR(INDEX($E$5:$E$1000,$S170-4)),MONTH(INDEX($E$5:$E$1000,$S170-4)),1),MesCiclo)),IF(ISNUMBER($D170),DATE(YEAR($D170),MONTH($D170),1),IF(ISNUMBER($E170),DATE(YEAR($E170),MONTH($E170),1),MesCiclo))))</f>
        <v/>
      </c>
      <c r="R170" s="63">
        <f>IF(OR($Q170="",$Q170&lt;&gt;MesCiclo),"",COUNTIF($Q$5:$Q170,MesCiclo))</f>
        <v/>
      </c>
      <c r="S170" s="63">
        <f>IF($T170="","",IF($T170="Macro",ROW(),IFERROR(LOOKUP(2,1/($T$5:$T170="Macro"),ROW($T$5:$T170)),0)))</f>
        <v/>
      </c>
      <c r="T170" s="63">
        <f>IF(NOT((COUNTA($B170:$K170)+COUNTA($O170))&gt;0),"",IF($B170="Subactividad","Sub","Macro"))</f>
        <v/>
      </c>
      <c r="U170" s="63">
        <f>IF($T170="Macro",COUNTIFS($S$5:$S$1000,ROW(),$T$5:$T$1000,"Sub"),"")</f>
        <v/>
      </c>
      <c r="V170" s="63">
        <f>IF($T170="","",IF(ISNUMBER($F170),1,IFERROR(LOOKUP(2,1/($H170:$K170&lt;&gt;""),$H170:$K170),0)))</f>
        <v/>
      </c>
      <c r="W170" s="63">
        <f>IF($T170="","",IF(AND(ISNUMBER($F170),$F170&lt;=IF($Q170=MesCiclo,InicioCiclo,$Q170+MOD(2-WEEKDAY($Q170),7))+6),1,IF(ISNUMBER($H170),$H170,0)))</f>
        <v/>
      </c>
      <c r="X170" s="63">
        <f>IF($T170="","",IF(AND(ISNUMBER($F170),$F170&lt;=IF($Q170=MesCiclo,InicioCiclo,$Q170+MOD(2-WEEKDAY($Q170),7))+13),1,IF(ISNUMBER($I170),$I170,$W170)))</f>
        <v/>
      </c>
      <c r="Y170" s="63">
        <f>IF($T170="","",IF(AND(ISNUMBER($F170),$F170&lt;=IF($Q170=MesCiclo,InicioCiclo,$Q170+MOD(2-WEEKDAY($Q170),7))+20),1,IF(ISNUMBER($J170),$J170,$X170)))</f>
        <v/>
      </c>
      <c r="Z170" s="63">
        <f>IF($T170="","",IF(AND(ISNUMBER($F170),$F170&lt;=IF($Q170=MesCiclo,InicioCiclo,$Q170+MOD(2-WEEKDAY($Q170),7))+27),1,IF(ISNUMBER($K170),$K170,$Y170)))</f>
        <v/>
      </c>
      <c r="AA170" s="63">
        <f>IF($T170="","",IF(AND(ISNUMBER($F170),$F170&lt;=IF($Q170=MesCiclo,InicioCiclo,$Q170+MOD(2-WEEKDAY($Q170),7))+6),1,IF(N($U170)&gt;0,AVERAGEIFS($W$5:$W$1000,$S$5:$S$1000,ROW(),$T$5:$T$1000,"Sub"),$W170)))</f>
        <v/>
      </c>
      <c r="AB170" s="63">
        <f>IF($T170="","",IF(AND(ISNUMBER($F170),$F170&lt;=IF($Q170=MesCiclo,InicioCiclo,$Q170+MOD(2-WEEKDAY($Q170),7))+13),1,IF(N($U170)&gt;0,AVERAGEIFS($X$5:$X$1000,$S$5:$S$1000,ROW(),$T$5:$T$1000,"Sub"),$X170)))</f>
        <v/>
      </c>
      <c r="AC170" s="63">
        <f>IF($T170="","",IF(AND(ISNUMBER($F170),$F170&lt;=IF($Q170=MesCiclo,InicioCiclo,$Q170+MOD(2-WEEKDAY($Q170),7))+20),1,IF(N($U170)&gt;0,AVERAGEIFS($Y$5:$Y$1000,$S$5:$S$1000,ROW(),$T$5:$T$1000,"Sub"),$Y170)))</f>
        <v/>
      </c>
      <c r="AD170" s="63">
        <f>IF($T170="","",IF(AND(ISNUMBER($F170),$F170&lt;=IF($Q170=MesCiclo,InicioCiclo,$Q170+MOD(2-WEEKDAY($Q170),7))+27),1,IF(N($U170)&gt;0,AVERAGEIFS($Z$5:$Z$1000,$S$5:$S$1000,ROW(),$T$5:$T$1000,"Sub"),$Z170)))</f>
        <v/>
      </c>
      <c r="AE170" s="63">
        <f>IF($T170&lt;&gt;"Macro","",IF(COUNTIFS($Q$5:$Q$1000,$Q170,$T$5:$T$1000,"Macro",$G$5:$G$1000,"&gt;0")=0,1/COUNTIFS($Q$5:$Q$1000,$Q170,$T$5:$T$1000,"Macro"),IF(AND(ISNUMBER($G170),N($G170)&gt;0),$G170,SUMIFS($G$5:$G$1000,$Q$5:$Q$1000,$Q170,$T$5:$T$1000,"Macro")/COUNTIFS($Q$5:$Q$1000,$Q170,$T$5:$T$1000,"Macro",$G$5:$G$1000,"&gt;0"))/(COUNTIFS($Q$5:$Q$1000,$Q170,$T$5:$T$1000,"Macro")*SUMIFS($G$5:$G$1000,$Q$5:$Q$1000,$Q170,$T$5:$T$1000,"Macro")/COUNTIFS($Q$5:$Q$1000,$Q170,$T$5:$T$1000,"Macro",$G$5:$G$1000,"&gt;0"))))</f>
        <v/>
      </c>
    </row>
    <row r="171">
      <c r="A171" s="55">
        <f>IF(NOT((COUNTA($B171:$K171)+COUNTA($O171))&gt;0),"",IF($T171="Macro",COUNTIFS($T$5:$T171,"Macro",$Q$5:$Q171,$Q171),IF(N($S171)=0,"?",COUNTIFS(INDEX($T$5:$T$1000,1):INDEX($T$5:$T$1000,$S171-4),"Macro",INDEX($Q$5:$Q$1000,1):INDEX($Q$5:$Q$1000,$S171-4),INDEX($Q$5:$Q$1000,$S171-4))&amp;"."&amp;COUNTIFS($S$5:$S171,$S171,$T$5:$T171,"Sub"))))</f>
        <v/>
      </c>
      <c r="B171" s="56" t="n"/>
      <c r="C171" s="57" t="n"/>
      <c r="D171" s="58" t="n"/>
      <c r="E171" s="58" t="n"/>
      <c r="F171" s="58" t="n"/>
      <c r="G171" s="59" t="n"/>
      <c r="H171" s="59" t="n"/>
      <c r="I171" s="59" t="n"/>
      <c r="J171" s="59" t="n"/>
      <c r="K171" s="59" t="n"/>
      <c r="L171" s="60">
        <f>IF(NOT((COUNTA($B171:$K171)+COUNTA($O171))&gt;0),"",IF(ISNUMBER($F171),1,IF(N($U171)&gt;0,AVERAGEIFS($V$5:$V$1000,$S$5:$S$1000,ROW(),$T$5:$T$1000,"Sub"),$V171)))</f>
        <v/>
      </c>
      <c r="M171" s="55">
        <f>IF($L171="","",IF($L171&gt;=1,"Completado",IF($L171&gt;0,"En curso","Pendiente")))</f>
        <v/>
      </c>
      <c r="N171" s="55">
        <f>IF(NOT((COUNTA($B171:$K171)+COUNTA($O171))&gt;0),"",IF(ISNUMBER($F171),IF(AND(ISNUMBER($E171),$F171&gt;$E171),"Cumplida con "&amp;($F171-$E171)&amp;IF($F171-$E171=1," día"," días")&amp;" de retraso","Cumplida"),IF(N($L171)&gt;=1,"Cumplida",IF(NOT(ISNUMBER($E171)),"Sin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plazo")))))))</f>
        <v/>
      </c>
      <c r="O171" s="57" t="n"/>
      <c r="P171" s="61">
        <f>IF(NOT((COUNTA($B171:$K171)+COUNTA($O171))&gt;0),"",IF((IF($C171="","Falta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",""))="","✔ OK","⚠ "&amp;LEFT(IF($C171="","Falta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",""),LEN(IF($C171="","Falta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",""))-3)))</f>
        <v/>
      </c>
      <c r="Q171" s="62">
        <f>IF(NOT((COUNTA($B171:$K171)+COUNTA($O171))&gt;0),"",IF(AND($T171="Sub",N($S171)&gt;0),IF(ISNUMBER(INDEX($D$5:$D$1000,$S171-4)),DATE(YEAR(INDEX($D$5:$D$1000,$S171-4)),MONTH(INDEX($D$5:$D$1000,$S171-4)),1),IF(ISNUMBER(INDEX($E$5:$E$1000,$S171-4)),DATE(YEAR(INDEX($E$5:$E$1000,$S171-4)),MONTH(INDEX($E$5:$E$1000,$S171-4)),1),MesCiclo)),IF(ISNUMBER($D171),DATE(YEAR($D171),MONTH($D171),1),IF(ISNUMBER($E171),DATE(YEAR($E171),MONTH($E171),1),MesCiclo))))</f>
        <v/>
      </c>
      <c r="R171" s="63">
        <f>IF(OR($Q171="",$Q171&lt;&gt;MesCiclo),"",COUNTIF($Q$5:$Q171,MesCiclo))</f>
        <v/>
      </c>
      <c r="S171" s="63">
        <f>IF($T171="","",IF($T171="Macro",ROW(),IFERROR(LOOKUP(2,1/($T$5:$T171="Macro"),ROW($T$5:$T171)),0)))</f>
        <v/>
      </c>
      <c r="T171" s="63">
        <f>IF(NOT((COUNTA($B171:$K171)+COUNTA($O171))&gt;0),"",IF($B171="Subactividad","Sub","Macro"))</f>
        <v/>
      </c>
      <c r="U171" s="63">
        <f>IF($T171="Macro",COUNTIFS($S$5:$S$1000,ROW(),$T$5:$T$1000,"Sub"),"")</f>
        <v/>
      </c>
      <c r="V171" s="63">
        <f>IF($T171="","",IF(ISNUMBER($F171),1,IFERROR(LOOKUP(2,1/($H171:$K171&lt;&gt;""),$H171:$K171),0)))</f>
        <v/>
      </c>
      <c r="W171" s="63">
        <f>IF($T171="","",IF(AND(ISNUMBER($F171),$F171&lt;=IF($Q171=MesCiclo,InicioCiclo,$Q171+MOD(2-WEEKDAY($Q171),7))+6),1,IF(ISNUMBER($H171),$H171,0)))</f>
        <v/>
      </c>
      <c r="X171" s="63">
        <f>IF($T171="","",IF(AND(ISNUMBER($F171),$F171&lt;=IF($Q171=MesCiclo,InicioCiclo,$Q171+MOD(2-WEEKDAY($Q171),7))+13),1,IF(ISNUMBER($I171),$I171,$W171)))</f>
        <v/>
      </c>
      <c r="Y171" s="63">
        <f>IF($T171="","",IF(AND(ISNUMBER($F171),$F171&lt;=IF($Q171=MesCiclo,InicioCiclo,$Q171+MOD(2-WEEKDAY($Q171),7))+20),1,IF(ISNUMBER($J171),$J171,$X171)))</f>
        <v/>
      </c>
      <c r="Z171" s="63">
        <f>IF($T171="","",IF(AND(ISNUMBER($F171),$F171&lt;=IF($Q171=MesCiclo,InicioCiclo,$Q171+MOD(2-WEEKDAY($Q171),7))+27),1,IF(ISNUMBER($K171),$K171,$Y171)))</f>
        <v/>
      </c>
      <c r="AA171" s="63">
        <f>IF($T171="","",IF(AND(ISNUMBER($F171),$F171&lt;=IF($Q171=MesCiclo,InicioCiclo,$Q171+MOD(2-WEEKDAY($Q171),7))+6),1,IF(N($U171)&gt;0,AVERAGEIFS($W$5:$W$1000,$S$5:$S$1000,ROW(),$T$5:$T$1000,"Sub"),$W171)))</f>
        <v/>
      </c>
      <c r="AB171" s="63">
        <f>IF($T171="","",IF(AND(ISNUMBER($F171),$F171&lt;=IF($Q171=MesCiclo,InicioCiclo,$Q171+MOD(2-WEEKDAY($Q171),7))+13),1,IF(N($U171)&gt;0,AVERAGEIFS($X$5:$X$1000,$S$5:$S$1000,ROW(),$T$5:$T$1000,"Sub"),$X171)))</f>
        <v/>
      </c>
      <c r="AC171" s="63">
        <f>IF($T171="","",IF(AND(ISNUMBER($F171),$F171&lt;=IF($Q171=MesCiclo,InicioCiclo,$Q171+MOD(2-WEEKDAY($Q171),7))+20),1,IF(N($U171)&gt;0,AVERAGEIFS($Y$5:$Y$1000,$S$5:$S$1000,ROW(),$T$5:$T$1000,"Sub"),$Y171)))</f>
        <v/>
      </c>
      <c r="AD171" s="63">
        <f>IF($T171="","",IF(AND(ISNUMBER($F171),$F171&lt;=IF($Q171=MesCiclo,InicioCiclo,$Q171+MOD(2-WEEKDAY($Q171),7))+27),1,IF(N($U171)&gt;0,AVERAGEIFS($Z$5:$Z$1000,$S$5:$S$1000,ROW(),$T$5:$T$1000,"Sub"),$Z171)))</f>
        <v/>
      </c>
      <c r="AE171" s="63">
        <f>IF($T171&lt;&gt;"Macro","",IF(COUNTIFS($Q$5:$Q$1000,$Q171,$T$5:$T$1000,"Macro",$G$5:$G$1000,"&gt;0")=0,1/COUNTIFS($Q$5:$Q$1000,$Q171,$T$5:$T$1000,"Macro"),IF(AND(ISNUMBER($G171),N($G171)&gt;0),$G171,SUMIFS($G$5:$G$1000,$Q$5:$Q$1000,$Q171,$T$5:$T$1000,"Macro")/COUNTIFS($Q$5:$Q$1000,$Q171,$T$5:$T$1000,"Macro",$G$5:$G$1000,"&gt;0"))/(COUNTIFS($Q$5:$Q$1000,$Q171,$T$5:$T$1000,"Macro")*SUMIFS($G$5:$G$1000,$Q$5:$Q$1000,$Q171,$T$5:$T$1000,"Macro")/COUNTIFS($Q$5:$Q$1000,$Q171,$T$5:$T$1000,"Macro",$G$5:$G$1000,"&gt;0"))))</f>
        <v/>
      </c>
    </row>
    <row r="172">
      <c r="A172" s="55">
        <f>IF(NOT((COUNTA($B172:$K172)+COUNTA($O172))&gt;0),"",IF($T172="Macro",COUNTIFS($T$5:$T172,"Macro",$Q$5:$Q172,$Q172),IF(N($S172)=0,"?",COUNTIFS(INDEX($T$5:$T$1000,1):INDEX($T$5:$T$1000,$S172-4),"Macro",INDEX($Q$5:$Q$1000,1):INDEX($Q$5:$Q$1000,$S172-4),INDEX($Q$5:$Q$1000,$S172-4))&amp;"."&amp;COUNTIFS($S$5:$S172,$S172,$T$5:$T172,"Sub"))))</f>
        <v/>
      </c>
      <c r="B172" s="56" t="n"/>
      <c r="C172" s="57" t="n"/>
      <c r="D172" s="58" t="n"/>
      <c r="E172" s="58" t="n"/>
      <c r="F172" s="58" t="n"/>
      <c r="G172" s="59" t="n"/>
      <c r="H172" s="59" t="n"/>
      <c r="I172" s="59" t="n"/>
      <c r="J172" s="59" t="n"/>
      <c r="K172" s="59" t="n"/>
      <c r="L172" s="60">
        <f>IF(NOT((COUNTA($B172:$K172)+COUNTA($O172))&gt;0),"",IF(ISNUMBER($F172),1,IF(N($U172)&gt;0,AVERAGEIFS($V$5:$V$1000,$S$5:$S$1000,ROW(),$T$5:$T$1000,"Sub"),$V172)))</f>
        <v/>
      </c>
      <c r="M172" s="55">
        <f>IF($L172="","",IF($L172&gt;=1,"Completado",IF($L172&gt;0,"En curso","Pendiente")))</f>
        <v/>
      </c>
      <c r="N172" s="55">
        <f>IF(NOT((COUNTA($B172:$K172)+COUNTA($O172))&gt;0),"",IF(ISNUMBER($F172),IF(AND(ISNUMBER($E172),$F172&gt;$E172),"Cumplida con "&amp;($F172-$E172)&amp;IF($F172-$E172=1," día"," días")&amp;" de retraso","Cumplida"),IF(N($L172)&gt;=1,"Cumplida",IF(NOT(ISNUMBER($E172)),"Sin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plazo")))))))</f>
        <v/>
      </c>
      <c r="O172" s="57" t="n"/>
      <c r="P172" s="61">
        <f>IF(NOT((COUNTA($B172:$K172)+COUNTA($O172))&gt;0),"",IF((IF($C172="","Falta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",""))="","✔ OK","⚠ "&amp;LEFT(IF($C172="","Falta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",""),LEN(IF($C172="","Falta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",""))-3)))</f>
        <v/>
      </c>
      <c r="Q172" s="62">
        <f>IF(NOT((COUNTA($B172:$K172)+COUNTA($O172))&gt;0),"",IF(AND($T172="Sub",N($S172)&gt;0),IF(ISNUMBER(INDEX($D$5:$D$1000,$S172-4)),DATE(YEAR(INDEX($D$5:$D$1000,$S172-4)),MONTH(INDEX($D$5:$D$1000,$S172-4)),1),IF(ISNUMBER(INDEX($E$5:$E$1000,$S172-4)),DATE(YEAR(INDEX($E$5:$E$1000,$S172-4)),MONTH(INDEX($E$5:$E$1000,$S172-4)),1),MesCiclo)),IF(ISNUMBER($D172),DATE(YEAR($D172),MONTH($D172),1),IF(ISNUMBER($E172),DATE(YEAR($E172),MONTH($E172),1),MesCiclo))))</f>
        <v/>
      </c>
      <c r="R172" s="63">
        <f>IF(OR($Q172="",$Q172&lt;&gt;MesCiclo),"",COUNTIF($Q$5:$Q172,MesCiclo))</f>
        <v/>
      </c>
      <c r="S172" s="63">
        <f>IF($T172="","",IF($T172="Macro",ROW(),IFERROR(LOOKUP(2,1/($T$5:$T172="Macro"),ROW($T$5:$T172)),0)))</f>
        <v/>
      </c>
      <c r="T172" s="63">
        <f>IF(NOT((COUNTA($B172:$K172)+COUNTA($O172))&gt;0),"",IF($B172="Subactividad","Sub","Macro"))</f>
        <v/>
      </c>
      <c r="U172" s="63">
        <f>IF($T172="Macro",COUNTIFS($S$5:$S$1000,ROW(),$T$5:$T$1000,"Sub"),"")</f>
        <v/>
      </c>
      <c r="V172" s="63">
        <f>IF($T172="","",IF(ISNUMBER($F172),1,IFERROR(LOOKUP(2,1/($H172:$K172&lt;&gt;""),$H172:$K172),0)))</f>
        <v/>
      </c>
      <c r="W172" s="63">
        <f>IF($T172="","",IF(AND(ISNUMBER($F172),$F172&lt;=IF($Q172=MesCiclo,InicioCiclo,$Q172+MOD(2-WEEKDAY($Q172),7))+6),1,IF(ISNUMBER($H172),$H172,0)))</f>
        <v/>
      </c>
      <c r="X172" s="63">
        <f>IF($T172="","",IF(AND(ISNUMBER($F172),$F172&lt;=IF($Q172=MesCiclo,InicioCiclo,$Q172+MOD(2-WEEKDAY($Q172),7))+13),1,IF(ISNUMBER($I172),$I172,$W172)))</f>
        <v/>
      </c>
      <c r="Y172" s="63">
        <f>IF($T172="","",IF(AND(ISNUMBER($F172),$F172&lt;=IF($Q172=MesCiclo,InicioCiclo,$Q172+MOD(2-WEEKDAY($Q172),7))+20),1,IF(ISNUMBER($J172),$J172,$X172)))</f>
        <v/>
      </c>
      <c r="Z172" s="63">
        <f>IF($T172="","",IF(AND(ISNUMBER($F172),$F172&lt;=IF($Q172=MesCiclo,InicioCiclo,$Q172+MOD(2-WEEKDAY($Q172),7))+27),1,IF(ISNUMBER($K172),$K172,$Y172)))</f>
        <v/>
      </c>
      <c r="AA172" s="63">
        <f>IF($T172="","",IF(AND(ISNUMBER($F172),$F172&lt;=IF($Q172=MesCiclo,InicioCiclo,$Q172+MOD(2-WEEKDAY($Q172),7))+6),1,IF(N($U172)&gt;0,AVERAGEIFS($W$5:$W$1000,$S$5:$S$1000,ROW(),$T$5:$T$1000,"Sub"),$W172)))</f>
        <v/>
      </c>
      <c r="AB172" s="63">
        <f>IF($T172="","",IF(AND(ISNUMBER($F172),$F172&lt;=IF($Q172=MesCiclo,InicioCiclo,$Q172+MOD(2-WEEKDAY($Q172),7))+13),1,IF(N($U172)&gt;0,AVERAGEIFS($X$5:$X$1000,$S$5:$S$1000,ROW(),$T$5:$T$1000,"Sub"),$X172)))</f>
        <v/>
      </c>
      <c r="AC172" s="63">
        <f>IF($T172="","",IF(AND(ISNUMBER($F172),$F172&lt;=IF($Q172=MesCiclo,InicioCiclo,$Q172+MOD(2-WEEKDAY($Q172),7))+20),1,IF(N($U172)&gt;0,AVERAGEIFS($Y$5:$Y$1000,$S$5:$S$1000,ROW(),$T$5:$T$1000,"Sub"),$Y172)))</f>
        <v/>
      </c>
      <c r="AD172" s="63">
        <f>IF($T172="","",IF(AND(ISNUMBER($F172),$F172&lt;=IF($Q172=MesCiclo,InicioCiclo,$Q172+MOD(2-WEEKDAY($Q172),7))+27),1,IF(N($U172)&gt;0,AVERAGEIFS($Z$5:$Z$1000,$S$5:$S$1000,ROW(),$T$5:$T$1000,"Sub"),$Z172)))</f>
        <v/>
      </c>
      <c r="AE172" s="63">
        <f>IF($T172&lt;&gt;"Macro","",IF(COUNTIFS($Q$5:$Q$1000,$Q172,$T$5:$T$1000,"Macro",$G$5:$G$1000,"&gt;0")=0,1/COUNTIFS($Q$5:$Q$1000,$Q172,$T$5:$T$1000,"Macro"),IF(AND(ISNUMBER($G172),N($G172)&gt;0),$G172,SUMIFS($G$5:$G$1000,$Q$5:$Q$1000,$Q172,$T$5:$T$1000,"Macro")/COUNTIFS($Q$5:$Q$1000,$Q172,$T$5:$T$1000,"Macro",$G$5:$G$1000,"&gt;0"))/(COUNTIFS($Q$5:$Q$1000,$Q172,$T$5:$T$1000,"Macro")*SUMIFS($G$5:$G$1000,$Q$5:$Q$1000,$Q172,$T$5:$T$1000,"Macro")/COUNTIFS($Q$5:$Q$1000,$Q172,$T$5:$T$1000,"Macro",$G$5:$G$1000,"&gt;0"))))</f>
        <v/>
      </c>
    </row>
    <row r="173">
      <c r="A173" s="55">
        <f>IF(NOT((COUNTA($B173:$K173)+COUNTA($O173))&gt;0),"",IF($T173="Macro",COUNTIFS($T$5:$T173,"Macro",$Q$5:$Q173,$Q173),IF(N($S173)=0,"?",COUNTIFS(INDEX($T$5:$T$1000,1):INDEX($T$5:$T$1000,$S173-4),"Macro",INDEX($Q$5:$Q$1000,1):INDEX($Q$5:$Q$1000,$S173-4),INDEX($Q$5:$Q$1000,$S173-4))&amp;"."&amp;COUNTIFS($S$5:$S173,$S173,$T$5:$T173,"Sub"))))</f>
        <v/>
      </c>
      <c r="B173" s="56" t="n"/>
      <c r="C173" s="57" t="n"/>
      <c r="D173" s="58" t="n"/>
      <c r="E173" s="58" t="n"/>
      <c r="F173" s="58" t="n"/>
      <c r="G173" s="59" t="n"/>
      <c r="H173" s="59" t="n"/>
      <c r="I173" s="59" t="n"/>
      <c r="J173" s="59" t="n"/>
      <c r="K173" s="59" t="n"/>
      <c r="L173" s="60">
        <f>IF(NOT((COUNTA($B173:$K173)+COUNTA($O173))&gt;0),"",IF(ISNUMBER($F173),1,IF(N($U173)&gt;0,AVERAGEIFS($V$5:$V$1000,$S$5:$S$1000,ROW(),$T$5:$T$1000,"Sub"),$V173)))</f>
        <v/>
      </c>
      <c r="M173" s="55">
        <f>IF($L173="","",IF($L173&gt;=1,"Completado",IF($L173&gt;0,"En curso","Pendiente")))</f>
        <v/>
      </c>
      <c r="N173" s="55">
        <f>IF(NOT((COUNTA($B173:$K173)+COUNTA($O173))&gt;0),"",IF(ISNUMBER($F173),IF(AND(ISNUMBER($E173),$F173&gt;$E173),"Cumplida con "&amp;($F173-$E173)&amp;IF($F173-$E173=1," día"," días")&amp;" de retraso","Cumplida"),IF(N($L173)&gt;=1,"Cumplida",IF(NOT(ISNUMBER($E173)),"Sin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plazo")))))))</f>
        <v/>
      </c>
      <c r="O173" s="57" t="n"/>
      <c r="P173" s="61">
        <f>IF(NOT((COUNTA($B173:$K173)+COUNTA($O173))&gt;0),"",IF((IF($C173="","Falta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",""))="","✔ OK","⚠ "&amp;LEFT(IF($C173="","Falta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",""),LEN(IF($C173="","Falta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",""))-3)))</f>
        <v/>
      </c>
      <c r="Q173" s="62">
        <f>IF(NOT((COUNTA($B173:$K173)+COUNTA($O173))&gt;0),"",IF(AND($T173="Sub",N($S173)&gt;0),IF(ISNUMBER(INDEX($D$5:$D$1000,$S173-4)),DATE(YEAR(INDEX($D$5:$D$1000,$S173-4)),MONTH(INDEX($D$5:$D$1000,$S173-4)),1),IF(ISNUMBER(INDEX($E$5:$E$1000,$S173-4)),DATE(YEAR(INDEX($E$5:$E$1000,$S173-4)),MONTH(INDEX($E$5:$E$1000,$S173-4)),1),MesCiclo)),IF(ISNUMBER($D173),DATE(YEAR($D173),MONTH($D173),1),IF(ISNUMBER($E173),DATE(YEAR($E173),MONTH($E173),1),MesCiclo))))</f>
        <v/>
      </c>
      <c r="R173" s="63">
        <f>IF(OR($Q173="",$Q173&lt;&gt;MesCiclo),"",COUNTIF($Q$5:$Q173,MesCiclo))</f>
        <v/>
      </c>
      <c r="S173" s="63">
        <f>IF($T173="","",IF($T173="Macro",ROW(),IFERROR(LOOKUP(2,1/($T$5:$T173="Macro"),ROW($T$5:$T173)),0)))</f>
        <v/>
      </c>
      <c r="T173" s="63">
        <f>IF(NOT((COUNTA($B173:$K173)+COUNTA($O173))&gt;0),"",IF($B173="Subactividad","Sub","Macro"))</f>
        <v/>
      </c>
      <c r="U173" s="63">
        <f>IF($T173="Macro",COUNTIFS($S$5:$S$1000,ROW(),$T$5:$T$1000,"Sub"),"")</f>
        <v/>
      </c>
      <c r="V173" s="63">
        <f>IF($T173="","",IF(ISNUMBER($F173),1,IFERROR(LOOKUP(2,1/($H173:$K173&lt;&gt;""),$H173:$K173),0)))</f>
        <v/>
      </c>
      <c r="W173" s="63">
        <f>IF($T173="","",IF(AND(ISNUMBER($F173),$F173&lt;=IF($Q173=MesCiclo,InicioCiclo,$Q173+MOD(2-WEEKDAY($Q173),7))+6),1,IF(ISNUMBER($H173),$H173,0)))</f>
        <v/>
      </c>
      <c r="X173" s="63">
        <f>IF($T173="","",IF(AND(ISNUMBER($F173),$F173&lt;=IF($Q173=MesCiclo,InicioCiclo,$Q173+MOD(2-WEEKDAY($Q173),7))+13),1,IF(ISNUMBER($I173),$I173,$W173)))</f>
        <v/>
      </c>
      <c r="Y173" s="63">
        <f>IF($T173="","",IF(AND(ISNUMBER($F173),$F173&lt;=IF($Q173=MesCiclo,InicioCiclo,$Q173+MOD(2-WEEKDAY($Q173),7))+20),1,IF(ISNUMBER($J173),$J173,$X173)))</f>
        <v/>
      </c>
      <c r="Z173" s="63">
        <f>IF($T173="","",IF(AND(ISNUMBER($F173),$F173&lt;=IF($Q173=MesCiclo,InicioCiclo,$Q173+MOD(2-WEEKDAY($Q173),7))+27),1,IF(ISNUMBER($K173),$K173,$Y173)))</f>
        <v/>
      </c>
      <c r="AA173" s="63">
        <f>IF($T173="","",IF(AND(ISNUMBER($F173),$F173&lt;=IF($Q173=MesCiclo,InicioCiclo,$Q173+MOD(2-WEEKDAY($Q173),7))+6),1,IF(N($U173)&gt;0,AVERAGEIFS($W$5:$W$1000,$S$5:$S$1000,ROW(),$T$5:$T$1000,"Sub"),$W173)))</f>
        <v/>
      </c>
      <c r="AB173" s="63">
        <f>IF($T173="","",IF(AND(ISNUMBER($F173),$F173&lt;=IF($Q173=MesCiclo,InicioCiclo,$Q173+MOD(2-WEEKDAY($Q173),7))+13),1,IF(N($U173)&gt;0,AVERAGEIFS($X$5:$X$1000,$S$5:$S$1000,ROW(),$T$5:$T$1000,"Sub"),$X173)))</f>
        <v/>
      </c>
      <c r="AC173" s="63">
        <f>IF($T173="","",IF(AND(ISNUMBER($F173),$F173&lt;=IF($Q173=MesCiclo,InicioCiclo,$Q173+MOD(2-WEEKDAY($Q173),7))+20),1,IF(N($U173)&gt;0,AVERAGEIFS($Y$5:$Y$1000,$S$5:$S$1000,ROW(),$T$5:$T$1000,"Sub"),$Y173)))</f>
        <v/>
      </c>
      <c r="AD173" s="63">
        <f>IF($T173="","",IF(AND(ISNUMBER($F173),$F173&lt;=IF($Q173=MesCiclo,InicioCiclo,$Q173+MOD(2-WEEKDAY($Q173),7))+27),1,IF(N($U173)&gt;0,AVERAGEIFS($Z$5:$Z$1000,$S$5:$S$1000,ROW(),$T$5:$T$1000,"Sub"),$Z173)))</f>
        <v/>
      </c>
      <c r="AE173" s="63">
        <f>IF($T173&lt;&gt;"Macro","",IF(COUNTIFS($Q$5:$Q$1000,$Q173,$T$5:$T$1000,"Macro",$G$5:$G$1000,"&gt;0")=0,1/COUNTIFS($Q$5:$Q$1000,$Q173,$T$5:$T$1000,"Macro"),IF(AND(ISNUMBER($G173),N($G173)&gt;0),$G173,SUMIFS($G$5:$G$1000,$Q$5:$Q$1000,$Q173,$T$5:$T$1000,"Macro")/COUNTIFS($Q$5:$Q$1000,$Q173,$T$5:$T$1000,"Macro",$G$5:$G$1000,"&gt;0"))/(COUNTIFS($Q$5:$Q$1000,$Q173,$T$5:$T$1000,"Macro")*SUMIFS($G$5:$G$1000,$Q$5:$Q$1000,$Q173,$T$5:$T$1000,"Macro")/COUNTIFS($Q$5:$Q$1000,$Q173,$T$5:$T$1000,"Macro",$G$5:$G$1000,"&gt;0"))))</f>
        <v/>
      </c>
    </row>
    <row r="174">
      <c r="A174" s="55">
        <f>IF(NOT((COUNTA($B174:$K174)+COUNTA($O174))&gt;0),"",IF($T174="Macro",COUNTIFS($T$5:$T174,"Macro",$Q$5:$Q174,$Q174),IF(N($S174)=0,"?",COUNTIFS(INDEX($T$5:$T$1000,1):INDEX($T$5:$T$1000,$S174-4),"Macro",INDEX($Q$5:$Q$1000,1):INDEX($Q$5:$Q$1000,$S174-4),INDEX($Q$5:$Q$1000,$S174-4))&amp;"."&amp;COUNTIFS($S$5:$S174,$S174,$T$5:$T174,"Sub"))))</f>
        <v/>
      </c>
      <c r="B174" s="56" t="n"/>
      <c r="C174" s="57" t="n"/>
      <c r="D174" s="58" t="n"/>
      <c r="E174" s="58" t="n"/>
      <c r="F174" s="58" t="n"/>
      <c r="G174" s="59" t="n"/>
      <c r="H174" s="59" t="n"/>
      <c r="I174" s="59" t="n"/>
      <c r="J174" s="59" t="n"/>
      <c r="K174" s="59" t="n"/>
      <c r="L174" s="60">
        <f>IF(NOT((COUNTA($B174:$K174)+COUNTA($O174))&gt;0),"",IF(ISNUMBER($F174),1,IF(N($U174)&gt;0,AVERAGEIFS($V$5:$V$1000,$S$5:$S$1000,ROW(),$T$5:$T$1000,"Sub"),$V174)))</f>
        <v/>
      </c>
      <c r="M174" s="55">
        <f>IF($L174="","",IF($L174&gt;=1,"Completado",IF($L174&gt;0,"En curso","Pendiente")))</f>
        <v/>
      </c>
      <c r="N174" s="55">
        <f>IF(NOT((COUNTA($B174:$K174)+COUNTA($O174))&gt;0),"",IF(ISNUMBER($F174),IF(AND(ISNUMBER($E174),$F174&gt;$E174),"Cumplida con "&amp;($F174-$E174)&amp;IF($F174-$E174=1," día"," días")&amp;" de retraso","Cumplida"),IF(N($L174)&gt;=1,"Cumplida",IF(NOT(ISNUMBER($E174)),"Sin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plazo")))))))</f>
        <v/>
      </c>
      <c r="O174" s="57" t="n"/>
      <c r="P174" s="61">
        <f>IF(NOT((COUNTA($B174:$K174)+COUNTA($O174))&gt;0),"",IF((IF($C174="","Falta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",""))="","✔ OK","⚠ "&amp;LEFT(IF($C174="","Falta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",""),LEN(IF($C174="","Falta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",""))-3)))</f>
        <v/>
      </c>
      <c r="Q174" s="62">
        <f>IF(NOT((COUNTA($B174:$K174)+COUNTA($O174))&gt;0),"",IF(AND($T174="Sub",N($S174)&gt;0),IF(ISNUMBER(INDEX($D$5:$D$1000,$S174-4)),DATE(YEAR(INDEX($D$5:$D$1000,$S174-4)),MONTH(INDEX($D$5:$D$1000,$S174-4)),1),IF(ISNUMBER(INDEX($E$5:$E$1000,$S174-4)),DATE(YEAR(INDEX($E$5:$E$1000,$S174-4)),MONTH(INDEX($E$5:$E$1000,$S174-4)),1),MesCiclo)),IF(ISNUMBER($D174),DATE(YEAR($D174),MONTH($D174),1),IF(ISNUMBER($E174),DATE(YEAR($E174),MONTH($E174),1),MesCiclo))))</f>
        <v/>
      </c>
      <c r="R174" s="63">
        <f>IF(OR($Q174="",$Q174&lt;&gt;MesCiclo),"",COUNTIF($Q$5:$Q174,MesCiclo))</f>
        <v/>
      </c>
      <c r="S174" s="63">
        <f>IF($T174="","",IF($T174="Macro",ROW(),IFERROR(LOOKUP(2,1/($T$5:$T174="Macro"),ROW($T$5:$T174)),0)))</f>
        <v/>
      </c>
      <c r="T174" s="63">
        <f>IF(NOT((COUNTA($B174:$K174)+COUNTA($O174))&gt;0),"",IF($B174="Subactividad","Sub","Macro"))</f>
        <v/>
      </c>
      <c r="U174" s="63">
        <f>IF($T174="Macro",COUNTIFS($S$5:$S$1000,ROW(),$T$5:$T$1000,"Sub"),"")</f>
        <v/>
      </c>
      <c r="V174" s="63">
        <f>IF($T174="","",IF(ISNUMBER($F174),1,IFERROR(LOOKUP(2,1/($H174:$K174&lt;&gt;""),$H174:$K174),0)))</f>
        <v/>
      </c>
      <c r="W174" s="63">
        <f>IF($T174="","",IF(AND(ISNUMBER($F174),$F174&lt;=IF($Q174=MesCiclo,InicioCiclo,$Q174+MOD(2-WEEKDAY($Q174),7))+6),1,IF(ISNUMBER($H174),$H174,0)))</f>
        <v/>
      </c>
      <c r="X174" s="63">
        <f>IF($T174="","",IF(AND(ISNUMBER($F174),$F174&lt;=IF($Q174=MesCiclo,InicioCiclo,$Q174+MOD(2-WEEKDAY($Q174),7))+13),1,IF(ISNUMBER($I174),$I174,$W174)))</f>
        <v/>
      </c>
      <c r="Y174" s="63">
        <f>IF($T174="","",IF(AND(ISNUMBER($F174),$F174&lt;=IF($Q174=MesCiclo,InicioCiclo,$Q174+MOD(2-WEEKDAY($Q174),7))+20),1,IF(ISNUMBER($J174),$J174,$X174)))</f>
        <v/>
      </c>
      <c r="Z174" s="63">
        <f>IF($T174="","",IF(AND(ISNUMBER($F174),$F174&lt;=IF($Q174=MesCiclo,InicioCiclo,$Q174+MOD(2-WEEKDAY($Q174),7))+27),1,IF(ISNUMBER($K174),$K174,$Y174)))</f>
        <v/>
      </c>
      <c r="AA174" s="63">
        <f>IF($T174="","",IF(AND(ISNUMBER($F174),$F174&lt;=IF($Q174=MesCiclo,InicioCiclo,$Q174+MOD(2-WEEKDAY($Q174),7))+6),1,IF(N($U174)&gt;0,AVERAGEIFS($W$5:$W$1000,$S$5:$S$1000,ROW(),$T$5:$T$1000,"Sub"),$W174)))</f>
        <v/>
      </c>
      <c r="AB174" s="63">
        <f>IF($T174="","",IF(AND(ISNUMBER($F174),$F174&lt;=IF($Q174=MesCiclo,InicioCiclo,$Q174+MOD(2-WEEKDAY($Q174),7))+13),1,IF(N($U174)&gt;0,AVERAGEIFS($X$5:$X$1000,$S$5:$S$1000,ROW(),$T$5:$T$1000,"Sub"),$X174)))</f>
        <v/>
      </c>
      <c r="AC174" s="63">
        <f>IF($T174="","",IF(AND(ISNUMBER($F174),$F174&lt;=IF($Q174=MesCiclo,InicioCiclo,$Q174+MOD(2-WEEKDAY($Q174),7))+20),1,IF(N($U174)&gt;0,AVERAGEIFS($Y$5:$Y$1000,$S$5:$S$1000,ROW(),$T$5:$T$1000,"Sub"),$Y174)))</f>
        <v/>
      </c>
      <c r="AD174" s="63">
        <f>IF($T174="","",IF(AND(ISNUMBER($F174),$F174&lt;=IF($Q174=MesCiclo,InicioCiclo,$Q174+MOD(2-WEEKDAY($Q174),7))+27),1,IF(N($U174)&gt;0,AVERAGEIFS($Z$5:$Z$1000,$S$5:$S$1000,ROW(),$T$5:$T$1000,"Sub"),$Z174)))</f>
        <v/>
      </c>
      <c r="AE174" s="63">
        <f>IF($T174&lt;&gt;"Macro","",IF(COUNTIFS($Q$5:$Q$1000,$Q174,$T$5:$T$1000,"Macro",$G$5:$G$1000,"&gt;0")=0,1/COUNTIFS($Q$5:$Q$1000,$Q174,$T$5:$T$1000,"Macro"),IF(AND(ISNUMBER($G174),N($G174)&gt;0),$G174,SUMIFS($G$5:$G$1000,$Q$5:$Q$1000,$Q174,$T$5:$T$1000,"Macro")/COUNTIFS($Q$5:$Q$1000,$Q174,$T$5:$T$1000,"Macro",$G$5:$G$1000,"&gt;0"))/(COUNTIFS($Q$5:$Q$1000,$Q174,$T$5:$T$1000,"Macro")*SUMIFS($G$5:$G$1000,$Q$5:$Q$1000,$Q174,$T$5:$T$1000,"Macro")/COUNTIFS($Q$5:$Q$1000,$Q174,$T$5:$T$1000,"Macro",$G$5:$G$1000,"&gt;0"))))</f>
        <v/>
      </c>
    </row>
    <row r="175">
      <c r="A175" s="55">
        <f>IF(NOT((COUNTA($B175:$K175)+COUNTA($O175))&gt;0),"",IF($T175="Macro",COUNTIFS($T$5:$T175,"Macro",$Q$5:$Q175,$Q175),IF(N($S175)=0,"?",COUNTIFS(INDEX($T$5:$T$1000,1):INDEX($T$5:$T$1000,$S175-4),"Macro",INDEX($Q$5:$Q$1000,1):INDEX($Q$5:$Q$1000,$S175-4),INDEX($Q$5:$Q$1000,$S175-4))&amp;"."&amp;COUNTIFS($S$5:$S175,$S175,$T$5:$T175,"Sub"))))</f>
        <v/>
      </c>
      <c r="B175" s="56" t="n"/>
      <c r="C175" s="57" t="n"/>
      <c r="D175" s="58" t="n"/>
      <c r="E175" s="58" t="n"/>
      <c r="F175" s="58" t="n"/>
      <c r="G175" s="59" t="n"/>
      <c r="H175" s="59" t="n"/>
      <c r="I175" s="59" t="n"/>
      <c r="J175" s="59" t="n"/>
      <c r="K175" s="59" t="n"/>
      <c r="L175" s="60">
        <f>IF(NOT((COUNTA($B175:$K175)+COUNTA($O175))&gt;0),"",IF(ISNUMBER($F175),1,IF(N($U175)&gt;0,AVERAGEIFS($V$5:$V$1000,$S$5:$S$1000,ROW(),$T$5:$T$1000,"Sub"),$V175)))</f>
        <v/>
      </c>
      <c r="M175" s="55">
        <f>IF($L175="","",IF($L175&gt;=1,"Completado",IF($L175&gt;0,"En curso","Pendiente")))</f>
        <v/>
      </c>
      <c r="N175" s="55">
        <f>IF(NOT((COUNTA($B175:$K175)+COUNTA($O175))&gt;0),"",IF(ISNUMBER($F175),IF(AND(ISNUMBER($E175),$F175&gt;$E175),"Cumplida con "&amp;($F175-$E175)&amp;IF($F175-$E175=1," día"," días")&amp;" de retraso","Cumplida"),IF(N($L175)&gt;=1,"Cumplida",IF(NOT(ISNUMBER($E175)),"Sin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plazo")))))))</f>
        <v/>
      </c>
      <c r="O175" s="57" t="n"/>
      <c r="P175" s="61">
        <f>IF(NOT((COUNTA($B175:$K175)+COUNTA($O175))&gt;0),"",IF((IF($C175="","Falta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",""))="","✔ OK","⚠ "&amp;LEFT(IF($C175="","Falta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",""),LEN(IF($C175="","Falta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",""))-3)))</f>
        <v/>
      </c>
      <c r="Q175" s="62">
        <f>IF(NOT((COUNTA($B175:$K175)+COUNTA($O175))&gt;0),"",IF(AND($T175="Sub",N($S175)&gt;0),IF(ISNUMBER(INDEX($D$5:$D$1000,$S175-4)),DATE(YEAR(INDEX($D$5:$D$1000,$S175-4)),MONTH(INDEX($D$5:$D$1000,$S175-4)),1),IF(ISNUMBER(INDEX($E$5:$E$1000,$S175-4)),DATE(YEAR(INDEX($E$5:$E$1000,$S175-4)),MONTH(INDEX($E$5:$E$1000,$S175-4)),1),MesCiclo)),IF(ISNUMBER($D175),DATE(YEAR($D175),MONTH($D175),1),IF(ISNUMBER($E175),DATE(YEAR($E175),MONTH($E175),1),MesCiclo))))</f>
        <v/>
      </c>
      <c r="R175" s="63">
        <f>IF(OR($Q175="",$Q175&lt;&gt;MesCiclo),"",COUNTIF($Q$5:$Q175,MesCiclo))</f>
        <v/>
      </c>
      <c r="S175" s="63">
        <f>IF($T175="","",IF($T175="Macro",ROW(),IFERROR(LOOKUP(2,1/($T$5:$T175="Macro"),ROW($T$5:$T175)),0)))</f>
        <v/>
      </c>
      <c r="T175" s="63">
        <f>IF(NOT((COUNTA($B175:$K175)+COUNTA($O175))&gt;0),"",IF($B175="Subactividad","Sub","Macro"))</f>
        <v/>
      </c>
      <c r="U175" s="63">
        <f>IF($T175="Macro",COUNTIFS($S$5:$S$1000,ROW(),$T$5:$T$1000,"Sub"),"")</f>
        <v/>
      </c>
      <c r="V175" s="63">
        <f>IF($T175="","",IF(ISNUMBER($F175),1,IFERROR(LOOKUP(2,1/($H175:$K175&lt;&gt;""),$H175:$K175),0)))</f>
        <v/>
      </c>
      <c r="W175" s="63">
        <f>IF($T175="","",IF(AND(ISNUMBER($F175),$F175&lt;=IF($Q175=MesCiclo,InicioCiclo,$Q175+MOD(2-WEEKDAY($Q175),7))+6),1,IF(ISNUMBER($H175),$H175,0)))</f>
        <v/>
      </c>
      <c r="X175" s="63">
        <f>IF($T175="","",IF(AND(ISNUMBER($F175),$F175&lt;=IF($Q175=MesCiclo,InicioCiclo,$Q175+MOD(2-WEEKDAY($Q175),7))+13),1,IF(ISNUMBER($I175),$I175,$W175)))</f>
        <v/>
      </c>
      <c r="Y175" s="63">
        <f>IF($T175="","",IF(AND(ISNUMBER($F175),$F175&lt;=IF($Q175=MesCiclo,InicioCiclo,$Q175+MOD(2-WEEKDAY($Q175),7))+20),1,IF(ISNUMBER($J175),$J175,$X175)))</f>
        <v/>
      </c>
      <c r="Z175" s="63">
        <f>IF($T175="","",IF(AND(ISNUMBER($F175),$F175&lt;=IF($Q175=MesCiclo,InicioCiclo,$Q175+MOD(2-WEEKDAY($Q175),7))+27),1,IF(ISNUMBER($K175),$K175,$Y175)))</f>
        <v/>
      </c>
      <c r="AA175" s="63">
        <f>IF($T175="","",IF(AND(ISNUMBER($F175),$F175&lt;=IF($Q175=MesCiclo,InicioCiclo,$Q175+MOD(2-WEEKDAY($Q175),7))+6),1,IF(N($U175)&gt;0,AVERAGEIFS($W$5:$W$1000,$S$5:$S$1000,ROW(),$T$5:$T$1000,"Sub"),$W175)))</f>
        <v/>
      </c>
      <c r="AB175" s="63">
        <f>IF($T175="","",IF(AND(ISNUMBER($F175),$F175&lt;=IF($Q175=MesCiclo,InicioCiclo,$Q175+MOD(2-WEEKDAY($Q175),7))+13),1,IF(N($U175)&gt;0,AVERAGEIFS($X$5:$X$1000,$S$5:$S$1000,ROW(),$T$5:$T$1000,"Sub"),$X175)))</f>
        <v/>
      </c>
      <c r="AC175" s="63">
        <f>IF($T175="","",IF(AND(ISNUMBER($F175),$F175&lt;=IF($Q175=MesCiclo,InicioCiclo,$Q175+MOD(2-WEEKDAY($Q175),7))+20),1,IF(N($U175)&gt;0,AVERAGEIFS($Y$5:$Y$1000,$S$5:$S$1000,ROW(),$T$5:$T$1000,"Sub"),$Y175)))</f>
        <v/>
      </c>
      <c r="AD175" s="63">
        <f>IF($T175="","",IF(AND(ISNUMBER($F175),$F175&lt;=IF($Q175=MesCiclo,InicioCiclo,$Q175+MOD(2-WEEKDAY($Q175),7))+27),1,IF(N($U175)&gt;0,AVERAGEIFS($Z$5:$Z$1000,$S$5:$S$1000,ROW(),$T$5:$T$1000,"Sub"),$Z175)))</f>
        <v/>
      </c>
      <c r="AE175" s="63">
        <f>IF($T175&lt;&gt;"Macro","",IF(COUNTIFS($Q$5:$Q$1000,$Q175,$T$5:$T$1000,"Macro",$G$5:$G$1000,"&gt;0")=0,1/COUNTIFS($Q$5:$Q$1000,$Q175,$T$5:$T$1000,"Macro"),IF(AND(ISNUMBER($G175),N($G175)&gt;0),$G175,SUMIFS($G$5:$G$1000,$Q$5:$Q$1000,$Q175,$T$5:$T$1000,"Macro")/COUNTIFS($Q$5:$Q$1000,$Q175,$T$5:$T$1000,"Macro",$G$5:$G$1000,"&gt;0"))/(COUNTIFS($Q$5:$Q$1000,$Q175,$T$5:$T$1000,"Macro")*SUMIFS($G$5:$G$1000,$Q$5:$Q$1000,$Q175,$T$5:$T$1000,"Macro")/COUNTIFS($Q$5:$Q$1000,$Q175,$T$5:$T$1000,"Macro",$G$5:$G$1000,"&gt;0"))))</f>
        <v/>
      </c>
    </row>
    <row r="176">
      <c r="A176" s="55">
        <f>IF(NOT((COUNTA($B176:$K176)+COUNTA($O176))&gt;0),"",IF($T176="Macro",COUNTIFS($T$5:$T176,"Macro",$Q$5:$Q176,$Q176),IF(N($S176)=0,"?",COUNTIFS(INDEX($T$5:$T$1000,1):INDEX($T$5:$T$1000,$S176-4),"Macro",INDEX($Q$5:$Q$1000,1):INDEX($Q$5:$Q$1000,$S176-4),INDEX($Q$5:$Q$1000,$S176-4))&amp;"."&amp;COUNTIFS($S$5:$S176,$S176,$T$5:$T176,"Sub"))))</f>
        <v/>
      </c>
      <c r="B176" s="56" t="n"/>
      <c r="C176" s="57" t="n"/>
      <c r="D176" s="58" t="n"/>
      <c r="E176" s="58" t="n"/>
      <c r="F176" s="58" t="n"/>
      <c r="G176" s="59" t="n"/>
      <c r="H176" s="59" t="n"/>
      <c r="I176" s="59" t="n"/>
      <c r="J176" s="59" t="n"/>
      <c r="K176" s="59" t="n"/>
      <c r="L176" s="60">
        <f>IF(NOT((COUNTA($B176:$K176)+COUNTA($O176))&gt;0),"",IF(ISNUMBER($F176),1,IF(N($U176)&gt;0,AVERAGEIFS($V$5:$V$1000,$S$5:$S$1000,ROW(),$T$5:$T$1000,"Sub"),$V176)))</f>
        <v/>
      </c>
      <c r="M176" s="55">
        <f>IF($L176="","",IF($L176&gt;=1,"Completado",IF($L176&gt;0,"En curso","Pendiente")))</f>
        <v/>
      </c>
      <c r="N176" s="55">
        <f>IF(NOT((COUNTA($B176:$K176)+COUNTA($O176))&gt;0),"",IF(ISNUMBER($F176),IF(AND(ISNUMBER($E176),$F176&gt;$E176),"Cumplida con "&amp;($F176-$E176)&amp;IF($F176-$E176=1," día"," días")&amp;" de retraso","Cumplida"),IF(N($L176)&gt;=1,"Cumplida",IF(NOT(ISNUMBER($E176)),"Sin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plazo")))))))</f>
        <v/>
      </c>
      <c r="O176" s="57" t="n"/>
      <c r="P176" s="61">
        <f>IF(NOT((COUNTA($B176:$K176)+COUNTA($O176))&gt;0),"",IF((IF($C176="","Falta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",""))="","✔ OK","⚠ "&amp;LEFT(IF($C176="","Falta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",""),LEN(IF($C176="","Falta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",""))-3)))</f>
        <v/>
      </c>
      <c r="Q176" s="62">
        <f>IF(NOT((COUNTA($B176:$K176)+COUNTA($O176))&gt;0),"",IF(AND($T176="Sub",N($S176)&gt;0),IF(ISNUMBER(INDEX($D$5:$D$1000,$S176-4)),DATE(YEAR(INDEX($D$5:$D$1000,$S176-4)),MONTH(INDEX($D$5:$D$1000,$S176-4)),1),IF(ISNUMBER(INDEX($E$5:$E$1000,$S176-4)),DATE(YEAR(INDEX($E$5:$E$1000,$S176-4)),MONTH(INDEX($E$5:$E$1000,$S176-4)),1),MesCiclo)),IF(ISNUMBER($D176),DATE(YEAR($D176),MONTH($D176),1),IF(ISNUMBER($E176),DATE(YEAR($E176),MONTH($E176),1),MesCiclo))))</f>
        <v/>
      </c>
      <c r="R176" s="63">
        <f>IF(OR($Q176="",$Q176&lt;&gt;MesCiclo),"",COUNTIF($Q$5:$Q176,MesCiclo))</f>
        <v/>
      </c>
      <c r="S176" s="63">
        <f>IF($T176="","",IF($T176="Macro",ROW(),IFERROR(LOOKUP(2,1/($T$5:$T176="Macro"),ROW($T$5:$T176)),0)))</f>
        <v/>
      </c>
      <c r="T176" s="63">
        <f>IF(NOT((COUNTA($B176:$K176)+COUNTA($O176))&gt;0),"",IF($B176="Subactividad","Sub","Macro"))</f>
        <v/>
      </c>
      <c r="U176" s="63">
        <f>IF($T176="Macro",COUNTIFS($S$5:$S$1000,ROW(),$T$5:$T$1000,"Sub"),"")</f>
        <v/>
      </c>
      <c r="V176" s="63">
        <f>IF($T176="","",IF(ISNUMBER($F176),1,IFERROR(LOOKUP(2,1/($H176:$K176&lt;&gt;""),$H176:$K176),0)))</f>
        <v/>
      </c>
      <c r="W176" s="63">
        <f>IF($T176="","",IF(AND(ISNUMBER($F176),$F176&lt;=IF($Q176=MesCiclo,InicioCiclo,$Q176+MOD(2-WEEKDAY($Q176),7))+6),1,IF(ISNUMBER($H176),$H176,0)))</f>
        <v/>
      </c>
      <c r="X176" s="63">
        <f>IF($T176="","",IF(AND(ISNUMBER($F176),$F176&lt;=IF($Q176=MesCiclo,InicioCiclo,$Q176+MOD(2-WEEKDAY($Q176),7))+13),1,IF(ISNUMBER($I176),$I176,$W176)))</f>
        <v/>
      </c>
      <c r="Y176" s="63">
        <f>IF($T176="","",IF(AND(ISNUMBER($F176),$F176&lt;=IF($Q176=MesCiclo,InicioCiclo,$Q176+MOD(2-WEEKDAY($Q176),7))+20),1,IF(ISNUMBER($J176),$J176,$X176)))</f>
        <v/>
      </c>
      <c r="Z176" s="63">
        <f>IF($T176="","",IF(AND(ISNUMBER($F176),$F176&lt;=IF($Q176=MesCiclo,InicioCiclo,$Q176+MOD(2-WEEKDAY($Q176),7))+27),1,IF(ISNUMBER($K176),$K176,$Y176)))</f>
        <v/>
      </c>
      <c r="AA176" s="63">
        <f>IF($T176="","",IF(AND(ISNUMBER($F176),$F176&lt;=IF($Q176=MesCiclo,InicioCiclo,$Q176+MOD(2-WEEKDAY($Q176),7))+6),1,IF(N($U176)&gt;0,AVERAGEIFS($W$5:$W$1000,$S$5:$S$1000,ROW(),$T$5:$T$1000,"Sub"),$W176)))</f>
        <v/>
      </c>
      <c r="AB176" s="63">
        <f>IF($T176="","",IF(AND(ISNUMBER($F176),$F176&lt;=IF($Q176=MesCiclo,InicioCiclo,$Q176+MOD(2-WEEKDAY($Q176),7))+13),1,IF(N($U176)&gt;0,AVERAGEIFS($X$5:$X$1000,$S$5:$S$1000,ROW(),$T$5:$T$1000,"Sub"),$X176)))</f>
        <v/>
      </c>
      <c r="AC176" s="63">
        <f>IF($T176="","",IF(AND(ISNUMBER($F176),$F176&lt;=IF($Q176=MesCiclo,InicioCiclo,$Q176+MOD(2-WEEKDAY($Q176),7))+20),1,IF(N($U176)&gt;0,AVERAGEIFS($Y$5:$Y$1000,$S$5:$S$1000,ROW(),$T$5:$T$1000,"Sub"),$Y176)))</f>
        <v/>
      </c>
      <c r="AD176" s="63">
        <f>IF($T176="","",IF(AND(ISNUMBER($F176),$F176&lt;=IF($Q176=MesCiclo,InicioCiclo,$Q176+MOD(2-WEEKDAY($Q176),7))+27),1,IF(N($U176)&gt;0,AVERAGEIFS($Z$5:$Z$1000,$S$5:$S$1000,ROW(),$T$5:$T$1000,"Sub"),$Z176)))</f>
        <v/>
      </c>
      <c r="AE176" s="63">
        <f>IF($T176&lt;&gt;"Macro","",IF(COUNTIFS($Q$5:$Q$1000,$Q176,$T$5:$T$1000,"Macro",$G$5:$G$1000,"&gt;0")=0,1/COUNTIFS($Q$5:$Q$1000,$Q176,$T$5:$T$1000,"Macro"),IF(AND(ISNUMBER($G176),N($G176)&gt;0),$G176,SUMIFS($G$5:$G$1000,$Q$5:$Q$1000,$Q176,$T$5:$T$1000,"Macro")/COUNTIFS($Q$5:$Q$1000,$Q176,$T$5:$T$1000,"Macro",$G$5:$G$1000,"&gt;0"))/(COUNTIFS($Q$5:$Q$1000,$Q176,$T$5:$T$1000,"Macro")*SUMIFS($G$5:$G$1000,$Q$5:$Q$1000,$Q176,$T$5:$T$1000,"Macro")/COUNTIFS($Q$5:$Q$1000,$Q176,$T$5:$T$1000,"Macro",$G$5:$G$1000,"&gt;0"))))</f>
        <v/>
      </c>
    </row>
    <row r="177">
      <c r="A177" s="55">
        <f>IF(NOT((COUNTA($B177:$K177)+COUNTA($O177))&gt;0),"",IF($T177="Macro",COUNTIFS($T$5:$T177,"Macro",$Q$5:$Q177,$Q177),IF(N($S177)=0,"?",COUNTIFS(INDEX($T$5:$T$1000,1):INDEX($T$5:$T$1000,$S177-4),"Macro",INDEX($Q$5:$Q$1000,1):INDEX($Q$5:$Q$1000,$S177-4),INDEX($Q$5:$Q$1000,$S177-4))&amp;"."&amp;COUNTIFS($S$5:$S177,$S177,$T$5:$T177,"Sub"))))</f>
        <v/>
      </c>
      <c r="B177" s="56" t="n"/>
      <c r="C177" s="57" t="n"/>
      <c r="D177" s="58" t="n"/>
      <c r="E177" s="58" t="n"/>
      <c r="F177" s="58" t="n"/>
      <c r="G177" s="59" t="n"/>
      <c r="H177" s="59" t="n"/>
      <c r="I177" s="59" t="n"/>
      <c r="J177" s="59" t="n"/>
      <c r="K177" s="59" t="n"/>
      <c r="L177" s="60">
        <f>IF(NOT((COUNTA($B177:$K177)+COUNTA($O177))&gt;0),"",IF(ISNUMBER($F177),1,IF(N($U177)&gt;0,AVERAGEIFS($V$5:$V$1000,$S$5:$S$1000,ROW(),$T$5:$T$1000,"Sub"),$V177)))</f>
        <v/>
      </c>
      <c r="M177" s="55">
        <f>IF($L177="","",IF($L177&gt;=1,"Completado",IF($L177&gt;0,"En curso","Pendiente")))</f>
        <v/>
      </c>
      <c r="N177" s="55">
        <f>IF(NOT((COUNTA($B177:$K177)+COUNTA($O177))&gt;0),"",IF(ISNUMBER($F177),IF(AND(ISNUMBER($E177),$F177&gt;$E177),"Cumplida con "&amp;($F177-$E177)&amp;IF($F177-$E177=1," día"," días")&amp;" de retraso","Cumplida"),IF(N($L177)&gt;=1,"Cumplida",IF(NOT(ISNUMBER($E177)),"Sin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plazo")))))))</f>
        <v/>
      </c>
      <c r="O177" s="57" t="n"/>
      <c r="P177" s="61">
        <f>IF(NOT((COUNTA($B177:$K177)+COUNTA($O177))&gt;0),"",IF((IF($C177="","Falta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",""))="","✔ OK","⚠ "&amp;LEFT(IF($C177="","Falta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",""),LEN(IF($C177="","Falta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",""))-3)))</f>
        <v/>
      </c>
      <c r="Q177" s="62">
        <f>IF(NOT((COUNTA($B177:$K177)+COUNTA($O177))&gt;0),"",IF(AND($T177="Sub",N($S177)&gt;0),IF(ISNUMBER(INDEX($D$5:$D$1000,$S177-4)),DATE(YEAR(INDEX($D$5:$D$1000,$S177-4)),MONTH(INDEX($D$5:$D$1000,$S177-4)),1),IF(ISNUMBER(INDEX($E$5:$E$1000,$S177-4)),DATE(YEAR(INDEX($E$5:$E$1000,$S177-4)),MONTH(INDEX($E$5:$E$1000,$S177-4)),1),MesCiclo)),IF(ISNUMBER($D177),DATE(YEAR($D177),MONTH($D177),1),IF(ISNUMBER($E177),DATE(YEAR($E177),MONTH($E177),1),MesCiclo))))</f>
        <v/>
      </c>
      <c r="R177" s="63">
        <f>IF(OR($Q177="",$Q177&lt;&gt;MesCiclo),"",COUNTIF($Q$5:$Q177,MesCiclo))</f>
        <v/>
      </c>
      <c r="S177" s="63">
        <f>IF($T177="","",IF($T177="Macro",ROW(),IFERROR(LOOKUP(2,1/($T$5:$T177="Macro"),ROW($T$5:$T177)),0)))</f>
        <v/>
      </c>
      <c r="T177" s="63">
        <f>IF(NOT((COUNTA($B177:$K177)+COUNTA($O177))&gt;0),"",IF($B177="Subactividad","Sub","Macro"))</f>
        <v/>
      </c>
      <c r="U177" s="63">
        <f>IF($T177="Macro",COUNTIFS($S$5:$S$1000,ROW(),$T$5:$T$1000,"Sub"),"")</f>
        <v/>
      </c>
      <c r="V177" s="63">
        <f>IF($T177="","",IF(ISNUMBER($F177),1,IFERROR(LOOKUP(2,1/($H177:$K177&lt;&gt;""),$H177:$K177),0)))</f>
        <v/>
      </c>
      <c r="W177" s="63">
        <f>IF($T177="","",IF(AND(ISNUMBER($F177),$F177&lt;=IF($Q177=MesCiclo,InicioCiclo,$Q177+MOD(2-WEEKDAY($Q177),7))+6),1,IF(ISNUMBER($H177),$H177,0)))</f>
        <v/>
      </c>
      <c r="X177" s="63">
        <f>IF($T177="","",IF(AND(ISNUMBER($F177),$F177&lt;=IF($Q177=MesCiclo,InicioCiclo,$Q177+MOD(2-WEEKDAY($Q177),7))+13),1,IF(ISNUMBER($I177),$I177,$W177)))</f>
        <v/>
      </c>
      <c r="Y177" s="63">
        <f>IF($T177="","",IF(AND(ISNUMBER($F177),$F177&lt;=IF($Q177=MesCiclo,InicioCiclo,$Q177+MOD(2-WEEKDAY($Q177),7))+20),1,IF(ISNUMBER($J177),$J177,$X177)))</f>
        <v/>
      </c>
      <c r="Z177" s="63">
        <f>IF($T177="","",IF(AND(ISNUMBER($F177),$F177&lt;=IF($Q177=MesCiclo,InicioCiclo,$Q177+MOD(2-WEEKDAY($Q177),7))+27),1,IF(ISNUMBER($K177),$K177,$Y177)))</f>
        <v/>
      </c>
      <c r="AA177" s="63">
        <f>IF($T177="","",IF(AND(ISNUMBER($F177),$F177&lt;=IF($Q177=MesCiclo,InicioCiclo,$Q177+MOD(2-WEEKDAY($Q177),7))+6),1,IF(N($U177)&gt;0,AVERAGEIFS($W$5:$W$1000,$S$5:$S$1000,ROW(),$T$5:$T$1000,"Sub"),$W177)))</f>
        <v/>
      </c>
      <c r="AB177" s="63">
        <f>IF($T177="","",IF(AND(ISNUMBER($F177),$F177&lt;=IF($Q177=MesCiclo,InicioCiclo,$Q177+MOD(2-WEEKDAY($Q177),7))+13),1,IF(N($U177)&gt;0,AVERAGEIFS($X$5:$X$1000,$S$5:$S$1000,ROW(),$T$5:$T$1000,"Sub"),$X177)))</f>
        <v/>
      </c>
      <c r="AC177" s="63">
        <f>IF($T177="","",IF(AND(ISNUMBER($F177),$F177&lt;=IF($Q177=MesCiclo,InicioCiclo,$Q177+MOD(2-WEEKDAY($Q177),7))+20),1,IF(N($U177)&gt;0,AVERAGEIFS($Y$5:$Y$1000,$S$5:$S$1000,ROW(),$T$5:$T$1000,"Sub"),$Y177)))</f>
        <v/>
      </c>
      <c r="AD177" s="63">
        <f>IF($T177="","",IF(AND(ISNUMBER($F177),$F177&lt;=IF($Q177=MesCiclo,InicioCiclo,$Q177+MOD(2-WEEKDAY($Q177),7))+27),1,IF(N($U177)&gt;0,AVERAGEIFS($Z$5:$Z$1000,$S$5:$S$1000,ROW(),$T$5:$T$1000,"Sub"),$Z177)))</f>
        <v/>
      </c>
      <c r="AE177" s="63">
        <f>IF($T177&lt;&gt;"Macro","",IF(COUNTIFS($Q$5:$Q$1000,$Q177,$T$5:$T$1000,"Macro",$G$5:$G$1000,"&gt;0")=0,1/COUNTIFS($Q$5:$Q$1000,$Q177,$T$5:$T$1000,"Macro"),IF(AND(ISNUMBER($G177),N($G177)&gt;0),$G177,SUMIFS($G$5:$G$1000,$Q$5:$Q$1000,$Q177,$T$5:$T$1000,"Macro")/COUNTIFS($Q$5:$Q$1000,$Q177,$T$5:$T$1000,"Macro",$G$5:$G$1000,"&gt;0"))/(COUNTIFS($Q$5:$Q$1000,$Q177,$T$5:$T$1000,"Macro")*SUMIFS($G$5:$G$1000,$Q$5:$Q$1000,$Q177,$T$5:$T$1000,"Macro")/COUNTIFS($Q$5:$Q$1000,$Q177,$T$5:$T$1000,"Macro",$G$5:$G$1000,"&gt;0"))))</f>
        <v/>
      </c>
    </row>
    <row r="178">
      <c r="A178" s="55">
        <f>IF(NOT((COUNTA($B178:$K178)+COUNTA($O178))&gt;0),"",IF($T178="Macro",COUNTIFS($T$5:$T178,"Macro",$Q$5:$Q178,$Q178),IF(N($S178)=0,"?",COUNTIFS(INDEX($T$5:$T$1000,1):INDEX($T$5:$T$1000,$S178-4),"Macro",INDEX($Q$5:$Q$1000,1):INDEX($Q$5:$Q$1000,$S178-4),INDEX($Q$5:$Q$1000,$S178-4))&amp;"."&amp;COUNTIFS($S$5:$S178,$S178,$T$5:$T178,"Sub"))))</f>
        <v/>
      </c>
      <c r="B178" s="56" t="n"/>
      <c r="C178" s="57" t="n"/>
      <c r="D178" s="58" t="n"/>
      <c r="E178" s="58" t="n"/>
      <c r="F178" s="58" t="n"/>
      <c r="G178" s="59" t="n"/>
      <c r="H178" s="59" t="n"/>
      <c r="I178" s="59" t="n"/>
      <c r="J178" s="59" t="n"/>
      <c r="K178" s="59" t="n"/>
      <c r="L178" s="60">
        <f>IF(NOT((COUNTA($B178:$K178)+COUNTA($O178))&gt;0),"",IF(ISNUMBER($F178),1,IF(N($U178)&gt;0,AVERAGEIFS($V$5:$V$1000,$S$5:$S$1000,ROW(),$T$5:$T$1000,"Sub"),$V178)))</f>
        <v/>
      </c>
      <c r="M178" s="55">
        <f>IF($L178="","",IF($L178&gt;=1,"Completado",IF($L178&gt;0,"En curso","Pendiente")))</f>
        <v/>
      </c>
      <c r="N178" s="55">
        <f>IF(NOT((COUNTA($B178:$K178)+COUNTA($O178))&gt;0),"",IF(ISNUMBER($F178),IF(AND(ISNUMBER($E178),$F178&gt;$E178),"Cumplida con "&amp;($F178-$E178)&amp;IF($F178-$E178=1," día"," días")&amp;" de retraso","Cumplida"),IF(N($L178)&gt;=1,"Cumplida",IF(NOT(ISNUMBER($E178)),"Sin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plazo")))))))</f>
        <v/>
      </c>
      <c r="O178" s="57" t="n"/>
      <c r="P178" s="61">
        <f>IF(NOT((COUNTA($B178:$K178)+COUNTA($O178))&gt;0),"",IF((IF($C178="","Falta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",""))="","✔ OK","⚠ "&amp;LEFT(IF($C178="","Falta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",""),LEN(IF($C178="","Falta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",""))-3)))</f>
        <v/>
      </c>
      <c r="Q178" s="62">
        <f>IF(NOT((COUNTA($B178:$K178)+COUNTA($O178))&gt;0),"",IF(AND($T178="Sub",N($S178)&gt;0),IF(ISNUMBER(INDEX($D$5:$D$1000,$S178-4)),DATE(YEAR(INDEX($D$5:$D$1000,$S178-4)),MONTH(INDEX($D$5:$D$1000,$S178-4)),1),IF(ISNUMBER(INDEX($E$5:$E$1000,$S178-4)),DATE(YEAR(INDEX($E$5:$E$1000,$S178-4)),MONTH(INDEX($E$5:$E$1000,$S178-4)),1),MesCiclo)),IF(ISNUMBER($D178),DATE(YEAR($D178),MONTH($D178),1),IF(ISNUMBER($E178),DATE(YEAR($E178),MONTH($E178),1),MesCiclo))))</f>
        <v/>
      </c>
      <c r="R178" s="63">
        <f>IF(OR($Q178="",$Q178&lt;&gt;MesCiclo),"",COUNTIF($Q$5:$Q178,MesCiclo))</f>
        <v/>
      </c>
      <c r="S178" s="63">
        <f>IF($T178="","",IF($T178="Macro",ROW(),IFERROR(LOOKUP(2,1/($T$5:$T178="Macro"),ROW($T$5:$T178)),0)))</f>
        <v/>
      </c>
      <c r="T178" s="63">
        <f>IF(NOT((COUNTA($B178:$K178)+COUNTA($O178))&gt;0),"",IF($B178="Subactividad","Sub","Macro"))</f>
        <v/>
      </c>
      <c r="U178" s="63">
        <f>IF($T178="Macro",COUNTIFS($S$5:$S$1000,ROW(),$T$5:$T$1000,"Sub"),"")</f>
        <v/>
      </c>
      <c r="V178" s="63">
        <f>IF($T178="","",IF(ISNUMBER($F178),1,IFERROR(LOOKUP(2,1/($H178:$K178&lt;&gt;""),$H178:$K178),0)))</f>
        <v/>
      </c>
      <c r="W178" s="63">
        <f>IF($T178="","",IF(AND(ISNUMBER($F178),$F178&lt;=IF($Q178=MesCiclo,InicioCiclo,$Q178+MOD(2-WEEKDAY($Q178),7))+6),1,IF(ISNUMBER($H178),$H178,0)))</f>
        <v/>
      </c>
      <c r="X178" s="63">
        <f>IF($T178="","",IF(AND(ISNUMBER($F178),$F178&lt;=IF($Q178=MesCiclo,InicioCiclo,$Q178+MOD(2-WEEKDAY($Q178),7))+13),1,IF(ISNUMBER($I178),$I178,$W178)))</f>
        <v/>
      </c>
      <c r="Y178" s="63">
        <f>IF($T178="","",IF(AND(ISNUMBER($F178),$F178&lt;=IF($Q178=MesCiclo,InicioCiclo,$Q178+MOD(2-WEEKDAY($Q178),7))+20),1,IF(ISNUMBER($J178),$J178,$X178)))</f>
        <v/>
      </c>
      <c r="Z178" s="63">
        <f>IF($T178="","",IF(AND(ISNUMBER($F178),$F178&lt;=IF($Q178=MesCiclo,InicioCiclo,$Q178+MOD(2-WEEKDAY($Q178),7))+27),1,IF(ISNUMBER($K178),$K178,$Y178)))</f>
        <v/>
      </c>
      <c r="AA178" s="63">
        <f>IF($T178="","",IF(AND(ISNUMBER($F178),$F178&lt;=IF($Q178=MesCiclo,InicioCiclo,$Q178+MOD(2-WEEKDAY($Q178),7))+6),1,IF(N($U178)&gt;0,AVERAGEIFS($W$5:$W$1000,$S$5:$S$1000,ROW(),$T$5:$T$1000,"Sub"),$W178)))</f>
        <v/>
      </c>
      <c r="AB178" s="63">
        <f>IF($T178="","",IF(AND(ISNUMBER($F178),$F178&lt;=IF($Q178=MesCiclo,InicioCiclo,$Q178+MOD(2-WEEKDAY($Q178),7))+13),1,IF(N($U178)&gt;0,AVERAGEIFS($X$5:$X$1000,$S$5:$S$1000,ROW(),$T$5:$T$1000,"Sub"),$X178)))</f>
        <v/>
      </c>
      <c r="AC178" s="63">
        <f>IF($T178="","",IF(AND(ISNUMBER($F178),$F178&lt;=IF($Q178=MesCiclo,InicioCiclo,$Q178+MOD(2-WEEKDAY($Q178),7))+20),1,IF(N($U178)&gt;0,AVERAGEIFS($Y$5:$Y$1000,$S$5:$S$1000,ROW(),$T$5:$T$1000,"Sub"),$Y178)))</f>
        <v/>
      </c>
      <c r="AD178" s="63">
        <f>IF($T178="","",IF(AND(ISNUMBER($F178),$F178&lt;=IF($Q178=MesCiclo,InicioCiclo,$Q178+MOD(2-WEEKDAY($Q178),7))+27),1,IF(N($U178)&gt;0,AVERAGEIFS($Z$5:$Z$1000,$S$5:$S$1000,ROW(),$T$5:$T$1000,"Sub"),$Z178)))</f>
        <v/>
      </c>
      <c r="AE178" s="63">
        <f>IF($T178&lt;&gt;"Macro","",IF(COUNTIFS($Q$5:$Q$1000,$Q178,$T$5:$T$1000,"Macro",$G$5:$G$1000,"&gt;0")=0,1/COUNTIFS($Q$5:$Q$1000,$Q178,$T$5:$T$1000,"Macro"),IF(AND(ISNUMBER($G178),N($G178)&gt;0),$G178,SUMIFS($G$5:$G$1000,$Q$5:$Q$1000,$Q178,$T$5:$T$1000,"Macro")/COUNTIFS($Q$5:$Q$1000,$Q178,$T$5:$T$1000,"Macro",$G$5:$G$1000,"&gt;0"))/(COUNTIFS($Q$5:$Q$1000,$Q178,$T$5:$T$1000,"Macro")*SUMIFS($G$5:$G$1000,$Q$5:$Q$1000,$Q178,$T$5:$T$1000,"Macro")/COUNTIFS($Q$5:$Q$1000,$Q178,$T$5:$T$1000,"Macro",$G$5:$G$1000,"&gt;0"))))</f>
        <v/>
      </c>
    </row>
    <row r="179">
      <c r="A179" s="55">
        <f>IF(NOT((COUNTA($B179:$K179)+COUNTA($O179))&gt;0),"",IF($T179="Macro",COUNTIFS($T$5:$T179,"Macro",$Q$5:$Q179,$Q179),IF(N($S179)=0,"?",COUNTIFS(INDEX($T$5:$T$1000,1):INDEX($T$5:$T$1000,$S179-4),"Macro",INDEX($Q$5:$Q$1000,1):INDEX($Q$5:$Q$1000,$S179-4),INDEX($Q$5:$Q$1000,$S179-4))&amp;"."&amp;COUNTIFS($S$5:$S179,$S179,$T$5:$T179,"Sub"))))</f>
        <v/>
      </c>
      <c r="B179" s="56" t="n"/>
      <c r="C179" s="57" t="n"/>
      <c r="D179" s="58" t="n"/>
      <c r="E179" s="58" t="n"/>
      <c r="F179" s="58" t="n"/>
      <c r="G179" s="59" t="n"/>
      <c r="H179" s="59" t="n"/>
      <c r="I179" s="59" t="n"/>
      <c r="J179" s="59" t="n"/>
      <c r="K179" s="59" t="n"/>
      <c r="L179" s="60">
        <f>IF(NOT((COUNTA($B179:$K179)+COUNTA($O179))&gt;0),"",IF(ISNUMBER($F179),1,IF(N($U179)&gt;0,AVERAGEIFS($V$5:$V$1000,$S$5:$S$1000,ROW(),$T$5:$T$1000,"Sub"),$V179)))</f>
        <v/>
      </c>
      <c r="M179" s="55">
        <f>IF($L179="","",IF($L179&gt;=1,"Completado",IF($L179&gt;0,"En curso","Pendiente")))</f>
        <v/>
      </c>
      <c r="N179" s="55">
        <f>IF(NOT((COUNTA($B179:$K179)+COUNTA($O179))&gt;0),"",IF(ISNUMBER($F179),IF(AND(ISNUMBER($E179),$F179&gt;$E179),"Cumplida con "&amp;($F179-$E179)&amp;IF($F179-$E179=1," día"," días")&amp;" de retraso","Cumplida"),IF(N($L179)&gt;=1,"Cumplida",IF(NOT(ISNUMBER($E179)),"Sin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plazo")))))))</f>
        <v/>
      </c>
      <c r="O179" s="57" t="n"/>
      <c r="P179" s="61">
        <f>IF(NOT((COUNTA($B179:$K179)+COUNTA($O179))&gt;0),"",IF((IF($C179="","Falta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",""))="","✔ OK","⚠ "&amp;LEFT(IF($C179="","Falta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",""),LEN(IF($C179="","Falta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",""))-3)))</f>
        <v/>
      </c>
      <c r="Q179" s="62">
        <f>IF(NOT((COUNTA($B179:$K179)+COUNTA($O179))&gt;0),"",IF(AND($T179="Sub",N($S179)&gt;0),IF(ISNUMBER(INDEX($D$5:$D$1000,$S179-4)),DATE(YEAR(INDEX($D$5:$D$1000,$S179-4)),MONTH(INDEX($D$5:$D$1000,$S179-4)),1),IF(ISNUMBER(INDEX($E$5:$E$1000,$S179-4)),DATE(YEAR(INDEX($E$5:$E$1000,$S179-4)),MONTH(INDEX($E$5:$E$1000,$S179-4)),1),MesCiclo)),IF(ISNUMBER($D179),DATE(YEAR($D179),MONTH($D179),1),IF(ISNUMBER($E179),DATE(YEAR($E179),MONTH($E179),1),MesCiclo))))</f>
        <v/>
      </c>
      <c r="R179" s="63">
        <f>IF(OR($Q179="",$Q179&lt;&gt;MesCiclo),"",COUNTIF($Q$5:$Q179,MesCiclo))</f>
        <v/>
      </c>
      <c r="S179" s="63">
        <f>IF($T179="","",IF($T179="Macro",ROW(),IFERROR(LOOKUP(2,1/($T$5:$T179="Macro"),ROW($T$5:$T179)),0)))</f>
        <v/>
      </c>
      <c r="T179" s="63">
        <f>IF(NOT((COUNTA($B179:$K179)+COUNTA($O179))&gt;0),"",IF($B179="Subactividad","Sub","Macro"))</f>
        <v/>
      </c>
      <c r="U179" s="63">
        <f>IF($T179="Macro",COUNTIFS($S$5:$S$1000,ROW(),$T$5:$T$1000,"Sub"),"")</f>
        <v/>
      </c>
      <c r="V179" s="63">
        <f>IF($T179="","",IF(ISNUMBER($F179),1,IFERROR(LOOKUP(2,1/($H179:$K179&lt;&gt;""),$H179:$K179),0)))</f>
        <v/>
      </c>
      <c r="W179" s="63">
        <f>IF($T179="","",IF(AND(ISNUMBER($F179),$F179&lt;=IF($Q179=MesCiclo,InicioCiclo,$Q179+MOD(2-WEEKDAY($Q179),7))+6),1,IF(ISNUMBER($H179),$H179,0)))</f>
        <v/>
      </c>
      <c r="X179" s="63">
        <f>IF($T179="","",IF(AND(ISNUMBER($F179),$F179&lt;=IF($Q179=MesCiclo,InicioCiclo,$Q179+MOD(2-WEEKDAY($Q179),7))+13),1,IF(ISNUMBER($I179),$I179,$W179)))</f>
        <v/>
      </c>
      <c r="Y179" s="63">
        <f>IF($T179="","",IF(AND(ISNUMBER($F179),$F179&lt;=IF($Q179=MesCiclo,InicioCiclo,$Q179+MOD(2-WEEKDAY($Q179),7))+20),1,IF(ISNUMBER($J179),$J179,$X179)))</f>
        <v/>
      </c>
      <c r="Z179" s="63">
        <f>IF($T179="","",IF(AND(ISNUMBER($F179),$F179&lt;=IF($Q179=MesCiclo,InicioCiclo,$Q179+MOD(2-WEEKDAY($Q179),7))+27),1,IF(ISNUMBER($K179),$K179,$Y179)))</f>
        <v/>
      </c>
      <c r="AA179" s="63">
        <f>IF($T179="","",IF(AND(ISNUMBER($F179),$F179&lt;=IF($Q179=MesCiclo,InicioCiclo,$Q179+MOD(2-WEEKDAY($Q179),7))+6),1,IF(N($U179)&gt;0,AVERAGEIFS($W$5:$W$1000,$S$5:$S$1000,ROW(),$T$5:$T$1000,"Sub"),$W179)))</f>
        <v/>
      </c>
      <c r="AB179" s="63">
        <f>IF($T179="","",IF(AND(ISNUMBER($F179),$F179&lt;=IF($Q179=MesCiclo,InicioCiclo,$Q179+MOD(2-WEEKDAY($Q179),7))+13),1,IF(N($U179)&gt;0,AVERAGEIFS($X$5:$X$1000,$S$5:$S$1000,ROW(),$T$5:$T$1000,"Sub"),$X179)))</f>
        <v/>
      </c>
      <c r="AC179" s="63">
        <f>IF($T179="","",IF(AND(ISNUMBER($F179),$F179&lt;=IF($Q179=MesCiclo,InicioCiclo,$Q179+MOD(2-WEEKDAY($Q179),7))+20),1,IF(N($U179)&gt;0,AVERAGEIFS($Y$5:$Y$1000,$S$5:$S$1000,ROW(),$T$5:$T$1000,"Sub"),$Y179)))</f>
        <v/>
      </c>
      <c r="AD179" s="63">
        <f>IF($T179="","",IF(AND(ISNUMBER($F179),$F179&lt;=IF($Q179=MesCiclo,InicioCiclo,$Q179+MOD(2-WEEKDAY($Q179),7))+27),1,IF(N($U179)&gt;0,AVERAGEIFS($Z$5:$Z$1000,$S$5:$S$1000,ROW(),$T$5:$T$1000,"Sub"),$Z179)))</f>
        <v/>
      </c>
      <c r="AE179" s="63">
        <f>IF($T179&lt;&gt;"Macro","",IF(COUNTIFS($Q$5:$Q$1000,$Q179,$T$5:$T$1000,"Macro",$G$5:$G$1000,"&gt;0")=0,1/COUNTIFS($Q$5:$Q$1000,$Q179,$T$5:$T$1000,"Macro"),IF(AND(ISNUMBER($G179),N($G179)&gt;0),$G179,SUMIFS($G$5:$G$1000,$Q$5:$Q$1000,$Q179,$T$5:$T$1000,"Macro")/COUNTIFS($Q$5:$Q$1000,$Q179,$T$5:$T$1000,"Macro",$G$5:$G$1000,"&gt;0"))/(COUNTIFS($Q$5:$Q$1000,$Q179,$T$5:$T$1000,"Macro")*SUMIFS($G$5:$G$1000,$Q$5:$Q$1000,$Q179,$T$5:$T$1000,"Macro")/COUNTIFS($Q$5:$Q$1000,$Q179,$T$5:$T$1000,"Macro",$G$5:$G$1000,"&gt;0"))))</f>
        <v/>
      </c>
    </row>
    <row r="180">
      <c r="A180" s="55">
        <f>IF(NOT((COUNTA($B180:$K180)+COUNTA($O180))&gt;0),"",IF($T180="Macro",COUNTIFS($T$5:$T180,"Macro",$Q$5:$Q180,$Q180),IF(N($S180)=0,"?",COUNTIFS(INDEX($T$5:$T$1000,1):INDEX($T$5:$T$1000,$S180-4),"Macro",INDEX($Q$5:$Q$1000,1):INDEX($Q$5:$Q$1000,$S180-4),INDEX($Q$5:$Q$1000,$S180-4))&amp;"."&amp;COUNTIFS($S$5:$S180,$S180,$T$5:$T180,"Sub"))))</f>
        <v/>
      </c>
      <c r="B180" s="56" t="n"/>
      <c r="C180" s="57" t="n"/>
      <c r="D180" s="58" t="n"/>
      <c r="E180" s="58" t="n"/>
      <c r="F180" s="58" t="n"/>
      <c r="G180" s="59" t="n"/>
      <c r="H180" s="59" t="n"/>
      <c r="I180" s="59" t="n"/>
      <c r="J180" s="59" t="n"/>
      <c r="K180" s="59" t="n"/>
      <c r="L180" s="60">
        <f>IF(NOT((COUNTA($B180:$K180)+COUNTA($O180))&gt;0),"",IF(ISNUMBER($F180),1,IF(N($U180)&gt;0,AVERAGEIFS($V$5:$V$1000,$S$5:$S$1000,ROW(),$T$5:$T$1000,"Sub"),$V180)))</f>
        <v/>
      </c>
      <c r="M180" s="55">
        <f>IF($L180="","",IF($L180&gt;=1,"Completado",IF($L180&gt;0,"En curso","Pendiente")))</f>
        <v/>
      </c>
      <c r="N180" s="55">
        <f>IF(NOT((COUNTA($B180:$K180)+COUNTA($O180))&gt;0),"",IF(ISNUMBER($F180),IF(AND(ISNUMBER($E180),$F180&gt;$E180),"Cumplida con "&amp;($F180-$E180)&amp;IF($F180-$E180=1," día"," días")&amp;" de retraso","Cumplida"),IF(N($L180)&gt;=1,"Cumplida",IF(NOT(ISNUMBER($E180)),"Sin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plazo")))))))</f>
        <v/>
      </c>
      <c r="O180" s="57" t="n"/>
      <c r="P180" s="61">
        <f>IF(NOT((COUNTA($B180:$K180)+COUNTA($O180))&gt;0),"",IF((IF($C180="","Falta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",""))="","✔ OK","⚠ "&amp;LEFT(IF($C180="","Falta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",""),LEN(IF($C180="","Falta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",""))-3)))</f>
        <v/>
      </c>
      <c r="Q180" s="62">
        <f>IF(NOT((COUNTA($B180:$K180)+COUNTA($O180))&gt;0),"",IF(AND($T180="Sub",N($S180)&gt;0),IF(ISNUMBER(INDEX($D$5:$D$1000,$S180-4)),DATE(YEAR(INDEX($D$5:$D$1000,$S180-4)),MONTH(INDEX($D$5:$D$1000,$S180-4)),1),IF(ISNUMBER(INDEX($E$5:$E$1000,$S180-4)),DATE(YEAR(INDEX($E$5:$E$1000,$S180-4)),MONTH(INDEX($E$5:$E$1000,$S180-4)),1),MesCiclo)),IF(ISNUMBER($D180),DATE(YEAR($D180),MONTH($D180),1),IF(ISNUMBER($E180),DATE(YEAR($E180),MONTH($E180),1),MesCiclo))))</f>
        <v/>
      </c>
      <c r="R180" s="63">
        <f>IF(OR($Q180="",$Q180&lt;&gt;MesCiclo),"",COUNTIF($Q$5:$Q180,MesCiclo))</f>
        <v/>
      </c>
      <c r="S180" s="63">
        <f>IF($T180="","",IF($T180="Macro",ROW(),IFERROR(LOOKUP(2,1/($T$5:$T180="Macro"),ROW($T$5:$T180)),0)))</f>
        <v/>
      </c>
      <c r="T180" s="63">
        <f>IF(NOT((COUNTA($B180:$K180)+COUNTA($O180))&gt;0),"",IF($B180="Subactividad","Sub","Macro"))</f>
        <v/>
      </c>
      <c r="U180" s="63">
        <f>IF($T180="Macro",COUNTIFS($S$5:$S$1000,ROW(),$T$5:$T$1000,"Sub"),"")</f>
        <v/>
      </c>
      <c r="V180" s="63">
        <f>IF($T180="","",IF(ISNUMBER($F180),1,IFERROR(LOOKUP(2,1/($H180:$K180&lt;&gt;""),$H180:$K180),0)))</f>
        <v/>
      </c>
      <c r="W180" s="63">
        <f>IF($T180="","",IF(AND(ISNUMBER($F180),$F180&lt;=IF($Q180=MesCiclo,InicioCiclo,$Q180+MOD(2-WEEKDAY($Q180),7))+6),1,IF(ISNUMBER($H180),$H180,0)))</f>
        <v/>
      </c>
      <c r="X180" s="63">
        <f>IF($T180="","",IF(AND(ISNUMBER($F180),$F180&lt;=IF($Q180=MesCiclo,InicioCiclo,$Q180+MOD(2-WEEKDAY($Q180),7))+13),1,IF(ISNUMBER($I180),$I180,$W180)))</f>
        <v/>
      </c>
      <c r="Y180" s="63">
        <f>IF($T180="","",IF(AND(ISNUMBER($F180),$F180&lt;=IF($Q180=MesCiclo,InicioCiclo,$Q180+MOD(2-WEEKDAY($Q180),7))+20),1,IF(ISNUMBER($J180),$J180,$X180)))</f>
        <v/>
      </c>
      <c r="Z180" s="63">
        <f>IF($T180="","",IF(AND(ISNUMBER($F180),$F180&lt;=IF($Q180=MesCiclo,InicioCiclo,$Q180+MOD(2-WEEKDAY($Q180),7))+27),1,IF(ISNUMBER($K180),$K180,$Y180)))</f>
        <v/>
      </c>
      <c r="AA180" s="63">
        <f>IF($T180="","",IF(AND(ISNUMBER($F180),$F180&lt;=IF($Q180=MesCiclo,InicioCiclo,$Q180+MOD(2-WEEKDAY($Q180),7))+6),1,IF(N($U180)&gt;0,AVERAGEIFS($W$5:$W$1000,$S$5:$S$1000,ROW(),$T$5:$T$1000,"Sub"),$W180)))</f>
        <v/>
      </c>
      <c r="AB180" s="63">
        <f>IF($T180="","",IF(AND(ISNUMBER($F180),$F180&lt;=IF($Q180=MesCiclo,InicioCiclo,$Q180+MOD(2-WEEKDAY($Q180),7))+13),1,IF(N($U180)&gt;0,AVERAGEIFS($X$5:$X$1000,$S$5:$S$1000,ROW(),$T$5:$T$1000,"Sub"),$X180)))</f>
        <v/>
      </c>
      <c r="AC180" s="63">
        <f>IF($T180="","",IF(AND(ISNUMBER($F180),$F180&lt;=IF($Q180=MesCiclo,InicioCiclo,$Q180+MOD(2-WEEKDAY($Q180),7))+20),1,IF(N($U180)&gt;0,AVERAGEIFS($Y$5:$Y$1000,$S$5:$S$1000,ROW(),$T$5:$T$1000,"Sub"),$Y180)))</f>
        <v/>
      </c>
      <c r="AD180" s="63">
        <f>IF($T180="","",IF(AND(ISNUMBER($F180),$F180&lt;=IF($Q180=MesCiclo,InicioCiclo,$Q180+MOD(2-WEEKDAY($Q180),7))+27),1,IF(N($U180)&gt;0,AVERAGEIFS($Z$5:$Z$1000,$S$5:$S$1000,ROW(),$T$5:$T$1000,"Sub"),$Z180)))</f>
        <v/>
      </c>
      <c r="AE180" s="63">
        <f>IF($T180&lt;&gt;"Macro","",IF(COUNTIFS($Q$5:$Q$1000,$Q180,$T$5:$T$1000,"Macro",$G$5:$G$1000,"&gt;0")=0,1/COUNTIFS($Q$5:$Q$1000,$Q180,$T$5:$T$1000,"Macro"),IF(AND(ISNUMBER($G180),N($G180)&gt;0),$G180,SUMIFS($G$5:$G$1000,$Q$5:$Q$1000,$Q180,$T$5:$T$1000,"Macro")/COUNTIFS($Q$5:$Q$1000,$Q180,$T$5:$T$1000,"Macro",$G$5:$G$1000,"&gt;0"))/(COUNTIFS($Q$5:$Q$1000,$Q180,$T$5:$T$1000,"Macro")*SUMIFS($G$5:$G$1000,$Q$5:$Q$1000,$Q180,$T$5:$T$1000,"Macro")/COUNTIFS($Q$5:$Q$1000,$Q180,$T$5:$T$1000,"Macro",$G$5:$G$1000,"&gt;0"))))</f>
        <v/>
      </c>
    </row>
    <row r="181">
      <c r="A181" s="55">
        <f>IF(NOT((COUNTA($B181:$K181)+COUNTA($O181))&gt;0),"",IF($T181="Macro",COUNTIFS($T$5:$T181,"Macro",$Q$5:$Q181,$Q181),IF(N($S181)=0,"?",COUNTIFS(INDEX($T$5:$T$1000,1):INDEX($T$5:$T$1000,$S181-4),"Macro",INDEX($Q$5:$Q$1000,1):INDEX($Q$5:$Q$1000,$S181-4),INDEX($Q$5:$Q$1000,$S181-4))&amp;"."&amp;COUNTIFS($S$5:$S181,$S181,$T$5:$T181,"Sub"))))</f>
        <v/>
      </c>
      <c r="B181" s="56" t="n"/>
      <c r="C181" s="57" t="n"/>
      <c r="D181" s="58" t="n"/>
      <c r="E181" s="58" t="n"/>
      <c r="F181" s="58" t="n"/>
      <c r="G181" s="59" t="n"/>
      <c r="H181" s="59" t="n"/>
      <c r="I181" s="59" t="n"/>
      <c r="J181" s="59" t="n"/>
      <c r="K181" s="59" t="n"/>
      <c r="L181" s="60">
        <f>IF(NOT((COUNTA($B181:$K181)+COUNTA($O181))&gt;0),"",IF(ISNUMBER($F181),1,IF(N($U181)&gt;0,AVERAGEIFS($V$5:$V$1000,$S$5:$S$1000,ROW(),$T$5:$T$1000,"Sub"),$V181)))</f>
        <v/>
      </c>
      <c r="M181" s="55">
        <f>IF($L181="","",IF($L181&gt;=1,"Completado",IF($L181&gt;0,"En curso","Pendiente")))</f>
        <v/>
      </c>
      <c r="N181" s="55">
        <f>IF(NOT((COUNTA($B181:$K181)+COUNTA($O181))&gt;0),"",IF(ISNUMBER($F181),IF(AND(ISNUMBER($E181),$F181&gt;$E181),"Cumplida con "&amp;($F181-$E181)&amp;IF($F181-$E181=1," día"," días")&amp;" de retraso","Cumplida"),IF(N($L181)&gt;=1,"Cumplida",IF(NOT(ISNUMBER($E181)),"Sin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plazo")))))))</f>
        <v/>
      </c>
      <c r="O181" s="57" t="n"/>
      <c r="P181" s="61">
        <f>IF(NOT((COUNTA($B181:$K181)+COUNTA($O181))&gt;0),"",IF((IF($C181="","Falta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",""))="","✔ OK","⚠ "&amp;LEFT(IF($C181="","Falta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",""),LEN(IF($C181="","Falta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",""))-3)))</f>
        <v/>
      </c>
      <c r="Q181" s="62">
        <f>IF(NOT((COUNTA($B181:$K181)+COUNTA($O181))&gt;0),"",IF(AND($T181="Sub",N($S181)&gt;0),IF(ISNUMBER(INDEX($D$5:$D$1000,$S181-4)),DATE(YEAR(INDEX($D$5:$D$1000,$S181-4)),MONTH(INDEX($D$5:$D$1000,$S181-4)),1),IF(ISNUMBER(INDEX($E$5:$E$1000,$S181-4)),DATE(YEAR(INDEX($E$5:$E$1000,$S181-4)),MONTH(INDEX($E$5:$E$1000,$S181-4)),1),MesCiclo)),IF(ISNUMBER($D181),DATE(YEAR($D181),MONTH($D181),1),IF(ISNUMBER($E181),DATE(YEAR($E181),MONTH($E181),1),MesCiclo))))</f>
        <v/>
      </c>
      <c r="R181" s="63">
        <f>IF(OR($Q181="",$Q181&lt;&gt;MesCiclo),"",COUNTIF($Q$5:$Q181,MesCiclo))</f>
        <v/>
      </c>
      <c r="S181" s="63">
        <f>IF($T181="","",IF($T181="Macro",ROW(),IFERROR(LOOKUP(2,1/($T$5:$T181="Macro"),ROW($T$5:$T181)),0)))</f>
        <v/>
      </c>
      <c r="T181" s="63">
        <f>IF(NOT((COUNTA($B181:$K181)+COUNTA($O181))&gt;0),"",IF($B181="Subactividad","Sub","Macro"))</f>
        <v/>
      </c>
      <c r="U181" s="63">
        <f>IF($T181="Macro",COUNTIFS($S$5:$S$1000,ROW(),$T$5:$T$1000,"Sub"),"")</f>
        <v/>
      </c>
      <c r="V181" s="63">
        <f>IF($T181="","",IF(ISNUMBER($F181),1,IFERROR(LOOKUP(2,1/($H181:$K181&lt;&gt;""),$H181:$K181),0)))</f>
        <v/>
      </c>
      <c r="W181" s="63">
        <f>IF($T181="","",IF(AND(ISNUMBER($F181),$F181&lt;=IF($Q181=MesCiclo,InicioCiclo,$Q181+MOD(2-WEEKDAY($Q181),7))+6),1,IF(ISNUMBER($H181),$H181,0)))</f>
        <v/>
      </c>
      <c r="X181" s="63">
        <f>IF($T181="","",IF(AND(ISNUMBER($F181),$F181&lt;=IF($Q181=MesCiclo,InicioCiclo,$Q181+MOD(2-WEEKDAY($Q181),7))+13),1,IF(ISNUMBER($I181),$I181,$W181)))</f>
        <v/>
      </c>
      <c r="Y181" s="63">
        <f>IF($T181="","",IF(AND(ISNUMBER($F181),$F181&lt;=IF($Q181=MesCiclo,InicioCiclo,$Q181+MOD(2-WEEKDAY($Q181),7))+20),1,IF(ISNUMBER($J181),$J181,$X181)))</f>
        <v/>
      </c>
      <c r="Z181" s="63">
        <f>IF($T181="","",IF(AND(ISNUMBER($F181),$F181&lt;=IF($Q181=MesCiclo,InicioCiclo,$Q181+MOD(2-WEEKDAY($Q181),7))+27),1,IF(ISNUMBER($K181),$K181,$Y181)))</f>
        <v/>
      </c>
      <c r="AA181" s="63">
        <f>IF($T181="","",IF(AND(ISNUMBER($F181),$F181&lt;=IF($Q181=MesCiclo,InicioCiclo,$Q181+MOD(2-WEEKDAY($Q181),7))+6),1,IF(N($U181)&gt;0,AVERAGEIFS($W$5:$W$1000,$S$5:$S$1000,ROW(),$T$5:$T$1000,"Sub"),$W181)))</f>
        <v/>
      </c>
      <c r="AB181" s="63">
        <f>IF($T181="","",IF(AND(ISNUMBER($F181),$F181&lt;=IF($Q181=MesCiclo,InicioCiclo,$Q181+MOD(2-WEEKDAY($Q181),7))+13),1,IF(N($U181)&gt;0,AVERAGEIFS($X$5:$X$1000,$S$5:$S$1000,ROW(),$T$5:$T$1000,"Sub"),$X181)))</f>
        <v/>
      </c>
      <c r="AC181" s="63">
        <f>IF($T181="","",IF(AND(ISNUMBER($F181),$F181&lt;=IF($Q181=MesCiclo,InicioCiclo,$Q181+MOD(2-WEEKDAY($Q181),7))+20),1,IF(N($U181)&gt;0,AVERAGEIFS($Y$5:$Y$1000,$S$5:$S$1000,ROW(),$T$5:$T$1000,"Sub"),$Y181)))</f>
        <v/>
      </c>
      <c r="AD181" s="63">
        <f>IF($T181="","",IF(AND(ISNUMBER($F181),$F181&lt;=IF($Q181=MesCiclo,InicioCiclo,$Q181+MOD(2-WEEKDAY($Q181),7))+27),1,IF(N($U181)&gt;0,AVERAGEIFS($Z$5:$Z$1000,$S$5:$S$1000,ROW(),$T$5:$T$1000,"Sub"),$Z181)))</f>
        <v/>
      </c>
      <c r="AE181" s="63">
        <f>IF($T181&lt;&gt;"Macro","",IF(COUNTIFS($Q$5:$Q$1000,$Q181,$T$5:$T$1000,"Macro",$G$5:$G$1000,"&gt;0")=0,1/COUNTIFS($Q$5:$Q$1000,$Q181,$T$5:$T$1000,"Macro"),IF(AND(ISNUMBER($G181),N($G181)&gt;0),$G181,SUMIFS($G$5:$G$1000,$Q$5:$Q$1000,$Q181,$T$5:$T$1000,"Macro")/COUNTIFS($Q$5:$Q$1000,$Q181,$T$5:$T$1000,"Macro",$G$5:$G$1000,"&gt;0"))/(COUNTIFS($Q$5:$Q$1000,$Q181,$T$5:$T$1000,"Macro")*SUMIFS($G$5:$G$1000,$Q$5:$Q$1000,$Q181,$T$5:$T$1000,"Macro")/COUNTIFS($Q$5:$Q$1000,$Q181,$T$5:$T$1000,"Macro",$G$5:$G$1000,"&gt;0"))))</f>
        <v/>
      </c>
    </row>
    <row r="182">
      <c r="A182" s="55">
        <f>IF(NOT((COUNTA($B182:$K182)+COUNTA($O182))&gt;0),"",IF($T182="Macro",COUNTIFS($T$5:$T182,"Macro",$Q$5:$Q182,$Q182),IF(N($S182)=0,"?",COUNTIFS(INDEX($T$5:$T$1000,1):INDEX($T$5:$T$1000,$S182-4),"Macro",INDEX($Q$5:$Q$1000,1):INDEX($Q$5:$Q$1000,$S182-4),INDEX($Q$5:$Q$1000,$S182-4))&amp;"."&amp;COUNTIFS($S$5:$S182,$S182,$T$5:$T182,"Sub"))))</f>
        <v/>
      </c>
      <c r="B182" s="56" t="n"/>
      <c r="C182" s="57" t="n"/>
      <c r="D182" s="58" t="n"/>
      <c r="E182" s="58" t="n"/>
      <c r="F182" s="58" t="n"/>
      <c r="G182" s="59" t="n"/>
      <c r="H182" s="59" t="n"/>
      <c r="I182" s="59" t="n"/>
      <c r="J182" s="59" t="n"/>
      <c r="K182" s="59" t="n"/>
      <c r="L182" s="60">
        <f>IF(NOT((COUNTA($B182:$K182)+COUNTA($O182))&gt;0),"",IF(ISNUMBER($F182),1,IF(N($U182)&gt;0,AVERAGEIFS($V$5:$V$1000,$S$5:$S$1000,ROW(),$T$5:$T$1000,"Sub"),$V182)))</f>
        <v/>
      </c>
      <c r="M182" s="55">
        <f>IF($L182="","",IF($L182&gt;=1,"Completado",IF($L182&gt;0,"En curso","Pendiente")))</f>
        <v/>
      </c>
      <c r="N182" s="55">
        <f>IF(NOT((COUNTA($B182:$K182)+COUNTA($O182))&gt;0),"",IF(ISNUMBER($F182),IF(AND(ISNUMBER($E182),$F182&gt;$E182),"Cumplida con "&amp;($F182-$E182)&amp;IF($F182-$E182=1," día"," días")&amp;" de retraso","Cumplida"),IF(N($L182)&gt;=1,"Cumplida",IF(NOT(ISNUMBER($E182)),"Sin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plazo")))))))</f>
        <v/>
      </c>
      <c r="O182" s="57" t="n"/>
      <c r="P182" s="61">
        <f>IF(NOT((COUNTA($B182:$K182)+COUNTA($O182))&gt;0),"",IF((IF($C182="","Falta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",""))="","✔ OK","⚠ "&amp;LEFT(IF($C182="","Falta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",""),LEN(IF($C182="","Falta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",""))-3)))</f>
        <v/>
      </c>
      <c r="Q182" s="62">
        <f>IF(NOT((COUNTA($B182:$K182)+COUNTA($O182))&gt;0),"",IF(AND($T182="Sub",N($S182)&gt;0),IF(ISNUMBER(INDEX($D$5:$D$1000,$S182-4)),DATE(YEAR(INDEX($D$5:$D$1000,$S182-4)),MONTH(INDEX($D$5:$D$1000,$S182-4)),1),IF(ISNUMBER(INDEX($E$5:$E$1000,$S182-4)),DATE(YEAR(INDEX($E$5:$E$1000,$S182-4)),MONTH(INDEX($E$5:$E$1000,$S182-4)),1),MesCiclo)),IF(ISNUMBER($D182),DATE(YEAR($D182),MONTH($D182),1),IF(ISNUMBER($E182),DATE(YEAR($E182),MONTH($E182),1),MesCiclo))))</f>
        <v/>
      </c>
      <c r="R182" s="63">
        <f>IF(OR($Q182="",$Q182&lt;&gt;MesCiclo),"",COUNTIF($Q$5:$Q182,MesCiclo))</f>
        <v/>
      </c>
      <c r="S182" s="63">
        <f>IF($T182="","",IF($T182="Macro",ROW(),IFERROR(LOOKUP(2,1/($T$5:$T182="Macro"),ROW($T$5:$T182)),0)))</f>
        <v/>
      </c>
      <c r="T182" s="63">
        <f>IF(NOT((COUNTA($B182:$K182)+COUNTA($O182))&gt;0),"",IF($B182="Subactividad","Sub","Macro"))</f>
        <v/>
      </c>
      <c r="U182" s="63">
        <f>IF($T182="Macro",COUNTIFS($S$5:$S$1000,ROW(),$T$5:$T$1000,"Sub"),"")</f>
        <v/>
      </c>
      <c r="V182" s="63">
        <f>IF($T182="","",IF(ISNUMBER($F182),1,IFERROR(LOOKUP(2,1/($H182:$K182&lt;&gt;""),$H182:$K182),0)))</f>
        <v/>
      </c>
      <c r="W182" s="63">
        <f>IF($T182="","",IF(AND(ISNUMBER($F182),$F182&lt;=IF($Q182=MesCiclo,InicioCiclo,$Q182+MOD(2-WEEKDAY($Q182),7))+6),1,IF(ISNUMBER($H182),$H182,0)))</f>
        <v/>
      </c>
      <c r="X182" s="63">
        <f>IF($T182="","",IF(AND(ISNUMBER($F182),$F182&lt;=IF($Q182=MesCiclo,InicioCiclo,$Q182+MOD(2-WEEKDAY($Q182),7))+13),1,IF(ISNUMBER($I182),$I182,$W182)))</f>
        <v/>
      </c>
      <c r="Y182" s="63">
        <f>IF($T182="","",IF(AND(ISNUMBER($F182),$F182&lt;=IF($Q182=MesCiclo,InicioCiclo,$Q182+MOD(2-WEEKDAY($Q182),7))+20),1,IF(ISNUMBER($J182),$J182,$X182)))</f>
        <v/>
      </c>
      <c r="Z182" s="63">
        <f>IF($T182="","",IF(AND(ISNUMBER($F182),$F182&lt;=IF($Q182=MesCiclo,InicioCiclo,$Q182+MOD(2-WEEKDAY($Q182),7))+27),1,IF(ISNUMBER($K182),$K182,$Y182)))</f>
        <v/>
      </c>
      <c r="AA182" s="63">
        <f>IF($T182="","",IF(AND(ISNUMBER($F182),$F182&lt;=IF($Q182=MesCiclo,InicioCiclo,$Q182+MOD(2-WEEKDAY($Q182),7))+6),1,IF(N($U182)&gt;0,AVERAGEIFS($W$5:$W$1000,$S$5:$S$1000,ROW(),$T$5:$T$1000,"Sub"),$W182)))</f>
        <v/>
      </c>
      <c r="AB182" s="63">
        <f>IF($T182="","",IF(AND(ISNUMBER($F182),$F182&lt;=IF($Q182=MesCiclo,InicioCiclo,$Q182+MOD(2-WEEKDAY($Q182),7))+13),1,IF(N($U182)&gt;0,AVERAGEIFS($X$5:$X$1000,$S$5:$S$1000,ROW(),$T$5:$T$1000,"Sub"),$X182)))</f>
        <v/>
      </c>
      <c r="AC182" s="63">
        <f>IF($T182="","",IF(AND(ISNUMBER($F182),$F182&lt;=IF($Q182=MesCiclo,InicioCiclo,$Q182+MOD(2-WEEKDAY($Q182),7))+20),1,IF(N($U182)&gt;0,AVERAGEIFS($Y$5:$Y$1000,$S$5:$S$1000,ROW(),$T$5:$T$1000,"Sub"),$Y182)))</f>
        <v/>
      </c>
      <c r="AD182" s="63">
        <f>IF($T182="","",IF(AND(ISNUMBER($F182),$F182&lt;=IF($Q182=MesCiclo,InicioCiclo,$Q182+MOD(2-WEEKDAY($Q182),7))+27),1,IF(N($U182)&gt;0,AVERAGEIFS($Z$5:$Z$1000,$S$5:$S$1000,ROW(),$T$5:$T$1000,"Sub"),$Z182)))</f>
        <v/>
      </c>
      <c r="AE182" s="63">
        <f>IF($T182&lt;&gt;"Macro","",IF(COUNTIFS($Q$5:$Q$1000,$Q182,$T$5:$T$1000,"Macro",$G$5:$G$1000,"&gt;0")=0,1/COUNTIFS($Q$5:$Q$1000,$Q182,$T$5:$T$1000,"Macro"),IF(AND(ISNUMBER($G182),N($G182)&gt;0),$G182,SUMIFS($G$5:$G$1000,$Q$5:$Q$1000,$Q182,$T$5:$T$1000,"Macro")/COUNTIFS($Q$5:$Q$1000,$Q182,$T$5:$T$1000,"Macro",$G$5:$G$1000,"&gt;0"))/(COUNTIFS($Q$5:$Q$1000,$Q182,$T$5:$T$1000,"Macro")*SUMIFS($G$5:$G$1000,$Q$5:$Q$1000,$Q182,$T$5:$T$1000,"Macro")/COUNTIFS($Q$5:$Q$1000,$Q182,$T$5:$T$1000,"Macro",$G$5:$G$1000,"&gt;0"))))</f>
        <v/>
      </c>
    </row>
    <row r="183">
      <c r="A183" s="55">
        <f>IF(NOT((COUNTA($B183:$K183)+COUNTA($O183))&gt;0),"",IF($T183="Macro",COUNTIFS($T$5:$T183,"Macro",$Q$5:$Q183,$Q183),IF(N($S183)=0,"?",COUNTIFS(INDEX($T$5:$T$1000,1):INDEX($T$5:$T$1000,$S183-4),"Macro",INDEX($Q$5:$Q$1000,1):INDEX($Q$5:$Q$1000,$S183-4),INDEX($Q$5:$Q$1000,$S183-4))&amp;"."&amp;COUNTIFS($S$5:$S183,$S183,$T$5:$T183,"Sub"))))</f>
        <v/>
      </c>
      <c r="B183" s="56" t="n"/>
      <c r="C183" s="57" t="n"/>
      <c r="D183" s="58" t="n"/>
      <c r="E183" s="58" t="n"/>
      <c r="F183" s="58" t="n"/>
      <c r="G183" s="59" t="n"/>
      <c r="H183" s="59" t="n"/>
      <c r="I183" s="59" t="n"/>
      <c r="J183" s="59" t="n"/>
      <c r="K183" s="59" t="n"/>
      <c r="L183" s="60">
        <f>IF(NOT((COUNTA($B183:$K183)+COUNTA($O183))&gt;0),"",IF(ISNUMBER($F183),1,IF(N($U183)&gt;0,AVERAGEIFS($V$5:$V$1000,$S$5:$S$1000,ROW(),$T$5:$T$1000,"Sub"),$V183)))</f>
        <v/>
      </c>
      <c r="M183" s="55">
        <f>IF($L183="","",IF($L183&gt;=1,"Completado",IF($L183&gt;0,"En curso","Pendiente")))</f>
        <v/>
      </c>
      <c r="N183" s="55">
        <f>IF(NOT((COUNTA($B183:$K183)+COUNTA($O183))&gt;0),"",IF(ISNUMBER($F183),IF(AND(ISNUMBER($E183),$F183&gt;$E183),"Cumplida con "&amp;($F183-$E183)&amp;IF($F183-$E183=1," día"," días")&amp;" de retraso","Cumplida"),IF(N($L183)&gt;=1,"Cumplida",IF(NOT(ISNUMBER($E183)),"Sin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plazo")))))))</f>
        <v/>
      </c>
      <c r="O183" s="57" t="n"/>
      <c r="P183" s="61">
        <f>IF(NOT((COUNTA($B183:$K183)+COUNTA($O183))&gt;0),"",IF((IF($C183="","Falta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",""))="","✔ OK","⚠ "&amp;LEFT(IF($C183="","Falta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",""),LEN(IF($C183="","Falta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",""))-3)))</f>
        <v/>
      </c>
      <c r="Q183" s="62">
        <f>IF(NOT((COUNTA($B183:$K183)+COUNTA($O183))&gt;0),"",IF(AND($T183="Sub",N($S183)&gt;0),IF(ISNUMBER(INDEX($D$5:$D$1000,$S183-4)),DATE(YEAR(INDEX($D$5:$D$1000,$S183-4)),MONTH(INDEX($D$5:$D$1000,$S183-4)),1),IF(ISNUMBER(INDEX($E$5:$E$1000,$S183-4)),DATE(YEAR(INDEX($E$5:$E$1000,$S183-4)),MONTH(INDEX($E$5:$E$1000,$S183-4)),1),MesCiclo)),IF(ISNUMBER($D183),DATE(YEAR($D183),MONTH($D183),1),IF(ISNUMBER($E183),DATE(YEAR($E183),MONTH($E183),1),MesCiclo))))</f>
        <v/>
      </c>
      <c r="R183" s="63">
        <f>IF(OR($Q183="",$Q183&lt;&gt;MesCiclo),"",COUNTIF($Q$5:$Q183,MesCiclo))</f>
        <v/>
      </c>
      <c r="S183" s="63">
        <f>IF($T183="","",IF($T183="Macro",ROW(),IFERROR(LOOKUP(2,1/($T$5:$T183="Macro"),ROW($T$5:$T183)),0)))</f>
        <v/>
      </c>
      <c r="T183" s="63">
        <f>IF(NOT((COUNTA($B183:$K183)+COUNTA($O183))&gt;0),"",IF($B183="Subactividad","Sub","Macro"))</f>
        <v/>
      </c>
      <c r="U183" s="63">
        <f>IF($T183="Macro",COUNTIFS($S$5:$S$1000,ROW(),$T$5:$T$1000,"Sub"),"")</f>
        <v/>
      </c>
      <c r="V183" s="63">
        <f>IF($T183="","",IF(ISNUMBER($F183),1,IFERROR(LOOKUP(2,1/($H183:$K183&lt;&gt;""),$H183:$K183),0)))</f>
        <v/>
      </c>
      <c r="W183" s="63">
        <f>IF($T183="","",IF(AND(ISNUMBER($F183),$F183&lt;=IF($Q183=MesCiclo,InicioCiclo,$Q183+MOD(2-WEEKDAY($Q183),7))+6),1,IF(ISNUMBER($H183),$H183,0)))</f>
        <v/>
      </c>
      <c r="X183" s="63">
        <f>IF($T183="","",IF(AND(ISNUMBER($F183),$F183&lt;=IF($Q183=MesCiclo,InicioCiclo,$Q183+MOD(2-WEEKDAY($Q183),7))+13),1,IF(ISNUMBER($I183),$I183,$W183)))</f>
        <v/>
      </c>
      <c r="Y183" s="63">
        <f>IF($T183="","",IF(AND(ISNUMBER($F183),$F183&lt;=IF($Q183=MesCiclo,InicioCiclo,$Q183+MOD(2-WEEKDAY($Q183),7))+20),1,IF(ISNUMBER($J183),$J183,$X183)))</f>
        <v/>
      </c>
      <c r="Z183" s="63">
        <f>IF($T183="","",IF(AND(ISNUMBER($F183),$F183&lt;=IF($Q183=MesCiclo,InicioCiclo,$Q183+MOD(2-WEEKDAY($Q183),7))+27),1,IF(ISNUMBER($K183),$K183,$Y183)))</f>
        <v/>
      </c>
      <c r="AA183" s="63">
        <f>IF($T183="","",IF(AND(ISNUMBER($F183),$F183&lt;=IF($Q183=MesCiclo,InicioCiclo,$Q183+MOD(2-WEEKDAY($Q183),7))+6),1,IF(N($U183)&gt;0,AVERAGEIFS($W$5:$W$1000,$S$5:$S$1000,ROW(),$T$5:$T$1000,"Sub"),$W183)))</f>
        <v/>
      </c>
      <c r="AB183" s="63">
        <f>IF($T183="","",IF(AND(ISNUMBER($F183),$F183&lt;=IF($Q183=MesCiclo,InicioCiclo,$Q183+MOD(2-WEEKDAY($Q183),7))+13),1,IF(N($U183)&gt;0,AVERAGEIFS($X$5:$X$1000,$S$5:$S$1000,ROW(),$T$5:$T$1000,"Sub"),$X183)))</f>
        <v/>
      </c>
      <c r="AC183" s="63">
        <f>IF($T183="","",IF(AND(ISNUMBER($F183),$F183&lt;=IF($Q183=MesCiclo,InicioCiclo,$Q183+MOD(2-WEEKDAY($Q183),7))+20),1,IF(N($U183)&gt;0,AVERAGEIFS($Y$5:$Y$1000,$S$5:$S$1000,ROW(),$T$5:$T$1000,"Sub"),$Y183)))</f>
        <v/>
      </c>
      <c r="AD183" s="63">
        <f>IF($T183="","",IF(AND(ISNUMBER($F183),$F183&lt;=IF($Q183=MesCiclo,InicioCiclo,$Q183+MOD(2-WEEKDAY($Q183),7))+27),1,IF(N($U183)&gt;0,AVERAGEIFS($Z$5:$Z$1000,$S$5:$S$1000,ROW(),$T$5:$T$1000,"Sub"),$Z183)))</f>
        <v/>
      </c>
      <c r="AE183" s="63">
        <f>IF($T183&lt;&gt;"Macro","",IF(COUNTIFS($Q$5:$Q$1000,$Q183,$T$5:$T$1000,"Macro",$G$5:$G$1000,"&gt;0")=0,1/COUNTIFS($Q$5:$Q$1000,$Q183,$T$5:$T$1000,"Macro"),IF(AND(ISNUMBER($G183),N($G183)&gt;0),$G183,SUMIFS($G$5:$G$1000,$Q$5:$Q$1000,$Q183,$T$5:$T$1000,"Macro")/COUNTIFS($Q$5:$Q$1000,$Q183,$T$5:$T$1000,"Macro",$G$5:$G$1000,"&gt;0"))/(COUNTIFS($Q$5:$Q$1000,$Q183,$T$5:$T$1000,"Macro")*SUMIFS($G$5:$G$1000,$Q$5:$Q$1000,$Q183,$T$5:$T$1000,"Macro")/COUNTIFS($Q$5:$Q$1000,$Q183,$T$5:$T$1000,"Macro",$G$5:$G$1000,"&gt;0"))))</f>
        <v/>
      </c>
    </row>
    <row r="184">
      <c r="A184" s="55">
        <f>IF(NOT((COUNTA($B184:$K184)+COUNTA($O184))&gt;0),"",IF($T184="Macro",COUNTIFS($T$5:$T184,"Macro",$Q$5:$Q184,$Q184),IF(N($S184)=0,"?",COUNTIFS(INDEX($T$5:$T$1000,1):INDEX($T$5:$T$1000,$S184-4),"Macro",INDEX($Q$5:$Q$1000,1):INDEX($Q$5:$Q$1000,$S184-4),INDEX($Q$5:$Q$1000,$S184-4))&amp;"."&amp;COUNTIFS($S$5:$S184,$S184,$T$5:$T184,"Sub"))))</f>
        <v/>
      </c>
      <c r="B184" s="56" t="n"/>
      <c r="C184" s="57" t="n"/>
      <c r="D184" s="58" t="n"/>
      <c r="E184" s="58" t="n"/>
      <c r="F184" s="58" t="n"/>
      <c r="G184" s="59" t="n"/>
      <c r="H184" s="59" t="n"/>
      <c r="I184" s="59" t="n"/>
      <c r="J184" s="59" t="n"/>
      <c r="K184" s="59" t="n"/>
      <c r="L184" s="60">
        <f>IF(NOT((COUNTA($B184:$K184)+COUNTA($O184))&gt;0),"",IF(ISNUMBER($F184),1,IF(N($U184)&gt;0,AVERAGEIFS($V$5:$V$1000,$S$5:$S$1000,ROW(),$T$5:$T$1000,"Sub"),$V184)))</f>
        <v/>
      </c>
      <c r="M184" s="55">
        <f>IF($L184="","",IF($L184&gt;=1,"Completado",IF($L184&gt;0,"En curso","Pendiente")))</f>
        <v/>
      </c>
      <c r="N184" s="55">
        <f>IF(NOT((COUNTA($B184:$K184)+COUNTA($O184))&gt;0),"",IF(ISNUMBER($F184),IF(AND(ISNUMBER($E184),$F184&gt;$E184),"Cumplida con "&amp;($F184-$E184)&amp;IF($F184-$E184=1," día"," días")&amp;" de retraso","Cumplida"),IF(N($L184)&gt;=1,"Cumplida",IF(NOT(ISNUMBER($E184)),"Sin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plazo")))))))</f>
        <v/>
      </c>
      <c r="O184" s="57" t="n"/>
      <c r="P184" s="61">
        <f>IF(NOT((COUNTA($B184:$K184)+COUNTA($O184))&gt;0),"",IF((IF($C184="","Falta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",""))="","✔ OK","⚠ "&amp;LEFT(IF($C184="","Falta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",""),LEN(IF($C184="","Falta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",""))-3)))</f>
        <v/>
      </c>
      <c r="Q184" s="62">
        <f>IF(NOT((COUNTA($B184:$K184)+COUNTA($O184))&gt;0),"",IF(AND($T184="Sub",N($S184)&gt;0),IF(ISNUMBER(INDEX($D$5:$D$1000,$S184-4)),DATE(YEAR(INDEX($D$5:$D$1000,$S184-4)),MONTH(INDEX($D$5:$D$1000,$S184-4)),1),IF(ISNUMBER(INDEX($E$5:$E$1000,$S184-4)),DATE(YEAR(INDEX($E$5:$E$1000,$S184-4)),MONTH(INDEX($E$5:$E$1000,$S184-4)),1),MesCiclo)),IF(ISNUMBER($D184),DATE(YEAR($D184),MONTH($D184),1),IF(ISNUMBER($E184),DATE(YEAR($E184),MONTH($E184),1),MesCiclo))))</f>
        <v/>
      </c>
      <c r="R184" s="63">
        <f>IF(OR($Q184="",$Q184&lt;&gt;MesCiclo),"",COUNTIF($Q$5:$Q184,MesCiclo))</f>
        <v/>
      </c>
      <c r="S184" s="63">
        <f>IF($T184="","",IF($T184="Macro",ROW(),IFERROR(LOOKUP(2,1/($T$5:$T184="Macro"),ROW($T$5:$T184)),0)))</f>
        <v/>
      </c>
      <c r="T184" s="63">
        <f>IF(NOT((COUNTA($B184:$K184)+COUNTA($O184))&gt;0),"",IF($B184="Subactividad","Sub","Macro"))</f>
        <v/>
      </c>
      <c r="U184" s="63">
        <f>IF($T184="Macro",COUNTIFS($S$5:$S$1000,ROW(),$T$5:$T$1000,"Sub"),"")</f>
        <v/>
      </c>
      <c r="V184" s="63">
        <f>IF($T184="","",IF(ISNUMBER($F184),1,IFERROR(LOOKUP(2,1/($H184:$K184&lt;&gt;""),$H184:$K184),0)))</f>
        <v/>
      </c>
      <c r="W184" s="63">
        <f>IF($T184="","",IF(AND(ISNUMBER($F184),$F184&lt;=IF($Q184=MesCiclo,InicioCiclo,$Q184+MOD(2-WEEKDAY($Q184),7))+6),1,IF(ISNUMBER($H184),$H184,0)))</f>
        <v/>
      </c>
      <c r="X184" s="63">
        <f>IF($T184="","",IF(AND(ISNUMBER($F184),$F184&lt;=IF($Q184=MesCiclo,InicioCiclo,$Q184+MOD(2-WEEKDAY($Q184),7))+13),1,IF(ISNUMBER($I184),$I184,$W184)))</f>
        <v/>
      </c>
      <c r="Y184" s="63">
        <f>IF($T184="","",IF(AND(ISNUMBER($F184),$F184&lt;=IF($Q184=MesCiclo,InicioCiclo,$Q184+MOD(2-WEEKDAY($Q184),7))+20),1,IF(ISNUMBER($J184),$J184,$X184)))</f>
        <v/>
      </c>
      <c r="Z184" s="63">
        <f>IF($T184="","",IF(AND(ISNUMBER($F184),$F184&lt;=IF($Q184=MesCiclo,InicioCiclo,$Q184+MOD(2-WEEKDAY($Q184),7))+27),1,IF(ISNUMBER($K184),$K184,$Y184)))</f>
        <v/>
      </c>
      <c r="AA184" s="63">
        <f>IF($T184="","",IF(AND(ISNUMBER($F184),$F184&lt;=IF($Q184=MesCiclo,InicioCiclo,$Q184+MOD(2-WEEKDAY($Q184),7))+6),1,IF(N($U184)&gt;0,AVERAGEIFS($W$5:$W$1000,$S$5:$S$1000,ROW(),$T$5:$T$1000,"Sub"),$W184)))</f>
        <v/>
      </c>
      <c r="AB184" s="63">
        <f>IF($T184="","",IF(AND(ISNUMBER($F184),$F184&lt;=IF($Q184=MesCiclo,InicioCiclo,$Q184+MOD(2-WEEKDAY($Q184),7))+13),1,IF(N($U184)&gt;0,AVERAGEIFS($X$5:$X$1000,$S$5:$S$1000,ROW(),$T$5:$T$1000,"Sub"),$X184)))</f>
        <v/>
      </c>
      <c r="AC184" s="63">
        <f>IF($T184="","",IF(AND(ISNUMBER($F184),$F184&lt;=IF($Q184=MesCiclo,InicioCiclo,$Q184+MOD(2-WEEKDAY($Q184),7))+20),1,IF(N($U184)&gt;0,AVERAGEIFS($Y$5:$Y$1000,$S$5:$S$1000,ROW(),$T$5:$T$1000,"Sub"),$Y184)))</f>
        <v/>
      </c>
      <c r="AD184" s="63">
        <f>IF($T184="","",IF(AND(ISNUMBER($F184),$F184&lt;=IF($Q184=MesCiclo,InicioCiclo,$Q184+MOD(2-WEEKDAY($Q184),7))+27),1,IF(N($U184)&gt;0,AVERAGEIFS($Z$5:$Z$1000,$S$5:$S$1000,ROW(),$T$5:$T$1000,"Sub"),$Z184)))</f>
        <v/>
      </c>
      <c r="AE184" s="63">
        <f>IF($T184&lt;&gt;"Macro","",IF(COUNTIFS($Q$5:$Q$1000,$Q184,$T$5:$T$1000,"Macro",$G$5:$G$1000,"&gt;0")=0,1/COUNTIFS($Q$5:$Q$1000,$Q184,$T$5:$T$1000,"Macro"),IF(AND(ISNUMBER($G184),N($G184)&gt;0),$G184,SUMIFS($G$5:$G$1000,$Q$5:$Q$1000,$Q184,$T$5:$T$1000,"Macro")/COUNTIFS($Q$5:$Q$1000,$Q184,$T$5:$T$1000,"Macro",$G$5:$G$1000,"&gt;0"))/(COUNTIFS($Q$5:$Q$1000,$Q184,$T$5:$T$1000,"Macro")*SUMIFS($G$5:$G$1000,$Q$5:$Q$1000,$Q184,$T$5:$T$1000,"Macro")/COUNTIFS($Q$5:$Q$1000,$Q184,$T$5:$T$1000,"Macro",$G$5:$G$1000,"&gt;0"))))</f>
        <v/>
      </c>
    </row>
    <row r="185">
      <c r="A185" s="55">
        <f>IF(NOT((COUNTA($B185:$K185)+COUNTA($O185))&gt;0),"",IF($T185="Macro",COUNTIFS($T$5:$T185,"Macro",$Q$5:$Q185,$Q185),IF(N($S185)=0,"?",COUNTIFS(INDEX($T$5:$T$1000,1):INDEX($T$5:$T$1000,$S185-4),"Macro",INDEX($Q$5:$Q$1000,1):INDEX($Q$5:$Q$1000,$S185-4),INDEX($Q$5:$Q$1000,$S185-4))&amp;"."&amp;COUNTIFS($S$5:$S185,$S185,$T$5:$T185,"Sub"))))</f>
        <v/>
      </c>
      <c r="B185" s="56" t="n"/>
      <c r="C185" s="57" t="n"/>
      <c r="D185" s="58" t="n"/>
      <c r="E185" s="58" t="n"/>
      <c r="F185" s="58" t="n"/>
      <c r="G185" s="59" t="n"/>
      <c r="H185" s="59" t="n"/>
      <c r="I185" s="59" t="n"/>
      <c r="J185" s="59" t="n"/>
      <c r="K185" s="59" t="n"/>
      <c r="L185" s="60">
        <f>IF(NOT((COUNTA($B185:$K185)+COUNTA($O185))&gt;0),"",IF(ISNUMBER($F185),1,IF(N($U185)&gt;0,AVERAGEIFS($V$5:$V$1000,$S$5:$S$1000,ROW(),$T$5:$T$1000,"Sub"),$V185)))</f>
        <v/>
      </c>
      <c r="M185" s="55">
        <f>IF($L185="","",IF($L185&gt;=1,"Completado",IF($L185&gt;0,"En curso","Pendiente")))</f>
        <v/>
      </c>
      <c r="N185" s="55">
        <f>IF(NOT((COUNTA($B185:$K185)+COUNTA($O185))&gt;0),"",IF(ISNUMBER($F185),IF(AND(ISNUMBER($E185),$F185&gt;$E185),"Cumplida con "&amp;($F185-$E185)&amp;IF($F185-$E185=1," día"," días")&amp;" de retraso","Cumplida"),IF(N($L185)&gt;=1,"Cumplida",IF(NOT(ISNUMBER($E185)),"Sin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plazo")))))))</f>
        <v/>
      </c>
      <c r="O185" s="57" t="n"/>
      <c r="P185" s="61">
        <f>IF(NOT((COUNTA($B185:$K185)+COUNTA($O185))&gt;0),"",IF((IF($C185="","Falta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",""))="","✔ OK","⚠ "&amp;LEFT(IF($C185="","Falta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",""),LEN(IF($C185="","Falta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",""))-3)))</f>
        <v/>
      </c>
      <c r="Q185" s="62">
        <f>IF(NOT((COUNTA($B185:$K185)+COUNTA($O185))&gt;0),"",IF(AND($T185="Sub",N($S185)&gt;0),IF(ISNUMBER(INDEX($D$5:$D$1000,$S185-4)),DATE(YEAR(INDEX($D$5:$D$1000,$S185-4)),MONTH(INDEX($D$5:$D$1000,$S185-4)),1),IF(ISNUMBER(INDEX($E$5:$E$1000,$S185-4)),DATE(YEAR(INDEX($E$5:$E$1000,$S185-4)),MONTH(INDEX($E$5:$E$1000,$S185-4)),1),MesCiclo)),IF(ISNUMBER($D185),DATE(YEAR($D185),MONTH($D185),1),IF(ISNUMBER($E185),DATE(YEAR($E185),MONTH($E185),1),MesCiclo))))</f>
        <v/>
      </c>
      <c r="R185" s="63">
        <f>IF(OR($Q185="",$Q185&lt;&gt;MesCiclo),"",COUNTIF($Q$5:$Q185,MesCiclo))</f>
        <v/>
      </c>
      <c r="S185" s="63">
        <f>IF($T185="","",IF($T185="Macro",ROW(),IFERROR(LOOKUP(2,1/($T$5:$T185="Macro"),ROW($T$5:$T185)),0)))</f>
        <v/>
      </c>
      <c r="T185" s="63">
        <f>IF(NOT((COUNTA($B185:$K185)+COUNTA($O185))&gt;0),"",IF($B185="Subactividad","Sub","Macro"))</f>
        <v/>
      </c>
      <c r="U185" s="63">
        <f>IF($T185="Macro",COUNTIFS($S$5:$S$1000,ROW(),$T$5:$T$1000,"Sub"),"")</f>
        <v/>
      </c>
      <c r="V185" s="63">
        <f>IF($T185="","",IF(ISNUMBER($F185),1,IFERROR(LOOKUP(2,1/($H185:$K185&lt;&gt;""),$H185:$K185),0)))</f>
        <v/>
      </c>
      <c r="W185" s="63">
        <f>IF($T185="","",IF(AND(ISNUMBER($F185),$F185&lt;=IF($Q185=MesCiclo,InicioCiclo,$Q185+MOD(2-WEEKDAY($Q185),7))+6),1,IF(ISNUMBER($H185),$H185,0)))</f>
        <v/>
      </c>
      <c r="X185" s="63">
        <f>IF($T185="","",IF(AND(ISNUMBER($F185),$F185&lt;=IF($Q185=MesCiclo,InicioCiclo,$Q185+MOD(2-WEEKDAY($Q185),7))+13),1,IF(ISNUMBER($I185),$I185,$W185)))</f>
        <v/>
      </c>
      <c r="Y185" s="63">
        <f>IF($T185="","",IF(AND(ISNUMBER($F185),$F185&lt;=IF($Q185=MesCiclo,InicioCiclo,$Q185+MOD(2-WEEKDAY($Q185),7))+20),1,IF(ISNUMBER($J185),$J185,$X185)))</f>
        <v/>
      </c>
      <c r="Z185" s="63">
        <f>IF($T185="","",IF(AND(ISNUMBER($F185),$F185&lt;=IF($Q185=MesCiclo,InicioCiclo,$Q185+MOD(2-WEEKDAY($Q185),7))+27),1,IF(ISNUMBER($K185),$K185,$Y185)))</f>
        <v/>
      </c>
      <c r="AA185" s="63">
        <f>IF($T185="","",IF(AND(ISNUMBER($F185),$F185&lt;=IF($Q185=MesCiclo,InicioCiclo,$Q185+MOD(2-WEEKDAY($Q185),7))+6),1,IF(N($U185)&gt;0,AVERAGEIFS($W$5:$W$1000,$S$5:$S$1000,ROW(),$T$5:$T$1000,"Sub"),$W185)))</f>
        <v/>
      </c>
      <c r="AB185" s="63">
        <f>IF($T185="","",IF(AND(ISNUMBER($F185),$F185&lt;=IF($Q185=MesCiclo,InicioCiclo,$Q185+MOD(2-WEEKDAY($Q185),7))+13),1,IF(N($U185)&gt;0,AVERAGEIFS($X$5:$X$1000,$S$5:$S$1000,ROW(),$T$5:$T$1000,"Sub"),$X185)))</f>
        <v/>
      </c>
      <c r="AC185" s="63">
        <f>IF($T185="","",IF(AND(ISNUMBER($F185),$F185&lt;=IF($Q185=MesCiclo,InicioCiclo,$Q185+MOD(2-WEEKDAY($Q185),7))+20),1,IF(N($U185)&gt;0,AVERAGEIFS($Y$5:$Y$1000,$S$5:$S$1000,ROW(),$T$5:$T$1000,"Sub"),$Y185)))</f>
        <v/>
      </c>
      <c r="AD185" s="63">
        <f>IF($T185="","",IF(AND(ISNUMBER($F185),$F185&lt;=IF($Q185=MesCiclo,InicioCiclo,$Q185+MOD(2-WEEKDAY($Q185),7))+27),1,IF(N($U185)&gt;0,AVERAGEIFS($Z$5:$Z$1000,$S$5:$S$1000,ROW(),$T$5:$T$1000,"Sub"),$Z185)))</f>
        <v/>
      </c>
      <c r="AE185" s="63">
        <f>IF($T185&lt;&gt;"Macro","",IF(COUNTIFS($Q$5:$Q$1000,$Q185,$T$5:$T$1000,"Macro",$G$5:$G$1000,"&gt;0")=0,1/COUNTIFS($Q$5:$Q$1000,$Q185,$T$5:$T$1000,"Macro"),IF(AND(ISNUMBER($G185),N($G185)&gt;0),$G185,SUMIFS($G$5:$G$1000,$Q$5:$Q$1000,$Q185,$T$5:$T$1000,"Macro")/COUNTIFS($Q$5:$Q$1000,$Q185,$T$5:$T$1000,"Macro",$G$5:$G$1000,"&gt;0"))/(COUNTIFS($Q$5:$Q$1000,$Q185,$T$5:$T$1000,"Macro")*SUMIFS($G$5:$G$1000,$Q$5:$Q$1000,$Q185,$T$5:$T$1000,"Macro")/COUNTIFS($Q$5:$Q$1000,$Q185,$T$5:$T$1000,"Macro",$G$5:$G$1000,"&gt;0"))))</f>
        <v/>
      </c>
    </row>
    <row r="186">
      <c r="A186" s="55">
        <f>IF(NOT((COUNTA($B186:$K186)+COUNTA($O186))&gt;0),"",IF($T186="Macro",COUNTIFS($T$5:$T186,"Macro",$Q$5:$Q186,$Q186),IF(N($S186)=0,"?",COUNTIFS(INDEX($T$5:$T$1000,1):INDEX($T$5:$T$1000,$S186-4),"Macro",INDEX($Q$5:$Q$1000,1):INDEX($Q$5:$Q$1000,$S186-4),INDEX($Q$5:$Q$1000,$S186-4))&amp;"."&amp;COUNTIFS($S$5:$S186,$S186,$T$5:$T186,"Sub"))))</f>
        <v/>
      </c>
      <c r="B186" s="56" t="n"/>
      <c r="C186" s="57" t="n"/>
      <c r="D186" s="58" t="n"/>
      <c r="E186" s="58" t="n"/>
      <c r="F186" s="58" t="n"/>
      <c r="G186" s="59" t="n"/>
      <c r="H186" s="59" t="n"/>
      <c r="I186" s="59" t="n"/>
      <c r="J186" s="59" t="n"/>
      <c r="K186" s="59" t="n"/>
      <c r="L186" s="60">
        <f>IF(NOT((COUNTA($B186:$K186)+COUNTA($O186))&gt;0),"",IF(ISNUMBER($F186),1,IF(N($U186)&gt;0,AVERAGEIFS($V$5:$V$1000,$S$5:$S$1000,ROW(),$T$5:$T$1000,"Sub"),$V186)))</f>
        <v/>
      </c>
      <c r="M186" s="55">
        <f>IF($L186="","",IF($L186&gt;=1,"Completado",IF($L186&gt;0,"En curso","Pendiente")))</f>
        <v/>
      </c>
      <c r="N186" s="55">
        <f>IF(NOT((COUNTA($B186:$K186)+COUNTA($O186))&gt;0),"",IF(ISNUMBER($F186),IF(AND(ISNUMBER($E186),$F186&gt;$E186),"Cumplida con "&amp;($F186-$E186)&amp;IF($F186-$E186=1," día"," días")&amp;" de retraso","Cumplida"),IF(N($L186)&gt;=1,"Cumplida",IF(NOT(ISNUMBER($E186)),"Sin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plazo")))))))</f>
        <v/>
      </c>
      <c r="O186" s="57" t="n"/>
      <c r="P186" s="61">
        <f>IF(NOT((COUNTA($B186:$K186)+COUNTA($O186))&gt;0),"",IF((IF($C186="","Falta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",""))="","✔ OK","⚠ "&amp;LEFT(IF($C186="","Falta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",""),LEN(IF($C186="","Falta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",""))-3)))</f>
        <v/>
      </c>
      <c r="Q186" s="62">
        <f>IF(NOT((COUNTA($B186:$K186)+COUNTA($O186))&gt;0),"",IF(AND($T186="Sub",N($S186)&gt;0),IF(ISNUMBER(INDEX($D$5:$D$1000,$S186-4)),DATE(YEAR(INDEX($D$5:$D$1000,$S186-4)),MONTH(INDEX($D$5:$D$1000,$S186-4)),1),IF(ISNUMBER(INDEX($E$5:$E$1000,$S186-4)),DATE(YEAR(INDEX($E$5:$E$1000,$S186-4)),MONTH(INDEX($E$5:$E$1000,$S186-4)),1),MesCiclo)),IF(ISNUMBER($D186),DATE(YEAR($D186),MONTH($D186),1),IF(ISNUMBER($E186),DATE(YEAR($E186),MONTH($E186),1),MesCiclo))))</f>
        <v/>
      </c>
      <c r="R186" s="63">
        <f>IF(OR($Q186="",$Q186&lt;&gt;MesCiclo),"",COUNTIF($Q$5:$Q186,MesCiclo))</f>
        <v/>
      </c>
      <c r="S186" s="63">
        <f>IF($T186="","",IF($T186="Macro",ROW(),IFERROR(LOOKUP(2,1/($T$5:$T186="Macro"),ROW($T$5:$T186)),0)))</f>
        <v/>
      </c>
      <c r="T186" s="63">
        <f>IF(NOT((COUNTA($B186:$K186)+COUNTA($O186))&gt;0),"",IF($B186="Subactividad","Sub","Macro"))</f>
        <v/>
      </c>
      <c r="U186" s="63">
        <f>IF($T186="Macro",COUNTIFS($S$5:$S$1000,ROW(),$T$5:$T$1000,"Sub"),"")</f>
        <v/>
      </c>
      <c r="V186" s="63">
        <f>IF($T186="","",IF(ISNUMBER($F186),1,IFERROR(LOOKUP(2,1/($H186:$K186&lt;&gt;""),$H186:$K186),0)))</f>
        <v/>
      </c>
      <c r="W186" s="63">
        <f>IF($T186="","",IF(AND(ISNUMBER($F186),$F186&lt;=IF($Q186=MesCiclo,InicioCiclo,$Q186+MOD(2-WEEKDAY($Q186),7))+6),1,IF(ISNUMBER($H186),$H186,0)))</f>
        <v/>
      </c>
      <c r="X186" s="63">
        <f>IF($T186="","",IF(AND(ISNUMBER($F186),$F186&lt;=IF($Q186=MesCiclo,InicioCiclo,$Q186+MOD(2-WEEKDAY($Q186),7))+13),1,IF(ISNUMBER($I186),$I186,$W186)))</f>
        <v/>
      </c>
      <c r="Y186" s="63">
        <f>IF($T186="","",IF(AND(ISNUMBER($F186),$F186&lt;=IF($Q186=MesCiclo,InicioCiclo,$Q186+MOD(2-WEEKDAY($Q186),7))+20),1,IF(ISNUMBER($J186),$J186,$X186)))</f>
        <v/>
      </c>
      <c r="Z186" s="63">
        <f>IF($T186="","",IF(AND(ISNUMBER($F186),$F186&lt;=IF($Q186=MesCiclo,InicioCiclo,$Q186+MOD(2-WEEKDAY($Q186),7))+27),1,IF(ISNUMBER($K186),$K186,$Y186)))</f>
        <v/>
      </c>
      <c r="AA186" s="63">
        <f>IF($T186="","",IF(AND(ISNUMBER($F186),$F186&lt;=IF($Q186=MesCiclo,InicioCiclo,$Q186+MOD(2-WEEKDAY($Q186),7))+6),1,IF(N($U186)&gt;0,AVERAGEIFS($W$5:$W$1000,$S$5:$S$1000,ROW(),$T$5:$T$1000,"Sub"),$W186)))</f>
        <v/>
      </c>
      <c r="AB186" s="63">
        <f>IF($T186="","",IF(AND(ISNUMBER($F186),$F186&lt;=IF($Q186=MesCiclo,InicioCiclo,$Q186+MOD(2-WEEKDAY($Q186),7))+13),1,IF(N($U186)&gt;0,AVERAGEIFS($X$5:$X$1000,$S$5:$S$1000,ROW(),$T$5:$T$1000,"Sub"),$X186)))</f>
        <v/>
      </c>
      <c r="AC186" s="63">
        <f>IF($T186="","",IF(AND(ISNUMBER($F186),$F186&lt;=IF($Q186=MesCiclo,InicioCiclo,$Q186+MOD(2-WEEKDAY($Q186),7))+20),1,IF(N($U186)&gt;0,AVERAGEIFS($Y$5:$Y$1000,$S$5:$S$1000,ROW(),$T$5:$T$1000,"Sub"),$Y186)))</f>
        <v/>
      </c>
      <c r="AD186" s="63">
        <f>IF($T186="","",IF(AND(ISNUMBER($F186),$F186&lt;=IF($Q186=MesCiclo,InicioCiclo,$Q186+MOD(2-WEEKDAY($Q186),7))+27),1,IF(N($U186)&gt;0,AVERAGEIFS($Z$5:$Z$1000,$S$5:$S$1000,ROW(),$T$5:$T$1000,"Sub"),$Z186)))</f>
        <v/>
      </c>
      <c r="AE186" s="63">
        <f>IF($T186&lt;&gt;"Macro","",IF(COUNTIFS($Q$5:$Q$1000,$Q186,$T$5:$T$1000,"Macro",$G$5:$G$1000,"&gt;0")=0,1/COUNTIFS($Q$5:$Q$1000,$Q186,$T$5:$T$1000,"Macro"),IF(AND(ISNUMBER($G186),N($G186)&gt;0),$G186,SUMIFS($G$5:$G$1000,$Q$5:$Q$1000,$Q186,$T$5:$T$1000,"Macro")/COUNTIFS($Q$5:$Q$1000,$Q186,$T$5:$T$1000,"Macro",$G$5:$G$1000,"&gt;0"))/(COUNTIFS($Q$5:$Q$1000,$Q186,$T$5:$T$1000,"Macro")*SUMIFS($G$5:$G$1000,$Q$5:$Q$1000,$Q186,$T$5:$T$1000,"Macro")/COUNTIFS($Q$5:$Q$1000,$Q186,$T$5:$T$1000,"Macro",$G$5:$G$1000,"&gt;0"))))</f>
        <v/>
      </c>
    </row>
    <row r="187">
      <c r="A187" s="55">
        <f>IF(NOT((COUNTA($B187:$K187)+COUNTA($O187))&gt;0),"",IF($T187="Macro",COUNTIFS($T$5:$T187,"Macro",$Q$5:$Q187,$Q187),IF(N($S187)=0,"?",COUNTIFS(INDEX($T$5:$T$1000,1):INDEX($T$5:$T$1000,$S187-4),"Macro",INDEX($Q$5:$Q$1000,1):INDEX($Q$5:$Q$1000,$S187-4),INDEX($Q$5:$Q$1000,$S187-4))&amp;"."&amp;COUNTIFS($S$5:$S187,$S187,$T$5:$T187,"Sub"))))</f>
        <v/>
      </c>
      <c r="B187" s="56" t="n"/>
      <c r="C187" s="57" t="n"/>
      <c r="D187" s="58" t="n"/>
      <c r="E187" s="58" t="n"/>
      <c r="F187" s="58" t="n"/>
      <c r="G187" s="59" t="n"/>
      <c r="H187" s="59" t="n"/>
      <c r="I187" s="59" t="n"/>
      <c r="J187" s="59" t="n"/>
      <c r="K187" s="59" t="n"/>
      <c r="L187" s="60">
        <f>IF(NOT((COUNTA($B187:$K187)+COUNTA($O187))&gt;0),"",IF(ISNUMBER($F187),1,IF(N($U187)&gt;0,AVERAGEIFS($V$5:$V$1000,$S$5:$S$1000,ROW(),$T$5:$T$1000,"Sub"),$V187)))</f>
        <v/>
      </c>
      <c r="M187" s="55">
        <f>IF($L187="","",IF($L187&gt;=1,"Completado",IF($L187&gt;0,"En curso","Pendiente")))</f>
        <v/>
      </c>
      <c r="N187" s="55">
        <f>IF(NOT((COUNTA($B187:$K187)+COUNTA($O187))&gt;0),"",IF(ISNUMBER($F187),IF(AND(ISNUMBER($E187),$F187&gt;$E187),"Cumplida con "&amp;($F187-$E187)&amp;IF($F187-$E187=1," día"," días")&amp;" de retraso","Cumplida"),IF(N($L187)&gt;=1,"Cumplida",IF(NOT(ISNUMBER($E187)),"Sin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plazo")))))))</f>
        <v/>
      </c>
      <c r="O187" s="57" t="n"/>
      <c r="P187" s="61">
        <f>IF(NOT((COUNTA($B187:$K187)+COUNTA($O187))&gt;0),"",IF((IF($C187="","Falta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",""))="","✔ OK","⚠ "&amp;LEFT(IF($C187="","Falta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",""),LEN(IF($C187="","Falta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",""))-3)))</f>
        <v/>
      </c>
      <c r="Q187" s="62">
        <f>IF(NOT((COUNTA($B187:$K187)+COUNTA($O187))&gt;0),"",IF(AND($T187="Sub",N($S187)&gt;0),IF(ISNUMBER(INDEX($D$5:$D$1000,$S187-4)),DATE(YEAR(INDEX($D$5:$D$1000,$S187-4)),MONTH(INDEX($D$5:$D$1000,$S187-4)),1),IF(ISNUMBER(INDEX($E$5:$E$1000,$S187-4)),DATE(YEAR(INDEX($E$5:$E$1000,$S187-4)),MONTH(INDEX($E$5:$E$1000,$S187-4)),1),MesCiclo)),IF(ISNUMBER($D187),DATE(YEAR($D187),MONTH($D187),1),IF(ISNUMBER($E187),DATE(YEAR($E187),MONTH($E187),1),MesCiclo))))</f>
        <v/>
      </c>
      <c r="R187" s="63">
        <f>IF(OR($Q187="",$Q187&lt;&gt;MesCiclo),"",COUNTIF($Q$5:$Q187,MesCiclo))</f>
        <v/>
      </c>
      <c r="S187" s="63">
        <f>IF($T187="","",IF($T187="Macro",ROW(),IFERROR(LOOKUP(2,1/($T$5:$T187="Macro"),ROW($T$5:$T187)),0)))</f>
        <v/>
      </c>
      <c r="T187" s="63">
        <f>IF(NOT((COUNTA($B187:$K187)+COUNTA($O187))&gt;0),"",IF($B187="Subactividad","Sub","Macro"))</f>
        <v/>
      </c>
      <c r="U187" s="63">
        <f>IF($T187="Macro",COUNTIFS($S$5:$S$1000,ROW(),$T$5:$T$1000,"Sub"),"")</f>
        <v/>
      </c>
      <c r="V187" s="63">
        <f>IF($T187="","",IF(ISNUMBER($F187),1,IFERROR(LOOKUP(2,1/($H187:$K187&lt;&gt;""),$H187:$K187),0)))</f>
        <v/>
      </c>
      <c r="W187" s="63">
        <f>IF($T187="","",IF(AND(ISNUMBER($F187),$F187&lt;=IF($Q187=MesCiclo,InicioCiclo,$Q187+MOD(2-WEEKDAY($Q187),7))+6),1,IF(ISNUMBER($H187),$H187,0)))</f>
        <v/>
      </c>
      <c r="X187" s="63">
        <f>IF($T187="","",IF(AND(ISNUMBER($F187),$F187&lt;=IF($Q187=MesCiclo,InicioCiclo,$Q187+MOD(2-WEEKDAY($Q187),7))+13),1,IF(ISNUMBER($I187),$I187,$W187)))</f>
        <v/>
      </c>
      <c r="Y187" s="63">
        <f>IF($T187="","",IF(AND(ISNUMBER($F187),$F187&lt;=IF($Q187=MesCiclo,InicioCiclo,$Q187+MOD(2-WEEKDAY($Q187),7))+20),1,IF(ISNUMBER($J187),$J187,$X187)))</f>
        <v/>
      </c>
      <c r="Z187" s="63">
        <f>IF($T187="","",IF(AND(ISNUMBER($F187),$F187&lt;=IF($Q187=MesCiclo,InicioCiclo,$Q187+MOD(2-WEEKDAY($Q187),7))+27),1,IF(ISNUMBER($K187),$K187,$Y187)))</f>
        <v/>
      </c>
      <c r="AA187" s="63">
        <f>IF($T187="","",IF(AND(ISNUMBER($F187),$F187&lt;=IF($Q187=MesCiclo,InicioCiclo,$Q187+MOD(2-WEEKDAY($Q187),7))+6),1,IF(N($U187)&gt;0,AVERAGEIFS($W$5:$W$1000,$S$5:$S$1000,ROW(),$T$5:$T$1000,"Sub"),$W187)))</f>
        <v/>
      </c>
      <c r="AB187" s="63">
        <f>IF($T187="","",IF(AND(ISNUMBER($F187),$F187&lt;=IF($Q187=MesCiclo,InicioCiclo,$Q187+MOD(2-WEEKDAY($Q187),7))+13),1,IF(N($U187)&gt;0,AVERAGEIFS($X$5:$X$1000,$S$5:$S$1000,ROW(),$T$5:$T$1000,"Sub"),$X187)))</f>
        <v/>
      </c>
      <c r="AC187" s="63">
        <f>IF($T187="","",IF(AND(ISNUMBER($F187),$F187&lt;=IF($Q187=MesCiclo,InicioCiclo,$Q187+MOD(2-WEEKDAY($Q187),7))+20),1,IF(N($U187)&gt;0,AVERAGEIFS($Y$5:$Y$1000,$S$5:$S$1000,ROW(),$T$5:$T$1000,"Sub"),$Y187)))</f>
        <v/>
      </c>
      <c r="AD187" s="63">
        <f>IF($T187="","",IF(AND(ISNUMBER($F187),$F187&lt;=IF($Q187=MesCiclo,InicioCiclo,$Q187+MOD(2-WEEKDAY($Q187),7))+27),1,IF(N($U187)&gt;0,AVERAGEIFS($Z$5:$Z$1000,$S$5:$S$1000,ROW(),$T$5:$T$1000,"Sub"),$Z187)))</f>
        <v/>
      </c>
      <c r="AE187" s="63">
        <f>IF($T187&lt;&gt;"Macro","",IF(COUNTIFS($Q$5:$Q$1000,$Q187,$T$5:$T$1000,"Macro",$G$5:$G$1000,"&gt;0")=0,1/COUNTIFS($Q$5:$Q$1000,$Q187,$T$5:$T$1000,"Macro"),IF(AND(ISNUMBER($G187),N($G187)&gt;0),$G187,SUMIFS($G$5:$G$1000,$Q$5:$Q$1000,$Q187,$T$5:$T$1000,"Macro")/COUNTIFS($Q$5:$Q$1000,$Q187,$T$5:$T$1000,"Macro",$G$5:$G$1000,"&gt;0"))/(COUNTIFS($Q$5:$Q$1000,$Q187,$T$5:$T$1000,"Macro")*SUMIFS($G$5:$G$1000,$Q$5:$Q$1000,$Q187,$T$5:$T$1000,"Macro")/COUNTIFS($Q$5:$Q$1000,$Q187,$T$5:$T$1000,"Macro",$G$5:$G$1000,"&gt;0"))))</f>
        <v/>
      </c>
    </row>
    <row r="188">
      <c r="A188" s="55">
        <f>IF(NOT((COUNTA($B188:$K188)+COUNTA($O188))&gt;0),"",IF($T188="Macro",COUNTIFS($T$5:$T188,"Macro",$Q$5:$Q188,$Q188),IF(N($S188)=0,"?",COUNTIFS(INDEX($T$5:$T$1000,1):INDEX($T$5:$T$1000,$S188-4),"Macro",INDEX($Q$5:$Q$1000,1):INDEX($Q$5:$Q$1000,$S188-4),INDEX($Q$5:$Q$1000,$S188-4))&amp;"."&amp;COUNTIFS($S$5:$S188,$S188,$T$5:$T188,"Sub"))))</f>
        <v/>
      </c>
      <c r="B188" s="56" t="n"/>
      <c r="C188" s="57" t="n"/>
      <c r="D188" s="58" t="n"/>
      <c r="E188" s="58" t="n"/>
      <c r="F188" s="58" t="n"/>
      <c r="G188" s="59" t="n"/>
      <c r="H188" s="59" t="n"/>
      <c r="I188" s="59" t="n"/>
      <c r="J188" s="59" t="n"/>
      <c r="K188" s="59" t="n"/>
      <c r="L188" s="60">
        <f>IF(NOT((COUNTA($B188:$K188)+COUNTA($O188))&gt;0),"",IF(ISNUMBER($F188),1,IF(N($U188)&gt;0,AVERAGEIFS($V$5:$V$1000,$S$5:$S$1000,ROW(),$T$5:$T$1000,"Sub"),$V188)))</f>
        <v/>
      </c>
      <c r="M188" s="55">
        <f>IF($L188="","",IF($L188&gt;=1,"Completado",IF($L188&gt;0,"En curso","Pendiente")))</f>
        <v/>
      </c>
      <c r="N188" s="55">
        <f>IF(NOT((COUNTA($B188:$K188)+COUNTA($O188))&gt;0),"",IF(ISNUMBER($F188),IF(AND(ISNUMBER($E188),$F188&gt;$E188),"Cumplida con "&amp;($F188-$E188)&amp;IF($F188-$E188=1," día"," días")&amp;" de retraso","Cumplida"),IF(N($L188)&gt;=1,"Cumplida",IF(NOT(ISNUMBER($E188)),"Sin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plazo")))))))</f>
        <v/>
      </c>
      <c r="O188" s="57" t="n"/>
      <c r="P188" s="61">
        <f>IF(NOT((COUNTA($B188:$K188)+COUNTA($O188))&gt;0),"",IF((IF($C188="","Falta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",""))="","✔ OK","⚠ "&amp;LEFT(IF($C188="","Falta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",""),LEN(IF($C188="","Falta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",""))-3)))</f>
        <v/>
      </c>
      <c r="Q188" s="62">
        <f>IF(NOT((COUNTA($B188:$K188)+COUNTA($O188))&gt;0),"",IF(AND($T188="Sub",N($S188)&gt;0),IF(ISNUMBER(INDEX($D$5:$D$1000,$S188-4)),DATE(YEAR(INDEX($D$5:$D$1000,$S188-4)),MONTH(INDEX($D$5:$D$1000,$S188-4)),1),IF(ISNUMBER(INDEX($E$5:$E$1000,$S188-4)),DATE(YEAR(INDEX($E$5:$E$1000,$S188-4)),MONTH(INDEX($E$5:$E$1000,$S188-4)),1),MesCiclo)),IF(ISNUMBER($D188),DATE(YEAR($D188),MONTH($D188),1),IF(ISNUMBER($E188),DATE(YEAR($E188),MONTH($E188),1),MesCiclo))))</f>
        <v/>
      </c>
      <c r="R188" s="63">
        <f>IF(OR($Q188="",$Q188&lt;&gt;MesCiclo),"",COUNTIF($Q$5:$Q188,MesCiclo))</f>
        <v/>
      </c>
      <c r="S188" s="63">
        <f>IF($T188="","",IF($T188="Macro",ROW(),IFERROR(LOOKUP(2,1/($T$5:$T188="Macro"),ROW($T$5:$T188)),0)))</f>
        <v/>
      </c>
      <c r="T188" s="63">
        <f>IF(NOT((COUNTA($B188:$K188)+COUNTA($O188))&gt;0),"",IF($B188="Subactividad","Sub","Macro"))</f>
        <v/>
      </c>
      <c r="U188" s="63">
        <f>IF($T188="Macro",COUNTIFS($S$5:$S$1000,ROW(),$T$5:$T$1000,"Sub"),"")</f>
        <v/>
      </c>
      <c r="V188" s="63">
        <f>IF($T188="","",IF(ISNUMBER($F188),1,IFERROR(LOOKUP(2,1/($H188:$K188&lt;&gt;""),$H188:$K188),0)))</f>
        <v/>
      </c>
      <c r="W188" s="63">
        <f>IF($T188="","",IF(AND(ISNUMBER($F188),$F188&lt;=IF($Q188=MesCiclo,InicioCiclo,$Q188+MOD(2-WEEKDAY($Q188),7))+6),1,IF(ISNUMBER($H188),$H188,0)))</f>
        <v/>
      </c>
      <c r="X188" s="63">
        <f>IF($T188="","",IF(AND(ISNUMBER($F188),$F188&lt;=IF($Q188=MesCiclo,InicioCiclo,$Q188+MOD(2-WEEKDAY($Q188),7))+13),1,IF(ISNUMBER($I188),$I188,$W188)))</f>
        <v/>
      </c>
      <c r="Y188" s="63">
        <f>IF($T188="","",IF(AND(ISNUMBER($F188),$F188&lt;=IF($Q188=MesCiclo,InicioCiclo,$Q188+MOD(2-WEEKDAY($Q188),7))+20),1,IF(ISNUMBER($J188),$J188,$X188)))</f>
        <v/>
      </c>
      <c r="Z188" s="63">
        <f>IF($T188="","",IF(AND(ISNUMBER($F188),$F188&lt;=IF($Q188=MesCiclo,InicioCiclo,$Q188+MOD(2-WEEKDAY($Q188),7))+27),1,IF(ISNUMBER($K188),$K188,$Y188)))</f>
        <v/>
      </c>
      <c r="AA188" s="63">
        <f>IF($T188="","",IF(AND(ISNUMBER($F188),$F188&lt;=IF($Q188=MesCiclo,InicioCiclo,$Q188+MOD(2-WEEKDAY($Q188),7))+6),1,IF(N($U188)&gt;0,AVERAGEIFS($W$5:$W$1000,$S$5:$S$1000,ROW(),$T$5:$T$1000,"Sub"),$W188)))</f>
        <v/>
      </c>
      <c r="AB188" s="63">
        <f>IF($T188="","",IF(AND(ISNUMBER($F188),$F188&lt;=IF($Q188=MesCiclo,InicioCiclo,$Q188+MOD(2-WEEKDAY($Q188),7))+13),1,IF(N($U188)&gt;0,AVERAGEIFS($X$5:$X$1000,$S$5:$S$1000,ROW(),$T$5:$T$1000,"Sub"),$X188)))</f>
        <v/>
      </c>
      <c r="AC188" s="63">
        <f>IF($T188="","",IF(AND(ISNUMBER($F188),$F188&lt;=IF($Q188=MesCiclo,InicioCiclo,$Q188+MOD(2-WEEKDAY($Q188),7))+20),1,IF(N($U188)&gt;0,AVERAGEIFS($Y$5:$Y$1000,$S$5:$S$1000,ROW(),$T$5:$T$1000,"Sub"),$Y188)))</f>
        <v/>
      </c>
      <c r="AD188" s="63">
        <f>IF($T188="","",IF(AND(ISNUMBER($F188),$F188&lt;=IF($Q188=MesCiclo,InicioCiclo,$Q188+MOD(2-WEEKDAY($Q188),7))+27),1,IF(N($U188)&gt;0,AVERAGEIFS($Z$5:$Z$1000,$S$5:$S$1000,ROW(),$T$5:$T$1000,"Sub"),$Z188)))</f>
        <v/>
      </c>
      <c r="AE188" s="63">
        <f>IF($T188&lt;&gt;"Macro","",IF(COUNTIFS($Q$5:$Q$1000,$Q188,$T$5:$T$1000,"Macro",$G$5:$G$1000,"&gt;0")=0,1/COUNTIFS($Q$5:$Q$1000,$Q188,$T$5:$T$1000,"Macro"),IF(AND(ISNUMBER($G188),N($G188)&gt;0),$G188,SUMIFS($G$5:$G$1000,$Q$5:$Q$1000,$Q188,$T$5:$T$1000,"Macro")/COUNTIFS($Q$5:$Q$1000,$Q188,$T$5:$T$1000,"Macro",$G$5:$G$1000,"&gt;0"))/(COUNTIFS($Q$5:$Q$1000,$Q188,$T$5:$T$1000,"Macro")*SUMIFS($G$5:$G$1000,$Q$5:$Q$1000,$Q188,$T$5:$T$1000,"Macro")/COUNTIFS($Q$5:$Q$1000,$Q188,$T$5:$T$1000,"Macro",$G$5:$G$1000,"&gt;0"))))</f>
        <v/>
      </c>
    </row>
    <row r="189">
      <c r="A189" s="55">
        <f>IF(NOT((COUNTA($B189:$K189)+COUNTA($O189))&gt;0),"",IF($T189="Macro",COUNTIFS($T$5:$T189,"Macro",$Q$5:$Q189,$Q189),IF(N($S189)=0,"?",COUNTIFS(INDEX($T$5:$T$1000,1):INDEX($T$5:$T$1000,$S189-4),"Macro",INDEX($Q$5:$Q$1000,1):INDEX($Q$5:$Q$1000,$S189-4),INDEX($Q$5:$Q$1000,$S189-4))&amp;"."&amp;COUNTIFS($S$5:$S189,$S189,$T$5:$T189,"Sub"))))</f>
        <v/>
      </c>
      <c r="B189" s="56" t="n"/>
      <c r="C189" s="57" t="n"/>
      <c r="D189" s="58" t="n"/>
      <c r="E189" s="58" t="n"/>
      <c r="F189" s="58" t="n"/>
      <c r="G189" s="59" t="n"/>
      <c r="H189" s="59" t="n"/>
      <c r="I189" s="59" t="n"/>
      <c r="J189" s="59" t="n"/>
      <c r="K189" s="59" t="n"/>
      <c r="L189" s="60">
        <f>IF(NOT((COUNTA($B189:$K189)+COUNTA($O189))&gt;0),"",IF(ISNUMBER($F189),1,IF(N($U189)&gt;0,AVERAGEIFS($V$5:$V$1000,$S$5:$S$1000,ROW(),$T$5:$T$1000,"Sub"),$V189)))</f>
        <v/>
      </c>
      <c r="M189" s="55">
        <f>IF($L189="","",IF($L189&gt;=1,"Completado",IF($L189&gt;0,"En curso","Pendiente")))</f>
        <v/>
      </c>
      <c r="N189" s="55">
        <f>IF(NOT((COUNTA($B189:$K189)+COUNTA($O189))&gt;0),"",IF(ISNUMBER($F189),IF(AND(ISNUMBER($E189),$F189&gt;$E189),"Cumplida con "&amp;($F189-$E189)&amp;IF($F189-$E189=1," día"," días")&amp;" de retraso","Cumplida"),IF(N($L189)&gt;=1,"Cumplida",IF(NOT(ISNUMBER($E189)),"Sin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plazo")))))))</f>
        <v/>
      </c>
      <c r="O189" s="57" t="n"/>
      <c r="P189" s="61">
        <f>IF(NOT((COUNTA($B189:$K189)+COUNTA($O189))&gt;0),"",IF((IF($C189="","Falta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",""))="","✔ OK","⚠ "&amp;LEFT(IF($C189="","Falta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",""),LEN(IF($C189="","Falta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",""))-3)))</f>
        <v/>
      </c>
      <c r="Q189" s="62">
        <f>IF(NOT((COUNTA($B189:$K189)+COUNTA($O189))&gt;0),"",IF(AND($T189="Sub",N($S189)&gt;0),IF(ISNUMBER(INDEX($D$5:$D$1000,$S189-4)),DATE(YEAR(INDEX($D$5:$D$1000,$S189-4)),MONTH(INDEX($D$5:$D$1000,$S189-4)),1),IF(ISNUMBER(INDEX($E$5:$E$1000,$S189-4)),DATE(YEAR(INDEX($E$5:$E$1000,$S189-4)),MONTH(INDEX($E$5:$E$1000,$S189-4)),1),MesCiclo)),IF(ISNUMBER($D189),DATE(YEAR($D189),MONTH($D189),1),IF(ISNUMBER($E189),DATE(YEAR($E189),MONTH($E189),1),MesCiclo))))</f>
        <v/>
      </c>
      <c r="R189" s="63">
        <f>IF(OR($Q189="",$Q189&lt;&gt;MesCiclo),"",COUNTIF($Q$5:$Q189,MesCiclo))</f>
        <v/>
      </c>
      <c r="S189" s="63">
        <f>IF($T189="","",IF($T189="Macro",ROW(),IFERROR(LOOKUP(2,1/($T$5:$T189="Macro"),ROW($T$5:$T189)),0)))</f>
        <v/>
      </c>
      <c r="T189" s="63">
        <f>IF(NOT((COUNTA($B189:$K189)+COUNTA($O189))&gt;0),"",IF($B189="Subactividad","Sub","Macro"))</f>
        <v/>
      </c>
      <c r="U189" s="63">
        <f>IF($T189="Macro",COUNTIFS($S$5:$S$1000,ROW(),$T$5:$T$1000,"Sub"),"")</f>
        <v/>
      </c>
      <c r="V189" s="63">
        <f>IF($T189="","",IF(ISNUMBER($F189),1,IFERROR(LOOKUP(2,1/($H189:$K189&lt;&gt;""),$H189:$K189),0)))</f>
        <v/>
      </c>
      <c r="W189" s="63">
        <f>IF($T189="","",IF(AND(ISNUMBER($F189),$F189&lt;=IF($Q189=MesCiclo,InicioCiclo,$Q189+MOD(2-WEEKDAY($Q189),7))+6),1,IF(ISNUMBER($H189),$H189,0)))</f>
        <v/>
      </c>
      <c r="X189" s="63">
        <f>IF($T189="","",IF(AND(ISNUMBER($F189),$F189&lt;=IF($Q189=MesCiclo,InicioCiclo,$Q189+MOD(2-WEEKDAY($Q189),7))+13),1,IF(ISNUMBER($I189),$I189,$W189)))</f>
        <v/>
      </c>
      <c r="Y189" s="63">
        <f>IF($T189="","",IF(AND(ISNUMBER($F189),$F189&lt;=IF($Q189=MesCiclo,InicioCiclo,$Q189+MOD(2-WEEKDAY($Q189),7))+20),1,IF(ISNUMBER($J189),$J189,$X189)))</f>
        <v/>
      </c>
      <c r="Z189" s="63">
        <f>IF($T189="","",IF(AND(ISNUMBER($F189),$F189&lt;=IF($Q189=MesCiclo,InicioCiclo,$Q189+MOD(2-WEEKDAY($Q189),7))+27),1,IF(ISNUMBER($K189),$K189,$Y189)))</f>
        <v/>
      </c>
      <c r="AA189" s="63">
        <f>IF($T189="","",IF(AND(ISNUMBER($F189),$F189&lt;=IF($Q189=MesCiclo,InicioCiclo,$Q189+MOD(2-WEEKDAY($Q189),7))+6),1,IF(N($U189)&gt;0,AVERAGEIFS($W$5:$W$1000,$S$5:$S$1000,ROW(),$T$5:$T$1000,"Sub"),$W189)))</f>
        <v/>
      </c>
      <c r="AB189" s="63">
        <f>IF($T189="","",IF(AND(ISNUMBER($F189),$F189&lt;=IF($Q189=MesCiclo,InicioCiclo,$Q189+MOD(2-WEEKDAY($Q189),7))+13),1,IF(N($U189)&gt;0,AVERAGEIFS($X$5:$X$1000,$S$5:$S$1000,ROW(),$T$5:$T$1000,"Sub"),$X189)))</f>
        <v/>
      </c>
      <c r="AC189" s="63">
        <f>IF($T189="","",IF(AND(ISNUMBER($F189),$F189&lt;=IF($Q189=MesCiclo,InicioCiclo,$Q189+MOD(2-WEEKDAY($Q189),7))+20),1,IF(N($U189)&gt;0,AVERAGEIFS($Y$5:$Y$1000,$S$5:$S$1000,ROW(),$T$5:$T$1000,"Sub"),$Y189)))</f>
        <v/>
      </c>
      <c r="AD189" s="63">
        <f>IF($T189="","",IF(AND(ISNUMBER($F189),$F189&lt;=IF($Q189=MesCiclo,InicioCiclo,$Q189+MOD(2-WEEKDAY($Q189),7))+27),1,IF(N($U189)&gt;0,AVERAGEIFS($Z$5:$Z$1000,$S$5:$S$1000,ROW(),$T$5:$T$1000,"Sub"),$Z189)))</f>
        <v/>
      </c>
      <c r="AE189" s="63">
        <f>IF($T189&lt;&gt;"Macro","",IF(COUNTIFS($Q$5:$Q$1000,$Q189,$T$5:$T$1000,"Macro",$G$5:$G$1000,"&gt;0")=0,1/COUNTIFS($Q$5:$Q$1000,$Q189,$T$5:$T$1000,"Macro"),IF(AND(ISNUMBER($G189),N($G189)&gt;0),$G189,SUMIFS($G$5:$G$1000,$Q$5:$Q$1000,$Q189,$T$5:$T$1000,"Macro")/COUNTIFS($Q$5:$Q$1000,$Q189,$T$5:$T$1000,"Macro",$G$5:$G$1000,"&gt;0"))/(COUNTIFS($Q$5:$Q$1000,$Q189,$T$5:$T$1000,"Macro")*SUMIFS($G$5:$G$1000,$Q$5:$Q$1000,$Q189,$T$5:$T$1000,"Macro")/COUNTIFS($Q$5:$Q$1000,$Q189,$T$5:$T$1000,"Macro",$G$5:$G$1000,"&gt;0"))))</f>
        <v/>
      </c>
    </row>
    <row r="190">
      <c r="A190" s="55">
        <f>IF(NOT((COUNTA($B190:$K190)+COUNTA($O190))&gt;0),"",IF($T190="Macro",COUNTIFS($T$5:$T190,"Macro",$Q$5:$Q190,$Q190),IF(N($S190)=0,"?",COUNTIFS(INDEX($T$5:$T$1000,1):INDEX($T$5:$T$1000,$S190-4),"Macro",INDEX($Q$5:$Q$1000,1):INDEX($Q$5:$Q$1000,$S190-4),INDEX($Q$5:$Q$1000,$S190-4))&amp;"."&amp;COUNTIFS($S$5:$S190,$S190,$T$5:$T190,"Sub"))))</f>
        <v/>
      </c>
      <c r="B190" s="56" t="n"/>
      <c r="C190" s="57" t="n"/>
      <c r="D190" s="58" t="n"/>
      <c r="E190" s="58" t="n"/>
      <c r="F190" s="58" t="n"/>
      <c r="G190" s="59" t="n"/>
      <c r="H190" s="59" t="n"/>
      <c r="I190" s="59" t="n"/>
      <c r="J190" s="59" t="n"/>
      <c r="K190" s="59" t="n"/>
      <c r="L190" s="60">
        <f>IF(NOT((COUNTA($B190:$K190)+COUNTA($O190))&gt;0),"",IF(ISNUMBER($F190),1,IF(N($U190)&gt;0,AVERAGEIFS($V$5:$V$1000,$S$5:$S$1000,ROW(),$T$5:$T$1000,"Sub"),$V190)))</f>
        <v/>
      </c>
      <c r="M190" s="55">
        <f>IF($L190="","",IF($L190&gt;=1,"Completado",IF($L190&gt;0,"En curso","Pendiente")))</f>
        <v/>
      </c>
      <c r="N190" s="55">
        <f>IF(NOT((COUNTA($B190:$K190)+COUNTA($O190))&gt;0),"",IF(ISNUMBER($F190),IF(AND(ISNUMBER($E190),$F190&gt;$E190),"Cumplida con "&amp;($F190-$E190)&amp;IF($F190-$E190=1," día"," días")&amp;" de retraso","Cumplida"),IF(N($L190)&gt;=1,"Cumplida",IF(NOT(ISNUMBER($E190)),"Sin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plazo")))))))</f>
        <v/>
      </c>
      <c r="O190" s="57" t="n"/>
      <c r="P190" s="61">
        <f>IF(NOT((COUNTA($B190:$K190)+COUNTA($O190))&gt;0),"",IF((IF($C190="","Falta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",""))="","✔ OK","⚠ "&amp;LEFT(IF($C190="","Falta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",""),LEN(IF($C190="","Falta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",""))-3)))</f>
        <v/>
      </c>
      <c r="Q190" s="62">
        <f>IF(NOT((COUNTA($B190:$K190)+COUNTA($O190))&gt;0),"",IF(AND($T190="Sub",N($S190)&gt;0),IF(ISNUMBER(INDEX($D$5:$D$1000,$S190-4)),DATE(YEAR(INDEX($D$5:$D$1000,$S190-4)),MONTH(INDEX($D$5:$D$1000,$S190-4)),1),IF(ISNUMBER(INDEX($E$5:$E$1000,$S190-4)),DATE(YEAR(INDEX($E$5:$E$1000,$S190-4)),MONTH(INDEX($E$5:$E$1000,$S190-4)),1),MesCiclo)),IF(ISNUMBER($D190),DATE(YEAR($D190),MONTH($D190),1),IF(ISNUMBER($E190),DATE(YEAR($E190),MONTH($E190),1),MesCiclo))))</f>
        <v/>
      </c>
      <c r="R190" s="63">
        <f>IF(OR($Q190="",$Q190&lt;&gt;MesCiclo),"",COUNTIF($Q$5:$Q190,MesCiclo))</f>
        <v/>
      </c>
      <c r="S190" s="63">
        <f>IF($T190="","",IF($T190="Macro",ROW(),IFERROR(LOOKUP(2,1/($T$5:$T190="Macro"),ROW($T$5:$T190)),0)))</f>
        <v/>
      </c>
      <c r="T190" s="63">
        <f>IF(NOT((COUNTA($B190:$K190)+COUNTA($O190))&gt;0),"",IF($B190="Subactividad","Sub","Macro"))</f>
        <v/>
      </c>
      <c r="U190" s="63">
        <f>IF($T190="Macro",COUNTIFS($S$5:$S$1000,ROW(),$T$5:$T$1000,"Sub"),"")</f>
        <v/>
      </c>
      <c r="V190" s="63">
        <f>IF($T190="","",IF(ISNUMBER($F190),1,IFERROR(LOOKUP(2,1/($H190:$K190&lt;&gt;""),$H190:$K190),0)))</f>
        <v/>
      </c>
      <c r="W190" s="63">
        <f>IF($T190="","",IF(AND(ISNUMBER($F190),$F190&lt;=IF($Q190=MesCiclo,InicioCiclo,$Q190+MOD(2-WEEKDAY($Q190),7))+6),1,IF(ISNUMBER($H190),$H190,0)))</f>
        <v/>
      </c>
      <c r="X190" s="63">
        <f>IF($T190="","",IF(AND(ISNUMBER($F190),$F190&lt;=IF($Q190=MesCiclo,InicioCiclo,$Q190+MOD(2-WEEKDAY($Q190),7))+13),1,IF(ISNUMBER($I190),$I190,$W190)))</f>
        <v/>
      </c>
      <c r="Y190" s="63">
        <f>IF($T190="","",IF(AND(ISNUMBER($F190),$F190&lt;=IF($Q190=MesCiclo,InicioCiclo,$Q190+MOD(2-WEEKDAY($Q190),7))+20),1,IF(ISNUMBER($J190),$J190,$X190)))</f>
        <v/>
      </c>
      <c r="Z190" s="63">
        <f>IF($T190="","",IF(AND(ISNUMBER($F190),$F190&lt;=IF($Q190=MesCiclo,InicioCiclo,$Q190+MOD(2-WEEKDAY($Q190),7))+27),1,IF(ISNUMBER($K190),$K190,$Y190)))</f>
        <v/>
      </c>
      <c r="AA190" s="63">
        <f>IF($T190="","",IF(AND(ISNUMBER($F190),$F190&lt;=IF($Q190=MesCiclo,InicioCiclo,$Q190+MOD(2-WEEKDAY($Q190),7))+6),1,IF(N($U190)&gt;0,AVERAGEIFS($W$5:$W$1000,$S$5:$S$1000,ROW(),$T$5:$T$1000,"Sub"),$W190)))</f>
        <v/>
      </c>
      <c r="AB190" s="63">
        <f>IF($T190="","",IF(AND(ISNUMBER($F190),$F190&lt;=IF($Q190=MesCiclo,InicioCiclo,$Q190+MOD(2-WEEKDAY($Q190),7))+13),1,IF(N($U190)&gt;0,AVERAGEIFS($X$5:$X$1000,$S$5:$S$1000,ROW(),$T$5:$T$1000,"Sub"),$X190)))</f>
        <v/>
      </c>
      <c r="AC190" s="63">
        <f>IF($T190="","",IF(AND(ISNUMBER($F190),$F190&lt;=IF($Q190=MesCiclo,InicioCiclo,$Q190+MOD(2-WEEKDAY($Q190),7))+20),1,IF(N($U190)&gt;0,AVERAGEIFS($Y$5:$Y$1000,$S$5:$S$1000,ROW(),$T$5:$T$1000,"Sub"),$Y190)))</f>
        <v/>
      </c>
      <c r="AD190" s="63">
        <f>IF($T190="","",IF(AND(ISNUMBER($F190),$F190&lt;=IF($Q190=MesCiclo,InicioCiclo,$Q190+MOD(2-WEEKDAY($Q190),7))+27),1,IF(N($U190)&gt;0,AVERAGEIFS($Z$5:$Z$1000,$S$5:$S$1000,ROW(),$T$5:$T$1000,"Sub"),$Z190)))</f>
        <v/>
      </c>
      <c r="AE190" s="63">
        <f>IF($T190&lt;&gt;"Macro","",IF(COUNTIFS($Q$5:$Q$1000,$Q190,$T$5:$T$1000,"Macro",$G$5:$G$1000,"&gt;0")=0,1/COUNTIFS($Q$5:$Q$1000,$Q190,$T$5:$T$1000,"Macro"),IF(AND(ISNUMBER($G190),N($G190)&gt;0),$G190,SUMIFS($G$5:$G$1000,$Q$5:$Q$1000,$Q190,$T$5:$T$1000,"Macro")/COUNTIFS($Q$5:$Q$1000,$Q190,$T$5:$T$1000,"Macro",$G$5:$G$1000,"&gt;0"))/(COUNTIFS($Q$5:$Q$1000,$Q190,$T$5:$T$1000,"Macro")*SUMIFS($G$5:$G$1000,$Q$5:$Q$1000,$Q190,$T$5:$T$1000,"Macro")/COUNTIFS($Q$5:$Q$1000,$Q190,$T$5:$T$1000,"Macro",$G$5:$G$1000,"&gt;0"))))</f>
        <v/>
      </c>
    </row>
    <row r="191">
      <c r="A191" s="55">
        <f>IF(NOT((COUNTA($B191:$K191)+COUNTA($O191))&gt;0),"",IF($T191="Macro",COUNTIFS($T$5:$T191,"Macro",$Q$5:$Q191,$Q191),IF(N($S191)=0,"?",COUNTIFS(INDEX($T$5:$T$1000,1):INDEX($T$5:$T$1000,$S191-4),"Macro",INDEX($Q$5:$Q$1000,1):INDEX($Q$5:$Q$1000,$S191-4),INDEX($Q$5:$Q$1000,$S191-4))&amp;"."&amp;COUNTIFS($S$5:$S191,$S191,$T$5:$T191,"Sub"))))</f>
        <v/>
      </c>
      <c r="B191" s="56" t="n"/>
      <c r="C191" s="57" t="n"/>
      <c r="D191" s="58" t="n"/>
      <c r="E191" s="58" t="n"/>
      <c r="F191" s="58" t="n"/>
      <c r="G191" s="59" t="n"/>
      <c r="H191" s="59" t="n"/>
      <c r="I191" s="59" t="n"/>
      <c r="J191" s="59" t="n"/>
      <c r="K191" s="59" t="n"/>
      <c r="L191" s="60">
        <f>IF(NOT((COUNTA($B191:$K191)+COUNTA($O191))&gt;0),"",IF(ISNUMBER($F191),1,IF(N($U191)&gt;0,AVERAGEIFS($V$5:$V$1000,$S$5:$S$1000,ROW(),$T$5:$T$1000,"Sub"),$V191)))</f>
        <v/>
      </c>
      <c r="M191" s="55">
        <f>IF($L191="","",IF($L191&gt;=1,"Completado",IF($L191&gt;0,"En curso","Pendiente")))</f>
        <v/>
      </c>
      <c r="N191" s="55">
        <f>IF(NOT((COUNTA($B191:$K191)+COUNTA($O191))&gt;0),"",IF(ISNUMBER($F191),IF(AND(ISNUMBER($E191),$F191&gt;$E191),"Cumplida con "&amp;($F191-$E191)&amp;IF($F191-$E191=1," día"," días")&amp;" de retraso","Cumplida"),IF(N($L191)&gt;=1,"Cumplida",IF(NOT(ISNUMBER($E191)),"Sin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plazo")))))))</f>
        <v/>
      </c>
      <c r="O191" s="57" t="n"/>
      <c r="P191" s="61">
        <f>IF(NOT((COUNTA($B191:$K191)+COUNTA($O191))&gt;0),"",IF((IF($C191="","Falta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",""))="","✔ OK","⚠ "&amp;LEFT(IF($C191="","Falta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",""),LEN(IF($C191="","Falta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",""))-3)))</f>
        <v/>
      </c>
      <c r="Q191" s="62">
        <f>IF(NOT((COUNTA($B191:$K191)+COUNTA($O191))&gt;0),"",IF(AND($T191="Sub",N($S191)&gt;0),IF(ISNUMBER(INDEX($D$5:$D$1000,$S191-4)),DATE(YEAR(INDEX($D$5:$D$1000,$S191-4)),MONTH(INDEX($D$5:$D$1000,$S191-4)),1),IF(ISNUMBER(INDEX($E$5:$E$1000,$S191-4)),DATE(YEAR(INDEX($E$5:$E$1000,$S191-4)),MONTH(INDEX($E$5:$E$1000,$S191-4)),1),MesCiclo)),IF(ISNUMBER($D191),DATE(YEAR($D191),MONTH($D191),1),IF(ISNUMBER($E191),DATE(YEAR($E191),MONTH($E191),1),MesCiclo))))</f>
        <v/>
      </c>
      <c r="R191" s="63">
        <f>IF(OR($Q191="",$Q191&lt;&gt;MesCiclo),"",COUNTIF($Q$5:$Q191,MesCiclo))</f>
        <v/>
      </c>
      <c r="S191" s="63">
        <f>IF($T191="","",IF($T191="Macro",ROW(),IFERROR(LOOKUP(2,1/($T$5:$T191="Macro"),ROW($T$5:$T191)),0)))</f>
        <v/>
      </c>
      <c r="T191" s="63">
        <f>IF(NOT((COUNTA($B191:$K191)+COUNTA($O191))&gt;0),"",IF($B191="Subactividad","Sub","Macro"))</f>
        <v/>
      </c>
      <c r="U191" s="63">
        <f>IF($T191="Macro",COUNTIFS($S$5:$S$1000,ROW(),$T$5:$T$1000,"Sub"),"")</f>
        <v/>
      </c>
      <c r="V191" s="63">
        <f>IF($T191="","",IF(ISNUMBER($F191),1,IFERROR(LOOKUP(2,1/($H191:$K191&lt;&gt;""),$H191:$K191),0)))</f>
        <v/>
      </c>
      <c r="W191" s="63">
        <f>IF($T191="","",IF(AND(ISNUMBER($F191),$F191&lt;=IF($Q191=MesCiclo,InicioCiclo,$Q191+MOD(2-WEEKDAY($Q191),7))+6),1,IF(ISNUMBER($H191),$H191,0)))</f>
        <v/>
      </c>
      <c r="X191" s="63">
        <f>IF($T191="","",IF(AND(ISNUMBER($F191),$F191&lt;=IF($Q191=MesCiclo,InicioCiclo,$Q191+MOD(2-WEEKDAY($Q191),7))+13),1,IF(ISNUMBER($I191),$I191,$W191)))</f>
        <v/>
      </c>
      <c r="Y191" s="63">
        <f>IF($T191="","",IF(AND(ISNUMBER($F191),$F191&lt;=IF($Q191=MesCiclo,InicioCiclo,$Q191+MOD(2-WEEKDAY($Q191),7))+20),1,IF(ISNUMBER($J191),$J191,$X191)))</f>
        <v/>
      </c>
      <c r="Z191" s="63">
        <f>IF($T191="","",IF(AND(ISNUMBER($F191),$F191&lt;=IF($Q191=MesCiclo,InicioCiclo,$Q191+MOD(2-WEEKDAY($Q191),7))+27),1,IF(ISNUMBER($K191),$K191,$Y191)))</f>
        <v/>
      </c>
      <c r="AA191" s="63">
        <f>IF($T191="","",IF(AND(ISNUMBER($F191),$F191&lt;=IF($Q191=MesCiclo,InicioCiclo,$Q191+MOD(2-WEEKDAY($Q191),7))+6),1,IF(N($U191)&gt;0,AVERAGEIFS($W$5:$W$1000,$S$5:$S$1000,ROW(),$T$5:$T$1000,"Sub"),$W191)))</f>
        <v/>
      </c>
      <c r="AB191" s="63">
        <f>IF($T191="","",IF(AND(ISNUMBER($F191),$F191&lt;=IF($Q191=MesCiclo,InicioCiclo,$Q191+MOD(2-WEEKDAY($Q191),7))+13),1,IF(N($U191)&gt;0,AVERAGEIFS($X$5:$X$1000,$S$5:$S$1000,ROW(),$T$5:$T$1000,"Sub"),$X191)))</f>
        <v/>
      </c>
      <c r="AC191" s="63">
        <f>IF($T191="","",IF(AND(ISNUMBER($F191),$F191&lt;=IF($Q191=MesCiclo,InicioCiclo,$Q191+MOD(2-WEEKDAY($Q191),7))+20),1,IF(N($U191)&gt;0,AVERAGEIFS($Y$5:$Y$1000,$S$5:$S$1000,ROW(),$T$5:$T$1000,"Sub"),$Y191)))</f>
        <v/>
      </c>
      <c r="AD191" s="63">
        <f>IF($T191="","",IF(AND(ISNUMBER($F191),$F191&lt;=IF($Q191=MesCiclo,InicioCiclo,$Q191+MOD(2-WEEKDAY($Q191),7))+27),1,IF(N($U191)&gt;0,AVERAGEIFS($Z$5:$Z$1000,$S$5:$S$1000,ROW(),$T$5:$T$1000,"Sub"),$Z191)))</f>
        <v/>
      </c>
      <c r="AE191" s="63">
        <f>IF($T191&lt;&gt;"Macro","",IF(COUNTIFS($Q$5:$Q$1000,$Q191,$T$5:$T$1000,"Macro",$G$5:$G$1000,"&gt;0")=0,1/COUNTIFS($Q$5:$Q$1000,$Q191,$T$5:$T$1000,"Macro"),IF(AND(ISNUMBER($G191),N($G191)&gt;0),$G191,SUMIFS($G$5:$G$1000,$Q$5:$Q$1000,$Q191,$T$5:$T$1000,"Macro")/COUNTIFS($Q$5:$Q$1000,$Q191,$T$5:$T$1000,"Macro",$G$5:$G$1000,"&gt;0"))/(COUNTIFS($Q$5:$Q$1000,$Q191,$T$5:$T$1000,"Macro")*SUMIFS($G$5:$G$1000,$Q$5:$Q$1000,$Q191,$T$5:$T$1000,"Macro")/COUNTIFS($Q$5:$Q$1000,$Q191,$T$5:$T$1000,"Macro",$G$5:$G$1000,"&gt;0"))))</f>
        <v/>
      </c>
    </row>
    <row r="192">
      <c r="A192" s="55">
        <f>IF(NOT((COUNTA($B192:$K192)+COUNTA($O192))&gt;0),"",IF($T192="Macro",COUNTIFS($T$5:$T192,"Macro",$Q$5:$Q192,$Q192),IF(N($S192)=0,"?",COUNTIFS(INDEX($T$5:$T$1000,1):INDEX($T$5:$T$1000,$S192-4),"Macro",INDEX($Q$5:$Q$1000,1):INDEX($Q$5:$Q$1000,$S192-4),INDEX($Q$5:$Q$1000,$S192-4))&amp;"."&amp;COUNTIFS($S$5:$S192,$S192,$T$5:$T192,"Sub"))))</f>
        <v/>
      </c>
      <c r="B192" s="56" t="n"/>
      <c r="C192" s="57" t="n"/>
      <c r="D192" s="58" t="n"/>
      <c r="E192" s="58" t="n"/>
      <c r="F192" s="58" t="n"/>
      <c r="G192" s="59" t="n"/>
      <c r="H192" s="59" t="n"/>
      <c r="I192" s="59" t="n"/>
      <c r="J192" s="59" t="n"/>
      <c r="K192" s="59" t="n"/>
      <c r="L192" s="60">
        <f>IF(NOT((COUNTA($B192:$K192)+COUNTA($O192))&gt;0),"",IF(ISNUMBER($F192),1,IF(N($U192)&gt;0,AVERAGEIFS($V$5:$V$1000,$S$5:$S$1000,ROW(),$T$5:$T$1000,"Sub"),$V192)))</f>
        <v/>
      </c>
      <c r="M192" s="55">
        <f>IF($L192="","",IF($L192&gt;=1,"Completado",IF($L192&gt;0,"En curso","Pendiente")))</f>
        <v/>
      </c>
      <c r="N192" s="55">
        <f>IF(NOT((COUNTA($B192:$K192)+COUNTA($O192))&gt;0),"",IF(ISNUMBER($F192),IF(AND(ISNUMBER($E192),$F192&gt;$E192),"Cumplida con "&amp;($F192-$E192)&amp;IF($F192-$E192=1," día"," días")&amp;" de retraso","Cumplida"),IF(N($L192)&gt;=1,"Cumplida",IF(NOT(ISNUMBER($E192)),"Sin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plazo")))))))</f>
        <v/>
      </c>
      <c r="O192" s="57" t="n"/>
      <c r="P192" s="61">
        <f>IF(NOT((COUNTA($B192:$K192)+COUNTA($O192))&gt;0),"",IF((IF($C192="","Falta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",""))="","✔ OK","⚠ "&amp;LEFT(IF($C192="","Falta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",""),LEN(IF($C192="","Falta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",""))-3)))</f>
        <v/>
      </c>
      <c r="Q192" s="62">
        <f>IF(NOT((COUNTA($B192:$K192)+COUNTA($O192))&gt;0),"",IF(AND($T192="Sub",N($S192)&gt;0),IF(ISNUMBER(INDEX($D$5:$D$1000,$S192-4)),DATE(YEAR(INDEX($D$5:$D$1000,$S192-4)),MONTH(INDEX($D$5:$D$1000,$S192-4)),1),IF(ISNUMBER(INDEX($E$5:$E$1000,$S192-4)),DATE(YEAR(INDEX($E$5:$E$1000,$S192-4)),MONTH(INDEX($E$5:$E$1000,$S192-4)),1),MesCiclo)),IF(ISNUMBER($D192),DATE(YEAR($D192),MONTH($D192),1),IF(ISNUMBER($E192),DATE(YEAR($E192),MONTH($E192),1),MesCiclo))))</f>
        <v/>
      </c>
      <c r="R192" s="63">
        <f>IF(OR($Q192="",$Q192&lt;&gt;MesCiclo),"",COUNTIF($Q$5:$Q192,MesCiclo))</f>
        <v/>
      </c>
      <c r="S192" s="63">
        <f>IF($T192="","",IF($T192="Macro",ROW(),IFERROR(LOOKUP(2,1/($T$5:$T192="Macro"),ROW($T$5:$T192)),0)))</f>
        <v/>
      </c>
      <c r="T192" s="63">
        <f>IF(NOT((COUNTA($B192:$K192)+COUNTA($O192))&gt;0),"",IF($B192="Subactividad","Sub","Macro"))</f>
        <v/>
      </c>
      <c r="U192" s="63">
        <f>IF($T192="Macro",COUNTIFS($S$5:$S$1000,ROW(),$T$5:$T$1000,"Sub"),"")</f>
        <v/>
      </c>
      <c r="V192" s="63">
        <f>IF($T192="","",IF(ISNUMBER($F192),1,IFERROR(LOOKUP(2,1/($H192:$K192&lt;&gt;""),$H192:$K192),0)))</f>
        <v/>
      </c>
      <c r="W192" s="63">
        <f>IF($T192="","",IF(AND(ISNUMBER($F192),$F192&lt;=IF($Q192=MesCiclo,InicioCiclo,$Q192+MOD(2-WEEKDAY($Q192),7))+6),1,IF(ISNUMBER($H192),$H192,0)))</f>
        <v/>
      </c>
      <c r="X192" s="63">
        <f>IF($T192="","",IF(AND(ISNUMBER($F192),$F192&lt;=IF($Q192=MesCiclo,InicioCiclo,$Q192+MOD(2-WEEKDAY($Q192),7))+13),1,IF(ISNUMBER($I192),$I192,$W192)))</f>
        <v/>
      </c>
      <c r="Y192" s="63">
        <f>IF($T192="","",IF(AND(ISNUMBER($F192),$F192&lt;=IF($Q192=MesCiclo,InicioCiclo,$Q192+MOD(2-WEEKDAY($Q192),7))+20),1,IF(ISNUMBER($J192),$J192,$X192)))</f>
        <v/>
      </c>
      <c r="Z192" s="63">
        <f>IF($T192="","",IF(AND(ISNUMBER($F192),$F192&lt;=IF($Q192=MesCiclo,InicioCiclo,$Q192+MOD(2-WEEKDAY($Q192),7))+27),1,IF(ISNUMBER($K192),$K192,$Y192)))</f>
        <v/>
      </c>
      <c r="AA192" s="63">
        <f>IF($T192="","",IF(AND(ISNUMBER($F192),$F192&lt;=IF($Q192=MesCiclo,InicioCiclo,$Q192+MOD(2-WEEKDAY($Q192),7))+6),1,IF(N($U192)&gt;0,AVERAGEIFS($W$5:$W$1000,$S$5:$S$1000,ROW(),$T$5:$T$1000,"Sub"),$W192)))</f>
        <v/>
      </c>
      <c r="AB192" s="63">
        <f>IF($T192="","",IF(AND(ISNUMBER($F192),$F192&lt;=IF($Q192=MesCiclo,InicioCiclo,$Q192+MOD(2-WEEKDAY($Q192),7))+13),1,IF(N($U192)&gt;0,AVERAGEIFS($X$5:$X$1000,$S$5:$S$1000,ROW(),$T$5:$T$1000,"Sub"),$X192)))</f>
        <v/>
      </c>
      <c r="AC192" s="63">
        <f>IF($T192="","",IF(AND(ISNUMBER($F192),$F192&lt;=IF($Q192=MesCiclo,InicioCiclo,$Q192+MOD(2-WEEKDAY($Q192),7))+20),1,IF(N($U192)&gt;0,AVERAGEIFS($Y$5:$Y$1000,$S$5:$S$1000,ROW(),$T$5:$T$1000,"Sub"),$Y192)))</f>
        <v/>
      </c>
      <c r="AD192" s="63">
        <f>IF($T192="","",IF(AND(ISNUMBER($F192),$F192&lt;=IF($Q192=MesCiclo,InicioCiclo,$Q192+MOD(2-WEEKDAY($Q192),7))+27),1,IF(N($U192)&gt;0,AVERAGEIFS($Z$5:$Z$1000,$S$5:$S$1000,ROW(),$T$5:$T$1000,"Sub"),$Z192)))</f>
        <v/>
      </c>
      <c r="AE192" s="63">
        <f>IF($T192&lt;&gt;"Macro","",IF(COUNTIFS($Q$5:$Q$1000,$Q192,$T$5:$T$1000,"Macro",$G$5:$G$1000,"&gt;0")=0,1/COUNTIFS($Q$5:$Q$1000,$Q192,$T$5:$T$1000,"Macro"),IF(AND(ISNUMBER($G192),N($G192)&gt;0),$G192,SUMIFS($G$5:$G$1000,$Q$5:$Q$1000,$Q192,$T$5:$T$1000,"Macro")/COUNTIFS($Q$5:$Q$1000,$Q192,$T$5:$T$1000,"Macro",$G$5:$G$1000,"&gt;0"))/(COUNTIFS($Q$5:$Q$1000,$Q192,$T$5:$T$1000,"Macro")*SUMIFS($G$5:$G$1000,$Q$5:$Q$1000,$Q192,$T$5:$T$1000,"Macro")/COUNTIFS($Q$5:$Q$1000,$Q192,$T$5:$T$1000,"Macro",$G$5:$G$1000,"&gt;0"))))</f>
        <v/>
      </c>
    </row>
    <row r="193">
      <c r="A193" s="55">
        <f>IF(NOT((COUNTA($B193:$K193)+COUNTA($O193))&gt;0),"",IF($T193="Macro",COUNTIFS($T$5:$T193,"Macro",$Q$5:$Q193,$Q193),IF(N($S193)=0,"?",COUNTIFS(INDEX($T$5:$T$1000,1):INDEX($T$5:$T$1000,$S193-4),"Macro",INDEX($Q$5:$Q$1000,1):INDEX($Q$5:$Q$1000,$S193-4),INDEX($Q$5:$Q$1000,$S193-4))&amp;"."&amp;COUNTIFS($S$5:$S193,$S193,$T$5:$T193,"Sub"))))</f>
        <v/>
      </c>
      <c r="B193" s="56" t="n"/>
      <c r="C193" s="57" t="n"/>
      <c r="D193" s="58" t="n"/>
      <c r="E193" s="58" t="n"/>
      <c r="F193" s="58" t="n"/>
      <c r="G193" s="59" t="n"/>
      <c r="H193" s="59" t="n"/>
      <c r="I193" s="59" t="n"/>
      <c r="J193" s="59" t="n"/>
      <c r="K193" s="59" t="n"/>
      <c r="L193" s="60">
        <f>IF(NOT((COUNTA($B193:$K193)+COUNTA($O193))&gt;0),"",IF(ISNUMBER($F193),1,IF(N($U193)&gt;0,AVERAGEIFS($V$5:$V$1000,$S$5:$S$1000,ROW(),$T$5:$T$1000,"Sub"),$V193)))</f>
        <v/>
      </c>
      <c r="M193" s="55">
        <f>IF($L193="","",IF($L193&gt;=1,"Completado",IF($L193&gt;0,"En curso","Pendiente")))</f>
        <v/>
      </c>
      <c r="N193" s="55">
        <f>IF(NOT((COUNTA($B193:$K193)+COUNTA($O193))&gt;0),"",IF(ISNUMBER($F193),IF(AND(ISNUMBER($E193),$F193&gt;$E193),"Cumplida con "&amp;($F193-$E193)&amp;IF($F193-$E193=1," día"," días")&amp;" de retraso","Cumplida"),IF(N($L193)&gt;=1,"Cumplida",IF(NOT(ISNUMBER($E193)),"Sin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plazo")))))))</f>
        <v/>
      </c>
      <c r="O193" s="57" t="n"/>
      <c r="P193" s="61">
        <f>IF(NOT((COUNTA($B193:$K193)+COUNTA($O193))&gt;0),"",IF((IF($C193="","Falta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",""))="","✔ OK","⚠ "&amp;LEFT(IF($C193="","Falta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",""),LEN(IF($C193="","Falta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",""))-3)))</f>
        <v/>
      </c>
      <c r="Q193" s="62">
        <f>IF(NOT((COUNTA($B193:$K193)+COUNTA($O193))&gt;0),"",IF(AND($T193="Sub",N($S193)&gt;0),IF(ISNUMBER(INDEX($D$5:$D$1000,$S193-4)),DATE(YEAR(INDEX($D$5:$D$1000,$S193-4)),MONTH(INDEX($D$5:$D$1000,$S193-4)),1),IF(ISNUMBER(INDEX($E$5:$E$1000,$S193-4)),DATE(YEAR(INDEX($E$5:$E$1000,$S193-4)),MONTH(INDEX($E$5:$E$1000,$S193-4)),1),MesCiclo)),IF(ISNUMBER($D193),DATE(YEAR($D193),MONTH($D193),1),IF(ISNUMBER($E193),DATE(YEAR($E193),MONTH($E193),1),MesCiclo))))</f>
        <v/>
      </c>
      <c r="R193" s="63">
        <f>IF(OR($Q193="",$Q193&lt;&gt;MesCiclo),"",COUNTIF($Q$5:$Q193,MesCiclo))</f>
        <v/>
      </c>
      <c r="S193" s="63">
        <f>IF($T193="","",IF($T193="Macro",ROW(),IFERROR(LOOKUP(2,1/($T$5:$T193="Macro"),ROW($T$5:$T193)),0)))</f>
        <v/>
      </c>
      <c r="T193" s="63">
        <f>IF(NOT((COUNTA($B193:$K193)+COUNTA($O193))&gt;0),"",IF($B193="Subactividad","Sub","Macro"))</f>
        <v/>
      </c>
      <c r="U193" s="63">
        <f>IF($T193="Macro",COUNTIFS($S$5:$S$1000,ROW(),$T$5:$T$1000,"Sub"),"")</f>
        <v/>
      </c>
      <c r="V193" s="63">
        <f>IF($T193="","",IF(ISNUMBER($F193),1,IFERROR(LOOKUP(2,1/($H193:$K193&lt;&gt;""),$H193:$K193),0)))</f>
        <v/>
      </c>
      <c r="W193" s="63">
        <f>IF($T193="","",IF(AND(ISNUMBER($F193),$F193&lt;=IF($Q193=MesCiclo,InicioCiclo,$Q193+MOD(2-WEEKDAY($Q193),7))+6),1,IF(ISNUMBER($H193),$H193,0)))</f>
        <v/>
      </c>
      <c r="X193" s="63">
        <f>IF($T193="","",IF(AND(ISNUMBER($F193),$F193&lt;=IF($Q193=MesCiclo,InicioCiclo,$Q193+MOD(2-WEEKDAY($Q193),7))+13),1,IF(ISNUMBER($I193),$I193,$W193)))</f>
        <v/>
      </c>
      <c r="Y193" s="63">
        <f>IF($T193="","",IF(AND(ISNUMBER($F193),$F193&lt;=IF($Q193=MesCiclo,InicioCiclo,$Q193+MOD(2-WEEKDAY($Q193),7))+20),1,IF(ISNUMBER($J193),$J193,$X193)))</f>
        <v/>
      </c>
      <c r="Z193" s="63">
        <f>IF($T193="","",IF(AND(ISNUMBER($F193),$F193&lt;=IF($Q193=MesCiclo,InicioCiclo,$Q193+MOD(2-WEEKDAY($Q193),7))+27),1,IF(ISNUMBER($K193),$K193,$Y193)))</f>
        <v/>
      </c>
      <c r="AA193" s="63">
        <f>IF($T193="","",IF(AND(ISNUMBER($F193),$F193&lt;=IF($Q193=MesCiclo,InicioCiclo,$Q193+MOD(2-WEEKDAY($Q193),7))+6),1,IF(N($U193)&gt;0,AVERAGEIFS($W$5:$W$1000,$S$5:$S$1000,ROW(),$T$5:$T$1000,"Sub"),$W193)))</f>
        <v/>
      </c>
      <c r="AB193" s="63">
        <f>IF($T193="","",IF(AND(ISNUMBER($F193),$F193&lt;=IF($Q193=MesCiclo,InicioCiclo,$Q193+MOD(2-WEEKDAY($Q193),7))+13),1,IF(N($U193)&gt;0,AVERAGEIFS($X$5:$X$1000,$S$5:$S$1000,ROW(),$T$5:$T$1000,"Sub"),$X193)))</f>
        <v/>
      </c>
      <c r="AC193" s="63">
        <f>IF($T193="","",IF(AND(ISNUMBER($F193),$F193&lt;=IF($Q193=MesCiclo,InicioCiclo,$Q193+MOD(2-WEEKDAY($Q193),7))+20),1,IF(N($U193)&gt;0,AVERAGEIFS($Y$5:$Y$1000,$S$5:$S$1000,ROW(),$T$5:$T$1000,"Sub"),$Y193)))</f>
        <v/>
      </c>
      <c r="AD193" s="63">
        <f>IF($T193="","",IF(AND(ISNUMBER($F193),$F193&lt;=IF($Q193=MesCiclo,InicioCiclo,$Q193+MOD(2-WEEKDAY($Q193),7))+27),1,IF(N($U193)&gt;0,AVERAGEIFS($Z$5:$Z$1000,$S$5:$S$1000,ROW(),$T$5:$T$1000,"Sub"),$Z193)))</f>
        <v/>
      </c>
      <c r="AE193" s="63">
        <f>IF($T193&lt;&gt;"Macro","",IF(COUNTIFS($Q$5:$Q$1000,$Q193,$T$5:$T$1000,"Macro",$G$5:$G$1000,"&gt;0")=0,1/COUNTIFS($Q$5:$Q$1000,$Q193,$T$5:$T$1000,"Macro"),IF(AND(ISNUMBER($G193),N($G193)&gt;0),$G193,SUMIFS($G$5:$G$1000,$Q$5:$Q$1000,$Q193,$T$5:$T$1000,"Macro")/COUNTIFS($Q$5:$Q$1000,$Q193,$T$5:$T$1000,"Macro",$G$5:$G$1000,"&gt;0"))/(COUNTIFS($Q$5:$Q$1000,$Q193,$T$5:$T$1000,"Macro")*SUMIFS($G$5:$G$1000,$Q$5:$Q$1000,$Q193,$T$5:$T$1000,"Macro")/COUNTIFS($Q$5:$Q$1000,$Q193,$T$5:$T$1000,"Macro",$G$5:$G$1000,"&gt;0"))))</f>
        <v/>
      </c>
    </row>
    <row r="194">
      <c r="A194" s="55">
        <f>IF(NOT((COUNTA($B194:$K194)+COUNTA($O194))&gt;0),"",IF($T194="Macro",COUNTIFS($T$5:$T194,"Macro",$Q$5:$Q194,$Q194),IF(N($S194)=0,"?",COUNTIFS(INDEX($T$5:$T$1000,1):INDEX($T$5:$T$1000,$S194-4),"Macro",INDEX($Q$5:$Q$1000,1):INDEX($Q$5:$Q$1000,$S194-4),INDEX($Q$5:$Q$1000,$S194-4))&amp;"."&amp;COUNTIFS($S$5:$S194,$S194,$T$5:$T194,"Sub"))))</f>
        <v/>
      </c>
      <c r="B194" s="56" t="n"/>
      <c r="C194" s="57" t="n"/>
      <c r="D194" s="58" t="n"/>
      <c r="E194" s="58" t="n"/>
      <c r="F194" s="58" t="n"/>
      <c r="G194" s="59" t="n"/>
      <c r="H194" s="59" t="n"/>
      <c r="I194" s="59" t="n"/>
      <c r="J194" s="59" t="n"/>
      <c r="K194" s="59" t="n"/>
      <c r="L194" s="60">
        <f>IF(NOT((COUNTA($B194:$K194)+COUNTA($O194))&gt;0),"",IF(ISNUMBER($F194),1,IF(N($U194)&gt;0,AVERAGEIFS($V$5:$V$1000,$S$5:$S$1000,ROW(),$T$5:$T$1000,"Sub"),$V194)))</f>
        <v/>
      </c>
      <c r="M194" s="55">
        <f>IF($L194="","",IF($L194&gt;=1,"Completado",IF($L194&gt;0,"En curso","Pendiente")))</f>
        <v/>
      </c>
      <c r="N194" s="55">
        <f>IF(NOT((COUNTA($B194:$K194)+COUNTA($O194))&gt;0),"",IF(ISNUMBER($F194),IF(AND(ISNUMBER($E194),$F194&gt;$E194),"Cumplida con "&amp;($F194-$E194)&amp;IF($F194-$E194=1," día"," días")&amp;" de retraso","Cumplida"),IF(N($L194)&gt;=1,"Cumplida",IF(NOT(ISNUMBER($E194)),"Sin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plazo")))))))</f>
        <v/>
      </c>
      <c r="O194" s="57" t="n"/>
      <c r="P194" s="61">
        <f>IF(NOT((COUNTA($B194:$K194)+COUNTA($O194))&gt;0),"",IF((IF($C194="","Falta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",""))="","✔ OK","⚠ "&amp;LEFT(IF($C194="","Falta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",""),LEN(IF($C194="","Falta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",""))-3)))</f>
        <v/>
      </c>
      <c r="Q194" s="62">
        <f>IF(NOT((COUNTA($B194:$K194)+COUNTA($O194))&gt;0),"",IF(AND($T194="Sub",N($S194)&gt;0),IF(ISNUMBER(INDEX($D$5:$D$1000,$S194-4)),DATE(YEAR(INDEX($D$5:$D$1000,$S194-4)),MONTH(INDEX($D$5:$D$1000,$S194-4)),1),IF(ISNUMBER(INDEX($E$5:$E$1000,$S194-4)),DATE(YEAR(INDEX($E$5:$E$1000,$S194-4)),MONTH(INDEX($E$5:$E$1000,$S194-4)),1),MesCiclo)),IF(ISNUMBER($D194),DATE(YEAR($D194),MONTH($D194),1),IF(ISNUMBER($E194),DATE(YEAR($E194),MONTH($E194),1),MesCiclo))))</f>
        <v/>
      </c>
      <c r="R194" s="63">
        <f>IF(OR($Q194="",$Q194&lt;&gt;MesCiclo),"",COUNTIF($Q$5:$Q194,MesCiclo))</f>
        <v/>
      </c>
      <c r="S194" s="63">
        <f>IF($T194="","",IF($T194="Macro",ROW(),IFERROR(LOOKUP(2,1/($T$5:$T194="Macro"),ROW($T$5:$T194)),0)))</f>
        <v/>
      </c>
      <c r="T194" s="63">
        <f>IF(NOT((COUNTA($B194:$K194)+COUNTA($O194))&gt;0),"",IF($B194="Subactividad","Sub","Macro"))</f>
        <v/>
      </c>
      <c r="U194" s="63">
        <f>IF($T194="Macro",COUNTIFS($S$5:$S$1000,ROW(),$T$5:$T$1000,"Sub"),"")</f>
        <v/>
      </c>
      <c r="V194" s="63">
        <f>IF($T194="","",IF(ISNUMBER($F194),1,IFERROR(LOOKUP(2,1/($H194:$K194&lt;&gt;""),$H194:$K194),0)))</f>
        <v/>
      </c>
      <c r="W194" s="63">
        <f>IF($T194="","",IF(AND(ISNUMBER($F194),$F194&lt;=IF($Q194=MesCiclo,InicioCiclo,$Q194+MOD(2-WEEKDAY($Q194),7))+6),1,IF(ISNUMBER($H194),$H194,0)))</f>
        <v/>
      </c>
      <c r="X194" s="63">
        <f>IF($T194="","",IF(AND(ISNUMBER($F194),$F194&lt;=IF($Q194=MesCiclo,InicioCiclo,$Q194+MOD(2-WEEKDAY($Q194),7))+13),1,IF(ISNUMBER($I194),$I194,$W194)))</f>
        <v/>
      </c>
      <c r="Y194" s="63">
        <f>IF($T194="","",IF(AND(ISNUMBER($F194),$F194&lt;=IF($Q194=MesCiclo,InicioCiclo,$Q194+MOD(2-WEEKDAY($Q194),7))+20),1,IF(ISNUMBER($J194),$J194,$X194)))</f>
        <v/>
      </c>
      <c r="Z194" s="63">
        <f>IF($T194="","",IF(AND(ISNUMBER($F194),$F194&lt;=IF($Q194=MesCiclo,InicioCiclo,$Q194+MOD(2-WEEKDAY($Q194),7))+27),1,IF(ISNUMBER($K194),$K194,$Y194)))</f>
        <v/>
      </c>
      <c r="AA194" s="63">
        <f>IF($T194="","",IF(AND(ISNUMBER($F194),$F194&lt;=IF($Q194=MesCiclo,InicioCiclo,$Q194+MOD(2-WEEKDAY($Q194),7))+6),1,IF(N($U194)&gt;0,AVERAGEIFS($W$5:$W$1000,$S$5:$S$1000,ROW(),$T$5:$T$1000,"Sub"),$W194)))</f>
        <v/>
      </c>
      <c r="AB194" s="63">
        <f>IF($T194="","",IF(AND(ISNUMBER($F194),$F194&lt;=IF($Q194=MesCiclo,InicioCiclo,$Q194+MOD(2-WEEKDAY($Q194),7))+13),1,IF(N($U194)&gt;0,AVERAGEIFS($X$5:$X$1000,$S$5:$S$1000,ROW(),$T$5:$T$1000,"Sub"),$X194)))</f>
        <v/>
      </c>
      <c r="AC194" s="63">
        <f>IF($T194="","",IF(AND(ISNUMBER($F194),$F194&lt;=IF($Q194=MesCiclo,InicioCiclo,$Q194+MOD(2-WEEKDAY($Q194),7))+20),1,IF(N($U194)&gt;0,AVERAGEIFS($Y$5:$Y$1000,$S$5:$S$1000,ROW(),$T$5:$T$1000,"Sub"),$Y194)))</f>
        <v/>
      </c>
      <c r="AD194" s="63">
        <f>IF($T194="","",IF(AND(ISNUMBER($F194),$F194&lt;=IF($Q194=MesCiclo,InicioCiclo,$Q194+MOD(2-WEEKDAY($Q194),7))+27),1,IF(N($U194)&gt;0,AVERAGEIFS($Z$5:$Z$1000,$S$5:$S$1000,ROW(),$T$5:$T$1000,"Sub"),$Z194)))</f>
        <v/>
      </c>
      <c r="AE194" s="63">
        <f>IF($T194&lt;&gt;"Macro","",IF(COUNTIFS($Q$5:$Q$1000,$Q194,$T$5:$T$1000,"Macro",$G$5:$G$1000,"&gt;0")=0,1/COUNTIFS($Q$5:$Q$1000,$Q194,$T$5:$T$1000,"Macro"),IF(AND(ISNUMBER($G194),N($G194)&gt;0),$G194,SUMIFS($G$5:$G$1000,$Q$5:$Q$1000,$Q194,$T$5:$T$1000,"Macro")/COUNTIFS($Q$5:$Q$1000,$Q194,$T$5:$T$1000,"Macro",$G$5:$G$1000,"&gt;0"))/(COUNTIFS($Q$5:$Q$1000,$Q194,$T$5:$T$1000,"Macro")*SUMIFS($G$5:$G$1000,$Q$5:$Q$1000,$Q194,$T$5:$T$1000,"Macro")/COUNTIFS($Q$5:$Q$1000,$Q194,$T$5:$T$1000,"Macro",$G$5:$G$1000,"&gt;0"))))</f>
        <v/>
      </c>
    </row>
    <row r="195">
      <c r="A195" s="55">
        <f>IF(NOT((COUNTA($B195:$K195)+COUNTA($O195))&gt;0),"",IF($T195="Macro",COUNTIFS($T$5:$T195,"Macro",$Q$5:$Q195,$Q195),IF(N($S195)=0,"?",COUNTIFS(INDEX($T$5:$T$1000,1):INDEX($T$5:$T$1000,$S195-4),"Macro",INDEX($Q$5:$Q$1000,1):INDEX($Q$5:$Q$1000,$S195-4),INDEX($Q$5:$Q$1000,$S195-4))&amp;"."&amp;COUNTIFS($S$5:$S195,$S195,$T$5:$T195,"Sub"))))</f>
        <v/>
      </c>
      <c r="B195" s="56" t="n"/>
      <c r="C195" s="57" t="n"/>
      <c r="D195" s="58" t="n"/>
      <c r="E195" s="58" t="n"/>
      <c r="F195" s="58" t="n"/>
      <c r="G195" s="59" t="n"/>
      <c r="H195" s="59" t="n"/>
      <c r="I195" s="59" t="n"/>
      <c r="J195" s="59" t="n"/>
      <c r="K195" s="59" t="n"/>
      <c r="L195" s="60">
        <f>IF(NOT((COUNTA($B195:$K195)+COUNTA($O195))&gt;0),"",IF(ISNUMBER($F195),1,IF(N($U195)&gt;0,AVERAGEIFS($V$5:$V$1000,$S$5:$S$1000,ROW(),$T$5:$T$1000,"Sub"),$V195)))</f>
        <v/>
      </c>
      <c r="M195" s="55">
        <f>IF($L195="","",IF($L195&gt;=1,"Completado",IF($L195&gt;0,"En curso","Pendiente")))</f>
        <v/>
      </c>
      <c r="N195" s="55">
        <f>IF(NOT((COUNTA($B195:$K195)+COUNTA($O195))&gt;0),"",IF(ISNUMBER($F195),IF(AND(ISNUMBER($E195),$F195&gt;$E195),"Cumplida con "&amp;($F195-$E195)&amp;IF($F195-$E195=1," día"," días")&amp;" de retraso","Cumplida"),IF(N($L195)&gt;=1,"Cumplida",IF(NOT(ISNUMBER($E195)),"Sin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plazo")))))))</f>
        <v/>
      </c>
      <c r="O195" s="57" t="n"/>
      <c r="P195" s="61">
        <f>IF(NOT((COUNTA($B195:$K195)+COUNTA($O195))&gt;0),"",IF((IF($C195="","Falta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",""))="","✔ OK","⚠ "&amp;LEFT(IF($C195="","Falta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",""),LEN(IF($C195="","Falta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",""))-3)))</f>
        <v/>
      </c>
      <c r="Q195" s="62">
        <f>IF(NOT((COUNTA($B195:$K195)+COUNTA($O195))&gt;0),"",IF(AND($T195="Sub",N($S195)&gt;0),IF(ISNUMBER(INDEX($D$5:$D$1000,$S195-4)),DATE(YEAR(INDEX($D$5:$D$1000,$S195-4)),MONTH(INDEX($D$5:$D$1000,$S195-4)),1),IF(ISNUMBER(INDEX($E$5:$E$1000,$S195-4)),DATE(YEAR(INDEX($E$5:$E$1000,$S195-4)),MONTH(INDEX($E$5:$E$1000,$S195-4)),1),MesCiclo)),IF(ISNUMBER($D195),DATE(YEAR($D195),MONTH($D195),1),IF(ISNUMBER($E195),DATE(YEAR($E195),MONTH($E195),1),MesCiclo))))</f>
        <v/>
      </c>
      <c r="R195" s="63">
        <f>IF(OR($Q195="",$Q195&lt;&gt;MesCiclo),"",COUNTIF($Q$5:$Q195,MesCiclo))</f>
        <v/>
      </c>
      <c r="S195" s="63">
        <f>IF($T195="","",IF($T195="Macro",ROW(),IFERROR(LOOKUP(2,1/($T$5:$T195="Macro"),ROW($T$5:$T195)),0)))</f>
        <v/>
      </c>
      <c r="T195" s="63">
        <f>IF(NOT((COUNTA($B195:$K195)+COUNTA($O195))&gt;0),"",IF($B195="Subactividad","Sub","Macro"))</f>
        <v/>
      </c>
      <c r="U195" s="63">
        <f>IF($T195="Macro",COUNTIFS($S$5:$S$1000,ROW(),$T$5:$T$1000,"Sub"),"")</f>
        <v/>
      </c>
      <c r="V195" s="63">
        <f>IF($T195="","",IF(ISNUMBER($F195),1,IFERROR(LOOKUP(2,1/($H195:$K195&lt;&gt;""),$H195:$K195),0)))</f>
        <v/>
      </c>
      <c r="W195" s="63">
        <f>IF($T195="","",IF(AND(ISNUMBER($F195),$F195&lt;=IF($Q195=MesCiclo,InicioCiclo,$Q195+MOD(2-WEEKDAY($Q195),7))+6),1,IF(ISNUMBER($H195),$H195,0)))</f>
        <v/>
      </c>
      <c r="X195" s="63">
        <f>IF($T195="","",IF(AND(ISNUMBER($F195),$F195&lt;=IF($Q195=MesCiclo,InicioCiclo,$Q195+MOD(2-WEEKDAY($Q195),7))+13),1,IF(ISNUMBER($I195),$I195,$W195)))</f>
        <v/>
      </c>
      <c r="Y195" s="63">
        <f>IF($T195="","",IF(AND(ISNUMBER($F195),$F195&lt;=IF($Q195=MesCiclo,InicioCiclo,$Q195+MOD(2-WEEKDAY($Q195),7))+20),1,IF(ISNUMBER($J195),$J195,$X195)))</f>
        <v/>
      </c>
      <c r="Z195" s="63">
        <f>IF($T195="","",IF(AND(ISNUMBER($F195),$F195&lt;=IF($Q195=MesCiclo,InicioCiclo,$Q195+MOD(2-WEEKDAY($Q195),7))+27),1,IF(ISNUMBER($K195),$K195,$Y195)))</f>
        <v/>
      </c>
      <c r="AA195" s="63">
        <f>IF($T195="","",IF(AND(ISNUMBER($F195),$F195&lt;=IF($Q195=MesCiclo,InicioCiclo,$Q195+MOD(2-WEEKDAY($Q195),7))+6),1,IF(N($U195)&gt;0,AVERAGEIFS($W$5:$W$1000,$S$5:$S$1000,ROW(),$T$5:$T$1000,"Sub"),$W195)))</f>
        <v/>
      </c>
      <c r="AB195" s="63">
        <f>IF($T195="","",IF(AND(ISNUMBER($F195),$F195&lt;=IF($Q195=MesCiclo,InicioCiclo,$Q195+MOD(2-WEEKDAY($Q195),7))+13),1,IF(N($U195)&gt;0,AVERAGEIFS($X$5:$X$1000,$S$5:$S$1000,ROW(),$T$5:$T$1000,"Sub"),$X195)))</f>
        <v/>
      </c>
      <c r="AC195" s="63">
        <f>IF($T195="","",IF(AND(ISNUMBER($F195),$F195&lt;=IF($Q195=MesCiclo,InicioCiclo,$Q195+MOD(2-WEEKDAY($Q195),7))+20),1,IF(N($U195)&gt;0,AVERAGEIFS($Y$5:$Y$1000,$S$5:$S$1000,ROW(),$T$5:$T$1000,"Sub"),$Y195)))</f>
        <v/>
      </c>
      <c r="AD195" s="63">
        <f>IF($T195="","",IF(AND(ISNUMBER($F195),$F195&lt;=IF($Q195=MesCiclo,InicioCiclo,$Q195+MOD(2-WEEKDAY($Q195),7))+27),1,IF(N($U195)&gt;0,AVERAGEIFS($Z$5:$Z$1000,$S$5:$S$1000,ROW(),$T$5:$T$1000,"Sub"),$Z195)))</f>
        <v/>
      </c>
      <c r="AE195" s="63">
        <f>IF($T195&lt;&gt;"Macro","",IF(COUNTIFS($Q$5:$Q$1000,$Q195,$T$5:$T$1000,"Macro",$G$5:$G$1000,"&gt;0")=0,1/COUNTIFS($Q$5:$Q$1000,$Q195,$T$5:$T$1000,"Macro"),IF(AND(ISNUMBER($G195),N($G195)&gt;0),$G195,SUMIFS($G$5:$G$1000,$Q$5:$Q$1000,$Q195,$T$5:$T$1000,"Macro")/COUNTIFS($Q$5:$Q$1000,$Q195,$T$5:$T$1000,"Macro",$G$5:$G$1000,"&gt;0"))/(COUNTIFS($Q$5:$Q$1000,$Q195,$T$5:$T$1000,"Macro")*SUMIFS($G$5:$G$1000,$Q$5:$Q$1000,$Q195,$T$5:$T$1000,"Macro")/COUNTIFS($Q$5:$Q$1000,$Q195,$T$5:$T$1000,"Macro",$G$5:$G$1000,"&gt;0"))))</f>
        <v/>
      </c>
    </row>
    <row r="196">
      <c r="A196" s="55">
        <f>IF(NOT((COUNTA($B196:$K196)+COUNTA($O196))&gt;0),"",IF($T196="Macro",COUNTIFS($T$5:$T196,"Macro",$Q$5:$Q196,$Q196),IF(N($S196)=0,"?",COUNTIFS(INDEX($T$5:$T$1000,1):INDEX($T$5:$T$1000,$S196-4),"Macro",INDEX($Q$5:$Q$1000,1):INDEX($Q$5:$Q$1000,$S196-4),INDEX($Q$5:$Q$1000,$S196-4))&amp;"."&amp;COUNTIFS($S$5:$S196,$S196,$T$5:$T196,"Sub"))))</f>
        <v/>
      </c>
      <c r="B196" s="56" t="n"/>
      <c r="C196" s="57" t="n"/>
      <c r="D196" s="58" t="n"/>
      <c r="E196" s="58" t="n"/>
      <c r="F196" s="58" t="n"/>
      <c r="G196" s="59" t="n"/>
      <c r="H196" s="59" t="n"/>
      <c r="I196" s="59" t="n"/>
      <c r="J196" s="59" t="n"/>
      <c r="K196" s="59" t="n"/>
      <c r="L196" s="60">
        <f>IF(NOT((COUNTA($B196:$K196)+COUNTA($O196))&gt;0),"",IF(ISNUMBER($F196),1,IF(N($U196)&gt;0,AVERAGEIFS($V$5:$V$1000,$S$5:$S$1000,ROW(),$T$5:$T$1000,"Sub"),$V196)))</f>
        <v/>
      </c>
      <c r="M196" s="55">
        <f>IF($L196="","",IF($L196&gt;=1,"Completado",IF($L196&gt;0,"En curso","Pendiente")))</f>
        <v/>
      </c>
      <c r="N196" s="55">
        <f>IF(NOT((COUNTA($B196:$K196)+COUNTA($O196))&gt;0),"",IF(ISNUMBER($F196),IF(AND(ISNUMBER($E196),$F196&gt;$E196),"Cumplida con "&amp;($F196-$E196)&amp;IF($F196-$E196=1," día"," días")&amp;" de retraso","Cumplida"),IF(N($L196)&gt;=1,"Cumplida",IF(NOT(ISNUMBER($E196)),"Sin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plazo")))))))</f>
        <v/>
      </c>
      <c r="O196" s="57" t="n"/>
      <c r="P196" s="61">
        <f>IF(NOT((COUNTA($B196:$K196)+COUNTA($O196))&gt;0),"",IF((IF($C196="","Falta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",""))="","✔ OK","⚠ "&amp;LEFT(IF($C196="","Falta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",""),LEN(IF($C196="","Falta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",""))-3)))</f>
        <v/>
      </c>
      <c r="Q196" s="62">
        <f>IF(NOT((COUNTA($B196:$K196)+COUNTA($O196))&gt;0),"",IF(AND($T196="Sub",N($S196)&gt;0),IF(ISNUMBER(INDEX($D$5:$D$1000,$S196-4)),DATE(YEAR(INDEX($D$5:$D$1000,$S196-4)),MONTH(INDEX($D$5:$D$1000,$S196-4)),1),IF(ISNUMBER(INDEX($E$5:$E$1000,$S196-4)),DATE(YEAR(INDEX($E$5:$E$1000,$S196-4)),MONTH(INDEX($E$5:$E$1000,$S196-4)),1),MesCiclo)),IF(ISNUMBER($D196),DATE(YEAR($D196),MONTH($D196),1),IF(ISNUMBER($E196),DATE(YEAR($E196),MONTH($E196),1),MesCiclo))))</f>
        <v/>
      </c>
      <c r="R196" s="63">
        <f>IF(OR($Q196="",$Q196&lt;&gt;MesCiclo),"",COUNTIF($Q$5:$Q196,MesCiclo))</f>
        <v/>
      </c>
      <c r="S196" s="63">
        <f>IF($T196="","",IF($T196="Macro",ROW(),IFERROR(LOOKUP(2,1/($T$5:$T196="Macro"),ROW($T$5:$T196)),0)))</f>
        <v/>
      </c>
      <c r="T196" s="63">
        <f>IF(NOT((COUNTA($B196:$K196)+COUNTA($O196))&gt;0),"",IF($B196="Subactividad","Sub","Macro"))</f>
        <v/>
      </c>
      <c r="U196" s="63">
        <f>IF($T196="Macro",COUNTIFS($S$5:$S$1000,ROW(),$T$5:$T$1000,"Sub"),"")</f>
        <v/>
      </c>
      <c r="V196" s="63">
        <f>IF($T196="","",IF(ISNUMBER($F196),1,IFERROR(LOOKUP(2,1/($H196:$K196&lt;&gt;""),$H196:$K196),0)))</f>
        <v/>
      </c>
      <c r="W196" s="63">
        <f>IF($T196="","",IF(AND(ISNUMBER($F196),$F196&lt;=IF($Q196=MesCiclo,InicioCiclo,$Q196+MOD(2-WEEKDAY($Q196),7))+6),1,IF(ISNUMBER($H196),$H196,0)))</f>
        <v/>
      </c>
      <c r="X196" s="63">
        <f>IF($T196="","",IF(AND(ISNUMBER($F196),$F196&lt;=IF($Q196=MesCiclo,InicioCiclo,$Q196+MOD(2-WEEKDAY($Q196),7))+13),1,IF(ISNUMBER($I196),$I196,$W196)))</f>
        <v/>
      </c>
      <c r="Y196" s="63">
        <f>IF($T196="","",IF(AND(ISNUMBER($F196),$F196&lt;=IF($Q196=MesCiclo,InicioCiclo,$Q196+MOD(2-WEEKDAY($Q196),7))+20),1,IF(ISNUMBER($J196),$J196,$X196)))</f>
        <v/>
      </c>
      <c r="Z196" s="63">
        <f>IF($T196="","",IF(AND(ISNUMBER($F196),$F196&lt;=IF($Q196=MesCiclo,InicioCiclo,$Q196+MOD(2-WEEKDAY($Q196),7))+27),1,IF(ISNUMBER($K196),$K196,$Y196)))</f>
        <v/>
      </c>
      <c r="AA196" s="63">
        <f>IF($T196="","",IF(AND(ISNUMBER($F196),$F196&lt;=IF($Q196=MesCiclo,InicioCiclo,$Q196+MOD(2-WEEKDAY($Q196),7))+6),1,IF(N($U196)&gt;0,AVERAGEIFS($W$5:$W$1000,$S$5:$S$1000,ROW(),$T$5:$T$1000,"Sub"),$W196)))</f>
        <v/>
      </c>
      <c r="AB196" s="63">
        <f>IF($T196="","",IF(AND(ISNUMBER($F196),$F196&lt;=IF($Q196=MesCiclo,InicioCiclo,$Q196+MOD(2-WEEKDAY($Q196),7))+13),1,IF(N($U196)&gt;0,AVERAGEIFS($X$5:$X$1000,$S$5:$S$1000,ROW(),$T$5:$T$1000,"Sub"),$X196)))</f>
        <v/>
      </c>
      <c r="AC196" s="63">
        <f>IF($T196="","",IF(AND(ISNUMBER($F196),$F196&lt;=IF($Q196=MesCiclo,InicioCiclo,$Q196+MOD(2-WEEKDAY($Q196),7))+20),1,IF(N($U196)&gt;0,AVERAGEIFS($Y$5:$Y$1000,$S$5:$S$1000,ROW(),$T$5:$T$1000,"Sub"),$Y196)))</f>
        <v/>
      </c>
      <c r="AD196" s="63">
        <f>IF($T196="","",IF(AND(ISNUMBER($F196),$F196&lt;=IF($Q196=MesCiclo,InicioCiclo,$Q196+MOD(2-WEEKDAY($Q196),7))+27),1,IF(N($U196)&gt;0,AVERAGEIFS($Z$5:$Z$1000,$S$5:$S$1000,ROW(),$T$5:$T$1000,"Sub"),$Z196)))</f>
        <v/>
      </c>
      <c r="AE196" s="63">
        <f>IF($T196&lt;&gt;"Macro","",IF(COUNTIFS($Q$5:$Q$1000,$Q196,$T$5:$T$1000,"Macro",$G$5:$G$1000,"&gt;0")=0,1/COUNTIFS($Q$5:$Q$1000,$Q196,$T$5:$T$1000,"Macro"),IF(AND(ISNUMBER($G196),N($G196)&gt;0),$G196,SUMIFS($G$5:$G$1000,$Q$5:$Q$1000,$Q196,$T$5:$T$1000,"Macro")/COUNTIFS($Q$5:$Q$1000,$Q196,$T$5:$T$1000,"Macro",$G$5:$G$1000,"&gt;0"))/(COUNTIFS($Q$5:$Q$1000,$Q196,$T$5:$T$1000,"Macro")*SUMIFS($G$5:$G$1000,$Q$5:$Q$1000,$Q196,$T$5:$T$1000,"Macro")/COUNTIFS($Q$5:$Q$1000,$Q196,$T$5:$T$1000,"Macro",$G$5:$G$1000,"&gt;0"))))</f>
        <v/>
      </c>
    </row>
    <row r="197">
      <c r="A197" s="55">
        <f>IF(NOT((COUNTA($B197:$K197)+COUNTA($O197))&gt;0),"",IF($T197="Macro",COUNTIFS($T$5:$T197,"Macro",$Q$5:$Q197,$Q197),IF(N($S197)=0,"?",COUNTIFS(INDEX($T$5:$T$1000,1):INDEX($T$5:$T$1000,$S197-4),"Macro",INDEX($Q$5:$Q$1000,1):INDEX($Q$5:$Q$1000,$S197-4),INDEX($Q$5:$Q$1000,$S197-4))&amp;"."&amp;COUNTIFS($S$5:$S197,$S197,$T$5:$T197,"Sub"))))</f>
        <v/>
      </c>
      <c r="B197" s="56" t="n"/>
      <c r="C197" s="57" t="n"/>
      <c r="D197" s="58" t="n"/>
      <c r="E197" s="58" t="n"/>
      <c r="F197" s="58" t="n"/>
      <c r="G197" s="59" t="n"/>
      <c r="H197" s="59" t="n"/>
      <c r="I197" s="59" t="n"/>
      <c r="J197" s="59" t="n"/>
      <c r="K197" s="59" t="n"/>
      <c r="L197" s="60">
        <f>IF(NOT((COUNTA($B197:$K197)+COUNTA($O197))&gt;0),"",IF(ISNUMBER($F197),1,IF(N($U197)&gt;0,AVERAGEIFS($V$5:$V$1000,$S$5:$S$1000,ROW(),$T$5:$T$1000,"Sub"),$V197)))</f>
        <v/>
      </c>
      <c r="M197" s="55">
        <f>IF($L197="","",IF($L197&gt;=1,"Completado",IF($L197&gt;0,"En curso","Pendiente")))</f>
        <v/>
      </c>
      <c r="N197" s="55">
        <f>IF(NOT((COUNTA($B197:$K197)+COUNTA($O197))&gt;0),"",IF(ISNUMBER($F197),IF(AND(ISNUMBER($E197),$F197&gt;$E197),"Cumplida con "&amp;($F197-$E197)&amp;IF($F197-$E197=1," día"," días")&amp;" de retraso","Cumplida"),IF(N($L197)&gt;=1,"Cumplida",IF(NOT(ISNUMBER($E197)),"Sin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plazo")))))))</f>
        <v/>
      </c>
      <c r="O197" s="57" t="n"/>
      <c r="P197" s="61">
        <f>IF(NOT((COUNTA($B197:$K197)+COUNTA($O197))&gt;0),"",IF((IF($C197="","Falta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",""))="","✔ OK","⚠ "&amp;LEFT(IF($C197="","Falta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",""),LEN(IF($C197="","Falta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",""))-3)))</f>
        <v/>
      </c>
      <c r="Q197" s="62">
        <f>IF(NOT((COUNTA($B197:$K197)+COUNTA($O197))&gt;0),"",IF(AND($T197="Sub",N($S197)&gt;0),IF(ISNUMBER(INDEX($D$5:$D$1000,$S197-4)),DATE(YEAR(INDEX($D$5:$D$1000,$S197-4)),MONTH(INDEX($D$5:$D$1000,$S197-4)),1),IF(ISNUMBER(INDEX($E$5:$E$1000,$S197-4)),DATE(YEAR(INDEX($E$5:$E$1000,$S197-4)),MONTH(INDEX($E$5:$E$1000,$S197-4)),1),MesCiclo)),IF(ISNUMBER($D197),DATE(YEAR($D197),MONTH($D197),1),IF(ISNUMBER($E197),DATE(YEAR($E197),MONTH($E197),1),MesCiclo))))</f>
        <v/>
      </c>
      <c r="R197" s="63">
        <f>IF(OR($Q197="",$Q197&lt;&gt;MesCiclo),"",COUNTIF($Q$5:$Q197,MesCiclo))</f>
        <v/>
      </c>
      <c r="S197" s="63">
        <f>IF($T197="","",IF($T197="Macro",ROW(),IFERROR(LOOKUP(2,1/($T$5:$T197="Macro"),ROW($T$5:$T197)),0)))</f>
        <v/>
      </c>
      <c r="T197" s="63">
        <f>IF(NOT((COUNTA($B197:$K197)+COUNTA($O197))&gt;0),"",IF($B197="Subactividad","Sub","Macro"))</f>
        <v/>
      </c>
      <c r="U197" s="63">
        <f>IF($T197="Macro",COUNTIFS($S$5:$S$1000,ROW(),$T$5:$T$1000,"Sub"),"")</f>
        <v/>
      </c>
      <c r="V197" s="63">
        <f>IF($T197="","",IF(ISNUMBER($F197),1,IFERROR(LOOKUP(2,1/($H197:$K197&lt;&gt;""),$H197:$K197),0)))</f>
        <v/>
      </c>
      <c r="W197" s="63">
        <f>IF($T197="","",IF(AND(ISNUMBER($F197),$F197&lt;=IF($Q197=MesCiclo,InicioCiclo,$Q197+MOD(2-WEEKDAY($Q197),7))+6),1,IF(ISNUMBER($H197),$H197,0)))</f>
        <v/>
      </c>
      <c r="X197" s="63">
        <f>IF($T197="","",IF(AND(ISNUMBER($F197),$F197&lt;=IF($Q197=MesCiclo,InicioCiclo,$Q197+MOD(2-WEEKDAY($Q197),7))+13),1,IF(ISNUMBER($I197),$I197,$W197)))</f>
        <v/>
      </c>
      <c r="Y197" s="63">
        <f>IF($T197="","",IF(AND(ISNUMBER($F197),$F197&lt;=IF($Q197=MesCiclo,InicioCiclo,$Q197+MOD(2-WEEKDAY($Q197),7))+20),1,IF(ISNUMBER($J197),$J197,$X197)))</f>
        <v/>
      </c>
      <c r="Z197" s="63">
        <f>IF($T197="","",IF(AND(ISNUMBER($F197),$F197&lt;=IF($Q197=MesCiclo,InicioCiclo,$Q197+MOD(2-WEEKDAY($Q197),7))+27),1,IF(ISNUMBER($K197),$K197,$Y197)))</f>
        <v/>
      </c>
      <c r="AA197" s="63">
        <f>IF($T197="","",IF(AND(ISNUMBER($F197),$F197&lt;=IF($Q197=MesCiclo,InicioCiclo,$Q197+MOD(2-WEEKDAY($Q197),7))+6),1,IF(N($U197)&gt;0,AVERAGEIFS($W$5:$W$1000,$S$5:$S$1000,ROW(),$T$5:$T$1000,"Sub"),$W197)))</f>
        <v/>
      </c>
      <c r="AB197" s="63">
        <f>IF($T197="","",IF(AND(ISNUMBER($F197),$F197&lt;=IF($Q197=MesCiclo,InicioCiclo,$Q197+MOD(2-WEEKDAY($Q197),7))+13),1,IF(N($U197)&gt;0,AVERAGEIFS($X$5:$X$1000,$S$5:$S$1000,ROW(),$T$5:$T$1000,"Sub"),$X197)))</f>
        <v/>
      </c>
      <c r="AC197" s="63">
        <f>IF($T197="","",IF(AND(ISNUMBER($F197),$F197&lt;=IF($Q197=MesCiclo,InicioCiclo,$Q197+MOD(2-WEEKDAY($Q197),7))+20),1,IF(N($U197)&gt;0,AVERAGEIFS($Y$5:$Y$1000,$S$5:$S$1000,ROW(),$T$5:$T$1000,"Sub"),$Y197)))</f>
        <v/>
      </c>
      <c r="AD197" s="63">
        <f>IF($T197="","",IF(AND(ISNUMBER($F197),$F197&lt;=IF($Q197=MesCiclo,InicioCiclo,$Q197+MOD(2-WEEKDAY($Q197),7))+27),1,IF(N($U197)&gt;0,AVERAGEIFS($Z$5:$Z$1000,$S$5:$S$1000,ROW(),$T$5:$T$1000,"Sub"),$Z197)))</f>
        <v/>
      </c>
      <c r="AE197" s="63">
        <f>IF($T197&lt;&gt;"Macro","",IF(COUNTIFS($Q$5:$Q$1000,$Q197,$T$5:$T$1000,"Macro",$G$5:$G$1000,"&gt;0")=0,1/COUNTIFS($Q$5:$Q$1000,$Q197,$T$5:$T$1000,"Macro"),IF(AND(ISNUMBER($G197),N($G197)&gt;0),$G197,SUMIFS($G$5:$G$1000,$Q$5:$Q$1000,$Q197,$T$5:$T$1000,"Macro")/COUNTIFS($Q$5:$Q$1000,$Q197,$T$5:$T$1000,"Macro",$G$5:$G$1000,"&gt;0"))/(COUNTIFS($Q$5:$Q$1000,$Q197,$T$5:$T$1000,"Macro")*SUMIFS($G$5:$G$1000,$Q$5:$Q$1000,$Q197,$T$5:$T$1000,"Macro")/COUNTIFS($Q$5:$Q$1000,$Q197,$T$5:$T$1000,"Macro",$G$5:$G$1000,"&gt;0"))))</f>
        <v/>
      </c>
    </row>
    <row r="198">
      <c r="A198" s="55">
        <f>IF(NOT((COUNTA($B198:$K198)+COUNTA($O198))&gt;0),"",IF($T198="Macro",COUNTIFS($T$5:$T198,"Macro",$Q$5:$Q198,$Q198),IF(N($S198)=0,"?",COUNTIFS(INDEX($T$5:$T$1000,1):INDEX($T$5:$T$1000,$S198-4),"Macro",INDEX($Q$5:$Q$1000,1):INDEX($Q$5:$Q$1000,$S198-4),INDEX($Q$5:$Q$1000,$S198-4))&amp;"."&amp;COUNTIFS($S$5:$S198,$S198,$T$5:$T198,"Sub"))))</f>
        <v/>
      </c>
      <c r="B198" s="56" t="n"/>
      <c r="C198" s="57" t="n"/>
      <c r="D198" s="58" t="n"/>
      <c r="E198" s="58" t="n"/>
      <c r="F198" s="58" t="n"/>
      <c r="G198" s="59" t="n"/>
      <c r="H198" s="59" t="n"/>
      <c r="I198" s="59" t="n"/>
      <c r="J198" s="59" t="n"/>
      <c r="K198" s="59" t="n"/>
      <c r="L198" s="60">
        <f>IF(NOT((COUNTA($B198:$K198)+COUNTA($O198))&gt;0),"",IF(ISNUMBER($F198),1,IF(N($U198)&gt;0,AVERAGEIFS($V$5:$V$1000,$S$5:$S$1000,ROW(),$T$5:$T$1000,"Sub"),$V198)))</f>
        <v/>
      </c>
      <c r="M198" s="55">
        <f>IF($L198="","",IF($L198&gt;=1,"Completado",IF($L198&gt;0,"En curso","Pendiente")))</f>
        <v/>
      </c>
      <c r="N198" s="55">
        <f>IF(NOT((COUNTA($B198:$K198)+COUNTA($O198))&gt;0),"",IF(ISNUMBER($F198),IF(AND(ISNUMBER($E198),$F198&gt;$E198),"Cumplida con "&amp;($F198-$E198)&amp;IF($F198-$E198=1," día"," días")&amp;" de retraso","Cumplida"),IF(N($L198)&gt;=1,"Cumplida",IF(NOT(ISNUMBER($E198)),"Sin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plazo")))))))</f>
        <v/>
      </c>
      <c r="O198" s="57" t="n"/>
      <c r="P198" s="61">
        <f>IF(NOT((COUNTA($B198:$K198)+COUNTA($O198))&gt;0),"",IF((IF($C198="","Falta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",""))="","✔ OK","⚠ "&amp;LEFT(IF($C198="","Falta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",""),LEN(IF($C198="","Falta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",""))-3)))</f>
        <v/>
      </c>
      <c r="Q198" s="62">
        <f>IF(NOT((COUNTA($B198:$K198)+COUNTA($O198))&gt;0),"",IF(AND($T198="Sub",N($S198)&gt;0),IF(ISNUMBER(INDEX($D$5:$D$1000,$S198-4)),DATE(YEAR(INDEX($D$5:$D$1000,$S198-4)),MONTH(INDEX($D$5:$D$1000,$S198-4)),1),IF(ISNUMBER(INDEX($E$5:$E$1000,$S198-4)),DATE(YEAR(INDEX($E$5:$E$1000,$S198-4)),MONTH(INDEX($E$5:$E$1000,$S198-4)),1),MesCiclo)),IF(ISNUMBER($D198),DATE(YEAR($D198),MONTH($D198),1),IF(ISNUMBER($E198),DATE(YEAR($E198),MONTH($E198),1),MesCiclo))))</f>
        <v/>
      </c>
      <c r="R198" s="63">
        <f>IF(OR($Q198="",$Q198&lt;&gt;MesCiclo),"",COUNTIF($Q$5:$Q198,MesCiclo))</f>
        <v/>
      </c>
      <c r="S198" s="63">
        <f>IF($T198="","",IF($T198="Macro",ROW(),IFERROR(LOOKUP(2,1/($T$5:$T198="Macro"),ROW($T$5:$T198)),0)))</f>
        <v/>
      </c>
      <c r="T198" s="63">
        <f>IF(NOT((COUNTA($B198:$K198)+COUNTA($O198))&gt;0),"",IF($B198="Subactividad","Sub","Macro"))</f>
        <v/>
      </c>
      <c r="U198" s="63">
        <f>IF($T198="Macro",COUNTIFS($S$5:$S$1000,ROW(),$T$5:$T$1000,"Sub"),"")</f>
        <v/>
      </c>
      <c r="V198" s="63">
        <f>IF($T198="","",IF(ISNUMBER($F198),1,IFERROR(LOOKUP(2,1/($H198:$K198&lt;&gt;""),$H198:$K198),0)))</f>
        <v/>
      </c>
      <c r="W198" s="63">
        <f>IF($T198="","",IF(AND(ISNUMBER($F198),$F198&lt;=IF($Q198=MesCiclo,InicioCiclo,$Q198+MOD(2-WEEKDAY($Q198),7))+6),1,IF(ISNUMBER($H198),$H198,0)))</f>
        <v/>
      </c>
      <c r="X198" s="63">
        <f>IF($T198="","",IF(AND(ISNUMBER($F198),$F198&lt;=IF($Q198=MesCiclo,InicioCiclo,$Q198+MOD(2-WEEKDAY($Q198),7))+13),1,IF(ISNUMBER($I198),$I198,$W198)))</f>
        <v/>
      </c>
      <c r="Y198" s="63">
        <f>IF($T198="","",IF(AND(ISNUMBER($F198),$F198&lt;=IF($Q198=MesCiclo,InicioCiclo,$Q198+MOD(2-WEEKDAY($Q198),7))+20),1,IF(ISNUMBER($J198),$J198,$X198)))</f>
        <v/>
      </c>
      <c r="Z198" s="63">
        <f>IF($T198="","",IF(AND(ISNUMBER($F198),$F198&lt;=IF($Q198=MesCiclo,InicioCiclo,$Q198+MOD(2-WEEKDAY($Q198),7))+27),1,IF(ISNUMBER($K198),$K198,$Y198)))</f>
        <v/>
      </c>
      <c r="AA198" s="63">
        <f>IF($T198="","",IF(AND(ISNUMBER($F198),$F198&lt;=IF($Q198=MesCiclo,InicioCiclo,$Q198+MOD(2-WEEKDAY($Q198),7))+6),1,IF(N($U198)&gt;0,AVERAGEIFS($W$5:$W$1000,$S$5:$S$1000,ROW(),$T$5:$T$1000,"Sub"),$W198)))</f>
        <v/>
      </c>
      <c r="AB198" s="63">
        <f>IF($T198="","",IF(AND(ISNUMBER($F198),$F198&lt;=IF($Q198=MesCiclo,InicioCiclo,$Q198+MOD(2-WEEKDAY($Q198),7))+13),1,IF(N($U198)&gt;0,AVERAGEIFS($X$5:$X$1000,$S$5:$S$1000,ROW(),$T$5:$T$1000,"Sub"),$X198)))</f>
        <v/>
      </c>
      <c r="AC198" s="63">
        <f>IF($T198="","",IF(AND(ISNUMBER($F198),$F198&lt;=IF($Q198=MesCiclo,InicioCiclo,$Q198+MOD(2-WEEKDAY($Q198),7))+20),1,IF(N($U198)&gt;0,AVERAGEIFS($Y$5:$Y$1000,$S$5:$S$1000,ROW(),$T$5:$T$1000,"Sub"),$Y198)))</f>
        <v/>
      </c>
      <c r="AD198" s="63">
        <f>IF($T198="","",IF(AND(ISNUMBER($F198),$F198&lt;=IF($Q198=MesCiclo,InicioCiclo,$Q198+MOD(2-WEEKDAY($Q198),7))+27),1,IF(N($U198)&gt;0,AVERAGEIFS($Z$5:$Z$1000,$S$5:$S$1000,ROW(),$T$5:$T$1000,"Sub"),$Z198)))</f>
        <v/>
      </c>
      <c r="AE198" s="63">
        <f>IF($T198&lt;&gt;"Macro","",IF(COUNTIFS($Q$5:$Q$1000,$Q198,$T$5:$T$1000,"Macro",$G$5:$G$1000,"&gt;0")=0,1/COUNTIFS($Q$5:$Q$1000,$Q198,$T$5:$T$1000,"Macro"),IF(AND(ISNUMBER($G198),N($G198)&gt;0),$G198,SUMIFS($G$5:$G$1000,$Q$5:$Q$1000,$Q198,$T$5:$T$1000,"Macro")/COUNTIFS($Q$5:$Q$1000,$Q198,$T$5:$T$1000,"Macro",$G$5:$G$1000,"&gt;0"))/(COUNTIFS($Q$5:$Q$1000,$Q198,$T$5:$T$1000,"Macro")*SUMIFS($G$5:$G$1000,$Q$5:$Q$1000,$Q198,$T$5:$T$1000,"Macro")/COUNTIFS($Q$5:$Q$1000,$Q198,$T$5:$T$1000,"Macro",$G$5:$G$1000,"&gt;0"))))</f>
        <v/>
      </c>
    </row>
    <row r="199">
      <c r="A199" s="55">
        <f>IF(NOT((COUNTA($B199:$K199)+COUNTA($O199))&gt;0),"",IF($T199="Macro",COUNTIFS($T$5:$T199,"Macro",$Q$5:$Q199,$Q199),IF(N($S199)=0,"?",COUNTIFS(INDEX($T$5:$T$1000,1):INDEX($T$5:$T$1000,$S199-4),"Macro",INDEX($Q$5:$Q$1000,1):INDEX($Q$5:$Q$1000,$S199-4),INDEX($Q$5:$Q$1000,$S199-4))&amp;"."&amp;COUNTIFS($S$5:$S199,$S199,$T$5:$T199,"Sub"))))</f>
        <v/>
      </c>
      <c r="B199" s="56" t="n"/>
      <c r="C199" s="57" t="n"/>
      <c r="D199" s="58" t="n"/>
      <c r="E199" s="58" t="n"/>
      <c r="F199" s="58" t="n"/>
      <c r="G199" s="59" t="n"/>
      <c r="H199" s="59" t="n"/>
      <c r="I199" s="59" t="n"/>
      <c r="J199" s="59" t="n"/>
      <c r="K199" s="59" t="n"/>
      <c r="L199" s="60">
        <f>IF(NOT((COUNTA($B199:$K199)+COUNTA($O199))&gt;0),"",IF(ISNUMBER($F199),1,IF(N($U199)&gt;0,AVERAGEIFS($V$5:$V$1000,$S$5:$S$1000,ROW(),$T$5:$T$1000,"Sub"),$V199)))</f>
        <v/>
      </c>
      <c r="M199" s="55">
        <f>IF($L199="","",IF($L199&gt;=1,"Completado",IF($L199&gt;0,"En curso","Pendiente")))</f>
        <v/>
      </c>
      <c r="N199" s="55">
        <f>IF(NOT((COUNTA($B199:$K199)+COUNTA($O199))&gt;0),"",IF(ISNUMBER($F199),IF(AND(ISNUMBER($E199),$F199&gt;$E199),"Cumplida con "&amp;($F199-$E199)&amp;IF($F199-$E199=1," día"," días")&amp;" de retraso","Cumplida"),IF(N($L199)&gt;=1,"Cumplida",IF(NOT(ISNUMBER($E199)),"Sin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plazo")))))))</f>
        <v/>
      </c>
      <c r="O199" s="57" t="n"/>
      <c r="P199" s="61">
        <f>IF(NOT((COUNTA($B199:$K199)+COUNTA($O199))&gt;0),"",IF((IF($C199="","Falta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",""))="","✔ OK","⚠ "&amp;LEFT(IF($C199="","Falta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",""),LEN(IF($C199="","Falta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",""))-3)))</f>
        <v/>
      </c>
      <c r="Q199" s="62">
        <f>IF(NOT((COUNTA($B199:$K199)+COUNTA($O199))&gt;0),"",IF(AND($T199="Sub",N($S199)&gt;0),IF(ISNUMBER(INDEX($D$5:$D$1000,$S199-4)),DATE(YEAR(INDEX($D$5:$D$1000,$S199-4)),MONTH(INDEX($D$5:$D$1000,$S199-4)),1),IF(ISNUMBER(INDEX($E$5:$E$1000,$S199-4)),DATE(YEAR(INDEX($E$5:$E$1000,$S199-4)),MONTH(INDEX($E$5:$E$1000,$S199-4)),1),MesCiclo)),IF(ISNUMBER($D199),DATE(YEAR($D199),MONTH($D199),1),IF(ISNUMBER($E199),DATE(YEAR($E199),MONTH($E199),1),MesCiclo))))</f>
        <v/>
      </c>
      <c r="R199" s="63">
        <f>IF(OR($Q199="",$Q199&lt;&gt;MesCiclo),"",COUNTIF($Q$5:$Q199,MesCiclo))</f>
        <v/>
      </c>
      <c r="S199" s="63">
        <f>IF($T199="","",IF($T199="Macro",ROW(),IFERROR(LOOKUP(2,1/($T$5:$T199="Macro"),ROW($T$5:$T199)),0)))</f>
        <v/>
      </c>
      <c r="T199" s="63">
        <f>IF(NOT((COUNTA($B199:$K199)+COUNTA($O199))&gt;0),"",IF($B199="Subactividad","Sub","Macro"))</f>
        <v/>
      </c>
      <c r="U199" s="63">
        <f>IF($T199="Macro",COUNTIFS($S$5:$S$1000,ROW(),$T$5:$T$1000,"Sub"),"")</f>
        <v/>
      </c>
      <c r="V199" s="63">
        <f>IF($T199="","",IF(ISNUMBER($F199),1,IFERROR(LOOKUP(2,1/($H199:$K199&lt;&gt;""),$H199:$K199),0)))</f>
        <v/>
      </c>
      <c r="W199" s="63">
        <f>IF($T199="","",IF(AND(ISNUMBER($F199),$F199&lt;=IF($Q199=MesCiclo,InicioCiclo,$Q199+MOD(2-WEEKDAY($Q199),7))+6),1,IF(ISNUMBER($H199),$H199,0)))</f>
        <v/>
      </c>
      <c r="X199" s="63">
        <f>IF($T199="","",IF(AND(ISNUMBER($F199),$F199&lt;=IF($Q199=MesCiclo,InicioCiclo,$Q199+MOD(2-WEEKDAY($Q199),7))+13),1,IF(ISNUMBER($I199),$I199,$W199)))</f>
        <v/>
      </c>
      <c r="Y199" s="63">
        <f>IF($T199="","",IF(AND(ISNUMBER($F199),$F199&lt;=IF($Q199=MesCiclo,InicioCiclo,$Q199+MOD(2-WEEKDAY($Q199),7))+20),1,IF(ISNUMBER($J199),$J199,$X199)))</f>
        <v/>
      </c>
      <c r="Z199" s="63">
        <f>IF($T199="","",IF(AND(ISNUMBER($F199),$F199&lt;=IF($Q199=MesCiclo,InicioCiclo,$Q199+MOD(2-WEEKDAY($Q199),7))+27),1,IF(ISNUMBER($K199),$K199,$Y199)))</f>
        <v/>
      </c>
      <c r="AA199" s="63">
        <f>IF($T199="","",IF(AND(ISNUMBER($F199),$F199&lt;=IF($Q199=MesCiclo,InicioCiclo,$Q199+MOD(2-WEEKDAY($Q199),7))+6),1,IF(N($U199)&gt;0,AVERAGEIFS($W$5:$W$1000,$S$5:$S$1000,ROW(),$T$5:$T$1000,"Sub"),$W199)))</f>
        <v/>
      </c>
      <c r="AB199" s="63">
        <f>IF($T199="","",IF(AND(ISNUMBER($F199),$F199&lt;=IF($Q199=MesCiclo,InicioCiclo,$Q199+MOD(2-WEEKDAY($Q199),7))+13),1,IF(N($U199)&gt;0,AVERAGEIFS($X$5:$X$1000,$S$5:$S$1000,ROW(),$T$5:$T$1000,"Sub"),$X199)))</f>
        <v/>
      </c>
      <c r="AC199" s="63">
        <f>IF($T199="","",IF(AND(ISNUMBER($F199),$F199&lt;=IF($Q199=MesCiclo,InicioCiclo,$Q199+MOD(2-WEEKDAY($Q199),7))+20),1,IF(N($U199)&gt;0,AVERAGEIFS($Y$5:$Y$1000,$S$5:$S$1000,ROW(),$T$5:$T$1000,"Sub"),$Y199)))</f>
        <v/>
      </c>
      <c r="AD199" s="63">
        <f>IF($T199="","",IF(AND(ISNUMBER($F199),$F199&lt;=IF($Q199=MesCiclo,InicioCiclo,$Q199+MOD(2-WEEKDAY($Q199),7))+27),1,IF(N($U199)&gt;0,AVERAGEIFS($Z$5:$Z$1000,$S$5:$S$1000,ROW(),$T$5:$T$1000,"Sub"),$Z199)))</f>
        <v/>
      </c>
      <c r="AE199" s="63">
        <f>IF($T199&lt;&gt;"Macro","",IF(COUNTIFS($Q$5:$Q$1000,$Q199,$T$5:$T$1000,"Macro",$G$5:$G$1000,"&gt;0")=0,1/COUNTIFS($Q$5:$Q$1000,$Q199,$T$5:$T$1000,"Macro"),IF(AND(ISNUMBER($G199),N($G199)&gt;0),$G199,SUMIFS($G$5:$G$1000,$Q$5:$Q$1000,$Q199,$T$5:$T$1000,"Macro")/COUNTIFS($Q$5:$Q$1000,$Q199,$T$5:$T$1000,"Macro",$G$5:$G$1000,"&gt;0"))/(COUNTIFS($Q$5:$Q$1000,$Q199,$T$5:$T$1000,"Macro")*SUMIFS($G$5:$G$1000,$Q$5:$Q$1000,$Q199,$T$5:$T$1000,"Macro")/COUNTIFS($Q$5:$Q$1000,$Q199,$T$5:$T$1000,"Macro",$G$5:$G$1000,"&gt;0"))))</f>
        <v/>
      </c>
    </row>
    <row r="200">
      <c r="A200" s="55">
        <f>IF(NOT((COUNTA($B200:$K200)+COUNTA($O200))&gt;0),"",IF($T200="Macro",COUNTIFS($T$5:$T200,"Macro",$Q$5:$Q200,$Q200),IF(N($S200)=0,"?",COUNTIFS(INDEX($T$5:$T$1000,1):INDEX($T$5:$T$1000,$S200-4),"Macro",INDEX($Q$5:$Q$1000,1):INDEX($Q$5:$Q$1000,$S200-4),INDEX($Q$5:$Q$1000,$S200-4))&amp;"."&amp;COUNTIFS($S$5:$S200,$S200,$T$5:$T200,"Sub"))))</f>
        <v/>
      </c>
      <c r="B200" s="56" t="n"/>
      <c r="C200" s="57" t="n"/>
      <c r="D200" s="58" t="n"/>
      <c r="E200" s="58" t="n"/>
      <c r="F200" s="58" t="n"/>
      <c r="G200" s="59" t="n"/>
      <c r="H200" s="59" t="n"/>
      <c r="I200" s="59" t="n"/>
      <c r="J200" s="59" t="n"/>
      <c r="K200" s="59" t="n"/>
      <c r="L200" s="60">
        <f>IF(NOT((COUNTA($B200:$K200)+COUNTA($O200))&gt;0),"",IF(ISNUMBER($F200),1,IF(N($U200)&gt;0,AVERAGEIFS($V$5:$V$1000,$S$5:$S$1000,ROW(),$T$5:$T$1000,"Sub"),$V200)))</f>
        <v/>
      </c>
      <c r="M200" s="55">
        <f>IF($L200="","",IF($L200&gt;=1,"Completado",IF($L200&gt;0,"En curso","Pendiente")))</f>
        <v/>
      </c>
      <c r="N200" s="55">
        <f>IF(NOT((COUNTA($B200:$K200)+COUNTA($O200))&gt;0),"",IF(ISNUMBER($F200),IF(AND(ISNUMBER($E200),$F200&gt;$E200),"Cumplida con "&amp;($F200-$E200)&amp;IF($F200-$E200=1," día"," días")&amp;" de retraso","Cumplida"),IF(N($L200)&gt;=1,"Cumplida",IF(NOT(ISNUMBER($E200)),"Sin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plazo")))))))</f>
        <v/>
      </c>
      <c r="O200" s="57" t="n"/>
      <c r="P200" s="61">
        <f>IF(NOT((COUNTA($B200:$K200)+COUNTA($O200))&gt;0),"",IF((IF($C200="","Falta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",""))="","✔ OK","⚠ "&amp;LEFT(IF($C200="","Falta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",""),LEN(IF($C200="","Falta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",""))-3)))</f>
        <v/>
      </c>
      <c r="Q200" s="62">
        <f>IF(NOT((COUNTA($B200:$K200)+COUNTA($O200))&gt;0),"",IF(AND($T200="Sub",N($S200)&gt;0),IF(ISNUMBER(INDEX($D$5:$D$1000,$S200-4)),DATE(YEAR(INDEX($D$5:$D$1000,$S200-4)),MONTH(INDEX($D$5:$D$1000,$S200-4)),1),IF(ISNUMBER(INDEX($E$5:$E$1000,$S200-4)),DATE(YEAR(INDEX($E$5:$E$1000,$S200-4)),MONTH(INDEX($E$5:$E$1000,$S200-4)),1),MesCiclo)),IF(ISNUMBER($D200),DATE(YEAR($D200),MONTH($D200),1),IF(ISNUMBER($E200),DATE(YEAR($E200),MONTH($E200),1),MesCiclo))))</f>
        <v/>
      </c>
      <c r="R200" s="63">
        <f>IF(OR($Q200="",$Q200&lt;&gt;MesCiclo),"",COUNTIF($Q$5:$Q200,MesCiclo))</f>
        <v/>
      </c>
      <c r="S200" s="63">
        <f>IF($T200="","",IF($T200="Macro",ROW(),IFERROR(LOOKUP(2,1/($T$5:$T200="Macro"),ROW($T$5:$T200)),0)))</f>
        <v/>
      </c>
      <c r="T200" s="63">
        <f>IF(NOT((COUNTA($B200:$K200)+COUNTA($O200))&gt;0),"",IF($B200="Subactividad","Sub","Macro"))</f>
        <v/>
      </c>
      <c r="U200" s="63">
        <f>IF($T200="Macro",COUNTIFS($S$5:$S$1000,ROW(),$T$5:$T$1000,"Sub"),"")</f>
        <v/>
      </c>
      <c r="V200" s="63">
        <f>IF($T200="","",IF(ISNUMBER($F200),1,IFERROR(LOOKUP(2,1/($H200:$K200&lt;&gt;""),$H200:$K200),0)))</f>
        <v/>
      </c>
      <c r="W200" s="63">
        <f>IF($T200="","",IF(AND(ISNUMBER($F200),$F200&lt;=IF($Q200=MesCiclo,InicioCiclo,$Q200+MOD(2-WEEKDAY($Q200),7))+6),1,IF(ISNUMBER($H200),$H200,0)))</f>
        <v/>
      </c>
      <c r="X200" s="63">
        <f>IF($T200="","",IF(AND(ISNUMBER($F200),$F200&lt;=IF($Q200=MesCiclo,InicioCiclo,$Q200+MOD(2-WEEKDAY($Q200),7))+13),1,IF(ISNUMBER($I200),$I200,$W200)))</f>
        <v/>
      </c>
      <c r="Y200" s="63">
        <f>IF($T200="","",IF(AND(ISNUMBER($F200),$F200&lt;=IF($Q200=MesCiclo,InicioCiclo,$Q200+MOD(2-WEEKDAY($Q200),7))+20),1,IF(ISNUMBER($J200),$J200,$X200)))</f>
        <v/>
      </c>
      <c r="Z200" s="63">
        <f>IF($T200="","",IF(AND(ISNUMBER($F200),$F200&lt;=IF($Q200=MesCiclo,InicioCiclo,$Q200+MOD(2-WEEKDAY($Q200),7))+27),1,IF(ISNUMBER($K200),$K200,$Y200)))</f>
        <v/>
      </c>
      <c r="AA200" s="63">
        <f>IF($T200="","",IF(AND(ISNUMBER($F200),$F200&lt;=IF($Q200=MesCiclo,InicioCiclo,$Q200+MOD(2-WEEKDAY($Q200),7))+6),1,IF(N($U200)&gt;0,AVERAGEIFS($W$5:$W$1000,$S$5:$S$1000,ROW(),$T$5:$T$1000,"Sub"),$W200)))</f>
        <v/>
      </c>
      <c r="AB200" s="63">
        <f>IF($T200="","",IF(AND(ISNUMBER($F200),$F200&lt;=IF($Q200=MesCiclo,InicioCiclo,$Q200+MOD(2-WEEKDAY($Q200),7))+13),1,IF(N($U200)&gt;0,AVERAGEIFS($X$5:$X$1000,$S$5:$S$1000,ROW(),$T$5:$T$1000,"Sub"),$X200)))</f>
        <v/>
      </c>
      <c r="AC200" s="63">
        <f>IF($T200="","",IF(AND(ISNUMBER($F200),$F200&lt;=IF($Q200=MesCiclo,InicioCiclo,$Q200+MOD(2-WEEKDAY($Q200),7))+20),1,IF(N($U200)&gt;0,AVERAGEIFS($Y$5:$Y$1000,$S$5:$S$1000,ROW(),$T$5:$T$1000,"Sub"),$Y200)))</f>
        <v/>
      </c>
      <c r="AD200" s="63">
        <f>IF($T200="","",IF(AND(ISNUMBER($F200),$F200&lt;=IF($Q200=MesCiclo,InicioCiclo,$Q200+MOD(2-WEEKDAY($Q200),7))+27),1,IF(N($U200)&gt;0,AVERAGEIFS($Z$5:$Z$1000,$S$5:$S$1000,ROW(),$T$5:$T$1000,"Sub"),$Z200)))</f>
        <v/>
      </c>
      <c r="AE200" s="63">
        <f>IF($T200&lt;&gt;"Macro","",IF(COUNTIFS($Q$5:$Q$1000,$Q200,$T$5:$T$1000,"Macro",$G$5:$G$1000,"&gt;0")=0,1/COUNTIFS($Q$5:$Q$1000,$Q200,$T$5:$T$1000,"Macro"),IF(AND(ISNUMBER($G200),N($G200)&gt;0),$G200,SUMIFS($G$5:$G$1000,$Q$5:$Q$1000,$Q200,$T$5:$T$1000,"Macro")/COUNTIFS($Q$5:$Q$1000,$Q200,$T$5:$T$1000,"Macro",$G$5:$G$1000,"&gt;0"))/(COUNTIFS($Q$5:$Q$1000,$Q200,$T$5:$T$1000,"Macro")*SUMIFS($G$5:$G$1000,$Q$5:$Q$1000,$Q200,$T$5:$T$1000,"Macro")/COUNTIFS($Q$5:$Q$1000,$Q200,$T$5:$T$1000,"Macro",$G$5:$G$1000,"&gt;0"))))</f>
        <v/>
      </c>
    </row>
    <row r="201">
      <c r="A201" s="55">
        <f>IF(NOT((COUNTA($B201:$K201)+COUNTA($O201))&gt;0),"",IF($T201="Macro",COUNTIFS($T$5:$T201,"Macro",$Q$5:$Q201,$Q201),IF(N($S201)=0,"?",COUNTIFS(INDEX($T$5:$T$1000,1):INDEX($T$5:$T$1000,$S201-4),"Macro",INDEX($Q$5:$Q$1000,1):INDEX($Q$5:$Q$1000,$S201-4),INDEX($Q$5:$Q$1000,$S201-4))&amp;"."&amp;COUNTIFS($S$5:$S201,$S201,$T$5:$T201,"Sub"))))</f>
        <v/>
      </c>
      <c r="B201" s="56" t="n"/>
      <c r="C201" s="57" t="n"/>
      <c r="D201" s="58" t="n"/>
      <c r="E201" s="58" t="n"/>
      <c r="F201" s="58" t="n"/>
      <c r="G201" s="59" t="n"/>
      <c r="H201" s="59" t="n"/>
      <c r="I201" s="59" t="n"/>
      <c r="J201" s="59" t="n"/>
      <c r="K201" s="59" t="n"/>
      <c r="L201" s="60">
        <f>IF(NOT((COUNTA($B201:$K201)+COUNTA($O201))&gt;0),"",IF(ISNUMBER($F201),1,IF(N($U201)&gt;0,AVERAGEIFS($V$5:$V$1000,$S$5:$S$1000,ROW(),$T$5:$T$1000,"Sub"),$V201)))</f>
        <v/>
      </c>
      <c r="M201" s="55">
        <f>IF($L201="","",IF($L201&gt;=1,"Completado",IF($L201&gt;0,"En curso","Pendiente")))</f>
        <v/>
      </c>
      <c r="N201" s="55">
        <f>IF(NOT((COUNTA($B201:$K201)+COUNTA($O201))&gt;0),"",IF(ISNUMBER($F201),IF(AND(ISNUMBER($E201),$F201&gt;$E201),"Cumplida con "&amp;($F201-$E201)&amp;IF($F201-$E201=1," día"," días")&amp;" de retraso","Cumplida"),IF(N($L201)&gt;=1,"Cumplida",IF(NOT(ISNUMBER($E201)),"Sin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plazo")))))))</f>
        <v/>
      </c>
      <c r="O201" s="57" t="n"/>
      <c r="P201" s="61">
        <f>IF(NOT((COUNTA($B201:$K201)+COUNTA($O201))&gt;0),"",IF((IF($C201="","Falta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",""))="","✔ OK","⚠ "&amp;LEFT(IF($C201="","Falta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",""),LEN(IF($C201="","Falta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",""))-3)))</f>
        <v/>
      </c>
      <c r="Q201" s="62">
        <f>IF(NOT((COUNTA($B201:$K201)+COUNTA($O201))&gt;0),"",IF(AND($T201="Sub",N($S201)&gt;0),IF(ISNUMBER(INDEX($D$5:$D$1000,$S201-4)),DATE(YEAR(INDEX($D$5:$D$1000,$S201-4)),MONTH(INDEX($D$5:$D$1000,$S201-4)),1),IF(ISNUMBER(INDEX($E$5:$E$1000,$S201-4)),DATE(YEAR(INDEX($E$5:$E$1000,$S201-4)),MONTH(INDEX($E$5:$E$1000,$S201-4)),1),MesCiclo)),IF(ISNUMBER($D201),DATE(YEAR($D201),MONTH($D201),1),IF(ISNUMBER($E201),DATE(YEAR($E201),MONTH($E201),1),MesCiclo))))</f>
        <v/>
      </c>
      <c r="R201" s="63">
        <f>IF(OR($Q201="",$Q201&lt;&gt;MesCiclo),"",COUNTIF($Q$5:$Q201,MesCiclo))</f>
        <v/>
      </c>
      <c r="S201" s="63">
        <f>IF($T201="","",IF($T201="Macro",ROW(),IFERROR(LOOKUP(2,1/($T$5:$T201="Macro"),ROW($T$5:$T201)),0)))</f>
        <v/>
      </c>
      <c r="T201" s="63">
        <f>IF(NOT((COUNTA($B201:$K201)+COUNTA($O201))&gt;0),"",IF($B201="Subactividad","Sub","Macro"))</f>
        <v/>
      </c>
      <c r="U201" s="63">
        <f>IF($T201="Macro",COUNTIFS($S$5:$S$1000,ROW(),$T$5:$T$1000,"Sub"),"")</f>
        <v/>
      </c>
      <c r="V201" s="63">
        <f>IF($T201="","",IF(ISNUMBER($F201),1,IFERROR(LOOKUP(2,1/($H201:$K201&lt;&gt;""),$H201:$K201),0)))</f>
        <v/>
      </c>
      <c r="W201" s="63">
        <f>IF($T201="","",IF(AND(ISNUMBER($F201),$F201&lt;=IF($Q201=MesCiclo,InicioCiclo,$Q201+MOD(2-WEEKDAY($Q201),7))+6),1,IF(ISNUMBER($H201),$H201,0)))</f>
        <v/>
      </c>
      <c r="X201" s="63">
        <f>IF($T201="","",IF(AND(ISNUMBER($F201),$F201&lt;=IF($Q201=MesCiclo,InicioCiclo,$Q201+MOD(2-WEEKDAY($Q201),7))+13),1,IF(ISNUMBER($I201),$I201,$W201)))</f>
        <v/>
      </c>
      <c r="Y201" s="63">
        <f>IF($T201="","",IF(AND(ISNUMBER($F201),$F201&lt;=IF($Q201=MesCiclo,InicioCiclo,$Q201+MOD(2-WEEKDAY($Q201),7))+20),1,IF(ISNUMBER($J201),$J201,$X201)))</f>
        <v/>
      </c>
      <c r="Z201" s="63">
        <f>IF($T201="","",IF(AND(ISNUMBER($F201),$F201&lt;=IF($Q201=MesCiclo,InicioCiclo,$Q201+MOD(2-WEEKDAY($Q201),7))+27),1,IF(ISNUMBER($K201),$K201,$Y201)))</f>
        <v/>
      </c>
      <c r="AA201" s="63">
        <f>IF($T201="","",IF(AND(ISNUMBER($F201),$F201&lt;=IF($Q201=MesCiclo,InicioCiclo,$Q201+MOD(2-WEEKDAY($Q201),7))+6),1,IF(N($U201)&gt;0,AVERAGEIFS($W$5:$W$1000,$S$5:$S$1000,ROW(),$T$5:$T$1000,"Sub"),$W201)))</f>
        <v/>
      </c>
      <c r="AB201" s="63">
        <f>IF($T201="","",IF(AND(ISNUMBER($F201),$F201&lt;=IF($Q201=MesCiclo,InicioCiclo,$Q201+MOD(2-WEEKDAY($Q201),7))+13),1,IF(N($U201)&gt;0,AVERAGEIFS($X$5:$X$1000,$S$5:$S$1000,ROW(),$T$5:$T$1000,"Sub"),$X201)))</f>
        <v/>
      </c>
      <c r="AC201" s="63">
        <f>IF($T201="","",IF(AND(ISNUMBER($F201),$F201&lt;=IF($Q201=MesCiclo,InicioCiclo,$Q201+MOD(2-WEEKDAY($Q201),7))+20),1,IF(N($U201)&gt;0,AVERAGEIFS($Y$5:$Y$1000,$S$5:$S$1000,ROW(),$T$5:$T$1000,"Sub"),$Y201)))</f>
        <v/>
      </c>
      <c r="AD201" s="63">
        <f>IF($T201="","",IF(AND(ISNUMBER($F201),$F201&lt;=IF($Q201=MesCiclo,InicioCiclo,$Q201+MOD(2-WEEKDAY($Q201),7))+27),1,IF(N($U201)&gt;0,AVERAGEIFS($Z$5:$Z$1000,$S$5:$S$1000,ROW(),$T$5:$T$1000,"Sub"),$Z201)))</f>
        <v/>
      </c>
      <c r="AE201" s="63">
        <f>IF($T201&lt;&gt;"Macro","",IF(COUNTIFS($Q$5:$Q$1000,$Q201,$T$5:$T$1000,"Macro",$G$5:$G$1000,"&gt;0")=0,1/COUNTIFS($Q$5:$Q$1000,$Q201,$T$5:$T$1000,"Macro"),IF(AND(ISNUMBER($G201),N($G201)&gt;0),$G201,SUMIFS($G$5:$G$1000,$Q$5:$Q$1000,$Q201,$T$5:$T$1000,"Macro")/COUNTIFS($Q$5:$Q$1000,$Q201,$T$5:$T$1000,"Macro",$G$5:$G$1000,"&gt;0"))/(COUNTIFS($Q$5:$Q$1000,$Q201,$T$5:$T$1000,"Macro")*SUMIFS($G$5:$G$1000,$Q$5:$Q$1000,$Q201,$T$5:$T$1000,"Macro")/COUNTIFS($Q$5:$Q$1000,$Q201,$T$5:$T$1000,"Macro",$G$5:$G$1000,"&gt;0"))))</f>
        <v/>
      </c>
    </row>
    <row r="202">
      <c r="A202" s="55">
        <f>IF(NOT((COUNTA($B202:$K202)+COUNTA($O202))&gt;0),"",IF($T202="Macro",COUNTIFS($T$5:$T202,"Macro",$Q$5:$Q202,$Q202),IF(N($S202)=0,"?",COUNTIFS(INDEX($T$5:$T$1000,1):INDEX($T$5:$T$1000,$S202-4),"Macro",INDEX($Q$5:$Q$1000,1):INDEX($Q$5:$Q$1000,$S202-4),INDEX($Q$5:$Q$1000,$S202-4))&amp;"."&amp;COUNTIFS($S$5:$S202,$S202,$T$5:$T202,"Sub"))))</f>
        <v/>
      </c>
      <c r="B202" s="56" t="n"/>
      <c r="C202" s="57" t="n"/>
      <c r="D202" s="58" t="n"/>
      <c r="E202" s="58" t="n"/>
      <c r="F202" s="58" t="n"/>
      <c r="G202" s="59" t="n"/>
      <c r="H202" s="59" t="n"/>
      <c r="I202" s="59" t="n"/>
      <c r="J202" s="59" t="n"/>
      <c r="K202" s="59" t="n"/>
      <c r="L202" s="60">
        <f>IF(NOT((COUNTA($B202:$K202)+COUNTA($O202))&gt;0),"",IF(ISNUMBER($F202),1,IF(N($U202)&gt;0,AVERAGEIFS($V$5:$V$1000,$S$5:$S$1000,ROW(),$T$5:$T$1000,"Sub"),$V202)))</f>
        <v/>
      </c>
      <c r="M202" s="55">
        <f>IF($L202="","",IF($L202&gt;=1,"Completado",IF($L202&gt;0,"En curso","Pendiente")))</f>
        <v/>
      </c>
      <c r="N202" s="55">
        <f>IF(NOT((COUNTA($B202:$K202)+COUNTA($O202))&gt;0),"",IF(ISNUMBER($F202),IF(AND(ISNUMBER($E202),$F202&gt;$E202),"Cumplida con "&amp;($F202-$E202)&amp;IF($F202-$E202=1," día"," días")&amp;" de retraso","Cumplida"),IF(N($L202)&gt;=1,"Cumplida",IF(NOT(ISNUMBER($E202)),"Sin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plazo")))))))</f>
        <v/>
      </c>
      <c r="O202" s="57" t="n"/>
      <c r="P202" s="61">
        <f>IF(NOT((COUNTA($B202:$K202)+COUNTA($O202))&gt;0),"",IF((IF($C202="","Falta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",""))="","✔ OK","⚠ "&amp;LEFT(IF($C202="","Falta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",""),LEN(IF($C202="","Falta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",""))-3)))</f>
        <v/>
      </c>
      <c r="Q202" s="62">
        <f>IF(NOT((COUNTA($B202:$K202)+COUNTA($O202))&gt;0),"",IF(AND($T202="Sub",N($S202)&gt;0),IF(ISNUMBER(INDEX($D$5:$D$1000,$S202-4)),DATE(YEAR(INDEX($D$5:$D$1000,$S202-4)),MONTH(INDEX($D$5:$D$1000,$S202-4)),1),IF(ISNUMBER(INDEX($E$5:$E$1000,$S202-4)),DATE(YEAR(INDEX($E$5:$E$1000,$S202-4)),MONTH(INDEX($E$5:$E$1000,$S202-4)),1),MesCiclo)),IF(ISNUMBER($D202),DATE(YEAR($D202),MONTH($D202),1),IF(ISNUMBER($E202),DATE(YEAR($E202),MONTH($E202),1),MesCiclo))))</f>
        <v/>
      </c>
      <c r="R202" s="63">
        <f>IF(OR($Q202="",$Q202&lt;&gt;MesCiclo),"",COUNTIF($Q$5:$Q202,MesCiclo))</f>
        <v/>
      </c>
      <c r="S202" s="63">
        <f>IF($T202="","",IF($T202="Macro",ROW(),IFERROR(LOOKUP(2,1/($T$5:$T202="Macro"),ROW($T$5:$T202)),0)))</f>
        <v/>
      </c>
      <c r="T202" s="63">
        <f>IF(NOT((COUNTA($B202:$K202)+COUNTA($O202))&gt;0),"",IF($B202="Subactividad","Sub","Macro"))</f>
        <v/>
      </c>
      <c r="U202" s="63">
        <f>IF($T202="Macro",COUNTIFS($S$5:$S$1000,ROW(),$T$5:$T$1000,"Sub"),"")</f>
        <v/>
      </c>
      <c r="V202" s="63">
        <f>IF($T202="","",IF(ISNUMBER($F202),1,IFERROR(LOOKUP(2,1/($H202:$K202&lt;&gt;""),$H202:$K202),0)))</f>
        <v/>
      </c>
      <c r="W202" s="63">
        <f>IF($T202="","",IF(AND(ISNUMBER($F202),$F202&lt;=IF($Q202=MesCiclo,InicioCiclo,$Q202+MOD(2-WEEKDAY($Q202),7))+6),1,IF(ISNUMBER($H202),$H202,0)))</f>
        <v/>
      </c>
      <c r="X202" s="63">
        <f>IF($T202="","",IF(AND(ISNUMBER($F202),$F202&lt;=IF($Q202=MesCiclo,InicioCiclo,$Q202+MOD(2-WEEKDAY($Q202),7))+13),1,IF(ISNUMBER($I202),$I202,$W202)))</f>
        <v/>
      </c>
      <c r="Y202" s="63">
        <f>IF($T202="","",IF(AND(ISNUMBER($F202),$F202&lt;=IF($Q202=MesCiclo,InicioCiclo,$Q202+MOD(2-WEEKDAY($Q202),7))+20),1,IF(ISNUMBER($J202),$J202,$X202)))</f>
        <v/>
      </c>
      <c r="Z202" s="63">
        <f>IF($T202="","",IF(AND(ISNUMBER($F202),$F202&lt;=IF($Q202=MesCiclo,InicioCiclo,$Q202+MOD(2-WEEKDAY($Q202),7))+27),1,IF(ISNUMBER($K202),$K202,$Y202)))</f>
        <v/>
      </c>
      <c r="AA202" s="63">
        <f>IF($T202="","",IF(AND(ISNUMBER($F202),$F202&lt;=IF($Q202=MesCiclo,InicioCiclo,$Q202+MOD(2-WEEKDAY($Q202),7))+6),1,IF(N($U202)&gt;0,AVERAGEIFS($W$5:$W$1000,$S$5:$S$1000,ROW(),$T$5:$T$1000,"Sub"),$W202)))</f>
        <v/>
      </c>
      <c r="AB202" s="63">
        <f>IF($T202="","",IF(AND(ISNUMBER($F202),$F202&lt;=IF($Q202=MesCiclo,InicioCiclo,$Q202+MOD(2-WEEKDAY($Q202),7))+13),1,IF(N($U202)&gt;0,AVERAGEIFS($X$5:$X$1000,$S$5:$S$1000,ROW(),$T$5:$T$1000,"Sub"),$X202)))</f>
        <v/>
      </c>
      <c r="AC202" s="63">
        <f>IF($T202="","",IF(AND(ISNUMBER($F202),$F202&lt;=IF($Q202=MesCiclo,InicioCiclo,$Q202+MOD(2-WEEKDAY($Q202),7))+20),1,IF(N($U202)&gt;0,AVERAGEIFS($Y$5:$Y$1000,$S$5:$S$1000,ROW(),$T$5:$T$1000,"Sub"),$Y202)))</f>
        <v/>
      </c>
      <c r="AD202" s="63">
        <f>IF($T202="","",IF(AND(ISNUMBER($F202),$F202&lt;=IF($Q202=MesCiclo,InicioCiclo,$Q202+MOD(2-WEEKDAY($Q202),7))+27),1,IF(N($U202)&gt;0,AVERAGEIFS($Z$5:$Z$1000,$S$5:$S$1000,ROW(),$T$5:$T$1000,"Sub"),$Z202)))</f>
        <v/>
      </c>
      <c r="AE202" s="63">
        <f>IF($T202&lt;&gt;"Macro","",IF(COUNTIFS($Q$5:$Q$1000,$Q202,$T$5:$T$1000,"Macro",$G$5:$G$1000,"&gt;0")=0,1/COUNTIFS($Q$5:$Q$1000,$Q202,$T$5:$T$1000,"Macro"),IF(AND(ISNUMBER($G202),N($G202)&gt;0),$G202,SUMIFS($G$5:$G$1000,$Q$5:$Q$1000,$Q202,$T$5:$T$1000,"Macro")/COUNTIFS($Q$5:$Q$1000,$Q202,$T$5:$T$1000,"Macro",$G$5:$G$1000,"&gt;0"))/(COUNTIFS($Q$5:$Q$1000,$Q202,$T$5:$T$1000,"Macro")*SUMIFS($G$5:$G$1000,$Q$5:$Q$1000,$Q202,$T$5:$T$1000,"Macro")/COUNTIFS($Q$5:$Q$1000,$Q202,$T$5:$T$1000,"Macro",$G$5:$G$1000,"&gt;0"))))</f>
        <v/>
      </c>
    </row>
    <row r="203">
      <c r="A203" s="55">
        <f>IF(NOT((COUNTA($B203:$K203)+COUNTA($O203))&gt;0),"",IF($T203="Macro",COUNTIFS($T$5:$T203,"Macro",$Q$5:$Q203,$Q203),IF(N($S203)=0,"?",COUNTIFS(INDEX($T$5:$T$1000,1):INDEX($T$5:$T$1000,$S203-4),"Macro",INDEX($Q$5:$Q$1000,1):INDEX($Q$5:$Q$1000,$S203-4),INDEX($Q$5:$Q$1000,$S203-4))&amp;"."&amp;COUNTIFS($S$5:$S203,$S203,$T$5:$T203,"Sub"))))</f>
        <v/>
      </c>
      <c r="B203" s="56" t="n"/>
      <c r="C203" s="57" t="n"/>
      <c r="D203" s="58" t="n"/>
      <c r="E203" s="58" t="n"/>
      <c r="F203" s="58" t="n"/>
      <c r="G203" s="59" t="n"/>
      <c r="H203" s="59" t="n"/>
      <c r="I203" s="59" t="n"/>
      <c r="J203" s="59" t="n"/>
      <c r="K203" s="59" t="n"/>
      <c r="L203" s="60">
        <f>IF(NOT((COUNTA($B203:$K203)+COUNTA($O203))&gt;0),"",IF(ISNUMBER($F203),1,IF(N($U203)&gt;0,AVERAGEIFS($V$5:$V$1000,$S$5:$S$1000,ROW(),$T$5:$T$1000,"Sub"),$V203)))</f>
        <v/>
      </c>
      <c r="M203" s="55">
        <f>IF($L203="","",IF($L203&gt;=1,"Completado",IF($L203&gt;0,"En curso","Pendiente")))</f>
        <v/>
      </c>
      <c r="N203" s="55">
        <f>IF(NOT((COUNTA($B203:$K203)+COUNTA($O203))&gt;0),"",IF(ISNUMBER($F203),IF(AND(ISNUMBER($E203),$F203&gt;$E203),"Cumplida con "&amp;($F203-$E203)&amp;IF($F203-$E203=1," día"," días")&amp;" de retraso","Cumplida"),IF(N($L203)&gt;=1,"Cumplida",IF(NOT(ISNUMBER($E203)),"Sin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plazo")))))))</f>
        <v/>
      </c>
      <c r="O203" s="57" t="n"/>
      <c r="P203" s="61">
        <f>IF(NOT((COUNTA($B203:$K203)+COUNTA($O203))&gt;0),"",IF((IF($C203="","Falta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",""))="","✔ OK","⚠ "&amp;LEFT(IF($C203="","Falta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",""),LEN(IF($C203="","Falta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",""))-3)))</f>
        <v/>
      </c>
      <c r="Q203" s="62">
        <f>IF(NOT((COUNTA($B203:$K203)+COUNTA($O203))&gt;0),"",IF(AND($T203="Sub",N($S203)&gt;0),IF(ISNUMBER(INDEX($D$5:$D$1000,$S203-4)),DATE(YEAR(INDEX($D$5:$D$1000,$S203-4)),MONTH(INDEX($D$5:$D$1000,$S203-4)),1),IF(ISNUMBER(INDEX($E$5:$E$1000,$S203-4)),DATE(YEAR(INDEX($E$5:$E$1000,$S203-4)),MONTH(INDEX($E$5:$E$1000,$S203-4)),1),MesCiclo)),IF(ISNUMBER($D203),DATE(YEAR($D203),MONTH($D203),1),IF(ISNUMBER($E203),DATE(YEAR($E203),MONTH($E203),1),MesCiclo))))</f>
        <v/>
      </c>
      <c r="R203" s="63">
        <f>IF(OR($Q203="",$Q203&lt;&gt;MesCiclo),"",COUNTIF($Q$5:$Q203,MesCiclo))</f>
        <v/>
      </c>
      <c r="S203" s="63">
        <f>IF($T203="","",IF($T203="Macro",ROW(),IFERROR(LOOKUP(2,1/($T$5:$T203="Macro"),ROW($T$5:$T203)),0)))</f>
        <v/>
      </c>
      <c r="T203" s="63">
        <f>IF(NOT((COUNTA($B203:$K203)+COUNTA($O203))&gt;0),"",IF($B203="Subactividad","Sub","Macro"))</f>
        <v/>
      </c>
      <c r="U203" s="63">
        <f>IF($T203="Macro",COUNTIFS($S$5:$S$1000,ROW(),$T$5:$T$1000,"Sub"),"")</f>
        <v/>
      </c>
      <c r="V203" s="63">
        <f>IF($T203="","",IF(ISNUMBER($F203),1,IFERROR(LOOKUP(2,1/($H203:$K203&lt;&gt;""),$H203:$K203),0)))</f>
        <v/>
      </c>
      <c r="W203" s="63">
        <f>IF($T203="","",IF(AND(ISNUMBER($F203),$F203&lt;=IF($Q203=MesCiclo,InicioCiclo,$Q203+MOD(2-WEEKDAY($Q203),7))+6),1,IF(ISNUMBER($H203),$H203,0)))</f>
        <v/>
      </c>
      <c r="X203" s="63">
        <f>IF($T203="","",IF(AND(ISNUMBER($F203),$F203&lt;=IF($Q203=MesCiclo,InicioCiclo,$Q203+MOD(2-WEEKDAY($Q203),7))+13),1,IF(ISNUMBER($I203),$I203,$W203)))</f>
        <v/>
      </c>
      <c r="Y203" s="63">
        <f>IF($T203="","",IF(AND(ISNUMBER($F203),$F203&lt;=IF($Q203=MesCiclo,InicioCiclo,$Q203+MOD(2-WEEKDAY($Q203),7))+20),1,IF(ISNUMBER($J203),$J203,$X203)))</f>
        <v/>
      </c>
      <c r="Z203" s="63">
        <f>IF($T203="","",IF(AND(ISNUMBER($F203),$F203&lt;=IF($Q203=MesCiclo,InicioCiclo,$Q203+MOD(2-WEEKDAY($Q203),7))+27),1,IF(ISNUMBER($K203),$K203,$Y203)))</f>
        <v/>
      </c>
      <c r="AA203" s="63">
        <f>IF($T203="","",IF(AND(ISNUMBER($F203),$F203&lt;=IF($Q203=MesCiclo,InicioCiclo,$Q203+MOD(2-WEEKDAY($Q203),7))+6),1,IF(N($U203)&gt;0,AVERAGEIFS($W$5:$W$1000,$S$5:$S$1000,ROW(),$T$5:$T$1000,"Sub"),$W203)))</f>
        <v/>
      </c>
      <c r="AB203" s="63">
        <f>IF($T203="","",IF(AND(ISNUMBER($F203),$F203&lt;=IF($Q203=MesCiclo,InicioCiclo,$Q203+MOD(2-WEEKDAY($Q203),7))+13),1,IF(N($U203)&gt;0,AVERAGEIFS($X$5:$X$1000,$S$5:$S$1000,ROW(),$T$5:$T$1000,"Sub"),$X203)))</f>
        <v/>
      </c>
      <c r="AC203" s="63">
        <f>IF($T203="","",IF(AND(ISNUMBER($F203),$F203&lt;=IF($Q203=MesCiclo,InicioCiclo,$Q203+MOD(2-WEEKDAY($Q203),7))+20),1,IF(N($U203)&gt;0,AVERAGEIFS($Y$5:$Y$1000,$S$5:$S$1000,ROW(),$T$5:$T$1000,"Sub"),$Y203)))</f>
        <v/>
      </c>
      <c r="AD203" s="63">
        <f>IF($T203="","",IF(AND(ISNUMBER($F203),$F203&lt;=IF($Q203=MesCiclo,InicioCiclo,$Q203+MOD(2-WEEKDAY($Q203),7))+27),1,IF(N($U203)&gt;0,AVERAGEIFS($Z$5:$Z$1000,$S$5:$S$1000,ROW(),$T$5:$T$1000,"Sub"),$Z203)))</f>
        <v/>
      </c>
      <c r="AE203" s="63">
        <f>IF($T203&lt;&gt;"Macro","",IF(COUNTIFS($Q$5:$Q$1000,$Q203,$T$5:$T$1000,"Macro",$G$5:$G$1000,"&gt;0")=0,1/COUNTIFS($Q$5:$Q$1000,$Q203,$T$5:$T$1000,"Macro"),IF(AND(ISNUMBER($G203),N($G203)&gt;0),$G203,SUMIFS($G$5:$G$1000,$Q$5:$Q$1000,$Q203,$T$5:$T$1000,"Macro")/COUNTIFS($Q$5:$Q$1000,$Q203,$T$5:$T$1000,"Macro",$G$5:$G$1000,"&gt;0"))/(COUNTIFS($Q$5:$Q$1000,$Q203,$T$5:$T$1000,"Macro")*SUMIFS($G$5:$G$1000,$Q$5:$Q$1000,$Q203,$T$5:$T$1000,"Macro")/COUNTIFS($Q$5:$Q$1000,$Q203,$T$5:$T$1000,"Macro",$G$5:$G$1000,"&gt;0"))))</f>
        <v/>
      </c>
    </row>
    <row r="204">
      <c r="A204" s="55">
        <f>IF(NOT((COUNTA($B204:$K204)+COUNTA($O204))&gt;0),"",IF($T204="Macro",COUNTIFS($T$5:$T204,"Macro",$Q$5:$Q204,$Q204),IF(N($S204)=0,"?",COUNTIFS(INDEX($T$5:$T$1000,1):INDEX($T$5:$T$1000,$S204-4),"Macro",INDEX($Q$5:$Q$1000,1):INDEX($Q$5:$Q$1000,$S204-4),INDEX($Q$5:$Q$1000,$S204-4))&amp;"."&amp;COUNTIFS($S$5:$S204,$S204,$T$5:$T204,"Sub"))))</f>
        <v/>
      </c>
      <c r="B204" s="56" t="n"/>
      <c r="C204" s="57" t="n"/>
      <c r="D204" s="58" t="n"/>
      <c r="E204" s="58" t="n"/>
      <c r="F204" s="58" t="n"/>
      <c r="G204" s="59" t="n"/>
      <c r="H204" s="59" t="n"/>
      <c r="I204" s="59" t="n"/>
      <c r="J204" s="59" t="n"/>
      <c r="K204" s="59" t="n"/>
      <c r="L204" s="60">
        <f>IF(NOT((COUNTA($B204:$K204)+COUNTA($O204))&gt;0),"",IF(ISNUMBER($F204),1,IF(N($U204)&gt;0,AVERAGEIFS($V$5:$V$1000,$S$5:$S$1000,ROW(),$T$5:$T$1000,"Sub"),$V204)))</f>
        <v/>
      </c>
      <c r="M204" s="55">
        <f>IF($L204="","",IF($L204&gt;=1,"Completado",IF($L204&gt;0,"En curso","Pendiente")))</f>
        <v/>
      </c>
      <c r="N204" s="55">
        <f>IF(NOT((COUNTA($B204:$K204)+COUNTA($O204))&gt;0),"",IF(ISNUMBER($F204),IF(AND(ISNUMBER($E204),$F204&gt;$E204),"Cumplida con "&amp;($F204-$E204)&amp;IF($F204-$E204=1," día"," días")&amp;" de retraso","Cumplida"),IF(N($L204)&gt;=1,"Cumplida",IF(NOT(ISNUMBER($E204)),"Sin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plazo")))))))</f>
        <v/>
      </c>
      <c r="O204" s="57" t="n"/>
      <c r="P204" s="61">
        <f>IF(NOT((COUNTA($B204:$K204)+COUNTA($O204))&gt;0),"",IF((IF($C204="","Falta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",""))="","✔ OK","⚠ "&amp;LEFT(IF($C204="","Falta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",""),LEN(IF($C204="","Falta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",""))-3)))</f>
        <v/>
      </c>
      <c r="Q204" s="62">
        <f>IF(NOT((COUNTA($B204:$K204)+COUNTA($O204))&gt;0),"",IF(AND($T204="Sub",N($S204)&gt;0),IF(ISNUMBER(INDEX($D$5:$D$1000,$S204-4)),DATE(YEAR(INDEX($D$5:$D$1000,$S204-4)),MONTH(INDEX($D$5:$D$1000,$S204-4)),1),IF(ISNUMBER(INDEX($E$5:$E$1000,$S204-4)),DATE(YEAR(INDEX($E$5:$E$1000,$S204-4)),MONTH(INDEX($E$5:$E$1000,$S204-4)),1),MesCiclo)),IF(ISNUMBER($D204),DATE(YEAR($D204),MONTH($D204),1),IF(ISNUMBER($E204),DATE(YEAR($E204),MONTH($E204),1),MesCiclo))))</f>
        <v/>
      </c>
      <c r="R204" s="63">
        <f>IF(OR($Q204="",$Q204&lt;&gt;MesCiclo),"",COUNTIF($Q$5:$Q204,MesCiclo))</f>
        <v/>
      </c>
      <c r="S204" s="63">
        <f>IF($T204="","",IF($T204="Macro",ROW(),IFERROR(LOOKUP(2,1/($T$5:$T204="Macro"),ROW($T$5:$T204)),0)))</f>
        <v/>
      </c>
      <c r="T204" s="63">
        <f>IF(NOT((COUNTA($B204:$K204)+COUNTA($O204))&gt;0),"",IF($B204="Subactividad","Sub","Macro"))</f>
        <v/>
      </c>
      <c r="U204" s="63">
        <f>IF($T204="Macro",COUNTIFS($S$5:$S$1000,ROW(),$T$5:$T$1000,"Sub"),"")</f>
        <v/>
      </c>
      <c r="V204" s="63">
        <f>IF($T204="","",IF(ISNUMBER($F204),1,IFERROR(LOOKUP(2,1/($H204:$K204&lt;&gt;""),$H204:$K204),0)))</f>
        <v/>
      </c>
      <c r="W204" s="63">
        <f>IF($T204="","",IF(AND(ISNUMBER($F204),$F204&lt;=IF($Q204=MesCiclo,InicioCiclo,$Q204+MOD(2-WEEKDAY($Q204),7))+6),1,IF(ISNUMBER($H204),$H204,0)))</f>
        <v/>
      </c>
      <c r="X204" s="63">
        <f>IF($T204="","",IF(AND(ISNUMBER($F204),$F204&lt;=IF($Q204=MesCiclo,InicioCiclo,$Q204+MOD(2-WEEKDAY($Q204),7))+13),1,IF(ISNUMBER($I204),$I204,$W204)))</f>
        <v/>
      </c>
      <c r="Y204" s="63">
        <f>IF($T204="","",IF(AND(ISNUMBER($F204),$F204&lt;=IF($Q204=MesCiclo,InicioCiclo,$Q204+MOD(2-WEEKDAY($Q204),7))+20),1,IF(ISNUMBER($J204),$J204,$X204)))</f>
        <v/>
      </c>
      <c r="Z204" s="63">
        <f>IF($T204="","",IF(AND(ISNUMBER($F204),$F204&lt;=IF($Q204=MesCiclo,InicioCiclo,$Q204+MOD(2-WEEKDAY($Q204),7))+27),1,IF(ISNUMBER($K204),$K204,$Y204)))</f>
        <v/>
      </c>
      <c r="AA204" s="63">
        <f>IF($T204="","",IF(AND(ISNUMBER($F204),$F204&lt;=IF($Q204=MesCiclo,InicioCiclo,$Q204+MOD(2-WEEKDAY($Q204),7))+6),1,IF(N($U204)&gt;0,AVERAGEIFS($W$5:$W$1000,$S$5:$S$1000,ROW(),$T$5:$T$1000,"Sub"),$W204)))</f>
        <v/>
      </c>
      <c r="AB204" s="63">
        <f>IF($T204="","",IF(AND(ISNUMBER($F204),$F204&lt;=IF($Q204=MesCiclo,InicioCiclo,$Q204+MOD(2-WEEKDAY($Q204),7))+13),1,IF(N($U204)&gt;0,AVERAGEIFS($X$5:$X$1000,$S$5:$S$1000,ROW(),$T$5:$T$1000,"Sub"),$X204)))</f>
        <v/>
      </c>
      <c r="AC204" s="63">
        <f>IF($T204="","",IF(AND(ISNUMBER($F204),$F204&lt;=IF($Q204=MesCiclo,InicioCiclo,$Q204+MOD(2-WEEKDAY($Q204),7))+20),1,IF(N($U204)&gt;0,AVERAGEIFS($Y$5:$Y$1000,$S$5:$S$1000,ROW(),$T$5:$T$1000,"Sub"),$Y204)))</f>
        <v/>
      </c>
      <c r="AD204" s="63">
        <f>IF($T204="","",IF(AND(ISNUMBER($F204),$F204&lt;=IF($Q204=MesCiclo,InicioCiclo,$Q204+MOD(2-WEEKDAY($Q204),7))+27),1,IF(N($U204)&gt;0,AVERAGEIFS($Z$5:$Z$1000,$S$5:$S$1000,ROW(),$T$5:$T$1000,"Sub"),$Z204)))</f>
        <v/>
      </c>
      <c r="AE204" s="63">
        <f>IF($T204&lt;&gt;"Macro","",IF(COUNTIFS($Q$5:$Q$1000,$Q204,$T$5:$T$1000,"Macro",$G$5:$G$1000,"&gt;0")=0,1/COUNTIFS($Q$5:$Q$1000,$Q204,$T$5:$T$1000,"Macro"),IF(AND(ISNUMBER($G204),N($G204)&gt;0),$G204,SUMIFS($G$5:$G$1000,$Q$5:$Q$1000,$Q204,$T$5:$T$1000,"Macro")/COUNTIFS($Q$5:$Q$1000,$Q204,$T$5:$T$1000,"Macro",$G$5:$G$1000,"&gt;0"))/(COUNTIFS($Q$5:$Q$1000,$Q204,$T$5:$T$1000,"Macro")*SUMIFS($G$5:$G$1000,$Q$5:$Q$1000,$Q204,$T$5:$T$1000,"Macro")/COUNTIFS($Q$5:$Q$1000,$Q204,$T$5:$T$1000,"Macro",$G$5:$G$1000,"&gt;0"))))</f>
        <v/>
      </c>
    </row>
    <row r="205">
      <c r="A205" s="55">
        <f>IF(NOT((COUNTA($B205:$K205)+COUNTA($O205))&gt;0),"",IF($T205="Macro",COUNTIFS($T$5:$T205,"Macro",$Q$5:$Q205,$Q205),IF(N($S205)=0,"?",COUNTIFS(INDEX($T$5:$T$1000,1):INDEX($T$5:$T$1000,$S205-4),"Macro",INDEX($Q$5:$Q$1000,1):INDEX($Q$5:$Q$1000,$S205-4),INDEX($Q$5:$Q$1000,$S205-4))&amp;"."&amp;COUNTIFS($S$5:$S205,$S205,$T$5:$T205,"Sub"))))</f>
        <v/>
      </c>
      <c r="B205" s="56" t="n"/>
      <c r="C205" s="57" t="n"/>
      <c r="D205" s="58" t="n"/>
      <c r="E205" s="58" t="n"/>
      <c r="F205" s="58" t="n"/>
      <c r="G205" s="59" t="n"/>
      <c r="H205" s="59" t="n"/>
      <c r="I205" s="59" t="n"/>
      <c r="J205" s="59" t="n"/>
      <c r="K205" s="59" t="n"/>
      <c r="L205" s="60">
        <f>IF(NOT((COUNTA($B205:$K205)+COUNTA($O205))&gt;0),"",IF(ISNUMBER($F205),1,IF(N($U205)&gt;0,AVERAGEIFS($V$5:$V$1000,$S$5:$S$1000,ROW(),$T$5:$T$1000,"Sub"),$V205)))</f>
        <v/>
      </c>
      <c r="M205" s="55">
        <f>IF($L205="","",IF($L205&gt;=1,"Completado",IF($L205&gt;0,"En curso","Pendiente")))</f>
        <v/>
      </c>
      <c r="N205" s="55">
        <f>IF(NOT((COUNTA($B205:$K205)+COUNTA($O205))&gt;0),"",IF(ISNUMBER($F205),IF(AND(ISNUMBER($E205),$F205&gt;$E205),"Cumplida con "&amp;($F205-$E205)&amp;IF($F205-$E205=1," día"," días")&amp;" de retraso","Cumplida"),IF(N($L205)&gt;=1,"Cumplida",IF(NOT(ISNUMBER($E205)),"Sin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plazo")))))))</f>
        <v/>
      </c>
      <c r="O205" s="57" t="n"/>
      <c r="P205" s="61">
        <f>IF(NOT((COUNTA($B205:$K205)+COUNTA($O205))&gt;0),"",IF((IF($C205="","Falta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",""))="","✔ OK","⚠ "&amp;LEFT(IF($C205="","Falta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",""),LEN(IF($C205="","Falta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",""))-3)))</f>
        <v/>
      </c>
      <c r="Q205" s="62">
        <f>IF(NOT((COUNTA($B205:$K205)+COUNTA($O205))&gt;0),"",IF(AND($T205="Sub",N($S205)&gt;0),IF(ISNUMBER(INDEX($D$5:$D$1000,$S205-4)),DATE(YEAR(INDEX($D$5:$D$1000,$S205-4)),MONTH(INDEX($D$5:$D$1000,$S205-4)),1),IF(ISNUMBER(INDEX($E$5:$E$1000,$S205-4)),DATE(YEAR(INDEX($E$5:$E$1000,$S205-4)),MONTH(INDEX($E$5:$E$1000,$S205-4)),1),MesCiclo)),IF(ISNUMBER($D205),DATE(YEAR($D205),MONTH($D205),1),IF(ISNUMBER($E205),DATE(YEAR($E205),MONTH($E205),1),MesCiclo))))</f>
        <v/>
      </c>
      <c r="R205" s="63">
        <f>IF(OR($Q205="",$Q205&lt;&gt;MesCiclo),"",COUNTIF($Q$5:$Q205,MesCiclo))</f>
        <v/>
      </c>
      <c r="S205" s="63">
        <f>IF($T205="","",IF($T205="Macro",ROW(),IFERROR(LOOKUP(2,1/($T$5:$T205="Macro"),ROW($T$5:$T205)),0)))</f>
        <v/>
      </c>
      <c r="T205" s="63">
        <f>IF(NOT((COUNTA($B205:$K205)+COUNTA($O205))&gt;0),"",IF($B205="Subactividad","Sub","Macro"))</f>
        <v/>
      </c>
      <c r="U205" s="63">
        <f>IF($T205="Macro",COUNTIFS($S$5:$S$1000,ROW(),$T$5:$T$1000,"Sub"),"")</f>
        <v/>
      </c>
      <c r="V205" s="63">
        <f>IF($T205="","",IF(ISNUMBER($F205),1,IFERROR(LOOKUP(2,1/($H205:$K205&lt;&gt;""),$H205:$K205),0)))</f>
        <v/>
      </c>
      <c r="W205" s="63">
        <f>IF($T205="","",IF(AND(ISNUMBER($F205),$F205&lt;=IF($Q205=MesCiclo,InicioCiclo,$Q205+MOD(2-WEEKDAY($Q205),7))+6),1,IF(ISNUMBER($H205),$H205,0)))</f>
        <v/>
      </c>
      <c r="X205" s="63">
        <f>IF($T205="","",IF(AND(ISNUMBER($F205),$F205&lt;=IF($Q205=MesCiclo,InicioCiclo,$Q205+MOD(2-WEEKDAY($Q205),7))+13),1,IF(ISNUMBER($I205),$I205,$W205)))</f>
        <v/>
      </c>
      <c r="Y205" s="63">
        <f>IF($T205="","",IF(AND(ISNUMBER($F205),$F205&lt;=IF($Q205=MesCiclo,InicioCiclo,$Q205+MOD(2-WEEKDAY($Q205),7))+20),1,IF(ISNUMBER($J205),$J205,$X205)))</f>
        <v/>
      </c>
      <c r="Z205" s="63">
        <f>IF($T205="","",IF(AND(ISNUMBER($F205),$F205&lt;=IF($Q205=MesCiclo,InicioCiclo,$Q205+MOD(2-WEEKDAY($Q205),7))+27),1,IF(ISNUMBER($K205),$K205,$Y205)))</f>
        <v/>
      </c>
      <c r="AA205" s="63">
        <f>IF($T205="","",IF(AND(ISNUMBER($F205),$F205&lt;=IF($Q205=MesCiclo,InicioCiclo,$Q205+MOD(2-WEEKDAY($Q205),7))+6),1,IF(N($U205)&gt;0,AVERAGEIFS($W$5:$W$1000,$S$5:$S$1000,ROW(),$T$5:$T$1000,"Sub"),$W205)))</f>
        <v/>
      </c>
      <c r="AB205" s="63">
        <f>IF($T205="","",IF(AND(ISNUMBER($F205),$F205&lt;=IF($Q205=MesCiclo,InicioCiclo,$Q205+MOD(2-WEEKDAY($Q205),7))+13),1,IF(N($U205)&gt;0,AVERAGEIFS($X$5:$X$1000,$S$5:$S$1000,ROW(),$T$5:$T$1000,"Sub"),$X205)))</f>
        <v/>
      </c>
      <c r="AC205" s="63">
        <f>IF($T205="","",IF(AND(ISNUMBER($F205),$F205&lt;=IF($Q205=MesCiclo,InicioCiclo,$Q205+MOD(2-WEEKDAY($Q205),7))+20),1,IF(N($U205)&gt;0,AVERAGEIFS($Y$5:$Y$1000,$S$5:$S$1000,ROW(),$T$5:$T$1000,"Sub"),$Y205)))</f>
        <v/>
      </c>
      <c r="AD205" s="63">
        <f>IF($T205="","",IF(AND(ISNUMBER($F205),$F205&lt;=IF($Q205=MesCiclo,InicioCiclo,$Q205+MOD(2-WEEKDAY($Q205),7))+27),1,IF(N($U205)&gt;0,AVERAGEIFS($Z$5:$Z$1000,$S$5:$S$1000,ROW(),$T$5:$T$1000,"Sub"),$Z205)))</f>
        <v/>
      </c>
      <c r="AE205" s="63">
        <f>IF($T205&lt;&gt;"Macro","",IF(COUNTIFS($Q$5:$Q$1000,$Q205,$T$5:$T$1000,"Macro",$G$5:$G$1000,"&gt;0")=0,1/COUNTIFS($Q$5:$Q$1000,$Q205,$T$5:$T$1000,"Macro"),IF(AND(ISNUMBER($G205),N($G205)&gt;0),$G205,SUMIFS($G$5:$G$1000,$Q$5:$Q$1000,$Q205,$T$5:$T$1000,"Macro")/COUNTIFS($Q$5:$Q$1000,$Q205,$T$5:$T$1000,"Macro",$G$5:$G$1000,"&gt;0"))/(COUNTIFS($Q$5:$Q$1000,$Q205,$T$5:$T$1000,"Macro")*SUMIFS($G$5:$G$1000,$Q$5:$Q$1000,$Q205,$T$5:$T$1000,"Macro")/COUNTIFS($Q$5:$Q$1000,$Q205,$T$5:$T$1000,"Macro",$G$5:$G$1000,"&gt;0"))))</f>
        <v/>
      </c>
    </row>
    <row r="206">
      <c r="A206" s="55">
        <f>IF(NOT((COUNTA($B206:$K206)+COUNTA($O206))&gt;0),"",IF($T206="Macro",COUNTIFS($T$5:$T206,"Macro",$Q$5:$Q206,$Q206),IF(N($S206)=0,"?",COUNTIFS(INDEX($T$5:$T$1000,1):INDEX($T$5:$T$1000,$S206-4),"Macro",INDEX($Q$5:$Q$1000,1):INDEX($Q$5:$Q$1000,$S206-4),INDEX($Q$5:$Q$1000,$S206-4))&amp;"."&amp;COUNTIFS($S$5:$S206,$S206,$T$5:$T206,"Sub"))))</f>
        <v/>
      </c>
      <c r="B206" s="56" t="n"/>
      <c r="C206" s="57" t="n"/>
      <c r="D206" s="58" t="n"/>
      <c r="E206" s="58" t="n"/>
      <c r="F206" s="58" t="n"/>
      <c r="G206" s="59" t="n"/>
      <c r="H206" s="59" t="n"/>
      <c r="I206" s="59" t="n"/>
      <c r="J206" s="59" t="n"/>
      <c r="K206" s="59" t="n"/>
      <c r="L206" s="60">
        <f>IF(NOT((COUNTA($B206:$K206)+COUNTA($O206))&gt;0),"",IF(ISNUMBER($F206),1,IF(N($U206)&gt;0,AVERAGEIFS($V$5:$V$1000,$S$5:$S$1000,ROW(),$T$5:$T$1000,"Sub"),$V206)))</f>
        <v/>
      </c>
      <c r="M206" s="55">
        <f>IF($L206="","",IF($L206&gt;=1,"Completado",IF($L206&gt;0,"En curso","Pendiente")))</f>
        <v/>
      </c>
      <c r="N206" s="55">
        <f>IF(NOT((COUNTA($B206:$K206)+COUNTA($O206))&gt;0),"",IF(ISNUMBER($F206),IF(AND(ISNUMBER($E206),$F206&gt;$E206),"Cumplida con "&amp;($F206-$E206)&amp;IF($F206-$E206=1," día"," días")&amp;" de retraso","Cumplida"),IF(N($L206)&gt;=1,"Cumplida",IF(NOT(ISNUMBER($E206)),"Sin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plazo")))))))</f>
        <v/>
      </c>
      <c r="O206" s="57" t="n"/>
      <c r="P206" s="61">
        <f>IF(NOT((COUNTA($B206:$K206)+COUNTA($O206))&gt;0),"",IF((IF($C206="","Falta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",""))="","✔ OK","⚠ "&amp;LEFT(IF($C206="","Falta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",""),LEN(IF($C206="","Falta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",""))-3)))</f>
        <v/>
      </c>
      <c r="Q206" s="62">
        <f>IF(NOT((COUNTA($B206:$K206)+COUNTA($O206))&gt;0),"",IF(AND($T206="Sub",N($S206)&gt;0),IF(ISNUMBER(INDEX($D$5:$D$1000,$S206-4)),DATE(YEAR(INDEX($D$5:$D$1000,$S206-4)),MONTH(INDEX($D$5:$D$1000,$S206-4)),1),IF(ISNUMBER(INDEX($E$5:$E$1000,$S206-4)),DATE(YEAR(INDEX($E$5:$E$1000,$S206-4)),MONTH(INDEX($E$5:$E$1000,$S206-4)),1),MesCiclo)),IF(ISNUMBER($D206),DATE(YEAR($D206),MONTH($D206),1),IF(ISNUMBER($E206),DATE(YEAR($E206),MONTH($E206),1),MesCiclo))))</f>
        <v/>
      </c>
      <c r="R206" s="63">
        <f>IF(OR($Q206="",$Q206&lt;&gt;MesCiclo),"",COUNTIF($Q$5:$Q206,MesCiclo))</f>
        <v/>
      </c>
      <c r="S206" s="63">
        <f>IF($T206="","",IF($T206="Macro",ROW(),IFERROR(LOOKUP(2,1/($T$5:$T206="Macro"),ROW($T$5:$T206)),0)))</f>
        <v/>
      </c>
      <c r="T206" s="63">
        <f>IF(NOT((COUNTA($B206:$K206)+COUNTA($O206))&gt;0),"",IF($B206="Subactividad","Sub","Macro"))</f>
        <v/>
      </c>
      <c r="U206" s="63">
        <f>IF($T206="Macro",COUNTIFS($S$5:$S$1000,ROW(),$T$5:$T$1000,"Sub"),"")</f>
        <v/>
      </c>
      <c r="V206" s="63">
        <f>IF($T206="","",IF(ISNUMBER($F206),1,IFERROR(LOOKUP(2,1/($H206:$K206&lt;&gt;""),$H206:$K206),0)))</f>
        <v/>
      </c>
      <c r="W206" s="63">
        <f>IF($T206="","",IF(AND(ISNUMBER($F206),$F206&lt;=IF($Q206=MesCiclo,InicioCiclo,$Q206+MOD(2-WEEKDAY($Q206),7))+6),1,IF(ISNUMBER($H206),$H206,0)))</f>
        <v/>
      </c>
      <c r="X206" s="63">
        <f>IF($T206="","",IF(AND(ISNUMBER($F206),$F206&lt;=IF($Q206=MesCiclo,InicioCiclo,$Q206+MOD(2-WEEKDAY($Q206),7))+13),1,IF(ISNUMBER($I206),$I206,$W206)))</f>
        <v/>
      </c>
      <c r="Y206" s="63">
        <f>IF($T206="","",IF(AND(ISNUMBER($F206),$F206&lt;=IF($Q206=MesCiclo,InicioCiclo,$Q206+MOD(2-WEEKDAY($Q206),7))+20),1,IF(ISNUMBER($J206),$J206,$X206)))</f>
        <v/>
      </c>
      <c r="Z206" s="63">
        <f>IF($T206="","",IF(AND(ISNUMBER($F206),$F206&lt;=IF($Q206=MesCiclo,InicioCiclo,$Q206+MOD(2-WEEKDAY($Q206),7))+27),1,IF(ISNUMBER($K206),$K206,$Y206)))</f>
        <v/>
      </c>
      <c r="AA206" s="63">
        <f>IF($T206="","",IF(AND(ISNUMBER($F206),$F206&lt;=IF($Q206=MesCiclo,InicioCiclo,$Q206+MOD(2-WEEKDAY($Q206),7))+6),1,IF(N($U206)&gt;0,AVERAGEIFS($W$5:$W$1000,$S$5:$S$1000,ROW(),$T$5:$T$1000,"Sub"),$W206)))</f>
        <v/>
      </c>
      <c r="AB206" s="63">
        <f>IF($T206="","",IF(AND(ISNUMBER($F206),$F206&lt;=IF($Q206=MesCiclo,InicioCiclo,$Q206+MOD(2-WEEKDAY($Q206),7))+13),1,IF(N($U206)&gt;0,AVERAGEIFS($X$5:$X$1000,$S$5:$S$1000,ROW(),$T$5:$T$1000,"Sub"),$X206)))</f>
        <v/>
      </c>
      <c r="AC206" s="63">
        <f>IF($T206="","",IF(AND(ISNUMBER($F206),$F206&lt;=IF($Q206=MesCiclo,InicioCiclo,$Q206+MOD(2-WEEKDAY($Q206),7))+20),1,IF(N($U206)&gt;0,AVERAGEIFS($Y$5:$Y$1000,$S$5:$S$1000,ROW(),$T$5:$T$1000,"Sub"),$Y206)))</f>
        <v/>
      </c>
      <c r="AD206" s="63">
        <f>IF($T206="","",IF(AND(ISNUMBER($F206),$F206&lt;=IF($Q206=MesCiclo,InicioCiclo,$Q206+MOD(2-WEEKDAY($Q206),7))+27),1,IF(N($U206)&gt;0,AVERAGEIFS($Z$5:$Z$1000,$S$5:$S$1000,ROW(),$T$5:$T$1000,"Sub"),$Z206)))</f>
        <v/>
      </c>
      <c r="AE206" s="63">
        <f>IF($T206&lt;&gt;"Macro","",IF(COUNTIFS($Q$5:$Q$1000,$Q206,$T$5:$T$1000,"Macro",$G$5:$G$1000,"&gt;0")=0,1/COUNTIFS($Q$5:$Q$1000,$Q206,$T$5:$T$1000,"Macro"),IF(AND(ISNUMBER($G206),N($G206)&gt;0),$G206,SUMIFS($G$5:$G$1000,$Q$5:$Q$1000,$Q206,$T$5:$T$1000,"Macro")/COUNTIFS($Q$5:$Q$1000,$Q206,$T$5:$T$1000,"Macro",$G$5:$G$1000,"&gt;0"))/(COUNTIFS($Q$5:$Q$1000,$Q206,$T$5:$T$1000,"Macro")*SUMIFS($G$5:$G$1000,$Q$5:$Q$1000,$Q206,$T$5:$T$1000,"Macro")/COUNTIFS($Q$5:$Q$1000,$Q206,$T$5:$T$1000,"Macro",$G$5:$G$1000,"&gt;0"))))</f>
        <v/>
      </c>
    </row>
    <row r="207">
      <c r="A207" s="55">
        <f>IF(NOT((COUNTA($B207:$K207)+COUNTA($O207))&gt;0),"",IF($T207="Macro",COUNTIFS($T$5:$T207,"Macro",$Q$5:$Q207,$Q207),IF(N($S207)=0,"?",COUNTIFS(INDEX($T$5:$T$1000,1):INDEX($T$5:$T$1000,$S207-4),"Macro",INDEX($Q$5:$Q$1000,1):INDEX($Q$5:$Q$1000,$S207-4),INDEX($Q$5:$Q$1000,$S207-4))&amp;"."&amp;COUNTIFS($S$5:$S207,$S207,$T$5:$T207,"Sub"))))</f>
        <v/>
      </c>
      <c r="B207" s="56" t="n"/>
      <c r="C207" s="57" t="n"/>
      <c r="D207" s="58" t="n"/>
      <c r="E207" s="58" t="n"/>
      <c r="F207" s="58" t="n"/>
      <c r="G207" s="59" t="n"/>
      <c r="H207" s="59" t="n"/>
      <c r="I207" s="59" t="n"/>
      <c r="J207" s="59" t="n"/>
      <c r="K207" s="59" t="n"/>
      <c r="L207" s="60">
        <f>IF(NOT((COUNTA($B207:$K207)+COUNTA($O207))&gt;0),"",IF(ISNUMBER($F207),1,IF(N($U207)&gt;0,AVERAGEIFS($V$5:$V$1000,$S$5:$S$1000,ROW(),$T$5:$T$1000,"Sub"),$V207)))</f>
        <v/>
      </c>
      <c r="M207" s="55">
        <f>IF($L207="","",IF($L207&gt;=1,"Completado",IF($L207&gt;0,"En curso","Pendiente")))</f>
        <v/>
      </c>
      <c r="N207" s="55">
        <f>IF(NOT((COUNTA($B207:$K207)+COUNTA($O207))&gt;0),"",IF(ISNUMBER($F207),IF(AND(ISNUMBER($E207),$F207&gt;$E207),"Cumplida con "&amp;($F207-$E207)&amp;IF($F207-$E207=1," día"," días")&amp;" de retraso","Cumplida"),IF(N($L207)&gt;=1,"Cumplida",IF(NOT(ISNUMBER($E207)),"Sin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plazo")))))))</f>
        <v/>
      </c>
      <c r="O207" s="57" t="n"/>
      <c r="P207" s="61">
        <f>IF(NOT((COUNTA($B207:$K207)+COUNTA($O207))&gt;0),"",IF((IF($C207="","Falta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",""))="","✔ OK","⚠ "&amp;LEFT(IF($C207="","Falta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",""),LEN(IF($C207="","Falta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",""))-3)))</f>
        <v/>
      </c>
      <c r="Q207" s="62">
        <f>IF(NOT((COUNTA($B207:$K207)+COUNTA($O207))&gt;0),"",IF(AND($T207="Sub",N($S207)&gt;0),IF(ISNUMBER(INDEX($D$5:$D$1000,$S207-4)),DATE(YEAR(INDEX($D$5:$D$1000,$S207-4)),MONTH(INDEX($D$5:$D$1000,$S207-4)),1),IF(ISNUMBER(INDEX($E$5:$E$1000,$S207-4)),DATE(YEAR(INDEX($E$5:$E$1000,$S207-4)),MONTH(INDEX($E$5:$E$1000,$S207-4)),1),MesCiclo)),IF(ISNUMBER($D207),DATE(YEAR($D207),MONTH($D207),1),IF(ISNUMBER($E207),DATE(YEAR($E207),MONTH($E207),1),MesCiclo))))</f>
        <v/>
      </c>
      <c r="R207" s="63">
        <f>IF(OR($Q207="",$Q207&lt;&gt;MesCiclo),"",COUNTIF($Q$5:$Q207,MesCiclo))</f>
        <v/>
      </c>
      <c r="S207" s="63">
        <f>IF($T207="","",IF($T207="Macro",ROW(),IFERROR(LOOKUP(2,1/($T$5:$T207="Macro"),ROW($T$5:$T207)),0)))</f>
        <v/>
      </c>
      <c r="T207" s="63">
        <f>IF(NOT((COUNTA($B207:$K207)+COUNTA($O207))&gt;0),"",IF($B207="Subactividad","Sub","Macro"))</f>
        <v/>
      </c>
      <c r="U207" s="63">
        <f>IF($T207="Macro",COUNTIFS($S$5:$S$1000,ROW(),$T$5:$T$1000,"Sub"),"")</f>
        <v/>
      </c>
      <c r="V207" s="63">
        <f>IF($T207="","",IF(ISNUMBER($F207),1,IFERROR(LOOKUP(2,1/($H207:$K207&lt;&gt;""),$H207:$K207),0)))</f>
        <v/>
      </c>
      <c r="W207" s="63">
        <f>IF($T207="","",IF(AND(ISNUMBER($F207),$F207&lt;=IF($Q207=MesCiclo,InicioCiclo,$Q207+MOD(2-WEEKDAY($Q207),7))+6),1,IF(ISNUMBER($H207),$H207,0)))</f>
        <v/>
      </c>
      <c r="X207" s="63">
        <f>IF($T207="","",IF(AND(ISNUMBER($F207),$F207&lt;=IF($Q207=MesCiclo,InicioCiclo,$Q207+MOD(2-WEEKDAY($Q207),7))+13),1,IF(ISNUMBER($I207),$I207,$W207)))</f>
        <v/>
      </c>
      <c r="Y207" s="63">
        <f>IF($T207="","",IF(AND(ISNUMBER($F207),$F207&lt;=IF($Q207=MesCiclo,InicioCiclo,$Q207+MOD(2-WEEKDAY($Q207),7))+20),1,IF(ISNUMBER($J207),$J207,$X207)))</f>
        <v/>
      </c>
      <c r="Z207" s="63">
        <f>IF($T207="","",IF(AND(ISNUMBER($F207),$F207&lt;=IF($Q207=MesCiclo,InicioCiclo,$Q207+MOD(2-WEEKDAY($Q207),7))+27),1,IF(ISNUMBER($K207),$K207,$Y207)))</f>
        <v/>
      </c>
      <c r="AA207" s="63">
        <f>IF($T207="","",IF(AND(ISNUMBER($F207),$F207&lt;=IF($Q207=MesCiclo,InicioCiclo,$Q207+MOD(2-WEEKDAY($Q207),7))+6),1,IF(N($U207)&gt;0,AVERAGEIFS($W$5:$W$1000,$S$5:$S$1000,ROW(),$T$5:$T$1000,"Sub"),$W207)))</f>
        <v/>
      </c>
      <c r="AB207" s="63">
        <f>IF($T207="","",IF(AND(ISNUMBER($F207),$F207&lt;=IF($Q207=MesCiclo,InicioCiclo,$Q207+MOD(2-WEEKDAY($Q207),7))+13),1,IF(N($U207)&gt;0,AVERAGEIFS($X$5:$X$1000,$S$5:$S$1000,ROW(),$T$5:$T$1000,"Sub"),$X207)))</f>
        <v/>
      </c>
      <c r="AC207" s="63">
        <f>IF($T207="","",IF(AND(ISNUMBER($F207),$F207&lt;=IF($Q207=MesCiclo,InicioCiclo,$Q207+MOD(2-WEEKDAY($Q207),7))+20),1,IF(N($U207)&gt;0,AVERAGEIFS($Y$5:$Y$1000,$S$5:$S$1000,ROW(),$T$5:$T$1000,"Sub"),$Y207)))</f>
        <v/>
      </c>
      <c r="AD207" s="63">
        <f>IF($T207="","",IF(AND(ISNUMBER($F207),$F207&lt;=IF($Q207=MesCiclo,InicioCiclo,$Q207+MOD(2-WEEKDAY($Q207),7))+27),1,IF(N($U207)&gt;0,AVERAGEIFS($Z$5:$Z$1000,$S$5:$S$1000,ROW(),$T$5:$T$1000,"Sub"),$Z207)))</f>
        <v/>
      </c>
      <c r="AE207" s="63">
        <f>IF($T207&lt;&gt;"Macro","",IF(COUNTIFS($Q$5:$Q$1000,$Q207,$T$5:$T$1000,"Macro",$G$5:$G$1000,"&gt;0")=0,1/COUNTIFS($Q$5:$Q$1000,$Q207,$T$5:$T$1000,"Macro"),IF(AND(ISNUMBER($G207),N($G207)&gt;0),$G207,SUMIFS($G$5:$G$1000,$Q$5:$Q$1000,$Q207,$T$5:$T$1000,"Macro")/COUNTIFS($Q$5:$Q$1000,$Q207,$T$5:$T$1000,"Macro",$G$5:$G$1000,"&gt;0"))/(COUNTIFS($Q$5:$Q$1000,$Q207,$T$5:$T$1000,"Macro")*SUMIFS($G$5:$G$1000,$Q$5:$Q$1000,$Q207,$T$5:$T$1000,"Macro")/COUNTIFS($Q$5:$Q$1000,$Q207,$T$5:$T$1000,"Macro",$G$5:$G$1000,"&gt;0"))))</f>
        <v/>
      </c>
    </row>
    <row r="208">
      <c r="A208" s="55">
        <f>IF(NOT((COUNTA($B208:$K208)+COUNTA($O208))&gt;0),"",IF($T208="Macro",COUNTIFS($T$5:$T208,"Macro",$Q$5:$Q208,$Q208),IF(N($S208)=0,"?",COUNTIFS(INDEX($T$5:$T$1000,1):INDEX($T$5:$T$1000,$S208-4),"Macro",INDEX($Q$5:$Q$1000,1):INDEX($Q$5:$Q$1000,$S208-4),INDEX($Q$5:$Q$1000,$S208-4))&amp;"."&amp;COUNTIFS($S$5:$S208,$S208,$T$5:$T208,"Sub"))))</f>
        <v/>
      </c>
      <c r="B208" s="56" t="n"/>
      <c r="C208" s="57" t="n"/>
      <c r="D208" s="58" t="n"/>
      <c r="E208" s="58" t="n"/>
      <c r="F208" s="58" t="n"/>
      <c r="G208" s="59" t="n"/>
      <c r="H208" s="59" t="n"/>
      <c r="I208" s="59" t="n"/>
      <c r="J208" s="59" t="n"/>
      <c r="K208" s="59" t="n"/>
      <c r="L208" s="60">
        <f>IF(NOT((COUNTA($B208:$K208)+COUNTA($O208))&gt;0),"",IF(ISNUMBER($F208),1,IF(N($U208)&gt;0,AVERAGEIFS($V$5:$V$1000,$S$5:$S$1000,ROW(),$T$5:$T$1000,"Sub"),$V208)))</f>
        <v/>
      </c>
      <c r="M208" s="55">
        <f>IF($L208="","",IF($L208&gt;=1,"Completado",IF($L208&gt;0,"En curso","Pendiente")))</f>
        <v/>
      </c>
      <c r="N208" s="55">
        <f>IF(NOT((COUNTA($B208:$K208)+COUNTA($O208))&gt;0),"",IF(ISNUMBER($F208),IF(AND(ISNUMBER($E208),$F208&gt;$E208),"Cumplida con "&amp;($F208-$E208)&amp;IF($F208-$E208=1," día"," días")&amp;" de retraso","Cumplida"),IF(N($L208)&gt;=1,"Cumplida",IF(NOT(ISNUMBER($E208)),"Sin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plazo")))))))</f>
        <v/>
      </c>
      <c r="O208" s="57" t="n"/>
      <c r="P208" s="61">
        <f>IF(NOT((COUNTA($B208:$K208)+COUNTA($O208))&gt;0),"",IF((IF($C208="","Falta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",""))="","✔ OK","⚠ "&amp;LEFT(IF($C208="","Falta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",""),LEN(IF($C208="","Falta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",""))-3)))</f>
        <v/>
      </c>
      <c r="Q208" s="62">
        <f>IF(NOT((COUNTA($B208:$K208)+COUNTA($O208))&gt;0),"",IF(AND($T208="Sub",N($S208)&gt;0),IF(ISNUMBER(INDEX($D$5:$D$1000,$S208-4)),DATE(YEAR(INDEX($D$5:$D$1000,$S208-4)),MONTH(INDEX($D$5:$D$1000,$S208-4)),1),IF(ISNUMBER(INDEX($E$5:$E$1000,$S208-4)),DATE(YEAR(INDEX($E$5:$E$1000,$S208-4)),MONTH(INDEX($E$5:$E$1000,$S208-4)),1),MesCiclo)),IF(ISNUMBER($D208),DATE(YEAR($D208),MONTH($D208),1),IF(ISNUMBER($E208),DATE(YEAR($E208),MONTH($E208),1),MesCiclo))))</f>
        <v/>
      </c>
      <c r="R208" s="63">
        <f>IF(OR($Q208="",$Q208&lt;&gt;MesCiclo),"",COUNTIF($Q$5:$Q208,MesCiclo))</f>
        <v/>
      </c>
      <c r="S208" s="63">
        <f>IF($T208="","",IF($T208="Macro",ROW(),IFERROR(LOOKUP(2,1/($T$5:$T208="Macro"),ROW($T$5:$T208)),0)))</f>
        <v/>
      </c>
      <c r="T208" s="63">
        <f>IF(NOT((COUNTA($B208:$K208)+COUNTA($O208))&gt;0),"",IF($B208="Subactividad","Sub","Macro"))</f>
        <v/>
      </c>
      <c r="U208" s="63">
        <f>IF($T208="Macro",COUNTIFS($S$5:$S$1000,ROW(),$T$5:$T$1000,"Sub"),"")</f>
        <v/>
      </c>
      <c r="V208" s="63">
        <f>IF($T208="","",IF(ISNUMBER($F208),1,IFERROR(LOOKUP(2,1/($H208:$K208&lt;&gt;""),$H208:$K208),0)))</f>
        <v/>
      </c>
      <c r="W208" s="63">
        <f>IF($T208="","",IF(AND(ISNUMBER($F208),$F208&lt;=IF($Q208=MesCiclo,InicioCiclo,$Q208+MOD(2-WEEKDAY($Q208),7))+6),1,IF(ISNUMBER($H208),$H208,0)))</f>
        <v/>
      </c>
      <c r="X208" s="63">
        <f>IF($T208="","",IF(AND(ISNUMBER($F208),$F208&lt;=IF($Q208=MesCiclo,InicioCiclo,$Q208+MOD(2-WEEKDAY($Q208),7))+13),1,IF(ISNUMBER($I208),$I208,$W208)))</f>
        <v/>
      </c>
      <c r="Y208" s="63">
        <f>IF($T208="","",IF(AND(ISNUMBER($F208),$F208&lt;=IF($Q208=MesCiclo,InicioCiclo,$Q208+MOD(2-WEEKDAY($Q208),7))+20),1,IF(ISNUMBER($J208),$J208,$X208)))</f>
        <v/>
      </c>
      <c r="Z208" s="63">
        <f>IF($T208="","",IF(AND(ISNUMBER($F208),$F208&lt;=IF($Q208=MesCiclo,InicioCiclo,$Q208+MOD(2-WEEKDAY($Q208),7))+27),1,IF(ISNUMBER($K208),$K208,$Y208)))</f>
        <v/>
      </c>
      <c r="AA208" s="63">
        <f>IF($T208="","",IF(AND(ISNUMBER($F208),$F208&lt;=IF($Q208=MesCiclo,InicioCiclo,$Q208+MOD(2-WEEKDAY($Q208),7))+6),1,IF(N($U208)&gt;0,AVERAGEIFS($W$5:$W$1000,$S$5:$S$1000,ROW(),$T$5:$T$1000,"Sub"),$W208)))</f>
        <v/>
      </c>
      <c r="AB208" s="63">
        <f>IF($T208="","",IF(AND(ISNUMBER($F208),$F208&lt;=IF($Q208=MesCiclo,InicioCiclo,$Q208+MOD(2-WEEKDAY($Q208),7))+13),1,IF(N($U208)&gt;0,AVERAGEIFS($X$5:$X$1000,$S$5:$S$1000,ROW(),$T$5:$T$1000,"Sub"),$X208)))</f>
        <v/>
      </c>
      <c r="AC208" s="63">
        <f>IF($T208="","",IF(AND(ISNUMBER($F208),$F208&lt;=IF($Q208=MesCiclo,InicioCiclo,$Q208+MOD(2-WEEKDAY($Q208),7))+20),1,IF(N($U208)&gt;0,AVERAGEIFS($Y$5:$Y$1000,$S$5:$S$1000,ROW(),$T$5:$T$1000,"Sub"),$Y208)))</f>
        <v/>
      </c>
      <c r="AD208" s="63">
        <f>IF($T208="","",IF(AND(ISNUMBER($F208),$F208&lt;=IF($Q208=MesCiclo,InicioCiclo,$Q208+MOD(2-WEEKDAY($Q208),7))+27),1,IF(N($U208)&gt;0,AVERAGEIFS($Z$5:$Z$1000,$S$5:$S$1000,ROW(),$T$5:$T$1000,"Sub"),$Z208)))</f>
        <v/>
      </c>
      <c r="AE208" s="63">
        <f>IF($T208&lt;&gt;"Macro","",IF(COUNTIFS($Q$5:$Q$1000,$Q208,$T$5:$T$1000,"Macro",$G$5:$G$1000,"&gt;0")=0,1/COUNTIFS($Q$5:$Q$1000,$Q208,$T$5:$T$1000,"Macro"),IF(AND(ISNUMBER($G208),N($G208)&gt;0),$G208,SUMIFS($G$5:$G$1000,$Q$5:$Q$1000,$Q208,$T$5:$T$1000,"Macro")/COUNTIFS($Q$5:$Q$1000,$Q208,$T$5:$T$1000,"Macro",$G$5:$G$1000,"&gt;0"))/(COUNTIFS($Q$5:$Q$1000,$Q208,$T$5:$T$1000,"Macro")*SUMIFS($G$5:$G$1000,$Q$5:$Q$1000,$Q208,$T$5:$T$1000,"Macro")/COUNTIFS($Q$5:$Q$1000,$Q208,$T$5:$T$1000,"Macro",$G$5:$G$1000,"&gt;0"))))</f>
        <v/>
      </c>
    </row>
    <row r="209">
      <c r="A209" s="55">
        <f>IF(NOT((COUNTA($B209:$K209)+COUNTA($O209))&gt;0),"",IF($T209="Macro",COUNTIFS($T$5:$T209,"Macro",$Q$5:$Q209,$Q209),IF(N($S209)=0,"?",COUNTIFS(INDEX($T$5:$T$1000,1):INDEX($T$5:$T$1000,$S209-4),"Macro",INDEX($Q$5:$Q$1000,1):INDEX($Q$5:$Q$1000,$S209-4),INDEX($Q$5:$Q$1000,$S209-4))&amp;"."&amp;COUNTIFS($S$5:$S209,$S209,$T$5:$T209,"Sub"))))</f>
        <v/>
      </c>
      <c r="B209" s="56" t="n"/>
      <c r="C209" s="57" t="n"/>
      <c r="D209" s="58" t="n"/>
      <c r="E209" s="58" t="n"/>
      <c r="F209" s="58" t="n"/>
      <c r="G209" s="59" t="n"/>
      <c r="H209" s="59" t="n"/>
      <c r="I209" s="59" t="n"/>
      <c r="J209" s="59" t="n"/>
      <c r="K209" s="59" t="n"/>
      <c r="L209" s="60">
        <f>IF(NOT((COUNTA($B209:$K209)+COUNTA($O209))&gt;0),"",IF(ISNUMBER($F209),1,IF(N($U209)&gt;0,AVERAGEIFS($V$5:$V$1000,$S$5:$S$1000,ROW(),$T$5:$T$1000,"Sub"),$V209)))</f>
        <v/>
      </c>
      <c r="M209" s="55">
        <f>IF($L209="","",IF($L209&gt;=1,"Completado",IF($L209&gt;0,"En curso","Pendiente")))</f>
        <v/>
      </c>
      <c r="N209" s="55">
        <f>IF(NOT((COUNTA($B209:$K209)+COUNTA($O209))&gt;0),"",IF(ISNUMBER($F209),IF(AND(ISNUMBER($E209),$F209&gt;$E209),"Cumplida con "&amp;($F209-$E209)&amp;IF($F209-$E209=1," día"," días")&amp;" de retraso","Cumplida"),IF(N($L209)&gt;=1,"Cumplida",IF(NOT(ISNUMBER($E209)),"Sin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plazo")))))))</f>
        <v/>
      </c>
      <c r="O209" s="57" t="n"/>
      <c r="P209" s="61">
        <f>IF(NOT((COUNTA($B209:$K209)+COUNTA($O209))&gt;0),"",IF((IF($C209="","Falta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",""))="","✔ OK","⚠ "&amp;LEFT(IF($C209="","Falta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",""),LEN(IF($C209="","Falta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",""))-3)))</f>
        <v/>
      </c>
      <c r="Q209" s="62">
        <f>IF(NOT((COUNTA($B209:$K209)+COUNTA($O209))&gt;0),"",IF(AND($T209="Sub",N($S209)&gt;0),IF(ISNUMBER(INDEX($D$5:$D$1000,$S209-4)),DATE(YEAR(INDEX($D$5:$D$1000,$S209-4)),MONTH(INDEX($D$5:$D$1000,$S209-4)),1),IF(ISNUMBER(INDEX($E$5:$E$1000,$S209-4)),DATE(YEAR(INDEX($E$5:$E$1000,$S209-4)),MONTH(INDEX($E$5:$E$1000,$S209-4)),1),MesCiclo)),IF(ISNUMBER($D209),DATE(YEAR($D209),MONTH($D209),1),IF(ISNUMBER($E209),DATE(YEAR($E209),MONTH($E209),1),MesCiclo))))</f>
        <v/>
      </c>
      <c r="R209" s="63">
        <f>IF(OR($Q209="",$Q209&lt;&gt;MesCiclo),"",COUNTIF($Q$5:$Q209,MesCiclo))</f>
        <v/>
      </c>
      <c r="S209" s="63">
        <f>IF($T209="","",IF($T209="Macro",ROW(),IFERROR(LOOKUP(2,1/($T$5:$T209="Macro"),ROW($T$5:$T209)),0)))</f>
        <v/>
      </c>
      <c r="T209" s="63">
        <f>IF(NOT((COUNTA($B209:$K209)+COUNTA($O209))&gt;0),"",IF($B209="Subactividad","Sub","Macro"))</f>
        <v/>
      </c>
      <c r="U209" s="63">
        <f>IF($T209="Macro",COUNTIFS($S$5:$S$1000,ROW(),$T$5:$T$1000,"Sub"),"")</f>
        <v/>
      </c>
      <c r="V209" s="63">
        <f>IF($T209="","",IF(ISNUMBER($F209),1,IFERROR(LOOKUP(2,1/($H209:$K209&lt;&gt;""),$H209:$K209),0)))</f>
        <v/>
      </c>
      <c r="W209" s="63">
        <f>IF($T209="","",IF(AND(ISNUMBER($F209),$F209&lt;=IF($Q209=MesCiclo,InicioCiclo,$Q209+MOD(2-WEEKDAY($Q209),7))+6),1,IF(ISNUMBER($H209),$H209,0)))</f>
        <v/>
      </c>
      <c r="X209" s="63">
        <f>IF($T209="","",IF(AND(ISNUMBER($F209),$F209&lt;=IF($Q209=MesCiclo,InicioCiclo,$Q209+MOD(2-WEEKDAY($Q209),7))+13),1,IF(ISNUMBER($I209),$I209,$W209)))</f>
        <v/>
      </c>
      <c r="Y209" s="63">
        <f>IF($T209="","",IF(AND(ISNUMBER($F209),$F209&lt;=IF($Q209=MesCiclo,InicioCiclo,$Q209+MOD(2-WEEKDAY($Q209),7))+20),1,IF(ISNUMBER($J209),$J209,$X209)))</f>
        <v/>
      </c>
      <c r="Z209" s="63">
        <f>IF($T209="","",IF(AND(ISNUMBER($F209),$F209&lt;=IF($Q209=MesCiclo,InicioCiclo,$Q209+MOD(2-WEEKDAY($Q209),7))+27),1,IF(ISNUMBER($K209),$K209,$Y209)))</f>
        <v/>
      </c>
      <c r="AA209" s="63">
        <f>IF($T209="","",IF(AND(ISNUMBER($F209),$F209&lt;=IF($Q209=MesCiclo,InicioCiclo,$Q209+MOD(2-WEEKDAY($Q209),7))+6),1,IF(N($U209)&gt;0,AVERAGEIFS($W$5:$W$1000,$S$5:$S$1000,ROW(),$T$5:$T$1000,"Sub"),$W209)))</f>
        <v/>
      </c>
      <c r="AB209" s="63">
        <f>IF($T209="","",IF(AND(ISNUMBER($F209),$F209&lt;=IF($Q209=MesCiclo,InicioCiclo,$Q209+MOD(2-WEEKDAY($Q209),7))+13),1,IF(N($U209)&gt;0,AVERAGEIFS($X$5:$X$1000,$S$5:$S$1000,ROW(),$T$5:$T$1000,"Sub"),$X209)))</f>
        <v/>
      </c>
      <c r="AC209" s="63">
        <f>IF($T209="","",IF(AND(ISNUMBER($F209),$F209&lt;=IF($Q209=MesCiclo,InicioCiclo,$Q209+MOD(2-WEEKDAY($Q209),7))+20),1,IF(N($U209)&gt;0,AVERAGEIFS($Y$5:$Y$1000,$S$5:$S$1000,ROW(),$T$5:$T$1000,"Sub"),$Y209)))</f>
        <v/>
      </c>
      <c r="AD209" s="63">
        <f>IF($T209="","",IF(AND(ISNUMBER($F209),$F209&lt;=IF($Q209=MesCiclo,InicioCiclo,$Q209+MOD(2-WEEKDAY($Q209),7))+27),1,IF(N($U209)&gt;0,AVERAGEIFS($Z$5:$Z$1000,$S$5:$S$1000,ROW(),$T$5:$T$1000,"Sub"),$Z209)))</f>
        <v/>
      </c>
      <c r="AE209" s="63">
        <f>IF($T209&lt;&gt;"Macro","",IF(COUNTIFS($Q$5:$Q$1000,$Q209,$T$5:$T$1000,"Macro",$G$5:$G$1000,"&gt;0")=0,1/COUNTIFS($Q$5:$Q$1000,$Q209,$T$5:$T$1000,"Macro"),IF(AND(ISNUMBER($G209),N($G209)&gt;0),$G209,SUMIFS($G$5:$G$1000,$Q$5:$Q$1000,$Q209,$T$5:$T$1000,"Macro")/COUNTIFS($Q$5:$Q$1000,$Q209,$T$5:$T$1000,"Macro",$G$5:$G$1000,"&gt;0"))/(COUNTIFS($Q$5:$Q$1000,$Q209,$T$5:$T$1000,"Macro")*SUMIFS($G$5:$G$1000,$Q$5:$Q$1000,$Q209,$T$5:$T$1000,"Macro")/COUNTIFS($Q$5:$Q$1000,$Q209,$T$5:$T$1000,"Macro",$G$5:$G$1000,"&gt;0"))))</f>
        <v/>
      </c>
    </row>
    <row r="210">
      <c r="A210" s="55">
        <f>IF(NOT((COUNTA($B210:$K210)+COUNTA($O210))&gt;0),"",IF($T210="Macro",COUNTIFS($T$5:$T210,"Macro",$Q$5:$Q210,$Q210),IF(N($S210)=0,"?",COUNTIFS(INDEX($T$5:$T$1000,1):INDEX($T$5:$T$1000,$S210-4),"Macro",INDEX($Q$5:$Q$1000,1):INDEX($Q$5:$Q$1000,$S210-4),INDEX($Q$5:$Q$1000,$S210-4))&amp;"."&amp;COUNTIFS($S$5:$S210,$S210,$T$5:$T210,"Sub"))))</f>
        <v/>
      </c>
      <c r="B210" s="56" t="n"/>
      <c r="C210" s="57" t="n"/>
      <c r="D210" s="58" t="n"/>
      <c r="E210" s="58" t="n"/>
      <c r="F210" s="58" t="n"/>
      <c r="G210" s="59" t="n"/>
      <c r="H210" s="59" t="n"/>
      <c r="I210" s="59" t="n"/>
      <c r="J210" s="59" t="n"/>
      <c r="K210" s="59" t="n"/>
      <c r="L210" s="60">
        <f>IF(NOT((COUNTA($B210:$K210)+COUNTA($O210))&gt;0),"",IF(ISNUMBER($F210),1,IF(N($U210)&gt;0,AVERAGEIFS($V$5:$V$1000,$S$5:$S$1000,ROW(),$T$5:$T$1000,"Sub"),$V210)))</f>
        <v/>
      </c>
      <c r="M210" s="55">
        <f>IF($L210="","",IF($L210&gt;=1,"Completado",IF($L210&gt;0,"En curso","Pendiente")))</f>
        <v/>
      </c>
      <c r="N210" s="55">
        <f>IF(NOT((COUNTA($B210:$K210)+COUNTA($O210))&gt;0),"",IF(ISNUMBER($F210),IF(AND(ISNUMBER($E210),$F210&gt;$E210),"Cumplida con "&amp;($F210-$E210)&amp;IF($F210-$E210=1," día"," días")&amp;" de retraso","Cumplida"),IF(N($L210)&gt;=1,"Cumplida",IF(NOT(ISNUMBER($E210)),"Sin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plazo")))))))</f>
        <v/>
      </c>
      <c r="O210" s="57" t="n"/>
      <c r="P210" s="61">
        <f>IF(NOT((COUNTA($B210:$K210)+COUNTA($O210))&gt;0),"",IF((IF($C210="","Falta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",""))="","✔ OK","⚠ "&amp;LEFT(IF($C210="","Falta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",""),LEN(IF($C210="","Falta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",""))-3)))</f>
        <v/>
      </c>
      <c r="Q210" s="62">
        <f>IF(NOT((COUNTA($B210:$K210)+COUNTA($O210))&gt;0),"",IF(AND($T210="Sub",N($S210)&gt;0),IF(ISNUMBER(INDEX($D$5:$D$1000,$S210-4)),DATE(YEAR(INDEX($D$5:$D$1000,$S210-4)),MONTH(INDEX($D$5:$D$1000,$S210-4)),1),IF(ISNUMBER(INDEX($E$5:$E$1000,$S210-4)),DATE(YEAR(INDEX($E$5:$E$1000,$S210-4)),MONTH(INDEX($E$5:$E$1000,$S210-4)),1),MesCiclo)),IF(ISNUMBER($D210),DATE(YEAR($D210),MONTH($D210),1),IF(ISNUMBER($E210),DATE(YEAR($E210),MONTH($E210),1),MesCiclo))))</f>
        <v/>
      </c>
      <c r="R210" s="63">
        <f>IF(OR($Q210="",$Q210&lt;&gt;MesCiclo),"",COUNTIF($Q$5:$Q210,MesCiclo))</f>
        <v/>
      </c>
      <c r="S210" s="63">
        <f>IF($T210="","",IF($T210="Macro",ROW(),IFERROR(LOOKUP(2,1/($T$5:$T210="Macro"),ROW($T$5:$T210)),0)))</f>
        <v/>
      </c>
      <c r="T210" s="63">
        <f>IF(NOT((COUNTA($B210:$K210)+COUNTA($O210))&gt;0),"",IF($B210="Subactividad","Sub","Macro"))</f>
        <v/>
      </c>
      <c r="U210" s="63">
        <f>IF($T210="Macro",COUNTIFS($S$5:$S$1000,ROW(),$T$5:$T$1000,"Sub"),"")</f>
        <v/>
      </c>
      <c r="V210" s="63">
        <f>IF($T210="","",IF(ISNUMBER($F210),1,IFERROR(LOOKUP(2,1/($H210:$K210&lt;&gt;""),$H210:$K210),0)))</f>
        <v/>
      </c>
      <c r="W210" s="63">
        <f>IF($T210="","",IF(AND(ISNUMBER($F210),$F210&lt;=IF($Q210=MesCiclo,InicioCiclo,$Q210+MOD(2-WEEKDAY($Q210),7))+6),1,IF(ISNUMBER($H210),$H210,0)))</f>
        <v/>
      </c>
      <c r="X210" s="63">
        <f>IF($T210="","",IF(AND(ISNUMBER($F210),$F210&lt;=IF($Q210=MesCiclo,InicioCiclo,$Q210+MOD(2-WEEKDAY($Q210),7))+13),1,IF(ISNUMBER($I210),$I210,$W210)))</f>
        <v/>
      </c>
      <c r="Y210" s="63">
        <f>IF($T210="","",IF(AND(ISNUMBER($F210),$F210&lt;=IF($Q210=MesCiclo,InicioCiclo,$Q210+MOD(2-WEEKDAY($Q210),7))+20),1,IF(ISNUMBER($J210),$J210,$X210)))</f>
        <v/>
      </c>
      <c r="Z210" s="63">
        <f>IF($T210="","",IF(AND(ISNUMBER($F210),$F210&lt;=IF($Q210=MesCiclo,InicioCiclo,$Q210+MOD(2-WEEKDAY($Q210),7))+27),1,IF(ISNUMBER($K210),$K210,$Y210)))</f>
        <v/>
      </c>
      <c r="AA210" s="63">
        <f>IF($T210="","",IF(AND(ISNUMBER($F210),$F210&lt;=IF($Q210=MesCiclo,InicioCiclo,$Q210+MOD(2-WEEKDAY($Q210),7))+6),1,IF(N($U210)&gt;0,AVERAGEIFS($W$5:$W$1000,$S$5:$S$1000,ROW(),$T$5:$T$1000,"Sub"),$W210)))</f>
        <v/>
      </c>
      <c r="AB210" s="63">
        <f>IF($T210="","",IF(AND(ISNUMBER($F210),$F210&lt;=IF($Q210=MesCiclo,InicioCiclo,$Q210+MOD(2-WEEKDAY($Q210),7))+13),1,IF(N($U210)&gt;0,AVERAGEIFS($X$5:$X$1000,$S$5:$S$1000,ROW(),$T$5:$T$1000,"Sub"),$X210)))</f>
        <v/>
      </c>
      <c r="AC210" s="63">
        <f>IF($T210="","",IF(AND(ISNUMBER($F210),$F210&lt;=IF($Q210=MesCiclo,InicioCiclo,$Q210+MOD(2-WEEKDAY($Q210),7))+20),1,IF(N($U210)&gt;0,AVERAGEIFS($Y$5:$Y$1000,$S$5:$S$1000,ROW(),$T$5:$T$1000,"Sub"),$Y210)))</f>
        <v/>
      </c>
      <c r="AD210" s="63">
        <f>IF($T210="","",IF(AND(ISNUMBER($F210),$F210&lt;=IF($Q210=MesCiclo,InicioCiclo,$Q210+MOD(2-WEEKDAY($Q210),7))+27),1,IF(N($U210)&gt;0,AVERAGEIFS($Z$5:$Z$1000,$S$5:$S$1000,ROW(),$T$5:$T$1000,"Sub"),$Z210)))</f>
        <v/>
      </c>
      <c r="AE210" s="63">
        <f>IF($T210&lt;&gt;"Macro","",IF(COUNTIFS($Q$5:$Q$1000,$Q210,$T$5:$T$1000,"Macro",$G$5:$G$1000,"&gt;0")=0,1/COUNTIFS($Q$5:$Q$1000,$Q210,$T$5:$T$1000,"Macro"),IF(AND(ISNUMBER($G210),N($G210)&gt;0),$G210,SUMIFS($G$5:$G$1000,$Q$5:$Q$1000,$Q210,$T$5:$T$1000,"Macro")/COUNTIFS($Q$5:$Q$1000,$Q210,$T$5:$T$1000,"Macro",$G$5:$G$1000,"&gt;0"))/(COUNTIFS($Q$5:$Q$1000,$Q210,$T$5:$T$1000,"Macro")*SUMIFS($G$5:$G$1000,$Q$5:$Q$1000,$Q210,$T$5:$T$1000,"Macro")/COUNTIFS($Q$5:$Q$1000,$Q210,$T$5:$T$1000,"Macro",$G$5:$G$1000,"&gt;0"))))</f>
        <v/>
      </c>
    </row>
    <row r="211">
      <c r="A211" s="55">
        <f>IF(NOT((COUNTA($B211:$K211)+COUNTA($O211))&gt;0),"",IF($T211="Macro",COUNTIFS($T$5:$T211,"Macro",$Q$5:$Q211,$Q211),IF(N($S211)=0,"?",COUNTIFS(INDEX($T$5:$T$1000,1):INDEX($T$5:$T$1000,$S211-4),"Macro",INDEX($Q$5:$Q$1000,1):INDEX($Q$5:$Q$1000,$S211-4),INDEX($Q$5:$Q$1000,$S211-4))&amp;"."&amp;COUNTIFS($S$5:$S211,$S211,$T$5:$T211,"Sub"))))</f>
        <v/>
      </c>
      <c r="B211" s="56" t="n"/>
      <c r="C211" s="57" t="n"/>
      <c r="D211" s="58" t="n"/>
      <c r="E211" s="58" t="n"/>
      <c r="F211" s="58" t="n"/>
      <c r="G211" s="59" t="n"/>
      <c r="H211" s="59" t="n"/>
      <c r="I211" s="59" t="n"/>
      <c r="J211" s="59" t="n"/>
      <c r="K211" s="59" t="n"/>
      <c r="L211" s="60">
        <f>IF(NOT((COUNTA($B211:$K211)+COUNTA($O211))&gt;0),"",IF(ISNUMBER($F211),1,IF(N($U211)&gt;0,AVERAGEIFS($V$5:$V$1000,$S$5:$S$1000,ROW(),$T$5:$T$1000,"Sub"),$V211)))</f>
        <v/>
      </c>
      <c r="M211" s="55">
        <f>IF($L211="","",IF($L211&gt;=1,"Completado",IF($L211&gt;0,"En curso","Pendiente")))</f>
        <v/>
      </c>
      <c r="N211" s="55">
        <f>IF(NOT((COUNTA($B211:$K211)+COUNTA($O211))&gt;0),"",IF(ISNUMBER($F211),IF(AND(ISNUMBER($E211),$F211&gt;$E211),"Cumplida con "&amp;($F211-$E211)&amp;IF($F211-$E211=1," día"," días")&amp;" de retraso","Cumplida"),IF(N($L211)&gt;=1,"Cumplida",IF(NOT(ISNUMBER($E211)),"Sin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plazo")))))))</f>
        <v/>
      </c>
      <c r="O211" s="57" t="n"/>
      <c r="P211" s="61">
        <f>IF(NOT((COUNTA($B211:$K211)+COUNTA($O211))&gt;0),"",IF((IF($C211="","Falta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",""))="","✔ OK","⚠ "&amp;LEFT(IF($C211="","Falta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",""),LEN(IF($C211="","Falta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",""))-3)))</f>
        <v/>
      </c>
      <c r="Q211" s="62">
        <f>IF(NOT((COUNTA($B211:$K211)+COUNTA($O211))&gt;0),"",IF(AND($T211="Sub",N($S211)&gt;0),IF(ISNUMBER(INDEX($D$5:$D$1000,$S211-4)),DATE(YEAR(INDEX($D$5:$D$1000,$S211-4)),MONTH(INDEX($D$5:$D$1000,$S211-4)),1),IF(ISNUMBER(INDEX($E$5:$E$1000,$S211-4)),DATE(YEAR(INDEX($E$5:$E$1000,$S211-4)),MONTH(INDEX($E$5:$E$1000,$S211-4)),1),MesCiclo)),IF(ISNUMBER($D211),DATE(YEAR($D211),MONTH($D211),1),IF(ISNUMBER($E211),DATE(YEAR($E211),MONTH($E211),1),MesCiclo))))</f>
        <v/>
      </c>
      <c r="R211" s="63">
        <f>IF(OR($Q211="",$Q211&lt;&gt;MesCiclo),"",COUNTIF($Q$5:$Q211,MesCiclo))</f>
        <v/>
      </c>
      <c r="S211" s="63">
        <f>IF($T211="","",IF($T211="Macro",ROW(),IFERROR(LOOKUP(2,1/($T$5:$T211="Macro"),ROW($T$5:$T211)),0)))</f>
        <v/>
      </c>
      <c r="T211" s="63">
        <f>IF(NOT((COUNTA($B211:$K211)+COUNTA($O211))&gt;0),"",IF($B211="Subactividad","Sub","Macro"))</f>
        <v/>
      </c>
      <c r="U211" s="63">
        <f>IF($T211="Macro",COUNTIFS($S$5:$S$1000,ROW(),$T$5:$T$1000,"Sub"),"")</f>
        <v/>
      </c>
      <c r="V211" s="63">
        <f>IF($T211="","",IF(ISNUMBER($F211),1,IFERROR(LOOKUP(2,1/($H211:$K211&lt;&gt;""),$H211:$K211),0)))</f>
        <v/>
      </c>
      <c r="W211" s="63">
        <f>IF($T211="","",IF(AND(ISNUMBER($F211),$F211&lt;=IF($Q211=MesCiclo,InicioCiclo,$Q211+MOD(2-WEEKDAY($Q211),7))+6),1,IF(ISNUMBER($H211),$H211,0)))</f>
        <v/>
      </c>
      <c r="X211" s="63">
        <f>IF($T211="","",IF(AND(ISNUMBER($F211),$F211&lt;=IF($Q211=MesCiclo,InicioCiclo,$Q211+MOD(2-WEEKDAY($Q211),7))+13),1,IF(ISNUMBER($I211),$I211,$W211)))</f>
        <v/>
      </c>
      <c r="Y211" s="63">
        <f>IF($T211="","",IF(AND(ISNUMBER($F211),$F211&lt;=IF($Q211=MesCiclo,InicioCiclo,$Q211+MOD(2-WEEKDAY($Q211),7))+20),1,IF(ISNUMBER($J211),$J211,$X211)))</f>
        <v/>
      </c>
      <c r="Z211" s="63">
        <f>IF($T211="","",IF(AND(ISNUMBER($F211),$F211&lt;=IF($Q211=MesCiclo,InicioCiclo,$Q211+MOD(2-WEEKDAY($Q211),7))+27),1,IF(ISNUMBER($K211),$K211,$Y211)))</f>
        <v/>
      </c>
      <c r="AA211" s="63">
        <f>IF($T211="","",IF(AND(ISNUMBER($F211),$F211&lt;=IF($Q211=MesCiclo,InicioCiclo,$Q211+MOD(2-WEEKDAY($Q211),7))+6),1,IF(N($U211)&gt;0,AVERAGEIFS($W$5:$W$1000,$S$5:$S$1000,ROW(),$T$5:$T$1000,"Sub"),$W211)))</f>
        <v/>
      </c>
      <c r="AB211" s="63">
        <f>IF($T211="","",IF(AND(ISNUMBER($F211),$F211&lt;=IF($Q211=MesCiclo,InicioCiclo,$Q211+MOD(2-WEEKDAY($Q211),7))+13),1,IF(N($U211)&gt;0,AVERAGEIFS($X$5:$X$1000,$S$5:$S$1000,ROW(),$T$5:$T$1000,"Sub"),$X211)))</f>
        <v/>
      </c>
      <c r="AC211" s="63">
        <f>IF($T211="","",IF(AND(ISNUMBER($F211),$F211&lt;=IF($Q211=MesCiclo,InicioCiclo,$Q211+MOD(2-WEEKDAY($Q211),7))+20),1,IF(N($U211)&gt;0,AVERAGEIFS($Y$5:$Y$1000,$S$5:$S$1000,ROW(),$T$5:$T$1000,"Sub"),$Y211)))</f>
        <v/>
      </c>
      <c r="AD211" s="63">
        <f>IF($T211="","",IF(AND(ISNUMBER($F211),$F211&lt;=IF($Q211=MesCiclo,InicioCiclo,$Q211+MOD(2-WEEKDAY($Q211),7))+27),1,IF(N($U211)&gt;0,AVERAGEIFS($Z$5:$Z$1000,$S$5:$S$1000,ROW(),$T$5:$T$1000,"Sub"),$Z211)))</f>
        <v/>
      </c>
      <c r="AE211" s="63">
        <f>IF($T211&lt;&gt;"Macro","",IF(COUNTIFS($Q$5:$Q$1000,$Q211,$T$5:$T$1000,"Macro",$G$5:$G$1000,"&gt;0")=0,1/COUNTIFS($Q$5:$Q$1000,$Q211,$T$5:$T$1000,"Macro"),IF(AND(ISNUMBER($G211),N($G211)&gt;0),$G211,SUMIFS($G$5:$G$1000,$Q$5:$Q$1000,$Q211,$T$5:$T$1000,"Macro")/COUNTIFS($Q$5:$Q$1000,$Q211,$T$5:$T$1000,"Macro",$G$5:$G$1000,"&gt;0"))/(COUNTIFS($Q$5:$Q$1000,$Q211,$T$5:$T$1000,"Macro")*SUMIFS($G$5:$G$1000,$Q$5:$Q$1000,$Q211,$T$5:$T$1000,"Macro")/COUNTIFS($Q$5:$Q$1000,$Q211,$T$5:$T$1000,"Macro",$G$5:$G$1000,"&gt;0"))))</f>
        <v/>
      </c>
    </row>
    <row r="212">
      <c r="A212" s="55">
        <f>IF(NOT((COUNTA($B212:$K212)+COUNTA($O212))&gt;0),"",IF($T212="Macro",COUNTIFS($T$5:$T212,"Macro",$Q$5:$Q212,$Q212),IF(N($S212)=0,"?",COUNTIFS(INDEX($T$5:$T$1000,1):INDEX($T$5:$T$1000,$S212-4),"Macro",INDEX($Q$5:$Q$1000,1):INDEX($Q$5:$Q$1000,$S212-4),INDEX($Q$5:$Q$1000,$S212-4))&amp;"."&amp;COUNTIFS($S$5:$S212,$S212,$T$5:$T212,"Sub"))))</f>
        <v/>
      </c>
      <c r="B212" s="56" t="n"/>
      <c r="C212" s="57" t="n"/>
      <c r="D212" s="58" t="n"/>
      <c r="E212" s="58" t="n"/>
      <c r="F212" s="58" t="n"/>
      <c r="G212" s="59" t="n"/>
      <c r="H212" s="59" t="n"/>
      <c r="I212" s="59" t="n"/>
      <c r="J212" s="59" t="n"/>
      <c r="K212" s="59" t="n"/>
      <c r="L212" s="60">
        <f>IF(NOT((COUNTA($B212:$K212)+COUNTA($O212))&gt;0),"",IF(ISNUMBER($F212),1,IF(N($U212)&gt;0,AVERAGEIFS($V$5:$V$1000,$S$5:$S$1000,ROW(),$T$5:$T$1000,"Sub"),$V212)))</f>
        <v/>
      </c>
      <c r="M212" s="55">
        <f>IF($L212="","",IF($L212&gt;=1,"Completado",IF($L212&gt;0,"En curso","Pendiente")))</f>
        <v/>
      </c>
      <c r="N212" s="55">
        <f>IF(NOT((COUNTA($B212:$K212)+COUNTA($O212))&gt;0),"",IF(ISNUMBER($F212),IF(AND(ISNUMBER($E212),$F212&gt;$E212),"Cumplida con "&amp;($F212-$E212)&amp;IF($F212-$E212=1," día"," días")&amp;" de retraso","Cumplida"),IF(N($L212)&gt;=1,"Cumplida",IF(NOT(ISNUMBER($E212)),"Sin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plazo")))))))</f>
        <v/>
      </c>
      <c r="O212" s="57" t="n"/>
      <c r="P212" s="61">
        <f>IF(NOT((COUNTA($B212:$K212)+COUNTA($O212))&gt;0),"",IF((IF($C212="","Falta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",""))="","✔ OK","⚠ "&amp;LEFT(IF($C212="","Falta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",""),LEN(IF($C212="","Falta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",""))-3)))</f>
        <v/>
      </c>
      <c r="Q212" s="62">
        <f>IF(NOT((COUNTA($B212:$K212)+COUNTA($O212))&gt;0),"",IF(AND($T212="Sub",N($S212)&gt;0),IF(ISNUMBER(INDEX($D$5:$D$1000,$S212-4)),DATE(YEAR(INDEX($D$5:$D$1000,$S212-4)),MONTH(INDEX($D$5:$D$1000,$S212-4)),1),IF(ISNUMBER(INDEX($E$5:$E$1000,$S212-4)),DATE(YEAR(INDEX($E$5:$E$1000,$S212-4)),MONTH(INDEX($E$5:$E$1000,$S212-4)),1),MesCiclo)),IF(ISNUMBER($D212),DATE(YEAR($D212),MONTH($D212),1),IF(ISNUMBER($E212),DATE(YEAR($E212),MONTH($E212),1),MesCiclo))))</f>
        <v/>
      </c>
      <c r="R212" s="63">
        <f>IF(OR($Q212="",$Q212&lt;&gt;MesCiclo),"",COUNTIF($Q$5:$Q212,MesCiclo))</f>
        <v/>
      </c>
      <c r="S212" s="63">
        <f>IF($T212="","",IF($T212="Macro",ROW(),IFERROR(LOOKUP(2,1/($T$5:$T212="Macro"),ROW($T$5:$T212)),0)))</f>
        <v/>
      </c>
      <c r="T212" s="63">
        <f>IF(NOT((COUNTA($B212:$K212)+COUNTA($O212))&gt;0),"",IF($B212="Subactividad","Sub","Macro"))</f>
        <v/>
      </c>
      <c r="U212" s="63">
        <f>IF($T212="Macro",COUNTIFS($S$5:$S$1000,ROW(),$T$5:$T$1000,"Sub"),"")</f>
        <v/>
      </c>
      <c r="V212" s="63">
        <f>IF($T212="","",IF(ISNUMBER($F212),1,IFERROR(LOOKUP(2,1/($H212:$K212&lt;&gt;""),$H212:$K212),0)))</f>
        <v/>
      </c>
      <c r="W212" s="63">
        <f>IF($T212="","",IF(AND(ISNUMBER($F212),$F212&lt;=IF($Q212=MesCiclo,InicioCiclo,$Q212+MOD(2-WEEKDAY($Q212),7))+6),1,IF(ISNUMBER($H212),$H212,0)))</f>
        <v/>
      </c>
      <c r="X212" s="63">
        <f>IF($T212="","",IF(AND(ISNUMBER($F212),$F212&lt;=IF($Q212=MesCiclo,InicioCiclo,$Q212+MOD(2-WEEKDAY($Q212),7))+13),1,IF(ISNUMBER($I212),$I212,$W212)))</f>
        <v/>
      </c>
      <c r="Y212" s="63">
        <f>IF($T212="","",IF(AND(ISNUMBER($F212),$F212&lt;=IF($Q212=MesCiclo,InicioCiclo,$Q212+MOD(2-WEEKDAY($Q212),7))+20),1,IF(ISNUMBER($J212),$J212,$X212)))</f>
        <v/>
      </c>
      <c r="Z212" s="63">
        <f>IF($T212="","",IF(AND(ISNUMBER($F212),$F212&lt;=IF($Q212=MesCiclo,InicioCiclo,$Q212+MOD(2-WEEKDAY($Q212),7))+27),1,IF(ISNUMBER($K212),$K212,$Y212)))</f>
        <v/>
      </c>
      <c r="AA212" s="63">
        <f>IF($T212="","",IF(AND(ISNUMBER($F212),$F212&lt;=IF($Q212=MesCiclo,InicioCiclo,$Q212+MOD(2-WEEKDAY($Q212),7))+6),1,IF(N($U212)&gt;0,AVERAGEIFS($W$5:$W$1000,$S$5:$S$1000,ROW(),$T$5:$T$1000,"Sub"),$W212)))</f>
        <v/>
      </c>
      <c r="AB212" s="63">
        <f>IF($T212="","",IF(AND(ISNUMBER($F212),$F212&lt;=IF($Q212=MesCiclo,InicioCiclo,$Q212+MOD(2-WEEKDAY($Q212),7))+13),1,IF(N($U212)&gt;0,AVERAGEIFS($X$5:$X$1000,$S$5:$S$1000,ROW(),$T$5:$T$1000,"Sub"),$X212)))</f>
        <v/>
      </c>
      <c r="AC212" s="63">
        <f>IF($T212="","",IF(AND(ISNUMBER($F212),$F212&lt;=IF($Q212=MesCiclo,InicioCiclo,$Q212+MOD(2-WEEKDAY($Q212),7))+20),1,IF(N($U212)&gt;0,AVERAGEIFS($Y$5:$Y$1000,$S$5:$S$1000,ROW(),$T$5:$T$1000,"Sub"),$Y212)))</f>
        <v/>
      </c>
      <c r="AD212" s="63">
        <f>IF($T212="","",IF(AND(ISNUMBER($F212),$F212&lt;=IF($Q212=MesCiclo,InicioCiclo,$Q212+MOD(2-WEEKDAY($Q212),7))+27),1,IF(N($U212)&gt;0,AVERAGEIFS($Z$5:$Z$1000,$S$5:$S$1000,ROW(),$T$5:$T$1000,"Sub"),$Z212)))</f>
        <v/>
      </c>
      <c r="AE212" s="63">
        <f>IF($T212&lt;&gt;"Macro","",IF(COUNTIFS($Q$5:$Q$1000,$Q212,$T$5:$T$1000,"Macro",$G$5:$G$1000,"&gt;0")=0,1/COUNTIFS($Q$5:$Q$1000,$Q212,$T$5:$T$1000,"Macro"),IF(AND(ISNUMBER($G212),N($G212)&gt;0),$G212,SUMIFS($G$5:$G$1000,$Q$5:$Q$1000,$Q212,$T$5:$T$1000,"Macro")/COUNTIFS($Q$5:$Q$1000,$Q212,$T$5:$T$1000,"Macro",$G$5:$G$1000,"&gt;0"))/(COUNTIFS($Q$5:$Q$1000,$Q212,$T$5:$T$1000,"Macro")*SUMIFS($G$5:$G$1000,$Q$5:$Q$1000,$Q212,$T$5:$T$1000,"Macro")/COUNTIFS($Q$5:$Q$1000,$Q212,$T$5:$T$1000,"Macro",$G$5:$G$1000,"&gt;0"))))</f>
        <v/>
      </c>
    </row>
    <row r="213">
      <c r="A213" s="55">
        <f>IF(NOT((COUNTA($B213:$K213)+COUNTA($O213))&gt;0),"",IF($T213="Macro",COUNTIFS($T$5:$T213,"Macro",$Q$5:$Q213,$Q213),IF(N($S213)=0,"?",COUNTIFS(INDEX($T$5:$T$1000,1):INDEX($T$5:$T$1000,$S213-4),"Macro",INDEX($Q$5:$Q$1000,1):INDEX($Q$5:$Q$1000,$S213-4),INDEX($Q$5:$Q$1000,$S213-4))&amp;"."&amp;COUNTIFS($S$5:$S213,$S213,$T$5:$T213,"Sub"))))</f>
        <v/>
      </c>
      <c r="B213" s="56" t="n"/>
      <c r="C213" s="57" t="n"/>
      <c r="D213" s="58" t="n"/>
      <c r="E213" s="58" t="n"/>
      <c r="F213" s="58" t="n"/>
      <c r="G213" s="59" t="n"/>
      <c r="H213" s="59" t="n"/>
      <c r="I213" s="59" t="n"/>
      <c r="J213" s="59" t="n"/>
      <c r="K213" s="59" t="n"/>
      <c r="L213" s="60">
        <f>IF(NOT((COUNTA($B213:$K213)+COUNTA($O213))&gt;0),"",IF(ISNUMBER($F213),1,IF(N($U213)&gt;0,AVERAGEIFS($V$5:$V$1000,$S$5:$S$1000,ROW(),$T$5:$T$1000,"Sub"),$V213)))</f>
        <v/>
      </c>
      <c r="M213" s="55">
        <f>IF($L213="","",IF($L213&gt;=1,"Completado",IF($L213&gt;0,"En curso","Pendiente")))</f>
        <v/>
      </c>
      <c r="N213" s="55">
        <f>IF(NOT((COUNTA($B213:$K213)+COUNTA($O213))&gt;0),"",IF(ISNUMBER($F213),IF(AND(ISNUMBER($E213),$F213&gt;$E213),"Cumplida con "&amp;($F213-$E213)&amp;IF($F213-$E213=1," día"," días")&amp;" de retraso","Cumplida"),IF(N($L213)&gt;=1,"Cumplida",IF(NOT(ISNUMBER($E213)),"Sin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plazo")))))))</f>
        <v/>
      </c>
      <c r="O213" s="57" t="n"/>
      <c r="P213" s="61">
        <f>IF(NOT((COUNTA($B213:$K213)+COUNTA($O213))&gt;0),"",IF((IF($C213="","Falta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",""))="","✔ OK","⚠ "&amp;LEFT(IF($C213="","Falta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",""),LEN(IF($C213="","Falta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",""))-3)))</f>
        <v/>
      </c>
      <c r="Q213" s="62">
        <f>IF(NOT((COUNTA($B213:$K213)+COUNTA($O213))&gt;0),"",IF(AND($T213="Sub",N($S213)&gt;0),IF(ISNUMBER(INDEX($D$5:$D$1000,$S213-4)),DATE(YEAR(INDEX($D$5:$D$1000,$S213-4)),MONTH(INDEX($D$5:$D$1000,$S213-4)),1),IF(ISNUMBER(INDEX($E$5:$E$1000,$S213-4)),DATE(YEAR(INDEX($E$5:$E$1000,$S213-4)),MONTH(INDEX($E$5:$E$1000,$S213-4)),1),MesCiclo)),IF(ISNUMBER($D213),DATE(YEAR($D213),MONTH($D213),1),IF(ISNUMBER($E213),DATE(YEAR($E213),MONTH($E213),1),MesCiclo))))</f>
        <v/>
      </c>
      <c r="R213" s="63">
        <f>IF(OR($Q213="",$Q213&lt;&gt;MesCiclo),"",COUNTIF($Q$5:$Q213,MesCiclo))</f>
        <v/>
      </c>
      <c r="S213" s="63">
        <f>IF($T213="","",IF($T213="Macro",ROW(),IFERROR(LOOKUP(2,1/($T$5:$T213="Macro"),ROW($T$5:$T213)),0)))</f>
        <v/>
      </c>
      <c r="T213" s="63">
        <f>IF(NOT((COUNTA($B213:$K213)+COUNTA($O213))&gt;0),"",IF($B213="Subactividad","Sub","Macro"))</f>
        <v/>
      </c>
      <c r="U213" s="63">
        <f>IF($T213="Macro",COUNTIFS($S$5:$S$1000,ROW(),$T$5:$T$1000,"Sub"),"")</f>
        <v/>
      </c>
      <c r="V213" s="63">
        <f>IF($T213="","",IF(ISNUMBER($F213),1,IFERROR(LOOKUP(2,1/($H213:$K213&lt;&gt;""),$H213:$K213),0)))</f>
        <v/>
      </c>
      <c r="W213" s="63">
        <f>IF($T213="","",IF(AND(ISNUMBER($F213),$F213&lt;=IF($Q213=MesCiclo,InicioCiclo,$Q213+MOD(2-WEEKDAY($Q213),7))+6),1,IF(ISNUMBER($H213),$H213,0)))</f>
        <v/>
      </c>
      <c r="X213" s="63">
        <f>IF($T213="","",IF(AND(ISNUMBER($F213),$F213&lt;=IF($Q213=MesCiclo,InicioCiclo,$Q213+MOD(2-WEEKDAY($Q213),7))+13),1,IF(ISNUMBER($I213),$I213,$W213)))</f>
        <v/>
      </c>
      <c r="Y213" s="63">
        <f>IF($T213="","",IF(AND(ISNUMBER($F213),$F213&lt;=IF($Q213=MesCiclo,InicioCiclo,$Q213+MOD(2-WEEKDAY($Q213),7))+20),1,IF(ISNUMBER($J213),$J213,$X213)))</f>
        <v/>
      </c>
      <c r="Z213" s="63">
        <f>IF($T213="","",IF(AND(ISNUMBER($F213),$F213&lt;=IF($Q213=MesCiclo,InicioCiclo,$Q213+MOD(2-WEEKDAY($Q213),7))+27),1,IF(ISNUMBER($K213),$K213,$Y213)))</f>
        <v/>
      </c>
      <c r="AA213" s="63">
        <f>IF($T213="","",IF(AND(ISNUMBER($F213),$F213&lt;=IF($Q213=MesCiclo,InicioCiclo,$Q213+MOD(2-WEEKDAY($Q213),7))+6),1,IF(N($U213)&gt;0,AVERAGEIFS($W$5:$W$1000,$S$5:$S$1000,ROW(),$T$5:$T$1000,"Sub"),$W213)))</f>
        <v/>
      </c>
      <c r="AB213" s="63">
        <f>IF($T213="","",IF(AND(ISNUMBER($F213),$F213&lt;=IF($Q213=MesCiclo,InicioCiclo,$Q213+MOD(2-WEEKDAY($Q213),7))+13),1,IF(N($U213)&gt;0,AVERAGEIFS($X$5:$X$1000,$S$5:$S$1000,ROW(),$T$5:$T$1000,"Sub"),$X213)))</f>
        <v/>
      </c>
      <c r="AC213" s="63">
        <f>IF($T213="","",IF(AND(ISNUMBER($F213),$F213&lt;=IF($Q213=MesCiclo,InicioCiclo,$Q213+MOD(2-WEEKDAY($Q213),7))+20),1,IF(N($U213)&gt;0,AVERAGEIFS($Y$5:$Y$1000,$S$5:$S$1000,ROW(),$T$5:$T$1000,"Sub"),$Y213)))</f>
        <v/>
      </c>
      <c r="AD213" s="63">
        <f>IF($T213="","",IF(AND(ISNUMBER($F213),$F213&lt;=IF($Q213=MesCiclo,InicioCiclo,$Q213+MOD(2-WEEKDAY($Q213),7))+27),1,IF(N($U213)&gt;0,AVERAGEIFS($Z$5:$Z$1000,$S$5:$S$1000,ROW(),$T$5:$T$1000,"Sub"),$Z213)))</f>
        <v/>
      </c>
      <c r="AE213" s="63">
        <f>IF($T213&lt;&gt;"Macro","",IF(COUNTIFS($Q$5:$Q$1000,$Q213,$T$5:$T$1000,"Macro",$G$5:$G$1000,"&gt;0")=0,1/COUNTIFS($Q$5:$Q$1000,$Q213,$T$5:$T$1000,"Macro"),IF(AND(ISNUMBER($G213),N($G213)&gt;0),$G213,SUMIFS($G$5:$G$1000,$Q$5:$Q$1000,$Q213,$T$5:$T$1000,"Macro")/COUNTIFS($Q$5:$Q$1000,$Q213,$T$5:$T$1000,"Macro",$G$5:$G$1000,"&gt;0"))/(COUNTIFS($Q$5:$Q$1000,$Q213,$T$5:$T$1000,"Macro")*SUMIFS($G$5:$G$1000,$Q$5:$Q$1000,$Q213,$T$5:$T$1000,"Macro")/COUNTIFS($Q$5:$Q$1000,$Q213,$T$5:$T$1000,"Macro",$G$5:$G$1000,"&gt;0"))))</f>
        <v/>
      </c>
    </row>
    <row r="214">
      <c r="A214" s="55">
        <f>IF(NOT((COUNTA($B214:$K214)+COUNTA($O214))&gt;0),"",IF($T214="Macro",COUNTIFS($T$5:$T214,"Macro",$Q$5:$Q214,$Q214),IF(N($S214)=0,"?",COUNTIFS(INDEX($T$5:$T$1000,1):INDEX($T$5:$T$1000,$S214-4),"Macro",INDEX($Q$5:$Q$1000,1):INDEX($Q$5:$Q$1000,$S214-4),INDEX($Q$5:$Q$1000,$S214-4))&amp;"."&amp;COUNTIFS($S$5:$S214,$S214,$T$5:$T214,"Sub"))))</f>
        <v/>
      </c>
      <c r="B214" s="56" t="n"/>
      <c r="C214" s="57" t="n"/>
      <c r="D214" s="58" t="n"/>
      <c r="E214" s="58" t="n"/>
      <c r="F214" s="58" t="n"/>
      <c r="G214" s="59" t="n"/>
      <c r="H214" s="59" t="n"/>
      <c r="I214" s="59" t="n"/>
      <c r="J214" s="59" t="n"/>
      <c r="K214" s="59" t="n"/>
      <c r="L214" s="60">
        <f>IF(NOT((COUNTA($B214:$K214)+COUNTA($O214))&gt;0),"",IF(ISNUMBER($F214),1,IF(N($U214)&gt;0,AVERAGEIFS($V$5:$V$1000,$S$5:$S$1000,ROW(),$T$5:$T$1000,"Sub"),$V214)))</f>
        <v/>
      </c>
      <c r="M214" s="55">
        <f>IF($L214="","",IF($L214&gt;=1,"Completado",IF($L214&gt;0,"En curso","Pendiente")))</f>
        <v/>
      </c>
      <c r="N214" s="55">
        <f>IF(NOT((COUNTA($B214:$K214)+COUNTA($O214))&gt;0),"",IF(ISNUMBER($F214),IF(AND(ISNUMBER($E214),$F214&gt;$E214),"Cumplida con "&amp;($F214-$E214)&amp;IF($F214-$E214=1," día"," días")&amp;" de retraso","Cumplida"),IF(N($L214)&gt;=1,"Cumplida",IF(NOT(ISNUMBER($E214)),"Sin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plazo")))))))</f>
        <v/>
      </c>
      <c r="O214" s="57" t="n"/>
      <c r="P214" s="61">
        <f>IF(NOT((COUNTA($B214:$K214)+COUNTA($O214))&gt;0),"",IF((IF($C214="","Falta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",""))="","✔ OK","⚠ "&amp;LEFT(IF($C214="","Falta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",""),LEN(IF($C214="","Falta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",""))-3)))</f>
        <v/>
      </c>
      <c r="Q214" s="62">
        <f>IF(NOT((COUNTA($B214:$K214)+COUNTA($O214))&gt;0),"",IF(AND($T214="Sub",N($S214)&gt;0),IF(ISNUMBER(INDEX($D$5:$D$1000,$S214-4)),DATE(YEAR(INDEX($D$5:$D$1000,$S214-4)),MONTH(INDEX($D$5:$D$1000,$S214-4)),1),IF(ISNUMBER(INDEX($E$5:$E$1000,$S214-4)),DATE(YEAR(INDEX($E$5:$E$1000,$S214-4)),MONTH(INDEX($E$5:$E$1000,$S214-4)),1),MesCiclo)),IF(ISNUMBER($D214),DATE(YEAR($D214),MONTH($D214),1),IF(ISNUMBER($E214),DATE(YEAR($E214),MONTH($E214),1),MesCiclo))))</f>
        <v/>
      </c>
      <c r="R214" s="63">
        <f>IF(OR($Q214="",$Q214&lt;&gt;MesCiclo),"",COUNTIF($Q$5:$Q214,MesCiclo))</f>
        <v/>
      </c>
      <c r="S214" s="63">
        <f>IF($T214="","",IF($T214="Macro",ROW(),IFERROR(LOOKUP(2,1/($T$5:$T214="Macro"),ROW($T$5:$T214)),0)))</f>
        <v/>
      </c>
      <c r="T214" s="63">
        <f>IF(NOT((COUNTA($B214:$K214)+COUNTA($O214))&gt;0),"",IF($B214="Subactividad","Sub","Macro"))</f>
        <v/>
      </c>
      <c r="U214" s="63">
        <f>IF($T214="Macro",COUNTIFS($S$5:$S$1000,ROW(),$T$5:$T$1000,"Sub"),"")</f>
        <v/>
      </c>
      <c r="V214" s="63">
        <f>IF($T214="","",IF(ISNUMBER($F214),1,IFERROR(LOOKUP(2,1/($H214:$K214&lt;&gt;""),$H214:$K214),0)))</f>
        <v/>
      </c>
      <c r="W214" s="63">
        <f>IF($T214="","",IF(AND(ISNUMBER($F214),$F214&lt;=IF($Q214=MesCiclo,InicioCiclo,$Q214+MOD(2-WEEKDAY($Q214),7))+6),1,IF(ISNUMBER($H214),$H214,0)))</f>
        <v/>
      </c>
      <c r="X214" s="63">
        <f>IF($T214="","",IF(AND(ISNUMBER($F214),$F214&lt;=IF($Q214=MesCiclo,InicioCiclo,$Q214+MOD(2-WEEKDAY($Q214),7))+13),1,IF(ISNUMBER($I214),$I214,$W214)))</f>
        <v/>
      </c>
      <c r="Y214" s="63">
        <f>IF($T214="","",IF(AND(ISNUMBER($F214),$F214&lt;=IF($Q214=MesCiclo,InicioCiclo,$Q214+MOD(2-WEEKDAY($Q214),7))+20),1,IF(ISNUMBER($J214),$J214,$X214)))</f>
        <v/>
      </c>
      <c r="Z214" s="63">
        <f>IF($T214="","",IF(AND(ISNUMBER($F214),$F214&lt;=IF($Q214=MesCiclo,InicioCiclo,$Q214+MOD(2-WEEKDAY($Q214),7))+27),1,IF(ISNUMBER($K214),$K214,$Y214)))</f>
        <v/>
      </c>
      <c r="AA214" s="63">
        <f>IF($T214="","",IF(AND(ISNUMBER($F214),$F214&lt;=IF($Q214=MesCiclo,InicioCiclo,$Q214+MOD(2-WEEKDAY($Q214),7))+6),1,IF(N($U214)&gt;0,AVERAGEIFS($W$5:$W$1000,$S$5:$S$1000,ROW(),$T$5:$T$1000,"Sub"),$W214)))</f>
        <v/>
      </c>
      <c r="AB214" s="63">
        <f>IF($T214="","",IF(AND(ISNUMBER($F214),$F214&lt;=IF($Q214=MesCiclo,InicioCiclo,$Q214+MOD(2-WEEKDAY($Q214),7))+13),1,IF(N($U214)&gt;0,AVERAGEIFS($X$5:$X$1000,$S$5:$S$1000,ROW(),$T$5:$T$1000,"Sub"),$X214)))</f>
        <v/>
      </c>
      <c r="AC214" s="63">
        <f>IF($T214="","",IF(AND(ISNUMBER($F214),$F214&lt;=IF($Q214=MesCiclo,InicioCiclo,$Q214+MOD(2-WEEKDAY($Q214),7))+20),1,IF(N($U214)&gt;0,AVERAGEIFS($Y$5:$Y$1000,$S$5:$S$1000,ROW(),$T$5:$T$1000,"Sub"),$Y214)))</f>
        <v/>
      </c>
      <c r="AD214" s="63">
        <f>IF($T214="","",IF(AND(ISNUMBER($F214),$F214&lt;=IF($Q214=MesCiclo,InicioCiclo,$Q214+MOD(2-WEEKDAY($Q214),7))+27),1,IF(N($U214)&gt;0,AVERAGEIFS($Z$5:$Z$1000,$S$5:$S$1000,ROW(),$T$5:$T$1000,"Sub"),$Z214)))</f>
        <v/>
      </c>
      <c r="AE214" s="63">
        <f>IF($T214&lt;&gt;"Macro","",IF(COUNTIFS($Q$5:$Q$1000,$Q214,$T$5:$T$1000,"Macro",$G$5:$G$1000,"&gt;0")=0,1/COUNTIFS($Q$5:$Q$1000,$Q214,$T$5:$T$1000,"Macro"),IF(AND(ISNUMBER($G214),N($G214)&gt;0),$G214,SUMIFS($G$5:$G$1000,$Q$5:$Q$1000,$Q214,$T$5:$T$1000,"Macro")/COUNTIFS($Q$5:$Q$1000,$Q214,$T$5:$T$1000,"Macro",$G$5:$G$1000,"&gt;0"))/(COUNTIFS($Q$5:$Q$1000,$Q214,$T$5:$T$1000,"Macro")*SUMIFS($G$5:$G$1000,$Q$5:$Q$1000,$Q214,$T$5:$T$1000,"Macro")/COUNTIFS($Q$5:$Q$1000,$Q214,$T$5:$T$1000,"Macro",$G$5:$G$1000,"&gt;0"))))</f>
        <v/>
      </c>
    </row>
    <row r="215">
      <c r="A215" s="55">
        <f>IF(NOT((COUNTA($B215:$K215)+COUNTA($O215))&gt;0),"",IF($T215="Macro",COUNTIFS($T$5:$T215,"Macro",$Q$5:$Q215,$Q215),IF(N($S215)=0,"?",COUNTIFS(INDEX($T$5:$T$1000,1):INDEX($T$5:$T$1000,$S215-4),"Macro",INDEX($Q$5:$Q$1000,1):INDEX($Q$5:$Q$1000,$S215-4),INDEX($Q$5:$Q$1000,$S215-4))&amp;"."&amp;COUNTIFS($S$5:$S215,$S215,$T$5:$T215,"Sub"))))</f>
        <v/>
      </c>
      <c r="B215" s="56" t="n"/>
      <c r="C215" s="57" t="n"/>
      <c r="D215" s="58" t="n"/>
      <c r="E215" s="58" t="n"/>
      <c r="F215" s="58" t="n"/>
      <c r="G215" s="59" t="n"/>
      <c r="H215" s="59" t="n"/>
      <c r="I215" s="59" t="n"/>
      <c r="J215" s="59" t="n"/>
      <c r="K215" s="59" t="n"/>
      <c r="L215" s="60">
        <f>IF(NOT((COUNTA($B215:$K215)+COUNTA($O215))&gt;0),"",IF(ISNUMBER($F215),1,IF(N($U215)&gt;0,AVERAGEIFS($V$5:$V$1000,$S$5:$S$1000,ROW(),$T$5:$T$1000,"Sub"),$V215)))</f>
        <v/>
      </c>
      <c r="M215" s="55">
        <f>IF($L215="","",IF($L215&gt;=1,"Completado",IF($L215&gt;0,"En curso","Pendiente")))</f>
        <v/>
      </c>
      <c r="N215" s="55">
        <f>IF(NOT((COUNTA($B215:$K215)+COUNTA($O215))&gt;0),"",IF(ISNUMBER($F215),IF(AND(ISNUMBER($E215),$F215&gt;$E215),"Cumplida con "&amp;($F215-$E215)&amp;IF($F215-$E215=1," día"," días")&amp;" de retraso","Cumplida"),IF(N($L215)&gt;=1,"Cumplida",IF(NOT(ISNUMBER($E215)),"Sin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plazo")))))))</f>
        <v/>
      </c>
      <c r="O215" s="57" t="n"/>
      <c r="P215" s="61">
        <f>IF(NOT((COUNTA($B215:$K215)+COUNTA($O215))&gt;0),"",IF((IF($C215="","Falta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",""))="","✔ OK","⚠ "&amp;LEFT(IF($C215="","Falta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",""),LEN(IF($C215="","Falta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",""))-3)))</f>
        <v/>
      </c>
      <c r="Q215" s="62">
        <f>IF(NOT((COUNTA($B215:$K215)+COUNTA($O215))&gt;0),"",IF(AND($T215="Sub",N($S215)&gt;0),IF(ISNUMBER(INDEX($D$5:$D$1000,$S215-4)),DATE(YEAR(INDEX($D$5:$D$1000,$S215-4)),MONTH(INDEX($D$5:$D$1000,$S215-4)),1),IF(ISNUMBER(INDEX($E$5:$E$1000,$S215-4)),DATE(YEAR(INDEX($E$5:$E$1000,$S215-4)),MONTH(INDEX($E$5:$E$1000,$S215-4)),1),MesCiclo)),IF(ISNUMBER($D215),DATE(YEAR($D215),MONTH($D215),1),IF(ISNUMBER($E215),DATE(YEAR($E215),MONTH($E215),1),MesCiclo))))</f>
        <v/>
      </c>
      <c r="R215" s="63">
        <f>IF(OR($Q215="",$Q215&lt;&gt;MesCiclo),"",COUNTIF($Q$5:$Q215,MesCiclo))</f>
        <v/>
      </c>
      <c r="S215" s="63">
        <f>IF($T215="","",IF($T215="Macro",ROW(),IFERROR(LOOKUP(2,1/($T$5:$T215="Macro"),ROW($T$5:$T215)),0)))</f>
        <v/>
      </c>
      <c r="T215" s="63">
        <f>IF(NOT((COUNTA($B215:$K215)+COUNTA($O215))&gt;0),"",IF($B215="Subactividad","Sub","Macro"))</f>
        <v/>
      </c>
      <c r="U215" s="63">
        <f>IF($T215="Macro",COUNTIFS($S$5:$S$1000,ROW(),$T$5:$T$1000,"Sub"),"")</f>
        <v/>
      </c>
      <c r="V215" s="63">
        <f>IF($T215="","",IF(ISNUMBER($F215),1,IFERROR(LOOKUP(2,1/($H215:$K215&lt;&gt;""),$H215:$K215),0)))</f>
        <v/>
      </c>
      <c r="W215" s="63">
        <f>IF($T215="","",IF(AND(ISNUMBER($F215),$F215&lt;=IF($Q215=MesCiclo,InicioCiclo,$Q215+MOD(2-WEEKDAY($Q215),7))+6),1,IF(ISNUMBER($H215),$H215,0)))</f>
        <v/>
      </c>
      <c r="X215" s="63">
        <f>IF($T215="","",IF(AND(ISNUMBER($F215),$F215&lt;=IF($Q215=MesCiclo,InicioCiclo,$Q215+MOD(2-WEEKDAY($Q215),7))+13),1,IF(ISNUMBER($I215),$I215,$W215)))</f>
        <v/>
      </c>
      <c r="Y215" s="63">
        <f>IF($T215="","",IF(AND(ISNUMBER($F215),$F215&lt;=IF($Q215=MesCiclo,InicioCiclo,$Q215+MOD(2-WEEKDAY($Q215),7))+20),1,IF(ISNUMBER($J215),$J215,$X215)))</f>
        <v/>
      </c>
      <c r="Z215" s="63">
        <f>IF($T215="","",IF(AND(ISNUMBER($F215),$F215&lt;=IF($Q215=MesCiclo,InicioCiclo,$Q215+MOD(2-WEEKDAY($Q215),7))+27),1,IF(ISNUMBER($K215),$K215,$Y215)))</f>
        <v/>
      </c>
      <c r="AA215" s="63">
        <f>IF($T215="","",IF(AND(ISNUMBER($F215),$F215&lt;=IF($Q215=MesCiclo,InicioCiclo,$Q215+MOD(2-WEEKDAY($Q215),7))+6),1,IF(N($U215)&gt;0,AVERAGEIFS($W$5:$W$1000,$S$5:$S$1000,ROW(),$T$5:$T$1000,"Sub"),$W215)))</f>
        <v/>
      </c>
      <c r="AB215" s="63">
        <f>IF($T215="","",IF(AND(ISNUMBER($F215),$F215&lt;=IF($Q215=MesCiclo,InicioCiclo,$Q215+MOD(2-WEEKDAY($Q215),7))+13),1,IF(N($U215)&gt;0,AVERAGEIFS($X$5:$X$1000,$S$5:$S$1000,ROW(),$T$5:$T$1000,"Sub"),$X215)))</f>
        <v/>
      </c>
      <c r="AC215" s="63">
        <f>IF($T215="","",IF(AND(ISNUMBER($F215),$F215&lt;=IF($Q215=MesCiclo,InicioCiclo,$Q215+MOD(2-WEEKDAY($Q215),7))+20),1,IF(N($U215)&gt;0,AVERAGEIFS($Y$5:$Y$1000,$S$5:$S$1000,ROW(),$T$5:$T$1000,"Sub"),$Y215)))</f>
        <v/>
      </c>
      <c r="AD215" s="63">
        <f>IF($T215="","",IF(AND(ISNUMBER($F215),$F215&lt;=IF($Q215=MesCiclo,InicioCiclo,$Q215+MOD(2-WEEKDAY($Q215),7))+27),1,IF(N($U215)&gt;0,AVERAGEIFS($Z$5:$Z$1000,$S$5:$S$1000,ROW(),$T$5:$T$1000,"Sub"),$Z215)))</f>
        <v/>
      </c>
      <c r="AE215" s="63">
        <f>IF($T215&lt;&gt;"Macro","",IF(COUNTIFS($Q$5:$Q$1000,$Q215,$T$5:$T$1000,"Macro",$G$5:$G$1000,"&gt;0")=0,1/COUNTIFS($Q$5:$Q$1000,$Q215,$T$5:$T$1000,"Macro"),IF(AND(ISNUMBER($G215),N($G215)&gt;0),$G215,SUMIFS($G$5:$G$1000,$Q$5:$Q$1000,$Q215,$T$5:$T$1000,"Macro")/COUNTIFS($Q$5:$Q$1000,$Q215,$T$5:$T$1000,"Macro",$G$5:$G$1000,"&gt;0"))/(COUNTIFS($Q$5:$Q$1000,$Q215,$T$5:$T$1000,"Macro")*SUMIFS($G$5:$G$1000,$Q$5:$Q$1000,$Q215,$T$5:$T$1000,"Macro")/COUNTIFS($Q$5:$Q$1000,$Q215,$T$5:$T$1000,"Macro",$G$5:$G$1000,"&gt;0"))))</f>
        <v/>
      </c>
    </row>
    <row r="216">
      <c r="A216" s="55">
        <f>IF(NOT((COUNTA($B216:$K216)+COUNTA($O216))&gt;0),"",IF($T216="Macro",COUNTIFS($T$5:$T216,"Macro",$Q$5:$Q216,$Q216),IF(N($S216)=0,"?",COUNTIFS(INDEX($T$5:$T$1000,1):INDEX($T$5:$T$1000,$S216-4),"Macro",INDEX($Q$5:$Q$1000,1):INDEX($Q$5:$Q$1000,$S216-4),INDEX($Q$5:$Q$1000,$S216-4))&amp;"."&amp;COUNTIFS($S$5:$S216,$S216,$T$5:$T216,"Sub"))))</f>
        <v/>
      </c>
      <c r="B216" s="56" t="n"/>
      <c r="C216" s="57" t="n"/>
      <c r="D216" s="58" t="n"/>
      <c r="E216" s="58" t="n"/>
      <c r="F216" s="58" t="n"/>
      <c r="G216" s="59" t="n"/>
      <c r="H216" s="59" t="n"/>
      <c r="I216" s="59" t="n"/>
      <c r="J216" s="59" t="n"/>
      <c r="K216" s="59" t="n"/>
      <c r="L216" s="60">
        <f>IF(NOT((COUNTA($B216:$K216)+COUNTA($O216))&gt;0),"",IF(ISNUMBER($F216),1,IF(N($U216)&gt;0,AVERAGEIFS($V$5:$V$1000,$S$5:$S$1000,ROW(),$T$5:$T$1000,"Sub"),$V216)))</f>
        <v/>
      </c>
      <c r="M216" s="55">
        <f>IF($L216="","",IF($L216&gt;=1,"Completado",IF($L216&gt;0,"En curso","Pendiente")))</f>
        <v/>
      </c>
      <c r="N216" s="55">
        <f>IF(NOT((COUNTA($B216:$K216)+COUNTA($O216))&gt;0),"",IF(ISNUMBER($F216),IF(AND(ISNUMBER($E216),$F216&gt;$E216),"Cumplida con "&amp;($F216-$E216)&amp;IF($F216-$E216=1," día"," días")&amp;" de retraso","Cumplida"),IF(N($L216)&gt;=1,"Cumplida",IF(NOT(ISNUMBER($E216)),"Sin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plazo")))))))</f>
        <v/>
      </c>
      <c r="O216" s="57" t="n"/>
      <c r="P216" s="61">
        <f>IF(NOT((COUNTA($B216:$K216)+COUNTA($O216))&gt;0),"",IF((IF($C216="","Falta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",""))="","✔ OK","⚠ "&amp;LEFT(IF($C216="","Falta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",""),LEN(IF($C216="","Falta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",""))-3)))</f>
        <v/>
      </c>
      <c r="Q216" s="62">
        <f>IF(NOT((COUNTA($B216:$K216)+COUNTA($O216))&gt;0),"",IF(AND($T216="Sub",N($S216)&gt;0),IF(ISNUMBER(INDEX($D$5:$D$1000,$S216-4)),DATE(YEAR(INDEX($D$5:$D$1000,$S216-4)),MONTH(INDEX($D$5:$D$1000,$S216-4)),1),IF(ISNUMBER(INDEX($E$5:$E$1000,$S216-4)),DATE(YEAR(INDEX($E$5:$E$1000,$S216-4)),MONTH(INDEX($E$5:$E$1000,$S216-4)),1),MesCiclo)),IF(ISNUMBER($D216),DATE(YEAR($D216),MONTH($D216),1),IF(ISNUMBER($E216),DATE(YEAR($E216),MONTH($E216),1),MesCiclo))))</f>
        <v/>
      </c>
      <c r="R216" s="63">
        <f>IF(OR($Q216="",$Q216&lt;&gt;MesCiclo),"",COUNTIF($Q$5:$Q216,MesCiclo))</f>
        <v/>
      </c>
      <c r="S216" s="63">
        <f>IF($T216="","",IF($T216="Macro",ROW(),IFERROR(LOOKUP(2,1/($T$5:$T216="Macro"),ROW($T$5:$T216)),0)))</f>
        <v/>
      </c>
      <c r="T216" s="63">
        <f>IF(NOT((COUNTA($B216:$K216)+COUNTA($O216))&gt;0),"",IF($B216="Subactividad","Sub","Macro"))</f>
        <v/>
      </c>
      <c r="U216" s="63">
        <f>IF($T216="Macro",COUNTIFS($S$5:$S$1000,ROW(),$T$5:$T$1000,"Sub"),"")</f>
        <v/>
      </c>
      <c r="V216" s="63">
        <f>IF($T216="","",IF(ISNUMBER($F216),1,IFERROR(LOOKUP(2,1/($H216:$K216&lt;&gt;""),$H216:$K216),0)))</f>
        <v/>
      </c>
      <c r="W216" s="63">
        <f>IF($T216="","",IF(AND(ISNUMBER($F216),$F216&lt;=IF($Q216=MesCiclo,InicioCiclo,$Q216+MOD(2-WEEKDAY($Q216),7))+6),1,IF(ISNUMBER($H216),$H216,0)))</f>
        <v/>
      </c>
      <c r="X216" s="63">
        <f>IF($T216="","",IF(AND(ISNUMBER($F216),$F216&lt;=IF($Q216=MesCiclo,InicioCiclo,$Q216+MOD(2-WEEKDAY($Q216),7))+13),1,IF(ISNUMBER($I216),$I216,$W216)))</f>
        <v/>
      </c>
      <c r="Y216" s="63">
        <f>IF($T216="","",IF(AND(ISNUMBER($F216),$F216&lt;=IF($Q216=MesCiclo,InicioCiclo,$Q216+MOD(2-WEEKDAY($Q216),7))+20),1,IF(ISNUMBER($J216),$J216,$X216)))</f>
        <v/>
      </c>
      <c r="Z216" s="63">
        <f>IF($T216="","",IF(AND(ISNUMBER($F216),$F216&lt;=IF($Q216=MesCiclo,InicioCiclo,$Q216+MOD(2-WEEKDAY($Q216),7))+27),1,IF(ISNUMBER($K216),$K216,$Y216)))</f>
        <v/>
      </c>
      <c r="AA216" s="63">
        <f>IF($T216="","",IF(AND(ISNUMBER($F216),$F216&lt;=IF($Q216=MesCiclo,InicioCiclo,$Q216+MOD(2-WEEKDAY($Q216),7))+6),1,IF(N($U216)&gt;0,AVERAGEIFS($W$5:$W$1000,$S$5:$S$1000,ROW(),$T$5:$T$1000,"Sub"),$W216)))</f>
        <v/>
      </c>
      <c r="AB216" s="63">
        <f>IF($T216="","",IF(AND(ISNUMBER($F216),$F216&lt;=IF($Q216=MesCiclo,InicioCiclo,$Q216+MOD(2-WEEKDAY($Q216),7))+13),1,IF(N($U216)&gt;0,AVERAGEIFS($X$5:$X$1000,$S$5:$S$1000,ROW(),$T$5:$T$1000,"Sub"),$X216)))</f>
        <v/>
      </c>
      <c r="AC216" s="63">
        <f>IF($T216="","",IF(AND(ISNUMBER($F216),$F216&lt;=IF($Q216=MesCiclo,InicioCiclo,$Q216+MOD(2-WEEKDAY($Q216),7))+20),1,IF(N($U216)&gt;0,AVERAGEIFS($Y$5:$Y$1000,$S$5:$S$1000,ROW(),$T$5:$T$1000,"Sub"),$Y216)))</f>
        <v/>
      </c>
      <c r="AD216" s="63">
        <f>IF($T216="","",IF(AND(ISNUMBER($F216),$F216&lt;=IF($Q216=MesCiclo,InicioCiclo,$Q216+MOD(2-WEEKDAY($Q216),7))+27),1,IF(N($U216)&gt;0,AVERAGEIFS($Z$5:$Z$1000,$S$5:$S$1000,ROW(),$T$5:$T$1000,"Sub"),$Z216)))</f>
        <v/>
      </c>
      <c r="AE216" s="63">
        <f>IF($T216&lt;&gt;"Macro","",IF(COUNTIFS($Q$5:$Q$1000,$Q216,$T$5:$T$1000,"Macro",$G$5:$G$1000,"&gt;0")=0,1/COUNTIFS($Q$5:$Q$1000,$Q216,$T$5:$T$1000,"Macro"),IF(AND(ISNUMBER($G216),N($G216)&gt;0),$G216,SUMIFS($G$5:$G$1000,$Q$5:$Q$1000,$Q216,$T$5:$T$1000,"Macro")/COUNTIFS($Q$5:$Q$1000,$Q216,$T$5:$T$1000,"Macro",$G$5:$G$1000,"&gt;0"))/(COUNTIFS($Q$5:$Q$1000,$Q216,$T$5:$T$1000,"Macro")*SUMIFS($G$5:$G$1000,$Q$5:$Q$1000,$Q216,$T$5:$T$1000,"Macro")/COUNTIFS($Q$5:$Q$1000,$Q216,$T$5:$T$1000,"Macro",$G$5:$G$1000,"&gt;0"))))</f>
        <v/>
      </c>
    </row>
    <row r="217">
      <c r="A217" s="55">
        <f>IF(NOT((COUNTA($B217:$K217)+COUNTA($O217))&gt;0),"",IF($T217="Macro",COUNTIFS($T$5:$T217,"Macro",$Q$5:$Q217,$Q217),IF(N($S217)=0,"?",COUNTIFS(INDEX($T$5:$T$1000,1):INDEX($T$5:$T$1000,$S217-4),"Macro",INDEX($Q$5:$Q$1000,1):INDEX($Q$5:$Q$1000,$S217-4),INDEX($Q$5:$Q$1000,$S217-4))&amp;"."&amp;COUNTIFS($S$5:$S217,$S217,$T$5:$T217,"Sub"))))</f>
        <v/>
      </c>
      <c r="B217" s="56" t="n"/>
      <c r="C217" s="57" t="n"/>
      <c r="D217" s="58" t="n"/>
      <c r="E217" s="58" t="n"/>
      <c r="F217" s="58" t="n"/>
      <c r="G217" s="59" t="n"/>
      <c r="H217" s="59" t="n"/>
      <c r="I217" s="59" t="n"/>
      <c r="J217" s="59" t="n"/>
      <c r="K217" s="59" t="n"/>
      <c r="L217" s="60">
        <f>IF(NOT((COUNTA($B217:$K217)+COUNTA($O217))&gt;0),"",IF(ISNUMBER($F217),1,IF(N($U217)&gt;0,AVERAGEIFS($V$5:$V$1000,$S$5:$S$1000,ROW(),$T$5:$T$1000,"Sub"),$V217)))</f>
        <v/>
      </c>
      <c r="M217" s="55">
        <f>IF($L217="","",IF($L217&gt;=1,"Completado",IF($L217&gt;0,"En curso","Pendiente")))</f>
        <v/>
      </c>
      <c r="N217" s="55">
        <f>IF(NOT((COUNTA($B217:$K217)+COUNTA($O217))&gt;0),"",IF(ISNUMBER($F217),IF(AND(ISNUMBER($E217),$F217&gt;$E217),"Cumplida con "&amp;($F217-$E217)&amp;IF($F217-$E217=1," día"," días")&amp;" de retraso","Cumplida"),IF(N($L217)&gt;=1,"Cumplida",IF(NOT(ISNUMBER($E217)),"Sin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plazo")))))))</f>
        <v/>
      </c>
      <c r="O217" s="57" t="n"/>
      <c r="P217" s="61">
        <f>IF(NOT((COUNTA($B217:$K217)+COUNTA($O217))&gt;0),"",IF((IF($C217="","Falta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",""))="","✔ OK","⚠ "&amp;LEFT(IF($C217="","Falta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",""),LEN(IF($C217="","Falta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",""))-3)))</f>
        <v/>
      </c>
      <c r="Q217" s="62">
        <f>IF(NOT((COUNTA($B217:$K217)+COUNTA($O217))&gt;0),"",IF(AND($T217="Sub",N($S217)&gt;0),IF(ISNUMBER(INDEX($D$5:$D$1000,$S217-4)),DATE(YEAR(INDEX($D$5:$D$1000,$S217-4)),MONTH(INDEX($D$5:$D$1000,$S217-4)),1),IF(ISNUMBER(INDEX($E$5:$E$1000,$S217-4)),DATE(YEAR(INDEX($E$5:$E$1000,$S217-4)),MONTH(INDEX($E$5:$E$1000,$S217-4)),1),MesCiclo)),IF(ISNUMBER($D217),DATE(YEAR($D217),MONTH($D217),1),IF(ISNUMBER($E217),DATE(YEAR($E217),MONTH($E217),1),MesCiclo))))</f>
        <v/>
      </c>
      <c r="R217" s="63">
        <f>IF(OR($Q217="",$Q217&lt;&gt;MesCiclo),"",COUNTIF($Q$5:$Q217,MesCiclo))</f>
        <v/>
      </c>
      <c r="S217" s="63">
        <f>IF($T217="","",IF($T217="Macro",ROW(),IFERROR(LOOKUP(2,1/($T$5:$T217="Macro"),ROW($T$5:$T217)),0)))</f>
        <v/>
      </c>
      <c r="T217" s="63">
        <f>IF(NOT((COUNTA($B217:$K217)+COUNTA($O217))&gt;0),"",IF($B217="Subactividad","Sub","Macro"))</f>
        <v/>
      </c>
      <c r="U217" s="63">
        <f>IF($T217="Macro",COUNTIFS($S$5:$S$1000,ROW(),$T$5:$T$1000,"Sub"),"")</f>
        <v/>
      </c>
      <c r="V217" s="63">
        <f>IF($T217="","",IF(ISNUMBER($F217),1,IFERROR(LOOKUP(2,1/($H217:$K217&lt;&gt;""),$H217:$K217),0)))</f>
        <v/>
      </c>
      <c r="W217" s="63">
        <f>IF($T217="","",IF(AND(ISNUMBER($F217),$F217&lt;=IF($Q217=MesCiclo,InicioCiclo,$Q217+MOD(2-WEEKDAY($Q217),7))+6),1,IF(ISNUMBER($H217),$H217,0)))</f>
        <v/>
      </c>
      <c r="X217" s="63">
        <f>IF($T217="","",IF(AND(ISNUMBER($F217),$F217&lt;=IF($Q217=MesCiclo,InicioCiclo,$Q217+MOD(2-WEEKDAY($Q217),7))+13),1,IF(ISNUMBER($I217),$I217,$W217)))</f>
        <v/>
      </c>
      <c r="Y217" s="63">
        <f>IF($T217="","",IF(AND(ISNUMBER($F217),$F217&lt;=IF($Q217=MesCiclo,InicioCiclo,$Q217+MOD(2-WEEKDAY($Q217),7))+20),1,IF(ISNUMBER($J217),$J217,$X217)))</f>
        <v/>
      </c>
      <c r="Z217" s="63">
        <f>IF($T217="","",IF(AND(ISNUMBER($F217),$F217&lt;=IF($Q217=MesCiclo,InicioCiclo,$Q217+MOD(2-WEEKDAY($Q217),7))+27),1,IF(ISNUMBER($K217),$K217,$Y217)))</f>
        <v/>
      </c>
      <c r="AA217" s="63">
        <f>IF($T217="","",IF(AND(ISNUMBER($F217),$F217&lt;=IF($Q217=MesCiclo,InicioCiclo,$Q217+MOD(2-WEEKDAY($Q217),7))+6),1,IF(N($U217)&gt;0,AVERAGEIFS($W$5:$W$1000,$S$5:$S$1000,ROW(),$T$5:$T$1000,"Sub"),$W217)))</f>
        <v/>
      </c>
      <c r="AB217" s="63">
        <f>IF($T217="","",IF(AND(ISNUMBER($F217),$F217&lt;=IF($Q217=MesCiclo,InicioCiclo,$Q217+MOD(2-WEEKDAY($Q217),7))+13),1,IF(N($U217)&gt;0,AVERAGEIFS($X$5:$X$1000,$S$5:$S$1000,ROW(),$T$5:$T$1000,"Sub"),$X217)))</f>
        <v/>
      </c>
      <c r="AC217" s="63">
        <f>IF($T217="","",IF(AND(ISNUMBER($F217),$F217&lt;=IF($Q217=MesCiclo,InicioCiclo,$Q217+MOD(2-WEEKDAY($Q217),7))+20),1,IF(N($U217)&gt;0,AVERAGEIFS($Y$5:$Y$1000,$S$5:$S$1000,ROW(),$T$5:$T$1000,"Sub"),$Y217)))</f>
        <v/>
      </c>
      <c r="AD217" s="63">
        <f>IF($T217="","",IF(AND(ISNUMBER($F217),$F217&lt;=IF($Q217=MesCiclo,InicioCiclo,$Q217+MOD(2-WEEKDAY($Q217),7))+27),1,IF(N($U217)&gt;0,AVERAGEIFS($Z$5:$Z$1000,$S$5:$S$1000,ROW(),$T$5:$T$1000,"Sub"),$Z217)))</f>
        <v/>
      </c>
      <c r="AE217" s="63">
        <f>IF($T217&lt;&gt;"Macro","",IF(COUNTIFS($Q$5:$Q$1000,$Q217,$T$5:$T$1000,"Macro",$G$5:$G$1000,"&gt;0")=0,1/COUNTIFS($Q$5:$Q$1000,$Q217,$T$5:$T$1000,"Macro"),IF(AND(ISNUMBER($G217),N($G217)&gt;0),$G217,SUMIFS($G$5:$G$1000,$Q$5:$Q$1000,$Q217,$T$5:$T$1000,"Macro")/COUNTIFS($Q$5:$Q$1000,$Q217,$T$5:$T$1000,"Macro",$G$5:$G$1000,"&gt;0"))/(COUNTIFS($Q$5:$Q$1000,$Q217,$T$5:$T$1000,"Macro")*SUMIFS($G$5:$G$1000,$Q$5:$Q$1000,$Q217,$T$5:$T$1000,"Macro")/COUNTIFS($Q$5:$Q$1000,$Q217,$T$5:$T$1000,"Macro",$G$5:$G$1000,"&gt;0"))))</f>
        <v/>
      </c>
    </row>
    <row r="218">
      <c r="A218" s="55">
        <f>IF(NOT((COUNTA($B218:$K218)+COUNTA($O218))&gt;0),"",IF($T218="Macro",COUNTIFS($T$5:$T218,"Macro",$Q$5:$Q218,$Q218),IF(N($S218)=0,"?",COUNTIFS(INDEX($T$5:$T$1000,1):INDEX($T$5:$T$1000,$S218-4),"Macro",INDEX($Q$5:$Q$1000,1):INDEX($Q$5:$Q$1000,$S218-4),INDEX($Q$5:$Q$1000,$S218-4))&amp;"."&amp;COUNTIFS($S$5:$S218,$S218,$T$5:$T218,"Sub"))))</f>
        <v/>
      </c>
      <c r="B218" s="56" t="n"/>
      <c r="C218" s="57" t="n"/>
      <c r="D218" s="58" t="n"/>
      <c r="E218" s="58" t="n"/>
      <c r="F218" s="58" t="n"/>
      <c r="G218" s="59" t="n"/>
      <c r="H218" s="59" t="n"/>
      <c r="I218" s="59" t="n"/>
      <c r="J218" s="59" t="n"/>
      <c r="K218" s="59" t="n"/>
      <c r="L218" s="60">
        <f>IF(NOT((COUNTA($B218:$K218)+COUNTA($O218))&gt;0),"",IF(ISNUMBER($F218),1,IF(N($U218)&gt;0,AVERAGEIFS($V$5:$V$1000,$S$5:$S$1000,ROW(),$T$5:$T$1000,"Sub"),$V218)))</f>
        <v/>
      </c>
      <c r="M218" s="55">
        <f>IF($L218="","",IF($L218&gt;=1,"Completado",IF($L218&gt;0,"En curso","Pendiente")))</f>
        <v/>
      </c>
      <c r="N218" s="55">
        <f>IF(NOT((COUNTA($B218:$K218)+COUNTA($O218))&gt;0),"",IF(ISNUMBER($F218),IF(AND(ISNUMBER($E218),$F218&gt;$E218),"Cumplida con "&amp;($F218-$E218)&amp;IF($F218-$E218=1," día"," días")&amp;" de retraso","Cumplida"),IF(N($L218)&gt;=1,"Cumplida",IF(NOT(ISNUMBER($E218)),"Sin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plazo")))))))</f>
        <v/>
      </c>
      <c r="O218" s="57" t="n"/>
      <c r="P218" s="61">
        <f>IF(NOT((COUNTA($B218:$K218)+COUNTA($O218))&gt;0),"",IF((IF($C218="","Falta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",""))="","✔ OK","⚠ "&amp;LEFT(IF($C218="","Falta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",""),LEN(IF($C218="","Falta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",""))-3)))</f>
        <v/>
      </c>
      <c r="Q218" s="62">
        <f>IF(NOT((COUNTA($B218:$K218)+COUNTA($O218))&gt;0),"",IF(AND($T218="Sub",N($S218)&gt;0),IF(ISNUMBER(INDEX($D$5:$D$1000,$S218-4)),DATE(YEAR(INDEX($D$5:$D$1000,$S218-4)),MONTH(INDEX($D$5:$D$1000,$S218-4)),1),IF(ISNUMBER(INDEX($E$5:$E$1000,$S218-4)),DATE(YEAR(INDEX($E$5:$E$1000,$S218-4)),MONTH(INDEX($E$5:$E$1000,$S218-4)),1),MesCiclo)),IF(ISNUMBER($D218),DATE(YEAR($D218),MONTH($D218),1),IF(ISNUMBER($E218),DATE(YEAR($E218),MONTH($E218),1),MesCiclo))))</f>
        <v/>
      </c>
      <c r="R218" s="63">
        <f>IF(OR($Q218="",$Q218&lt;&gt;MesCiclo),"",COUNTIF($Q$5:$Q218,MesCiclo))</f>
        <v/>
      </c>
      <c r="S218" s="63">
        <f>IF($T218="","",IF($T218="Macro",ROW(),IFERROR(LOOKUP(2,1/($T$5:$T218="Macro"),ROW($T$5:$T218)),0)))</f>
        <v/>
      </c>
      <c r="T218" s="63">
        <f>IF(NOT((COUNTA($B218:$K218)+COUNTA($O218))&gt;0),"",IF($B218="Subactividad","Sub","Macro"))</f>
        <v/>
      </c>
      <c r="U218" s="63">
        <f>IF($T218="Macro",COUNTIFS($S$5:$S$1000,ROW(),$T$5:$T$1000,"Sub"),"")</f>
        <v/>
      </c>
      <c r="V218" s="63">
        <f>IF($T218="","",IF(ISNUMBER($F218),1,IFERROR(LOOKUP(2,1/($H218:$K218&lt;&gt;""),$H218:$K218),0)))</f>
        <v/>
      </c>
      <c r="W218" s="63">
        <f>IF($T218="","",IF(AND(ISNUMBER($F218),$F218&lt;=IF($Q218=MesCiclo,InicioCiclo,$Q218+MOD(2-WEEKDAY($Q218),7))+6),1,IF(ISNUMBER($H218),$H218,0)))</f>
        <v/>
      </c>
      <c r="X218" s="63">
        <f>IF($T218="","",IF(AND(ISNUMBER($F218),$F218&lt;=IF($Q218=MesCiclo,InicioCiclo,$Q218+MOD(2-WEEKDAY($Q218),7))+13),1,IF(ISNUMBER($I218),$I218,$W218)))</f>
        <v/>
      </c>
      <c r="Y218" s="63">
        <f>IF($T218="","",IF(AND(ISNUMBER($F218),$F218&lt;=IF($Q218=MesCiclo,InicioCiclo,$Q218+MOD(2-WEEKDAY($Q218),7))+20),1,IF(ISNUMBER($J218),$J218,$X218)))</f>
        <v/>
      </c>
      <c r="Z218" s="63">
        <f>IF($T218="","",IF(AND(ISNUMBER($F218),$F218&lt;=IF($Q218=MesCiclo,InicioCiclo,$Q218+MOD(2-WEEKDAY($Q218),7))+27),1,IF(ISNUMBER($K218),$K218,$Y218)))</f>
        <v/>
      </c>
      <c r="AA218" s="63">
        <f>IF($T218="","",IF(AND(ISNUMBER($F218),$F218&lt;=IF($Q218=MesCiclo,InicioCiclo,$Q218+MOD(2-WEEKDAY($Q218),7))+6),1,IF(N($U218)&gt;0,AVERAGEIFS($W$5:$W$1000,$S$5:$S$1000,ROW(),$T$5:$T$1000,"Sub"),$W218)))</f>
        <v/>
      </c>
      <c r="AB218" s="63">
        <f>IF($T218="","",IF(AND(ISNUMBER($F218),$F218&lt;=IF($Q218=MesCiclo,InicioCiclo,$Q218+MOD(2-WEEKDAY($Q218),7))+13),1,IF(N($U218)&gt;0,AVERAGEIFS($X$5:$X$1000,$S$5:$S$1000,ROW(),$T$5:$T$1000,"Sub"),$X218)))</f>
        <v/>
      </c>
      <c r="AC218" s="63">
        <f>IF($T218="","",IF(AND(ISNUMBER($F218),$F218&lt;=IF($Q218=MesCiclo,InicioCiclo,$Q218+MOD(2-WEEKDAY($Q218),7))+20),1,IF(N($U218)&gt;0,AVERAGEIFS($Y$5:$Y$1000,$S$5:$S$1000,ROW(),$T$5:$T$1000,"Sub"),$Y218)))</f>
        <v/>
      </c>
      <c r="AD218" s="63">
        <f>IF($T218="","",IF(AND(ISNUMBER($F218),$F218&lt;=IF($Q218=MesCiclo,InicioCiclo,$Q218+MOD(2-WEEKDAY($Q218),7))+27),1,IF(N($U218)&gt;0,AVERAGEIFS($Z$5:$Z$1000,$S$5:$S$1000,ROW(),$T$5:$T$1000,"Sub"),$Z218)))</f>
        <v/>
      </c>
      <c r="AE218" s="63">
        <f>IF($T218&lt;&gt;"Macro","",IF(COUNTIFS($Q$5:$Q$1000,$Q218,$T$5:$T$1000,"Macro",$G$5:$G$1000,"&gt;0")=0,1/COUNTIFS($Q$5:$Q$1000,$Q218,$T$5:$T$1000,"Macro"),IF(AND(ISNUMBER($G218),N($G218)&gt;0),$G218,SUMIFS($G$5:$G$1000,$Q$5:$Q$1000,$Q218,$T$5:$T$1000,"Macro")/COUNTIFS($Q$5:$Q$1000,$Q218,$T$5:$T$1000,"Macro",$G$5:$G$1000,"&gt;0"))/(COUNTIFS($Q$5:$Q$1000,$Q218,$T$5:$T$1000,"Macro")*SUMIFS($G$5:$G$1000,$Q$5:$Q$1000,$Q218,$T$5:$T$1000,"Macro")/COUNTIFS($Q$5:$Q$1000,$Q218,$T$5:$T$1000,"Macro",$G$5:$G$1000,"&gt;0"))))</f>
        <v/>
      </c>
    </row>
    <row r="219">
      <c r="A219" s="55">
        <f>IF(NOT((COUNTA($B219:$K219)+COUNTA($O219))&gt;0),"",IF($T219="Macro",COUNTIFS($T$5:$T219,"Macro",$Q$5:$Q219,$Q219),IF(N($S219)=0,"?",COUNTIFS(INDEX($T$5:$T$1000,1):INDEX($T$5:$T$1000,$S219-4),"Macro",INDEX($Q$5:$Q$1000,1):INDEX($Q$5:$Q$1000,$S219-4),INDEX($Q$5:$Q$1000,$S219-4))&amp;"."&amp;COUNTIFS($S$5:$S219,$S219,$T$5:$T219,"Sub"))))</f>
        <v/>
      </c>
      <c r="B219" s="56" t="n"/>
      <c r="C219" s="57" t="n"/>
      <c r="D219" s="58" t="n"/>
      <c r="E219" s="58" t="n"/>
      <c r="F219" s="58" t="n"/>
      <c r="G219" s="59" t="n"/>
      <c r="H219" s="59" t="n"/>
      <c r="I219" s="59" t="n"/>
      <c r="J219" s="59" t="n"/>
      <c r="K219" s="59" t="n"/>
      <c r="L219" s="60">
        <f>IF(NOT((COUNTA($B219:$K219)+COUNTA($O219))&gt;0),"",IF(ISNUMBER($F219),1,IF(N($U219)&gt;0,AVERAGEIFS($V$5:$V$1000,$S$5:$S$1000,ROW(),$T$5:$T$1000,"Sub"),$V219)))</f>
        <v/>
      </c>
      <c r="M219" s="55">
        <f>IF($L219="","",IF($L219&gt;=1,"Completado",IF($L219&gt;0,"En curso","Pendiente")))</f>
        <v/>
      </c>
      <c r="N219" s="55">
        <f>IF(NOT((COUNTA($B219:$K219)+COUNTA($O219))&gt;0),"",IF(ISNUMBER($F219),IF(AND(ISNUMBER($E219),$F219&gt;$E219),"Cumplida con "&amp;($F219-$E219)&amp;IF($F219-$E219=1," día"," días")&amp;" de retraso","Cumplida"),IF(N($L219)&gt;=1,"Cumplida",IF(NOT(ISNUMBER($E219)),"Sin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plazo")))))))</f>
        <v/>
      </c>
      <c r="O219" s="57" t="n"/>
      <c r="P219" s="61">
        <f>IF(NOT((COUNTA($B219:$K219)+COUNTA($O219))&gt;0),"",IF((IF($C219="","Falta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",""))="","✔ OK","⚠ "&amp;LEFT(IF($C219="","Falta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",""),LEN(IF($C219="","Falta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",""))-3)))</f>
        <v/>
      </c>
      <c r="Q219" s="62">
        <f>IF(NOT((COUNTA($B219:$K219)+COUNTA($O219))&gt;0),"",IF(AND($T219="Sub",N($S219)&gt;0),IF(ISNUMBER(INDEX($D$5:$D$1000,$S219-4)),DATE(YEAR(INDEX($D$5:$D$1000,$S219-4)),MONTH(INDEX($D$5:$D$1000,$S219-4)),1),IF(ISNUMBER(INDEX($E$5:$E$1000,$S219-4)),DATE(YEAR(INDEX($E$5:$E$1000,$S219-4)),MONTH(INDEX($E$5:$E$1000,$S219-4)),1),MesCiclo)),IF(ISNUMBER($D219),DATE(YEAR($D219),MONTH($D219),1),IF(ISNUMBER($E219),DATE(YEAR($E219),MONTH($E219),1),MesCiclo))))</f>
        <v/>
      </c>
      <c r="R219" s="63">
        <f>IF(OR($Q219="",$Q219&lt;&gt;MesCiclo),"",COUNTIF($Q$5:$Q219,MesCiclo))</f>
        <v/>
      </c>
      <c r="S219" s="63">
        <f>IF($T219="","",IF($T219="Macro",ROW(),IFERROR(LOOKUP(2,1/($T$5:$T219="Macro"),ROW($T$5:$T219)),0)))</f>
        <v/>
      </c>
      <c r="T219" s="63">
        <f>IF(NOT((COUNTA($B219:$K219)+COUNTA($O219))&gt;0),"",IF($B219="Subactividad","Sub","Macro"))</f>
        <v/>
      </c>
      <c r="U219" s="63">
        <f>IF($T219="Macro",COUNTIFS($S$5:$S$1000,ROW(),$T$5:$T$1000,"Sub"),"")</f>
        <v/>
      </c>
      <c r="V219" s="63">
        <f>IF($T219="","",IF(ISNUMBER($F219),1,IFERROR(LOOKUP(2,1/($H219:$K219&lt;&gt;""),$H219:$K219),0)))</f>
        <v/>
      </c>
      <c r="W219" s="63">
        <f>IF($T219="","",IF(AND(ISNUMBER($F219),$F219&lt;=IF($Q219=MesCiclo,InicioCiclo,$Q219+MOD(2-WEEKDAY($Q219),7))+6),1,IF(ISNUMBER($H219),$H219,0)))</f>
        <v/>
      </c>
      <c r="X219" s="63">
        <f>IF($T219="","",IF(AND(ISNUMBER($F219),$F219&lt;=IF($Q219=MesCiclo,InicioCiclo,$Q219+MOD(2-WEEKDAY($Q219),7))+13),1,IF(ISNUMBER($I219),$I219,$W219)))</f>
        <v/>
      </c>
      <c r="Y219" s="63">
        <f>IF($T219="","",IF(AND(ISNUMBER($F219),$F219&lt;=IF($Q219=MesCiclo,InicioCiclo,$Q219+MOD(2-WEEKDAY($Q219),7))+20),1,IF(ISNUMBER($J219),$J219,$X219)))</f>
        <v/>
      </c>
      <c r="Z219" s="63">
        <f>IF($T219="","",IF(AND(ISNUMBER($F219),$F219&lt;=IF($Q219=MesCiclo,InicioCiclo,$Q219+MOD(2-WEEKDAY($Q219),7))+27),1,IF(ISNUMBER($K219),$K219,$Y219)))</f>
        <v/>
      </c>
      <c r="AA219" s="63">
        <f>IF($T219="","",IF(AND(ISNUMBER($F219),$F219&lt;=IF($Q219=MesCiclo,InicioCiclo,$Q219+MOD(2-WEEKDAY($Q219),7))+6),1,IF(N($U219)&gt;0,AVERAGEIFS($W$5:$W$1000,$S$5:$S$1000,ROW(),$T$5:$T$1000,"Sub"),$W219)))</f>
        <v/>
      </c>
      <c r="AB219" s="63">
        <f>IF($T219="","",IF(AND(ISNUMBER($F219),$F219&lt;=IF($Q219=MesCiclo,InicioCiclo,$Q219+MOD(2-WEEKDAY($Q219),7))+13),1,IF(N($U219)&gt;0,AVERAGEIFS($X$5:$X$1000,$S$5:$S$1000,ROW(),$T$5:$T$1000,"Sub"),$X219)))</f>
        <v/>
      </c>
      <c r="AC219" s="63">
        <f>IF($T219="","",IF(AND(ISNUMBER($F219),$F219&lt;=IF($Q219=MesCiclo,InicioCiclo,$Q219+MOD(2-WEEKDAY($Q219),7))+20),1,IF(N($U219)&gt;0,AVERAGEIFS($Y$5:$Y$1000,$S$5:$S$1000,ROW(),$T$5:$T$1000,"Sub"),$Y219)))</f>
        <v/>
      </c>
      <c r="AD219" s="63">
        <f>IF($T219="","",IF(AND(ISNUMBER($F219),$F219&lt;=IF($Q219=MesCiclo,InicioCiclo,$Q219+MOD(2-WEEKDAY($Q219),7))+27),1,IF(N($U219)&gt;0,AVERAGEIFS($Z$5:$Z$1000,$S$5:$S$1000,ROW(),$T$5:$T$1000,"Sub"),$Z219)))</f>
        <v/>
      </c>
      <c r="AE219" s="63">
        <f>IF($T219&lt;&gt;"Macro","",IF(COUNTIFS($Q$5:$Q$1000,$Q219,$T$5:$T$1000,"Macro",$G$5:$G$1000,"&gt;0")=0,1/COUNTIFS($Q$5:$Q$1000,$Q219,$T$5:$T$1000,"Macro"),IF(AND(ISNUMBER($G219),N($G219)&gt;0),$G219,SUMIFS($G$5:$G$1000,$Q$5:$Q$1000,$Q219,$T$5:$T$1000,"Macro")/COUNTIFS($Q$5:$Q$1000,$Q219,$T$5:$T$1000,"Macro",$G$5:$G$1000,"&gt;0"))/(COUNTIFS($Q$5:$Q$1000,$Q219,$T$5:$T$1000,"Macro")*SUMIFS($G$5:$G$1000,$Q$5:$Q$1000,$Q219,$T$5:$T$1000,"Macro")/COUNTIFS($Q$5:$Q$1000,$Q219,$T$5:$T$1000,"Macro",$G$5:$G$1000,"&gt;0"))))</f>
        <v/>
      </c>
    </row>
    <row r="220">
      <c r="A220" s="55">
        <f>IF(NOT((COUNTA($B220:$K220)+COUNTA($O220))&gt;0),"",IF($T220="Macro",COUNTIFS($T$5:$T220,"Macro",$Q$5:$Q220,$Q220),IF(N($S220)=0,"?",COUNTIFS(INDEX($T$5:$T$1000,1):INDEX($T$5:$T$1000,$S220-4),"Macro",INDEX($Q$5:$Q$1000,1):INDEX($Q$5:$Q$1000,$S220-4),INDEX($Q$5:$Q$1000,$S220-4))&amp;"."&amp;COUNTIFS($S$5:$S220,$S220,$T$5:$T220,"Sub"))))</f>
        <v/>
      </c>
      <c r="B220" s="56" t="n"/>
      <c r="C220" s="57" t="n"/>
      <c r="D220" s="58" t="n"/>
      <c r="E220" s="58" t="n"/>
      <c r="F220" s="58" t="n"/>
      <c r="G220" s="59" t="n"/>
      <c r="H220" s="59" t="n"/>
      <c r="I220" s="59" t="n"/>
      <c r="J220" s="59" t="n"/>
      <c r="K220" s="59" t="n"/>
      <c r="L220" s="60">
        <f>IF(NOT((COUNTA($B220:$K220)+COUNTA($O220))&gt;0),"",IF(ISNUMBER($F220),1,IF(N($U220)&gt;0,AVERAGEIFS($V$5:$V$1000,$S$5:$S$1000,ROW(),$T$5:$T$1000,"Sub"),$V220)))</f>
        <v/>
      </c>
      <c r="M220" s="55">
        <f>IF($L220="","",IF($L220&gt;=1,"Completado",IF($L220&gt;0,"En curso","Pendiente")))</f>
        <v/>
      </c>
      <c r="N220" s="55">
        <f>IF(NOT((COUNTA($B220:$K220)+COUNTA($O220))&gt;0),"",IF(ISNUMBER($F220),IF(AND(ISNUMBER($E220),$F220&gt;$E220),"Cumplida con "&amp;($F220-$E220)&amp;IF($F220-$E220=1," día"," días")&amp;" de retraso","Cumplida"),IF(N($L220)&gt;=1,"Cumplida",IF(NOT(ISNUMBER($E220)),"Sin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plazo")))))))</f>
        <v/>
      </c>
      <c r="O220" s="57" t="n"/>
      <c r="P220" s="61">
        <f>IF(NOT((COUNTA($B220:$K220)+COUNTA($O220))&gt;0),"",IF((IF($C220="","Falta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",""))="","✔ OK","⚠ "&amp;LEFT(IF($C220="","Falta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",""),LEN(IF($C220="","Falta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",""))-3)))</f>
        <v/>
      </c>
      <c r="Q220" s="62">
        <f>IF(NOT((COUNTA($B220:$K220)+COUNTA($O220))&gt;0),"",IF(AND($T220="Sub",N($S220)&gt;0),IF(ISNUMBER(INDEX($D$5:$D$1000,$S220-4)),DATE(YEAR(INDEX($D$5:$D$1000,$S220-4)),MONTH(INDEX($D$5:$D$1000,$S220-4)),1),IF(ISNUMBER(INDEX($E$5:$E$1000,$S220-4)),DATE(YEAR(INDEX($E$5:$E$1000,$S220-4)),MONTH(INDEX($E$5:$E$1000,$S220-4)),1),MesCiclo)),IF(ISNUMBER($D220),DATE(YEAR($D220),MONTH($D220),1),IF(ISNUMBER($E220),DATE(YEAR($E220),MONTH($E220),1),MesCiclo))))</f>
        <v/>
      </c>
      <c r="R220" s="63">
        <f>IF(OR($Q220="",$Q220&lt;&gt;MesCiclo),"",COUNTIF($Q$5:$Q220,MesCiclo))</f>
        <v/>
      </c>
      <c r="S220" s="63">
        <f>IF($T220="","",IF($T220="Macro",ROW(),IFERROR(LOOKUP(2,1/($T$5:$T220="Macro"),ROW($T$5:$T220)),0)))</f>
        <v/>
      </c>
      <c r="T220" s="63">
        <f>IF(NOT((COUNTA($B220:$K220)+COUNTA($O220))&gt;0),"",IF($B220="Subactividad","Sub","Macro"))</f>
        <v/>
      </c>
      <c r="U220" s="63">
        <f>IF($T220="Macro",COUNTIFS($S$5:$S$1000,ROW(),$T$5:$T$1000,"Sub"),"")</f>
        <v/>
      </c>
      <c r="V220" s="63">
        <f>IF($T220="","",IF(ISNUMBER($F220),1,IFERROR(LOOKUP(2,1/($H220:$K220&lt;&gt;""),$H220:$K220),0)))</f>
        <v/>
      </c>
      <c r="W220" s="63">
        <f>IF($T220="","",IF(AND(ISNUMBER($F220),$F220&lt;=IF($Q220=MesCiclo,InicioCiclo,$Q220+MOD(2-WEEKDAY($Q220),7))+6),1,IF(ISNUMBER($H220),$H220,0)))</f>
        <v/>
      </c>
      <c r="X220" s="63">
        <f>IF($T220="","",IF(AND(ISNUMBER($F220),$F220&lt;=IF($Q220=MesCiclo,InicioCiclo,$Q220+MOD(2-WEEKDAY($Q220),7))+13),1,IF(ISNUMBER($I220),$I220,$W220)))</f>
        <v/>
      </c>
      <c r="Y220" s="63">
        <f>IF($T220="","",IF(AND(ISNUMBER($F220),$F220&lt;=IF($Q220=MesCiclo,InicioCiclo,$Q220+MOD(2-WEEKDAY($Q220),7))+20),1,IF(ISNUMBER($J220),$J220,$X220)))</f>
        <v/>
      </c>
      <c r="Z220" s="63">
        <f>IF($T220="","",IF(AND(ISNUMBER($F220),$F220&lt;=IF($Q220=MesCiclo,InicioCiclo,$Q220+MOD(2-WEEKDAY($Q220),7))+27),1,IF(ISNUMBER($K220),$K220,$Y220)))</f>
        <v/>
      </c>
      <c r="AA220" s="63">
        <f>IF($T220="","",IF(AND(ISNUMBER($F220),$F220&lt;=IF($Q220=MesCiclo,InicioCiclo,$Q220+MOD(2-WEEKDAY($Q220),7))+6),1,IF(N($U220)&gt;0,AVERAGEIFS($W$5:$W$1000,$S$5:$S$1000,ROW(),$T$5:$T$1000,"Sub"),$W220)))</f>
        <v/>
      </c>
      <c r="AB220" s="63">
        <f>IF($T220="","",IF(AND(ISNUMBER($F220),$F220&lt;=IF($Q220=MesCiclo,InicioCiclo,$Q220+MOD(2-WEEKDAY($Q220),7))+13),1,IF(N($U220)&gt;0,AVERAGEIFS($X$5:$X$1000,$S$5:$S$1000,ROW(),$T$5:$T$1000,"Sub"),$X220)))</f>
        <v/>
      </c>
      <c r="AC220" s="63">
        <f>IF($T220="","",IF(AND(ISNUMBER($F220),$F220&lt;=IF($Q220=MesCiclo,InicioCiclo,$Q220+MOD(2-WEEKDAY($Q220),7))+20),1,IF(N($U220)&gt;0,AVERAGEIFS($Y$5:$Y$1000,$S$5:$S$1000,ROW(),$T$5:$T$1000,"Sub"),$Y220)))</f>
        <v/>
      </c>
      <c r="AD220" s="63">
        <f>IF($T220="","",IF(AND(ISNUMBER($F220),$F220&lt;=IF($Q220=MesCiclo,InicioCiclo,$Q220+MOD(2-WEEKDAY($Q220),7))+27),1,IF(N($U220)&gt;0,AVERAGEIFS($Z$5:$Z$1000,$S$5:$S$1000,ROW(),$T$5:$T$1000,"Sub"),$Z220)))</f>
        <v/>
      </c>
      <c r="AE220" s="63">
        <f>IF($T220&lt;&gt;"Macro","",IF(COUNTIFS($Q$5:$Q$1000,$Q220,$T$5:$T$1000,"Macro",$G$5:$G$1000,"&gt;0")=0,1/COUNTIFS($Q$5:$Q$1000,$Q220,$T$5:$T$1000,"Macro"),IF(AND(ISNUMBER($G220),N($G220)&gt;0),$G220,SUMIFS($G$5:$G$1000,$Q$5:$Q$1000,$Q220,$T$5:$T$1000,"Macro")/COUNTIFS($Q$5:$Q$1000,$Q220,$T$5:$T$1000,"Macro",$G$5:$G$1000,"&gt;0"))/(COUNTIFS($Q$5:$Q$1000,$Q220,$T$5:$T$1000,"Macro")*SUMIFS($G$5:$G$1000,$Q$5:$Q$1000,$Q220,$T$5:$T$1000,"Macro")/COUNTIFS($Q$5:$Q$1000,$Q220,$T$5:$T$1000,"Macro",$G$5:$G$1000,"&gt;0"))))</f>
        <v/>
      </c>
    </row>
    <row r="221">
      <c r="A221" s="55">
        <f>IF(NOT((COUNTA($B221:$K221)+COUNTA($O221))&gt;0),"",IF($T221="Macro",COUNTIFS($T$5:$T221,"Macro",$Q$5:$Q221,$Q221),IF(N($S221)=0,"?",COUNTIFS(INDEX($T$5:$T$1000,1):INDEX($T$5:$T$1000,$S221-4),"Macro",INDEX($Q$5:$Q$1000,1):INDEX($Q$5:$Q$1000,$S221-4),INDEX($Q$5:$Q$1000,$S221-4))&amp;"."&amp;COUNTIFS($S$5:$S221,$S221,$T$5:$T221,"Sub"))))</f>
        <v/>
      </c>
      <c r="B221" s="56" t="n"/>
      <c r="C221" s="57" t="n"/>
      <c r="D221" s="58" t="n"/>
      <c r="E221" s="58" t="n"/>
      <c r="F221" s="58" t="n"/>
      <c r="G221" s="59" t="n"/>
      <c r="H221" s="59" t="n"/>
      <c r="I221" s="59" t="n"/>
      <c r="J221" s="59" t="n"/>
      <c r="K221" s="59" t="n"/>
      <c r="L221" s="60">
        <f>IF(NOT((COUNTA($B221:$K221)+COUNTA($O221))&gt;0),"",IF(ISNUMBER($F221),1,IF(N($U221)&gt;0,AVERAGEIFS($V$5:$V$1000,$S$5:$S$1000,ROW(),$T$5:$T$1000,"Sub"),$V221)))</f>
        <v/>
      </c>
      <c r="M221" s="55">
        <f>IF($L221="","",IF($L221&gt;=1,"Completado",IF($L221&gt;0,"En curso","Pendiente")))</f>
        <v/>
      </c>
      <c r="N221" s="55">
        <f>IF(NOT((COUNTA($B221:$K221)+COUNTA($O221))&gt;0),"",IF(ISNUMBER($F221),IF(AND(ISNUMBER($E221),$F221&gt;$E221),"Cumplida con "&amp;($F221-$E221)&amp;IF($F221-$E221=1," día"," días")&amp;" de retraso","Cumplida"),IF(N($L221)&gt;=1,"Cumplida",IF(NOT(ISNUMBER($E221)),"Sin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plazo")))))))</f>
        <v/>
      </c>
      <c r="O221" s="57" t="n"/>
      <c r="P221" s="61">
        <f>IF(NOT((COUNTA($B221:$K221)+COUNTA($O221))&gt;0),"",IF((IF($C221="","Falta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",""))="","✔ OK","⚠ "&amp;LEFT(IF($C221="","Falta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",""),LEN(IF($C221="","Falta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",""))-3)))</f>
        <v/>
      </c>
      <c r="Q221" s="62">
        <f>IF(NOT((COUNTA($B221:$K221)+COUNTA($O221))&gt;0),"",IF(AND($T221="Sub",N($S221)&gt;0),IF(ISNUMBER(INDEX($D$5:$D$1000,$S221-4)),DATE(YEAR(INDEX($D$5:$D$1000,$S221-4)),MONTH(INDEX($D$5:$D$1000,$S221-4)),1),IF(ISNUMBER(INDEX($E$5:$E$1000,$S221-4)),DATE(YEAR(INDEX($E$5:$E$1000,$S221-4)),MONTH(INDEX($E$5:$E$1000,$S221-4)),1),MesCiclo)),IF(ISNUMBER($D221),DATE(YEAR($D221),MONTH($D221),1),IF(ISNUMBER($E221),DATE(YEAR($E221),MONTH($E221),1),MesCiclo))))</f>
        <v/>
      </c>
      <c r="R221" s="63">
        <f>IF(OR($Q221="",$Q221&lt;&gt;MesCiclo),"",COUNTIF($Q$5:$Q221,MesCiclo))</f>
        <v/>
      </c>
      <c r="S221" s="63">
        <f>IF($T221="","",IF($T221="Macro",ROW(),IFERROR(LOOKUP(2,1/($T$5:$T221="Macro"),ROW($T$5:$T221)),0)))</f>
        <v/>
      </c>
      <c r="T221" s="63">
        <f>IF(NOT((COUNTA($B221:$K221)+COUNTA($O221))&gt;0),"",IF($B221="Subactividad","Sub","Macro"))</f>
        <v/>
      </c>
      <c r="U221" s="63">
        <f>IF($T221="Macro",COUNTIFS($S$5:$S$1000,ROW(),$T$5:$T$1000,"Sub"),"")</f>
        <v/>
      </c>
      <c r="V221" s="63">
        <f>IF($T221="","",IF(ISNUMBER($F221),1,IFERROR(LOOKUP(2,1/($H221:$K221&lt;&gt;""),$H221:$K221),0)))</f>
        <v/>
      </c>
      <c r="W221" s="63">
        <f>IF($T221="","",IF(AND(ISNUMBER($F221),$F221&lt;=IF($Q221=MesCiclo,InicioCiclo,$Q221+MOD(2-WEEKDAY($Q221),7))+6),1,IF(ISNUMBER($H221),$H221,0)))</f>
        <v/>
      </c>
      <c r="X221" s="63">
        <f>IF($T221="","",IF(AND(ISNUMBER($F221),$F221&lt;=IF($Q221=MesCiclo,InicioCiclo,$Q221+MOD(2-WEEKDAY($Q221),7))+13),1,IF(ISNUMBER($I221),$I221,$W221)))</f>
        <v/>
      </c>
      <c r="Y221" s="63">
        <f>IF($T221="","",IF(AND(ISNUMBER($F221),$F221&lt;=IF($Q221=MesCiclo,InicioCiclo,$Q221+MOD(2-WEEKDAY($Q221),7))+20),1,IF(ISNUMBER($J221),$J221,$X221)))</f>
        <v/>
      </c>
      <c r="Z221" s="63">
        <f>IF($T221="","",IF(AND(ISNUMBER($F221),$F221&lt;=IF($Q221=MesCiclo,InicioCiclo,$Q221+MOD(2-WEEKDAY($Q221),7))+27),1,IF(ISNUMBER($K221),$K221,$Y221)))</f>
        <v/>
      </c>
      <c r="AA221" s="63">
        <f>IF($T221="","",IF(AND(ISNUMBER($F221),$F221&lt;=IF($Q221=MesCiclo,InicioCiclo,$Q221+MOD(2-WEEKDAY($Q221),7))+6),1,IF(N($U221)&gt;0,AVERAGEIFS($W$5:$W$1000,$S$5:$S$1000,ROW(),$T$5:$T$1000,"Sub"),$W221)))</f>
        <v/>
      </c>
      <c r="AB221" s="63">
        <f>IF($T221="","",IF(AND(ISNUMBER($F221),$F221&lt;=IF($Q221=MesCiclo,InicioCiclo,$Q221+MOD(2-WEEKDAY($Q221),7))+13),1,IF(N($U221)&gt;0,AVERAGEIFS($X$5:$X$1000,$S$5:$S$1000,ROW(),$T$5:$T$1000,"Sub"),$X221)))</f>
        <v/>
      </c>
      <c r="AC221" s="63">
        <f>IF($T221="","",IF(AND(ISNUMBER($F221),$F221&lt;=IF($Q221=MesCiclo,InicioCiclo,$Q221+MOD(2-WEEKDAY($Q221),7))+20),1,IF(N($U221)&gt;0,AVERAGEIFS($Y$5:$Y$1000,$S$5:$S$1000,ROW(),$T$5:$T$1000,"Sub"),$Y221)))</f>
        <v/>
      </c>
      <c r="AD221" s="63">
        <f>IF($T221="","",IF(AND(ISNUMBER($F221),$F221&lt;=IF($Q221=MesCiclo,InicioCiclo,$Q221+MOD(2-WEEKDAY($Q221),7))+27),1,IF(N($U221)&gt;0,AVERAGEIFS($Z$5:$Z$1000,$S$5:$S$1000,ROW(),$T$5:$T$1000,"Sub"),$Z221)))</f>
        <v/>
      </c>
      <c r="AE221" s="63">
        <f>IF($T221&lt;&gt;"Macro","",IF(COUNTIFS($Q$5:$Q$1000,$Q221,$T$5:$T$1000,"Macro",$G$5:$G$1000,"&gt;0")=0,1/COUNTIFS($Q$5:$Q$1000,$Q221,$T$5:$T$1000,"Macro"),IF(AND(ISNUMBER($G221),N($G221)&gt;0),$G221,SUMIFS($G$5:$G$1000,$Q$5:$Q$1000,$Q221,$T$5:$T$1000,"Macro")/COUNTIFS($Q$5:$Q$1000,$Q221,$T$5:$T$1000,"Macro",$G$5:$G$1000,"&gt;0"))/(COUNTIFS($Q$5:$Q$1000,$Q221,$T$5:$T$1000,"Macro")*SUMIFS($G$5:$G$1000,$Q$5:$Q$1000,$Q221,$T$5:$T$1000,"Macro")/COUNTIFS($Q$5:$Q$1000,$Q221,$T$5:$T$1000,"Macro",$G$5:$G$1000,"&gt;0"))))</f>
        <v/>
      </c>
    </row>
    <row r="222">
      <c r="A222" s="55">
        <f>IF(NOT((COUNTA($B222:$K222)+COUNTA($O222))&gt;0),"",IF($T222="Macro",COUNTIFS($T$5:$T222,"Macro",$Q$5:$Q222,$Q222),IF(N($S222)=0,"?",COUNTIFS(INDEX($T$5:$T$1000,1):INDEX($T$5:$T$1000,$S222-4),"Macro",INDEX($Q$5:$Q$1000,1):INDEX($Q$5:$Q$1000,$S222-4),INDEX($Q$5:$Q$1000,$S222-4))&amp;"."&amp;COUNTIFS($S$5:$S222,$S222,$T$5:$T222,"Sub"))))</f>
        <v/>
      </c>
      <c r="B222" s="56" t="n"/>
      <c r="C222" s="57" t="n"/>
      <c r="D222" s="58" t="n"/>
      <c r="E222" s="58" t="n"/>
      <c r="F222" s="58" t="n"/>
      <c r="G222" s="59" t="n"/>
      <c r="H222" s="59" t="n"/>
      <c r="I222" s="59" t="n"/>
      <c r="J222" s="59" t="n"/>
      <c r="K222" s="59" t="n"/>
      <c r="L222" s="60">
        <f>IF(NOT((COUNTA($B222:$K222)+COUNTA($O222))&gt;0),"",IF(ISNUMBER($F222),1,IF(N($U222)&gt;0,AVERAGEIFS($V$5:$V$1000,$S$5:$S$1000,ROW(),$T$5:$T$1000,"Sub"),$V222)))</f>
        <v/>
      </c>
      <c r="M222" s="55">
        <f>IF($L222="","",IF($L222&gt;=1,"Completado",IF($L222&gt;0,"En curso","Pendiente")))</f>
        <v/>
      </c>
      <c r="N222" s="55">
        <f>IF(NOT((COUNTA($B222:$K222)+COUNTA($O222))&gt;0),"",IF(ISNUMBER($F222),IF(AND(ISNUMBER($E222),$F222&gt;$E222),"Cumplida con "&amp;($F222-$E222)&amp;IF($F222-$E222=1," día"," días")&amp;" de retraso","Cumplida"),IF(N($L222)&gt;=1,"Cumplida",IF(NOT(ISNUMBER($E222)),"Sin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plazo")))))))</f>
        <v/>
      </c>
      <c r="O222" s="57" t="n"/>
      <c r="P222" s="61">
        <f>IF(NOT((COUNTA($B222:$K222)+COUNTA($O222))&gt;0),"",IF((IF($C222="","Falta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",""))="","✔ OK","⚠ "&amp;LEFT(IF($C222="","Falta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",""),LEN(IF($C222="","Falta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",""))-3)))</f>
        <v/>
      </c>
      <c r="Q222" s="62">
        <f>IF(NOT((COUNTA($B222:$K222)+COUNTA($O222))&gt;0),"",IF(AND($T222="Sub",N($S222)&gt;0),IF(ISNUMBER(INDEX($D$5:$D$1000,$S222-4)),DATE(YEAR(INDEX($D$5:$D$1000,$S222-4)),MONTH(INDEX($D$5:$D$1000,$S222-4)),1),IF(ISNUMBER(INDEX($E$5:$E$1000,$S222-4)),DATE(YEAR(INDEX($E$5:$E$1000,$S222-4)),MONTH(INDEX($E$5:$E$1000,$S222-4)),1),MesCiclo)),IF(ISNUMBER($D222),DATE(YEAR($D222),MONTH($D222),1),IF(ISNUMBER($E222),DATE(YEAR($E222),MONTH($E222),1),MesCiclo))))</f>
        <v/>
      </c>
      <c r="R222" s="63">
        <f>IF(OR($Q222="",$Q222&lt;&gt;MesCiclo),"",COUNTIF($Q$5:$Q222,MesCiclo))</f>
        <v/>
      </c>
      <c r="S222" s="63">
        <f>IF($T222="","",IF($T222="Macro",ROW(),IFERROR(LOOKUP(2,1/($T$5:$T222="Macro"),ROW($T$5:$T222)),0)))</f>
        <v/>
      </c>
      <c r="T222" s="63">
        <f>IF(NOT((COUNTA($B222:$K222)+COUNTA($O222))&gt;0),"",IF($B222="Subactividad","Sub","Macro"))</f>
        <v/>
      </c>
      <c r="U222" s="63">
        <f>IF($T222="Macro",COUNTIFS($S$5:$S$1000,ROW(),$T$5:$T$1000,"Sub"),"")</f>
        <v/>
      </c>
      <c r="V222" s="63">
        <f>IF($T222="","",IF(ISNUMBER($F222),1,IFERROR(LOOKUP(2,1/($H222:$K222&lt;&gt;""),$H222:$K222),0)))</f>
        <v/>
      </c>
      <c r="W222" s="63">
        <f>IF($T222="","",IF(AND(ISNUMBER($F222),$F222&lt;=IF($Q222=MesCiclo,InicioCiclo,$Q222+MOD(2-WEEKDAY($Q222),7))+6),1,IF(ISNUMBER($H222),$H222,0)))</f>
        <v/>
      </c>
      <c r="X222" s="63">
        <f>IF($T222="","",IF(AND(ISNUMBER($F222),$F222&lt;=IF($Q222=MesCiclo,InicioCiclo,$Q222+MOD(2-WEEKDAY($Q222),7))+13),1,IF(ISNUMBER($I222),$I222,$W222)))</f>
        <v/>
      </c>
      <c r="Y222" s="63">
        <f>IF($T222="","",IF(AND(ISNUMBER($F222),$F222&lt;=IF($Q222=MesCiclo,InicioCiclo,$Q222+MOD(2-WEEKDAY($Q222),7))+20),1,IF(ISNUMBER($J222),$J222,$X222)))</f>
        <v/>
      </c>
      <c r="Z222" s="63">
        <f>IF($T222="","",IF(AND(ISNUMBER($F222),$F222&lt;=IF($Q222=MesCiclo,InicioCiclo,$Q222+MOD(2-WEEKDAY($Q222),7))+27),1,IF(ISNUMBER($K222),$K222,$Y222)))</f>
        <v/>
      </c>
      <c r="AA222" s="63">
        <f>IF($T222="","",IF(AND(ISNUMBER($F222),$F222&lt;=IF($Q222=MesCiclo,InicioCiclo,$Q222+MOD(2-WEEKDAY($Q222),7))+6),1,IF(N($U222)&gt;0,AVERAGEIFS($W$5:$W$1000,$S$5:$S$1000,ROW(),$T$5:$T$1000,"Sub"),$W222)))</f>
        <v/>
      </c>
      <c r="AB222" s="63">
        <f>IF($T222="","",IF(AND(ISNUMBER($F222),$F222&lt;=IF($Q222=MesCiclo,InicioCiclo,$Q222+MOD(2-WEEKDAY($Q222),7))+13),1,IF(N($U222)&gt;0,AVERAGEIFS($X$5:$X$1000,$S$5:$S$1000,ROW(),$T$5:$T$1000,"Sub"),$X222)))</f>
        <v/>
      </c>
      <c r="AC222" s="63">
        <f>IF($T222="","",IF(AND(ISNUMBER($F222),$F222&lt;=IF($Q222=MesCiclo,InicioCiclo,$Q222+MOD(2-WEEKDAY($Q222),7))+20),1,IF(N($U222)&gt;0,AVERAGEIFS($Y$5:$Y$1000,$S$5:$S$1000,ROW(),$T$5:$T$1000,"Sub"),$Y222)))</f>
        <v/>
      </c>
      <c r="AD222" s="63">
        <f>IF($T222="","",IF(AND(ISNUMBER($F222),$F222&lt;=IF($Q222=MesCiclo,InicioCiclo,$Q222+MOD(2-WEEKDAY($Q222),7))+27),1,IF(N($U222)&gt;0,AVERAGEIFS($Z$5:$Z$1000,$S$5:$S$1000,ROW(),$T$5:$T$1000,"Sub"),$Z222)))</f>
        <v/>
      </c>
      <c r="AE222" s="63">
        <f>IF($T222&lt;&gt;"Macro","",IF(COUNTIFS($Q$5:$Q$1000,$Q222,$T$5:$T$1000,"Macro",$G$5:$G$1000,"&gt;0")=0,1/COUNTIFS($Q$5:$Q$1000,$Q222,$T$5:$T$1000,"Macro"),IF(AND(ISNUMBER($G222),N($G222)&gt;0),$G222,SUMIFS($G$5:$G$1000,$Q$5:$Q$1000,$Q222,$T$5:$T$1000,"Macro")/COUNTIFS($Q$5:$Q$1000,$Q222,$T$5:$T$1000,"Macro",$G$5:$G$1000,"&gt;0"))/(COUNTIFS($Q$5:$Q$1000,$Q222,$T$5:$T$1000,"Macro")*SUMIFS($G$5:$G$1000,$Q$5:$Q$1000,$Q222,$T$5:$T$1000,"Macro")/COUNTIFS($Q$5:$Q$1000,$Q222,$T$5:$T$1000,"Macro",$G$5:$G$1000,"&gt;0"))))</f>
        <v/>
      </c>
    </row>
    <row r="223">
      <c r="A223" s="55">
        <f>IF(NOT((COUNTA($B223:$K223)+COUNTA($O223))&gt;0),"",IF($T223="Macro",COUNTIFS($T$5:$T223,"Macro",$Q$5:$Q223,$Q223),IF(N($S223)=0,"?",COUNTIFS(INDEX($T$5:$T$1000,1):INDEX($T$5:$T$1000,$S223-4),"Macro",INDEX($Q$5:$Q$1000,1):INDEX($Q$5:$Q$1000,$S223-4),INDEX($Q$5:$Q$1000,$S223-4))&amp;"."&amp;COUNTIFS($S$5:$S223,$S223,$T$5:$T223,"Sub"))))</f>
        <v/>
      </c>
      <c r="B223" s="56" t="n"/>
      <c r="C223" s="57" t="n"/>
      <c r="D223" s="58" t="n"/>
      <c r="E223" s="58" t="n"/>
      <c r="F223" s="58" t="n"/>
      <c r="G223" s="59" t="n"/>
      <c r="H223" s="59" t="n"/>
      <c r="I223" s="59" t="n"/>
      <c r="J223" s="59" t="n"/>
      <c r="K223" s="59" t="n"/>
      <c r="L223" s="60">
        <f>IF(NOT((COUNTA($B223:$K223)+COUNTA($O223))&gt;0),"",IF(ISNUMBER($F223),1,IF(N($U223)&gt;0,AVERAGEIFS($V$5:$V$1000,$S$5:$S$1000,ROW(),$T$5:$T$1000,"Sub"),$V223)))</f>
        <v/>
      </c>
      <c r="M223" s="55">
        <f>IF($L223="","",IF($L223&gt;=1,"Completado",IF($L223&gt;0,"En curso","Pendiente")))</f>
        <v/>
      </c>
      <c r="N223" s="55">
        <f>IF(NOT((COUNTA($B223:$K223)+COUNTA($O223))&gt;0),"",IF(ISNUMBER($F223),IF(AND(ISNUMBER($E223),$F223&gt;$E223),"Cumplida con "&amp;($F223-$E223)&amp;IF($F223-$E223=1," día"," días")&amp;" de retraso","Cumplida"),IF(N($L223)&gt;=1,"Cumplida",IF(NOT(ISNUMBER($E223)),"Sin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plazo")))))))</f>
        <v/>
      </c>
      <c r="O223" s="57" t="n"/>
      <c r="P223" s="61">
        <f>IF(NOT((COUNTA($B223:$K223)+COUNTA($O223))&gt;0),"",IF((IF($C223="","Falta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",""))="","✔ OK","⚠ "&amp;LEFT(IF($C223="","Falta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",""),LEN(IF($C223="","Falta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",""))-3)))</f>
        <v/>
      </c>
      <c r="Q223" s="62">
        <f>IF(NOT((COUNTA($B223:$K223)+COUNTA($O223))&gt;0),"",IF(AND($T223="Sub",N($S223)&gt;0),IF(ISNUMBER(INDEX($D$5:$D$1000,$S223-4)),DATE(YEAR(INDEX($D$5:$D$1000,$S223-4)),MONTH(INDEX($D$5:$D$1000,$S223-4)),1),IF(ISNUMBER(INDEX($E$5:$E$1000,$S223-4)),DATE(YEAR(INDEX($E$5:$E$1000,$S223-4)),MONTH(INDEX($E$5:$E$1000,$S223-4)),1),MesCiclo)),IF(ISNUMBER($D223),DATE(YEAR($D223),MONTH($D223),1),IF(ISNUMBER($E223),DATE(YEAR($E223),MONTH($E223),1),MesCiclo))))</f>
        <v/>
      </c>
      <c r="R223" s="63">
        <f>IF(OR($Q223="",$Q223&lt;&gt;MesCiclo),"",COUNTIF($Q$5:$Q223,MesCiclo))</f>
        <v/>
      </c>
      <c r="S223" s="63">
        <f>IF($T223="","",IF($T223="Macro",ROW(),IFERROR(LOOKUP(2,1/($T$5:$T223="Macro"),ROW($T$5:$T223)),0)))</f>
        <v/>
      </c>
      <c r="T223" s="63">
        <f>IF(NOT((COUNTA($B223:$K223)+COUNTA($O223))&gt;0),"",IF($B223="Subactividad","Sub","Macro"))</f>
        <v/>
      </c>
      <c r="U223" s="63">
        <f>IF($T223="Macro",COUNTIFS($S$5:$S$1000,ROW(),$T$5:$T$1000,"Sub"),"")</f>
        <v/>
      </c>
      <c r="V223" s="63">
        <f>IF($T223="","",IF(ISNUMBER($F223),1,IFERROR(LOOKUP(2,1/($H223:$K223&lt;&gt;""),$H223:$K223),0)))</f>
        <v/>
      </c>
      <c r="W223" s="63">
        <f>IF($T223="","",IF(AND(ISNUMBER($F223),$F223&lt;=IF($Q223=MesCiclo,InicioCiclo,$Q223+MOD(2-WEEKDAY($Q223),7))+6),1,IF(ISNUMBER($H223),$H223,0)))</f>
        <v/>
      </c>
      <c r="X223" s="63">
        <f>IF($T223="","",IF(AND(ISNUMBER($F223),$F223&lt;=IF($Q223=MesCiclo,InicioCiclo,$Q223+MOD(2-WEEKDAY($Q223),7))+13),1,IF(ISNUMBER($I223),$I223,$W223)))</f>
        <v/>
      </c>
      <c r="Y223" s="63">
        <f>IF($T223="","",IF(AND(ISNUMBER($F223),$F223&lt;=IF($Q223=MesCiclo,InicioCiclo,$Q223+MOD(2-WEEKDAY($Q223),7))+20),1,IF(ISNUMBER($J223),$J223,$X223)))</f>
        <v/>
      </c>
      <c r="Z223" s="63">
        <f>IF($T223="","",IF(AND(ISNUMBER($F223),$F223&lt;=IF($Q223=MesCiclo,InicioCiclo,$Q223+MOD(2-WEEKDAY($Q223),7))+27),1,IF(ISNUMBER($K223),$K223,$Y223)))</f>
        <v/>
      </c>
      <c r="AA223" s="63">
        <f>IF($T223="","",IF(AND(ISNUMBER($F223),$F223&lt;=IF($Q223=MesCiclo,InicioCiclo,$Q223+MOD(2-WEEKDAY($Q223),7))+6),1,IF(N($U223)&gt;0,AVERAGEIFS($W$5:$W$1000,$S$5:$S$1000,ROW(),$T$5:$T$1000,"Sub"),$W223)))</f>
        <v/>
      </c>
      <c r="AB223" s="63">
        <f>IF($T223="","",IF(AND(ISNUMBER($F223),$F223&lt;=IF($Q223=MesCiclo,InicioCiclo,$Q223+MOD(2-WEEKDAY($Q223),7))+13),1,IF(N($U223)&gt;0,AVERAGEIFS($X$5:$X$1000,$S$5:$S$1000,ROW(),$T$5:$T$1000,"Sub"),$X223)))</f>
        <v/>
      </c>
      <c r="AC223" s="63">
        <f>IF($T223="","",IF(AND(ISNUMBER($F223),$F223&lt;=IF($Q223=MesCiclo,InicioCiclo,$Q223+MOD(2-WEEKDAY($Q223),7))+20),1,IF(N($U223)&gt;0,AVERAGEIFS($Y$5:$Y$1000,$S$5:$S$1000,ROW(),$T$5:$T$1000,"Sub"),$Y223)))</f>
        <v/>
      </c>
      <c r="AD223" s="63">
        <f>IF($T223="","",IF(AND(ISNUMBER($F223),$F223&lt;=IF($Q223=MesCiclo,InicioCiclo,$Q223+MOD(2-WEEKDAY($Q223),7))+27),1,IF(N($U223)&gt;0,AVERAGEIFS($Z$5:$Z$1000,$S$5:$S$1000,ROW(),$T$5:$T$1000,"Sub"),$Z223)))</f>
        <v/>
      </c>
      <c r="AE223" s="63">
        <f>IF($T223&lt;&gt;"Macro","",IF(COUNTIFS($Q$5:$Q$1000,$Q223,$T$5:$T$1000,"Macro",$G$5:$G$1000,"&gt;0")=0,1/COUNTIFS($Q$5:$Q$1000,$Q223,$T$5:$T$1000,"Macro"),IF(AND(ISNUMBER($G223),N($G223)&gt;0),$G223,SUMIFS($G$5:$G$1000,$Q$5:$Q$1000,$Q223,$T$5:$T$1000,"Macro")/COUNTIFS($Q$5:$Q$1000,$Q223,$T$5:$T$1000,"Macro",$G$5:$G$1000,"&gt;0"))/(COUNTIFS($Q$5:$Q$1000,$Q223,$T$5:$T$1000,"Macro")*SUMIFS($G$5:$G$1000,$Q$5:$Q$1000,$Q223,$T$5:$T$1000,"Macro")/COUNTIFS($Q$5:$Q$1000,$Q223,$T$5:$T$1000,"Macro",$G$5:$G$1000,"&gt;0"))))</f>
        <v/>
      </c>
    </row>
    <row r="224">
      <c r="A224" s="55">
        <f>IF(NOT((COUNTA($B224:$K224)+COUNTA($O224))&gt;0),"",IF($T224="Macro",COUNTIFS($T$5:$T224,"Macro",$Q$5:$Q224,$Q224),IF(N($S224)=0,"?",COUNTIFS(INDEX($T$5:$T$1000,1):INDEX($T$5:$T$1000,$S224-4),"Macro",INDEX($Q$5:$Q$1000,1):INDEX($Q$5:$Q$1000,$S224-4),INDEX($Q$5:$Q$1000,$S224-4))&amp;"."&amp;COUNTIFS($S$5:$S224,$S224,$T$5:$T224,"Sub"))))</f>
        <v/>
      </c>
      <c r="B224" s="56" t="n"/>
      <c r="C224" s="57" t="n"/>
      <c r="D224" s="58" t="n"/>
      <c r="E224" s="58" t="n"/>
      <c r="F224" s="58" t="n"/>
      <c r="G224" s="59" t="n"/>
      <c r="H224" s="59" t="n"/>
      <c r="I224" s="59" t="n"/>
      <c r="J224" s="59" t="n"/>
      <c r="K224" s="59" t="n"/>
      <c r="L224" s="60">
        <f>IF(NOT((COUNTA($B224:$K224)+COUNTA($O224))&gt;0),"",IF(ISNUMBER($F224),1,IF(N($U224)&gt;0,AVERAGEIFS($V$5:$V$1000,$S$5:$S$1000,ROW(),$T$5:$T$1000,"Sub"),$V224)))</f>
        <v/>
      </c>
      <c r="M224" s="55">
        <f>IF($L224="","",IF($L224&gt;=1,"Completado",IF($L224&gt;0,"En curso","Pendiente")))</f>
        <v/>
      </c>
      <c r="N224" s="55">
        <f>IF(NOT((COUNTA($B224:$K224)+COUNTA($O224))&gt;0),"",IF(ISNUMBER($F224),IF(AND(ISNUMBER($E224),$F224&gt;$E224),"Cumplida con "&amp;($F224-$E224)&amp;IF($F224-$E224=1," día"," días")&amp;" de retraso","Cumplida"),IF(N($L224)&gt;=1,"Cumplida",IF(NOT(ISNUMBER($E224)),"Sin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plazo")))))))</f>
        <v/>
      </c>
      <c r="O224" s="57" t="n"/>
      <c r="P224" s="61">
        <f>IF(NOT((COUNTA($B224:$K224)+COUNTA($O224))&gt;0),"",IF((IF($C224="","Falta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",""))="","✔ OK","⚠ "&amp;LEFT(IF($C224="","Falta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",""),LEN(IF($C224="","Falta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",""))-3)))</f>
        <v/>
      </c>
      <c r="Q224" s="62">
        <f>IF(NOT((COUNTA($B224:$K224)+COUNTA($O224))&gt;0),"",IF(AND($T224="Sub",N($S224)&gt;0),IF(ISNUMBER(INDEX($D$5:$D$1000,$S224-4)),DATE(YEAR(INDEX($D$5:$D$1000,$S224-4)),MONTH(INDEX($D$5:$D$1000,$S224-4)),1),IF(ISNUMBER(INDEX($E$5:$E$1000,$S224-4)),DATE(YEAR(INDEX($E$5:$E$1000,$S224-4)),MONTH(INDEX($E$5:$E$1000,$S224-4)),1),MesCiclo)),IF(ISNUMBER($D224),DATE(YEAR($D224),MONTH($D224),1),IF(ISNUMBER($E224),DATE(YEAR($E224),MONTH($E224),1),MesCiclo))))</f>
        <v/>
      </c>
      <c r="R224" s="63">
        <f>IF(OR($Q224="",$Q224&lt;&gt;MesCiclo),"",COUNTIF($Q$5:$Q224,MesCiclo))</f>
        <v/>
      </c>
      <c r="S224" s="63">
        <f>IF($T224="","",IF($T224="Macro",ROW(),IFERROR(LOOKUP(2,1/($T$5:$T224="Macro"),ROW($T$5:$T224)),0)))</f>
        <v/>
      </c>
      <c r="T224" s="63">
        <f>IF(NOT((COUNTA($B224:$K224)+COUNTA($O224))&gt;0),"",IF($B224="Subactividad","Sub","Macro"))</f>
        <v/>
      </c>
      <c r="U224" s="63">
        <f>IF($T224="Macro",COUNTIFS($S$5:$S$1000,ROW(),$T$5:$T$1000,"Sub"),"")</f>
        <v/>
      </c>
      <c r="V224" s="63">
        <f>IF($T224="","",IF(ISNUMBER($F224),1,IFERROR(LOOKUP(2,1/($H224:$K224&lt;&gt;""),$H224:$K224),0)))</f>
        <v/>
      </c>
      <c r="W224" s="63">
        <f>IF($T224="","",IF(AND(ISNUMBER($F224),$F224&lt;=IF($Q224=MesCiclo,InicioCiclo,$Q224+MOD(2-WEEKDAY($Q224),7))+6),1,IF(ISNUMBER($H224),$H224,0)))</f>
        <v/>
      </c>
      <c r="X224" s="63">
        <f>IF($T224="","",IF(AND(ISNUMBER($F224),$F224&lt;=IF($Q224=MesCiclo,InicioCiclo,$Q224+MOD(2-WEEKDAY($Q224),7))+13),1,IF(ISNUMBER($I224),$I224,$W224)))</f>
        <v/>
      </c>
      <c r="Y224" s="63">
        <f>IF($T224="","",IF(AND(ISNUMBER($F224),$F224&lt;=IF($Q224=MesCiclo,InicioCiclo,$Q224+MOD(2-WEEKDAY($Q224),7))+20),1,IF(ISNUMBER($J224),$J224,$X224)))</f>
        <v/>
      </c>
      <c r="Z224" s="63">
        <f>IF($T224="","",IF(AND(ISNUMBER($F224),$F224&lt;=IF($Q224=MesCiclo,InicioCiclo,$Q224+MOD(2-WEEKDAY($Q224),7))+27),1,IF(ISNUMBER($K224),$K224,$Y224)))</f>
        <v/>
      </c>
      <c r="AA224" s="63">
        <f>IF($T224="","",IF(AND(ISNUMBER($F224),$F224&lt;=IF($Q224=MesCiclo,InicioCiclo,$Q224+MOD(2-WEEKDAY($Q224),7))+6),1,IF(N($U224)&gt;0,AVERAGEIFS($W$5:$W$1000,$S$5:$S$1000,ROW(),$T$5:$T$1000,"Sub"),$W224)))</f>
        <v/>
      </c>
      <c r="AB224" s="63">
        <f>IF($T224="","",IF(AND(ISNUMBER($F224),$F224&lt;=IF($Q224=MesCiclo,InicioCiclo,$Q224+MOD(2-WEEKDAY($Q224),7))+13),1,IF(N($U224)&gt;0,AVERAGEIFS($X$5:$X$1000,$S$5:$S$1000,ROW(),$T$5:$T$1000,"Sub"),$X224)))</f>
        <v/>
      </c>
      <c r="AC224" s="63">
        <f>IF($T224="","",IF(AND(ISNUMBER($F224),$F224&lt;=IF($Q224=MesCiclo,InicioCiclo,$Q224+MOD(2-WEEKDAY($Q224),7))+20),1,IF(N($U224)&gt;0,AVERAGEIFS($Y$5:$Y$1000,$S$5:$S$1000,ROW(),$T$5:$T$1000,"Sub"),$Y224)))</f>
        <v/>
      </c>
      <c r="AD224" s="63">
        <f>IF($T224="","",IF(AND(ISNUMBER($F224),$F224&lt;=IF($Q224=MesCiclo,InicioCiclo,$Q224+MOD(2-WEEKDAY($Q224),7))+27),1,IF(N($U224)&gt;0,AVERAGEIFS($Z$5:$Z$1000,$S$5:$S$1000,ROW(),$T$5:$T$1000,"Sub"),$Z224)))</f>
        <v/>
      </c>
      <c r="AE224" s="63">
        <f>IF($T224&lt;&gt;"Macro","",IF(COUNTIFS($Q$5:$Q$1000,$Q224,$T$5:$T$1000,"Macro",$G$5:$G$1000,"&gt;0")=0,1/COUNTIFS($Q$5:$Q$1000,$Q224,$T$5:$T$1000,"Macro"),IF(AND(ISNUMBER($G224),N($G224)&gt;0),$G224,SUMIFS($G$5:$G$1000,$Q$5:$Q$1000,$Q224,$T$5:$T$1000,"Macro")/COUNTIFS($Q$5:$Q$1000,$Q224,$T$5:$T$1000,"Macro",$G$5:$G$1000,"&gt;0"))/(COUNTIFS($Q$5:$Q$1000,$Q224,$T$5:$T$1000,"Macro")*SUMIFS($G$5:$G$1000,$Q$5:$Q$1000,$Q224,$T$5:$T$1000,"Macro")/COUNTIFS($Q$5:$Q$1000,$Q224,$T$5:$T$1000,"Macro",$G$5:$G$1000,"&gt;0"))))</f>
        <v/>
      </c>
    </row>
    <row r="225">
      <c r="A225" s="55">
        <f>IF(NOT((COUNTA($B225:$K225)+COUNTA($O225))&gt;0),"",IF($T225="Macro",COUNTIFS($T$5:$T225,"Macro",$Q$5:$Q225,$Q225),IF(N($S225)=0,"?",COUNTIFS(INDEX($T$5:$T$1000,1):INDEX($T$5:$T$1000,$S225-4),"Macro",INDEX($Q$5:$Q$1000,1):INDEX($Q$5:$Q$1000,$S225-4),INDEX($Q$5:$Q$1000,$S225-4))&amp;"."&amp;COUNTIFS($S$5:$S225,$S225,$T$5:$T225,"Sub"))))</f>
        <v/>
      </c>
      <c r="B225" s="56" t="n"/>
      <c r="C225" s="57" t="n"/>
      <c r="D225" s="58" t="n"/>
      <c r="E225" s="58" t="n"/>
      <c r="F225" s="58" t="n"/>
      <c r="G225" s="59" t="n"/>
      <c r="H225" s="59" t="n"/>
      <c r="I225" s="59" t="n"/>
      <c r="J225" s="59" t="n"/>
      <c r="K225" s="59" t="n"/>
      <c r="L225" s="60">
        <f>IF(NOT((COUNTA($B225:$K225)+COUNTA($O225))&gt;0),"",IF(ISNUMBER($F225),1,IF(N($U225)&gt;0,AVERAGEIFS($V$5:$V$1000,$S$5:$S$1000,ROW(),$T$5:$T$1000,"Sub"),$V225)))</f>
        <v/>
      </c>
      <c r="M225" s="55">
        <f>IF($L225="","",IF($L225&gt;=1,"Completado",IF($L225&gt;0,"En curso","Pendiente")))</f>
        <v/>
      </c>
      <c r="N225" s="55">
        <f>IF(NOT((COUNTA($B225:$K225)+COUNTA($O225))&gt;0),"",IF(ISNUMBER($F225),IF(AND(ISNUMBER($E225),$F225&gt;$E225),"Cumplida con "&amp;($F225-$E225)&amp;IF($F225-$E225=1," día"," días")&amp;" de retraso","Cumplida"),IF(N($L225)&gt;=1,"Cumplida",IF(NOT(ISNUMBER($E225)),"Sin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plazo")))))))</f>
        <v/>
      </c>
      <c r="O225" s="57" t="n"/>
      <c r="P225" s="61">
        <f>IF(NOT((COUNTA($B225:$K225)+COUNTA($O225))&gt;0),"",IF((IF($C225="","Falta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",""))="","✔ OK","⚠ "&amp;LEFT(IF($C225="","Falta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",""),LEN(IF($C225="","Falta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",""))-3)))</f>
        <v/>
      </c>
      <c r="Q225" s="62">
        <f>IF(NOT((COUNTA($B225:$K225)+COUNTA($O225))&gt;0),"",IF(AND($T225="Sub",N($S225)&gt;0),IF(ISNUMBER(INDEX($D$5:$D$1000,$S225-4)),DATE(YEAR(INDEX($D$5:$D$1000,$S225-4)),MONTH(INDEX($D$5:$D$1000,$S225-4)),1),IF(ISNUMBER(INDEX($E$5:$E$1000,$S225-4)),DATE(YEAR(INDEX($E$5:$E$1000,$S225-4)),MONTH(INDEX($E$5:$E$1000,$S225-4)),1),MesCiclo)),IF(ISNUMBER($D225),DATE(YEAR($D225),MONTH($D225),1),IF(ISNUMBER($E225),DATE(YEAR($E225),MONTH($E225),1),MesCiclo))))</f>
        <v/>
      </c>
      <c r="R225" s="63">
        <f>IF(OR($Q225="",$Q225&lt;&gt;MesCiclo),"",COUNTIF($Q$5:$Q225,MesCiclo))</f>
        <v/>
      </c>
      <c r="S225" s="63">
        <f>IF($T225="","",IF($T225="Macro",ROW(),IFERROR(LOOKUP(2,1/($T$5:$T225="Macro"),ROW($T$5:$T225)),0)))</f>
        <v/>
      </c>
      <c r="T225" s="63">
        <f>IF(NOT((COUNTA($B225:$K225)+COUNTA($O225))&gt;0),"",IF($B225="Subactividad","Sub","Macro"))</f>
        <v/>
      </c>
      <c r="U225" s="63">
        <f>IF($T225="Macro",COUNTIFS($S$5:$S$1000,ROW(),$T$5:$T$1000,"Sub"),"")</f>
        <v/>
      </c>
      <c r="V225" s="63">
        <f>IF($T225="","",IF(ISNUMBER($F225),1,IFERROR(LOOKUP(2,1/($H225:$K225&lt;&gt;""),$H225:$K225),0)))</f>
        <v/>
      </c>
      <c r="W225" s="63">
        <f>IF($T225="","",IF(AND(ISNUMBER($F225),$F225&lt;=IF($Q225=MesCiclo,InicioCiclo,$Q225+MOD(2-WEEKDAY($Q225),7))+6),1,IF(ISNUMBER($H225),$H225,0)))</f>
        <v/>
      </c>
      <c r="X225" s="63">
        <f>IF($T225="","",IF(AND(ISNUMBER($F225),$F225&lt;=IF($Q225=MesCiclo,InicioCiclo,$Q225+MOD(2-WEEKDAY($Q225),7))+13),1,IF(ISNUMBER($I225),$I225,$W225)))</f>
        <v/>
      </c>
      <c r="Y225" s="63">
        <f>IF($T225="","",IF(AND(ISNUMBER($F225),$F225&lt;=IF($Q225=MesCiclo,InicioCiclo,$Q225+MOD(2-WEEKDAY($Q225),7))+20),1,IF(ISNUMBER($J225),$J225,$X225)))</f>
        <v/>
      </c>
      <c r="Z225" s="63">
        <f>IF($T225="","",IF(AND(ISNUMBER($F225),$F225&lt;=IF($Q225=MesCiclo,InicioCiclo,$Q225+MOD(2-WEEKDAY($Q225),7))+27),1,IF(ISNUMBER($K225),$K225,$Y225)))</f>
        <v/>
      </c>
      <c r="AA225" s="63">
        <f>IF($T225="","",IF(AND(ISNUMBER($F225),$F225&lt;=IF($Q225=MesCiclo,InicioCiclo,$Q225+MOD(2-WEEKDAY($Q225),7))+6),1,IF(N($U225)&gt;0,AVERAGEIFS($W$5:$W$1000,$S$5:$S$1000,ROW(),$T$5:$T$1000,"Sub"),$W225)))</f>
        <v/>
      </c>
      <c r="AB225" s="63">
        <f>IF($T225="","",IF(AND(ISNUMBER($F225),$F225&lt;=IF($Q225=MesCiclo,InicioCiclo,$Q225+MOD(2-WEEKDAY($Q225),7))+13),1,IF(N($U225)&gt;0,AVERAGEIFS($X$5:$X$1000,$S$5:$S$1000,ROW(),$T$5:$T$1000,"Sub"),$X225)))</f>
        <v/>
      </c>
      <c r="AC225" s="63">
        <f>IF($T225="","",IF(AND(ISNUMBER($F225),$F225&lt;=IF($Q225=MesCiclo,InicioCiclo,$Q225+MOD(2-WEEKDAY($Q225),7))+20),1,IF(N($U225)&gt;0,AVERAGEIFS($Y$5:$Y$1000,$S$5:$S$1000,ROW(),$T$5:$T$1000,"Sub"),$Y225)))</f>
        <v/>
      </c>
      <c r="AD225" s="63">
        <f>IF($T225="","",IF(AND(ISNUMBER($F225),$F225&lt;=IF($Q225=MesCiclo,InicioCiclo,$Q225+MOD(2-WEEKDAY($Q225),7))+27),1,IF(N($U225)&gt;0,AVERAGEIFS($Z$5:$Z$1000,$S$5:$S$1000,ROW(),$T$5:$T$1000,"Sub"),$Z225)))</f>
        <v/>
      </c>
      <c r="AE225" s="63">
        <f>IF($T225&lt;&gt;"Macro","",IF(COUNTIFS($Q$5:$Q$1000,$Q225,$T$5:$T$1000,"Macro",$G$5:$G$1000,"&gt;0")=0,1/COUNTIFS($Q$5:$Q$1000,$Q225,$T$5:$T$1000,"Macro"),IF(AND(ISNUMBER($G225),N($G225)&gt;0),$G225,SUMIFS($G$5:$G$1000,$Q$5:$Q$1000,$Q225,$T$5:$T$1000,"Macro")/COUNTIFS($Q$5:$Q$1000,$Q225,$T$5:$T$1000,"Macro",$G$5:$G$1000,"&gt;0"))/(COUNTIFS($Q$5:$Q$1000,$Q225,$T$5:$T$1000,"Macro")*SUMIFS($G$5:$G$1000,$Q$5:$Q$1000,$Q225,$T$5:$T$1000,"Macro")/COUNTIFS($Q$5:$Q$1000,$Q225,$T$5:$T$1000,"Macro",$G$5:$G$1000,"&gt;0"))))</f>
        <v/>
      </c>
    </row>
    <row r="226">
      <c r="A226" s="55">
        <f>IF(NOT((COUNTA($B226:$K226)+COUNTA($O226))&gt;0),"",IF($T226="Macro",COUNTIFS($T$5:$T226,"Macro",$Q$5:$Q226,$Q226),IF(N($S226)=0,"?",COUNTIFS(INDEX($T$5:$T$1000,1):INDEX($T$5:$T$1000,$S226-4),"Macro",INDEX($Q$5:$Q$1000,1):INDEX($Q$5:$Q$1000,$S226-4),INDEX($Q$5:$Q$1000,$S226-4))&amp;"."&amp;COUNTIFS($S$5:$S226,$S226,$T$5:$T226,"Sub"))))</f>
        <v/>
      </c>
      <c r="B226" s="56" t="n"/>
      <c r="C226" s="57" t="n"/>
      <c r="D226" s="58" t="n"/>
      <c r="E226" s="58" t="n"/>
      <c r="F226" s="58" t="n"/>
      <c r="G226" s="59" t="n"/>
      <c r="H226" s="59" t="n"/>
      <c r="I226" s="59" t="n"/>
      <c r="J226" s="59" t="n"/>
      <c r="K226" s="59" t="n"/>
      <c r="L226" s="60">
        <f>IF(NOT((COUNTA($B226:$K226)+COUNTA($O226))&gt;0),"",IF(ISNUMBER($F226),1,IF(N($U226)&gt;0,AVERAGEIFS($V$5:$V$1000,$S$5:$S$1000,ROW(),$T$5:$T$1000,"Sub"),$V226)))</f>
        <v/>
      </c>
      <c r="M226" s="55">
        <f>IF($L226="","",IF($L226&gt;=1,"Completado",IF($L226&gt;0,"En curso","Pendiente")))</f>
        <v/>
      </c>
      <c r="N226" s="55">
        <f>IF(NOT((COUNTA($B226:$K226)+COUNTA($O226))&gt;0),"",IF(ISNUMBER($F226),IF(AND(ISNUMBER($E226),$F226&gt;$E226),"Cumplida con "&amp;($F226-$E226)&amp;IF($F226-$E226=1," día"," días")&amp;" de retraso","Cumplida"),IF(N($L226)&gt;=1,"Cumplida",IF(NOT(ISNUMBER($E226)),"Sin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plazo")))))))</f>
        <v/>
      </c>
      <c r="O226" s="57" t="n"/>
      <c r="P226" s="61">
        <f>IF(NOT((COUNTA($B226:$K226)+COUNTA($O226))&gt;0),"",IF((IF($C226="","Falta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",""))="","✔ OK","⚠ "&amp;LEFT(IF($C226="","Falta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",""),LEN(IF($C226="","Falta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",""))-3)))</f>
        <v/>
      </c>
      <c r="Q226" s="62">
        <f>IF(NOT((COUNTA($B226:$K226)+COUNTA($O226))&gt;0),"",IF(AND($T226="Sub",N($S226)&gt;0),IF(ISNUMBER(INDEX($D$5:$D$1000,$S226-4)),DATE(YEAR(INDEX($D$5:$D$1000,$S226-4)),MONTH(INDEX($D$5:$D$1000,$S226-4)),1),IF(ISNUMBER(INDEX($E$5:$E$1000,$S226-4)),DATE(YEAR(INDEX($E$5:$E$1000,$S226-4)),MONTH(INDEX($E$5:$E$1000,$S226-4)),1),MesCiclo)),IF(ISNUMBER($D226),DATE(YEAR($D226),MONTH($D226),1),IF(ISNUMBER($E226),DATE(YEAR($E226),MONTH($E226),1),MesCiclo))))</f>
        <v/>
      </c>
      <c r="R226" s="63">
        <f>IF(OR($Q226="",$Q226&lt;&gt;MesCiclo),"",COUNTIF($Q$5:$Q226,MesCiclo))</f>
        <v/>
      </c>
      <c r="S226" s="63">
        <f>IF($T226="","",IF($T226="Macro",ROW(),IFERROR(LOOKUP(2,1/($T$5:$T226="Macro"),ROW($T$5:$T226)),0)))</f>
        <v/>
      </c>
      <c r="T226" s="63">
        <f>IF(NOT((COUNTA($B226:$K226)+COUNTA($O226))&gt;0),"",IF($B226="Subactividad","Sub","Macro"))</f>
        <v/>
      </c>
      <c r="U226" s="63">
        <f>IF($T226="Macro",COUNTIFS($S$5:$S$1000,ROW(),$T$5:$T$1000,"Sub"),"")</f>
        <v/>
      </c>
      <c r="V226" s="63">
        <f>IF($T226="","",IF(ISNUMBER($F226),1,IFERROR(LOOKUP(2,1/($H226:$K226&lt;&gt;""),$H226:$K226),0)))</f>
        <v/>
      </c>
      <c r="W226" s="63">
        <f>IF($T226="","",IF(AND(ISNUMBER($F226),$F226&lt;=IF($Q226=MesCiclo,InicioCiclo,$Q226+MOD(2-WEEKDAY($Q226),7))+6),1,IF(ISNUMBER($H226),$H226,0)))</f>
        <v/>
      </c>
      <c r="X226" s="63">
        <f>IF($T226="","",IF(AND(ISNUMBER($F226),$F226&lt;=IF($Q226=MesCiclo,InicioCiclo,$Q226+MOD(2-WEEKDAY($Q226),7))+13),1,IF(ISNUMBER($I226),$I226,$W226)))</f>
        <v/>
      </c>
      <c r="Y226" s="63">
        <f>IF($T226="","",IF(AND(ISNUMBER($F226),$F226&lt;=IF($Q226=MesCiclo,InicioCiclo,$Q226+MOD(2-WEEKDAY($Q226),7))+20),1,IF(ISNUMBER($J226),$J226,$X226)))</f>
        <v/>
      </c>
      <c r="Z226" s="63">
        <f>IF($T226="","",IF(AND(ISNUMBER($F226),$F226&lt;=IF($Q226=MesCiclo,InicioCiclo,$Q226+MOD(2-WEEKDAY($Q226),7))+27),1,IF(ISNUMBER($K226),$K226,$Y226)))</f>
        <v/>
      </c>
      <c r="AA226" s="63">
        <f>IF($T226="","",IF(AND(ISNUMBER($F226),$F226&lt;=IF($Q226=MesCiclo,InicioCiclo,$Q226+MOD(2-WEEKDAY($Q226),7))+6),1,IF(N($U226)&gt;0,AVERAGEIFS($W$5:$W$1000,$S$5:$S$1000,ROW(),$T$5:$T$1000,"Sub"),$W226)))</f>
        <v/>
      </c>
      <c r="AB226" s="63">
        <f>IF($T226="","",IF(AND(ISNUMBER($F226),$F226&lt;=IF($Q226=MesCiclo,InicioCiclo,$Q226+MOD(2-WEEKDAY($Q226),7))+13),1,IF(N($U226)&gt;0,AVERAGEIFS($X$5:$X$1000,$S$5:$S$1000,ROW(),$T$5:$T$1000,"Sub"),$X226)))</f>
        <v/>
      </c>
      <c r="AC226" s="63">
        <f>IF($T226="","",IF(AND(ISNUMBER($F226),$F226&lt;=IF($Q226=MesCiclo,InicioCiclo,$Q226+MOD(2-WEEKDAY($Q226),7))+20),1,IF(N($U226)&gt;0,AVERAGEIFS($Y$5:$Y$1000,$S$5:$S$1000,ROW(),$T$5:$T$1000,"Sub"),$Y226)))</f>
        <v/>
      </c>
      <c r="AD226" s="63">
        <f>IF($T226="","",IF(AND(ISNUMBER($F226),$F226&lt;=IF($Q226=MesCiclo,InicioCiclo,$Q226+MOD(2-WEEKDAY($Q226),7))+27),1,IF(N($U226)&gt;0,AVERAGEIFS($Z$5:$Z$1000,$S$5:$S$1000,ROW(),$T$5:$T$1000,"Sub"),$Z226)))</f>
        <v/>
      </c>
      <c r="AE226" s="63">
        <f>IF($T226&lt;&gt;"Macro","",IF(COUNTIFS($Q$5:$Q$1000,$Q226,$T$5:$T$1000,"Macro",$G$5:$G$1000,"&gt;0")=0,1/COUNTIFS($Q$5:$Q$1000,$Q226,$T$5:$T$1000,"Macro"),IF(AND(ISNUMBER($G226),N($G226)&gt;0),$G226,SUMIFS($G$5:$G$1000,$Q$5:$Q$1000,$Q226,$T$5:$T$1000,"Macro")/COUNTIFS($Q$5:$Q$1000,$Q226,$T$5:$T$1000,"Macro",$G$5:$G$1000,"&gt;0"))/(COUNTIFS($Q$5:$Q$1000,$Q226,$T$5:$T$1000,"Macro")*SUMIFS($G$5:$G$1000,$Q$5:$Q$1000,$Q226,$T$5:$T$1000,"Macro")/COUNTIFS($Q$5:$Q$1000,$Q226,$T$5:$T$1000,"Macro",$G$5:$G$1000,"&gt;0"))))</f>
        <v/>
      </c>
    </row>
    <row r="227">
      <c r="A227" s="55">
        <f>IF(NOT((COUNTA($B227:$K227)+COUNTA($O227))&gt;0),"",IF($T227="Macro",COUNTIFS($T$5:$T227,"Macro",$Q$5:$Q227,$Q227),IF(N($S227)=0,"?",COUNTIFS(INDEX($T$5:$T$1000,1):INDEX($T$5:$T$1000,$S227-4),"Macro",INDEX($Q$5:$Q$1000,1):INDEX($Q$5:$Q$1000,$S227-4),INDEX($Q$5:$Q$1000,$S227-4))&amp;"."&amp;COUNTIFS($S$5:$S227,$S227,$T$5:$T227,"Sub"))))</f>
        <v/>
      </c>
      <c r="B227" s="56" t="n"/>
      <c r="C227" s="57" t="n"/>
      <c r="D227" s="58" t="n"/>
      <c r="E227" s="58" t="n"/>
      <c r="F227" s="58" t="n"/>
      <c r="G227" s="59" t="n"/>
      <c r="H227" s="59" t="n"/>
      <c r="I227" s="59" t="n"/>
      <c r="J227" s="59" t="n"/>
      <c r="K227" s="59" t="n"/>
      <c r="L227" s="60">
        <f>IF(NOT((COUNTA($B227:$K227)+COUNTA($O227))&gt;0),"",IF(ISNUMBER($F227),1,IF(N($U227)&gt;0,AVERAGEIFS($V$5:$V$1000,$S$5:$S$1000,ROW(),$T$5:$T$1000,"Sub"),$V227)))</f>
        <v/>
      </c>
      <c r="M227" s="55">
        <f>IF($L227="","",IF($L227&gt;=1,"Completado",IF($L227&gt;0,"En curso","Pendiente")))</f>
        <v/>
      </c>
      <c r="N227" s="55">
        <f>IF(NOT((COUNTA($B227:$K227)+COUNTA($O227))&gt;0),"",IF(ISNUMBER($F227),IF(AND(ISNUMBER($E227),$F227&gt;$E227),"Cumplida con "&amp;($F227-$E227)&amp;IF($F227-$E227=1," día"," días")&amp;" de retraso","Cumplida"),IF(N($L227)&gt;=1,"Cumplida",IF(NOT(ISNUMBER($E227)),"Sin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plazo")))))))</f>
        <v/>
      </c>
      <c r="O227" s="57" t="n"/>
      <c r="P227" s="61">
        <f>IF(NOT((COUNTA($B227:$K227)+COUNTA($O227))&gt;0),"",IF((IF($C227="","Falta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",""))="","✔ OK","⚠ "&amp;LEFT(IF($C227="","Falta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",""),LEN(IF($C227="","Falta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",""))-3)))</f>
        <v/>
      </c>
      <c r="Q227" s="62">
        <f>IF(NOT((COUNTA($B227:$K227)+COUNTA($O227))&gt;0),"",IF(AND($T227="Sub",N($S227)&gt;0),IF(ISNUMBER(INDEX($D$5:$D$1000,$S227-4)),DATE(YEAR(INDEX($D$5:$D$1000,$S227-4)),MONTH(INDEX($D$5:$D$1000,$S227-4)),1),IF(ISNUMBER(INDEX($E$5:$E$1000,$S227-4)),DATE(YEAR(INDEX($E$5:$E$1000,$S227-4)),MONTH(INDEX($E$5:$E$1000,$S227-4)),1),MesCiclo)),IF(ISNUMBER($D227),DATE(YEAR($D227),MONTH($D227),1),IF(ISNUMBER($E227),DATE(YEAR($E227),MONTH($E227),1),MesCiclo))))</f>
        <v/>
      </c>
      <c r="R227" s="63">
        <f>IF(OR($Q227="",$Q227&lt;&gt;MesCiclo),"",COUNTIF($Q$5:$Q227,MesCiclo))</f>
        <v/>
      </c>
      <c r="S227" s="63">
        <f>IF($T227="","",IF($T227="Macro",ROW(),IFERROR(LOOKUP(2,1/($T$5:$T227="Macro"),ROW($T$5:$T227)),0)))</f>
        <v/>
      </c>
      <c r="T227" s="63">
        <f>IF(NOT((COUNTA($B227:$K227)+COUNTA($O227))&gt;0),"",IF($B227="Subactividad","Sub","Macro"))</f>
        <v/>
      </c>
      <c r="U227" s="63">
        <f>IF($T227="Macro",COUNTIFS($S$5:$S$1000,ROW(),$T$5:$T$1000,"Sub"),"")</f>
        <v/>
      </c>
      <c r="V227" s="63">
        <f>IF($T227="","",IF(ISNUMBER($F227),1,IFERROR(LOOKUP(2,1/($H227:$K227&lt;&gt;""),$H227:$K227),0)))</f>
        <v/>
      </c>
      <c r="W227" s="63">
        <f>IF($T227="","",IF(AND(ISNUMBER($F227),$F227&lt;=IF($Q227=MesCiclo,InicioCiclo,$Q227+MOD(2-WEEKDAY($Q227),7))+6),1,IF(ISNUMBER($H227),$H227,0)))</f>
        <v/>
      </c>
      <c r="X227" s="63">
        <f>IF($T227="","",IF(AND(ISNUMBER($F227),$F227&lt;=IF($Q227=MesCiclo,InicioCiclo,$Q227+MOD(2-WEEKDAY($Q227),7))+13),1,IF(ISNUMBER($I227),$I227,$W227)))</f>
        <v/>
      </c>
      <c r="Y227" s="63">
        <f>IF($T227="","",IF(AND(ISNUMBER($F227),$F227&lt;=IF($Q227=MesCiclo,InicioCiclo,$Q227+MOD(2-WEEKDAY($Q227),7))+20),1,IF(ISNUMBER($J227),$J227,$X227)))</f>
        <v/>
      </c>
      <c r="Z227" s="63">
        <f>IF($T227="","",IF(AND(ISNUMBER($F227),$F227&lt;=IF($Q227=MesCiclo,InicioCiclo,$Q227+MOD(2-WEEKDAY($Q227),7))+27),1,IF(ISNUMBER($K227),$K227,$Y227)))</f>
        <v/>
      </c>
      <c r="AA227" s="63">
        <f>IF($T227="","",IF(AND(ISNUMBER($F227),$F227&lt;=IF($Q227=MesCiclo,InicioCiclo,$Q227+MOD(2-WEEKDAY($Q227),7))+6),1,IF(N($U227)&gt;0,AVERAGEIFS($W$5:$W$1000,$S$5:$S$1000,ROW(),$T$5:$T$1000,"Sub"),$W227)))</f>
        <v/>
      </c>
      <c r="AB227" s="63">
        <f>IF($T227="","",IF(AND(ISNUMBER($F227),$F227&lt;=IF($Q227=MesCiclo,InicioCiclo,$Q227+MOD(2-WEEKDAY($Q227),7))+13),1,IF(N($U227)&gt;0,AVERAGEIFS($X$5:$X$1000,$S$5:$S$1000,ROW(),$T$5:$T$1000,"Sub"),$X227)))</f>
        <v/>
      </c>
      <c r="AC227" s="63">
        <f>IF($T227="","",IF(AND(ISNUMBER($F227),$F227&lt;=IF($Q227=MesCiclo,InicioCiclo,$Q227+MOD(2-WEEKDAY($Q227),7))+20),1,IF(N($U227)&gt;0,AVERAGEIFS($Y$5:$Y$1000,$S$5:$S$1000,ROW(),$T$5:$T$1000,"Sub"),$Y227)))</f>
        <v/>
      </c>
      <c r="AD227" s="63">
        <f>IF($T227="","",IF(AND(ISNUMBER($F227),$F227&lt;=IF($Q227=MesCiclo,InicioCiclo,$Q227+MOD(2-WEEKDAY($Q227),7))+27),1,IF(N($U227)&gt;0,AVERAGEIFS($Z$5:$Z$1000,$S$5:$S$1000,ROW(),$T$5:$T$1000,"Sub"),$Z227)))</f>
        <v/>
      </c>
      <c r="AE227" s="63">
        <f>IF($T227&lt;&gt;"Macro","",IF(COUNTIFS($Q$5:$Q$1000,$Q227,$T$5:$T$1000,"Macro",$G$5:$G$1000,"&gt;0")=0,1/COUNTIFS($Q$5:$Q$1000,$Q227,$T$5:$T$1000,"Macro"),IF(AND(ISNUMBER($G227),N($G227)&gt;0),$G227,SUMIFS($G$5:$G$1000,$Q$5:$Q$1000,$Q227,$T$5:$T$1000,"Macro")/COUNTIFS($Q$5:$Q$1000,$Q227,$T$5:$T$1000,"Macro",$G$5:$G$1000,"&gt;0"))/(COUNTIFS($Q$5:$Q$1000,$Q227,$T$5:$T$1000,"Macro")*SUMIFS($G$5:$G$1000,$Q$5:$Q$1000,$Q227,$T$5:$T$1000,"Macro")/COUNTIFS($Q$5:$Q$1000,$Q227,$T$5:$T$1000,"Macro",$G$5:$G$1000,"&gt;0"))))</f>
        <v/>
      </c>
    </row>
    <row r="228">
      <c r="A228" s="55">
        <f>IF(NOT((COUNTA($B228:$K228)+COUNTA($O228))&gt;0),"",IF($T228="Macro",COUNTIFS($T$5:$T228,"Macro",$Q$5:$Q228,$Q228),IF(N($S228)=0,"?",COUNTIFS(INDEX($T$5:$T$1000,1):INDEX($T$5:$T$1000,$S228-4),"Macro",INDEX($Q$5:$Q$1000,1):INDEX($Q$5:$Q$1000,$S228-4),INDEX($Q$5:$Q$1000,$S228-4))&amp;"."&amp;COUNTIFS($S$5:$S228,$S228,$T$5:$T228,"Sub"))))</f>
        <v/>
      </c>
      <c r="B228" s="56" t="n"/>
      <c r="C228" s="57" t="n"/>
      <c r="D228" s="58" t="n"/>
      <c r="E228" s="58" t="n"/>
      <c r="F228" s="58" t="n"/>
      <c r="G228" s="59" t="n"/>
      <c r="H228" s="59" t="n"/>
      <c r="I228" s="59" t="n"/>
      <c r="J228" s="59" t="n"/>
      <c r="K228" s="59" t="n"/>
      <c r="L228" s="60">
        <f>IF(NOT((COUNTA($B228:$K228)+COUNTA($O228))&gt;0),"",IF(ISNUMBER($F228),1,IF(N($U228)&gt;0,AVERAGEIFS($V$5:$V$1000,$S$5:$S$1000,ROW(),$T$5:$T$1000,"Sub"),$V228)))</f>
        <v/>
      </c>
      <c r="M228" s="55">
        <f>IF($L228="","",IF($L228&gt;=1,"Completado",IF($L228&gt;0,"En curso","Pendiente")))</f>
        <v/>
      </c>
      <c r="N228" s="55">
        <f>IF(NOT((COUNTA($B228:$K228)+COUNTA($O228))&gt;0),"",IF(ISNUMBER($F228),IF(AND(ISNUMBER($E228),$F228&gt;$E228),"Cumplida con "&amp;($F228-$E228)&amp;IF($F228-$E228=1," día"," días")&amp;" de retraso","Cumplida"),IF(N($L228)&gt;=1,"Cumplida",IF(NOT(ISNUMBER($E228)),"Sin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plazo")))))))</f>
        <v/>
      </c>
      <c r="O228" s="57" t="n"/>
      <c r="P228" s="61">
        <f>IF(NOT((COUNTA($B228:$K228)+COUNTA($O228))&gt;0),"",IF((IF($C228="","Falta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",""))="","✔ OK","⚠ "&amp;LEFT(IF($C228="","Falta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",""),LEN(IF($C228="","Falta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",""))-3)))</f>
        <v/>
      </c>
      <c r="Q228" s="62">
        <f>IF(NOT((COUNTA($B228:$K228)+COUNTA($O228))&gt;0),"",IF(AND($T228="Sub",N($S228)&gt;0),IF(ISNUMBER(INDEX($D$5:$D$1000,$S228-4)),DATE(YEAR(INDEX($D$5:$D$1000,$S228-4)),MONTH(INDEX($D$5:$D$1000,$S228-4)),1),IF(ISNUMBER(INDEX($E$5:$E$1000,$S228-4)),DATE(YEAR(INDEX($E$5:$E$1000,$S228-4)),MONTH(INDEX($E$5:$E$1000,$S228-4)),1),MesCiclo)),IF(ISNUMBER($D228),DATE(YEAR($D228),MONTH($D228),1),IF(ISNUMBER($E228),DATE(YEAR($E228),MONTH($E228),1),MesCiclo))))</f>
        <v/>
      </c>
      <c r="R228" s="63">
        <f>IF(OR($Q228="",$Q228&lt;&gt;MesCiclo),"",COUNTIF($Q$5:$Q228,MesCiclo))</f>
        <v/>
      </c>
      <c r="S228" s="63">
        <f>IF($T228="","",IF($T228="Macro",ROW(),IFERROR(LOOKUP(2,1/($T$5:$T228="Macro"),ROW($T$5:$T228)),0)))</f>
        <v/>
      </c>
      <c r="T228" s="63">
        <f>IF(NOT((COUNTA($B228:$K228)+COUNTA($O228))&gt;0),"",IF($B228="Subactividad","Sub","Macro"))</f>
        <v/>
      </c>
      <c r="U228" s="63">
        <f>IF($T228="Macro",COUNTIFS($S$5:$S$1000,ROW(),$T$5:$T$1000,"Sub"),"")</f>
        <v/>
      </c>
      <c r="V228" s="63">
        <f>IF($T228="","",IF(ISNUMBER($F228),1,IFERROR(LOOKUP(2,1/($H228:$K228&lt;&gt;""),$H228:$K228),0)))</f>
        <v/>
      </c>
      <c r="W228" s="63">
        <f>IF($T228="","",IF(AND(ISNUMBER($F228),$F228&lt;=IF($Q228=MesCiclo,InicioCiclo,$Q228+MOD(2-WEEKDAY($Q228),7))+6),1,IF(ISNUMBER($H228),$H228,0)))</f>
        <v/>
      </c>
      <c r="X228" s="63">
        <f>IF($T228="","",IF(AND(ISNUMBER($F228),$F228&lt;=IF($Q228=MesCiclo,InicioCiclo,$Q228+MOD(2-WEEKDAY($Q228),7))+13),1,IF(ISNUMBER($I228),$I228,$W228)))</f>
        <v/>
      </c>
      <c r="Y228" s="63">
        <f>IF($T228="","",IF(AND(ISNUMBER($F228),$F228&lt;=IF($Q228=MesCiclo,InicioCiclo,$Q228+MOD(2-WEEKDAY($Q228),7))+20),1,IF(ISNUMBER($J228),$J228,$X228)))</f>
        <v/>
      </c>
      <c r="Z228" s="63">
        <f>IF($T228="","",IF(AND(ISNUMBER($F228),$F228&lt;=IF($Q228=MesCiclo,InicioCiclo,$Q228+MOD(2-WEEKDAY($Q228),7))+27),1,IF(ISNUMBER($K228),$K228,$Y228)))</f>
        <v/>
      </c>
      <c r="AA228" s="63">
        <f>IF($T228="","",IF(AND(ISNUMBER($F228),$F228&lt;=IF($Q228=MesCiclo,InicioCiclo,$Q228+MOD(2-WEEKDAY($Q228),7))+6),1,IF(N($U228)&gt;0,AVERAGEIFS($W$5:$W$1000,$S$5:$S$1000,ROW(),$T$5:$T$1000,"Sub"),$W228)))</f>
        <v/>
      </c>
      <c r="AB228" s="63">
        <f>IF($T228="","",IF(AND(ISNUMBER($F228),$F228&lt;=IF($Q228=MesCiclo,InicioCiclo,$Q228+MOD(2-WEEKDAY($Q228),7))+13),1,IF(N($U228)&gt;0,AVERAGEIFS($X$5:$X$1000,$S$5:$S$1000,ROW(),$T$5:$T$1000,"Sub"),$X228)))</f>
        <v/>
      </c>
      <c r="AC228" s="63">
        <f>IF($T228="","",IF(AND(ISNUMBER($F228),$F228&lt;=IF($Q228=MesCiclo,InicioCiclo,$Q228+MOD(2-WEEKDAY($Q228),7))+20),1,IF(N($U228)&gt;0,AVERAGEIFS($Y$5:$Y$1000,$S$5:$S$1000,ROW(),$T$5:$T$1000,"Sub"),$Y228)))</f>
        <v/>
      </c>
      <c r="AD228" s="63">
        <f>IF($T228="","",IF(AND(ISNUMBER($F228),$F228&lt;=IF($Q228=MesCiclo,InicioCiclo,$Q228+MOD(2-WEEKDAY($Q228),7))+27),1,IF(N($U228)&gt;0,AVERAGEIFS($Z$5:$Z$1000,$S$5:$S$1000,ROW(),$T$5:$T$1000,"Sub"),$Z228)))</f>
        <v/>
      </c>
      <c r="AE228" s="63">
        <f>IF($T228&lt;&gt;"Macro","",IF(COUNTIFS($Q$5:$Q$1000,$Q228,$T$5:$T$1000,"Macro",$G$5:$G$1000,"&gt;0")=0,1/COUNTIFS($Q$5:$Q$1000,$Q228,$T$5:$T$1000,"Macro"),IF(AND(ISNUMBER($G228),N($G228)&gt;0),$G228,SUMIFS($G$5:$G$1000,$Q$5:$Q$1000,$Q228,$T$5:$T$1000,"Macro")/COUNTIFS($Q$5:$Q$1000,$Q228,$T$5:$T$1000,"Macro",$G$5:$G$1000,"&gt;0"))/(COUNTIFS($Q$5:$Q$1000,$Q228,$T$5:$T$1000,"Macro")*SUMIFS($G$5:$G$1000,$Q$5:$Q$1000,$Q228,$T$5:$T$1000,"Macro")/COUNTIFS($Q$5:$Q$1000,$Q228,$T$5:$T$1000,"Macro",$G$5:$G$1000,"&gt;0"))))</f>
        <v/>
      </c>
    </row>
    <row r="229">
      <c r="A229" s="55">
        <f>IF(NOT((COUNTA($B229:$K229)+COUNTA($O229))&gt;0),"",IF($T229="Macro",COUNTIFS($T$5:$T229,"Macro",$Q$5:$Q229,$Q229),IF(N($S229)=0,"?",COUNTIFS(INDEX($T$5:$T$1000,1):INDEX($T$5:$T$1000,$S229-4),"Macro",INDEX($Q$5:$Q$1000,1):INDEX($Q$5:$Q$1000,$S229-4),INDEX($Q$5:$Q$1000,$S229-4))&amp;"."&amp;COUNTIFS($S$5:$S229,$S229,$T$5:$T229,"Sub"))))</f>
        <v/>
      </c>
      <c r="B229" s="56" t="n"/>
      <c r="C229" s="57" t="n"/>
      <c r="D229" s="58" t="n"/>
      <c r="E229" s="58" t="n"/>
      <c r="F229" s="58" t="n"/>
      <c r="G229" s="59" t="n"/>
      <c r="H229" s="59" t="n"/>
      <c r="I229" s="59" t="n"/>
      <c r="J229" s="59" t="n"/>
      <c r="K229" s="59" t="n"/>
      <c r="L229" s="60">
        <f>IF(NOT((COUNTA($B229:$K229)+COUNTA($O229))&gt;0),"",IF(ISNUMBER($F229),1,IF(N($U229)&gt;0,AVERAGEIFS($V$5:$V$1000,$S$5:$S$1000,ROW(),$T$5:$T$1000,"Sub"),$V229)))</f>
        <v/>
      </c>
      <c r="M229" s="55">
        <f>IF($L229="","",IF($L229&gt;=1,"Completado",IF($L229&gt;0,"En curso","Pendiente")))</f>
        <v/>
      </c>
      <c r="N229" s="55">
        <f>IF(NOT((COUNTA($B229:$K229)+COUNTA($O229))&gt;0),"",IF(ISNUMBER($F229),IF(AND(ISNUMBER($E229),$F229&gt;$E229),"Cumplida con "&amp;($F229-$E229)&amp;IF($F229-$E229=1," día"," días")&amp;" de retraso","Cumplida"),IF(N($L229)&gt;=1,"Cumplida",IF(NOT(ISNUMBER($E229)),"Sin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plazo")))))))</f>
        <v/>
      </c>
      <c r="O229" s="57" t="n"/>
      <c r="P229" s="61">
        <f>IF(NOT((COUNTA($B229:$K229)+COUNTA($O229))&gt;0),"",IF((IF($C229="","Falta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",""))="","✔ OK","⚠ "&amp;LEFT(IF($C229="","Falta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",""),LEN(IF($C229="","Falta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",""))-3)))</f>
        <v/>
      </c>
      <c r="Q229" s="62">
        <f>IF(NOT((COUNTA($B229:$K229)+COUNTA($O229))&gt;0),"",IF(AND($T229="Sub",N($S229)&gt;0),IF(ISNUMBER(INDEX($D$5:$D$1000,$S229-4)),DATE(YEAR(INDEX($D$5:$D$1000,$S229-4)),MONTH(INDEX($D$5:$D$1000,$S229-4)),1),IF(ISNUMBER(INDEX($E$5:$E$1000,$S229-4)),DATE(YEAR(INDEX($E$5:$E$1000,$S229-4)),MONTH(INDEX($E$5:$E$1000,$S229-4)),1),MesCiclo)),IF(ISNUMBER($D229),DATE(YEAR($D229),MONTH($D229),1),IF(ISNUMBER($E229),DATE(YEAR($E229),MONTH($E229),1),MesCiclo))))</f>
        <v/>
      </c>
      <c r="R229" s="63">
        <f>IF(OR($Q229="",$Q229&lt;&gt;MesCiclo),"",COUNTIF($Q$5:$Q229,MesCiclo))</f>
        <v/>
      </c>
      <c r="S229" s="63">
        <f>IF($T229="","",IF($T229="Macro",ROW(),IFERROR(LOOKUP(2,1/($T$5:$T229="Macro"),ROW($T$5:$T229)),0)))</f>
        <v/>
      </c>
      <c r="T229" s="63">
        <f>IF(NOT((COUNTA($B229:$K229)+COUNTA($O229))&gt;0),"",IF($B229="Subactividad","Sub","Macro"))</f>
        <v/>
      </c>
      <c r="U229" s="63">
        <f>IF($T229="Macro",COUNTIFS($S$5:$S$1000,ROW(),$T$5:$T$1000,"Sub"),"")</f>
        <v/>
      </c>
      <c r="V229" s="63">
        <f>IF($T229="","",IF(ISNUMBER($F229),1,IFERROR(LOOKUP(2,1/($H229:$K229&lt;&gt;""),$H229:$K229),0)))</f>
        <v/>
      </c>
      <c r="W229" s="63">
        <f>IF($T229="","",IF(AND(ISNUMBER($F229),$F229&lt;=IF($Q229=MesCiclo,InicioCiclo,$Q229+MOD(2-WEEKDAY($Q229),7))+6),1,IF(ISNUMBER($H229),$H229,0)))</f>
        <v/>
      </c>
      <c r="X229" s="63">
        <f>IF($T229="","",IF(AND(ISNUMBER($F229),$F229&lt;=IF($Q229=MesCiclo,InicioCiclo,$Q229+MOD(2-WEEKDAY($Q229),7))+13),1,IF(ISNUMBER($I229),$I229,$W229)))</f>
        <v/>
      </c>
      <c r="Y229" s="63">
        <f>IF($T229="","",IF(AND(ISNUMBER($F229),$F229&lt;=IF($Q229=MesCiclo,InicioCiclo,$Q229+MOD(2-WEEKDAY($Q229),7))+20),1,IF(ISNUMBER($J229),$J229,$X229)))</f>
        <v/>
      </c>
      <c r="Z229" s="63">
        <f>IF($T229="","",IF(AND(ISNUMBER($F229),$F229&lt;=IF($Q229=MesCiclo,InicioCiclo,$Q229+MOD(2-WEEKDAY($Q229),7))+27),1,IF(ISNUMBER($K229),$K229,$Y229)))</f>
        <v/>
      </c>
      <c r="AA229" s="63">
        <f>IF($T229="","",IF(AND(ISNUMBER($F229),$F229&lt;=IF($Q229=MesCiclo,InicioCiclo,$Q229+MOD(2-WEEKDAY($Q229),7))+6),1,IF(N($U229)&gt;0,AVERAGEIFS($W$5:$W$1000,$S$5:$S$1000,ROW(),$T$5:$T$1000,"Sub"),$W229)))</f>
        <v/>
      </c>
      <c r="AB229" s="63">
        <f>IF($T229="","",IF(AND(ISNUMBER($F229),$F229&lt;=IF($Q229=MesCiclo,InicioCiclo,$Q229+MOD(2-WEEKDAY($Q229),7))+13),1,IF(N($U229)&gt;0,AVERAGEIFS($X$5:$X$1000,$S$5:$S$1000,ROW(),$T$5:$T$1000,"Sub"),$X229)))</f>
        <v/>
      </c>
      <c r="AC229" s="63">
        <f>IF($T229="","",IF(AND(ISNUMBER($F229),$F229&lt;=IF($Q229=MesCiclo,InicioCiclo,$Q229+MOD(2-WEEKDAY($Q229),7))+20),1,IF(N($U229)&gt;0,AVERAGEIFS($Y$5:$Y$1000,$S$5:$S$1000,ROW(),$T$5:$T$1000,"Sub"),$Y229)))</f>
        <v/>
      </c>
      <c r="AD229" s="63">
        <f>IF($T229="","",IF(AND(ISNUMBER($F229),$F229&lt;=IF($Q229=MesCiclo,InicioCiclo,$Q229+MOD(2-WEEKDAY($Q229),7))+27),1,IF(N($U229)&gt;0,AVERAGEIFS($Z$5:$Z$1000,$S$5:$S$1000,ROW(),$T$5:$T$1000,"Sub"),$Z229)))</f>
        <v/>
      </c>
      <c r="AE229" s="63">
        <f>IF($T229&lt;&gt;"Macro","",IF(COUNTIFS($Q$5:$Q$1000,$Q229,$T$5:$T$1000,"Macro",$G$5:$G$1000,"&gt;0")=0,1/COUNTIFS($Q$5:$Q$1000,$Q229,$T$5:$T$1000,"Macro"),IF(AND(ISNUMBER($G229),N($G229)&gt;0),$G229,SUMIFS($G$5:$G$1000,$Q$5:$Q$1000,$Q229,$T$5:$T$1000,"Macro")/COUNTIFS($Q$5:$Q$1000,$Q229,$T$5:$T$1000,"Macro",$G$5:$G$1000,"&gt;0"))/(COUNTIFS($Q$5:$Q$1000,$Q229,$T$5:$T$1000,"Macro")*SUMIFS($G$5:$G$1000,$Q$5:$Q$1000,$Q229,$T$5:$T$1000,"Macro")/COUNTIFS($Q$5:$Q$1000,$Q229,$T$5:$T$1000,"Macro",$G$5:$G$1000,"&gt;0"))))</f>
        <v/>
      </c>
    </row>
    <row r="230">
      <c r="A230" s="55">
        <f>IF(NOT((COUNTA($B230:$K230)+COUNTA($O230))&gt;0),"",IF($T230="Macro",COUNTIFS($T$5:$T230,"Macro",$Q$5:$Q230,$Q230),IF(N($S230)=0,"?",COUNTIFS(INDEX($T$5:$T$1000,1):INDEX($T$5:$T$1000,$S230-4),"Macro",INDEX($Q$5:$Q$1000,1):INDEX($Q$5:$Q$1000,$S230-4),INDEX($Q$5:$Q$1000,$S230-4))&amp;"."&amp;COUNTIFS($S$5:$S230,$S230,$T$5:$T230,"Sub"))))</f>
        <v/>
      </c>
      <c r="B230" s="56" t="n"/>
      <c r="C230" s="57" t="n"/>
      <c r="D230" s="58" t="n"/>
      <c r="E230" s="58" t="n"/>
      <c r="F230" s="58" t="n"/>
      <c r="G230" s="59" t="n"/>
      <c r="H230" s="59" t="n"/>
      <c r="I230" s="59" t="n"/>
      <c r="J230" s="59" t="n"/>
      <c r="K230" s="59" t="n"/>
      <c r="L230" s="60">
        <f>IF(NOT((COUNTA($B230:$K230)+COUNTA($O230))&gt;0),"",IF(ISNUMBER($F230),1,IF(N($U230)&gt;0,AVERAGEIFS($V$5:$V$1000,$S$5:$S$1000,ROW(),$T$5:$T$1000,"Sub"),$V230)))</f>
        <v/>
      </c>
      <c r="M230" s="55">
        <f>IF($L230="","",IF($L230&gt;=1,"Completado",IF($L230&gt;0,"En curso","Pendiente")))</f>
        <v/>
      </c>
      <c r="N230" s="55">
        <f>IF(NOT((COUNTA($B230:$K230)+COUNTA($O230))&gt;0),"",IF(ISNUMBER($F230),IF(AND(ISNUMBER($E230),$F230&gt;$E230),"Cumplida con "&amp;($F230-$E230)&amp;IF($F230-$E230=1," día"," días")&amp;" de retraso","Cumplida"),IF(N($L230)&gt;=1,"Cumplida",IF(NOT(ISNUMBER($E230)),"Sin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plazo")))))))</f>
        <v/>
      </c>
      <c r="O230" s="57" t="n"/>
      <c r="P230" s="61">
        <f>IF(NOT((COUNTA($B230:$K230)+COUNTA($O230))&gt;0),"",IF((IF($C230="","Falta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",""))="","✔ OK","⚠ "&amp;LEFT(IF($C230="","Falta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",""),LEN(IF($C230="","Falta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",""))-3)))</f>
        <v/>
      </c>
      <c r="Q230" s="62">
        <f>IF(NOT((COUNTA($B230:$K230)+COUNTA($O230))&gt;0),"",IF(AND($T230="Sub",N($S230)&gt;0),IF(ISNUMBER(INDEX($D$5:$D$1000,$S230-4)),DATE(YEAR(INDEX($D$5:$D$1000,$S230-4)),MONTH(INDEX($D$5:$D$1000,$S230-4)),1),IF(ISNUMBER(INDEX($E$5:$E$1000,$S230-4)),DATE(YEAR(INDEX($E$5:$E$1000,$S230-4)),MONTH(INDEX($E$5:$E$1000,$S230-4)),1),MesCiclo)),IF(ISNUMBER($D230),DATE(YEAR($D230),MONTH($D230),1),IF(ISNUMBER($E230),DATE(YEAR($E230),MONTH($E230),1),MesCiclo))))</f>
        <v/>
      </c>
      <c r="R230" s="63">
        <f>IF(OR($Q230="",$Q230&lt;&gt;MesCiclo),"",COUNTIF($Q$5:$Q230,MesCiclo))</f>
        <v/>
      </c>
      <c r="S230" s="63">
        <f>IF($T230="","",IF($T230="Macro",ROW(),IFERROR(LOOKUP(2,1/($T$5:$T230="Macro"),ROW($T$5:$T230)),0)))</f>
        <v/>
      </c>
      <c r="T230" s="63">
        <f>IF(NOT((COUNTA($B230:$K230)+COUNTA($O230))&gt;0),"",IF($B230="Subactividad","Sub","Macro"))</f>
        <v/>
      </c>
      <c r="U230" s="63">
        <f>IF($T230="Macro",COUNTIFS($S$5:$S$1000,ROW(),$T$5:$T$1000,"Sub"),"")</f>
        <v/>
      </c>
      <c r="V230" s="63">
        <f>IF($T230="","",IF(ISNUMBER($F230),1,IFERROR(LOOKUP(2,1/($H230:$K230&lt;&gt;""),$H230:$K230),0)))</f>
        <v/>
      </c>
      <c r="W230" s="63">
        <f>IF($T230="","",IF(AND(ISNUMBER($F230),$F230&lt;=IF($Q230=MesCiclo,InicioCiclo,$Q230+MOD(2-WEEKDAY($Q230),7))+6),1,IF(ISNUMBER($H230),$H230,0)))</f>
        <v/>
      </c>
      <c r="X230" s="63">
        <f>IF($T230="","",IF(AND(ISNUMBER($F230),$F230&lt;=IF($Q230=MesCiclo,InicioCiclo,$Q230+MOD(2-WEEKDAY($Q230),7))+13),1,IF(ISNUMBER($I230),$I230,$W230)))</f>
        <v/>
      </c>
      <c r="Y230" s="63">
        <f>IF($T230="","",IF(AND(ISNUMBER($F230),$F230&lt;=IF($Q230=MesCiclo,InicioCiclo,$Q230+MOD(2-WEEKDAY($Q230),7))+20),1,IF(ISNUMBER($J230),$J230,$X230)))</f>
        <v/>
      </c>
      <c r="Z230" s="63">
        <f>IF($T230="","",IF(AND(ISNUMBER($F230),$F230&lt;=IF($Q230=MesCiclo,InicioCiclo,$Q230+MOD(2-WEEKDAY($Q230),7))+27),1,IF(ISNUMBER($K230),$K230,$Y230)))</f>
        <v/>
      </c>
      <c r="AA230" s="63">
        <f>IF($T230="","",IF(AND(ISNUMBER($F230),$F230&lt;=IF($Q230=MesCiclo,InicioCiclo,$Q230+MOD(2-WEEKDAY($Q230),7))+6),1,IF(N($U230)&gt;0,AVERAGEIFS($W$5:$W$1000,$S$5:$S$1000,ROW(),$T$5:$T$1000,"Sub"),$W230)))</f>
        <v/>
      </c>
      <c r="AB230" s="63">
        <f>IF($T230="","",IF(AND(ISNUMBER($F230),$F230&lt;=IF($Q230=MesCiclo,InicioCiclo,$Q230+MOD(2-WEEKDAY($Q230),7))+13),1,IF(N($U230)&gt;0,AVERAGEIFS($X$5:$X$1000,$S$5:$S$1000,ROW(),$T$5:$T$1000,"Sub"),$X230)))</f>
        <v/>
      </c>
      <c r="AC230" s="63">
        <f>IF($T230="","",IF(AND(ISNUMBER($F230),$F230&lt;=IF($Q230=MesCiclo,InicioCiclo,$Q230+MOD(2-WEEKDAY($Q230),7))+20),1,IF(N($U230)&gt;0,AVERAGEIFS($Y$5:$Y$1000,$S$5:$S$1000,ROW(),$T$5:$T$1000,"Sub"),$Y230)))</f>
        <v/>
      </c>
      <c r="AD230" s="63">
        <f>IF($T230="","",IF(AND(ISNUMBER($F230),$F230&lt;=IF($Q230=MesCiclo,InicioCiclo,$Q230+MOD(2-WEEKDAY($Q230),7))+27),1,IF(N($U230)&gt;0,AVERAGEIFS($Z$5:$Z$1000,$S$5:$S$1000,ROW(),$T$5:$T$1000,"Sub"),$Z230)))</f>
        <v/>
      </c>
      <c r="AE230" s="63">
        <f>IF($T230&lt;&gt;"Macro","",IF(COUNTIFS($Q$5:$Q$1000,$Q230,$T$5:$T$1000,"Macro",$G$5:$G$1000,"&gt;0")=0,1/COUNTIFS($Q$5:$Q$1000,$Q230,$T$5:$T$1000,"Macro"),IF(AND(ISNUMBER($G230),N($G230)&gt;0),$G230,SUMIFS($G$5:$G$1000,$Q$5:$Q$1000,$Q230,$T$5:$T$1000,"Macro")/COUNTIFS($Q$5:$Q$1000,$Q230,$T$5:$T$1000,"Macro",$G$5:$G$1000,"&gt;0"))/(COUNTIFS($Q$5:$Q$1000,$Q230,$T$5:$T$1000,"Macro")*SUMIFS($G$5:$G$1000,$Q$5:$Q$1000,$Q230,$T$5:$T$1000,"Macro")/COUNTIFS($Q$5:$Q$1000,$Q230,$T$5:$T$1000,"Macro",$G$5:$G$1000,"&gt;0"))))</f>
        <v/>
      </c>
    </row>
    <row r="231">
      <c r="A231" s="55">
        <f>IF(NOT((COUNTA($B231:$K231)+COUNTA($O231))&gt;0),"",IF($T231="Macro",COUNTIFS($T$5:$T231,"Macro",$Q$5:$Q231,$Q231),IF(N($S231)=0,"?",COUNTIFS(INDEX($T$5:$T$1000,1):INDEX($T$5:$T$1000,$S231-4),"Macro",INDEX($Q$5:$Q$1000,1):INDEX($Q$5:$Q$1000,$S231-4),INDEX($Q$5:$Q$1000,$S231-4))&amp;"."&amp;COUNTIFS($S$5:$S231,$S231,$T$5:$T231,"Sub"))))</f>
        <v/>
      </c>
      <c r="B231" s="56" t="n"/>
      <c r="C231" s="57" t="n"/>
      <c r="D231" s="58" t="n"/>
      <c r="E231" s="58" t="n"/>
      <c r="F231" s="58" t="n"/>
      <c r="G231" s="59" t="n"/>
      <c r="H231" s="59" t="n"/>
      <c r="I231" s="59" t="n"/>
      <c r="J231" s="59" t="n"/>
      <c r="K231" s="59" t="n"/>
      <c r="L231" s="60">
        <f>IF(NOT((COUNTA($B231:$K231)+COUNTA($O231))&gt;0),"",IF(ISNUMBER($F231),1,IF(N($U231)&gt;0,AVERAGEIFS($V$5:$V$1000,$S$5:$S$1000,ROW(),$T$5:$T$1000,"Sub"),$V231)))</f>
        <v/>
      </c>
      <c r="M231" s="55">
        <f>IF($L231="","",IF($L231&gt;=1,"Completado",IF($L231&gt;0,"En curso","Pendiente")))</f>
        <v/>
      </c>
      <c r="N231" s="55">
        <f>IF(NOT((COUNTA($B231:$K231)+COUNTA($O231))&gt;0),"",IF(ISNUMBER($F231),IF(AND(ISNUMBER($E231),$F231&gt;$E231),"Cumplida con "&amp;($F231-$E231)&amp;IF($F231-$E231=1," día"," días")&amp;" de retraso","Cumplida"),IF(N($L231)&gt;=1,"Cumplida",IF(NOT(ISNUMBER($E231)),"Sin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plazo")))))))</f>
        <v/>
      </c>
      <c r="O231" s="57" t="n"/>
      <c r="P231" s="61">
        <f>IF(NOT((COUNTA($B231:$K231)+COUNTA($O231))&gt;0),"",IF((IF($C231="","Falta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",""))="","✔ OK","⚠ "&amp;LEFT(IF($C231="","Falta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",""),LEN(IF($C231="","Falta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",""))-3)))</f>
        <v/>
      </c>
      <c r="Q231" s="62">
        <f>IF(NOT((COUNTA($B231:$K231)+COUNTA($O231))&gt;0),"",IF(AND($T231="Sub",N($S231)&gt;0),IF(ISNUMBER(INDEX($D$5:$D$1000,$S231-4)),DATE(YEAR(INDEX($D$5:$D$1000,$S231-4)),MONTH(INDEX($D$5:$D$1000,$S231-4)),1),IF(ISNUMBER(INDEX($E$5:$E$1000,$S231-4)),DATE(YEAR(INDEX($E$5:$E$1000,$S231-4)),MONTH(INDEX($E$5:$E$1000,$S231-4)),1),MesCiclo)),IF(ISNUMBER($D231),DATE(YEAR($D231),MONTH($D231),1),IF(ISNUMBER($E231),DATE(YEAR($E231),MONTH($E231),1),MesCiclo))))</f>
        <v/>
      </c>
      <c r="R231" s="63">
        <f>IF(OR($Q231="",$Q231&lt;&gt;MesCiclo),"",COUNTIF($Q$5:$Q231,MesCiclo))</f>
        <v/>
      </c>
      <c r="S231" s="63">
        <f>IF($T231="","",IF($T231="Macro",ROW(),IFERROR(LOOKUP(2,1/($T$5:$T231="Macro"),ROW($T$5:$T231)),0)))</f>
        <v/>
      </c>
      <c r="T231" s="63">
        <f>IF(NOT((COUNTA($B231:$K231)+COUNTA($O231))&gt;0),"",IF($B231="Subactividad","Sub","Macro"))</f>
        <v/>
      </c>
      <c r="U231" s="63">
        <f>IF($T231="Macro",COUNTIFS($S$5:$S$1000,ROW(),$T$5:$T$1000,"Sub"),"")</f>
        <v/>
      </c>
      <c r="V231" s="63">
        <f>IF($T231="","",IF(ISNUMBER($F231),1,IFERROR(LOOKUP(2,1/($H231:$K231&lt;&gt;""),$H231:$K231),0)))</f>
        <v/>
      </c>
      <c r="W231" s="63">
        <f>IF($T231="","",IF(AND(ISNUMBER($F231),$F231&lt;=IF($Q231=MesCiclo,InicioCiclo,$Q231+MOD(2-WEEKDAY($Q231),7))+6),1,IF(ISNUMBER($H231),$H231,0)))</f>
        <v/>
      </c>
      <c r="X231" s="63">
        <f>IF($T231="","",IF(AND(ISNUMBER($F231),$F231&lt;=IF($Q231=MesCiclo,InicioCiclo,$Q231+MOD(2-WEEKDAY($Q231),7))+13),1,IF(ISNUMBER($I231),$I231,$W231)))</f>
        <v/>
      </c>
      <c r="Y231" s="63">
        <f>IF($T231="","",IF(AND(ISNUMBER($F231),$F231&lt;=IF($Q231=MesCiclo,InicioCiclo,$Q231+MOD(2-WEEKDAY($Q231),7))+20),1,IF(ISNUMBER($J231),$J231,$X231)))</f>
        <v/>
      </c>
      <c r="Z231" s="63">
        <f>IF($T231="","",IF(AND(ISNUMBER($F231),$F231&lt;=IF($Q231=MesCiclo,InicioCiclo,$Q231+MOD(2-WEEKDAY($Q231),7))+27),1,IF(ISNUMBER($K231),$K231,$Y231)))</f>
        <v/>
      </c>
      <c r="AA231" s="63">
        <f>IF($T231="","",IF(AND(ISNUMBER($F231),$F231&lt;=IF($Q231=MesCiclo,InicioCiclo,$Q231+MOD(2-WEEKDAY($Q231),7))+6),1,IF(N($U231)&gt;0,AVERAGEIFS($W$5:$W$1000,$S$5:$S$1000,ROW(),$T$5:$T$1000,"Sub"),$W231)))</f>
        <v/>
      </c>
      <c r="AB231" s="63">
        <f>IF($T231="","",IF(AND(ISNUMBER($F231),$F231&lt;=IF($Q231=MesCiclo,InicioCiclo,$Q231+MOD(2-WEEKDAY($Q231),7))+13),1,IF(N($U231)&gt;0,AVERAGEIFS($X$5:$X$1000,$S$5:$S$1000,ROW(),$T$5:$T$1000,"Sub"),$X231)))</f>
        <v/>
      </c>
      <c r="AC231" s="63">
        <f>IF($T231="","",IF(AND(ISNUMBER($F231),$F231&lt;=IF($Q231=MesCiclo,InicioCiclo,$Q231+MOD(2-WEEKDAY($Q231),7))+20),1,IF(N($U231)&gt;0,AVERAGEIFS($Y$5:$Y$1000,$S$5:$S$1000,ROW(),$T$5:$T$1000,"Sub"),$Y231)))</f>
        <v/>
      </c>
      <c r="AD231" s="63">
        <f>IF($T231="","",IF(AND(ISNUMBER($F231),$F231&lt;=IF($Q231=MesCiclo,InicioCiclo,$Q231+MOD(2-WEEKDAY($Q231),7))+27),1,IF(N($U231)&gt;0,AVERAGEIFS($Z$5:$Z$1000,$S$5:$S$1000,ROW(),$T$5:$T$1000,"Sub"),$Z231)))</f>
        <v/>
      </c>
      <c r="AE231" s="63">
        <f>IF($T231&lt;&gt;"Macro","",IF(COUNTIFS($Q$5:$Q$1000,$Q231,$T$5:$T$1000,"Macro",$G$5:$G$1000,"&gt;0")=0,1/COUNTIFS($Q$5:$Q$1000,$Q231,$T$5:$T$1000,"Macro"),IF(AND(ISNUMBER($G231),N($G231)&gt;0),$G231,SUMIFS($G$5:$G$1000,$Q$5:$Q$1000,$Q231,$T$5:$T$1000,"Macro")/COUNTIFS($Q$5:$Q$1000,$Q231,$T$5:$T$1000,"Macro",$G$5:$G$1000,"&gt;0"))/(COUNTIFS($Q$5:$Q$1000,$Q231,$T$5:$T$1000,"Macro")*SUMIFS($G$5:$G$1000,$Q$5:$Q$1000,$Q231,$T$5:$T$1000,"Macro")/COUNTIFS($Q$5:$Q$1000,$Q231,$T$5:$T$1000,"Macro",$G$5:$G$1000,"&gt;0"))))</f>
        <v/>
      </c>
    </row>
    <row r="232">
      <c r="A232" s="55">
        <f>IF(NOT((COUNTA($B232:$K232)+COUNTA($O232))&gt;0),"",IF($T232="Macro",COUNTIFS($T$5:$T232,"Macro",$Q$5:$Q232,$Q232),IF(N($S232)=0,"?",COUNTIFS(INDEX($T$5:$T$1000,1):INDEX($T$5:$T$1000,$S232-4),"Macro",INDEX($Q$5:$Q$1000,1):INDEX($Q$5:$Q$1000,$S232-4),INDEX($Q$5:$Q$1000,$S232-4))&amp;"."&amp;COUNTIFS($S$5:$S232,$S232,$T$5:$T232,"Sub"))))</f>
        <v/>
      </c>
      <c r="B232" s="56" t="n"/>
      <c r="C232" s="57" t="n"/>
      <c r="D232" s="58" t="n"/>
      <c r="E232" s="58" t="n"/>
      <c r="F232" s="58" t="n"/>
      <c r="G232" s="59" t="n"/>
      <c r="H232" s="59" t="n"/>
      <c r="I232" s="59" t="n"/>
      <c r="J232" s="59" t="n"/>
      <c r="K232" s="59" t="n"/>
      <c r="L232" s="60">
        <f>IF(NOT((COUNTA($B232:$K232)+COUNTA($O232))&gt;0),"",IF(ISNUMBER($F232),1,IF(N($U232)&gt;0,AVERAGEIFS($V$5:$V$1000,$S$5:$S$1000,ROW(),$T$5:$T$1000,"Sub"),$V232)))</f>
        <v/>
      </c>
      <c r="M232" s="55">
        <f>IF($L232="","",IF($L232&gt;=1,"Completado",IF($L232&gt;0,"En curso","Pendiente")))</f>
        <v/>
      </c>
      <c r="N232" s="55">
        <f>IF(NOT((COUNTA($B232:$K232)+COUNTA($O232))&gt;0),"",IF(ISNUMBER($F232),IF(AND(ISNUMBER($E232),$F232&gt;$E232),"Cumplida con "&amp;($F232-$E232)&amp;IF($F232-$E232=1," día"," días")&amp;" de retraso","Cumplida"),IF(N($L232)&gt;=1,"Cumplida",IF(NOT(ISNUMBER($E232)),"Sin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plazo")))))))</f>
        <v/>
      </c>
      <c r="O232" s="57" t="n"/>
      <c r="P232" s="61">
        <f>IF(NOT((COUNTA($B232:$K232)+COUNTA($O232))&gt;0),"",IF((IF($C232="","Falta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",""))="","✔ OK","⚠ "&amp;LEFT(IF($C232="","Falta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",""),LEN(IF($C232="","Falta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",""))-3)))</f>
        <v/>
      </c>
      <c r="Q232" s="62">
        <f>IF(NOT((COUNTA($B232:$K232)+COUNTA($O232))&gt;0),"",IF(AND($T232="Sub",N($S232)&gt;0),IF(ISNUMBER(INDEX($D$5:$D$1000,$S232-4)),DATE(YEAR(INDEX($D$5:$D$1000,$S232-4)),MONTH(INDEX($D$5:$D$1000,$S232-4)),1),IF(ISNUMBER(INDEX($E$5:$E$1000,$S232-4)),DATE(YEAR(INDEX($E$5:$E$1000,$S232-4)),MONTH(INDEX($E$5:$E$1000,$S232-4)),1),MesCiclo)),IF(ISNUMBER($D232),DATE(YEAR($D232),MONTH($D232),1),IF(ISNUMBER($E232),DATE(YEAR($E232),MONTH($E232),1),MesCiclo))))</f>
        <v/>
      </c>
      <c r="R232" s="63">
        <f>IF(OR($Q232="",$Q232&lt;&gt;MesCiclo),"",COUNTIF($Q$5:$Q232,MesCiclo))</f>
        <v/>
      </c>
      <c r="S232" s="63">
        <f>IF($T232="","",IF($T232="Macro",ROW(),IFERROR(LOOKUP(2,1/($T$5:$T232="Macro"),ROW($T$5:$T232)),0)))</f>
        <v/>
      </c>
      <c r="T232" s="63">
        <f>IF(NOT((COUNTA($B232:$K232)+COUNTA($O232))&gt;0),"",IF($B232="Subactividad","Sub","Macro"))</f>
        <v/>
      </c>
      <c r="U232" s="63">
        <f>IF($T232="Macro",COUNTIFS($S$5:$S$1000,ROW(),$T$5:$T$1000,"Sub"),"")</f>
        <v/>
      </c>
      <c r="V232" s="63">
        <f>IF($T232="","",IF(ISNUMBER($F232),1,IFERROR(LOOKUP(2,1/($H232:$K232&lt;&gt;""),$H232:$K232),0)))</f>
        <v/>
      </c>
      <c r="W232" s="63">
        <f>IF($T232="","",IF(AND(ISNUMBER($F232),$F232&lt;=IF($Q232=MesCiclo,InicioCiclo,$Q232+MOD(2-WEEKDAY($Q232),7))+6),1,IF(ISNUMBER($H232),$H232,0)))</f>
        <v/>
      </c>
      <c r="X232" s="63">
        <f>IF($T232="","",IF(AND(ISNUMBER($F232),$F232&lt;=IF($Q232=MesCiclo,InicioCiclo,$Q232+MOD(2-WEEKDAY($Q232),7))+13),1,IF(ISNUMBER($I232),$I232,$W232)))</f>
        <v/>
      </c>
      <c r="Y232" s="63">
        <f>IF($T232="","",IF(AND(ISNUMBER($F232),$F232&lt;=IF($Q232=MesCiclo,InicioCiclo,$Q232+MOD(2-WEEKDAY($Q232),7))+20),1,IF(ISNUMBER($J232),$J232,$X232)))</f>
        <v/>
      </c>
      <c r="Z232" s="63">
        <f>IF($T232="","",IF(AND(ISNUMBER($F232),$F232&lt;=IF($Q232=MesCiclo,InicioCiclo,$Q232+MOD(2-WEEKDAY($Q232),7))+27),1,IF(ISNUMBER($K232),$K232,$Y232)))</f>
        <v/>
      </c>
      <c r="AA232" s="63">
        <f>IF($T232="","",IF(AND(ISNUMBER($F232),$F232&lt;=IF($Q232=MesCiclo,InicioCiclo,$Q232+MOD(2-WEEKDAY($Q232),7))+6),1,IF(N($U232)&gt;0,AVERAGEIFS($W$5:$W$1000,$S$5:$S$1000,ROW(),$T$5:$T$1000,"Sub"),$W232)))</f>
        <v/>
      </c>
      <c r="AB232" s="63">
        <f>IF($T232="","",IF(AND(ISNUMBER($F232),$F232&lt;=IF($Q232=MesCiclo,InicioCiclo,$Q232+MOD(2-WEEKDAY($Q232),7))+13),1,IF(N($U232)&gt;0,AVERAGEIFS($X$5:$X$1000,$S$5:$S$1000,ROW(),$T$5:$T$1000,"Sub"),$X232)))</f>
        <v/>
      </c>
      <c r="AC232" s="63">
        <f>IF($T232="","",IF(AND(ISNUMBER($F232),$F232&lt;=IF($Q232=MesCiclo,InicioCiclo,$Q232+MOD(2-WEEKDAY($Q232),7))+20),1,IF(N($U232)&gt;0,AVERAGEIFS($Y$5:$Y$1000,$S$5:$S$1000,ROW(),$T$5:$T$1000,"Sub"),$Y232)))</f>
        <v/>
      </c>
      <c r="AD232" s="63">
        <f>IF($T232="","",IF(AND(ISNUMBER($F232),$F232&lt;=IF($Q232=MesCiclo,InicioCiclo,$Q232+MOD(2-WEEKDAY($Q232),7))+27),1,IF(N($U232)&gt;0,AVERAGEIFS($Z$5:$Z$1000,$S$5:$S$1000,ROW(),$T$5:$T$1000,"Sub"),$Z232)))</f>
        <v/>
      </c>
      <c r="AE232" s="63">
        <f>IF($T232&lt;&gt;"Macro","",IF(COUNTIFS($Q$5:$Q$1000,$Q232,$T$5:$T$1000,"Macro",$G$5:$G$1000,"&gt;0")=0,1/COUNTIFS($Q$5:$Q$1000,$Q232,$T$5:$T$1000,"Macro"),IF(AND(ISNUMBER($G232),N($G232)&gt;0),$G232,SUMIFS($G$5:$G$1000,$Q$5:$Q$1000,$Q232,$T$5:$T$1000,"Macro")/COUNTIFS($Q$5:$Q$1000,$Q232,$T$5:$T$1000,"Macro",$G$5:$G$1000,"&gt;0"))/(COUNTIFS($Q$5:$Q$1000,$Q232,$T$5:$T$1000,"Macro")*SUMIFS($G$5:$G$1000,$Q$5:$Q$1000,$Q232,$T$5:$T$1000,"Macro")/COUNTIFS($Q$5:$Q$1000,$Q232,$T$5:$T$1000,"Macro",$G$5:$G$1000,"&gt;0"))))</f>
        <v/>
      </c>
    </row>
    <row r="233">
      <c r="A233" s="55">
        <f>IF(NOT((COUNTA($B233:$K233)+COUNTA($O233))&gt;0),"",IF($T233="Macro",COUNTIFS($T$5:$T233,"Macro",$Q$5:$Q233,$Q233),IF(N($S233)=0,"?",COUNTIFS(INDEX($T$5:$T$1000,1):INDEX($T$5:$T$1000,$S233-4),"Macro",INDEX($Q$5:$Q$1000,1):INDEX($Q$5:$Q$1000,$S233-4),INDEX($Q$5:$Q$1000,$S233-4))&amp;"."&amp;COUNTIFS($S$5:$S233,$S233,$T$5:$T233,"Sub"))))</f>
        <v/>
      </c>
      <c r="B233" s="56" t="n"/>
      <c r="C233" s="57" t="n"/>
      <c r="D233" s="58" t="n"/>
      <c r="E233" s="58" t="n"/>
      <c r="F233" s="58" t="n"/>
      <c r="G233" s="59" t="n"/>
      <c r="H233" s="59" t="n"/>
      <c r="I233" s="59" t="n"/>
      <c r="J233" s="59" t="n"/>
      <c r="K233" s="59" t="n"/>
      <c r="L233" s="60">
        <f>IF(NOT((COUNTA($B233:$K233)+COUNTA($O233))&gt;0),"",IF(ISNUMBER($F233),1,IF(N($U233)&gt;0,AVERAGEIFS($V$5:$V$1000,$S$5:$S$1000,ROW(),$T$5:$T$1000,"Sub"),$V233)))</f>
        <v/>
      </c>
      <c r="M233" s="55">
        <f>IF($L233="","",IF($L233&gt;=1,"Completado",IF($L233&gt;0,"En curso","Pendiente")))</f>
        <v/>
      </c>
      <c r="N233" s="55">
        <f>IF(NOT((COUNTA($B233:$K233)+COUNTA($O233))&gt;0),"",IF(ISNUMBER($F233),IF(AND(ISNUMBER($E233),$F233&gt;$E233),"Cumplida con "&amp;($F233-$E233)&amp;IF($F233-$E233=1," día"," días")&amp;" de retraso","Cumplida"),IF(N($L233)&gt;=1,"Cumplida",IF(NOT(ISNUMBER($E233)),"Sin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plazo")))))))</f>
        <v/>
      </c>
      <c r="O233" s="57" t="n"/>
      <c r="P233" s="61">
        <f>IF(NOT((COUNTA($B233:$K233)+COUNTA($O233))&gt;0),"",IF((IF($C233="","Falta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",""))="","✔ OK","⚠ "&amp;LEFT(IF($C233="","Falta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",""),LEN(IF($C233="","Falta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",""))-3)))</f>
        <v/>
      </c>
      <c r="Q233" s="62">
        <f>IF(NOT((COUNTA($B233:$K233)+COUNTA($O233))&gt;0),"",IF(AND($T233="Sub",N($S233)&gt;0),IF(ISNUMBER(INDEX($D$5:$D$1000,$S233-4)),DATE(YEAR(INDEX($D$5:$D$1000,$S233-4)),MONTH(INDEX($D$5:$D$1000,$S233-4)),1),IF(ISNUMBER(INDEX($E$5:$E$1000,$S233-4)),DATE(YEAR(INDEX($E$5:$E$1000,$S233-4)),MONTH(INDEX($E$5:$E$1000,$S233-4)),1),MesCiclo)),IF(ISNUMBER($D233),DATE(YEAR($D233),MONTH($D233),1),IF(ISNUMBER($E233),DATE(YEAR($E233),MONTH($E233),1),MesCiclo))))</f>
        <v/>
      </c>
      <c r="R233" s="63">
        <f>IF(OR($Q233="",$Q233&lt;&gt;MesCiclo),"",COUNTIF($Q$5:$Q233,MesCiclo))</f>
        <v/>
      </c>
      <c r="S233" s="63">
        <f>IF($T233="","",IF($T233="Macro",ROW(),IFERROR(LOOKUP(2,1/($T$5:$T233="Macro"),ROW($T$5:$T233)),0)))</f>
        <v/>
      </c>
      <c r="T233" s="63">
        <f>IF(NOT((COUNTA($B233:$K233)+COUNTA($O233))&gt;0),"",IF($B233="Subactividad","Sub","Macro"))</f>
        <v/>
      </c>
      <c r="U233" s="63">
        <f>IF($T233="Macro",COUNTIFS($S$5:$S$1000,ROW(),$T$5:$T$1000,"Sub"),"")</f>
        <v/>
      </c>
      <c r="V233" s="63">
        <f>IF($T233="","",IF(ISNUMBER($F233),1,IFERROR(LOOKUP(2,1/($H233:$K233&lt;&gt;""),$H233:$K233),0)))</f>
        <v/>
      </c>
      <c r="W233" s="63">
        <f>IF($T233="","",IF(AND(ISNUMBER($F233),$F233&lt;=IF($Q233=MesCiclo,InicioCiclo,$Q233+MOD(2-WEEKDAY($Q233),7))+6),1,IF(ISNUMBER($H233),$H233,0)))</f>
        <v/>
      </c>
      <c r="X233" s="63">
        <f>IF($T233="","",IF(AND(ISNUMBER($F233),$F233&lt;=IF($Q233=MesCiclo,InicioCiclo,$Q233+MOD(2-WEEKDAY($Q233),7))+13),1,IF(ISNUMBER($I233),$I233,$W233)))</f>
        <v/>
      </c>
      <c r="Y233" s="63">
        <f>IF($T233="","",IF(AND(ISNUMBER($F233),$F233&lt;=IF($Q233=MesCiclo,InicioCiclo,$Q233+MOD(2-WEEKDAY($Q233),7))+20),1,IF(ISNUMBER($J233),$J233,$X233)))</f>
        <v/>
      </c>
      <c r="Z233" s="63">
        <f>IF($T233="","",IF(AND(ISNUMBER($F233),$F233&lt;=IF($Q233=MesCiclo,InicioCiclo,$Q233+MOD(2-WEEKDAY($Q233),7))+27),1,IF(ISNUMBER($K233),$K233,$Y233)))</f>
        <v/>
      </c>
      <c r="AA233" s="63">
        <f>IF($T233="","",IF(AND(ISNUMBER($F233),$F233&lt;=IF($Q233=MesCiclo,InicioCiclo,$Q233+MOD(2-WEEKDAY($Q233),7))+6),1,IF(N($U233)&gt;0,AVERAGEIFS($W$5:$W$1000,$S$5:$S$1000,ROW(),$T$5:$T$1000,"Sub"),$W233)))</f>
        <v/>
      </c>
      <c r="AB233" s="63">
        <f>IF($T233="","",IF(AND(ISNUMBER($F233),$F233&lt;=IF($Q233=MesCiclo,InicioCiclo,$Q233+MOD(2-WEEKDAY($Q233),7))+13),1,IF(N($U233)&gt;0,AVERAGEIFS($X$5:$X$1000,$S$5:$S$1000,ROW(),$T$5:$T$1000,"Sub"),$X233)))</f>
        <v/>
      </c>
      <c r="AC233" s="63">
        <f>IF($T233="","",IF(AND(ISNUMBER($F233),$F233&lt;=IF($Q233=MesCiclo,InicioCiclo,$Q233+MOD(2-WEEKDAY($Q233),7))+20),1,IF(N($U233)&gt;0,AVERAGEIFS($Y$5:$Y$1000,$S$5:$S$1000,ROW(),$T$5:$T$1000,"Sub"),$Y233)))</f>
        <v/>
      </c>
      <c r="AD233" s="63">
        <f>IF($T233="","",IF(AND(ISNUMBER($F233),$F233&lt;=IF($Q233=MesCiclo,InicioCiclo,$Q233+MOD(2-WEEKDAY($Q233),7))+27),1,IF(N($U233)&gt;0,AVERAGEIFS($Z$5:$Z$1000,$S$5:$S$1000,ROW(),$T$5:$T$1000,"Sub"),$Z233)))</f>
        <v/>
      </c>
      <c r="AE233" s="63">
        <f>IF($T233&lt;&gt;"Macro","",IF(COUNTIFS($Q$5:$Q$1000,$Q233,$T$5:$T$1000,"Macro",$G$5:$G$1000,"&gt;0")=0,1/COUNTIFS($Q$5:$Q$1000,$Q233,$T$5:$T$1000,"Macro"),IF(AND(ISNUMBER($G233),N($G233)&gt;0),$G233,SUMIFS($G$5:$G$1000,$Q$5:$Q$1000,$Q233,$T$5:$T$1000,"Macro")/COUNTIFS($Q$5:$Q$1000,$Q233,$T$5:$T$1000,"Macro",$G$5:$G$1000,"&gt;0"))/(COUNTIFS($Q$5:$Q$1000,$Q233,$T$5:$T$1000,"Macro")*SUMIFS($G$5:$G$1000,$Q$5:$Q$1000,$Q233,$T$5:$T$1000,"Macro")/COUNTIFS($Q$5:$Q$1000,$Q233,$T$5:$T$1000,"Macro",$G$5:$G$1000,"&gt;0"))))</f>
        <v/>
      </c>
    </row>
    <row r="234">
      <c r="A234" s="55">
        <f>IF(NOT((COUNTA($B234:$K234)+COUNTA($O234))&gt;0),"",IF($T234="Macro",COUNTIFS($T$5:$T234,"Macro",$Q$5:$Q234,$Q234),IF(N($S234)=0,"?",COUNTIFS(INDEX($T$5:$T$1000,1):INDEX($T$5:$T$1000,$S234-4),"Macro",INDEX($Q$5:$Q$1000,1):INDEX($Q$5:$Q$1000,$S234-4),INDEX($Q$5:$Q$1000,$S234-4))&amp;"."&amp;COUNTIFS($S$5:$S234,$S234,$T$5:$T234,"Sub"))))</f>
        <v/>
      </c>
      <c r="B234" s="56" t="n"/>
      <c r="C234" s="57" t="n"/>
      <c r="D234" s="58" t="n"/>
      <c r="E234" s="58" t="n"/>
      <c r="F234" s="58" t="n"/>
      <c r="G234" s="59" t="n"/>
      <c r="H234" s="59" t="n"/>
      <c r="I234" s="59" t="n"/>
      <c r="J234" s="59" t="n"/>
      <c r="K234" s="59" t="n"/>
      <c r="L234" s="60">
        <f>IF(NOT((COUNTA($B234:$K234)+COUNTA($O234))&gt;0),"",IF(ISNUMBER($F234),1,IF(N($U234)&gt;0,AVERAGEIFS($V$5:$V$1000,$S$5:$S$1000,ROW(),$T$5:$T$1000,"Sub"),$V234)))</f>
        <v/>
      </c>
      <c r="M234" s="55">
        <f>IF($L234="","",IF($L234&gt;=1,"Completado",IF($L234&gt;0,"En curso","Pendiente")))</f>
        <v/>
      </c>
      <c r="N234" s="55">
        <f>IF(NOT((COUNTA($B234:$K234)+COUNTA($O234))&gt;0),"",IF(ISNUMBER($F234),IF(AND(ISNUMBER($E234),$F234&gt;$E234),"Cumplida con "&amp;($F234-$E234)&amp;IF($F234-$E234=1," día"," días")&amp;" de retraso","Cumplida"),IF(N($L234)&gt;=1,"Cumplida",IF(NOT(ISNUMBER($E234)),"Sin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plazo")))))))</f>
        <v/>
      </c>
      <c r="O234" s="57" t="n"/>
      <c r="P234" s="61">
        <f>IF(NOT((COUNTA($B234:$K234)+COUNTA($O234))&gt;0),"",IF((IF($C234="","Falta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",""))="","✔ OK","⚠ "&amp;LEFT(IF($C234="","Falta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",""),LEN(IF($C234="","Falta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",""))-3)))</f>
        <v/>
      </c>
      <c r="Q234" s="62">
        <f>IF(NOT((COUNTA($B234:$K234)+COUNTA($O234))&gt;0),"",IF(AND($T234="Sub",N($S234)&gt;0),IF(ISNUMBER(INDEX($D$5:$D$1000,$S234-4)),DATE(YEAR(INDEX($D$5:$D$1000,$S234-4)),MONTH(INDEX($D$5:$D$1000,$S234-4)),1),IF(ISNUMBER(INDEX($E$5:$E$1000,$S234-4)),DATE(YEAR(INDEX($E$5:$E$1000,$S234-4)),MONTH(INDEX($E$5:$E$1000,$S234-4)),1),MesCiclo)),IF(ISNUMBER($D234),DATE(YEAR($D234),MONTH($D234),1),IF(ISNUMBER($E234),DATE(YEAR($E234),MONTH($E234),1),MesCiclo))))</f>
        <v/>
      </c>
      <c r="R234" s="63">
        <f>IF(OR($Q234="",$Q234&lt;&gt;MesCiclo),"",COUNTIF($Q$5:$Q234,MesCiclo))</f>
        <v/>
      </c>
      <c r="S234" s="63">
        <f>IF($T234="","",IF($T234="Macro",ROW(),IFERROR(LOOKUP(2,1/($T$5:$T234="Macro"),ROW($T$5:$T234)),0)))</f>
        <v/>
      </c>
      <c r="T234" s="63">
        <f>IF(NOT((COUNTA($B234:$K234)+COUNTA($O234))&gt;0),"",IF($B234="Subactividad","Sub","Macro"))</f>
        <v/>
      </c>
      <c r="U234" s="63">
        <f>IF($T234="Macro",COUNTIFS($S$5:$S$1000,ROW(),$T$5:$T$1000,"Sub"),"")</f>
        <v/>
      </c>
      <c r="V234" s="63">
        <f>IF($T234="","",IF(ISNUMBER($F234),1,IFERROR(LOOKUP(2,1/($H234:$K234&lt;&gt;""),$H234:$K234),0)))</f>
        <v/>
      </c>
      <c r="W234" s="63">
        <f>IF($T234="","",IF(AND(ISNUMBER($F234),$F234&lt;=IF($Q234=MesCiclo,InicioCiclo,$Q234+MOD(2-WEEKDAY($Q234),7))+6),1,IF(ISNUMBER($H234),$H234,0)))</f>
        <v/>
      </c>
      <c r="X234" s="63">
        <f>IF($T234="","",IF(AND(ISNUMBER($F234),$F234&lt;=IF($Q234=MesCiclo,InicioCiclo,$Q234+MOD(2-WEEKDAY($Q234),7))+13),1,IF(ISNUMBER($I234),$I234,$W234)))</f>
        <v/>
      </c>
      <c r="Y234" s="63">
        <f>IF($T234="","",IF(AND(ISNUMBER($F234),$F234&lt;=IF($Q234=MesCiclo,InicioCiclo,$Q234+MOD(2-WEEKDAY($Q234),7))+20),1,IF(ISNUMBER($J234),$J234,$X234)))</f>
        <v/>
      </c>
      <c r="Z234" s="63">
        <f>IF($T234="","",IF(AND(ISNUMBER($F234),$F234&lt;=IF($Q234=MesCiclo,InicioCiclo,$Q234+MOD(2-WEEKDAY($Q234),7))+27),1,IF(ISNUMBER($K234),$K234,$Y234)))</f>
        <v/>
      </c>
      <c r="AA234" s="63">
        <f>IF($T234="","",IF(AND(ISNUMBER($F234),$F234&lt;=IF($Q234=MesCiclo,InicioCiclo,$Q234+MOD(2-WEEKDAY($Q234),7))+6),1,IF(N($U234)&gt;0,AVERAGEIFS($W$5:$W$1000,$S$5:$S$1000,ROW(),$T$5:$T$1000,"Sub"),$W234)))</f>
        <v/>
      </c>
      <c r="AB234" s="63">
        <f>IF($T234="","",IF(AND(ISNUMBER($F234),$F234&lt;=IF($Q234=MesCiclo,InicioCiclo,$Q234+MOD(2-WEEKDAY($Q234),7))+13),1,IF(N($U234)&gt;0,AVERAGEIFS($X$5:$X$1000,$S$5:$S$1000,ROW(),$T$5:$T$1000,"Sub"),$X234)))</f>
        <v/>
      </c>
      <c r="AC234" s="63">
        <f>IF($T234="","",IF(AND(ISNUMBER($F234),$F234&lt;=IF($Q234=MesCiclo,InicioCiclo,$Q234+MOD(2-WEEKDAY($Q234),7))+20),1,IF(N($U234)&gt;0,AVERAGEIFS($Y$5:$Y$1000,$S$5:$S$1000,ROW(),$T$5:$T$1000,"Sub"),$Y234)))</f>
        <v/>
      </c>
      <c r="AD234" s="63">
        <f>IF($T234="","",IF(AND(ISNUMBER($F234),$F234&lt;=IF($Q234=MesCiclo,InicioCiclo,$Q234+MOD(2-WEEKDAY($Q234),7))+27),1,IF(N($U234)&gt;0,AVERAGEIFS($Z$5:$Z$1000,$S$5:$S$1000,ROW(),$T$5:$T$1000,"Sub"),$Z234)))</f>
        <v/>
      </c>
      <c r="AE234" s="63">
        <f>IF($T234&lt;&gt;"Macro","",IF(COUNTIFS($Q$5:$Q$1000,$Q234,$T$5:$T$1000,"Macro",$G$5:$G$1000,"&gt;0")=0,1/COUNTIFS($Q$5:$Q$1000,$Q234,$T$5:$T$1000,"Macro"),IF(AND(ISNUMBER($G234),N($G234)&gt;0),$G234,SUMIFS($G$5:$G$1000,$Q$5:$Q$1000,$Q234,$T$5:$T$1000,"Macro")/COUNTIFS($Q$5:$Q$1000,$Q234,$T$5:$T$1000,"Macro",$G$5:$G$1000,"&gt;0"))/(COUNTIFS($Q$5:$Q$1000,$Q234,$T$5:$T$1000,"Macro")*SUMIFS($G$5:$G$1000,$Q$5:$Q$1000,$Q234,$T$5:$T$1000,"Macro")/COUNTIFS($Q$5:$Q$1000,$Q234,$T$5:$T$1000,"Macro",$G$5:$G$1000,"&gt;0"))))</f>
        <v/>
      </c>
    </row>
    <row r="235">
      <c r="A235" s="55">
        <f>IF(NOT((COUNTA($B235:$K235)+COUNTA($O235))&gt;0),"",IF($T235="Macro",COUNTIFS($T$5:$T235,"Macro",$Q$5:$Q235,$Q235),IF(N($S235)=0,"?",COUNTIFS(INDEX($T$5:$T$1000,1):INDEX($T$5:$T$1000,$S235-4),"Macro",INDEX($Q$5:$Q$1000,1):INDEX($Q$5:$Q$1000,$S235-4),INDEX($Q$5:$Q$1000,$S235-4))&amp;"."&amp;COUNTIFS($S$5:$S235,$S235,$T$5:$T235,"Sub"))))</f>
        <v/>
      </c>
      <c r="B235" s="56" t="n"/>
      <c r="C235" s="57" t="n"/>
      <c r="D235" s="58" t="n"/>
      <c r="E235" s="58" t="n"/>
      <c r="F235" s="58" t="n"/>
      <c r="G235" s="59" t="n"/>
      <c r="H235" s="59" t="n"/>
      <c r="I235" s="59" t="n"/>
      <c r="J235" s="59" t="n"/>
      <c r="K235" s="59" t="n"/>
      <c r="L235" s="60">
        <f>IF(NOT((COUNTA($B235:$K235)+COUNTA($O235))&gt;0),"",IF(ISNUMBER($F235),1,IF(N($U235)&gt;0,AVERAGEIFS($V$5:$V$1000,$S$5:$S$1000,ROW(),$T$5:$T$1000,"Sub"),$V235)))</f>
        <v/>
      </c>
      <c r="M235" s="55">
        <f>IF($L235="","",IF($L235&gt;=1,"Completado",IF($L235&gt;0,"En curso","Pendiente")))</f>
        <v/>
      </c>
      <c r="N235" s="55">
        <f>IF(NOT((COUNTA($B235:$K235)+COUNTA($O235))&gt;0),"",IF(ISNUMBER($F235),IF(AND(ISNUMBER($E235),$F235&gt;$E235),"Cumplida con "&amp;($F235-$E235)&amp;IF($F235-$E235=1," día"," días")&amp;" de retraso","Cumplida"),IF(N($L235)&gt;=1,"Cumplida",IF(NOT(ISNUMBER($E235)),"Sin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plazo")))))))</f>
        <v/>
      </c>
      <c r="O235" s="57" t="n"/>
      <c r="P235" s="61">
        <f>IF(NOT((COUNTA($B235:$K235)+COUNTA($O235))&gt;0),"",IF((IF($C235="","Falta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",""))="","✔ OK","⚠ "&amp;LEFT(IF($C235="","Falta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",""),LEN(IF($C235="","Falta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",""))-3)))</f>
        <v/>
      </c>
      <c r="Q235" s="62">
        <f>IF(NOT((COUNTA($B235:$K235)+COUNTA($O235))&gt;0),"",IF(AND($T235="Sub",N($S235)&gt;0),IF(ISNUMBER(INDEX($D$5:$D$1000,$S235-4)),DATE(YEAR(INDEX($D$5:$D$1000,$S235-4)),MONTH(INDEX($D$5:$D$1000,$S235-4)),1),IF(ISNUMBER(INDEX($E$5:$E$1000,$S235-4)),DATE(YEAR(INDEX($E$5:$E$1000,$S235-4)),MONTH(INDEX($E$5:$E$1000,$S235-4)),1),MesCiclo)),IF(ISNUMBER($D235),DATE(YEAR($D235),MONTH($D235),1),IF(ISNUMBER($E235),DATE(YEAR($E235),MONTH($E235),1),MesCiclo))))</f>
        <v/>
      </c>
      <c r="R235" s="63">
        <f>IF(OR($Q235="",$Q235&lt;&gt;MesCiclo),"",COUNTIF($Q$5:$Q235,MesCiclo))</f>
        <v/>
      </c>
      <c r="S235" s="63">
        <f>IF($T235="","",IF($T235="Macro",ROW(),IFERROR(LOOKUP(2,1/($T$5:$T235="Macro"),ROW($T$5:$T235)),0)))</f>
        <v/>
      </c>
      <c r="T235" s="63">
        <f>IF(NOT((COUNTA($B235:$K235)+COUNTA($O235))&gt;0),"",IF($B235="Subactividad","Sub","Macro"))</f>
        <v/>
      </c>
      <c r="U235" s="63">
        <f>IF($T235="Macro",COUNTIFS($S$5:$S$1000,ROW(),$T$5:$T$1000,"Sub"),"")</f>
        <v/>
      </c>
      <c r="V235" s="63">
        <f>IF($T235="","",IF(ISNUMBER($F235),1,IFERROR(LOOKUP(2,1/($H235:$K235&lt;&gt;""),$H235:$K235),0)))</f>
        <v/>
      </c>
      <c r="W235" s="63">
        <f>IF($T235="","",IF(AND(ISNUMBER($F235),$F235&lt;=IF($Q235=MesCiclo,InicioCiclo,$Q235+MOD(2-WEEKDAY($Q235),7))+6),1,IF(ISNUMBER($H235),$H235,0)))</f>
        <v/>
      </c>
      <c r="X235" s="63">
        <f>IF($T235="","",IF(AND(ISNUMBER($F235),$F235&lt;=IF($Q235=MesCiclo,InicioCiclo,$Q235+MOD(2-WEEKDAY($Q235),7))+13),1,IF(ISNUMBER($I235),$I235,$W235)))</f>
        <v/>
      </c>
      <c r="Y235" s="63">
        <f>IF($T235="","",IF(AND(ISNUMBER($F235),$F235&lt;=IF($Q235=MesCiclo,InicioCiclo,$Q235+MOD(2-WEEKDAY($Q235),7))+20),1,IF(ISNUMBER($J235),$J235,$X235)))</f>
        <v/>
      </c>
      <c r="Z235" s="63">
        <f>IF($T235="","",IF(AND(ISNUMBER($F235),$F235&lt;=IF($Q235=MesCiclo,InicioCiclo,$Q235+MOD(2-WEEKDAY($Q235),7))+27),1,IF(ISNUMBER($K235),$K235,$Y235)))</f>
        <v/>
      </c>
      <c r="AA235" s="63">
        <f>IF($T235="","",IF(AND(ISNUMBER($F235),$F235&lt;=IF($Q235=MesCiclo,InicioCiclo,$Q235+MOD(2-WEEKDAY($Q235),7))+6),1,IF(N($U235)&gt;0,AVERAGEIFS($W$5:$W$1000,$S$5:$S$1000,ROW(),$T$5:$T$1000,"Sub"),$W235)))</f>
        <v/>
      </c>
      <c r="AB235" s="63">
        <f>IF($T235="","",IF(AND(ISNUMBER($F235),$F235&lt;=IF($Q235=MesCiclo,InicioCiclo,$Q235+MOD(2-WEEKDAY($Q235),7))+13),1,IF(N($U235)&gt;0,AVERAGEIFS($X$5:$X$1000,$S$5:$S$1000,ROW(),$T$5:$T$1000,"Sub"),$X235)))</f>
        <v/>
      </c>
      <c r="AC235" s="63">
        <f>IF($T235="","",IF(AND(ISNUMBER($F235),$F235&lt;=IF($Q235=MesCiclo,InicioCiclo,$Q235+MOD(2-WEEKDAY($Q235),7))+20),1,IF(N($U235)&gt;0,AVERAGEIFS($Y$5:$Y$1000,$S$5:$S$1000,ROW(),$T$5:$T$1000,"Sub"),$Y235)))</f>
        <v/>
      </c>
      <c r="AD235" s="63">
        <f>IF($T235="","",IF(AND(ISNUMBER($F235),$F235&lt;=IF($Q235=MesCiclo,InicioCiclo,$Q235+MOD(2-WEEKDAY($Q235),7))+27),1,IF(N($U235)&gt;0,AVERAGEIFS($Z$5:$Z$1000,$S$5:$S$1000,ROW(),$T$5:$T$1000,"Sub"),$Z235)))</f>
        <v/>
      </c>
      <c r="AE235" s="63">
        <f>IF($T235&lt;&gt;"Macro","",IF(COUNTIFS($Q$5:$Q$1000,$Q235,$T$5:$T$1000,"Macro",$G$5:$G$1000,"&gt;0")=0,1/COUNTIFS($Q$5:$Q$1000,$Q235,$T$5:$T$1000,"Macro"),IF(AND(ISNUMBER($G235),N($G235)&gt;0),$G235,SUMIFS($G$5:$G$1000,$Q$5:$Q$1000,$Q235,$T$5:$T$1000,"Macro")/COUNTIFS($Q$5:$Q$1000,$Q235,$T$5:$T$1000,"Macro",$G$5:$G$1000,"&gt;0"))/(COUNTIFS($Q$5:$Q$1000,$Q235,$T$5:$T$1000,"Macro")*SUMIFS($G$5:$G$1000,$Q$5:$Q$1000,$Q235,$T$5:$T$1000,"Macro")/COUNTIFS($Q$5:$Q$1000,$Q235,$T$5:$T$1000,"Macro",$G$5:$G$1000,"&gt;0"))))</f>
        <v/>
      </c>
    </row>
    <row r="236">
      <c r="A236" s="55">
        <f>IF(NOT((COUNTA($B236:$K236)+COUNTA($O236))&gt;0),"",IF($T236="Macro",COUNTIFS($T$5:$T236,"Macro",$Q$5:$Q236,$Q236),IF(N($S236)=0,"?",COUNTIFS(INDEX($T$5:$T$1000,1):INDEX($T$5:$T$1000,$S236-4),"Macro",INDEX($Q$5:$Q$1000,1):INDEX($Q$5:$Q$1000,$S236-4),INDEX($Q$5:$Q$1000,$S236-4))&amp;"."&amp;COUNTIFS($S$5:$S236,$S236,$T$5:$T236,"Sub"))))</f>
        <v/>
      </c>
      <c r="B236" s="56" t="n"/>
      <c r="C236" s="57" t="n"/>
      <c r="D236" s="58" t="n"/>
      <c r="E236" s="58" t="n"/>
      <c r="F236" s="58" t="n"/>
      <c r="G236" s="59" t="n"/>
      <c r="H236" s="59" t="n"/>
      <c r="I236" s="59" t="n"/>
      <c r="J236" s="59" t="n"/>
      <c r="K236" s="59" t="n"/>
      <c r="L236" s="60">
        <f>IF(NOT((COUNTA($B236:$K236)+COUNTA($O236))&gt;0),"",IF(ISNUMBER($F236),1,IF(N($U236)&gt;0,AVERAGEIFS($V$5:$V$1000,$S$5:$S$1000,ROW(),$T$5:$T$1000,"Sub"),$V236)))</f>
        <v/>
      </c>
      <c r="M236" s="55">
        <f>IF($L236="","",IF($L236&gt;=1,"Completado",IF($L236&gt;0,"En curso","Pendiente")))</f>
        <v/>
      </c>
      <c r="N236" s="55">
        <f>IF(NOT((COUNTA($B236:$K236)+COUNTA($O236))&gt;0),"",IF(ISNUMBER($F236),IF(AND(ISNUMBER($E236),$F236&gt;$E236),"Cumplida con "&amp;($F236-$E236)&amp;IF($F236-$E236=1," día"," días")&amp;" de retraso","Cumplida"),IF(N($L236)&gt;=1,"Cumplida",IF(NOT(ISNUMBER($E236)),"Sin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plazo")))))))</f>
        <v/>
      </c>
      <c r="O236" s="57" t="n"/>
      <c r="P236" s="61">
        <f>IF(NOT((COUNTA($B236:$K236)+COUNTA($O236))&gt;0),"",IF((IF($C236="","Falta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",""))="","✔ OK","⚠ "&amp;LEFT(IF($C236="","Falta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",""),LEN(IF($C236="","Falta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",""))-3)))</f>
        <v/>
      </c>
      <c r="Q236" s="62">
        <f>IF(NOT((COUNTA($B236:$K236)+COUNTA($O236))&gt;0),"",IF(AND($T236="Sub",N($S236)&gt;0),IF(ISNUMBER(INDEX($D$5:$D$1000,$S236-4)),DATE(YEAR(INDEX($D$5:$D$1000,$S236-4)),MONTH(INDEX($D$5:$D$1000,$S236-4)),1),IF(ISNUMBER(INDEX($E$5:$E$1000,$S236-4)),DATE(YEAR(INDEX($E$5:$E$1000,$S236-4)),MONTH(INDEX($E$5:$E$1000,$S236-4)),1),MesCiclo)),IF(ISNUMBER($D236),DATE(YEAR($D236),MONTH($D236),1),IF(ISNUMBER($E236),DATE(YEAR($E236),MONTH($E236),1),MesCiclo))))</f>
        <v/>
      </c>
      <c r="R236" s="63">
        <f>IF(OR($Q236="",$Q236&lt;&gt;MesCiclo),"",COUNTIF($Q$5:$Q236,MesCiclo))</f>
        <v/>
      </c>
      <c r="S236" s="63">
        <f>IF($T236="","",IF($T236="Macro",ROW(),IFERROR(LOOKUP(2,1/($T$5:$T236="Macro"),ROW($T$5:$T236)),0)))</f>
        <v/>
      </c>
      <c r="T236" s="63">
        <f>IF(NOT((COUNTA($B236:$K236)+COUNTA($O236))&gt;0),"",IF($B236="Subactividad","Sub","Macro"))</f>
        <v/>
      </c>
      <c r="U236" s="63">
        <f>IF($T236="Macro",COUNTIFS($S$5:$S$1000,ROW(),$T$5:$T$1000,"Sub"),"")</f>
        <v/>
      </c>
      <c r="V236" s="63">
        <f>IF($T236="","",IF(ISNUMBER($F236),1,IFERROR(LOOKUP(2,1/($H236:$K236&lt;&gt;""),$H236:$K236),0)))</f>
        <v/>
      </c>
      <c r="W236" s="63">
        <f>IF($T236="","",IF(AND(ISNUMBER($F236),$F236&lt;=IF($Q236=MesCiclo,InicioCiclo,$Q236+MOD(2-WEEKDAY($Q236),7))+6),1,IF(ISNUMBER($H236),$H236,0)))</f>
        <v/>
      </c>
      <c r="X236" s="63">
        <f>IF($T236="","",IF(AND(ISNUMBER($F236),$F236&lt;=IF($Q236=MesCiclo,InicioCiclo,$Q236+MOD(2-WEEKDAY($Q236),7))+13),1,IF(ISNUMBER($I236),$I236,$W236)))</f>
        <v/>
      </c>
      <c r="Y236" s="63">
        <f>IF($T236="","",IF(AND(ISNUMBER($F236),$F236&lt;=IF($Q236=MesCiclo,InicioCiclo,$Q236+MOD(2-WEEKDAY($Q236),7))+20),1,IF(ISNUMBER($J236),$J236,$X236)))</f>
        <v/>
      </c>
      <c r="Z236" s="63">
        <f>IF($T236="","",IF(AND(ISNUMBER($F236),$F236&lt;=IF($Q236=MesCiclo,InicioCiclo,$Q236+MOD(2-WEEKDAY($Q236),7))+27),1,IF(ISNUMBER($K236),$K236,$Y236)))</f>
        <v/>
      </c>
      <c r="AA236" s="63">
        <f>IF($T236="","",IF(AND(ISNUMBER($F236),$F236&lt;=IF($Q236=MesCiclo,InicioCiclo,$Q236+MOD(2-WEEKDAY($Q236),7))+6),1,IF(N($U236)&gt;0,AVERAGEIFS($W$5:$W$1000,$S$5:$S$1000,ROW(),$T$5:$T$1000,"Sub"),$W236)))</f>
        <v/>
      </c>
      <c r="AB236" s="63">
        <f>IF($T236="","",IF(AND(ISNUMBER($F236),$F236&lt;=IF($Q236=MesCiclo,InicioCiclo,$Q236+MOD(2-WEEKDAY($Q236),7))+13),1,IF(N($U236)&gt;0,AVERAGEIFS($X$5:$X$1000,$S$5:$S$1000,ROW(),$T$5:$T$1000,"Sub"),$X236)))</f>
        <v/>
      </c>
      <c r="AC236" s="63">
        <f>IF($T236="","",IF(AND(ISNUMBER($F236),$F236&lt;=IF($Q236=MesCiclo,InicioCiclo,$Q236+MOD(2-WEEKDAY($Q236),7))+20),1,IF(N($U236)&gt;0,AVERAGEIFS($Y$5:$Y$1000,$S$5:$S$1000,ROW(),$T$5:$T$1000,"Sub"),$Y236)))</f>
        <v/>
      </c>
      <c r="AD236" s="63">
        <f>IF($T236="","",IF(AND(ISNUMBER($F236),$F236&lt;=IF($Q236=MesCiclo,InicioCiclo,$Q236+MOD(2-WEEKDAY($Q236),7))+27),1,IF(N($U236)&gt;0,AVERAGEIFS($Z$5:$Z$1000,$S$5:$S$1000,ROW(),$T$5:$T$1000,"Sub"),$Z236)))</f>
        <v/>
      </c>
      <c r="AE236" s="63">
        <f>IF($T236&lt;&gt;"Macro","",IF(COUNTIFS($Q$5:$Q$1000,$Q236,$T$5:$T$1000,"Macro",$G$5:$G$1000,"&gt;0")=0,1/COUNTIFS($Q$5:$Q$1000,$Q236,$T$5:$T$1000,"Macro"),IF(AND(ISNUMBER($G236),N($G236)&gt;0),$G236,SUMIFS($G$5:$G$1000,$Q$5:$Q$1000,$Q236,$T$5:$T$1000,"Macro")/COUNTIFS($Q$5:$Q$1000,$Q236,$T$5:$T$1000,"Macro",$G$5:$G$1000,"&gt;0"))/(COUNTIFS($Q$5:$Q$1000,$Q236,$T$5:$T$1000,"Macro")*SUMIFS($G$5:$G$1000,$Q$5:$Q$1000,$Q236,$T$5:$T$1000,"Macro")/COUNTIFS($Q$5:$Q$1000,$Q236,$T$5:$T$1000,"Macro",$G$5:$G$1000,"&gt;0"))))</f>
        <v/>
      </c>
    </row>
    <row r="237">
      <c r="A237" s="55">
        <f>IF(NOT((COUNTA($B237:$K237)+COUNTA($O237))&gt;0),"",IF($T237="Macro",COUNTIFS($T$5:$T237,"Macro",$Q$5:$Q237,$Q237),IF(N($S237)=0,"?",COUNTIFS(INDEX($T$5:$T$1000,1):INDEX($T$5:$T$1000,$S237-4),"Macro",INDEX($Q$5:$Q$1000,1):INDEX($Q$5:$Q$1000,$S237-4),INDEX($Q$5:$Q$1000,$S237-4))&amp;"."&amp;COUNTIFS($S$5:$S237,$S237,$T$5:$T237,"Sub"))))</f>
        <v/>
      </c>
      <c r="B237" s="56" t="n"/>
      <c r="C237" s="57" t="n"/>
      <c r="D237" s="58" t="n"/>
      <c r="E237" s="58" t="n"/>
      <c r="F237" s="58" t="n"/>
      <c r="G237" s="59" t="n"/>
      <c r="H237" s="59" t="n"/>
      <c r="I237" s="59" t="n"/>
      <c r="J237" s="59" t="n"/>
      <c r="K237" s="59" t="n"/>
      <c r="L237" s="60">
        <f>IF(NOT((COUNTA($B237:$K237)+COUNTA($O237))&gt;0),"",IF(ISNUMBER($F237),1,IF(N($U237)&gt;0,AVERAGEIFS($V$5:$V$1000,$S$5:$S$1000,ROW(),$T$5:$T$1000,"Sub"),$V237)))</f>
        <v/>
      </c>
      <c r="M237" s="55">
        <f>IF($L237="","",IF($L237&gt;=1,"Completado",IF($L237&gt;0,"En curso","Pendiente")))</f>
        <v/>
      </c>
      <c r="N237" s="55">
        <f>IF(NOT((COUNTA($B237:$K237)+COUNTA($O237))&gt;0),"",IF(ISNUMBER($F237),IF(AND(ISNUMBER($E237),$F237&gt;$E237),"Cumplida con "&amp;($F237-$E237)&amp;IF($F237-$E237=1," día"," días")&amp;" de retraso","Cumplida"),IF(N($L237)&gt;=1,"Cumplida",IF(NOT(ISNUMBER($E237)),"Sin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plazo")))))))</f>
        <v/>
      </c>
      <c r="O237" s="57" t="n"/>
      <c r="P237" s="61">
        <f>IF(NOT((COUNTA($B237:$K237)+COUNTA($O237))&gt;0),"",IF((IF($C237="","Falta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",""))="","✔ OK","⚠ "&amp;LEFT(IF($C237="","Falta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",""),LEN(IF($C237="","Falta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",""))-3)))</f>
        <v/>
      </c>
      <c r="Q237" s="62">
        <f>IF(NOT((COUNTA($B237:$K237)+COUNTA($O237))&gt;0),"",IF(AND($T237="Sub",N($S237)&gt;0),IF(ISNUMBER(INDEX($D$5:$D$1000,$S237-4)),DATE(YEAR(INDEX($D$5:$D$1000,$S237-4)),MONTH(INDEX($D$5:$D$1000,$S237-4)),1),IF(ISNUMBER(INDEX($E$5:$E$1000,$S237-4)),DATE(YEAR(INDEX($E$5:$E$1000,$S237-4)),MONTH(INDEX($E$5:$E$1000,$S237-4)),1),MesCiclo)),IF(ISNUMBER($D237),DATE(YEAR($D237),MONTH($D237),1),IF(ISNUMBER($E237),DATE(YEAR($E237),MONTH($E237),1),MesCiclo))))</f>
        <v/>
      </c>
      <c r="R237" s="63">
        <f>IF(OR($Q237="",$Q237&lt;&gt;MesCiclo),"",COUNTIF($Q$5:$Q237,MesCiclo))</f>
        <v/>
      </c>
      <c r="S237" s="63">
        <f>IF($T237="","",IF($T237="Macro",ROW(),IFERROR(LOOKUP(2,1/($T$5:$T237="Macro"),ROW($T$5:$T237)),0)))</f>
        <v/>
      </c>
      <c r="T237" s="63">
        <f>IF(NOT((COUNTA($B237:$K237)+COUNTA($O237))&gt;0),"",IF($B237="Subactividad","Sub","Macro"))</f>
        <v/>
      </c>
      <c r="U237" s="63">
        <f>IF($T237="Macro",COUNTIFS($S$5:$S$1000,ROW(),$T$5:$T$1000,"Sub"),"")</f>
        <v/>
      </c>
      <c r="V237" s="63">
        <f>IF($T237="","",IF(ISNUMBER($F237),1,IFERROR(LOOKUP(2,1/($H237:$K237&lt;&gt;""),$H237:$K237),0)))</f>
        <v/>
      </c>
      <c r="W237" s="63">
        <f>IF($T237="","",IF(AND(ISNUMBER($F237),$F237&lt;=IF($Q237=MesCiclo,InicioCiclo,$Q237+MOD(2-WEEKDAY($Q237),7))+6),1,IF(ISNUMBER($H237),$H237,0)))</f>
        <v/>
      </c>
      <c r="X237" s="63">
        <f>IF($T237="","",IF(AND(ISNUMBER($F237),$F237&lt;=IF($Q237=MesCiclo,InicioCiclo,$Q237+MOD(2-WEEKDAY($Q237),7))+13),1,IF(ISNUMBER($I237),$I237,$W237)))</f>
        <v/>
      </c>
      <c r="Y237" s="63">
        <f>IF($T237="","",IF(AND(ISNUMBER($F237),$F237&lt;=IF($Q237=MesCiclo,InicioCiclo,$Q237+MOD(2-WEEKDAY($Q237),7))+20),1,IF(ISNUMBER($J237),$J237,$X237)))</f>
        <v/>
      </c>
      <c r="Z237" s="63">
        <f>IF($T237="","",IF(AND(ISNUMBER($F237),$F237&lt;=IF($Q237=MesCiclo,InicioCiclo,$Q237+MOD(2-WEEKDAY($Q237),7))+27),1,IF(ISNUMBER($K237),$K237,$Y237)))</f>
        <v/>
      </c>
      <c r="AA237" s="63">
        <f>IF($T237="","",IF(AND(ISNUMBER($F237),$F237&lt;=IF($Q237=MesCiclo,InicioCiclo,$Q237+MOD(2-WEEKDAY($Q237),7))+6),1,IF(N($U237)&gt;0,AVERAGEIFS($W$5:$W$1000,$S$5:$S$1000,ROW(),$T$5:$T$1000,"Sub"),$W237)))</f>
        <v/>
      </c>
      <c r="AB237" s="63">
        <f>IF($T237="","",IF(AND(ISNUMBER($F237),$F237&lt;=IF($Q237=MesCiclo,InicioCiclo,$Q237+MOD(2-WEEKDAY($Q237),7))+13),1,IF(N($U237)&gt;0,AVERAGEIFS($X$5:$X$1000,$S$5:$S$1000,ROW(),$T$5:$T$1000,"Sub"),$X237)))</f>
        <v/>
      </c>
      <c r="AC237" s="63">
        <f>IF($T237="","",IF(AND(ISNUMBER($F237),$F237&lt;=IF($Q237=MesCiclo,InicioCiclo,$Q237+MOD(2-WEEKDAY($Q237),7))+20),1,IF(N($U237)&gt;0,AVERAGEIFS($Y$5:$Y$1000,$S$5:$S$1000,ROW(),$T$5:$T$1000,"Sub"),$Y237)))</f>
        <v/>
      </c>
      <c r="AD237" s="63">
        <f>IF($T237="","",IF(AND(ISNUMBER($F237),$F237&lt;=IF($Q237=MesCiclo,InicioCiclo,$Q237+MOD(2-WEEKDAY($Q237),7))+27),1,IF(N($U237)&gt;0,AVERAGEIFS($Z$5:$Z$1000,$S$5:$S$1000,ROW(),$T$5:$T$1000,"Sub"),$Z237)))</f>
        <v/>
      </c>
      <c r="AE237" s="63">
        <f>IF($T237&lt;&gt;"Macro","",IF(COUNTIFS($Q$5:$Q$1000,$Q237,$T$5:$T$1000,"Macro",$G$5:$G$1000,"&gt;0")=0,1/COUNTIFS($Q$5:$Q$1000,$Q237,$T$5:$T$1000,"Macro"),IF(AND(ISNUMBER($G237),N($G237)&gt;0),$G237,SUMIFS($G$5:$G$1000,$Q$5:$Q$1000,$Q237,$T$5:$T$1000,"Macro")/COUNTIFS($Q$5:$Q$1000,$Q237,$T$5:$T$1000,"Macro",$G$5:$G$1000,"&gt;0"))/(COUNTIFS($Q$5:$Q$1000,$Q237,$T$5:$T$1000,"Macro")*SUMIFS($G$5:$G$1000,$Q$5:$Q$1000,$Q237,$T$5:$T$1000,"Macro")/COUNTIFS($Q$5:$Q$1000,$Q237,$T$5:$T$1000,"Macro",$G$5:$G$1000,"&gt;0"))))</f>
        <v/>
      </c>
    </row>
    <row r="238">
      <c r="A238" s="55">
        <f>IF(NOT((COUNTA($B238:$K238)+COUNTA($O238))&gt;0),"",IF($T238="Macro",COUNTIFS($T$5:$T238,"Macro",$Q$5:$Q238,$Q238),IF(N($S238)=0,"?",COUNTIFS(INDEX($T$5:$T$1000,1):INDEX($T$5:$T$1000,$S238-4),"Macro",INDEX($Q$5:$Q$1000,1):INDEX($Q$5:$Q$1000,$S238-4),INDEX($Q$5:$Q$1000,$S238-4))&amp;"."&amp;COUNTIFS($S$5:$S238,$S238,$T$5:$T238,"Sub"))))</f>
        <v/>
      </c>
      <c r="B238" s="56" t="n"/>
      <c r="C238" s="57" t="n"/>
      <c r="D238" s="58" t="n"/>
      <c r="E238" s="58" t="n"/>
      <c r="F238" s="58" t="n"/>
      <c r="G238" s="59" t="n"/>
      <c r="H238" s="59" t="n"/>
      <c r="I238" s="59" t="n"/>
      <c r="J238" s="59" t="n"/>
      <c r="K238" s="59" t="n"/>
      <c r="L238" s="60">
        <f>IF(NOT((COUNTA($B238:$K238)+COUNTA($O238))&gt;0),"",IF(ISNUMBER($F238),1,IF(N($U238)&gt;0,AVERAGEIFS($V$5:$V$1000,$S$5:$S$1000,ROW(),$T$5:$T$1000,"Sub"),$V238)))</f>
        <v/>
      </c>
      <c r="M238" s="55">
        <f>IF($L238="","",IF($L238&gt;=1,"Completado",IF($L238&gt;0,"En curso","Pendiente")))</f>
        <v/>
      </c>
      <c r="N238" s="55">
        <f>IF(NOT((COUNTA($B238:$K238)+COUNTA($O238))&gt;0),"",IF(ISNUMBER($F238),IF(AND(ISNUMBER($E238),$F238&gt;$E238),"Cumplida con "&amp;($F238-$E238)&amp;IF($F238-$E238=1," día"," días")&amp;" de retraso","Cumplida"),IF(N($L238)&gt;=1,"Cumplida",IF(NOT(ISNUMBER($E238)),"Sin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plazo")))))))</f>
        <v/>
      </c>
      <c r="O238" s="57" t="n"/>
      <c r="P238" s="61">
        <f>IF(NOT((COUNTA($B238:$K238)+COUNTA($O238))&gt;0),"",IF((IF($C238="","Falta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",""))="","✔ OK","⚠ "&amp;LEFT(IF($C238="","Falta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",""),LEN(IF($C238="","Falta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",""))-3)))</f>
        <v/>
      </c>
      <c r="Q238" s="62">
        <f>IF(NOT((COUNTA($B238:$K238)+COUNTA($O238))&gt;0),"",IF(AND($T238="Sub",N($S238)&gt;0),IF(ISNUMBER(INDEX($D$5:$D$1000,$S238-4)),DATE(YEAR(INDEX($D$5:$D$1000,$S238-4)),MONTH(INDEX($D$5:$D$1000,$S238-4)),1),IF(ISNUMBER(INDEX($E$5:$E$1000,$S238-4)),DATE(YEAR(INDEX($E$5:$E$1000,$S238-4)),MONTH(INDEX($E$5:$E$1000,$S238-4)),1),MesCiclo)),IF(ISNUMBER($D238),DATE(YEAR($D238),MONTH($D238),1),IF(ISNUMBER($E238),DATE(YEAR($E238),MONTH($E238),1),MesCiclo))))</f>
        <v/>
      </c>
      <c r="R238" s="63">
        <f>IF(OR($Q238="",$Q238&lt;&gt;MesCiclo),"",COUNTIF($Q$5:$Q238,MesCiclo))</f>
        <v/>
      </c>
      <c r="S238" s="63">
        <f>IF($T238="","",IF($T238="Macro",ROW(),IFERROR(LOOKUP(2,1/($T$5:$T238="Macro"),ROW($T$5:$T238)),0)))</f>
        <v/>
      </c>
      <c r="T238" s="63">
        <f>IF(NOT((COUNTA($B238:$K238)+COUNTA($O238))&gt;0),"",IF($B238="Subactividad","Sub","Macro"))</f>
        <v/>
      </c>
      <c r="U238" s="63">
        <f>IF($T238="Macro",COUNTIFS($S$5:$S$1000,ROW(),$T$5:$T$1000,"Sub"),"")</f>
        <v/>
      </c>
      <c r="V238" s="63">
        <f>IF($T238="","",IF(ISNUMBER($F238),1,IFERROR(LOOKUP(2,1/($H238:$K238&lt;&gt;""),$H238:$K238),0)))</f>
        <v/>
      </c>
      <c r="W238" s="63">
        <f>IF($T238="","",IF(AND(ISNUMBER($F238),$F238&lt;=IF($Q238=MesCiclo,InicioCiclo,$Q238+MOD(2-WEEKDAY($Q238),7))+6),1,IF(ISNUMBER($H238),$H238,0)))</f>
        <v/>
      </c>
      <c r="X238" s="63">
        <f>IF($T238="","",IF(AND(ISNUMBER($F238),$F238&lt;=IF($Q238=MesCiclo,InicioCiclo,$Q238+MOD(2-WEEKDAY($Q238),7))+13),1,IF(ISNUMBER($I238),$I238,$W238)))</f>
        <v/>
      </c>
      <c r="Y238" s="63">
        <f>IF($T238="","",IF(AND(ISNUMBER($F238),$F238&lt;=IF($Q238=MesCiclo,InicioCiclo,$Q238+MOD(2-WEEKDAY($Q238),7))+20),1,IF(ISNUMBER($J238),$J238,$X238)))</f>
        <v/>
      </c>
      <c r="Z238" s="63">
        <f>IF($T238="","",IF(AND(ISNUMBER($F238),$F238&lt;=IF($Q238=MesCiclo,InicioCiclo,$Q238+MOD(2-WEEKDAY($Q238),7))+27),1,IF(ISNUMBER($K238),$K238,$Y238)))</f>
        <v/>
      </c>
      <c r="AA238" s="63">
        <f>IF($T238="","",IF(AND(ISNUMBER($F238),$F238&lt;=IF($Q238=MesCiclo,InicioCiclo,$Q238+MOD(2-WEEKDAY($Q238),7))+6),1,IF(N($U238)&gt;0,AVERAGEIFS($W$5:$W$1000,$S$5:$S$1000,ROW(),$T$5:$T$1000,"Sub"),$W238)))</f>
        <v/>
      </c>
      <c r="AB238" s="63">
        <f>IF($T238="","",IF(AND(ISNUMBER($F238),$F238&lt;=IF($Q238=MesCiclo,InicioCiclo,$Q238+MOD(2-WEEKDAY($Q238),7))+13),1,IF(N($U238)&gt;0,AVERAGEIFS($X$5:$X$1000,$S$5:$S$1000,ROW(),$T$5:$T$1000,"Sub"),$X238)))</f>
        <v/>
      </c>
      <c r="AC238" s="63">
        <f>IF($T238="","",IF(AND(ISNUMBER($F238),$F238&lt;=IF($Q238=MesCiclo,InicioCiclo,$Q238+MOD(2-WEEKDAY($Q238),7))+20),1,IF(N($U238)&gt;0,AVERAGEIFS($Y$5:$Y$1000,$S$5:$S$1000,ROW(),$T$5:$T$1000,"Sub"),$Y238)))</f>
        <v/>
      </c>
      <c r="AD238" s="63">
        <f>IF($T238="","",IF(AND(ISNUMBER($F238),$F238&lt;=IF($Q238=MesCiclo,InicioCiclo,$Q238+MOD(2-WEEKDAY($Q238),7))+27),1,IF(N($U238)&gt;0,AVERAGEIFS($Z$5:$Z$1000,$S$5:$S$1000,ROW(),$T$5:$T$1000,"Sub"),$Z238)))</f>
        <v/>
      </c>
      <c r="AE238" s="63">
        <f>IF($T238&lt;&gt;"Macro","",IF(COUNTIFS($Q$5:$Q$1000,$Q238,$T$5:$T$1000,"Macro",$G$5:$G$1000,"&gt;0")=0,1/COUNTIFS($Q$5:$Q$1000,$Q238,$T$5:$T$1000,"Macro"),IF(AND(ISNUMBER($G238),N($G238)&gt;0),$G238,SUMIFS($G$5:$G$1000,$Q$5:$Q$1000,$Q238,$T$5:$T$1000,"Macro")/COUNTIFS($Q$5:$Q$1000,$Q238,$T$5:$T$1000,"Macro",$G$5:$G$1000,"&gt;0"))/(COUNTIFS($Q$5:$Q$1000,$Q238,$T$5:$T$1000,"Macro")*SUMIFS($G$5:$G$1000,$Q$5:$Q$1000,$Q238,$T$5:$T$1000,"Macro")/COUNTIFS($Q$5:$Q$1000,$Q238,$T$5:$T$1000,"Macro",$G$5:$G$1000,"&gt;0"))))</f>
        <v/>
      </c>
    </row>
    <row r="239">
      <c r="A239" s="55">
        <f>IF(NOT((COUNTA($B239:$K239)+COUNTA($O239))&gt;0),"",IF($T239="Macro",COUNTIFS($T$5:$T239,"Macro",$Q$5:$Q239,$Q239),IF(N($S239)=0,"?",COUNTIFS(INDEX($T$5:$T$1000,1):INDEX($T$5:$T$1000,$S239-4),"Macro",INDEX($Q$5:$Q$1000,1):INDEX($Q$5:$Q$1000,$S239-4),INDEX($Q$5:$Q$1000,$S239-4))&amp;"."&amp;COUNTIFS($S$5:$S239,$S239,$T$5:$T239,"Sub"))))</f>
        <v/>
      </c>
      <c r="B239" s="56" t="n"/>
      <c r="C239" s="57" t="n"/>
      <c r="D239" s="58" t="n"/>
      <c r="E239" s="58" t="n"/>
      <c r="F239" s="58" t="n"/>
      <c r="G239" s="59" t="n"/>
      <c r="H239" s="59" t="n"/>
      <c r="I239" s="59" t="n"/>
      <c r="J239" s="59" t="n"/>
      <c r="K239" s="59" t="n"/>
      <c r="L239" s="60">
        <f>IF(NOT((COUNTA($B239:$K239)+COUNTA($O239))&gt;0),"",IF(ISNUMBER($F239),1,IF(N($U239)&gt;0,AVERAGEIFS($V$5:$V$1000,$S$5:$S$1000,ROW(),$T$5:$T$1000,"Sub"),$V239)))</f>
        <v/>
      </c>
      <c r="M239" s="55">
        <f>IF($L239="","",IF($L239&gt;=1,"Completado",IF($L239&gt;0,"En curso","Pendiente")))</f>
        <v/>
      </c>
      <c r="N239" s="55">
        <f>IF(NOT((COUNTA($B239:$K239)+COUNTA($O239))&gt;0),"",IF(ISNUMBER($F239),IF(AND(ISNUMBER($E239),$F239&gt;$E239),"Cumplida con "&amp;($F239-$E239)&amp;IF($F239-$E239=1," día"," días")&amp;" de retraso","Cumplida"),IF(N($L239)&gt;=1,"Cumplida",IF(NOT(ISNUMBER($E239)),"Sin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plazo")))))))</f>
        <v/>
      </c>
      <c r="O239" s="57" t="n"/>
      <c r="P239" s="61">
        <f>IF(NOT((COUNTA($B239:$K239)+COUNTA($O239))&gt;0),"",IF((IF($C239="","Falta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",""))="","✔ OK","⚠ "&amp;LEFT(IF($C239="","Falta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",""),LEN(IF($C239="","Falta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",""))-3)))</f>
        <v/>
      </c>
      <c r="Q239" s="62">
        <f>IF(NOT((COUNTA($B239:$K239)+COUNTA($O239))&gt;0),"",IF(AND($T239="Sub",N($S239)&gt;0),IF(ISNUMBER(INDEX($D$5:$D$1000,$S239-4)),DATE(YEAR(INDEX($D$5:$D$1000,$S239-4)),MONTH(INDEX($D$5:$D$1000,$S239-4)),1),IF(ISNUMBER(INDEX($E$5:$E$1000,$S239-4)),DATE(YEAR(INDEX($E$5:$E$1000,$S239-4)),MONTH(INDEX($E$5:$E$1000,$S239-4)),1),MesCiclo)),IF(ISNUMBER($D239),DATE(YEAR($D239),MONTH($D239),1),IF(ISNUMBER($E239),DATE(YEAR($E239),MONTH($E239),1),MesCiclo))))</f>
        <v/>
      </c>
      <c r="R239" s="63">
        <f>IF(OR($Q239="",$Q239&lt;&gt;MesCiclo),"",COUNTIF($Q$5:$Q239,MesCiclo))</f>
        <v/>
      </c>
      <c r="S239" s="63">
        <f>IF($T239="","",IF($T239="Macro",ROW(),IFERROR(LOOKUP(2,1/($T$5:$T239="Macro"),ROW($T$5:$T239)),0)))</f>
        <v/>
      </c>
      <c r="T239" s="63">
        <f>IF(NOT((COUNTA($B239:$K239)+COUNTA($O239))&gt;0),"",IF($B239="Subactividad","Sub","Macro"))</f>
        <v/>
      </c>
      <c r="U239" s="63">
        <f>IF($T239="Macro",COUNTIFS($S$5:$S$1000,ROW(),$T$5:$T$1000,"Sub"),"")</f>
        <v/>
      </c>
      <c r="V239" s="63">
        <f>IF($T239="","",IF(ISNUMBER($F239),1,IFERROR(LOOKUP(2,1/($H239:$K239&lt;&gt;""),$H239:$K239),0)))</f>
        <v/>
      </c>
      <c r="W239" s="63">
        <f>IF($T239="","",IF(AND(ISNUMBER($F239),$F239&lt;=IF($Q239=MesCiclo,InicioCiclo,$Q239+MOD(2-WEEKDAY($Q239),7))+6),1,IF(ISNUMBER($H239),$H239,0)))</f>
        <v/>
      </c>
      <c r="X239" s="63">
        <f>IF($T239="","",IF(AND(ISNUMBER($F239),$F239&lt;=IF($Q239=MesCiclo,InicioCiclo,$Q239+MOD(2-WEEKDAY($Q239),7))+13),1,IF(ISNUMBER($I239),$I239,$W239)))</f>
        <v/>
      </c>
      <c r="Y239" s="63">
        <f>IF($T239="","",IF(AND(ISNUMBER($F239),$F239&lt;=IF($Q239=MesCiclo,InicioCiclo,$Q239+MOD(2-WEEKDAY($Q239),7))+20),1,IF(ISNUMBER($J239),$J239,$X239)))</f>
        <v/>
      </c>
      <c r="Z239" s="63">
        <f>IF($T239="","",IF(AND(ISNUMBER($F239),$F239&lt;=IF($Q239=MesCiclo,InicioCiclo,$Q239+MOD(2-WEEKDAY($Q239),7))+27),1,IF(ISNUMBER($K239),$K239,$Y239)))</f>
        <v/>
      </c>
      <c r="AA239" s="63">
        <f>IF($T239="","",IF(AND(ISNUMBER($F239),$F239&lt;=IF($Q239=MesCiclo,InicioCiclo,$Q239+MOD(2-WEEKDAY($Q239),7))+6),1,IF(N($U239)&gt;0,AVERAGEIFS($W$5:$W$1000,$S$5:$S$1000,ROW(),$T$5:$T$1000,"Sub"),$W239)))</f>
        <v/>
      </c>
      <c r="AB239" s="63">
        <f>IF($T239="","",IF(AND(ISNUMBER($F239),$F239&lt;=IF($Q239=MesCiclo,InicioCiclo,$Q239+MOD(2-WEEKDAY($Q239),7))+13),1,IF(N($U239)&gt;0,AVERAGEIFS($X$5:$X$1000,$S$5:$S$1000,ROW(),$T$5:$T$1000,"Sub"),$X239)))</f>
        <v/>
      </c>
      <c r="AC239" s="63">
        <f>IF($T239="","",IF(AND(ISNUMBER($F239),$F239&lt;=IF($Q239=MesCiclo,InicioCiclo,$Q239+MOD(2-WEEKDAY($Q239),7))+20),1,IF(N($U239)&gt;0,AVERAGEIFS($Y$5:$Y$1000,$S$5:$S$1000,ROW(),$T$5:$T$1000,"Sub"),$Y239)))</f>
        <v/>
      </c>
      <c r="AD239" s="63">
        <f>IF($T239="","",IF(AND(ISNUMBER($F239),$F239&lt;=IF($Q239=MesCiclo,InicioCiclo,$Q239+MOD(2-WEEKDAY($Q239),7))+27),1,IF(N($U239)&gt;0,AVERAGEIFS($Z$5:$Z$1000,$S$5:$S$1000,ROW(),$T$5:$T$1000,"Sub"),$Z239)))</f>
        <v/>
      </c>
      <c r="AE239" s="63">
        <f>IF($T239&lt;&gt;"Macro","",IF(COUNTIFS($Q$5:$Q$1000,$Q239,$T$5:$T$1000,"Macro",$G$5:$G$1000,"&gt;0")=0,1/COUNTIFS($Q$5:$Q$1000,$Q239,$T$5:$T$1000,"Macro"),IF(AND(ISNUMBER($G239),N($G239)&gt;0),$G239,SUMIFS($G$5:$G$1000,$Q$5:$Q$1000,$Q239,$T$5:$T$1000,"Macro")/COUNTIFS($Q$5:$Q$1000,$Q239,$T$5:$T$1000,"Macro",$G$5:$G$1000,"&gt;0"))/(COUNTIFS($Q$5:$Q$1000,$Q239,$T$5:$T$1000,"Macro")*SUMIFS($G$5:$G$1000,$Q$5:$Q$1000,$Q239,$T$5:$T$1000,"Macro")/COUNTIFS($Q$5:$Q$1000,$Q239,$T$5:$T$1000,"Macro",$G$5:$G$1000,"&gt;0"))))</f>
        <v/>
      </c>
    </row>
    <row r="240">
      <c r="A240" s="55">
        <f>IF(NOT((COUNTA($B240:$K240)+COUNTA($O240))&gt;0),"",IF($T240="Macro",COUNTIFS($T$5:$T240,"Macro",$Q$5:$Q240,$Q240),IF(N($S240)=0,"?",COUNTIFS(INDEX($T$5:$T$1000,1):INDEX($T$5:$T$1000,$S240-4),"Macro",INDEX($Q$5:$Q$1000,1):INDEX($Q$5:$Q$1000,$S240-4),INDEX($Q$5:$Q$1000,$S240-4))&amp;"."&amp;COUNTIFS($S$5:$S240,$S240,$T$5:$T240,"Sub"))))</f>
        <v/>
      </c>
      <c r="B240" s="56" t="n"/>
      <c r="C240" s="57" t="n"/>
      <c r="D240" s="58" t="n"/>
      <c r="E240" s="58" t="n"/>
      <c r="F240" s="58" t="n"/>
      <c r="G240" s="59" t="n"/>
      <c r="H240" s="59" t="n"/>
      <c r="I240" s="59" t="n"/>
      <c r="J240" s="59" t="n"/>
      <c r="K240" s="59" t="n"/>
      <c r="L240" s="60">
        <f>IF(NOT((COUNTA($B240:$K240)+COUNTA($O240))&gt;0),"",IF(ISNUMBER($F240),1,IF(N($U240)&gt;0,AVERAGEIFS($V$5:$V$1000,$S$5:$S$1000,ROW(),$T$5:$T$1000,"Sub"),$V240)))</f>
        <v/>
      </c>
      <c r="M240" s="55">
        <f>IF($L240="","",IF($L240&gt;=1,"Completado",IF($L240&gt;0,"En curso","Pendiente")))</f>
        <v/>
      </c>
      <c r="N240" s="55">
        <f>IF(NOT((COUNTA($B240:$K240)+COUNTA($O240))&gt;0),"",IF(ISNUMBER($F240),IF(AND(ISNUMBER($E240),$F240&gt;$E240),"Cumplida con "&amp;($F240-$E240)&amp;IF($F240-$E240=1," día"," días")&amp;" de retraso","Cumplida"),IF(N($L240)&gt;=1,"Cumplida",IF(NOT(ISNUMBER($E240)),"Sin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plazo")))))))</f>
        <v/>
      </c>
      <c r="O240" s="57" t="n"/>
      <c r="P240" s="61">
        <f>IF(NOT((COUNTA($B240:$K240)+COUNTA($O240))&gt;0),"",IF((IF($C240="","Falta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",""))="","✔ OK","⚠ "&amp;LEFT(IF($C240="","Falta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",""),LEN(IF($C240="","Falta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",""))-3)))</f>
        <v/>
      </c>
      <c r="Q240" s="62">
        <f>IF(NOT((COUNTA($B240:$K240)+COUNTA($O240))&gt;0),"",IF(AND($T240="Sub",N($S240)&gt;0),IF(ISNUMBER(INDEX($D$5:$D$1000,$S240-4)),DATE(YEAR(INDEX($D$5:$D$1000,$S240-4)),MONTH(INDEX($D$5:$D$1000,$S240-4)),1),IF(ISNUMBER(INDEX($E$5:$E$1000,$S240-4)),DATE(YEAR(INDEX($E$5:$E$1000,$S240-4)),MONTH(INDEX($E$5:$E$1000,$S240-4)),1),MesCiclo)),IF(ISNUMBER($D240),DATE(YEAR($D240),MONTH($D240),1),IF(ISNUMBER($E240),DATE(YEAR($E240),MONTH($E240),1),MesCiclo))))</f>
        <v/>
      </c>
      <c r="R240" s="63">
        <f>IF(OR($Q240="",$Q240&lt;&gt;MesCiclo),"",COUNTIF($Q$5:$Q240,MesCiclo))</f>
        <v/>
      </c>
      <c r="S240" s="63">
        <f>IF($T240="","",IF($T240="Macro",ROW(),IFERROR(LOOKUP(2,1/($T$5:$T240="Macro"),ROW($T$5:$T240)),0)))</f>
        <v/>
      </c>
      <c r="T240" s="63">
        <f>IF(NOT((COUNTA($B240:$K240)+COUNTA($O240))&gt;0),"",IF($B240="Subactividad","Sub","Macro"))</f>
        <v/>
      </c>
      <c r="U240" s="63">
        <f>IF($T240="Macro",COUNTIFS($S$5:$S$1000,ROW(),$T$5:$T$1000,"Sub"),"")</f>
        <v/>
      </c>
      <c r="V240" s="63">
        <f>IF($T240="","",IF(ISNUMBER($F240),1,IFERROR(LOOKUP(2,1/($H240:$K240&lt;&gt;""),$H240:$K240),0)))</f>
        <v/>
      </c>
      <c r="W240" s="63">
        <f>IF($T240="","",IF(AND(ISNUMBER($F240),$F240&lt;=IF($Q240=MesCiclo,InicioCiclo,$Q240+MOD(2-WEEKDAY($Q240),7))+6),1,IF(ISNUMBER($H240),$H240,0)))</f>
        <v/>
      </c>
      <c r="X240" s="63">
        <f>IF($T240="","",IF(AND(ISNUMBER($F240),$F240&lt;=IF($Q240=MesCiclo,InicioCiclo,$Q240+MOD(2-WEEKDAY($Q240),7))+13),1,IF(ISNUMBER($I240),$I240,$W240)))</f>
        <v/>
      </c>
      <c r="Y240" s="63">
        <f>IF($T240="","",IF(AND(ISNUMBER($F240),$F240&lt;=IF($Q240=MesCiclo,InicioCiclo,$Q240+MOD(2-WEEKDAY($Q240),7))+20),1,IF(ISNUMBER($J240),$J240,$X240)))</f>
        <v/>
      </c>
      <c r="Z240" s="63">
        <f>IF($T240="","",IF(AND(ISNUMBER($F240),$F240&lt;=IF($Q240=MesCiclo,InicioCiclo,$Q240+MOD(2-WEEKDAY($Q240),7))+27),1,IF(ISNUMBER($K240),$K240,$Y240)))</f>
        <v/>
      </c>
      <c r="AA240" s="63">
        <f>IF($T240="","",IF(AND(ISNUMBER($F240),$F240&lt;=IF($Q240=MesCiclo,InicioCiclo,$Q240+MOD(2-WEEKDAY($Q240),7))+6),1,IF(N($U240)&gt;0,AVERAGEIFS($W$5:$W$1000,$S$5:$S$1000,ROW(),$T$5:$T$1000,"Sub"),$W240)))</f>
        <v/>
      </c>
      <c r="AB240" s="63">
        <f>IF($T240="","",IF(AND(ISNUMBER($F240),$F240&lt;=IF($Q240=MesCiclo,InicioCiclo,$Q240+MOD(2-WEEKDAY($Q240),7))+13),1,IF(N($U240)&gt;0,AVERAGEIFS($X$5:$X$1000,$S$5:$S$1000,ROW(),$T$5:$T$1000,"Sub"),$X240)))</f>
        <v/>
      </c>
      <c r="AC240" s="63">
        <f>IF($T240="","",IF(AND(ISNUMBER($F240),$F240&lt;=IF($Q240=MesCiclo,InicioCiclo,$Q240+MOD(2-WEEKDAY($Q240),7))+20),1,IF(N($U240)&gt;0,AVERAGEIFS($Y$5:$Y$1000,$S$5:$S$1000,ROW(),$T$5:$T$1000,"Sub"),$Y240)))</f>
        <v/>
      </c>
      <c r="AD240" s="63">
        <f>IF($T240="","",IF(AND(ISNUMBER($F240),$F240&lt;=IF($Q240=MesCiclo,InicioCiclo,$Q240+MOD(2-WEEKDAY($Q240),7))+27),1,IF(N($U240)&gt;0,AVERAGEIFS($Z$5:$Z$1000,$S$5:$S$1000,ROW(),$T$5:$T$1000,"Sub"),$Z240)))</f>
        <v/>
      </c>
      <c r="AE240" s="63">
        <f>IF($T240&lt;&gt;"Macro","",IF(COUNTIFS($Q$5:$Q$1000,$Q240,$T$5:$T$1000,"Macro",$G$5:$G$1000,"&gt;0")=0,1/COUNTIFS($Q$5:$Q$1000,$Q240,$T$5:$T$1000,"Macro"),IF(AND(ISNUMBER($G240),N($G240)&gt;0),$G240,SUMIFS($G$5:$G$1000,$Q$5:$Q$1000,$Q240,$T$5:$T$1000,"Macro")/COUNTIFS($Q$5:$Q$1000,$Q240,$T$5:$T$1000,"Macro",$G$5:$G$1000,"&gt;0"))/(COUNTIFS($Q$5:$Q$1000,$Q240,$T$5:$T$1000,"Macro")*SUMIFS($G$5:$G$1000,$Q$5:$Q$1000,$Q240,$T$5:$T$1000,"Macro")/COUNTIFS($Q$5:$Q$1000,$Q240,$T$5:$T$1000,"Macro",$G$5:$G$1000,"&gt;0"))))</f>
        <v/>
      </c>
    </row>
    <row r="241">
      <c r="A241" s="55">
        <f>IF(NOT((COUNTA($B241:$K241)+COUNTA($O241))&gt;0),"",IF($T241="Macro",COUNTIFS($T$5:$T241,"Macro",$Q$5:$Q241,$Q241),IF(N($S241)=0,"?",COUNTIFS(INDEX($T$5:$T$1000,1):INDEX($T$5:$T$1000,$S241-4),"Macro",INDEX($Q$5:$Q$1000,1):INDEX($Q$5:$Q$1000,$S241-4),INDEX($Q$5:$Q$1000,$S241-4))&amp;"."&amp;COUNTIFS($S$5:$S241,$S241,$T$5:$T241,"Sub"))))</f>
        <v/>
      </c>
      <c r="B241" s="56" t="n"/>
      <c r="C241" s="57" t="n"/>
      <c r="D241" s="58" t="n"/>
      <c r="E241" s="58" t="n"/>
      <c r="F241" s="58" t="n"/>
      <c r="G241" s="59" t="n"/>
      <c r="H241" s="59" t="n"/>
      <c r="I241" s="59" t="n"/>
      <c r="J241" s="59" t="n"/>
      <c r="K241" s="59" t="n"/>
      <c r="L241" s="60">
        <f>IF(NOT((COUNTA($B241:$K241)+COUNTA($O241))&gt;0),"",IF(ISNUMBER($F241),1,IF(N($U241)&gt;0,AVERAGEIFS($V$5:$V$1000,$S$5:$S$1000,ROW(),$T$5:$T$1000,"Sub"),$V241)))</f>
        <v/>
      </c>
      <c r="M241" s="55">
        <f>IF($L241="","",IF($L241&gt;=1,"Completado",IF($L241&gt;0,"En curso","Pendiente")))</f>
        <v/>
      </c>
      <c r="N241" s="55">
        <f>IF(NOT((COUNTA($B241:$K241)+COUNTA($O241))&gt;0),"",IF(ISNUMBER($F241),IF(AND(ISNUMBER($E241),$F241&gt;$E241),"Cumplida con "&amp;($F241-$E241)&amp;IF($F241-$E241=1," día"," días")&amp;" de retraso","Cumplida"),IF(N($L241)&gt;=1,"Cumplida",IF(NOT(ISNUMBER($E241)),"Sin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plazo")))))))</f>
        <v/>
      </c>
      <c r="O241" s="57" t="n"/>
      <c r="P241" s="61">
        <f>IF(NOT((COUNTA($B241:$K241)+COUNTA($O241))&gt;0),"",IF((IF($C241="","Falta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",""))="","✔ OK","⚠ "&amp;LEFT(IF($C241="","Falta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",""),LEN(IF($C241="","Falta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",""))-3)))</f>
        <v/>
      </c>
      <c r="Q241" s="62">
        <f>IF(NOT((COUNTA($B241:$K241)+COUNTA($O241))&gt;0),"",IF(AND($T241="Sub",N($S241)&gt;0),IF(ISNUMBER(INDEX($D$5:$D$1000,$S241-4)),DATE(YEAR(INDEX($D$5:$D$1000,$S241-4)),MONTH(INDEX($D$5:$D$1000,$S241-4)),1),IF(ISNUMBER(INDEX($E$5:$E$1000,$S241-4)),DATE(YEAR(INDEX($E$5:$E$1000,$S241-4)),MONTH(INDEX($E$5:$E$1000,$S241-4)),1),MesCiclo)),IF(ISNUMBER($D241),DATE(YEAR($D241),MONTH($D241),1),IF(ISNUMBER($E241),DATE(YEAR($E241),MONTH($E241),1),MesCiclo))))</f>
        <v/>
      </c>
      <c r="R241" s="63">
        <f>IF(OR($Q241="",$Q241&lt;&gt;MesCiclo),"",COUNTIF($Q$5:$Q241,MesCiclo))</f>
        <v/>
      </c>
      <c r="S241" s="63">
        <f>IF($T241="","",IF($T241="Macro",ROW(),IFERROR(LOOKUP(2,1/($T$5:$T241="Macro"),ROW($T$5:$T241)),0)))</f>
        <v/>
      </c>
      <c r="T241" s="63">
        <f>IF(NOT((COUNTA($B241:$K241)+COUNTA($O241))&gt;0),"",IF($B241="Subactividad","Sub","Macro"))</f>
        <v/>
      </c>
      <c r="U241" s="63">
        <f>IF($T241="Macro",COUNTIFS($S$5:$S$1000,ROW(),$T$5:$T$1000,"Sub"),"")</f>
        <v/>
      </c>
      <c r="V241" s="63">
        <f>IF($T241="","",IF(ISNUMBER($F241),1,IFERROR(LOOKUP(2,1/($H241:$K241&lt;&gt;""),$H241:$K241),0)))</f>
        <v/>
      </c>
      <c r="W241" s="63">
        <f>IF($T241="","",IF(AND(ISNUMBER($F241),$F241&lt;=IF($Q241=MesCiclo,InicioCiclo,$Q241+MOD(2-WEEKDAY($Q241),7))+6),1,IF(ISNUMBER($H241),$H241,0)))</f>
        <v/>
      </c>
      <c r="X241" s="63">
        <f>IF($T241="","",IF(AND(ISNUMBER($F241),$F241&lt;=IF($Q241=MesCiclo,InicioCiclo,$Q241+MOD(2-WEEKDAY($Q241),7))+13),1,IF(ISNUMBER($I241),$I241,$W241)))</f>
        <v/>
      </c>
      <c r="Y241" s="63">
        <f>IF($T241="","",IF(AND(ISNUMBER($F241),$F241&lt;=IF($Q241=MesCiclo,InicioCiclo,$Q241+MOD(2-WEEKDAY($Q241),7))+20),1,IF(ISNUMBER($J241),$J241,$X241)))</f>
        <v/>
      </c>
      <c r="Z241" s="63">
        <f>IF($T241="","",IF(AND(ISNUMBER($F241),$F241&lt;=IF($Q241=MesCiclo,InicioCiclo,$Q241+MOD(2-WEEKDAY($Q241),7))+27),1,IF(ISNUMBER($K241),$K241,$Y241)))</f>
        <v/>
      </c>
      <c r="AA241" s="63">
        <f>IF($T241="","",IF(AND(ISNUMBER($F241),$F241&lt;=IF($Q241=MesCiclo,InicioCiclo,$Q241+MOD(2-WEEKDAY($Q241),7))+6),1,IF(N($U241)&gt;0,AVERAGEIFS($W$5:$W$1000,$S$5:$S$1000,ROW(),$T$5:$T$1000,"Sub"),$W241)))</f>
        <v/>
      </c>
      <c r="AB241" s="63">
        <f>IF($T241="","",IF(AND(ISNUMBER($F241),$F241&lt;=IF($Q241=MesCiclo,InicioCiclo,$Q241+MOD(2-WEEKDAY($Q241),7))+13),1,IF(N($U241)&gt;0,AVERAGEIFS($X$5:$X$1000,$S$5:$S$1000,ROW(),$T$5:$T$1000,"Sub"),$X241)))</f>
        <v/>
      </c>
      <c r="AC241" s="63">
        <f>IF($T241="","",IF(AND(ISNUMBER($F241),$F241&lt;=IF($Q241=MesCiclo,InicioCiclo,$Q241+MOD(2-WEEKDAY($Q241),7))+20),1,IF(N($U241)&gt;0,AVERAGEIFS($Y$5:$Y$1000,$S$5:$S$1000,ROW(),$T$5:$T$1000,"Sub"),$Y241)))</f>
        <v/>
      </c>
      <c r="AD241" s="63">
        <f>IF($T241="","",IF(AND(ISNUMBER($F241),$F241&lt;=IF($Q241=MesCiclo,InicioCiclo,$Q241+MOD(2-WEEKDAY($Q241),7))+27),1,IF(N($U241)&gt;0,AVERAGEIFS($Z$5:$Z$1000,$S$5:$S$1000,ROW(),$T$5:$T$1000,"Sub"),$Z241)))</f>
        <v/>
      </c>
      <c r="AE241" s="63">
        <f>IF($T241&lt;&gt;"Macro","",IF(COUNTIFS($Q$5:$Q$1000,$Q241,$T$5:$T$1000,"Macro",$G$5:$G$1000,"&gt;0")=0,1/COUNTIFS($Q$5:$Q$1000,$Q241,$T$5:$T$1000,"Macro"),IF(AND(ISNUMBER($G241),N($G241)&gt;0),$G241,SUMIFS($G$5:$G$1000,$Q$5:$Q$1000,$Q241,$T$5:$T$1000,"Macro")/COUNTIFS($Q$5:$Q$1000,$Q241,$T$5:$T$1000,"Macro",$G$5:$G$1000,"&gt;0"))/(COUNTIFS($Q$5:$Q$1000,$Q241,$T$5:$T$1000,"Macro")*SUMIFS($G$5:$G$1000,$Q$5:$Q$1000,$Q241,$T$5:$T$1000,"Macro")/COUNTIFS($Q$5:$Q$1000,$Q241,$T$5:$T$1000,"Macro",$G$5:$G$1000,"&gt;0"))))</f>
        <v/>
      </c>
    </row>
    <row r="242">
      <c r="A242" s="55">
        <f>IF(NOT((COUNTA($B242:$K242)+COUNTA($O242))&gt;0),"",IF($T242="Macro",COUNTIFS($T$5:$T242,"Macro",$Q$5:$Q242,$Q242),IF(N($S242)=0,"?",COUNTIFS(INDEX($T$5:$T$1000,1):INDEX($T$5:$T$1000,$S242-4),"Macro",INDEX($Q$5:$Q$1000,1):INDEX($Q$5:$Q$1000,$S242-4),INDEX($Q$5:$Q$1000,$S242-4))&amp;"."&amp;COUNTIFS($S$5:$S242,$S242,$T$5:$T242,"Sub"))))</f>
        <v/>
      </c>
      <c r="B242" s="56" t="n"/>
      <c r="C242" s="57" t="n"/>
      <c r="D242" s="58" t="n"/>
      <c r="E242" s="58" t="n"/>
      <c r="F242" s="58" t="n"/>
      <c r="G242" s="59" t="n"/>
      <c r="H242" s="59" t="n"/>
      <c r="I242" s="59" t="n"/>
      <c r="J242" s="59" t="n"/>
      <c r="K242" s="59" t="n"/>
      <c r="L242" s="60">
        <f>IF(NOT((COUNTA($B242:$K242)+COUNTA($O242))&gt;0),"",IF(ISNUMBER($F242),1,IF(N($U242)&gt;0,AVERAGEIFS($V$5:$V$1000,$S$5:$S$1000,ROW(),$T$5:$T$1000,"Sub"),$V242)))</f>
        <v/>
      </c>
      <c r="M242" s="55">
        <f>IF($L242="","",IF($L242&gt;=1,"Completado",IF($L242&gt;0,"En curso","Pendiente")))</f>
        <v/>
      </c>
      <c r="N242" s="55">
        <f>IF(NOT((COUNTA($B242:$K242)+COUNTA($O242))&gt;0),"",IF(ISNUMBER($F242),IF(AND(ISNUMBER($E242),$F242&gt;$E242),"Cumplida con "&amp;($F242-$E242)&amp;IF($F242-$E242=1," día"," días")&amp;" de retraso","Cumplida"),IF(N($L242)&gt;=1,"Cumplida",IF(NOT(ISNUMBER($E242)),"Sin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plazo")))))))</f>
        <v/>
      </c>
      <c r="O242" s="57" t="n"/>
      <c r="P242" s="61">
        <f>IF(NOT((COUNTA($B242:$K242)+COUNTA($O242))&gt;0),"",IF((IF($C242="","Falta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",""))="","✔ OK","⚠ "&amp;LEFT(IF($C242="","Falta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",""),LEN(IF($C242="","Falta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",""))-3)))</f>
        <v/>
      </c>
      <c r="Q242" s="62">
        <f>IF(NOT((COUNTA($B242:$K242)+COUNTA($O242))&gt;0),"",IF(AND($T242="Sub",N($S242)&gt;0),IF(ISNUMBER(INDEX($D$5:$D$1000,$S242-4)),DATE(YEAR(INDEX($D$5:$D$1000,$S242-4)),MONTH(INDEX($D$5:$D$1000,$S242-4)),1),IF(ISNUMBER(INDEX($E$5:$E$1000,$S242-4)),DATE(YEAR(INDEX($E$5:$E$1000,$S242-4)),MONTH(INDEX($E$5:$E$1000,$S242-4)),1),MesCiclo)),IF(ISNUMBER($D242),DATE(YEAR($D242),MONTH($D242),1),IF(ISNUMBER($E242),DATE(YEAR($E242),MONTH($E242),1),MesCiclo))))</f>
        <v/>
      </c>
      <c r="R242" s="63">
        <f>IF(OR($Q242="",$Q242&lt;&gt;MesCiclo),"",COUNTIF($Q$5:$Q242,MesCiclo))</f>
        <v/>
      </c>
      <c r="S242" s="63">
        <f>IF($T242="","",IF($T242="Macro",ROW(),IFERROR(LOOKUP(2,1/($T$5:$T242="Macro"),ROW($T$5:$T242)),0)))</f>
        <v/>
      </c>
      <c r="T242" s="63">
        <f>IF(NOT((COUNTA($B242:$K242)+COUNTA($O242))&gt;0),"",IF($B242="Subactividad","Sub","Macro"))</f>
        <v/>
      </c>
      <c r="U242" s="63">
        <f>IF($T242="Macro",COUNTIFS($S$5:$S$1000,ROW(),$T$5:$T$1000,"Sub"),"")</f>
        <v/>
      </c>
      <c r="V242" s="63">
        <f>IF($T242="","",IF(ISNUMBER($F242),1,IFERROR(LOOKUP(2,1/($H242:$K242&lt;&gt;""),$H242:$K242),0)))</f>
        <v/>
      </c>
      <c r="W242" s="63">
        <f>IF($T242="","",IF(AND(ISNUMBER($F242),$F242&lt;=IF($Q242=MesCiclo,InicioCiclo,$Q242+MOD(2-WEEKDAY($Q242),7))+6),1,IF(ISNUMBER($H242),$H242,0)))</f>
        <v/>
      </c>
      <c r="X242" s="63">
        <f>IF($T242="","",IF(AND(ISNUMBER($F242),$F242&lt;=IF($Q242=MesCiclo,InicioCiclo,$Q242+MOD(2-WEEKDAY($Q242),7))+13),1,IF(ISNUMBER($I242),$I242,$W242)))</f>
        <v/>
      </c>
      <c r="Y242" s="63">
        <f>IF($T242="","",IF(AND(ISNUMBER($F242),$F242&lt;=IF($Q242=MesCiclo,InicioCiclo,$Q242+MOD(2-WEEKDAY($Q242),7))+20),1,IF(ISNUMBER($J242),$J242,$X242)))</f>
        <v/>
      </c>
      <c r="Z242" s="63">
        <f>IF($T242="","",IF(AND(ISNUMBER($F242),$F242&lt;=IF($Q242=MesCiclo,InicioCiclo,$Q242+MOD(2-WEEKDAY($Q242),7))+27),1,IF(ISNUMBER($K242),$K242,$Y242)))</f>
        <v/>
      </c>
      <c r="AA242" s="63">
        <f>IF($T242="","",IF(AND(ISNUMBER($F242),$F242&lt;=IF($Q242=MesCiclo,InicioCiclo,$Q242+MOD(2-WEEKDAY($Q242),7))+6),1,IF(N($U242)&gt;0,AVERAGEIFS($W$5:$W$1000,$S$5:$S$1000,ROW(),$T$5:$T$1000,"Sub"),$W242)))</f>
        <v/>
      </c>
      <c r="AB242" s="63">
        <f>IF($T242="","",IF(AND(ISNUMBER($F242),$F242&lt;=IF($Q242=MesCiclo,InicioCiclo,$Q242+MOD(2-WEEKDAY($Q242),7))+13),1,IF(N($U242)&gt;0,AVERAGEIFS($X$5:$X$1000,$S$5:$S$1000,ROW(),$T$5:$T$1000,"Sub"),$X242)))</f>
        <v/>
      </c>
      <c r="AC242" s="63">
        <f>IF($T242="","",IF(AND(ISNUMBER($F242),$F242&lt;=IF($Q242=MesCiclo,InicioCiclo,$Q242+MOD(2-WEEKDAY($Q242),7))+20),1,IF(N($U242)&gt;0,AVERAGEIFS($Y$5:$Y$1000,$S$5:$S$1000,ROW(),$T$5:$T$1000,"Sub"),$Y242)))</f>
        <v/>
      </c>
      <c r="AD242" s="63">
        <f>IF($T242="","",IF(AND(ISNUMBER($F242),$F242&lt;=IF($Q242=MesCiclo,InicioCiclo,$Q242+MOD(2-WEEKDAY($Q242),7))+27),1,IF(N($U242)&gt;0,AVERAGEIFS($Z$5:$Z$1000,$S$5:$S$1000,ROW(),$T$5:$T$1000,"Sub"),$Z242)))</f>
        <v/>
      </c>
      <c r="AE242" s="63">
        <f>IF($T242&lt;&gt;"Macro","",IF(COUNTIFS($Q$5:$Q$1000,$Q242,$T$5:$T$1000,"Macro",$G$5:$G$1000,"&gt;0")=0,1/COUNTIFS($Q$5:$Q$1000,$Q242,$T$5:$T$1000,"Macro"),IF(AND(ISNUMBER($G242),N($G242)&gt;0),$G242,SUMIFS($G$5:$G$1000,$Q$5:$Q$1000,$Q242,$T$5:$T$1000,"Macro")/COUNTIFS($Q$5:$Q$1000,$Q242,$T$5:$T$1000,"Macro",$G$5:$G$1000,"&gt;0"))/(COUNTIFS($Q$5:$Q$1000,$Q242,$T$5:$T$1000,"Macro")*SUMIFS($G$5:$G$1000,$Q$5:$Q$1000,$Q242,$T$5:$T$1000,"Macro")/COUNTIFS($Q$5:$Q$1000,$Q242,$T$5:$T$1000,"Macro",$G$5:$G$1000,"&gt;0"))))</f>
        <v/>
      </c>
    </row>
    <row r="243">
      <c r="A243" s="55">
        <f>IF(NOT((COUNTA($B243:$K243)+COUNTA($O243))&gt;0),"",IF($T243="Macro",COUNTIFS($T$5:$T243,"Macro",$Q$5:$Q243,$Q243),IF(N($S243)=0,"?",COUNTIFS(INDEX($T$5:$T$1000,1):INDEX($T$5:$T$1000,$S243-4),"Macro",INDEX($Q$5:$Q$1000,1):INDEX($Q$5:$Q$1000,$S243-4),INDEX($Q$5:$Q$1000,$S243-4))&amp;"."&amp;COUNTIFS($S$5:$S243,$S243,$T$5:$T243,"Sub"))))</f>
        <v/>
      </c>
      <c r="B243" s="56" t="n"/>
      <c r="C243" s="57" t="n"/>
      <c r="D243" s="58" t="n"/>
      <c r="E243" s="58" t="n"/>
      <c r="F243" s="58" t="n"/>
      <c r="G243" s="59" t="n"/>
      <c r="H243" s="59" t="n"/>
      <c r="I243" s="59" t="n"/>
      <c r="J243" s="59" t="n"/>
      <c r="K243" s="59" t="n"/>
      <c r="L243" s="60">
        <f>IF(NOT((COUNTA($B243:$K243)+COUNTA($O243))&gt;0),"",IF(ISNUMBER($F243),1,IF(N($U243)&gt;0,AVERAGEIFS($V$5:$V$1000,$S$5:$S$1000,ROW(),$T$5:$T$1000,"Sub"),$V243)))</f>
        <v/>
      </c>
      <c r="M243" s="55">
        <f>IF($L243="","",IF($L243&gt;=1,"Completado",IF($L243&gt;0,"En curso","Pendiente")))</f>
        <v/>
      </c>
      <c r="N243" s="55">
        <f>IF(NOT((COUNTA($B243:$K243)+COUNTA($O243))&gt;0),"",IF(ISNUMBER($F243),IF(AND(ISNUMBER($E243),$F243&gt;$E243),"Cumplida con "&amp;($F243-$E243)&amp;IF($F243-$E243=1," día"," días")&amp;" de retraso","Cumplida"),IF(N($L243)&gt;=1,"Cumplida",IF(NOT(ISNUMBER($E243)),"Sin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plazo")))))))</f>
        <v/>
      </c>
      <c r="O243" s="57" t="n"/>
      <c r="P243" s="61">
        <f>IF(NOT((COUNTA($B243:$K243)+COUNTA($O243))&gt;0),"",IF((IF($C243="","Falta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",""))="","✔ OK","⚠ "&amp;LEFT(IF($C243="","Falta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",""),LEN(IF($C243="","Falta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",""))-3)))</f>
        <v/>
      </c>
      <c r="Q243" s="62">
        <f>IF(NOT((COUNTA($B243:$K243)+COUNTA($O243))&gt;0),"",IF(AND($T243="Sub",N($S243)&gt;0),IF(ISNUMBER(INDEX($D$5:$D$1000,$S243-4)),DATE(YEAR(INDEX($D$5:$D$1000,$S243-4)),MONTH(INDEX($D$5:$D$1000,$S243-4)),1),IF(ISNUMBER(INDEX($E$5:$E$1000,$S243-4)),DATE(YEAR(INDEX($E$5:$E$1000,$S243-4)),MONTH(INDEX($E$5:$E$1000,$S243-4)),1),MesCiclo)),IF(ISNUMBER($D243),DATE(YEAR($D243),MONTH($D243),1),IF(ISNUMBER($E243),DATE(YEAR($E243),MONTH($E243),1),MesCiclo))))</f>
        <v/>
      </c>
      <c r="R243" s="63">
        <f>IF(OR($Q243="",$Q243&lt;&gt;MesCiclo),"",COUNTIF($Q$5:$Q243,MesCiclo))</f>
        <v/>
      </c>
      <c r="S243" s="63">
        <f>IF($T243="","",IF($T243="Macro",ROW(),IFERROR(LOOKUP(2,1/($T$5:$T243="Macro"),ROW($T$5:$T243)),0)))</f>
        <v/>
      </c>
      <c r="T243" s="63">
        <f>IF(NOT((COUNTA($B243:$K243)+COUNTA($O243))&gt;0),"",IF($B243="Subactividad","Sub","Macro"))</f>
        <v/>
      </c>
      <c r="U243" s="63">
        <f>IF($T243="Macro",COUNTIFS($S$5:$S$1000,ROW(),$T$5:$T$1000,"Sub"),"")</f>
        <v/>
      </c>
      <c r="V243" s="63">
        <f>IF($T243="","",IF(ISNUMBER($F243),1,IFERROR(LOOKUP(2,1/($H243:$K243&lt;&gt;""),$H243:$K243),0)))</f>
        <v/>
      </c>
      <c r="W243" s="63">
        <f>IF($T243="","",IF(AND(ISNUMBER($F243),$F243&lt;=IF($Q243=MesCiclo,InicioCiclo,$Q243+MOD(2-WEEKDAY($Q243),7))+6),1,IF(ISNUMBER($H243),$H243,0)))</f>
        <v/>
      </c>
      <c r="X243" s="63">
        <f>IF($T243="","",IF(AND(ISNUMBER($F243),$F243&lt;=IF($Q243=MesCiclo,InicioCiclo,$Q243+MOD(2-WEEKDAY($Q243),7))+13),1,IF(ISNUMBER($I243),$I243,$W243)))</f>
        <v/>
      </c>
      <c r="Y243" s="63">
        <f>IF($T243="","",IF(AND(ISNUMBER($F243),$F243&lt;=IF($Q243=MesCiclo,InicioCiclo,$Q243+MOD(2-WEEKDAY($Q243),7))+20),1,IF(ISNUMBER($J243),$J243,$X243)))</f>
        <v/>
      </c>
      <c r="Z243" s="63">
        <f>IF($T243="","",IF(AND(ISNUMBER($F243),$F243&lt;=IF($Q243=MesCiclo,InicioCiclo,$Q243+MOD(2-WEEKDAY($Q243),7))+27),1,IF(ISNUMBER($K243),$K243,$Y243)))</f>
        <v/>
      </c>
      <c r="AA243" s="63">
        <f>IF($T243="","",IF(AND(ISNUMBER($F243),$F243&lt;=IF($Q243=MesCiclo,InicioCiclo,$Q243+MOD(2-WEEKDAY($Q243),7))+6),1,IF(N($U243)&gt;0,AVERAGEIFS($W$5:$W$1000,$S$5:$S$1000,ROW(),$T$5:$T$1000,"Sub"),$W243)))</f>
        <v/>
      </c>
      <c r="AB243" s="63">
        <f>IF($T243="","",IF(AND(ISNUMBER($F243),$F243&lt;=IF($Q243=MesCiclo,InicioCiclo,$Q243+MOD(2-WEEKDAY($Q243),7))+13),1,IF(N($U243)&gt;0,AVERAGEIFS($X$5:$X$1000,$S$5:$S$1000,ROW(),$T$5:$T$1000,"Sub"),$X243)))</f>
        <v/>
      </c>
      <c r="AC243" s="63">
        <f>IF($T243="","",IF(AND(ISNUMBER($F243),$F243&lt;=IF($Q243=MesCiclo,InicioCiclo,$Q243+MOD(2-WEEKDAY($Q243),7))+20),1,IF(N($U243)&gt;0,AVERAGEIFS($Y$5:$Y$1000,$S$5:$S$1000,ROW(),$T$5:$T$1000,"Sub"),$Y243)))</f>
        <v/>
      </c>
      <c r="AD243" s="63">
        <f>IF($T243="","",IF(AND(ISNUMBER($F243),$F243&lt;=IF($Q243=MesCiclo,InicioCiclo,$Q243+MOD(2-WEEKDAY($Q243),7))+27),1,IF(N($U243)&gt;0,AVERAGEIFS($Z$5:$Z$1000,$S$5:$S$1000,ROW(),$T$5:$T$1000,"Sub"),$Z243)))</f>
        <v/>
      </c>
      <c r="AE243" s="63">
        <f>IF($T243&lt;&gt;"Macro","",IF(COUNTIFS($Q$5:$Q$1000,$Q243,$T$5:$T$1000,"Macro",$G$5:$G$1000,"&gt;0")=0,1/COUNTIFS($Q$5:$Q$1000,$Q243,$T$5:$T$1000,"Macro"),IF(AND(ISNUMBER($G243),N($G243)&gt;0),$G243,SUMIFS($G$5:$G$1000,$Q$5:$Q$1000,$Q243,$T$5:$T$1000,"Macro")/COUNTIFS($Q$5:$Q$1000,$Q243,$T$5:$T$1000,"Macro",$G$5:$G$1000,"&gt;0"))/(COUNTIFS($Q$5:$Q$1000,$Q243,$T$5:$T$1000,"Macro")*SUMIFS($G$5:$G$1000,$Q$5:$Q$1000,$Q243,$T$5:$T$1000,"Macro")/COUNTIFS($Q$5:$Q$1000,$Q243,$T$5:$T$1000,"Macro",$G$5:$G$1000,"&gt;0"))))</f>
        <v/>
      </c>
    </row>
    <row r="244">
      <c r="A244" s="55">
        <f>IF(NOT((COUNTA($B244:$K244)+COUNTA($O244))&gt;0),"",IF($T244="Macro",COUNTIFS($T$5:$T244,"Macro",$Q$5:$Q244,$Q244),IF(N($S244)=0,"?",COUNTIFS(INDEX($T$5:$T$1000,1):INDEX($T$5:$T$1000,$S244-4),"Macro",INDEX($Q$5:$Q$1000,1):INDEX($Q$5:$Q$1000,$S244-4),INDEX($Q$5:$Q$1000,$S244-4))&amp;"."&amp;COUNTIFS($S$5:$S244,$S244,$T$5:$T244,"Sub"))))</f>
        <v/>
      </c>
      <c r="B244" s="56" t="n"/>
      <c r="C244" s="57" t="n"/>
      <c r="D244" s="58" t="n"/>
      <c r="E244" s="58" t="n"/>
      <c r="F244" s="58" t="n"/>
      <c r="G244" s="59" t="n"/>
      <c r="H244" s="59" t="n"/>
      <c r="I244" s="59" t="n"/>
      <c r="J244" s="59" t="n"/>
      <c r="K244" s="59" t="n"/>
      <c r="L244" s="60">
        <f>IF(NOT((COUNTA($B244:$K244)+COUNTA($O244))&gt;0),"",IF(ISNUMBER($F244),1,IF(N($U244)&gt;0,AVERAGEIFS($V$5:$V$1000,$S$5:$S$1000,ROW(),$T$5:$T$1000,"Sub"),$V244)))</f>
        <v/>
      </c>
      <c r="M244" s="55">
        <f>IF($L244="","",IF($L244&gt;=1,"Completado",IF($L244&gt;0,"En curso","Pendiente")))</f>
        <v/>
      </c>
      <c r="N244" s="55">
        <f>IF(NOT((COUNTA($B244:$K244)+COUNTA($O244))&gt;0),"",IF(ISNUMBER($F244),IF(AND(ISNUMBER($E244),$F244&gt;$E244),"Cumplida con "&amp;($F244-$E244)&amp;IF($F244-$E244=1," día"," días")&amp;" de retraso","Cumplida"),IF(N($L244)&gt;=1,"Cumplida",IF(NOT(ISNUMBER($E244)),"Sin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plazo")))))))</f>
        <v/>
      </c>
      <c r="O244" s="57" t="n"/>
      <c r="P244" s="61">
        <f>IF(NOT((COUNTA($B244:$K244)+COUNTA($O244))&gt;0),"",IF((IF($C244="","Falta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",""))="","✔ OK","⚠ "&amp;LEFT(IF($C244="","Falta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",""),LEN(IF($C244="","Falta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",""))-3)))</f>
        <v/>
      </c>
      <c r="Q244" s="62">
        <f>IF(NOT((COUNTA($B244:$K244)+COUNTA($O244))&gt;0),"",IF(AND($T244="Sub",N($S244)&gt;0),IF(ISNUMBER(INDEX($D$5:$D$1000,$S244-4)),DATE(YEAR(INDEX($D$5:$D$1000,$S244-4)),MONTH(INDEX($D$5:$D$1000,$S244-4)),1),IF(ISNUMBER(INDEX($E$5:$E$1000,$S244-4)),DATE(YEAR(INDEX($E$5:$E$1000,$S244-4)),MONTH(INDEX($E$5:$E$1000,$S244-4)),1),MesCiclo)),IF(ISNUMBER($D244),DATE(YEAR($D244),MONTH($D244),1),IF(ISNUMBER($E244),DATE(YEAR($E244),MONTH($E244),1),MesCiclo))))</f>
        <v/>
      </c>
      <c r="R244" s="63">
        <f>IF(OR($Q244="",$Q244&lt;&gt;MesCiclo),"",COUNTIF($Q$5:$Q244,MesCiclo))</f>
        <v/>
      </c>
      <c r="S244" s="63">
        <f>IF($T244="","",IF($T244="Macro",ROW(),IFERROR(LOOKUP(2,1/($T$5:$T244="Macro"),ROW($T$5:$T244)),0)))</f>
        <v/>
      </c>
      <c r="T244" s="63">
        <f>IF(NOT((COUNTA($B244:$K244)+COUNTA($O244))&gt;0),"",IF($B244="Subactividad","Sub","Macro"))</f>
        <v/>
      </c>
      <c r="U244" s="63">
        <f>IF($T244="Macro",COUNTIFS($S$5:$S$1000,ROW(),$T$5:$T$1000,"Sub"),"")</f>
        <v/>
      </c>
      <c r="V244" s="63">
        <f>IF($T244="","",IF(ISNUMBER($F244),1,IFERROR(LOOKUP(2,1/($H244:$K244&lt;&gt;""),$H244:$K244),0)))</f>
        <v/>
      </c>
      <c r="W244" s="63">
        <f>IF($T244="","",IF(AND(ISNUMBER($F244),$F244&lt;=IF($Q244=MesCiclo,InicioCiclo,$Q244+MOD(2-WEEKDAY($Q244),7))+6),1,IF(ISNUMBER($H244),$H244,0)))</f>
        <v/>
      </c>
      <c r="X244" s="63">
        <f>IF($T244="","",IF(AND(ISNUMBER($F244),$F244&lt;=IF($Q244=MesCiclo,InicioCiclo,$Q244+MOD(2-WEEKDAY($Q244),7))+13),1,IF(ISNUMBER($I244),$I244,$W244)))</f>
        <v/>
      </c>
      <c r="Y244" s="63">
        <f>IF($T244="","",IF(AND(ISNUMBER($F244),$F244&lt;=IF($Q244=MesCiclo,InicioCiclo,$Q244+MOD(2-WEEKDAY($Q244),7))+20),1,IF(ISNUMBER($J244),$J244,$X244)))</f>
        <v/>
      </c>
      <c r="Z244" s="63">
        <f>IF($T244="","",IF(AND(ISNUMBER($F244),$F244&lt;=IF($Q244=MesCiclo,InicioCiclo,$Q244+MOD(2-WEEKDAY($Q244),7))+27),1,IF(ISNUMBER($K244),$K244,$Y244)))</f>
        <v/>
      </c>
      <c r="AA244" s="63">
        <f>IF($T244="","",IF(AND(ISNUMBER($F244),$F244&lt;=IF($Q244=MesCiclo,InicioCiclo,$Q244+MOD(2-WEEKDAY($Q244),7))+6),1,IF(N($U244)&gt;0,AVERAGEIFS($W$5:$W$1000,$S$5:$S$1000,ROW(),$T$5:$T$1000,"Sub"),$W244)))</f>
        <v/>
      </c>
      <c r="AB244" s="63">
        <f>IF($T244="","",IF(AND(ISNUMBER($F244),$F244&lt;=IF($Q244=MesCiclo,InicioCiclo,$Q244+MOD(2-WEEKDAY($Q244),7))+13),1,IF(N($U244)&gt;0,AVERAGEIFS($X$5:$X$1000,$S$5:$S$1000,ROW(),$T$5:$T$1000,"Sub"),$X244)))</f>
        <v/>
      </c>
      <c r="AC244" s="63">
        <f>IF($T244="","",IF(AND(ISNUMBER($F244),$F244&lt;=IF($Q244=MesCiclo,InicioCiclo,$Q244+MOD(2-WEEKDAY($Q244),7))+20),1,IF(N($U244)&gt;0,AVERAGEIFS($Y$5:$Y$1000,$S$5:$S$1000,ROW(),$T$5:$T$1000,"Sub"),$Y244)))</f>
        <v/>
      </c>
      <c r="AD244" s="63">
        <f>IF($T244="","",IF(AND(ISNUMBER($F244),$F244&lt;=IF($Q244=MesCiclo,InicioCiclo,$Q244+MOD(2-WEEKDAY($Q244),7))+27),1,IF(N($U244)&gt;0,AVERAGEIFS($Z$5:$Z$1000,$S$5:$S$1000,ROW(),$T$5:$T$1000,"Sub"),$Z244)))</f>
        <v/>
      </c>
      <c r="AE244" s="63">
        <f>IF($T244&lt;&gt;"Macro","",IF(COUNTIFS($Q$5:$Q$1000,$Q244,$T$5:$T$1000,"Macro",$G$5:$G$1000,"&gt;0")=0,1/COUNTIFS($Q$5:$Q$1000,$Q244,$T$5:$T$1000,"Macro"),IF(AND(ISNUMBER($G244),N($G244)&gt;0),$G244,SUMIFS($G$5:$G$1000,$Q$5:$Q$1000,$Q244,$T$5:$T$1000,"Macro")/COUNTIFS($Q$5:$Q$1000,$Q244,$T$5:$T$1000,"Macro",$G$5:$G$1000,"&gt;0"))/(COUNTIFS($Q$5:$Q$1000,$Q244,$T$5:$T$1000,"Macro")*SUMIFS($G$5:$G$1000,$Q$5:$Q$1000,$Q244,$T$5:$T$1000,"Macro")/COUNTIFS($Q$5:$Q$1000,$Q244,$T$5:$T$1000,"Macro",$G$5:$G$1000,"&gt;0"))))</f>
        <v/>
      </c>
    </row>
    <row r="245">
      <c r="A245" s="55">
        <f>IF(NOT((COUNTA($B245:$K245)+COUNTA($O245))&gt;0),"",IF($T245="Macro",COUNTIFS($T$5:$T245,"Macro",$Q$5:$Q245,$Q245),IF(N($S245)=0,"?",COUNTIFS(INDEX($T$5:$T$1000,1):INDEX($T$5:$T$1000,$S245-4),"Macro",INDEX($Q$5:$Q$1000,1):INDEX($Q$5:$Q$1000,$S245-4),INDEX($Q$5:$Q$1000,$S245-4))&amp;"."&amp;COUNTIFS($S$5:$S245,$S245,$T$5:$T245,"Sub"))))</f>
        <v/>
      </c>
      <c r="B245" s="56" t="n"/>
      <c r="C245" s="57" t="n"/>
      <c r="D245" s="58" t="n"/>
      <c r="E245" s="58" t="n"/>
      <c r="F245" s="58" t="n"/>
      <c r="G245" s="59" t="n"/>
      <c r="H245" s="59" t="n"/>
      <c r="I245" s="59" t="n"/>
      <c r="J245" s="59" t="n"/>
      <c r="K245" s="59" t="n"/>
      <c r="L245" s="60">
        <f>IF(NOT((COUNTA($B245:$K245)+COUNTA($O245))&gt;0),"",IF(ISNUMBER($F245),1,IF(N($U245)&gt;0,AVERAGEIFS($V$5:$V$1000,$S$5:$S$1000,ROW(),$T$5:$T$1000,"Sub"),$V245)))</f>
        <v/>
      </c>
      <c r="M245" s="55">
        <f>IF($L245="","",IF($L245&gt;=1,"Completado",IF($L245&gt;0,"En curso","Pendiente")))</f>
        <v/>
      </c>
      <c r="N245" s="55">
        <f>IF(NOT((COUNTA($B245:$K245)+COUNTA($O245))&gt;0),"",IF(ISNUMBER($F245),IF(AND(ISNUMBER($E245),$F245&gt;$E245),"Cumplida con "&amp;($F245-$E245)&amp;IF($F245-$E245=1," día"," días")&amp;" de retraso","Cumplida"),IF(N($L245)&gt;=1,"Cumplida",IF(NOT(ISNUMBER($E245)),"Sin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plazo")))))))</f>
        <v/>
      </c>
      <c r="O245" s="57" t="n"/>
      <c r="P245" s="61">
        <f>IF(NOT((COUNTA($B245:$K245)+COUNTA($O245))&gt;0),"",IF((IF($C245="","Falta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",""))="","✔ OK","⚠ "&amp;LEFT(IF($C245="","Falta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",""),LEN(IF($C245="","Falta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",""))-3)))</f>
        <v/>
      </c>
      <c r="Q245" s="62">
        <f>IF(NOT((COUNTA($B245:$K245)+COUNTA($O245))&gt;0),"",IF(AND($T245="Sub",N($S245)&gt;0),IF(ISNUMBER(INDEX($D$5:$D$1000,$S245-4)),DATE(YEAR(INDEX($D$5:$D$1000,$S245-4)),MONTH(INDEX($D$5:$D$1000,$S245-4)),1),IF(ISNUMBER(INDEX($E$5:$E$1000,$S245-4)),DATE(YEAR(INDEX($E$5:$E$1000,$S245-4)),MONTH(INDEX($E$5:$E$1000,$S245-4)),1),MesCiclo)),IF(ISNUMBER($D245),DATE(YEAR($D245),MONTH($D245),1),IF(ISNUMBER($E245),DATE(YEAR($E245),MONTH($E245),1),MesCiclo))))</f>
        <v/>
      </c>
      <c r="R245" s="63">
        <f>IF(OR($Q245="",$Q245&lt;&gt;MesCiclo),"",COUNTIF($Q$5:$Q245,MesCiclo))</f>
        <v/>
      </c>
      <c r="S245" s="63">
        <f>IF($T245="","",IF($T245="Macro",ROW(),IFERROR(LOOKUP(2,1/($T$5:$T245="Macro"),ROW($T$5:$T245)),0)))</f>
        <v/>
      </c>
      <c r="T245" s="63">
        <f>IF(NOT((COUNTA($B245:$K245)+COUNTA($O245))&gt;0),"",IF($B245="Subactividad","Sub","Macro"))</f>
        <v/>
      </c>
      <c r="U245" s="63">
        <f>IF($T245="Macro",COUNTIFS($S$5:$S$1000,ROW(),$T$5:$T$1000,"Sub"),"")</f>
        <v/>
      </c>
      <c r="V245" s="63">
        <f>IF($T245="","",IF(ISNUMBER($F245),1,IFERROR(LOOKUP(2,1/($H245:$K245&lt;&gt;""),$H245:$K245),0)))</f>
        <v/>
      </c>
      <c r="W245" s="63">
        <f>IF($T245="","",IF(AND(ISNUMBER($F245),$F245&lt;=IF($Q245=MesCiclo,InicioCiclo,$Q245+MOD(2-WEEKDAY($Q245),7))+6),1,IF(ISNUMBER($H245),$H245,0)))</f>
        <v/>
      </c>
      <c r="X245" s="63">
        <f>IF($T245="","",IF(AND(ISNUMBER($F245),$F245&lt;=IF($Q245=MesCiclo,InicioCiclo,$Q245+MOD(2-WEEKDAY($Q245),7))+13),1,IF(ISNUMBER($I245),$I245,$W245)))</f>
        <v/>
      </c>
      <c r="Y245" s="63">
        <f>IF($T245="","",IF(AND(ISNUMBER($F245),$F245&lt;=IF($Q245=MesCiclo,InicioCiclo,$Q245+MOD(2-WEEKDAY($Q245),7))+20),1,IF(ISNUMBER($J245),$J245,$X245)))</f>
        <v/>
      </c>
      <c r="Z245" s="63">
        <f>IF($T245="","",IF(AND(ISNUMBER($F245),$F245&lt;=IF($Q245=MesCiclo,InicioCiclo,$Q245+MOD(2-WEEKDAY($Q245),7))+27),1,IF(ISNUMBER($K245),$K245,$Y245)))</f>
        <v/>
      </c>
      <c r="AA245" s="63">
        <f>IF($T245="","",IF(AND(ISNUMBER($F245),$F245&lt;=IF($Q245=MesCiclo,InicioCiclo,$Q245+MOD(2-WEEKDAY($Q245),7))+6),1,IF(N($U245)&gt;0,AVERAGEIFS($W$5:$W$1000,$S$5:$S$1000,ROW(),$T$5:$T$1000,"Sub"),$W245)))</f>
        <v/>
      </c>
      <c r="AB245" s="63">
        <f>IF($T245="","",IF(AND(ISNUMBER($F245),$F245&lt;=IF($Q245=MesCiclo,InicioCiclo,$Q245+MOD(2-WEEKDAY($Q245),7))+13),1,IF(N($U245)&gt;0,AVERAGEIFS($X$5:$X$1000,$S$5:$S$1000,ROW(),$T$5:$T$1000,"Sub"),$X245)))</f>
        <v/>
      </c>
      <c r="AC245" s="63">
        <f>IF($T245="","",IF(AND(ISNUMBER($F245),$F245&lt;=IF($Q245=MesCiclo,InicioCiclo,$Q245+MOD(2-WEEKDAY($Q245),7))+20),1,IF(N($U245)&gt;0,AVERAGEIFS($Y$5:$Y$1000,$S$5:$S$1000,ROW(),$T$5:$T$1000,"Sub"),$Y245)))</f>
        <v/>
      </c>
      <c r="AD245" s="63">
        <f>IF($T245="","",IF(AND(ISNUMBER($F245),$F245&lt;=IF($Q245=MesCiclo,InicioCiclo,$Q245+MOD(2-WEEKDAY($Q245),7))+27),1,IF(N($U245)&gt;0,AVERAGEIFS($Z$5:$Z$1000,$S$5:$S$1000,ROW(),$T$5:$T$1000,"Sub"),$Z245)))</f>
        <v/>
      </c>
      <c r="AE245" s="63">
        <f>IF($T245&lt;&gt;"Macro","",IF(COUNTIFS($Q$5:$Q$1000,$Q245,$T$5:$T$1000,"Macro",$G$5:$G$1000,"&gt;0")=0,1/COUNTIFS($Q$5:$Q$1000,$Q245,$T$5:$T$1000,"Macro"),IF(AND(ISNUMBER($G245),N($G245)&gt;0),$G245,SUMIFS($G$5:$G$1000,$Q$5:$Q$1000,$Q245,$T$5:$T$1000,"Macro")/COUNTIFS($Q$5:$Q$1000,$Q245,$T$5:$T$1000,"Macro",$G$5:$G$1000,"&gt;0"))/(COUNTIFS($Q$5:$Q$1000,$Q245,$T$5:$T$1000,"Macro")*SUMIFS($G$5:$G$1000,$Q$5:$Q$1000,$Q245,$T$5:$T$1000,"Macro")/COUNTIFS($Q$5:$Q$1000,$Q245,$T$5:$T$1000,"Macro",$G$5:$G$1000,"&gt;0"))))</f>
        <v/>
      </c>
    </row>
    <row r="246">
      <c r="A246" s="55">
        <f>IF(NOT((COUNTA($B246:$K246)+COUNTA($O246))&gt;0),"",IF($T246="Macro",COUNTIFS($T$5:$T246,"Macro",$Q$5:$Q246,$Q246),IF(N($S246)=0,"?",COUNTIFS(INDEX($T$5:$T$1000,1):INDEX($T$5:$T$1000,$S246-4),"Macro",INDEX($Q$5:$Q$1000,1):INDEX($Q$5:$Q$1000,$S246-4),INDEX($Q$5:$Q$1000,$S246-4))&amp;"."&amp;COUNTIFS($S$5:$S246,$S246,$T$5:$T246,"Sub"))))</f>
        <v/>
      </c>
      <c r="B246" s="56" t="n"/>
      <c r="C246" s="57" t="n"/>
      <c r="D246" s="58" t="n"/>
      <c r="E246" s="58" t="n"/>
      <c r="F246" s="58" t="n"/>
      <c r="G246" s="59" t="n"/>
      <c r="H246" s="59" t="n"/>
      <c r="I246" s="59" t="n"/>
      <c r="J246" s="59" t="n"/>
      <c r="K246" s="59" t="n"/>
      <c r="L246" s="60">
        <f>IF(NOT((COUNTA($B246:$K246)+COUNTA($O246))&gt;0),"",IF(ISNUMBER($F246),1,IF(N($U246)&gt;0,AVERAGEIFS($V$5:$V$1000,$S$5:$S$1000,ROW(),$T$5:$T$1000,"Sub"),$V246)))</f>
        <v/>
      </c>
      <c r="M246" s="55">
        <f>IF($L246="","",IF($L246&gt;=1,"Completado",IF($L246&gt;0,"En curso","Pendiente")))</f>
        <v/>
      </c>
      <c r="N246" s="55">
        <f>IF(NOT((COUNTA($B246:$K246)+COUNTA($O246))&gt;0),"",IF(ISNUMBER($F246),IF(AND(ISNUMBER($E246),$F246&gt;$E246),"Cumplida con "&amp;($F246-$E246)&amp;IF($F246-$E246=1," día"," días")&amp;" de retraso","Cumplida"),IF(N($L246)&gt;=1,"Cumplida",IF(NOT(ISNUMBER($E246)),"Sin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plazo")))))))</f>
        <v/>
      </c>
      <c r="O246" s="57" t="n"/>
      <c r="P246" s="61">
        <f>IF(NOT((COUNTA($B246:$K246)+COUNTA($O246))&gt;0),"",IF((IF($C246="","Falta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",""))="","✔ OK","⚠ "&amp;LEFT(IF($C246="","Falta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",""),LEN(IF($C246="","Falta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",""))-3)))</f>
        <v/>
      </c>
      <c r="Q246" s="62">
        <f>IF(NOT((COUNTA($B246:$K246)+COUNTA($O246))&gt;0),"",IF(AND($T246="Sub",N($S246)&gt;0),IF(ISNUMBER(INDEX($D$5:$D$1000,$S246-4)),DATE(YEAR(INDEX($D$5:$D$1000,$S246-4)),MONTH(INDEX($D$5:$D$1000,$S246-4)),1),IF(ISNUMBER(INDEX($E$5:$E$1000,$S246-4)),DATE(YEAR(INDEX($E$5:$E$1000,$S246-4)),MONTH(INDEX($E$5:$E$1000,$S246-4)),1),MesCiclo)),IF(ISNUMBER($D246),DATE(YEAR($D246),MONTH($D246),1),IF(ISNUMBER($E246),DATE(YEAR($E246),MONTH($E246),1),MesCiclo))))</f>
        <v/>
      </c>
      <c r="R246" s="63">
        <f>IF(OR($Q246="",$Q246&lt;&gt;MesCiclo),"",COUNTIF($Q$5:$Q246,MesCiclo))</f>
        <v/>
      </c>
      <c r="S246" s="63">
        <f>IF($T246="","",IF($T246="Macro",ROW(),IFERROR(LOOKUP(2,1/($T$5:$T246="Macro"),ROW($T$5:$T246)),0)))</f>
        <v/>
      </c>
      <c r="T246" s="63">
        <f>IF(NOT((COUNTA($B246:$K246)+COUNTA($O246))&gt;0),"",IF($B246="Subactividad","Sub","Macro"))</f>
        <v/>
      </c>
      <c r="U246" s="63">
        <f>IF($T246="Macro",COUNTIFS($S$5:$S$1000,ROW(),$T$5:$T$1000,"Sub"),"")</f>
        <v/>
      </c>
      <c r="V246" s="63">
        <f>IF($T246="","",IF(ISNUMBER($F246),1,IFERROR(LOOKUP(2,1/($H246:$K246&lt;&gt;""),$H246:$K246),0)))</f>
        <v/>
      </c>
      <c r="W246" s="63">
        <f>IF($T246="","",IF(AND(ISNUMBER($F246),$F246&lt;=IF($Q246=MesCiclo,InicioCiclo,$Q246+MOD(2-WEEKDAY($Q246),7))+6),1,IF(ISNUMBER($H246),$H246,0)))</f>
        <v/>
      </c>
      <c r="X246" s="63">
        <f>IF($T246="","",IF(AND(ISNUMBER($F246),$F246&lt;=IF($Q246=MesCiclo,InicioCiclo,$Q246+MOD(2-WEEKDAY($Q246),7))+13),1,IF(ISNUMBER($I246),$I246,$W246)))</f>
        <v/>
      </c>
      <c r="Y246" s="63">
        <f>IF($T246="","",IF(AND(ISNUMBER($F246),$F246&lt;=IF($Q246=MesCiclo,InicioCiclo,$Q246+MOD(2-WEEKDAY($Q246),7))+20),1,IF(ISNUMBER($J246),$J246,$X246)))</f>
        <v/>
      </c>
      <c r="Z246" s="63">
        <f>IF($T246="","",IF(AND(ISNUMBER($F246),$F246&lt;=IF($Q246=MesCiclo,InicioCiclo,$Q246+MOD(2-WEEKDAY($Q246),7))+27),1,IF(ISNUMBER($K246),$K246,$Y246)))</f>
        <v/>
      </c>
      <c r="AA246" s="63">
        <f>IF($T246="","",IF(AND(ISNUMBER($F246),$F246&lt;=IF($Q246=MesCiclo,InicioCiclo,$Q246+MOD(2-WEEKDAY($Q246),7))+6),1,IF(N($U246)&gt;0,AVERAGEIFS($W$5:$W$1000,$S$5:$S$1000,ROW(),$T$5:$T$1000,"Sub"),$W246)))</f>
        <v/>
      </c>
      <c r="AB246" s="63">
        <f>IF($T246="","",IF(AND(ISNUMBER($F246),$F246&lt;=IF($Q246=MesCiclo,InicioCiclo,$Q246+MOD(2-WEEKDAY($Q246),7))+13),1,IF(N($U246)&gt;0,AVERAGEIFS($X$5:$X$1000,$S$5:$S$1000,ROW(),$T$5:$T$1000,"Sub"),$X246)))</f>
        <v/>
      </c>
      <c r="AC246" s="63">
        <f>IF($T246="","",IF(AND(ISNUMBER($F246),$F246&lt;=IF($Q246=MesCiclo,InicioCiclo,$Q246+MOD(2-WEEKDAY($Q246),7))+20),1,IF(N($U246)&gt;0,AVERAGEIFS($Y$5:$Y$1000,$S$5:$S$1000,ROW(),$T$5:$T$1000,"Sub"),$Y246)))</f>
        <v/>
      </c>
      <c r="AD246" s="63">
        <f>IF($T246="","",IF(AND(ISNUMBER($F246),$F246&lt;=IF($Q246=MesCiclo,InicioCiclo,$Q246+MOD(2-WEEKDAY($Q246),7))+27),1,IF(N($U246)&gt;0,AVERAGEIFS($Z$5:$Z$1000,$S$5:$S$1000,ROW(),$T$5:$T$1000,"Sub"),$Z246)))</f>
        <v/>
      </c>
      <c r="AE246" s="63">
        <f>IF($T246&lt;&gt;"Macro","",IF(COUNTIFS($Q$5:$Q$1000,$Q246,$T$5:$T$1000,"Macro",$G$5:$G$1000,"&gt;0")=0,1/COUNTIFS($Q$5:$Q$1000,$Q246,$T$5:$T$1000,"Macro"),IF(AND(ISNUMBER($G246),N($G246)&gt;0),$G246,SUMIFS($G$5:$G$1000,$Q$5:$Q$1000,$Q246,$T$5:$T$1000,"Macro")/COUNTIFS($Q$5:$Q$1000,$Q246,$T$5:$T$1000,"Macro",$G$5:$G$1000,"&gt;0"))/(COUNTIFS($Q$5:$Q$1000,$Q246,$T$5:$T$1000,"Macro")*SUMIFS($G$5:$G$1000,$Q$5:$Q$1000,$Q246,$T$5:$T$1000,"Macro")/COUNTIFS($Q$5:$Q$1000,$Q246,$T$5:$T$1000,"Macro",$G$5:$G$1000,"&gt;0"))))</f>
        <v/>
      </c>
    </row>
    <row r="247">
      <c r="A247" s="55">
        <f>IF(NOT((COUNTA($B247:$K247)+COUNTA($O247))&gt;0),"",IF($T247="Macro",COUNTIFS($T$5:$T247,"Macro",$Q$5:$Q247,$Q247),IF(N($S247)=0,"?",COUNTIFS(INDEX($T$5:$T$1000,1):INDEX($T$5:$T$1000,$S247-4),"Macro",INDEX($Q$5:$Q$1000,1):INDEX($Q$5:$Q$1000,$S247-4),INDEX($Q$5:$Q$1000,$S247-4))&amp;"."&amp;COUNTIFS($S$5:$S247,$S247,$T$5:$T247,"Sub"))))</f>
        <v/>
      </c>
      <c r="B247" s="56" t="n"/>
      <c r="C247" s="57" t="n"/>
      <c r="D247" s="58" t="n"/>
      <c r="E247" s="58" t="n"/>
      <c r="F247" s="58" t="n"/>
      <c r="G247" s="59" t="n"/>
      <c r="H247" s="59" t="n"/>
      <c r="I247" s="59" t="n"/>
      <c r="J247" s="59" t="n"/>
      <c r="K247" s="59" t="n"/>
      <c r="L247" s="60">
        <f>IF(NOT((COUNTA($B247:$K247)+COUNTA($O247))&gt;0),"",IF(ISNUMBER($F247),1,IF(N($U247)&gt;0,AVERAGEIFS($V$5:$V$1000,$S$5:$S$1000,ROW(),$T$5:$T$1000,"Sub"),$V247)))</f>
        <v/>
      </c>
      <c r="M247" s="55">
        <f>IF($L247="","",IF($L247&gt;=1,"Completado",IF($L247&gt;0,"En curso","Pendiente")))</f>
        <v/>
      </c>
      <c r="N247" s="55">
        <f>IF(NOT((COUNTA($B247:$K247)+COUNTA($O247))&gt;0),"",IF(ISNUMBER($F247),IF(AND(ISNUMBER($E247),$F247&gt;$E247),"Cumplida con "&amp;($F247-$E247)&amp;IF($F247-$E247=1," día"," días")&amp;" de retraso","Cumplida"),IF(N($L247)&gt;=1,"Cumplida",IF(NOT(ISNUMBER($E247)),"Sin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plazo")))))))</f>
        <v/>
      </c>
      <c r="O247" s="57" t="n"/>
      <c r="P247" s="61">
        <f>IF(NOT((COUNTA($B247:$K247)+COUNTA($O247))&gt;0),"",IF((IF($C247="","Falta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",""))="","✔ OK","⚠ "&amp;LEFT(IF($C247="","Falta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",""),LEN(IF($C247="","Falta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",""))-3)))</f>
        <v/>
      </c>
      <c r="Q247" s="62">
        <f>IF(NOT((COUNTA($B247:$K247)+COUNTA($O247))&gt;0),"",IF(AND($T247="Sub",N($S247)&gt;0),IF(ISNUMBER(INDEX($D$5:$D$1000,$S247-4)),DATE(YEAR(INDEX($D$5:$D$1000,$S247-4)),MONTH(INDEX($D$5:$D$1000,$S247-4)),1),IF(ISNUMBER(INDEX($E$5:$E$1000,$S247-4)),DATE(YEAR(INDEX($E$5:$E$1000,$S247-4)),MONTH(INDEX($E$5:$E$1000,$S247-4)),1),MesCiclo)),IF(ISNUMBER($D247),DATE(YEAR($D247),MONTH($D247),1),IF(ISNUMBER($E247),DATE(YEAR($E247),MONTH($E247),1),MesCiclo))))</f>
        <v/>
      </c>
      <c r="R247" s="63">
        <f>IF(OR($Q247="",$Q247&lt;&gt;MesCiclo),"",COUNTIF($Q$5:$Q247,MesCiclo))</f>
        <v/>
      </c>
      <c r="S247" s="63">
        <f>IF($T247="","",IF($T247="Macro",ROW(),IFERROR(LOOKUP(2,1/($T$5:$T247="Macro"),ROW($T$5:$T247)),0)))</f>
        <v/>
      </c>
      <c r="T247" s="63">
        <f>IF(NOT((COUNTA($B247:$K247)+COUNTA($O247))&gt;0),"",IF($B247="Subactividad","Sub","Macro"))</f>
        <v/>
      </c>
      <c r="U247" s="63">
        <f>IF($T247="Macro",COUNTIFS($S$5:$S$1000,ROW(),$T$5:$T$1000,"Sub"),"")</f>
        <v/>
      </c>
      <c r="V247" s="63">
        <f>IF($T247="","",IF(ISNUMBER($F247),1,IFERROR(LOOKUP(2,1/($H247:$K247&lt;&gt;""),$H247:$K247),0)))</f>
        <v/>
      </c>
      <c r="W247" s="63">
        <f>IF($T247="","",IF(AND(ISNUMBER($F247),$F247&lt;=IF($Q247=MesCiclo,InicioCiclo,$Q247+MOD(2-WEEKDAY($Q247),7))+6),1,IF(ISNUMBER($H247),$H247,0)))</f>
        <v/>
      </c>
      <c r="X247" s="63">
        <f>IF($T247="","",IF(AND(ISNUMBER($F247),$F247&lt;=IF($Q247=MesCiclo,InicioCiclo,$Q247+MOD(2-WEEKDAY($Q247),7))+13),1,IF(ISNUMBER($I247),$I247,$W247)))</f>
        <v/>
      </c>
      <c r="Y247" s="63">
        <f>IF($T247="","",IF(AND(ISNUMBER($F247),$F247&lt;=IF($Q247=MesCiclo,InicioCiclo,$Q247+MOD(2-WEEKDAY($Q247),7))+20),1,IF(ISNUMBER($J247),$J247,$X247)))</f>
        <v/>
      </c>
      <c r="Z247" s="63">
        <f>IF($T247="","",IF(AND(ISNUMBER($F247),$F247&lt;=IF($Q247=MesCiclo,InicioCiclo,$Q247+MOD(2-WEEKDAY($Q247),7))+27),1,IF(ISNUMBER($K247),$K247,$Y247)))</f>
        <v/>
      </c>
      <c r="AA247" s="63">
        <f>IF($T247="","",IF(AND(ISNUMBER($F247),$F247&lt;=IF($Q247=MesCiclo,InicioCiclo,$Q247+MOD(2-WEEKDAY($Q247),7))+6),1,IF(N($U247)&gt;0,AVERAGEIFS($W$5:$W$1000,$S$5:$S$1000,ROW(),$T$5:$T$1000,"Sub"),$W247)))</f>
        <v/>
      </c>
      <c r="AB247" s="63">
        <f>IF($T247="","",IF(AND(ISNUMBER($F247),$F247&lt;=IF($Q247=MesCiclo,InicioCiclo,$Q247+MOD(2-WEEKDAY($Q247),7))+13),1,IF(N($U247)&gt;0,AVERAGEIFS($X$5:$X$1000,$S$5:$S$1000,ROW(),$T$5:$T$1000,"Sub"),$X247)))</f>
        <v/>
      </c>
      <c r="AC247" s="63">
        <f>IF($T247="","",IF(AND(ISNUMBER($F247),$F247&lt;=IF($Q247=MesCiclo,InicioCiclo,$Q247+MOD(2-WEEKDAY($Q247),7))+20),1,IF(N($U247)&gt;0,AVERAGEIFS($Y$5:$Y$1000,$S$5:$S$1000,ROW(),$T$5:$T$1000,"Sub"),$Y247)))</f>
        <v/>
      </c>
      <c r="AD247" s="63">
        <f>IF($T247="","",IF(AND(ISNUMBER($F247),$F247&lt;=IF($Q247=MesCiclo,InicioCiclo,$Q247+MOD(2-WEEKDAY($Q247),7))+27),1,IF(N($U247)&gt;0,AVERAGEIFS($Z$5:$Z$1000,$S$5:$S$1000,ROW(),$T$5:$T$1000,"Sub"),$Z247)))</f>
        <v/>
      </c>
      <c r="AE247" s="63">
        <f>IF($T247&lt;&gt;"Macro","",IF(COUNTIFS($Q$5:$Q$1000,$Q247,$T$5:$T$1000,"Macro",$G$5:$G$1000,"&gt;0")=0,1/COUNTIFS($Q$5:$Q$1000,$Q247,$T$5:$T$1000,"Macro"),IF(AND(ISNUMBER($G247),N($G247)&gt;0),$G247,SUMIFS($G$5:$G$1000,$Q$5:$Q$1000,$Q247,$T$5:$T$1000,"Macro")/COUNTIFS($Q$5:$Q$1000,$Q247,$T$5:$T$1000,"Macro",$G$5:$G$1000,"&gt;0"))/(COUNTIFS($Q$5:$Q$1000,$Q247,$T$5:$T$1000,"Macro")*SUMIFS($G$5:$G$1000,$Q$5:$Q$1000,$Q247,$T$5:$T$1000,"Macro")/COUNTIFS($Q$5:$Q$1000,$Q247,$T$5:$T$1000,"Macro",$G$5:$G$1000,"&gt;0"))))</f>
        <v/>
      </c>
    </row>
    <row r="248">
      <c r="A248" s="55">
        <f>IF(NOT((COUNTA($B248:$K248)+COUNTA($O248))&gt;0),"",IF($T248="Macro",COUNTIFS($T$5:$T248,"Macro",$Q$5:$Q248,$Q248),IF(N($S248)=0,"?",COUNTIFS(INDEX($T$5:$T$1000,1):INDEX($T$5:$T$1000,$S248-4),"Macro",INDEX($Q$5:$Q$1000,1):INDEX($Q$5:$Q$1000,$S248-4),INDEX($Q$5:$Q$1000,$S248-4))&amp;"."&amp;COUNTIFS($S$5:$S248,$S248,$T$5:$T248,"Sub"))))</f>
        <v/>
      </c>
      <c r="B248" s="56" t="n"/>
      <c r="C248" s="57" t="n"/>
      <c r="D248" s="58" t="n"/>
      <c r="E248" s="58" t="n"/>
      <c r="F248" s="58" t="n"/>
      <c r="G248" s="59" t="n"/>
      <c r="H248" s="59" t="n"/>
      <c r="I248" s="59" t="n"/>
      <c r="J248" s="59" t="n"/>
      <c r="K248" s="59" t="n"/>
      <c r="L248" s="60">
        <f>IF(NOT((COUNTA($B248:$K248)+COUNTA($O248))&gt;0),"",IF(ISNUMBER($F248),1,IF(N($U248)&gt;0,AVERAGEIFS($V$5:$V$1000,$S$5:$S$1000,ROW(),$T$5:$T$1000,"Sub"),$V248)))</f>
        <v/>
      </c>
      <c r="M248" s="55">
        <f>IF($L248="","",IF($L248&gt;=1,"Completado",IF($L248&gt;0,"En curso","Pendiente")))</f>
        <v/>
      </c>
      <c r="N248" s="55">
        <f>IF(NOT((COUNTA($B248:$K248)+COUNTA($O248))&gt;0),"",IF(ISNUMBER($F248),IF(AND(ISNUMBER($E248),$F248&gt;$E248),"Cumplida con "&amp;($F248-$E248)&amp;IF($F248-$E248=1," día"," días")&amp;" de retraso","Cumplida"),IF(N($L248)&gt;=1,"Cumplida",IF(NOT(ISNUMBER($E248)),"Sin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plazo")))))))</f>
        <v/>
      </c>
      <c r="O248" s="57" t="n"/>
      <c r="P248" s="61">
        <f>IF(NOT((COUNTA($B248:$K248)+COUNTA($O248))&gt;0),"",IF((IF($C248="","Falta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",""))="","✔ OK","⚠ "&amp;LEFT(IF($C248="","Falta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",""),LEN(IF($C248="","Falta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",""))-3)))</f>
        <v/>
      </c>
      <c r="Q248" s="62">
        <f>IF(NOT((COUNTA($B248:$K248)+COUNTA($O248))&gt;0),"",IF(AND($T248="Sub",N($S248)&gt;0),IF(ISNUMBER(INDEX($D$5:$D$1000,$S248-4)),DATE(YEAR(INDEX($D$5:$D$1000,$S248-4)),MONTH(INDEX($D$5:$D$1000,$S248-4)),1),IF(ISNUMBER(INDEX($E$5:$E$1000,$S248-4)),DATE(YEAR(INDEX($E$5:$E$1000,$S248-4)),MONTH(INDEX($E$5:$E$1000,$S248-4)),1),MesCiclo)),IF(ISNUMBER($D248),DATE(YEAR($D248),MONTH($D248),1),IF(ISNUMBER($E248),DATE(YEAR($E248),MONTH($E248),1),MesCiclo))))</f>
        <v/>
      </c>
      <c r="R248" s="63">
        <f>IF(OR($Q248="",$Q248&lt;&gt;MesCiclo),"",COUNTIF($Q$5:$Q248,MesCiclo))</f>
        <v/>
      </c>
      <c r="S248" s="63">
        <f>IF($T248="","",IF($T248="Macro",ROW(),IFERROR(LOOKUP(2,1/($T$5:$T248="Macro"),ROW($T$5:$T248)),0)))</f>
        <v/>
      </c>
      <c r="T248" s="63">
        <f>IF(NOT((COUNTA($B248:$K248)+COUNTA($O248))&gt;0),"",IF($B248="Subactividad","Sub","Macro"))</f>
        <v/>
      </c>
      <c r="U248" s="63">
        <f>IF($T248="Macro",COUNTIFS($S$5:$S$1000,ROW(),$T$5:$T$1000,"Sub"),"")</f>
        <v/>
      </c>
      <c r="V248" s="63">
        <f>IF($T248="","",IF(ISNUMBER($F248),1,IFERROR(LOOKUP(2,1/($H248:$K248&lt;&gt;""),$H248:$K248),0)))</f>
        <v/>
      </c>
      <c r="W248" s="63">
        <f>IF($T248="","",IF(AND(ISNUMBER($F248),$F248&lt;=IF($Q248=MesCiclo,InicioCiclo,$Q248+MOD(2-WEEKDAY($Q248),7))+6),1,IF(ISNUMBER($H248),$H248,0)))</f>
        <v/>
      </c>
      <c r="X248" s="63">
        <f>IF($T248="","",IF(AND(ISNUMBER($F248),$F248&lt;=IF($Q248=MesCiclo,InicioCiclo,$Q248+MOD(2-WEEKDAY($Q248),7))+13),1,IF(ISNUMBER($I248),$I248,$W248)))</f>
        <v/>
      </c>
      <c r="Y248" s="63">
        <f>IF($T248="","",IF(AND(ISNUMBER($F248),$F248&lt;=IF($Q248=MesCiclo,InicioCiclo,$Q248+MOD(2-WEEKDAY($Q248),7))+20),1,IF(ISNUMBER($J248),$J248,$X248)))</f>
        <v/>
      </c>
      <c r="Z248" s="63">
        <f>IF($T248="","",IF(AND(ISNUMBER($F248),$F248&lt;=IF($Q248=MesCiclo,InicioCiclo,$Q248+MOD(2-WEEKDAY($Q248),7))+27),1,IF(ISNUMBER($K248),$K248,$Y248)))</f>
        <v/>
      </c>
      <c r="AA248" s="63">
        <f>IF($T248="","",IF(AND(ISNUMBER($F248),$F248&lt;=IF($Q248=MesCiclo,InicioCiclo,$Q248+MOD(2-WEEKDAY($Q248),7))+6),1,IF(N($U248)&gt;0,AVERAGEIFS($W$5:$W$1000,$S$5:$S$1000,ROW(),$T$5:$T$1000,"Sub"),$W248)))</f>
        <v/>
      </c>
      <c r="AB248" s="63">
        <f>IF($T248="","",IF(AND(ISNUMBER($F248),$F248&lt;=IF($Q248=MesCiclo,InicioCiclo,$Q248+MOD(2-WEEKDAY($Q248),7))+13),1,IF(N($U248)&gt;0,AVERAGEIFS($X$5:$X$1000,$S$5:$S$1000,ROW(),$T$5:$T$1000,"Sub"),$X248)))</f>
        <v/>
      </c>
      <c r="AC248" s="63">
        <f>IF($T248="","",IF(AND(ISNUMBER($F248),$F248&lt;=IF($Q248=MesCiclo,InicioCiclo,$Q248+MOD(2-WEEKDAY($Q248),7))+20),1,IF(N($U248)&gt;0,AVERAGEIFS($Y$5:$Y$1000,$S$5:$S$1000,ROW(),$T$5:$T$1000,"Sub"),$Y248)))</f>
        <v/>
      </c>
      <c r="AD248" s="63">
        <f>IF($T248="","",IF(AND(ISNUMBER($F248),$F248&lt;=IF($Q248=MesCiclo,InicioCiclo,$Q248+MOD(2-WEEKDAY($Q248),7))+27),1,IF(N($U248)&gt;0,AVERAGEIFS($Z$5:$Z$1000,$S$5:$S$1000,ROW(),$T$5:$T$1000,"Sub"),$Z248)))</f>
        <v/>
      </c>
      <c r="AE248" s="63">
        <f>IF($T248&lt;&gt;"Macro","",IF(COUNTIFS($Q$5:$Q$1000,$Q248,$T$5:$T$1000,"Macro",$G$5:$G$1000,"&gt;0")=0,1/COUNTIFS($Q$5:$Q$1000,$Q248,$T$5:$T$1000,"Macro"),IF(AND(ISNUMBER($G248),N($G248)&gt;0),$G248,SUMIFS($G$5:$G$1000,$Q$5:$Q$1000,$Q248,$T$5:$T$1000,"Macro")/COUNTIFS($Q$5:$Q$1000,$Q248,$T$5:$T$1000,"Macro",$G$5:$G$1000,"&gt;0"))/(COUNTIFS($Q$5:$Q$1000,$Q248,$T$5:$T$1000,"Macro")*SUMIFS($G$5:$G$1000,$Q$5:$Q$1000,$Q248,$T$5:$T$1000,"Macro")/COUNTIFS($Q$5:$Q$1000,$Q248,$T$5:$T$1000,"Macro",$G$5:$G$1000,"&gt;0"))))</f>
        <v/>
      </c>
    </row>
    <row r="249">
      <c r="A249" s="55">
        <f>IF(NOT((COUNTA($B249:$K249)+COUNTA($O249))&gt;0),"",IF($T249="Macro",COUNTIFS($T$5:$T249,"Macro",$Q$5:$Q249,$Q249),IF(N($S249)=0,"?",COUNTIFS(INDEX($T$5:$T$1000,1):INDEX($T$5:$T$1000,$S249-4),"Macro",INDEX($Q$5:$Q$1000,1):INDEX($Q$5:$Q$1000,$S249-4),INDEX($Q$5:$Q$1000,$S249-4))&amp;"."&amp;COUNTIFS($S$5:$S249,$S249,$T$5:$T249,"Sub"))))</f>
        <v/>
      </c>
      <c r="B249" s="56" t="n"/>
      <c r="C249" s="57" t="n"/>
      <c r="D249" s="58" t="n"/>
      <c r="E249" s="58" t="n"/>
      <c r="F249" s="58" t="n"/>
      <c r="G249" s="59" t="n"/>
      <c r="H249" s="59" t="n"/>
      <c r="I249" s="59" t="n"/>
      <c r="J249" s="59" t="n"/>
      <c r="K249" s="59" t="n"/>
      <c r="L249" s="60">
        <f>IF(NOT((COUNTA($B249:$K249)+COUNTA($O249))&gt;0),"",IF(ISNUMBER($F249),1,IF(N($U249)&gt;0,AVERAGEIFS($V$5:$V$1000,$S$5:$S$1000,ROW(),$T$5:$T$1000,"Sub"),$V249)))</f>
        <v/>
      </c>
      <c r="M249" s="55">
        <f>IF($L249="","",IF($L249&gt;=1,"Completado",IF($L249&gt;0,"En curso","Pendiente")))</f>
        <v/>
      </c>
      <c r="N249" s="55">
        <f>IF(NOT((COUNTA($B249:$K249)+COUNTA($O249))&gt;0),"",IF(ISNUMBER($F249),IF(AND(ISNUMBER($E249),$F249&gt;$E249),"Cumplida con "&amp;($F249-$E249)&amp;IF($F249-$E249=1," día"," días")&amp;" de retraso","Cumplida"),IF(N($L249)&gt;=1,"Cumplida",IF(NOT(ISNUMBER($E249)),"Sin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plazo")))))))</f>
        <v/>
      </c>
      <c r="O249" s="57" t="n"/>
      <c r="P249" s="61">
        <f>IF(NOT((COUNTA($B249:$K249)+COUNTA($O249))&gt;0),"",IF((IF($C249="","Falta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",""))="","✔ OK","⚠ "&amp;LEFT(IF($C249="","Falta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",""),LEN(IF($C249="","Falta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",""))-3)))</f>
        <v/>
      </c>
      <c r="Q249" s="62">
        <f>IF(NOT((COUNTA($B249:$K249)+COUNTA($O249))&gt;0),"",IF(AND($T249="Sub",N($S249)&gt;0),IF(ISNUMBER(INDEX($D$5:$D$1000,$S249-4)),DATE(YEAR(INDEX($D$5:$D$1000,$S249-4)),MONTH(INDEX($D$5:$D$1000,$S249-4)),1),IF(ISNUMBER(INDEX($E$5:$E$1000,$S249-4)),DATE(YEAR(INDEX($E$5:$E$1000,$S249-4)),MONTH(INDEX($E$5:$E$1000,$S249-4)),1),MesCiclo)),IF(ISNUMBER($D249),DATE(YEAR($D249),MONTH($D249),1),IF(ISNUMBER($E249),DATE(YEAR($E249),MONTH($E249),1),MesCiclo))))</f>
        <v/>
      </c>
      <c r="R249" s="63">
        <f>IF(OR($Q249="",$Q249&lt;&gt;MesCiclo),"",COUNTIF($Q$5:$Q249,MesCiclo))</f>
        <v/>
      </c>
      <c r="S249" s="63">
        <f>IF($T249="","",IF($T249="Macro",ROW(),IFERROR(LOOKUP(2,1/($T$5:$T249="Macro"),ROW($T$5:$T249)),0)))</f>
        <v/>
      </c>
      <c r="T249" s="63">
        <f>IF(NOT((COUNTA($B249:$K249)+COUNTA($O249))&gt;0),"",IF($B249="Subactividad","Sub","Macro"))</f>
        <v/>
      </c>
      <c r="U249" s="63">
        <f>IF($T249="Macro",COUNTIFS($S$5:$S$1000,ROW(),$T$5:$T$1000,"Sub"),"")</f>
        <v/>
      </c>
      <c r="V249" s="63">
        <f>IF($T249="","",IF(ISNUMBER($F249),1,IFERROR(LOOKUP(2,1/($H249:$K249&lt;&gt;""),$H249:$K249),0)))</f>
        <v/>
      </c>
      <c r="W249" s="63">
        <f>IF($T249="","",IF(AND(ISNUMBER($F249),$F249&lt;=IF($Q249=MesCiclo,InicioCiclo,$Q249+MOD(2-WEEKDAY($Q249),7))+6),1,IF(ISNUMBER($H249),$H249,0)))</f>
        <v/>
      </c>
      <c r="X249" s="63">
        <f>IF($T249="","",IF(AND(ISNUMBER($F249),$F249&lt;=IF($Q249=MesCiclo,InicioCiclo,$Q249+MOD(2-WEEKDAY($Q249),7))+13),1,IF(ISNUMBER($I249),$I249,$W249)))</f>
        <v/>
      </c>
      <c r="Y249" s="63">
        <f>IF($T249="","",IF(AND(ISNUMBER($F249),$F249&lt;=IF($Q249=MesCiclo,InicioCiclo,$Q249+MOD(2-WEEKDAY($Q249),7))+20),1,IF(ISNUMBER($J249),$J249,$X249)))</f>
        <v/>
      </c>
      <c r="Z249" s="63">
        <f>IF($T249="","",IF(AND(ISNUMBER($F249),$F249&lt;=IF($Q249=MesCiclo,InicioCiclo,$Q249+MOD(2-WEEKDAY($Q249),7))+27),1,IF(ISNUMBER($K249),$K249,$Y249)))</f>
        <v/>
      </c>
      <c r="AA249" s="63">
        <f>IF($T249="","",IF(AND(ISNUMBER($F249),$F249&lt;=IF($Q249=MesCiclo,InicioCiclo,$Q249+MOD(2-WEEKDAY($Q249),7))+6),1,IF(N($U249)&gt;0,AVERAGEIFS($W$5:$W$1000,$S$5:$S$1000,ROW(),$T$5:$T$1000,"Sub"),$W249)))</f>
        <v/>
      </c>
      <c r="AB249" s="63">
        <f>IF($T249="","",IF(AND(ISNUMBER($F249),$F249&lt;=IF($Q249=MesCiclo,InicioCiclo,$Q249+MOD(2-WEEKDAY($Q249),7))+13),1,IF(N($U249)&gt;0,AVERAGEIFS($X$5:$X$1000,$S$5:$S$1000,ROW(),$T$5:$T$1000,"Sub"),$X249)))</f>
        <v/>
      </c>
      <c r="AC249" s="63">
        <f>IF($T249="","",IF(AND(ISNUMBER($F249),$F249&lt;=IF($Q249=MesCiclo,InicioCiclo,$Q249+MOD(2-WEEKDAY($Q249),7))+20),1,IF(N($U249)&gt;0,AVERAGEIFS($Y$5:$Y$1000,$S$5:$S$1000,ROW(),$T$5:$T$1000,"Sub"),$Y249)))</f>
        <v/>
      </c>
      <c r="AD249" s="63">
        <f>IF($T249="","",IF(AND(ISNUMBER($F249),$F249&lt;=IF($Q249=MesCiclo,InicioCiclo,$Q249+MOD(2-WEEKDAY($Q249),7))+27),1,IF(N($U249)&gt;0,AVERAGEIFS($Z$5:$Z$1000,$S$5:$S$1000,ROW(),$T$5:$T$1000,"Sub"),$Z249)))</f>
        <v/>
      </c>
      <c r="AE249" s="63">
        <f>IF($T249&lt;&gt;"Macro","",IF(COUNTIFS($Q$5:$Q$1000,$Q249,$T$5:$T$1000,"Macro",$G$5:$G$1000,"&gt;0")=0,1/COUNTIFS($Q$5:$Q$1000,$Q249,$T$5:$T$1000,"Macro"),IF(AND(ISNUMBER($G249),N($G249)&gt;0),$G249,SUMIFS($G$5:$G$1000,$Q$5:$Q$1000,$Q249,$T$5:$T$1000,"Macro")/COUNTIFS($Q$5:$Q$1000,$Q249,$T$5:$T$1000,"Macro",$G$5:$G$1000,"&gt;0"))/(COUNTIFS($Q$5:$Q$1000,$Q249,$T$5:$T$1000,"Macro")*SUMIFS($G$5:$G$1000,$Q$5:$Q$1000,$Q249,$T$5:$T$1000,"Macro")/COUNTIFS($Q$5:$Q$1000,$Q249,$T$5:$T$1000,"Macro",$G$5:$G$1000,"&gt;0"))))</f>
        <v/>
      </c>
    </row>
    <row r="250">
      <c r="A250" s="55">
        <f>IF(NOT((COUNTA($B250:$K250)+COUNTA($O250))&gt;0),"",IF($T250="Macro",COUNTIFS($T$5:$T250,"Macro",$Q$5:$Q250,$Q250),IF(N($S250)=0,"?",COUNTIFS(INDEX($T$5:$T$1000,1):INDEX($T$5:$T$1000,$S250-4),"Macro",INDEX($Q$5:$Q$1000,1):INDEX($Q$5:$Q$1000,$S250-4),INDEX($Q$5:$Q$1000,$S250-4))&amp;"."&amp;COUNTIFS($S$5:$S250,$S250,$T$5:$T250,"Sub"))))</f>
        <v/>
      </c>
      <c r="B250" s="56" t="n"/>
      <c r="C250" s="57" t="n"/>
      <c r="D250" s="58" t="n"/>
      <c r="E250" s="58" t="n"/>
      <c r="F250" s="58" t="n"/>
      <c r="G250" s="59" t="n"/>
      <c r="H250" s="59" t="n"/>
      <c r="I250" s="59" t="n"/>
      <c r="J250" s="59" t="n"/>
      <c r="K250" s="59" t="n"/>
      <c r="L250" s="60">
        <f>IF(NOT((COUNTA($B250:$K250)+COUNTA($O250))&gt;0),"",IF(ISNUMBER($F250),1,IF(N($U250)&gt;0,AVERAGEIFS($V$5:$V$1000,$S$5:$S$1000,ROW(),$T$5:$T$1000,"Sub"),$V250)))</f>
        <v/>
      </c>
      <c r="M250" s="55">
        <f>IF($L250="","",IF($L250&gt;=1,"Completado",IF($L250&gt;0,"En curso","Pendiente")))</f>
        <v/>
      </c>
      <c r="N250" s="55">
        <f>IF(NOT((COUNTA($B250:$K250)+COUNTA($O250))&gt;0),"",IF(ISNUMBER($F250),IF(AND(ISNUMBER($E250),$F250&gt;$E250),"Cumplida con "&amp;($F250-$E250)&amp;IF($F250-$E250=1," día"," días")&amp;" de retraso","Cumplida"),IF(N($L250)&gt;=1,"Cumplida",IF(NOT(ISNUMBER($E250)),"Sin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plazo")))))))</f>
        <v/>
      </c>
      <c r="O250" s="57" t="n"/>
      <c r="P250" s="61">
        <f>IF(NOT((COUNTA($B250:$K250)+COUNTA($O250))&gt;0),"",IF((IF($C250="","Falta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",""))="","✔ OK","⚠ "&amp;LEFT(IF($C250="","Falta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",""),LEN(IF($C250="","Falta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",""))-3)))</f>
        <v/>
      </c>
      <c r="Q250" s="62">
        <f>IF(NOT((COUNTA($B250:$K250)+COUNTA($O250))&gt;0),"",IF(AND($T250="Sub",N($S250)&gt;0),IF(ISNUMBER(INDEX($D$5:$D$1000,$S250-4)),DATE(YEAR(INDEX($D$5:$D$1000,$S250-4)),MONTH(INDEX($D$5:$D$1000,$S250-4)),1),IF(ISNUMBER(INDEX($E$5:$E$1000,$S250-4)),DATE(YEAR(INDEX($E$5:$E$1000,$S250-4)),MONTH(INDEX($E$5:$E$1000,$S250-4)),1),MesCiclo)),IF(ISNUMBER($D250),DATE(YEAR($D250),MONTH($D250),1),IF(ISNUMBER($E250),DATE(YEAR($E250),MONTH($E250),1),MesCiclo))))</f>
        <v/>
      </c>
      <c r="R250" s="63">
        <f>IF(OR($Q250="",$Q250&lt;&gt;MesCiclo),"",COUNTIF($Q$5:$Q250,MesCiclo))</f>
        <v/>
      </c>
      <c r="S250" s="63">
        <f>IF($T250="","",IF($T250="Macro",ROW(),IFERROR(LOOKUP(2,1/($T$5:$T250="Macro"),ROW($T$5:$T250)),0)))</f>
        <v/>
      </c>
      <c r="T250" s="63">
        <f>IF(NOT((COUNTA($B250:$K250)+COUNTA($O250))&gt;0),"",IF($B250="Subactividad","Sub","Macro"))</f>
        <v/>
      </c>
      <c r="U250" s="63">
        <f>IF($T250="Macro",COUNTIFS($S$5:$S$1000,ROW(),$T$5:$T$1000,"Sub"),"")</f>
        <v/>
      </c>
      <c r="V250" s="63">
        <f>IF($T250="","",IF(ISNUMBER($F250),1,IFERROR(LOOKUP(2,1/($H250:$K250&lt;&gt;""),$H250:$K250),0)))</f>
        <v/>
      </c>
      <c r="W250" s="63">
        <f>IF($T250="","",IF(AND(ISNUMBER($F250),$F250&lt;=IF($Q250=MesCiclo,InicioCiclo,$Q250+MOD(2-WEEKDAY($Q250),7))+6),1,IF(ISNUMBER($H250),$H250,0)))</f>
        <v/>
      </c>
      <c r="X250" s="63">
        <f>IF($T250="","",IF(AND(ISNUMBER($F250),$F250&lt;=IF($Q250=MesCiclo,InicioCiclo,$Q250+MOD(2-WEEKDAY($Q250),7))+13),1,IF(ISNUMBER($I250),$I250,$W250)))</f>
        <v/>
      </c>
      <c r="Y250" s="63">
        <f>IF($T250="","",IF(AND(ISNUMBER($F250),$F250&lt;=IF($Q250=MesCiclo,InicioCiclo,$Q250+MOD(2-WEEKDAY($Q250),7))+20),1,IF(ISNUMBER($J250),$J250,$X250)))</f>
        <v/>
      </c>
      <c r="Z250" s="63">
        <f>IF($T250="","",IF(AND(ISNUMBER($F250),$F250&lt;=IF($Q250=MesCiclo,InicioCiclo,$Q250+MOD(2-WEEKDAY($Q250),7))+27),1,IF(ISNUMBER($K250),$K250,$Y250)))</f>
        <v/>
      </c>
      <c r="AA250" s="63">
        <f>IF($T250="","",IF(AND(ISNUMBER($F250),$F250&lt;=IF($Q250=MesCiclo,InicioCiclo,$Q250+MOD(2-WEEKDAY($Q250),7))+6),1,IF(N($U250)&gt;0,AVERAGEIFS($W$5:$W$1000,$S$5:$S$1000,ROW(),$T$5:$T$1000,"Sub"),$W250)))</f>
        <v/>
      </c>
      <c r="AB250" s="63">
        <f>IF($T250="","",IF(AND(ISNUMBER($F250),$F250&lt;=IF($Q250=MesCiclo,InicioCiclo,$Q250+MOD(2-WEEKDAY($Q250),7))+13),1,IF(N($U250)&gt;0,AVERAGEIFS($X$5:$X$1000,$S$5:$S$1000,ROW(),$T$5:$T$1000,"Sub"),$X250)))</f>
        <v/>
      </c>
      <c r="AC250" s="63">
        <f>IF($T250="","",IF(AND(ISNUMBER($F250),$F250&lt;=IF($Q250=MesCiclo,InicioCiclo,$Q250+MOD(2-WEEKDAY($Q250),7))+20),1,IF(N($U250)&gt;0,AVERAGEIFS($Y$5:$Y$1000,$S$5:$S$1000,ROW(),$T$5:$T$1000,"Sub"),$Y250)))</f>
        <v/>
      </c>
      <c r="AD250" s="63">
        <f>IF($T250="","",IF(AND(ISNUMBER($F250),$F250&lt;=IF($Q250=MesCiclo,InicioCiclo,$Q250+MOD(2-WEEKDAY($Q250),7))+27),1,IF(N($U250)&gt;0,AVERAGEIFS($Z$5:$Z$1000,$S$5:$S$1000,ROW(),$T$5:$T$1000,"Sub"),$Z250)))</f>
        <v/>
      </c>
      <c r="AE250" s="63">
        <f>IF($T250&lt;&gt;"Macro","",IF(COUNTIFS($Q$5:$Q$1000,$Q250,$T$5:$T$1000,"Macro",$G$5:$G$1000,"&gt;0")=0,1/COUNTIFS($Q$5:$Q$1000,$Q250,$T$5:$T$1000,"Macro"),IF(AND(ISNUMBER($G250),N($G250)&gt;0),$G250,SUMIFS($G$5:$G$1000,$Q$5:$Q$1000,$Q250,$T$5:$T$1000,"Macro")/COUNTIFS($Q$5:$Q$1000,$Q250,$T$5:$T$1000,"Macro",$G$5:$G$1000,"&gt;0"))/(COUNTIFS($Q$5:$Q$1000,$Q250,$T$5:$T$1000,"Macro")*SUMIFS($G$5:$G$1000,$Q$5:$Q$1000,$Q250,$T$5:$T$1000,"Macro")/COUNTIFS($Q$5:$Q$1000,$Q250,$T$5:$T$1000,"Macro",$G$5:$G$1000,"&gt;0"))))</f>
        <v/>
      </c>
    </row>
    <row r="251">
      <c r="A251" s="55">
        <f>IF(NOT((COUNTA($B251:$K251)+COUNTA($O251))&gt;0),"",IF($T251="Macro",COUNTIFS($T$5:$T251,"Macro",$Q$5:$Q251,$Q251),IF(N($S251)=0,"?",COUNTIFS(INDEX($T$5:$T$1000,1):INDEX($T$5:$T$1000,$S251-4),"Macro",INDEX($Q$5:$Q$1000,1):INDEX($Q$5:$Q$1000,$S251-4),INDEX($Q$5:$Q$1000,$S251-4))&amp;"."&amp;COUNTIFS($S$5:$S251,$S251,$T$5:$T251,"Sub"))))</f>
        <v/>
      </c>
      <c r="B251" s="56" t="n"/>
      <c r="C251" s="57" t="n"/>
      <c r="D251" s="58" t="n"/>
      <c r="E251" s="58" t="n"/>
      <c r="F251" s="58" t="n"/>
      <c r="G251" s="59" t="n"/>
      <c r="H251" s="59" t="n"/>
      <c r="I251" s="59" t="n"/>
      <c r="J251" s="59" t="n"/>
      <c r="K251" s="59" t="n"/>
      <c r="L251" s="60">
        <f>IF(NOT((COUNTA($B251:$K251)+COUNTA($O251))&gt;0),"",IF(ISNUMBER($F251),1,IF(N($U251)&gt;0,AVERAGEIFS($V$5:$V$1000,$S$5:$S$1000,ROW(),$T$5:$T$1000,"Sub"),$V251)))</f>
        <v/>
      </c>
      <c r="M251" s="55">
        <f>IF($L251="","",IF($L251&gt;=1,"Completado",IF($L251&gt;0,"En curso","Pendiente")))</f>
        <v/>
      </c>
      <c r="N251" s="55">
        <f>IF(NOT((COUNTA($B251:$K251)+COUNTA($O251))&gt;0),"",IF(ISNUMBER($F251),IF(AND(ISNUMBER($E251),$F251&gt;$E251),"Cumplida con "&amp;($F251-$E251)&amp;IF($F251-$E251=1," día"," días")&amp;" de retraso","Cumplida"),IF(N($L251)&gt;=1,"Cumplida",IF(NOT(ISNUMBER($E251)),"Sin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plazo")))))))</f>
        <v/>
      </c>
      <c r="O251" s="57" t="n"/>
      <c r="P251" s="61">
        <f>IF(NOT((COUNTA($B251:$K251)+COUNTA($O251))&gt;0),"",IF((IF($C251="","Falta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",""))="","✔ OK","⚠ "&amp;LEFT(IF($C251="","Falta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",""),LEN(IF($C251="","Falta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",""))-3)))</f>
        <v/>
      </c>
      <c r="Q251" s="62">
        <f>IF(NOT((COUNTA($B251:$K251)+COUNTA($O251))&gt;0),"",IF(AND($T251="Sub",N($S251)&gt;0),IF(ISNUMBER(INDEX($D$5:$D$1000,$S251-4)),DATE(YEAR(INDEX($D$5:$D$1000,$S251-4)),MONTH(INDEX($D$5:$D$1000,$S251-4)),1),IF(ISNUMBER(INDEX($E$5:$E$1000,$S251-4)),DATE(YEAR(INDEX($E$5:$E$1000,$S251-4)),MONTH(INDEX($E$5:$E$1000,$S251-4)),1),MesCiclo)),IF(ISNUMBER($D251),DATE(YEAR($D251),MONTH($D251),1),IF(ISNUMBER($E251),DATE(YEAR($E251),MONTH($E251),1),MesCiclo))))</f>
        <v/>
      </c>
      <c r="R251" s="63">
        <f>IF(OR($Q251="",$Q251&lt;&gt;MesCiclo),"",COUNTIF($Q$5:$Q251,MesCiclo))</f>
        <v/>
      </c>
      <c r="S251" s="63">
        <f>IF($T251="","",IF($T251="Macro",ROW(),IFERROR(LOOKUP(2,1/($T$5:$T251="Macro"),ROW($T$5:$T251)),0)))</f>
        <v/>
      </c>
      <c r="T251" s="63">
        <f>IF(NOT((COUNTA($B251:$K251)+COUNTA($O251))&gt;0),"",IF($B251="Subactividad","Sub","Macro"))</f>
        <v/>
      </c>
      <c r="U251" s="63">
        <f>IF($T251="Macro",COUNTIFS($S$5:$S$1000,ROW(),$T$5:$T$1000,"Sub"),"")</f>
        <v/>
      </c>
      <c r="V251" s="63">
        <f>IF($T251="","",IF(ISNUMBER($F251),1,IFERROR(LOOKUP(2,1/($H251:$K251&lt;&gt;""),$H251:$K251),0)))</f>
        <v/>
      </c>
      <c r="W251" s="63">
        <f>IF($T251="","",IF(AND(ISNUMBER($F251),$F251&lt;=IF($Q251=MesCiclo,InicioCiclo,$Q251+MOD(2-WEEKDAY($Q251),7))+6),1,IF(ISNUMBER($H251),$H251,0)))</f>
        <v/>
      </c>
      <c r="X251" s="63">
        <f>IF($T251="","",IF(AND(ISNUMBER($F251),$F251&lt;=IF($Q251=MesCiclo,InicioCiclo,$Q251+MOD(2-WEEKDAY($Q251),7))+13),1,IF(ISNUMBER($I251),$I251,$W251)))</f>
        <v/>
      </c>
      <c r="Y251" s="63">
        <f>IF($T251="","",IF(AND(ISNUMBER($F251),$F251&lt;=IF($Q251=MesCiclo,InicioCiclo,$Q251+MOD(2-WEEKDAY($Q251),7))+20),1,IF(ISNUMBER($J251),$J251,$X251)))</f>
        <v/>
      </c>
      <c r="Z251" s="63">
        <f>IF($T251="","",IF(AND(ISNUMBER($F251),$F251&lt;=IF($Q251=MesCiclo,InicioCiclo,$Q251+MOD(2-WEEKDAY($Q251),7))+27),1,IF(ISNUMBER($K251),$K251,$Y251)))</f>
        <v/>
      </c>
      <c r="AA251" s="63">
        <f>IF($T251="","",IF(AND(ISNUMBER($F251),$F251&lt;=IF($Q251=MesCiclo,InicioCiclo,$Q251+MOD(2-WEEKDAY($Q251),7))+6),1,IF(N($U251)&gt;0,AVERAGEIFS($W$5:$W$1000,$S$5:$S$1000,ROW(),$T$5:$T$1000,"Sub"),$W251)))</f>
        <v/>
      </c>
      <c r="AB251" s="63">
        <f>IF($T251="","",IF(AND(ISNUMBER($F251),$F251&lt;=IF($Q251=MesCiclo,InicioCiclo,$Q251+MOD(2-WEEKDAY($Q251),7))+13),1,IF(N($U251)&gt;0,AVERAGEIFS($X$5:$X$1000,$S$5:$S$1000,ROW(),$T$5:$T$1000,"Sub"),$X251)))</f>
        <v/>
      </c>
      <c r="AC251" s="63">
        <f>IF($T251="","",IF(AND(ISNUMBER($F251),$F251&lt;=IF($Q251=MesCiclo,InicioCiclo,$Q251+MOD(2-WEEKDAY($Q251),7))+20),1,IF(N($U251)&gt;0,AVERAGEIFS($Y$5:$Y$1000,$S$5:$S$1000,ROW(),$T$5:$T$1000,"Sub"),$Y251)))</f>
        <v/>
      </c>
      <c r="AD251" s="63">
        <f>IF($T251="","",IF(AND(ISNUMBER($F251),$F251&lt;=IF($Q251=MesCiclo,InicioCiclo,$Q251+MOD(2-WEEKDAY($Q251),7))+27),1,IF(N($U251)&gt;0,AVERAGEIFS($Z$5:$Z$1000,$S$5:$S$1000,ROW(),$T$5:$T$1000,"Sub"),$Z251)))</f>
        <v/>
      </c>
      <c r="AE251" s="63">
        <f>IF($T251&lt;&gt;"Macro","",IF(COUNTIFS($Q$5:$Q$1000,$Q251,$T$5:$T$1000,"Macro",$G$5:$G$1000,"&gt;0")=0,1/COUNTIFS($Q$5:$Q$1000,$Q251,$T$5:$T$1000,"Macro"),IF(AND(ISNUMBER($G251),N($G251)&gt;0),$G251,SUMIFS($G$5:$G$1000,$Q$5:$Q$1000,$Q251,$T$5:$T$1000,"Macro")/COUNTIFS($Q$5:$Q$1000,$Q251,$T$5:$T$1000,"Macro",$G$5:$G$1000,"&gt;0"))/(COUNTIFS($Q$5:$Q$1000,$Q251,$T$5:$T$1000,"Macro")*SUMIFS($G$5:$G$1000,$Q$5:$Q$1000,$Q251,$T$5:$T$1000,"Macro")/COUNTIFS($Q$5:$Q$1000,$Q251,$T$5:$T$1000,"Macro",$G$5:$G$1000,"&gt;0"))))</f>
        <v/>
      </c>
    </row>
    <row r="252">
      <c r="A252" s="55">
        <f>IF(NOT((COUNTA($B252:$K252)+COUNTA($O252))&gt;0),"",IF($T252="Macro",COUNTIFS($T$5:$T252,"Macro",$Q$5:$Q252,$Q252),IF(N($S252)=0,"?",COUNTIFS(INDEX($T$5:$T$1000,1):INDEX($T$5:$T$1000,$S252-4),"Macro",INDEX($Q$5:$Q$1000,1):INDEX($Q$5:$Q$1000,$S252-4),INDEX($Q$5:$Q$1000,$S252-4))&amp;"."&amp;COUNTIFS($S$5:$S252,$S252,$T$5:$T252,"Sub"))))</f>
        <v/>
      </c>
      <c r="B252" s="56" t="n"/>
      <c r="C252" s="57" t="n"/>
      <c r="D252" s="58" t="n"/>
      <c r="E252" s="58" t="n"/>
      <c r="F252" s="58" t="n"/>
      <c r="G252" s="59" t="n"/>
      <c r="H252" s="59" t="n"/>
      <c r="I252" s="59" t="n"/>
      <c r="J252" s="59" t="n"/>
      <c r="K252" s="59" t="n"/>
      <c r="L252" s="60">
        <f>IF(NOT((COUNTA($B252:$K252)+COUNTA($O252))&gt;0),"",IF(ISNUMBER($F252),1,IF(N($U252)&gt;0,AVERAGEIFS($V$5:$V$1000,$S$5:$S$1000,ROW(),$T$5:$T$1000,"Sub"),$V252)))</f>
        <v/>
      </c>
      <c r="M252" s="55">
        <f>IF($L252="","",IF($L252&gt;=1,"Completado",IF($L252&gt;0,"En curso","Pendiente")))</f>
        <v/>
      </c>
      <c r="N252" s="55">
        <f>IF(NOT((COUNTA($B252:$K252)+COUNTA($O252))&gt;0),"",IF(ISNUMBER($F252),IF(AND(ISNUMBER($E252),$F252&gt;$E252),"Cumplida con "&amp;($F252-$E252)&amp;IF($F252-$E252=1," día"," días")&amp;" de retraso","Cumplida"),IF(N($L252)&gt;=1,"Cumplida",IF(NOT(ISNUMBER($E252)),"Sin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plazo")))))))</f>
        <v/>
      </c>
      <c r="O252" s="57" t="n"/>
      <c r="P252" s="61">
        <f>IF(NOT((COUNTA($B252:$K252)+COUNTA($O252))&gt;0),"",IF((IF($C252="","Falta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",""))="","✔ OK","⚠ "&amp;LEFT(IF($C252="","Falta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",""),LEN(IF($C252="","Falta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",""))-3)))</f>
        <v/>
      </c>
      <c r="Q252" s="62">
        <f>IF(NOT((COUNTA($B252:$K252)+COUNTA($O252))&gt;0),"",IF(AND($T252="Sub",N($S252)&gt;0),IF(ISNUMBER(INDEX($D$5:$D$1000,$S252-4)),DATE(YEAR(INDEX($D$5:$D$1000,$S252-4)),MONTH(INDEX($D$5:$D$1000,$S252-4)),1),IF(ISNUMBER(INDEX($E$5:$E$1000,$S252-4)),DATE(YEAR(INDEX($E$5:$E$1000,$S252-4)),MONTH(INDEX($E$5:$E$1000,$S252-4)),1),MesCiclo)),IF(ISNUMBER($D252),DATE(YEAR($D252),MONTH($D252),1),IF(ISNUMBER($E252),DATE(YEAR($E252),MONTH($E252),1),MesCiclo))))</f>
        <v/>
      </c>
      <c r="R252" s="63">
        <f>IF(OR($Q252="",$Q252&lt;&gt;MesCiclo),"",COUNTIF($Q$5:$Q252,MesCiclo))</f>
        <v/>
      </c>
      <c r="S252" s="63">
        <f>IF($T252="","",IF($T252="Macro",ROW(),IFERROR(LOOKUP(2,1/($T$5:$T252="Macro"),ROW($T$5:$T252)),0)))</f>
        <v/>
      </c>
      <c r="T252" s="63">
        <f>IF(NOT((COUNTA($B252:$K252)+COUNTA($O252))&gt;0),"",IF($B252="Subactividad","Sub","Macro"))</f>
        <v/>
      </c>
      <c r="U252" s="63">
        <f>IF($T252="Macro",COUNTIFS($S$5:$S$1000,ROW(),$T$5:$T$1000,"Sub"),"")</f>
        <v/>
      </c>
      <c r="V252" s="63">
        <f>IF($T252="","",IF(ISNUMBER($F252),1,IFERROR(LOOKUP(2,1/($H252:$K252&lt;&gt;""),$H252:$K252),0)))</f>
        <v/>
      </c>
      <c r="W252" s="63">
        <f>IF($T252="","",IF(AND(ISNUMBER($F252),$F252&lt;=IF($Q252=MesCiclo,InicioCiclo,$Q252+MOD(2-WEEKDAY($Q252),7))+6),1,IF(ISNUMBER($H252),$H252,0)))</f>
        <v/>
      </c>
      <c r="X252" s="63">
        <f>IF($T252="","",IF(AND(ISNUMBER($F252),$F252&lt;=IF($Q252=MesCiclo,InicioCiclo,$Q252+MOD(2-WEEKDAY($Q252),7))+13),1,IF(ISNUMBER($I252),$I252,$W252)))</f>
        <v/>
      </c>
      <c r="Y252" s="63">
        <f>IF($T252="","",IF(AND(ISNUMBER($F252),$F252&lt;=IF($Q252=MesCiclo,InicioCiclo,$Q252+MOD(2-WEEKDAY($Q252),7))+20),1,IF(ISNUMBER($J252),$J252,$X252)))</f>
        <v/>
      </c>
      <c r="Z252" s="63">
        <f>IF($T252="","",IF(AND(ISNUMBER($F252),$F252&lt;=IF($Q252=MesCiclo,InicioCiclo,$Q252+MOD(2-WEEKDAY($Q252),7))+27),1,IF(ISNUMBER($K252),$K252,$Y252)))</f>
        <v/>
      </c>
      <c r="AA252" s="63">
        <f>IF($T252="","",IF(AND(ISNUMBER($F252),$F252&lt;=IF($Q252=MesCiclo,InicioCiclo,$Q252+MOD(2-WEEKDAY($Q252),7))+6),1,IF(N($U252)&gt;0,AVERAGEIFS($W$5:$W$1000,$S$5:$S$1000,ROW(),$T$5:$T$1000,"Sub"),$W252)))</f>
        <v/>
      </c>
      <c r="AB252" s="63">
        <f>IF($T252="","",IF(AND(ISNUMBER($F252),$F252&lt;=IF($Q252=MesCiclo,InicioCiclo,$Q252+MOD(2-WEEKDAY($Q252),7))+13),1,IF(N($U252)&gt;0,AVERAGEIFS($X$5:$X$1000,$S$5:$S$1000,ROW(),$T$5:$T$1000,"Sub"),$X252)))</f>
        <v/>
      </c>
      <c r="AC252" s="63">
        <f>IF($T252="","",IF(AND(ISNUMBER($F252),$F252&lt;=IF($Q252=MesCiclo,InicioCiclo,$Q252+MOD(2-WEEKDAY($Q252),7))+20),1,IF(N($U252)&gt;0,AVERAGEIFS($Y$5:$Y$1000,$S$5:$S$1000,ROW(),$T$5:$T$1000,"Sub"),$Y252)))</f>
        <v/>
      </c>
      <c r="AD252" s="63">
        <f>IF($T252="","",IF(AND(ISNUMBER($F252),$F252&lt;=IF($Q252=MesCiclo,InicioCiclo,$Q252+MOD(2-WEEKDAY($Q252),7))+27),1,IF(N($U252)&gt;0,AVERAGEIFS($Z$5:$Z$1000,$S$5:$S$1000,ROW(),$T$5:$T$1000,"Sub"),$Z252)))</f>
        <v/>
      </c>
      <c r="AE252" s="63">
        <f>IF($T252&lt;&gt;"Macro","",IF(COUNTIFS($Q$5:$Q$1000,$Q252,$T$5:$T$1000,"Macro",$G$5:$G$1000,"&gt;0")=0,1/COUNTIFS($Q$5:$Q$1000,$Q252,$T$5:$T$1000,"Macro"),IF(AND(ISNUMBER($G252),N($G252)&gt;0),$G252,SUMIFS($G$5:$G$1000,$Q$5:$Q$1000,$Q252,$T$5:$T$1000,"Macro")/COUNTIFS($Q$5:$Q$1000,$Q252,$T$5:$T$1000,"Macro",$G$5:$G$1000,"&gt;0"))/(COUNTIFS($Q$5:$Q$1000,$Q252,$T$5:$T$1000,"Macro")*SUMIFS($G$5:$G$1000,$Q$5:$Q$1000,$Q252,$T$5:$T$1000,"Macro")/COUNTIFS($Q$5:$Q$1000,$Q252,$T$5:$T$1000,"Macro",$G$5:$G$1000,"&gt;0"))))</f>
        <v/>
      </c>
    </row>
    <row r="253">
      <c r="A253" s="55">
        <f>IF(NOT((COUNTA($B253:$K253)+COUNTA($O253))&gt;0),"",IF($T253="Macro",COUNTIFS($T$5:$T253,"Macro",$Q$5:$Q253,$Q253),IF(N($S253)=0,"?",COUNTIFS(INDEX($T$5:$T$1000,1):INDEX($T$5:$T$1000,$S253-4),"Macro",INDEX($Q$5:$Q$1000,1):INDEX($Q$5:$Q$1000,$S253-4),INDEX($Q$5:$Q$1000,$S253-4))&amp;"."&amp;COUNTIFS($S$5:$S253,$S253,$T$5:$T253,"Sub"))))</f>
        <v/>
      </c>
      <c r="B253" s="56" t="n"/>
      <c r="C253" s="57" t="n"/>
      <c r="D253" s="58" t="n"/>
      <c r="E253" s="58" t="n"/>
      <c r="F253" s="58" t="n"/>
      <c r="G253" s="59" t="n"/>
      <c r="H253" s="59" t="n"/>
      <c r="I253" s="59" t="n"/>
      <c r="J253" s="59" t="n"/>
      <c r="K253" s="59" t="n"/>
      <c r="L253" s="60">
        <f>IF(NOT((COUNTA($B253:$K253)+COUNTA($O253))&gt;0),"",IF(ISNUMBER($F253),1,IF(N($U253)&gt;0,AVERAGEIFS($V$5:$V$1000,$S$5:$S$1000,ROW(),$T$5:$T$1000,"Sub"),$V253)))</f>
        <v/>
      </c>
      <c r="M253" s="55">
        <f>IF($L253="","",IF($L253&gt;=1,"Completado",IF($L253&gt;0,"En curso","Pendiente")))</f>
        <v/>
      </c>
      <c r="N253" s="55">
        <f>IF(NOT((COUNTA($B253:$K253)+COUNTA($O253))&gt;0),"",IF(ISNUMBER($F253),IF(AND(ISNUMBER($E253),$F253&gt;$E253),"Cumplida con "&amp;($F253-$E253)&amp;IF($F253-$E253=1," día"," días")&amp;" de retraso","Cumplida"),IF(N($L253)&gt;=1,"Cumplida",IF(NOT(ISNUMBER($E253)),"Sin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plazo")))))))</f>
        <v/>
      </c>
      <c r="O253" s="57" t="n"/>
      <c r="P253" s="61">
        <f>IF(NOT((COUNTA($B253:$K253)+COUNTA($O253))&gt;0),"",IF((IF($C253="","Falta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",""))="","✔ OK","⚠ "&amp;LEFT(IF($C253="","Falta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",""),LEN(IF($C253="","Falta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",""))-3)))</f>
        <v/>
      </c>
      <c r="Q253" s="62">
        <f>IF(NOT((COUNTA($B253:$K253)+COUNTA($O253))&gt;0),"",IF(AND($T253="Sub",N($S253)&gt;0),IF(ISNUMBER(INDEX($D$5:$D$1000,$S253-4)),DATE(YEAR(INDEX($D$5:$D$1000,$S253-4)),MONTH(INDEX($D$5:$D$1000,$S253-4)),1),IF(ISNUMBER(INDEX($E$5:$E$1000,$S253-4)),DATE(YEAR(INDEX($E$5:$E$1000,$S253-4)),MONTH(INDEX($E$5:$E$1000,$S253-4)),1),MesCiclo)),IF(ISNUMBER($D253),DATE(YEAR($D253),MONTH($D253),1),IF(ISNUMBER($E253),DATE(YEAR($E253),MONTH($E253),1),MesCiclo))))</f>
        <v/>
      </c>
      <c r="R253" s="63">
        <f>IF(OR($Q253="",$Q253&lt;&gt;MesCiclo),"",COUNTIF($Q$5:$Q253,MesCiclo))</f>
        <v/>
      </c>
      <c r="S253" s="63">
        <f>IF($T253="","",IF($T253="Macro",ROW(),IFERROR(LOOKUP(2,1/($T$5:$T253="Macro"),ROW($T$5:$T253)),0)))</f>
        <v/>
      </c>
      <c r="T253" s="63">
        <f>IF(NOT((COUNTA($B253:$K253)+COUNTA($O253))&gt;0),"",IF($B253="Subactividad","Sub","Macro"))</f>
        <v/>
      </c>
      <c r="U253" s="63">
        <f>IF($T253="Macro",COUNTIFS($S$5:$S$1000,ROW(),$T$5:$T$1000,"Sub"),"")</f>
        <v/>
      </c>
      <c r="V253" s="63">
        <f>IF($T253="","",IF(ISNUMBER($F253),1,IFERROR(LOOKUP(2,1/($H253:$K253&lt;&gt;""),$H253:$K253),0)))</f>
        <v/>
      </c>
      <c r="W253" s="63">
        <f>IF($T253="","",IF(AND(ISNUMBER($F253),$F253&lt;=IF($Q253=MesCiclo,InicioCiclo,$Q253+MOD(2-WEEKDAY($Q253),7))+6),1,IF(ISNUMBER($H253),$H253,0)))</f>
        <v/>
      </c>
      <c r="X253" s="63">
        <f>IF($T253="","",IF(AND(ISNUMBER($F253),$F253&lt;=IF($Q253=MesCiclo,InicioCiclo,$Q253+MOD(2-WEEKDAY($Q253),7))+13),1,IF(ISNUMBER($I253),$I253,$W253)))</f>
        <v/>
      </c>
      <c r="Y253" s="63">
        <f>IF($T253="","",IF(AND(ISNUMBER($F253),$F253&lt;=IF($Q253=MesCiclo,InicioCiclo,$Q253+MOD(2-WEEKDAY($Q253),7))+20),1,IF(ISNUMBER($J253),$J253,$X253)))</f>
        <v/>
      </c>
      <c r="Z253" s="63">
        <f>IF($T253="","",IF(AND(ISNUMBER($F253),$F253&lt;=IF($Q253=MesCiclo,InicioCiclo,$Q253+MOD(2-WEEKDAY($Q253),7))+27),1,IF(ISNUMBER($K253),$K253,$Y253)))</f>
        <v/>
      </c>
      <c r="AA253" s="63">
        <f>IF($T253="","",IF(AND(ISNUMBER($F253),$F253&lt;=IF($Q253=MesCiclo,InicioCiclo,$Q253+MOD(2-WEEKDAY($Q253),7))+6),1,IF(N($U253)&gt;0,AVERAGEIFS($W$5:$W$1000,$S$5:$S$1000,ROW(),$T$5:$T$1000,"Sub"),$W253)))</f>
        <v/>
      </c>
      <c r="AB253" s="63">
        <f>IF($T253="","",IF(AND(ISNUMBER($F253),$F253&lt;=IF($Q253=MesCiclo,InicioCiclo,$Q253+MOD(2-WEEKDAY($Q253),7))+13),1,IF(N($U253)&gt;0,AVERAGEIFS($X$5:$X$1000,$S$5:$S$1000,ROW(),$T$5:$T$1000,"Sub"),$X253)))</f>
        <v/>
      </c>
      <c r="AC253" s="63">
        <f>IF($T253="","",IF(AND(ISNUMBER($F253),$F253&lt;=IF($Q253=MesCiclo,InicioCiclo,$Q253+MOD(2-WEEKDAY($Q253),7))+20),1,IF(N($U253)&gt;0,AVERAGEIFS($Y$5:$Y$1000,$S$5:$S$1000,ROW(),$T$5:$T$1000,"Sub"),$Y253)))</f>
        <v/>
      </c>
      <c r="AD253" s="63">
        <f>IF($T253="","",IF(AND(ISNUMBER($F253),$F253&lt;=IF($Q253=MesCiclo,InicioCiclo,$Q253+MOD(2-WEEKDAY($Q253),7))+27),1,IF(N($U253)&gt;0,AVERAGEIFS($Z$5:$Z$1000,$S$5:$S$1000,ROW(),$T$5:$T$1000,"Sub"),$Z253)))</f>
        <v/>
      </c>
      <c r="AE253" s="63">
        <f>IF($T253&lt;&gt;"Macro","",IF(COUNTIFS($Q$5:$Q$1000,$Q253,$T$5:$T$1000,"Macro",$G$5:$G$1000,"&gt;0")=0,1/COUNTIFS($Q$5:$Q$1000,$Q253,$T$5:$T$1000,"Macro"),IF(AND(ISNUMBER($G253),N($G253)&gt;0),$G253,SUMIFS($G$5:$G$1000,$Q$5:$Q$1000,$Q253,$T$5:$T$1000,"Macro")/COUNTIFS($Q$5:$Q$1000,$Q253,$T$5:$T$1000,"Macro",$G$5:$G$1000,"&gt;0"))/(COUNTIFS($Q$5:$Q$1000,$Q253,$T$5:$T$1000,"Macro")*SUMIFS($G$5:$G$1000,$Q$5:$Q$1000,$Q253,$T$5:$T$1000,"Macro")/COUNTIFS($Q$5:$Q$1000,$Q253,$T$5:$T$1000,"Macro",$G$5:$G$1000,"&gt;0"))))</f>
        <v/>
      </c>
    </row>
    <row r="254">
      <c r="A254" s="55">
        <f>IF(NOT((COUNTA($B254:$K254)+COUNTA($O254))&gt;0),"",IF($T254="Macro",COUNTIFS($T$5:$T254,"Macro",$Q$5:$Q254,$Q254),IF(N($S254)=0,"?",COUNTIFS(INDEX($T$5:$T$1000,1):INDEX($T$5:$T$1000,$S254-4),"Macro",INDEX($Q$5:$Q$1000,1):INDEX($Q$5:$Q$1000,$S254-4),INDEX($Q$5:$Q$1000,$S254-4))&amp;"."&amp;COUNTIFS($S$5:$S254,$S254,$T$5:$T254,"Sub"))))</f>
        <v/>
      </c>
      <c r="B254" s="56" t="n"/>
      <c r="C254" s="57" t="n"/>
      <c r="D254" s="58" t="n"/>
      <c r="E254" s="58" t="n"/>
      <c r="F254" s="58" t="n"/>
      <c r="G254" s="59" t="n"/>
      <c r="H254" s="59" t="n"/>
      <c r="I254" s="59" t="n"/>
      <c r="J254" s="59" t="n"/>
      <c r="K254" s="59" t="n"/>
      <c r="L254" s="60">
        <f>IF(NOT((COUNTA($B254:$K254)+COUNTA($O254))&gt;0),"",IF(ISNUMBER($F254),1,IF(N($U254)&gt;0,AVERAGEIFS($V$5:$V$1000,$S$5:$S$1000,ROW(),$T$5:$T$1000,"Sub"),$V254)))</f>
        <v/>
      </c>
      <c r="M254" s="55">
        <f>IF($L254="","",IF($L254&gt;=1,"Completado",IF($L254&gt;0,"En curso","Pendiente")))</f>
        <v/>
      </c>
      <c r="N254" s="55">
        <f>IF(NOT((COUNTA($B254:$K254)+COUNTA($O254))&gt;0),"",IF(ISNUMBER($F254),IF(AND(ISNUMBER($E254),$F254&gt;$E254),"Cumplida con "&amp;($F254-$E254)&amp;IF($F254-$E254=1," día"," días")&amp;" de retraso","Cumplida"),IF(N($L254)&gt;=1,"Cumplida",IF(NOT(ISNUMBER($E254)),"Sin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plazo")))))))</f>
        <v/>
      </c>
      <c r="O254" s="57" t="n"/>
      <c r="P254" s="61">
        <f>IF(NOT((COUNTA($B254:$K254)+COUNTA($O254))&gt;0),"",IF((IF($C254="","Falta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",""))="","✔ OK","⚠ "&amp;LEFT(IF($C254="","Falta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",""),LEN(IF($C254="","Falta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",""))-3)))</f>
        <v/>
      </c>
      <c r="Q254" s="62">
        <f>IF(NOT((COUNTA($B254:$K254)+COUNTA($O254))&gt;0),"",IF(AND($T254="Sub",N($S254)&gt;0),IF(ISNUMBER(INDEX($D$5:$D$1000,$S254-4)),DATE(YEAR(INDEX($D$5:$D$1000,$S254-4)),MONTH(INDEX($D$5:$D$1000,$S254-4)),1),IF(ISNUMBER(INDEX($E$5:$E$1000,$S254-4)),DATE(YEAR(INDEX($E$5:$E$1000,$S254-4)),MONTH(INDEX($E$5:$E$1000,$S254-4)),1),MesCiclo)),IF(ISNUMBER($D254),DATE(YEAR($D254),MONTH($D254),1),IF(ISNUMBER($E254),DATE(YEAR($E254),MONTH($E254),1),MesCiclo))))</f>
        <v/>
      </c>
      <c r="R254" s="63">
        <f>IF(OR($Q254="",$Q254&lt;&gt;MesCiclo),"",COUNTIF($Q$5:$Q254,MesCiclo))</f>
        <v/>
      </c>
      <c r="S254" s="63">
        <f>IF($T254="","",IF($T254="Macro",ROW(),IFERROR(LOOKUP(2,1/($T$5:$T254="Macro"),ROW($T$5:$T254)),0)))</f>
        <v/>
      </c>
      <c r="T254" s="63">
        <f>IF(NOT((COUNTA($B254:$K254)+COUNTA($O254))&gt;0),"",IF($B254="Subactividad","Sub","Macro"))</f>
        <v/>
      </c>
      <c r="U254" s="63">
        <f>IF($T254="Macro",COUNTIFS($S$5:$S$1000,ROW(),$T$5:$T$1000,"Sub"),"")</f>
        <v/>
      </c>
      <c r="V254" s="63">
        <f>IF($T254="","",IF(ISNUMBER($F254),1,IFERROR(LOOKUP(2,1/($H254:$K254&lt;&gt;""),$H254:$K254),0)))</f>
        <v/>
      </c>
      <c r="W254" s="63">
        <f>IF($T254="","",IF(AND(ISNUMBER($F254),$F254&lt;=IF($Q254=MesCiclo,InicioCiclo,$Q254+MOD(2-WEEKDAY($Q254),7))+6),1,IF(ISNUMBER($H254),$H254,0)))</f>
        <v/>
      </c>
      <c r="X254" s="63">
        <f>IF($T254="","",IF(AND(ISNUMBER($F254),$F254&lt;=IF($Q254=MesCiclo,InicioCiclo,$Q254+MOD(2-WEEKDAY($Q254),7))+13),1,IF(ISNUMBER($I254),$I254,$W254)))</f>
        <v/>
      </c>
      <c r="Y254" s="63">
        <f>IF($T254="","",IF(AND(ISNUMBER($F254),$F254&lt;=IF($Q254=MesCiclo,InicioCiclo,$Q254+MOD(2-WEEKDAY($Q254),7))+20),1,IF(ISNUMBER($J254),$J254,$X254)))</f>
        <v/>
      </c>
      <c r="Z254" s="63">
        <f>IF($T254="","",IF(AND(ISNUMBER($F254),$F254&lt;=IF($Q254=MesCiclo,InicioCiclo,$Q254+MOD(2-WEEKDAY($Q254),7))+27),1,IF(ISNUMBER($K254),$K254,$Y254)))</f>
        <v/>
      </c>
      <c r="AA254" s="63">
        <f>IF($T254="","",IF(AND(ISNUMBER($F254),$F254&lt;=IF($Q254=MesCiclo,InicioCiclo,$Q254+MOD(2-WEEKDAY($Q254),7))+6),1,IF(N($U254)&gt;0,AVERAGEIFS($W$5:$W$1000,$S$5:$S$1000,ROW(),$T$5:$T$1000,"Sub"),$W254)))</f>
        <v/>
      </c>
      <c r="AB254" s="63">
        <f>IF($T254="","",IF(AND(ISNUMBER($F254),$F254&lt;=IF($Q254=MesCiclo,InicioCiclo,$Q254+MOD(2-WEEKDAY($Q254),7))+13),1,IF(N($U254)&gt;0,AVERAGEIFS($X$5:$X$1000,$S$5:$S$1000,ROW(),$T$5:$T$1000,"Sub"),$X254)))</f>
        <v/>
      </c>
      <c r="AC254" s="63">
        <f>IF($T254="","",IF(AND(ISNUMBER($F254),$F254&lt;=IF($Q254=MesCiclo,InicioCiclo,$Q254+MOD(2-WEEKDAY($Q254),7))+20),1,IF(N($U254)&gt;0,AVERAGEIFS($Y$5:$Y$1000,$S$5:$S$1000,ROW(),$T$5:$T$1000,"Sub"),$Y254)))</f>
        <v/>
      </c>
      <c r="AD254" s="63">
        <f>IF($T254="","",IF(AND(ISNUMBER($F254),$F254&lt;=IF($Q254=MesCiclo,InicioCiclo,$Q254+MOD(2-WEEKDAY($Q254),7))+27),1,IF(N($U254)&gt;0,AVERAGEIFS($Z$5:$Z$1000,$S$5:$S$1000,ROW(),$T$5:$T$1000,"Sub"),$Z254)))</f>
        <v/>
      </c>
      <c r="AE254" s="63">
        <f>IF($T254&lt;&gt;"Macro","",IF(COUNTIFS($Q$5:$Q$1000,$Q254,$T$5:$T$1000,"Macro",$G$5:$G$1000,"&gt;0")=0,1/COUNTIFS($Q$5:$Q$1000,$Q254,$T$5:$T$1000,"Macro"),IF(AND(ISNUMBER($G254),N($G254)&gt;0),$G254,SUMIFS($G$5:$G$1000,$Q$5:$Q$1000,$Q254,$T$5:$T$1000,"Macro")/COUNTIFS($Q$5:$Q$1000,$Q254,$T$5:$T$1000,"Macro",$G$5:$G$1000,"&gt;0"))/(COUNTIFS($Q$5:$Q$1000,$Q254,$T$5:$T$1000,"Macro")*SUMIFS($G$5:$G$1000,$Q$5:$Q$1000,$Q254,$T$5:$T$1000,"Macro")/COUNTIFS($Q$5:$Q$1000,$Q254,$T$5:$T$1000,"Macro",$G$5:$G$1000,"&gt;0"))))</f>
        <v/>
      </c>
    </row>
    <row r="255">
      <c r="A255" s="55">
        <f>IF(NOT((COUNTA($B255:$K255)+COUNTA($O255))&gt;0),"",IF($T255="Macro",COUNTIFS($T$5:$T255,"Macro",$Q$5:$Q255,$Q255),IF(N($S255)=0,"?",COUNTIFS(INDEX($T$5:$T$1000,1):INDEX($T$5:$T$1000,$S255-4),"Macro",INDEX($Q$5:$Q$1000,1):INDEX($Q$5:$Q$1000,$S255-4),INDEX($Q$5:$Q$1000,$S255-4))&amp;"."&amp;COUNTIFS($S$5:$S255,$S255,$T$5:$T255,"Sub"))))</f>
        <v/>
      </c>
      <c r="B255" s="56" t="n"/>
      <c r="C255" s="57" t="n"/>
      <c r="D255" s="58" t="n"/>
      <c r="E255" s="58" t="n"/>
      <c r="F255" s="58" t="n"/>
      <c r="G255" s="59" t="n"/>
      <c r="H255" s="59" t="n"/>
      <c r="I255" s="59" t="n"/>
      <c r="J255" s="59" t="n"/>
      <c r="K255" s="59" t="n"/>
      <c r="L255" s="60">
        <f>IF(NOT((COUNTA($B255:$K255)+COUNTA($O255))&gt;0),"",IF(ISNUMBER($F255),1,IF(N($U255)&gt;0,AVERAGEIFS($V$5:$V$1000,$S$5:$S$1000,ROW(),$T$5:$T$1000,"Sub"),$V255)))</f>
        <v/>
      </c>
      <c r="M255" s="55">
        <f>IF($L255="","",IF($L255&gt;=1,"Completado",IF($L255&gt;0,"En curso","Pendiente")))</f>
        <v/>
      </c>
      <c r="N255" s="55">
        <f>IF(NOT((COUNTA($B255:$K255)+COUNTA($O255))&gt;0),"",IF(ISNUMBER($F255),IF(AND(ISNUMBER($E255),$F255&gt;$E255),"Cumplida con "&amp;($F255-$E255)&amp;IF($F255-$E255=1," día"," días")&amp;" de retraso","Cumplida"),IF(N($L255)&gt;=1,"Cumplida",IF(NOT(ISNUMBER($E255)),"Sin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plazo")))))))</f>
        <v/>
      </c>
      <c r="O255" s="57" t="n"/>
      <c r="P255" s="61">
        <f>IF(NOT((COUNTA($B255:$K255)+COUNTA($O255))&gt;0),"",IF((IF($C255="","Falta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",""))="","✔ OK","⚠ "&amp;LEFT(IF($C255="","Falta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",""),LEN(IF($C255="","Falta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",""))-3)))</f>
        <v/>
      </c>
      <c r="Q255" s="62">
        <f>IF(NOT((COUNTA($B255:$K255)+COUNTA($O255))&gt;0),"",IF(AND($T255="Sub",N($S255)&gt;0),IF(ISNUMBER(INDEX($D$5:$D$1000,$S255-4)),DATE(YEAR(INDEX($D$5:$D$1000,$S255-4)),MONTH(INDEX($D$5:$D$1000,$S255-4)),1),IF(ISNUMBER(INDEX($E$5:$E$1000,$S255-4)),DATE(YEAR(INDEX($E$5:$E$1000,$S255-4)),MONTH(INDEX($E$5:$E$1000,$S255-4)),1),MesCiclo)),IF(ISNUMBER($D255),DATE(YEAR($D255),MONTH($D255),1),IF(ISNUMBER($E255),DATE(YEAR($E255),MONTH($E255),1),MesCiclo))))</f>
        <v/>
      </c>
      <c r="R255" s="63">
        <f>IF(OR($Q255="",$Q255&lt;&gt;MesCiclo),"",COUNTIF($Q$5:$Q255,MesCiclo))</f>
        <v/>
      </c>
      <c r="S255" s="63">
        <f>IF($T255="","",IF($T255="Macro",ROW(),IFERROR(LOOKUP(2,1/($T$5:$T255="Macro"),ROW($T$5:$T255)),0)))</f>
        <v/>
      </c>
      <c r="T255" s="63">
        <f>IF(NOT((COUNTA($B255:$K255)+COUNTA($O255))&gt;0),"",IF($B255="Subactividad","Sub","Macro"))</f>
        <v/>
      </c>
      <c r="U255" s="63">
        <f>IF($T255="Macro",COUNTIFS($S$5:$S$1000,ROW(),$T$5:$T$1000,"Sub"),"")</f>
        <v/>
      </c>
      <c r="V255" s="63">
        <f>IF($T255="","",IF(ISNUMBER($F255),1,IFERROR(LOOKUP(2,1/($H255:$K255&lt;&gt;""),$H255:$K255),0)))</f>
        <v/>
      </c>
      <c r="W255" s="63">
        <f>IF($T255="","",IF(AND(ISNUMBER($F255),$F255&lt;=IF($Q255=MesCiclo,InicioCiclo,$Q255+MOD(2-WEEKDAY($Q255),7))+6),1,IF(ISNUMBER($H255),$H255,0)))</f>
        <v/>
      </c>
      <c r="X255" s="63">
        <f>IF($T255="","",IF(AND(ISNUMBER($F255),$F255&lt;=IF($Q255=MesCiclo,InicioCiclo,$Q255+MOD(2-WEEKDAY($Q255),7))+13),1,IF(ISNUMBER($I255),$I255,$W255)))</f>
        <v/>
      </c>
      <c r="Y255" s="63">
        <f>IF($T255="","",IF(AND(ISNUMBER($F255),$F255&lt;=IF($Q255=MesCiclo,InicioCiclo,$Q255+MOD(2-WEEKDAY($Q255),7))+20),1,IF(ISNUMBER($J255),$J255,$X255)))</f>
        <v/>
      </c>
      <c r="Z255" s="63">
        <f>IF($T255="","",IF(AND(ISNUMBER($F255),$F255&lt;=IF($Q255=MesCiclo,InicioCiclo,$Q255+MOD(2-WEEKDAY($Q255),7))+27),1,IF(ISNUMBER($K255),$K255,$Y255)))</f>
        <v/>
      </c>
      <c r="AA255" s="63">
        <f>IF($T255="","",IF(AND(ISNUMBER($F255),$F255&lt;=IF($Q255=MesCiclo,InicioCiclo,$Q255+MOD(2-WEEKDAY($Q255),7))+6),1,IF(N($U255)&gt;0,AVERAGEIFS($W$5:$W$1000,$S$5:$S$1000,ROW(),$T$5:$T$1000,"Sub"),$W255)))</f>
        <v/>
      </c>
      <c r="AB255" s="63">
        <f>IF($T255="","",IF(AND(ISNUMBER($F255),$F255&lt;=IF($Q255=MesCiclo,InicioCiclo,$Q255+MOD(2-WEEKDAY($Q255),7))+13),1,IF(N($U255)&gt;0,AVERAGEIFS($X$5:$X$1000,$S$5:$S$1000,ROW(),$T$5:$T$1000,"Sub"),$X255)))</f>
        <v/>
      </c>
      <c r="AC255" s="63">
        <f>IF($T255="","",IF(AND(ISNUMBER($F255),$F255&lt;=IF($Q255=MesCiclo,InicioCiclo,$Q255+MOD(2-WEEKDAY($Q255),7))+20),1,IF(N($U255)&gt;0,AVERAGEIFS($Y$5:$Y$1000,$S$5:$S$1000,ROW(),$T$5:$T$1000,"Sub"),$Y255)))</f>
        <v/>
      </c>
      <c r="AD255" s="63">
        <f>IF($T255="","",IF(AND(ISNUMBER($F255),$F255&lt;=IF($Q255=MesCiclo,InicioCiclo,$Q255+MOD(2-WEEKDAY($Q255),7))+27),1,IF(N($U255)&gt;0,AVERAGEIFS($Z$5:$Z$1000,$S$5:$S$1000,ROW(),$T$5:$T$1000,"Sub"),$Z255)))</f>
        <v/>
      </c>
      <c r="AE255" s="63">
        <f>IF($T255&lt;&gt;"Macro","",IF(COUNTIFS($Q$5:$Q$1000,$Q255,$T$5:$T$1000,"Macro",$G$5:$G$1000,"&gt;0")=0,1/COUNTIFS($Q$5:$Q$1000,$Q255,$T$5:$T$1000,"Macro"),IF(AND(ISNUMBER($G255),N($G255)&gt;0),$G255,SUMIFS($G$5:$G$1000,$Q$5:$Q$1000,$Q255,$T$5:$T$1000,"Macro")/COUNTIFS($Q$5:$Q$1000,$Q255,$T$5:$T$1000,"Macro",$G$5:$G$1000,"&gt;0"))/(COUNTIFS($Q$5:$Q$1000,$Q255,$T$5:$T$1000,"Macro")*SUMIFS($G$5:$G$1000,$Q$5:$Q$1000,$Q255,$T$5:$T$1000,"Macro")/COUNTIFS($Q$5:$Q$1000,$Q255,$T$5:$T$1000,"Macro",$G$5:$G$1000,"&gt;0"))))</f>
        <v/>
      </c>
    </row>
    <row r="256">
      <c r="A256" s="55">
        <f>IF(NOT((COUNTA($B256:$K256)+COUNTA($O256))&gt;0),"",IF($T256="Macro",COUNTIFS($T$5:$T256,"Macro",$Q$5:$Q256,$Q256),IF(N($S256)=0,"?",COUNTIFS(INDEX($T$5:$T$1000,1):INDEX($T$5:$T$1000,$S256-4),"Macro",INDEX($Q$5:$Q$1000,1):INDEX($Q$5:$Q$1000,$S256-4),INDEX($Q$5:$Q$1000,$S256-4))&amp;"."&amp;COUNTIFS($S$5:$S256,$S256,$T$5:$T256,"Sub"))))</f>
        <v/>
      </c>
      <c r="B256" s="56" t="n"/>
      <c r="C256" s="57" t="n"/>
      <c r="D256" s="58" t="n"/>
      <c r="E256" s="58" t="n"/>
      <c r="F256" s="58" t="n"/>
      <c r="G256" s="59" t="n"/>
      <c r="H256" s="59" t="n"/>
      <c r="I256" s="59" t="n"/>
      <c r="J256" s="59" t="n"/>
      <c r="K256" s="59" t="n"/>
      <c r="L256" s="60">
        <f>IF(NOT((COUNTA($B256:$K256)+COUNTA($O256))&gt;0),"",IF(ISNUMBER($F256),1,IF(N($U256)&gt;0,AVERAGEIFS($V$5:$V$1000,$S$5:$S$1000,ROW(),$T$5:$T$1000,"Sub"),$V256)))</f>
        <v/>
      </c>
      <c r="M256" s="55">
        <f>IF($L256="","",IF($L256&gt;=1,"Completado",IF($L256&gt;0,"En curso","Pendiente")))</f>
        <v/>
      </c>
      <c r="N256" s="55">
        <f>IF(NOT((COUNTA($B256:$K256)+COUNTA($O256))&gt;0),"",IF(ISNUMBER($F256),IF(AND(ISNUMBER($E256),$F256&gt;$E256),"Cumplida con "&amp;($F256-$E256)&amp;IF($F256-$E256=1," día"," días")&amp;" de retraso","Cumplida"),IF(N($L256)&gt;=1,"Cumplida",IF(NOT(ISNUMBER($E256)),"Sin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plazo")))))))</f>
        <v/>
      </c>
      <c r="O256" s="57" t="n"/>
      <c r="P256" s="61">
        <f>IF(NOT((COUNTA($B256:$K256)+COUNTA($O256))&gt;0),"",IF((IF($C256="","Falta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",""))="","✔ OK","⚠ "&amp;LEFT(IF($C256="","Falta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",""),LEN(IF($C256="","Falta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",""))-3)))</f>
        <v/>
      </c>
      <c r="Q256" s="62">
        <f>IF(NOT((COUNTA($B256:$K256)+COUNTA($O256))&gt;0),"",IF(AND($T256="Sub",N($S256)&gt;0),IF(ISNUMBER(INDEX($D$5:$D$1000,$S256-4)),DATE(YEAR(INDEX($D$5:$D$1000,$S256-4)),MONTH(INDEX($D$5:$D$1000,$S256-4)),1),IF(ISNUMBER(INDEX($E$5:$E$1000,$S256-4)),DATE(YEAR(INDEX($E$5:$E$1000,$S256-4)),MONTH(INDEX($E$5:$E$1000,$S256-4)),1),MesCiclo)),IF(ISNUMBER($D256),DATE(YEAR($D256),MONTH($D256),1),IF(ISNUMBER($E256),DATE(YEAR($E256),MONTH($E256),1),MesCiclo))))</f>
        <v/>
      </c>
      <c r="R256" s="63">
        <f>IF(OR($Q256="",$Q256&lt;&gt;MesCiclo),"",COUNTIF($Q$5:$Q256,MesCiclo))</f>
        <v/>
      </c>
      <c r="S256" s="63">
        <f>IF($T256="","",IF($T256="Macro",ROW(),IFERROR(LOOKUP(2,1/($T$5:$T256="Macro"),ROW($T$5:$T256)),0)))</f>
        <v/>
      </c>
      <c r="T256" s="63">
        <f>IF(NOT((COUNTA($B256:$K256)+COUNTA($O256))&gt;0),"",IF($B256="Subactividad","Sub","Macro"))</f>
        <v/>
      </c>
      <c r="U256" s="63">
        <f>IF($T256="Macro",COUNTIFS($S$5:$S$1000,ROW(),$T$5:$T$1000,"Sub"),"")</f>
        <v/>
      </c>
      <c r="V256" s="63">
        <f>IF($T256="","",IF(ISNUMBER($F256),1,IFERROR(LOOKUP(2,1/($H256:$K256&lt;&gt;""),$H256:$K256),0)))</f>
        <v/>
      </c>
      <c r="W256" s="63">
        <f>IF($T256="","",IF(AND(ISNUMBER($F256),$F256&lt;=IF($Q256=MesCiclo,InicioCiclo,$Q256+MOD(2-WEEKDAY($Q256),7))+6),1,IF(ISNUMBER($H256),$H256,0)))</f>
        <v/>
      </c>
      <c r="X256" s="63">
        <f>IF($T256="","",IF(AND(ISNUMBER($F256),$F256&lt;=IF($Q256=MesCiclo,InicioCiclo,$Q256+MOD(2-WEEKDAY($Q256),7))+13),1,IF(ISNUMBER($I256),$I256,$W256)))</f>
        <v/>
      </c>
      <c r="Y256" s="63">
        <f>IF($T256="","",IF(AND(ISNUMBER($F256),$F256&lt;=IF($Q256=MesCiclo,InicioCiclo,$Q256+MOD(2-WEEKDAY($Q256),7))+20),1,IF(ISNUMBER($J256),$J256,$X256)))</f>
        <v/>
      </c>
      <c r="Z256" s="63">
        <f>IF($T256="","",IF(AND(ISNUMBER($F256),$F256&lt;=IF($Q256=MesCiclo,InicioCiclo,$Q256+MOD(2-WEEKDAY($Q256),7))+27),1,IF(ISNUMBER($K256),$K256,$Y256)))</f>
        <v/>
      </c>
      <c r="AA256" s="63">
        <f>IF($T256="","",IF(AND(ISNUMBER($F256),$F256&lt;=IF($Q256=MesCiclo,InicioCiclo,$Q256+MOD(2-WEEKDAY($Q256),7))+6),1,IF(N($U256)&gt;0,AVERAGEIFS($W$5:$W$1000,$S$5:$S$1000,ROW(),$T$5:$T$1000,"Sub"),$W256)))</f>
        <v/>
      </c>
      <c r="AB256" s="63">
        <f>IF($T256="","",IF(AND(ISNUMBER($F256),$F256&lt;=IF($Q256=MesCiclo,InicioCiclo,$Q256+MOD(2-WEEKDAY($Q256),7))+13),1,IF(N($U256)&gt;0,AVERAGEIFS($X$5:$X$1000,$S$5:$S$1000,ROW(),$T$5:$T$1000,"Sub"),$X256)))</f>
        <v/>
      </c>
      <c r="AC256" s="63">
        <f>IF($T256="","",IF(AND(ISNUMBER($F256),$F256&lt;=IF($Q256=MesCiclo,InicioCiclo,$Q256+MOD(2-WEEKDAY($Q256),7))+20),1,IF(N($U256)&gt;0,AVERAGEIFS($Y$5:$Y$1000,$S$5:$S$1000,ROW(),$T$5:$T$1000,"Sub"),$Y256)))</f>
        <v/>
      </c>
      <c r="AD256" s="63">
        <f>IF($T256="","",IF(AND(ISNUMBER($F256),$F256&lt;=IF($Q256=MesCiclo,InicioCiclo,$Q256+MOD(2-WEEKDAY($Q256),7))+27),1,IF(N($U256)&gt;0,AVERAGEIFS($Z$5:$Z$1000,$S$5:$S$1000,ROW(),$T$5:$T$1000,"Sub"),$Z256)))</f>
        <v/>
      </c>
      <c r="AE256" s="63">
        <f>IF($T256&lt;&gt;"Macro","",IF(COUNTIFS($Q$5:$Q$1000,$Q256,$T$5:$T$1000,"Macro",$G$5:$G$1000,"&gt;0")=0,1/COUNTIFS($Q$5:$Q$1000,$Q256,$T$5:$T$1000,"Macro"),IF(AND(ISNUMBER($G256),N($G256)&gt;0),$G256,SUMIFS($G$5:$G$1000,$Q$5:$Q$1000,$Q256,$T$5:$T$1000,"Macro")/COUNTIFS($Q$5:$Q$1000,$Q256,$T$5:$T$1000,"Macro",$G$5:$G$1000,"&gt;0"))/(COUNTIFS($Q$5:$Q$1000,$Q256,$T$5:$T$1000,"Macro")*SUMIFS($G$5:$G$1000,$Q$5:$Q$1000,$Q256,$T$5:$T$1000,"Macro")/COUNTIFS($Q$5:$Q$1000,$Q256,$T$5:$T$1000,"Macro",$G$5:$G$1000,"&gt;0"))))</f>
        <v/>
      </c>
    </row>
    <row r="257">
      <c r="A257" s="55">
        <f>IF(NOT((COUNTA($B257:$K257)+COUNTA($O257))&gt;0),"",IF($T257="Macro",COUNTIFS($T$5:$T257,"Macro",$Q$5:$Q257,$Q257),IF(N($S257)=0,"?",COUNTIFS(INDEX($T$5:$T$1000,1):INDEX($T$5:$T$1000,$S257-4),"Macro",INDEX($Q$5:$Q$1000,1):INDEX($Q$5:$Q$1000,$S257-4),INDEX($Q$5:$Q$1000,$S257-4))&amp;"."&amp;COUNTIFS($S$5:$S257,$S257,$T$5:$T257,"Sub"))))</f>
        <v/>
      </c>
      <c r="B257" s="56" t="n"/>
      <c r="C257" s="57" t="n"/>
      <c r="D257" s="58" t="n"/>
      <c r="E257" s="58" t="n"/>
      <c r="F257" s="58" t="n"/>
      <c r="G257" s="59" t="n"/>
      <c r="H257" s="59" t="n"/>
      <c r="I257" s="59" t="n"/>
      <c r="J257" s="59" t="n"/>
      <c r="K257" s="59" t="n"/>
      <c r="L257" s="60">
        <f>IF(NOT((COUNTA($B257:$K257)+COUNTA($O257))&gt;0),"",IF(ISNUMBER($F257),1,IF(N($U257)&gt;0,AVERAGEIFS($V$5:$V$1000,$S$5:$S$1000,ROW(),$T$5:$T$1000,"Sub"),$V257)))</f>
        <v/>
      </c>
      <c r="M257" s="55">
        <f>IF($L257="","",IF($L257&gt;=1,"Completado",IF($L257&gt;0,"En curso","Pendiente")))</f>
        <v/>
      </c>
      <c r="N257" s="55">
        <f>IF(NOT((COUNTA($B257:$K257)+COUNTA($O257))&gt;0),"",IF(ISNUMBER($F257),IF(AND(ISNUMBER($E257),$F257&gt;$E257),"Cumplida con "&amp;($F257-$E257)&amp;IF($F257-$E257=1," día"," días")&amp;" de retraso","Cumplida"),IF(N($L257)&gt;=1,"Cumplida",IF(NOT(ISNUMBER($E257)),"Sin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plazo")))))))</f>
        <v/>
      </c>
      <c r="O257" s="57" t="n"/>
      <c r="P257" s="61">
        <f>IF(NOT((COUNTA($B257:$K257)+COUNTA($O257))&gt;0),"",IF((IF($C257="","Falta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",""))="","✔ OK","⚠ "&amp;LEFT(IF($C257="","Falta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",""),LEN(IF($C257="","Falta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",""))-3)))</f>
        <v/>
      </c>
      <c r="Q257" s="62">
        <f>IF(NOT((COUNTA($B257:$K257)+COUNTA($O257))&gt;0),"",IF(AND($T257="Sub",N($S257)&gt;0),IF(ISNUMBER(INDEX($D$5:$D$1000,$S257-4)),DATE(YEAR(INDEX($D$5:$D$1000,$S257-4)),MONTH(INDEX($D$5:$D$1000,$S257-4)),1),IF(ISNUMBER(INDEX($E$5:$E$1000,$S257-4)),DATE(YEAR(INDEX($E$5:$E$1000,$S257-4)),MONTH(INDEX($E$5:$E$1000,$S257-4)),1),MesCiclo)),IF(ISNUMBER($D257),DATE(YEAR($D257),MONTH($D257),1),IF(ISNUMBER($E257),DATE(YEAR($E257),MONTH($E257),1),MesCiclo))))</f>
        <v/>
      </c>
      <c r="R257" s="63">
        <f>IF(OR($Q257="",$Q257&lt;&gt;MesCiclo),"",COUNTIF($Q$5:$Q257,MesCiclo))</f>
        <v/>
      </c>
      <c r="S257" s="63">
        <f>IF($T257="","",IF($T257="Macro",ROW(),IFERROR(LOOKUP(2,1/($T$5:$T257="Macro"),ROW($T$5:$T257)),0)))</f>
        <v/>
      </c>
      <c r="T257" s="63">
        <f>IF(NOT((COUNTA($B257:$K257)+COUNTA($O257))&gt;0),"",IF($B257="Subactividad","Sub","Macro"))</f>
        <v/>
      </c>
      <c r="U257" s="63">
        <f>IF($T257="Macro",COUNTIFS($S$5:$S$1000,ROW(),$T$5:$T$1000,"Sub"),"")</f>
        <v/>
      </c>
      <c r="V257" s="63">
        <f>IF($T257="","",IF(ISNUMBER($F257),1,IFERROR(LOOKUP(2,1/($H257:$K257&lt;&gt;""),$H257:$K257),0)))</f>
        <v/>
      </c>
      <c r="W257" s="63">
        <f>IF($T257="","",IF(AND(ISNUMBER($F257),$F257&lt;=IF($Q257=MesCiclo,InicioCiclo,$Q257+MOD(2-WEEKDAY($Q257),7))+6),1,IF(ISNUMBER($H257),$H257,0)))</f>
        <v/>
      </c>
      <c r="X257" s="63">
        <f>IF($T257="","",IF(AND(ISNUMBER($F257),$F257&lt;=IF($Q257=MesCiclo,InicioCiclo,$Q257+MOD(2-WEEKDAY($Q257),7))+13),1,IF(ISNUMBER($I257),$I257,$W257)))</f>
        <v/>
      </c>
      <c r="Y257" s="63">
        <f>IF($T257="","",IF(AND(ISNUMBER($F257),$F257&lt;=IF($Q257=MesCiclo,InicioCiclo,$Q257+MOD(2-WEEKDAY($Q257),7))+20),1,IF(ISNUMBER($J257),$J257,$X257)))</f>
        <v/>
      </c>
      <c r="Z257" s="63">
        <f>IF($T257="","",IF(AND(ISNUMBER($F257),$F257&lt;=IF($Q257=MesCiclo,InicioCiclo,$Q257+MOD(2-WEEKDAY($Q257),7))+27),1,IF(ISNUMBER($K257),$K257,$Y257)))</f>
        <v/>
      </c>
      <c r="AA257" s="63">
        <f>IF($T257="","",IF(AND(ISNUMBER($F257),$F257&lt;=IF($Q257=MesCiclo,InicioCiclo,$Q257+MOD(2-WEEKDAY($Q257),7))+6),1,IF(N($U257)&gt;0,AVERAGEIFS($W$5:$W$1000,$S$5:$S$1000,ROW(),$T$5:$T$1000,"Sub"),$W257)))</f>
        <v/>
      </c>
      <c r="AB257" s="63">
        <f>IF($T257="","",IF(AND(ISNUMBER($F257),$F257&lt;=IF($Q257=MesCiclo,InicioCiclo,$Q257+MOD(2-WEEKDAY($Q257),7))+13),1,IF(N($U257)&gt;0,AVERAGEIFS($X$5:$X$1000,$S$5:$S$1000,ROW(),$T$5:$T$1000,"Sub"),$X257)))</f>
        <v/>
      </c>
      <c r="AC257" s="63">
        <f>IF($T257="","",IF(AND(ISNUMBER($F257),$F257&lt;=IF($Q257=MesCiclo,InicioCiclo,$Q257+MOD(2-WEEKDAY($Q257),7))+20),1,IF(N($U257)&gt;0,AVERAGEIFS($Y$5:$Y$1000,$S$5:$S$1000,ROW(),$T$5:$T$1000,"Sub"),$Y257)))</f>
        <v/>
      </c>
      <c r="AD257" s="63">
        <f>IF($T257="","",IF(AND(ISNUMBER($F257),$F257&lt;=IF($Q257=MesCiclo,InicioCiclo,$Q257+MOD(2-WEEKDAY($Q257),7))+27),1,IF(N($U257)&gt;0,AVERAGEIFS($Z$5:$Z$1000,$S$5:$S$1000,ROW(),$T$5:$T$1000,"Sub"),$Z257)))</f>
        <v/>
      </c>
      <c r="AE257" s="63">
        <f>IF($T257&lt;&gt;"Macro","",IF(COUNTIFS($Q$5:$Q$1000,$Q257,$T$5:$T$1000,"Macro",$G$5:$G$1000,"&gt;0")=0,1/COUNTIFS($Q$5:$Q$1000,$Q257,$T$5:$T$1000,"Macro"),IF(AND(ISNUMBER($G257),N($G257)&gt;0),$G257,SUMIFS($G$5:$G$1000,$Q$5:$Q$1000,$Q257,$T$5:$T$1000,"Macro")/COUNTIFS($Q$5:$Q$1000,$Q257,$T$5:$T$1000,"Macro",$G$5:$G$1000,"&gt;0"))/(COUNTIFS($Q$5:$Q$1000,$Q257,$T$5:$T$1000,"Macro")*SUMIFS($G$5:$G$1000,$Q$5:$Q$1000,$Q257,$T$5:$T$1000,"Macro")/COUNTIFS($Q$5:$Q$1000,$Q257,$T$5:$T$1000,"Macro",$G$5:$G$1000,"&gt;0"))))</f>
        <v/>
      </c>
    </row>
    <row r="258">
      <c r="A258" s="55">
        <f>IF(NOT((COUNTA($B258:$K258)+COUNTA($O258))&gt;0),"",IF($T258="Macro",COUNTIFS($T$5:$T258,"Macro",$Q$5:$Q258,$Q258),IF(N($S258)=0,"?",COUNTIFS(INDEX($T$5:$T$1000,1):INDEX($T$5:$T$1000,$S258-4),"Macro",INDEX($Q$5:$Q$1000,1):INDEX($Q$5:$Q$1000,$S258-4),INDEX($Q$5:$Q$1000,$S258-4))&amp;"."&amp;COUNTIFS($S$5:$S258,$S258,$T$5:$T258,"Sub"))))</f>
        <v/>
      </c>
      <c r="B258" s="56" t="n"/>
      <c r="C258" s="57" t="n"/>
      <c r="D258" s="58" t="n"/>
      <c r="E258" s="58" t="n"/>
      <c r="F258" s="58" t="n"/>
      <c r="G258" s="59" t="n"/>
      <c r="H258" s="59" t="n"/>
      <c r="I258" s="59" t="n"/>
      <c r="J258" s="59" t="n"/>
      <c r="K258" s="59" t="n"/>
      <c r="L258" s="60">
        <f>IF(NOT((COUNTA($B258:$K258)+COUNTA($O258))&gt;0),"",IF(ISNUMBER($F258),1,IF(N($U258)&gt;0,AVERAGEIFS($V$5:$V$1000,$S$5:$S$1000,ROW(),$T$5:$T$1000,"Sub"),$V258)))</f>
        <v/>
      </c>
      <c r="M258" s="55">
        <f>IF($L258="","",IF($L258&gt;=1,"Completado",IF($L258&gt;0,"En curso","Pendiente")))</f>
        <v/>
      </c>
      <c r="N258" s="55">
        <f>IF(NOT((COUNTA($B258:$K258)+COUNTA($O258))&gt;0),"",IF(ISNUMBER($F258),IF(AND(ISNUMBER($E258),$F258&gt;$E258),"Cumplida con "&amp;($F258-$E258)&amp;IF($F258-$E258=1," día"," días")&amp;" de retraso","Cumplida"),IF(N($L258)&gt;=1,"Cumplida",IF(NOT(ISNUMBER($E258)),"Sin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plazo")))))))</f>
        <v/>
      </c>
      <c r="O258" s="57" t="n"/>
      <c r="P258" s="61">
        <f>IF(NOT((COUNTA($B258:$K258)+COUNTA($O258))&gt;0),"",IF((IF($C258="","Falta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",""))="","✔ OK","⚠ "&amp;LEFT(IF($C258="","Falta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",""),LEN(IF($C258="","Falta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",""))-3)))</f>
        <v/>
      </c>
      <c r="Q258" s="62">
        <f>IF(NOT((COUNTA($B258:$K258)+COUNTA($O258))&gt;0),"",IF(AND($T258="Sub",N($S258)&gt;0),IF(ISNUMBER(INDEX($D$5:$D$1000,$S258-4)),DATE(YEAR(INDEX($D$5:$D$1000,$S258-4)),MONTH(INDEX($D$5:$D$1000,$S258-4)),1),IF(ISNUMBER(INDEX($E$5:$E$1000,$S258-4)),DATE(YEAR(INDEX($E$5:$E$1000,$S258-4)),MONTH(INDEX($E$5:$E$1000,$S258-4)),1),MesCiclo)),IF(ISNUMBER($D258),DATE(YEAR($D258),MONTH($D258),1),IF(ISNUMBER($E258),DATE(YEAR($E258),MONTH($E258),1),MesCiclo))))</f>
        <v/>
      </c>
      <c r="R258" s="63">
        <f>IF(OR($Q258="",$Q258&lt;&gt;MesCiclo),"",COUNTIF($Q$5:$Q258,MesCiclo))</f>
        <v/>
      </c>
      <c r="S258" s="63">
        <f>IF($T258="","",IF($T258="Macro",ROW(),IFERROR(LOOKUP(2,1/($T$5:$T258="Macro"),ROW($T$5:$T258)),0)))</f>
        <v/>
      </c>
      <c r="T258" s="63">
        <f>IF(NOT((COUNTA($B258:$K258)+COUNTA($O258))&gt;0),"",IF($B258="Subactividad","Sub","Macro"))</f>
        <v/>
      </c>
      <c r="U258" s="63">
        <f>IF($T258="Macro",COUNTIFS($S$5:$S$1000,ROW(),$T$5:$T$1000,"Sub"),"")</f>
        <v/>
      </c>
      <c r="V258" s="63">
        <f>IF($T258="","",IF(ISNUMBER($F258),1,IFERROR(LOOKUP(2,1/($H258:$K258&lt;&gt;""),$H258:$K258),0)))</f>
        <v/>
      </c>
      <c r="W258" s="63">
        <f>IF($T258="","",IF(AND(ISNUMBER($F258),$F258&lt;=IF($Q258=MesCiclo,InicioCiclo,$Q258+MOD(2-WEEKDAY($Q258),7))+6),1,IF(ISNUMBER($H258),$H258,0)))</f>
        <v/>
      </c>
      <c r="X258" s="63">
        <f>IF($T258="","",IF(AND(ISNUMBER($F258),$F258&lt;=IF($Q258=MesCiclo,InicioCiclo,$Q258+MOD(2-WEEKDAY($Q258),7))+13),1,IF(ISNUMBER($I258),$I258,$W258)))</f>
        <v/>
      </c>
      <c r="Y258" s="63">
        <f>IF($T258="","",IF(AND(ISNUMBER($F258),$F258&lt;=IF($Q258=MesCiclo,InicioCiclo,$Q258+MOD(2-WEEKDAY($Q258),7))+20),1,IF(ISNUMBER($J258),$J258,$X258)))</f>
        <v/>
      </c>
      <c r="Z258" s="63">
        <f>IF($T258="","",IF(AND(ISNUMBER($F258),$F258&lt;=IF($Q258=MesCiclo,InicioCiclo,$Q258+MOD(2-WEEKDAY($Q258),7))+27),1,IF(ISNUMBER($K258),$K258,$Y258)))</f>
        <v/>
      </c>
      <c r="AA258" s="63">
        <f>IF($T258="","",IF(AND(ISNUMBER($F258),$F258&lt;=IF($Q258=MesCiclo,InicioCiclo,$Q258+MOD(2-WEEKDAY($Q258),7))+6),1,IF(N($U258)&gt;0,AVERAGEIFS($W$5:$W$1000,$S$5:$S$1000,ROW(),$T$5:$T$1000,"Sub"),$W258)))</f>
        <v/>
      </c>
      <c r="AB258" s="63">
        <f>IF($T258="","",IF(AND(ISNUMBER($F258),$F258&lt;=IF($Q258=MesCiclo,InicioCiclo,$Q258+MOD(2-WEEKDAY($Q258),7))+13),1,IF(N($U258)&gt;0,AVERAGEIFS($X$5:$X$1000,$S$5:$S$1000,ROW(),$T$5:$T$1000,"Sub"),$X258)))</f>
        <v/>
      </c>
      <c r="AC258" s="63">
        <f>IF($T258="","",IF(AND(ISNUMBER($F258),$F258&lt;=IF($Q258=MesCiclo,InicioCiclo,$Q258+MOD(2-WEEKDAY($Q258),7))+20),1,IF(N($U258)&gt;0,AVERAGEIFS($Y$5:$Y$1000,$S$5:$S$1000,ROW(),$T$5:$T$1000,"Sub"),$Y258)))</f>
        <v/>
      </c>
      <c r="AD258" s="63">
        <f>IF($T258="","",IF(AND(ISNUMBER($F258),$F258&lt;=IF($Q258=MesCiclo,InicioCiclo,$Q258+MOD(2-WEEKDAY($Q258),7))+27),1,IF(N($U258)&gt;0,AVERAGEIFS($Z$5:$Z$1000,$S$5:$S$1000,ROW(),$T$5:$T$1000,"Sub"),$Z258)))</f>
        <v/>
      </c>
      <c r="AE258" s="63">
        <f>IF($T258&lt;&gt;"Macro","",IF(COUNTIFS($Q$5:$Q$1000,$Q258,$T$5:$T$1000,"Macro",$G$5:$G$1000,"&gt;0")=0,1/COUNTIFS($Q$5:$Q$1000,$Q258,$T$5:$T$1000,"Macro"),IF(AND(ISNUMBER($G258),N($G258)&gt;0),$G258,SUMIFS($G$5:$G$1000,$Q$5:$Q$1000,$Q258,$T$5:$T$1000,"Macro")/COUNTIFS($Q$5:$Q$1000,$Q258,$T$5:$T$1000,"Macro",$G$5:$G$1000,"&gt;0"))/(COUNTIFS($Q$5:$Q$1000,$Q258,$T$5:$T$1000,"Macro")*SUMIFS($G$5:$G$1000,$Q$5:$Q$1000,$Q258,$T$5:$T$1000,"Macro")/COUNTIFS($Q$5:$Q$1000,$Q258,$T$5:$T$1000,"Macro",$G$5:$G$1000,"&gt;0"))))</f>
        <v/>
      </c>
    </row>
    <row r="259">
      <c r="A259" s="55">
        <f>IF(NOT((COUNTA($B259:$K259)+COUNTA($O259))&gt;0),"",IF($T259="Macro",COUNTIFS($T$5:$T259,"Macro",$Q$5:$Q259,$Q259),IF(N($S259)=0,"?",COUNTIFS(INDEX($T$5:$T$1000,1):INDEX($T$5:$T$1000,$S259-4),"Macro",INDEX($Q$5:$Q$1000,1):INDEX($Q$5:$Q$1000,$S259-4),INDEX($Q$5:$Q$1000,$S259-4))&amp;"."&amp;COUNTIFS($S$5:$S259,$S259,$T$5:$T259,"Sub"))))</f>
        <v/>
      </c>
      <c r="B259" s="56" t="n"/>
      <c r="C259" s="57" t="n"/>
      <c r="D259" s="58" t="n"/>
      <c r="E259" s="58" t="n"/>
      <c r="F259" s="58" t="n"/>
      <c r="G259" s="59" t="n"/>
      <c r="H259" s="59" t="n"/>
      <c r="I259" s="59" t="n"/>
      <c r="J259" s="59" t="n"/>
      <c r="K259" s="59" t="n"/>
      <c r="L259" s="60">
        <f>IF(NOT((COUNTA($B259:$K259)+COUNTA($O259))&gt;0),"",IF(ISNUMBER($F259),1,IF(N($U259)&gt;0,AVERAGEIFS($V$5:$V$1000,$S$5:$S$1000,ROW(),$T$5:$T$1000,"Sub"),$V259)))</f>
        <v/>
      </c>
      <c r="M259" s="55">
        <f>IF($L259="","",IF($L259&gt;=1,"Completado",IF($L259&gt;0,"En curso","Pendiente")))</f>
        <v/>
      </c>
      <c r="N259" s="55">
        <f>IF(NOT((COUNTA($B259:$K259)+COUNTA($O259))&gt;0),"",IF(ISNUMBER($F259),IF(AND(ISNUMBER($E259),$F259&gt;$E259),"Cumplida con "&amp;($F259-$E259)&amp;IF($F259-$E259=1," día"," días")&amp;" de retraso","Cumplida"),IF(N($L259)&gt;=1,"Cumplida",IF(NOT(ISNUMBER($E259)),"Sin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plazo")))))))</f>
        <v/>
      </c>
      <c r="O259" s="57" t="n"/>
      <c r="P259" s="61">
        <f>IF(NOT((COUNTA($B259:$K259)+COUNTA($O259))&gt;0),"",IF((IF($C259="","Falta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",""))="","✔ OK","⚠ "&amp;LEFT(IF($C259="","Falta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",""),LEN(IF($C259="","Falta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",""))-3)))</f>
        <v/>
      </c>
      <c r="Q259" s="62">
        <f>IF(NOT((COUNTA($B259:$K259)+COUNTA($O259))&gt;0),"",IF(AND($T259="Sub",N($S259)&gt;0),IF(ISNUMBER(INDEX($D$5:$D$1000,$S259-4)),DATE(YEAR(INDEX($D$5:$D$1000,$S259-4)),MONTH(INDEX($D$5:$D$1000,$S259-4)),1),IF(ISNUMBER(INDEX($E$5:$E$1000,$S259-4)),DATE(YEAR(INDEX($E$5:$E$1000,$S259-4)),MONTH(INDEX($E$5:$E$1000,$S259-4)),1),MesCiclo)),IF(ISNUMBER($D259),DATE(YEAR($D259),MONTH($D259),1),IF(ISNUMBER($E259),DATE(YEAR($E259),MONTH($E259),1),MesCiclo))))</f>
        <v/>
      </c>
      <c r="R259" s="63">
        <f>IF(OR($Q259="",$Q259&lt;&gt;MesCiclo),"",COUNTIF($Q$5:$Q259,MesCiclo))</f>
        <v/>
      </c>
      <c r="S259" s="63">
        <f>IF($T259="","",IF($T259="Macro",ROW(),IFERROR(LOOKUP(2,1/($T$5:$T259="Macro"),ROW($T$5:$T259)),0)))</f>
        <v/>
      </c>
      <c r="T259" s="63">
        <f>IF(NOT((COUNTA($B259:$K259)+COUNTA($O259))&gt;0),"",IF($B259="Subactividad","Sub","Macro"))</f>
        <v/>
      </c>
      <c r="U259" s="63">
        <f>IF($T259="Macro",COUNTIFS($S$5:$S$1000,ROW(),$T$5:$T$1000,"Sub"),"")</f>
        <v/>
      </c>
      <c r="V259" s="63">
        <f>IF($T259="","",IF(ISNUMBER($F259),1,IFERROR(LOOKUP(2,1/($H259:$K259&lt;&gt;""),$H259:$K259),0)))</f>
        <v/>
      </c>
      <c r="W259" s="63">
        <f>IF($T259="","",IF(AND(ISNUMBER($F259),$F259&lt;=IF($Q259=MesCiclo,InicioCiclo,$Q259+MOD(2-WEEKDAY($Q259),7))+6),1,IF(ISNUMBER($H259),$H259,0)))</f>
        <v/>
      </c>
      <c r="X259" s="63">
        <f>IF($T259="","",IF(AND(ISNUMBER($F259),$F259&lt;=IF($Q259=MesCiclo,InicioCiclo,$Q259+MOD(2-WEEKDAY($Q259),7))+13),1,IF(ISNUMBER($I259),$I259,$W259)))</f>
        <v/>
      </c>
      <c r="Y259" s="63">
        <f>IF($T259="","",IF(AND(ISNUMBER($F259),$F259&lt;=IF($Q259=MesCiclo,InicioCiclo,$Q259+MOD(2-WEEKDAY($Q259),7))+20),1,IF(ISNUMBER($J259),$J259,$X259)))</f>
        <v/>
      </c>
      <c r="Z259" s="63">
        <f>IF($T259="","",IF(AND(ISNUMBER($F259),$F259&lt;=IF($Q259=MesCiclo,InicioCiclo,$Q259+MOD(2-WEEKDAY($Q259),7))+27),1,IF(ISNUMBER($K259),$K259,$Y259)))</f>
        <v/>
      </c>
      <c r="AA259" s="63">
        <f>IF($T259="","",IF(AND(ISNUMBER($F259),$F259&lt;=IF($Q259=MesCiclo,InicioCiclo,$Q259+MOD(2-WEEKDAY($Q259),7))+6),1,IF(N($U259)&gt;0,AVERAGEIFS($W$5:$W$1000,$S$5:$S$1000,ROW(),$T$5:$T$1000,"Sub"),$W259)))</f>
        <v/>
      </c>
      <c r="AB259" s="63">
        <f>IF($T259="","",IF(AND(ISNUMBER($F259),$F259&lt;=IF($Q259=MesCiclo,InicioCiclo,$Q259+MOD(2-WEEKDAY($Q259),7))+13),1,IF(N($U259)&gt;0,AVERAGEIFS($X$5:$X$1000,$S$5:$S$1000,ROW(),$T$5:$T$1000,"Sub"),$X259)))</f>
        <v/>
      </c>
      <c r="AC259" s="63">
        <f>IF($T259="","",IF(AND(ISNUMBER($F259),$F259&lt;=IF($Q259=MesCiclo,InicioCiclo,$Q259+MOD(2-WEEKDAY($Q259),7))+20),1,IF(N($U259)&gt;0,AVERAGEIFS($Y$5:$Y$1000,$S$5:$S$1000,ROW(),$T$5:$T$1000,"Sub"),$Y259)))</f>
        <v/>
      </c>
      <c r="AD259" s="63">
        <f>IF($T259="","",IF(AND(ISNUMBER($F259),$F259&lt;=IF($Q259=MesCiclo,InicioCiclo,$Q259+MOD(2-WEEKDAY($Q259),7))+27),1,IF(N($U259)&gt;0,AVERAGEIFS($Z$5:$Z$1000,$S$5:$S$1000,ROW(),$T$5:$T$1000,"Sub"),$Z259)))</f>
        <v/>
      </c>
      <c r="AE259" s="63">
        <f>IF($T259&lt;&gt;"Macro","",IF(COUNTIFS($Q$5:$Q$1000,$Q259,$T$5:$T$1000,"Macro",$G$5:$G$1000,"&gt;0")=0,1/COUNTIFS($Q$5:$Q$1000,$Q259,$T$5:$T$1000,"Macro"),IF(AND(ISNUMBER($G259),N($G259)&gt;0),$G259,SUMIFS($G$5:$G$1000,$Q$5:$Q$1000,$Q259,$T$5:$T$1000,"Macro")/COUNTIFS($Q$5:$Q$1000,$Q259,$T$5:$T$1000,"Macro",$G$5:$G$1000,"&gt;0"))/(COUNTIFS($Q$5:$Q$1000,$Q259,$T$5:$T$1000,"Macro")*SUMIFS($G$5:$G$1000,$Q$5:$Q$1000,$Q259,$T$5:$T$1000,"Macro")/COUNTIFS($Q$5:$Q$1000,$Q259,$T$5:$T$1000,"Macro",$G$5:$G$1000,"&gt;0"))))</f>
        <v/>
      </c>
    </row>
    <row r="260">
      <c r="A260" s="55">
        <f>IF(NOT((COUNTA($B260:$K260)+COUNTA($O260))&gt;0),"",IF($T260="Macro",COUNTIFS($T$5:$T260,"Macro",$Q$5:$Q260,$Q260),IF(N($S260)=0,"?",COUNTIFS(INDEX($T$5:$T$1000,1):INDEX($T$5:$T$1000,$S260-4),"Macro",INDEX($Q$5:$Q$1000,1):INDEX($Q$5:$Q$1000,$S260-4),INDEX($Q$5:$Q$1000,$S260-4))&amp;"."&amp;COUNTIFS($S$5:$S260,$S260,$T$5:$T260,"Sub"))))</f>
        <v/>
      </c>
      <c r="B260" s="56" t="n"/>
      <c r="C260" s="57" t="n"/>
      <c r="D260" s="58" t="n"/>
      <c r="E260" s="58" t="n"/>
      <c r="F260" s="58" t="n"/>
      <c r="G260" s="59" t="n"/>
      <c r="H260" s="59" t="n"/>
      <c r="I260" s="59" t="n"/>
      <c r="J260" s="59" t="n"/>
      <c r="K260" s="59" t="n"/>
      <c r="L260" s="60">
        <f>IF(NOT((COUNTA($B260:$K260)+COUNTA($O260))&gt;0),"",IF(ISNUMBER($F260),1,IF(N($U260)&gt;0,AVERAGEIFS($V$5:$V$1000,$S$5:$S$1000,ROW(),$T$5:$T$1000,"Sub"),$V260)))</f>
        <v/>
      </c>
      <c r="M260" s="55">
        <f>IF($L260="","",IF($L260&gt;=1,"Completado",IF($L260&gt;0,"En curso","Pendiente")))</f>
        <v/>
      </c>
      <c r="N260" s="55">
        <f>IF(NOT((COUNTA($B260:$K260)+COUNTA($O260))&gt;0),"",IF(ISNUMBER($F260),IF(AND(ISNUMBER($E260),$F260&gt;$E260),"Cumplida con "&amp;($F260-$E260)&amp;IF($F260-$E260=1," día"," días")&amp;" de retraso","Cumplida"),IF(N($L260)&gt;=1,"Cumplida",IF(NOT(ISNUMBER($E260)),"Sin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plazo")))))))</f>
        <v/>
      </c>
      <c r="O260" s="57" t="n"/>
      <c r="P260" s="61">
        <f>IF(NOT((COUNTA($B260:$K260)+COUNTA($O260))&gt;0),"",IF((IF($C260="","Falta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",""))="","✔ OK","⚠ "&amp;LEFT(IF($C260="","Falta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",""),LEN(IF($C260="","Falta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",""))-3)))</f>
        <v/>
      </c>
      <c r="Q260" s="62">
        <f>IF(NOT((COUNTA($B260:$K260)+COUNTA($O260))&gt;0),"",IF(AND($T260="Sub",N($S260)&gt;0),IF(ISNUMBER(INDEX($D$5:$D$1000,$S260-4)),DATE(YEAR(INDEX($D$5:$D$1000,$S260-4)),MONTH(INDEX($D$5:$D$1000,$S260-4)),1),IF(ISNUMBER(INDEX($E$5:$E$1000,$S260-4)),DATE(YEAR(INDEX($E$5:$E$1000,$S260-4)),MONTH(INDEX($E$5:$E$1000,$S260-4)),1),MesCiclo)),IF(ISNUMBER($D260),DATE(YEAR($D260),MONTH($D260),1),IF(ISNUMBER($E260),DATE(YEAR($E260),MONTH($E260),1),MesCiclo))))</f>
        <v/>
      </c>
      <c r="R260" s="63">
        <f>IF(OR($Q260="",$Q260&lt;&gt;MesCiclo),"",COUNTIF($Q$5:$Q260,MesCiclo))</f>
        <v/>
      </c>
      <c r="S260" s="63">
        <f>IF($T260="","",IF($T260="Macro",ROW(),IFERROR(LOOKUP(2,1/($T$5:$T260="Macro"),ROW($T$5:$T260)),0)))</f>
        <v/>
      </c>
      <c r="T260" s="63">
        <f>IF(NOT((COUNTA($B260:$K260)+COUNTA($O260))&gt;0),"",IF($B260="Subactividad","Sub","Macro"))</f>
        <v/>
      </c>
      <c r="U260" s="63">
        <f>IF($T260="Macro",COUNTIFS($S$5:$S$1000,ROW(),$T$5:$T$1000,"Sub"),"")</f>
        <v/>
      </c>
      <c r="V260" s="63">
        <f>IF($T260="","",IF(ISNUMBER($F260),1,IFERROR(LOOKUP(2,1/($H260:$K260&lt;&gt;""),$H260:$K260),0)))</f>
        <v/>
      </c>
      <c r="W260" s="63">
        <f>IF($T260="","",IF(AND(ISNUMBER($F260),$F260&lt;=IF($Q260=MesCiclo,InicioCiclo,$Q260+MOD(2-WEEKDAY($Q260),7))+6),1,IF(ISNUMBER($H260),$H260,0)))</f>
        <v/>
      </c>
      <c r="X260" s="63">
        <f>IF($T260="","",IF(AND(ISNUMBER($F260),$F260&lt;=IF($Q260=MesCiclo,InicioCiclo,$Q260+MOD(2-WEEKDAY($Q260),7))+13),1,IF(ISNUMBER($I260),$I260,$W260)))</f>
        <v/>
      </c>
      <c r="Y260" s="63">
        <f>IF($T260="","",IF(AND(ISNUMBER($F260),$F260&lt;=IF($Q260=MesCiclo,InicioCiclo,$Q260+MOD(2-WEEKDAY($Q260),7))+20),1,IF(ISNUMBER($J260),$J260,$X260)))</f>
        <v/>
      </c>
      <c r="Z260" s="63">
        <f>IF($T260="","",IF(AND(ISNUMBER($F260),$F260&lt;=IF($Q260=MesCiclo,InicioCiclo,$Q260+MOD(2-WEEKDAY($Q260),7))+27),1,IF(ISNUMBER($K260),$K260,$Y260)))</f>
        <v/>
      </c>
      <c r="AA260" s="63">
        <f>IF($T260="","",IF(AND(ISNUMBER($F260),$F260&lt;=IF($Q260=MesCiclo,InicioCiclo,$Q260+MOD(2-WEEKDAY($Q260),7))+6),1,IF(N($U260)&gt;0,AVERAGEIFS($W$5:$W$1000,$S$5:$S$1000,ROW(),$T$5:$T$1000,"Sub"),$W260)))</f>
        <v/>
      </c>
      <c r="AB260" s="63">
        <f>IF($T260="","",IF(AND(ISNUMBER($F260),$F260&lt;=IF($Q260=MesCiclo,InicioCiclo,$Q260+MOD(2-WEEKDAY($Q260),7))+13),1,IF(N($U260)&gt;0,AVERAGEIFS($X$5:$X$1000,$S$5:$S$1000,ROW(),$T$5:$T$1000,"Sub"),$X260)))</f>
        <v/>
      </c>
      <c r="AC260" s="63">
        <f>IF($T260="","",IF(AND(ISNUMBER($F260),$F260&lt;=IF($Q260=MesCiclo,InicioCiclo,$Q260+MOD(2-WEEKDAY($Q260),7))+20),1,IF(N($U260)&gt;0,AVERAGEIFS($Y$5:$Y$1000,$S$5:$S$1000,ROW(),$T$5:$T$1000,"Sub"),$Y260)))</f>
        <v/>
      </c>
      <c r="AD260" s="63">
        <f>IF($T260="","",IF(AND(ISNUMBER($F260),$F260&lt;=IF($Q260=MesCiclo,InicioCiclo,$Q260+MOD(2-WEEKDAY($Q260),7))+27),1,IF(N($U260)&gt;0,AVERAGEIFS($Z$5:$Z$1000,$S$5:$S$1000,ROW(),$T$5:$T$1000,"Sub"),$Z260)))</f>
        <v/>
      </c>
      <c r="AE260" s="63">
        <f>IF($T260&lt;&gt;"Macro","",IF(COUNTIFS($Q$5:$Q$1000,$Q260,$T$5:$T$1000,"Macro",$G$5:$G$1000,"&gt;0")=0,1/COUNTIFS($Q$5:$Q$1000,$Q260,$T$5:$T$1000,"Macro"),IF(AND(ISNUMBER($G260),N($G260)&gt;0),$G260,SUMIFS($G$5:$G$1000,$Q$5:$Q$1000,$Q260,$T$5:$T$1000,"Macro")/COUNTIFS($Q$5:$Q$1000,$Q260,$T$5:$T$1000,"Macro",$G$5:$G$1000,"&gt;0"))/(COUNTIFS($Q$5:$Q$1000,$Q260,$T$5:$T$1000,"Macro")*SUMIFS($G$5:$G$1000,$Q$5:$Q$1000,$Q260,$T$5:$T$1000,"Macro")/COUNTIFS($Q$5:$Q$1000,$Q260,$T$5:$T$1000,"Macro",$G$5:$G$1000,"&gt;0"))))</f>
        <v/>
      </c>
    </row>
    <row r="261">
      <c r="A261" s="55">
        <f>IF(NOT((COUNTA($B261:$K261)+COUNTA($O261))&gt;0),"",IF($T261="Macro",COUNTIFS($T$5:$T261,"Macro",$Q$5:$Q261,$Q261),IF(N($S261)=0,"?",COUNTIFS(INDEX($T$5:$T$1000,1):INDEX($T$5:$T$1000,$S261-4),"Macro",INDEX($Q$5:$Q$1000,1):INDEX($Q$5:$Q$1000,$S261-4),INDEX($Q$5:$Q$1000,$S261-4))&amp;"."&amp;COUNTIFS($S$5:$S261,$S261,$T$5:$T261,"Sub"))))</f>
        <v/>
      </c>
      <c r="B261" s="56" t="n"/>
      <c r="C261" s="57" t="n"/>
      <c r="D261" s="58" t="n"/>
      <c r="E261" s="58" t="n"/>
      <c r="F261" s="58" t="n"/>
      <c r="G261" s="59" t="n"/>
      <c r="H261" s="59" t="n"/>
      <c r="I261" s="59" t="n"/>
      <c r="J261" s="59" t="n"/>
      <c r="K261" s="59" t="n"/>
      <c r="L261" s="60">
        <f>IF(NOT((COUNTA($B261:$K261)+COUNTA($O261))&gt;0),"",IF(ISNUMBER($F261),1,IF(N($U261)&gt;0,AVERAGEIFS($V$5:$V$1000,$S$5:$S$1000,ROW(),$T$5:$T$1000,"Sub"),$V261)))</f>
        <v/>
      </c>
      <c r="M261" s="55">
        <f>IF($L261="","",IF($L261&gt;=1,"Completado",IF($L261&gt;0,"En curso","Pendiente")))</f>
        <v/>
      </c>
      <c r="N261" s="55">
        <f>IF(NOT((COUNTA($B261:$K261)+COUNTA($O261))&gt;0),"",IF(ISNUMBER($F261),IF(AND(ISNUMBER($E261),$F261&gt;$E261),"Cumplida con "&amp;($F261-$E261)&amp;IF($F261-$E261=1," día"," días")&amp;" de retraso","Cumplida"),IF(N($L261)&gt;=1,"Cumplida",IF(NOT(ISNUMBER($E261)),"Sin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plazo")))))))</f>
        <v/>
      </c>
      <c r="O261" s="57" t="n"/>
      <c r="P261" s="61">
        <f>IF(NOT((COUNTA($B261:$K261)+COUNTA($O261))&gt;0),"",IF((IF($C261="","Falta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",""))="","✔ OK","⚠ "&amp;LEFT(IF($C261="","Falta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",""),LEN(IF($C261="","Falta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",""))-3)))</f>
        <v/>
      </c>
      <c r="Q261" s="62">
        <f>IF(NOT((COUNTA($B261:$K261)+COUNTA($O261))&gt;0),"",IF(AND($T261="Sub",N($S261)&gt;0),IF(ISNUMBER(INDEX($D$5:$D$1000,$S261-4)),DATE(YEAR(INDEX($D$5:$D$1000,$S261-4)),MONTH(INDEX($D$5:$D$1000,$S261-4)),1),IF(ISNUMBER(INDEX($E$5:$E$1000,$S261-4)),DATE(YEAR(INDEX($E$5:$E$1000,$S261-4)),MONTH(INDEX($E$5:$E$1000,$S261-4)),1),MesCiclo)),IF(ISNUMBER($D261),DATE(YEAR($D261),MONTH($D261),1),IF(ISNUMBER($E261),DATE(YEAR($E261),MONTH($E261),1),MesCiclo))))</f>
        <v/>
      </c>
      <c r="R261" s="63">
        <f>IF(OR($Q261="",$Q261&lt;&gt;MesCiclo),"",COUNTIF($Q$5:$Q261,MesCiclo))</f>
        <v/>
      </c>
      <c r="S261" s="63">
        <f>IF($T261="","",IF($T261="Macro",ROW(),IFERROR(LOOKUP(2,1/($T$5:$T261="Macro"),ROW($T$5:$T261)),0)))</f>
        <v/>
      </c>
      <c r="T261" s="63">
        <f>IF(NOT((COUNTA($B261:$K261)+COUNTA($O261))&gt;0),"",IF($B261="Subactividad","Sub","Macro"))</f>
        <v/>
      </c>
      <c r="U261" s="63">
        <f>IF($T261="Macro",COUNTIFS($S$5:$S$1000,ROW(),$T$5:$T$1000,"Sub"),"")</f>
        <v/>
      </c>
      <c r="V261" s="63">
        <f>IF($T261="","",IF(ISNUMBER($F261),1,IFERROR(LOOKUP(2,1/($H261:$K261&lt;&gt;""),$H261:$K261),0)))</f>
        <v/>
      </c>
      <c r="W261" s="63">
        <f>IF($T261="","",IF(AND(ISNUMBER($F261),$F261&lt;=IF($Q261=MesCiclo,InicioCiclo,$Q261+MOD(2-WEEKDAY($Q261),7))+6),1,IF(ISNUMBER($H261),$H261,0)))</f>
        <v/>
      </c>
      <c r="X261" s="63">
        <f>IF($T261="","",IF(AND(ISNUMBER($F261),$F261&lt;=IF($Q261=MesCiclo,InicioCiclo,$Q261+MOD(2-WEEKDAY($Q261),7))+13),1,IF(ISNUMBER($I261),$I261,$W261)))</f>
        <v/>
      </c>
      <c r="Y261" s="63">
        <f>IF($T261="","",IF(AND(ISNUMBER($F261),$F261&lt;=IF($Q261=MesCiclo,InicioCiclo,$Q261+MOD(2-WEEKDAY($Q261),7))+20),1,IF(ISNUMBER($J261),$J261,$X261)))</f>
        <v/>
      </c>
      <c r="Z261" s="63">
        <f>IF($T261="","",IF(AND(ISNUMBER($F261),$F261&lt;=IF($Q261=MesCiclo,InicioCiclo,$Q261+MOD(2-WEEKDAY($Q261),7))+27),1,IF(ISNUMBER($K261),$K261,$Y261)))</f>
        <v/>
      </c>
      <c r="AA261" s="63">
        <f>IF($T261="","",IF(AND(ISNUMBER($F261),$F261&lt;=IF($Q261=MesCiclo,InicioCiclo,$Q261+MOD(2-WEEKDAY($Q261),7))+6),1,IF(N($U261)&gt;0,AVERAGEIFS($W$5:$W$1000,$S$5:$S$1000,ROW(),$T$5:$T$1000,"Sub"),$W261)))</f>
        <v/>
      </c>
      <c r="AB261" s="63">
        <f>IF($T261="","",IF(AND(ISNUMBER($F261),$F261&lt;=IF($Q261=MesCiclo,InicioCiclo,$Q261+MOD(2-WEEKDAY($Q261),7))+13),1,IF(N($U261)&gt;0,AVERAGEIFS($X$5:$X$1000,$S$5:$S$1000,ROW(),$T$5:$T$1000,"Sub"),$X261)))</f>
        <v/>
      </c>
      <c r="AC261" s="63">
        <f>IF($T261="","",IF(AND(ISNUMBER($F261),$F261&lt;=IF($Q261=MesCiclo,InicioCiclo,$Q261+MOD(2-WEEKDAY($Q261),7))+20),1,IF(N($U261)&gt;0,AVERAGEIFS($Y$5:$Y$1000,$S$5:$S$1000,ROW(),$T$5:$T$1000,"Sub"),$Y261)))</f>
        <v/>
      </c>
      <c r="AD261" s="63">
        <f>IF($T261="","",IF(AND(ISNUMBER($F261),$F261&lt;=IF($Q261=MesCiclo,InicioCiclo,$Q261+MOD(2-WEEKDAY($Q261),7))+27),1,IF(N($U261)&gt;0,AVERAGEIFS($Z$5:$Z$1000,$S$5:$S$1000,ROW(),$T$5:$T$1000,"Sub"),$Z261)))</f>
        <v/>
      </c>
      <c r="AE261" s="63">
        <f>IF($T261&lt;&gt;"Macro","",IF(COUNTIFS($Q$5:$Q$1000,$Q261,$T$5:$T$1000,"Macro",$G$5:$G$1000,"&gt;0")=0,1/COUNTIFS($Q$5:$Q$1000,$Q261,$T$5:$T$1000,"Macro"),IF(AND(ISNUMBER($G261),N($G261)&gt;0),$G261,SUMIFS($G$5:$G$1000,$Q$5:$Q$1000,$Q261,$T$5:$T$1000,"Macro")/COUNTIFS($Q$5:$Q$1000,$Q261,$T$5:$T$1000,"Macro",$G$5:$G$1000,"&gt;0"))/(COUNTIFS($Q$5:$Q$1000,$Q261,$T$5:$T$1000,"Macro")*SUMIFS($G$5:$G$1000,$Q$5:$Q$1000,$Q261,$T$5:$T$1000,"Macro")/COUNTIFS($Q$5:$Q$1000,$Q261,$T$5:$T$1000,"Macro",$G$5:$G$1000,"&gt;0"))))</f>
        <v/>
      </c>
    </row>
    <row r="262">
      <c r="A262" s="55">
        <f>IF(NOT((COUNTA($B262:$K262)+COUNTA($O262))&gt;0),"",IF($T262="Macro",COUNTIFS($T$5:$T262,"Macro",$Q$5:$Q262,$Q262),IF(N($S262)=0,"?",COUNTIFS(INDEX($T$5:$T$1000,1):INDEX($T$5:$T$1000,$S262-4),"Macro",INDEX($Q$5:$Q$1000,1):INDEX($Q$5:$Q$1000,$S262-4),INDEX($Q$5:$Q$1000,$S262-4))&amp;"."&amp;COUNTIFS($S$5:$S262,$S262,$T$5:$T262,"Sub"))))</f>
        <v/>
      </c>
      <c r="B262" s="56" t="n"/>
      <c r="C262" s="57" t="n"/>
      <c r="D262" s="58" t="n"/>
      <c r="E262" s="58" t="n"/>
      <c r="F262" s="58" t="n"/>
      <c r="G262" s="59" t="n"/>
      <c r="H262" s="59" t="n"/>
      <c r="I262" s="59" t="n"/>
      <c r="J262" s="59" t="n"/>
      <c r="K262" s="59" t="n"/>
      <c r="L262" s="60">
        <f>IF(NOT((COUNTA($B262:$K262)+COUNTA($O262))&gt;0),"",IF(ISNUMBER($F262),1,IF(N($U262)&gt;0,AVERAGEIFS($V$5:$V$1000,$S$5:$S$1000,ROW(),$T$5:$T$1000,"Sub"),$V262)))</f>
        <v/>
      </c>
      <c r="M262" s="55">
        <f>IF($L262="","",IF($L262&gt;=1,"Completado",IF($L262&gt;0,"En curso","Pendiente")))</f>
        <v/>
      </c>
      <c r="N262" s="55">
        <f>IF(NOT((COUNTA($B262:$K262)+COUNTA($O262))&gt;0),"",IF(ISNUMBER($F262),IF(AND(ISNUMBER($E262),$F262&gt;$E262),"Cumplida con "&amp;($F262-$E262)&amp;IF($F262-$E262=1," día"," días")&amp;" de retraso","Cumplida"),IF(N($L262)&gt;=1,"Cumplida",IF(NOT(ISNUMBER($E262)),"Sin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plazo")))))))</f>
        <v/>
      </c>
      <c r="O262" s="57" t="n"/>
      <c r="P262" s="61">
        <f>IF(NOT((COUNTA($B262:$K262)+COUNTA($O262))&gt;0),"",IF((IF($C262="","Falta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",""))="","✔ OK","⚠ "&amp;LEFT(IF($C262="","Falta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",""),LEN(IF($C262="","Falta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",""))-3)))</f>
        <v/>
      </c>
      <c r="Q262" s="62">
        <f>IF(NOT((COUNTA($B262:$K262)+COUNTA($O262))&gt;0),"",IF(AND($T262="Sub",N($S262)&gt;0),IF(ISNUMBER(INDEX($D$5:$D$1000,$S262-4)),DATE(YEAR(INDEX($D$5:$D$1000,$S262-4)),MONTH(INDEX($D$5:$D$1000,$S262-4)),1),IF(ISNUMBER(INDEX($E$5:$E$1000,$S262-4)),DATE(YEAR(INDEX($E$5:$E$1000,$S262-4)),MONTH(INDEX($E$5:$E$1000,$S262-4)),1),MesCiclo)),IF(ISNUMBER($D262),DATE(YEAR($D262),MONTH($D262),1),IF(ISNUMBER($E262),DATE(YEAR($E262),MONTH($E262),1),MesCiclo))))</f>
        <v/>
      </c>
      <c r="R262" s="63">
        <f>IF(OR($Q262="",$Q262&lt;&gt;MesCiclo),"",COUNTIF($Q$5:$Q262,MesCiclo))</f>
        <v/>
      </c>
      <c r="S262" s="63">
        <f>IF($T262="","",IF($T262="Macro",ROW(),IFERROR(LOOKUP(2,1/($T$5:$T262="Macro"),ROW($T$5:$T262)),0)))</f>
        <v/>
      </c>
      <c r="T262" s="63">
        <f>IF(NOT((COUNTA($B262:$K262)+COUNTA($O262))&gt;0),"",IF($B262="Subactividad","Sub","Macro"))</f>
        <v/>
      </c>
      <c r="U262" s="63">
        <f>IF($T262="Macro",COUNTIFS($S$5:$S$1000,ROW(),$T$5:$T$1000,"Sub"),"")</f>
        <v/>
      </c>
      <c r="V262" s="63">
        <f>IF($T262="","",IF(ISNUMBER($F262),1,IFERROR(LOOKUP(2,1/($H262:$K262&lt;&gt;""),$H262:$K262),0)))</f>
        <v/>
      </c>
      <c r="W262" s="63">
        <f>IF($T262="","",IF(AND(ISNUMBER($F262),$F262&lt;=IF($Q262=MesCiclo,InicioCiclo,$Q262+MOD(2-WEEKDAY($Q262),7))+6),1,IF(ISNUMBER($H262),$H262,0)))</f>
        <v/>
      </c>
      <c r="X262" s="63">
        <f>IF($T262="","",IF(AND(ISNUMBER($F262),$F262&lt;=IF($Q262=MesCiclo,InicioCiclo,$Q262+MOD(2-WEEKDAY($Q262),7))+13),1,IF(ISNUMBER($I262),$I262,$W262)))</f>
        <v/>
      </c>
      <c r="Y262" s="63">
        <f>IF($T262="","",IF(AND(ISNUMBER($F262),$F262&lt;=IF($Q262=MesCiclo,InicioCiclo,$Q262+MOD(2-WEEKDAY($Q262),7))+20),1,IF(ISNUMBER($J262),$J262,$X262)))</f>
        <v/>
      </c>
      <c r="Z262" s="63">
        <f>IF($T262="","",IF(AND(ISNUMBER($F262),$F262&lt;=IF($Q262=MesCiclo,InicioCiclo,$Q262+MOD(2-WEEKDAY($Q262),7))+27),1,IF(ISNUMBER($K262),$K262,$Y262)))</f>
        <v/>
      </c>
      <c r="AA262" s="63">
        <f>IF($T262="","",IF(AND(ISNUMBER($F262),$F262&lt;=IF($Q262=MesCiclo,InicioCiclo,$Q262+MOD(2-WEEKDAY($Q262),7))+6),1,IF(N($U262)&gt;0,AVERAGEIFS($W$5:$W$1000,$S$5:$S$1000,ROW(),$T$5:$T$1000,"Sub"),$W262)))</f>
        <v/>
      </c>
      <c r="AB262" s="63">
        <f>IF($T262="","",IF(AND(ISNUMBER($F262),$F262&lt;=IF($Q262=MesCiclo,InicioCiclo,$Q262+MOD(2-WEEKDAY($Q262),7))+13),1,IF(N($U262)&gt;0,AVERAGEIFS($X$5:$X$1000,$S$5:$S$1000,ROW(),$T$5:$T$1000,"Sub"),$X262)))</f>
        <v/>
      </c>
      <c r="AC262" s="63">
        <f>IF($T262="","",IF(AND(ISNUMBER($F262),$F262&lt;=IF($Q262=MesCiclo,InicioCiclo,$Q262+MOD(2-WEEKDAY($Q262),7))+20),1,IF(N($U262)&gt;0,AVERAGEIFS($Y$5:$Y$1000,$S$5:$S$1000,ROW(),$T$5:$T$1000,"Sub"),$Y262)))</f>
        <v/>
      </c>
      <c r="AD262" s="63">
        <f>IF($T262="","",IF(AND(ISNUMBER($F262),$F262&lt;=IF($Q262=MesCiclo,InicioCiclo,$Q262+MOD(2-WEEKDAY($Q262),7))+27),1,IF(N($U262)&gt;0,AVERAGEIFS($Z$5:$Z$1000,$S$5:$S$1000,ROW(),$T$5:$T$1000,"Sub"),$Z262)))</f>
        <v/>
      </c>
      <c r="AE262" s="63">
        <f>IF($T262&lt;&gt;"Macro","",IF(COUNTIFS($Q$5:$Q$1000,$Q262,$T$5:$T$1000,"Macro",$G$5:$G$1000,"&gt;0")=0,1/COUNTIFS($Q$5:$Q$1000,$Q262,$T$5:$T$1000,"Macro"),IF(AND(ISNUMBER($G262),N($G262)&gt;0),$G262,SUMIFS($G$5:$G$1000,$Q$5:$Q$1000,$Q262,$T$5:$T$1000,"Macro")/COUNTIFS($Q$5:$Q$1000,$Q262,$T$5:$T$1000,"Macro",$G$5:$G$1000,"&gt;0"))/(COUNTIFS($Q$5:$Q$1000,$Q262,$T$5:$T$1000,"Macro")*SUMIFS($G$5:$G$1000,$Q$5:$Q$1000,$Q262,$T$5:$T$1000,"Macro")/COUNTIFS($Q$5:$Q$1000,$Q262,$T$5:$T$1000,"Macro",$G$5:$G$1000,"&gt;0"))))</f>
        <v/>
      </c>
    </row>
    <row r="263">
      <c r="A263" s="55">
        <f>IF(NOT((COUNTA($B263:$K263)+COUNTA($O263))&gt;0),"",IF($T263="Macro",COUNTIFS($T$5:$T263,"Macro",$Q$5:$Q263,$Q263),IF(N($S263)=0,"?",COUNTIFS(INDEX($T$5:$T$1000,1):INDEX($T$5:$T$1000,$S263-4),"Macro",INDEX($Q$5:$Q$1000,1):INDEX($Q$5:$Q$1000,$S263-4),INDEX($Q$5:$Q$1000,$S263-4))&amp;"."&amp;COUNTIFS($S$5:$S263,$S263,$T$5:$T263,"Sub"))))</f>
        <v/>
      </c>
      <c r="B263" s="56" t="n"/>
      <c r="C263" s="57" t="n"/>
      <c r="D263" s="58" t="n"/>
      <c r="E263" s="58" t="n"/>
      <c r="F263" s="58" t="n"/>
      <c r="G263" s="59" t="n"/>
      <c r="H263" s="59" t="n"/>
      <c r="I263" s="59" t="n"/>
      <c r="J263" s="59" t="n"/>
      <c r="K263" s="59" t="n"/>
      <c r="L263" s="60">
        <f>IF(NOT((COUNTA($B263:$K263)+COUNTA($O263))&gt;0),"",IF(ISNUMBER($F263),1,IF(N($U263)&gt;0,AVERAGEIFS($V$5:$V$1000,$S$5:$S$1000,ROW(),$T$5:$T$1000,"Sub"),$V263)))</f>
        <v/>
      </c>
      <c r="M263" s="55">
        <f>IF($L263="","",IF($L263&gt;=1,"Completado",IF($L263&gt;0,"En curso","Pendiente")))</f>
        <v/>
      </c>
      <c r="N263" s="55">
        <f>IF(NOT((COUNTA($B263:$K263)+COUNTA($O263))&gt;0),"",IF(ISNUMBER($F263),IF(AND(ISNUMBER($E263),$F263&gt;$E263),"Cumplida con "&amp;($F263-$E263)&amp;IF($F263-$E263=1," día"," días")&amp;" de retraso","Cumplida"),IF(N($L263)&gt;=1,"Cumplida",IF(NOT(ISNUMBER($E263)),"Sin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plazo")))))))</f>
        <v/>
      </c>
      <c r="O263" s="57" t="n"/>
      <c r="P263" s="61">
        <f>IF(NOT((COUNTA($B263:$K263)+COUNTA($O263))&gt;0),"",IF((IF($C263="","Falta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",""))="","✔ OK","⚠ "&amp;LEFT(IF($C263="","Falta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",""),LEN(IF($C263="","Falta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",""))-3)))</f>
        <v/>
      </c>
      <c r="Q263" s="62">
        <f>IF(NOT((COUNTA($B263:$K263)+COUNTA($O263))&gt;0),"",IF(AND($T263="Sub",N($S263)&gt;0),IF(ISNUMBER(INDEX($D$5:$D$1000,$S263-4)),DATE(YEAR(INDEX($D$5:$D$1000,$S263-4)),MONTH(INDEX($D$5:$D$1000,$S263-4)),1),IF(ISNUMBER(INDEX($E$5:$E$1000,$S263-4)),DATE(YEAR(INDEX($E$5:$E$1000,$S263-4)),MONTH(INDEX($E$5:$E$1000,$S263-4)),1),MesCiclo)),IF(ISNUMBER($D263),DATE(YEAR($D263),MONTH($D263),1),IF(ISNUMBER($E263),DATE(YEAR($E263),MONTH($E263),1),MesCiclo))))</f>
        <v/>
      </c>
      <c r="R263" s="63">
        <f>IF(OR($Q263="",$Q263&lt;&gt;MesCiclo),"",COUNTIF($Q$5:$Q263,MesCiclo))</f>
        <v/>
      </c>
      <c r="S263" s="63">
        <f>IF($T263="","",IF($T263="Macro",ROW(),IFERROR(LOOKUP(2,1/($T$5:$T263="Macro"),ROW($T$5:$T263)),0)))</f>
        <v/>
      </c>
      <c r="T263" s="63">
        <f>IF(NOT((COUNTA($B263:$K263)+COUNTA($O263))&gt;0),"",IF($B263="Subactividad","Sub","Macro"))</f>
        <v/>
      </c>
      <c r="U263" s="63">
        <f>IF($T263="Macro",COUNTIFS($S$5:$S$1000,ROW(),$T$5:$T$1000,"Sub"),"")</f>
        <v/>
      </c>
      <c r="V263" s="63">
        <f>IF($T263="","",IF(ISNUMBER($F263),1,IFERROR(LOOKUP(2,1/($H263:$K263&lt;&gt;""),$H263:$K263),0)))</f>
        <v/>
      </c>
      <c r="W263" s="63">
        <f>IF($T263="","",IF(AND(ISNUMBER($F263),$F263&lt;=IF($Q263=MesCiclo,InicioCiclo,$Q263+MOD(2-WEEKDAY($Q263),7))+6),1,IF(ISNUMBER($H263),$H263,0)))</f>
        <v/>
      </c>
      <c r="X263" s="63">
        <f>IF($T263="","",IF(AND(ISNUMBER($F263),$F263&lt;=IF($Q263=MesCiclo,InicioCiclo,$Q263+MOD(2-WEEKDAY($Q263),7))+13),1,IF(ISNUMBER($I263),$I263,$W263)))</f>
        <v/>
      </c>
      <c r="Y263" s="63">
        <f>IF($T263="","",IF(AND(ISNUMBER($F263),$F263&lt;=IF($Q263=MesCiclo,InicioCiclo,$Q263+MOD(2-WEEKDAY($Q263),7))+20),1,IF(ISNUMBER($J263),$J263,$X263)))</f>
        <v/>
      </c>
      <c r="Z263" s="63">
        <f>IF($T263="","",IF(AND(ISNUMBER($F263),$F263&lt;=IF($Q263=MesCiclo,InicioCiclo,$Q263+MOD(2-WEEKDAY($Q263),7))+27),1,IF(ISNUMBER($K263),$K263,$Y263)))</f>
        <v/>
      </c>
      <c r="AA263" s="63">
        <f>IF($T263="","",IF(AND(ISNUMBER($F263),$F263&lt;=IF($Q263=MesCiclo,InicioCiclo,$Q263+MOD(2-WEEKDAY($Q263),7))+6),1,IF(N($U263)&gt;0,AVERAGEIFS($W$5:$W$1000,$S$5:$S$1000,ROW(),$T$5:$T$1000,"Sub"),$W263)))</f>
        <v/>
      </c>
      <c r="AB263" s="63">
        <f>IF($T263="","",IF(AND(ISNUMBER($F263),$F263&lt;=IF($Q263=MesCiclo,InicioCiclo,$Q263+MOD(2-WEEKDAY($Q263),7))+13),1,IF(N($U263)&gt;0,AVERAGEIFS($X$5:$X$1000,$S$5:$S$1000,ROW(),$T$5:$T$1000,"Sub"),$X263)))</f>
        <v/>
      </c>
      <c r="AC263" s="63">
        <f>IF($T263="","",IF(AND(ISNUMBER($F263),$F263&lt;=IF($Q263=MesCiclo,InicioCiclo,$Q263+MOD(2-WEEKDAY($Q263),7))+20),1,IF(N($U263)&gt;0,AVERAGEIFS($Y$5:$Y$1000,$S$5:$S$1000,ROW(),$T$5:$T$1000,"Sub"),$Y263)))</f>
        <v/>
      </c>
      <c r="AD263" s="63">
        <f>IF($T263="","",IF(AND(ISNUMBER($F263),$F263&lt;=IF($Q263=MesCiclo,InicioCiclo,$Q263+MOD(2-WEEKDAY($Q263),7))+27),1,IF(N($U263)&gt;0,AVERAGEIFS($Z$5:$Z$1000,$S$5:$S$1000,ROW(),$T$5:$T$1000,"Sub"),$Z263)))</f>
        <v/>
      </c>
      <c r="AE263" s="63">
        <f>IF($T263&lt;&gt;"Macro","",IF(COUNTIFS($Q$5:$Q$1000,$Q263,$T$5:$T$1000,"Macro",$G$5:$G$1000,"&gt;0")=0,1/COUNTIFS($Q$5:$Q$1000,$Q263,$T$5:$T$1000,"Macro"),IF(AND(ISNUMBER($G263),N($G263)&gt;0),$G263,SUMIFS($G$5:$G$1000,$Q$5:$Q$1000,$Q263,$T$5:$T$1000,"Macro")/COUNTIFS($Q$5:$Q$1000,$Q263,$T$5:$T$1000,"Macro",$G$5:$G$1000,"&gt;0"))/(COUNTIFS($Q$5:$Q$1000,$Q263,$T$5:$T$1000,"Macro")*SUMIFS($G$5:$G$1000,$Q$5:$Q$1000,$Q263,$T$5:$T$1000,"Macro")/COUNTIFS($Q$5:$Q$1000,$Q263,$T$5:$T$1000,"Macro",$G$5:$G$1000,"&gt;0"))))</f>
        <v/>
      </c>
    </row>
    <row r="264">
      <c r="A264" s="55">
        <f>IF(NOT((COUNTA($B264:$K264)+COUNTA($O264))&gt;0),"",IF($T264="Macro",COUNTIFS($T$5:$T264,"Macro",$Q$5:$Q264,$Q264),IF(N($S264)=0,"?",COUNTIFS(INDEX($T$5:$T$1000,1):INDEX($T$5:$T$1000,$S264-4),"Macro",INDEX($Q$5:$Q$1000,1):INDEX($Q$5:$Q$1000,$S264-4),INDEX($Q$5:$Q$1000,$S264-4))&amp;"."&amp;COUNTIFS($S$5:$S264,$S264,$T$5:$T264,"Sub"))))</f>
        <v/>
      </c>
      <c r="B264" s="56" t="n"/>
      <c r="C264" s="57" t="n"/>
      <c r="D264" s="58" t="n"/>
      <c r="E264" s="58" t="n"/>
      <c r="F264" s="58" t="n"/>
      <c r="G264" s="59" t="n"/>
      <c r="H264" s="59" t="n"/>
      <c r="I264" s="59" t="n"/>
      <c r="J264" s="59" t="n"/>
      <c r="K264" s="59" t="n"/>
      <c r="L264" s="60">
        <f>IF(NOT((COUNTA($B264:$K264)+COUNTA($O264))&gt;0),"",IF(ISNUMBER($F264),1,IF(N($U264)&gt;0,AVERAGEIFS($V$5:$V$1000,$S$5:$S$1000,ROW(),$T$5:$T$1000,"Sub"),$V264)))</f>
        <v/>
      </c>
      <c r="M264" s="55">
        <f>IF($L264="","",IF($L264&gt;=1,"Completado",IF($L264&gt;0,"En curso","Pendiente")))</f>
        <v/>
      </c>
      <c r="N264" s="55">
        <f>IF(NOT((COUNTA($B264:$K264)+COUNTA($O264))&gt;0),"",IF(ISNUMBER($F264),IF(AND(ISNUMBER($E264),$F264&gt;$E264),"Cumplida con "&amp;($F264-$E264)&amp;IF($F264-$E264=1," día"," días")&amp;" de retraso","Cumplida"),IF(N($L264)&gt;=1,"Cumplida",IF(NOT(ISNUMBER($E264)),"Sin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plazo")))))))</f>
        <v/>
      </c>
      <c r="O264" s="57" t="n"/>
      <c r="P264" s="61">
        <f>IF(NOT((COUNTA($B264:$K264)+COUNTA($O264))&gt;0),"",IF((IF($C264="","Falta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",""))="","✔ OK","⚠ "&amp;LEFT(IF($C264="","Falta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",""),LEN(IF($C264="","Falta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",""))-3)))</f>
        <v/>
      </c>
      <c r="Q264" s="62">
        <f>IF(NOT((COUNTA($B264:$K264)+COUNTA($O264))&gt;0),"",IF(AND($T264="Sub",N($S264)&gt;0),IF(ISNUMBER(INDEX($D$5:$D$1000,$S264-4)),DATE(YEAR(INDEX($D$5:$D$1000,$S264-4)),MONTH(INDEX($D$5:$D$1000,$S264-4)),1),IF(ISNUMBER(INDEX($E$5:$E$1000,$S264-4)),DATE(YEAR(INDEX($E$5:$E$1000,$S264-4)),MONTH(INDEX($E$5:$E$1000,$S264-4)),1),MesCiclo)),IF(ISNUMBER($D264),DATE(YEAR($D264),MONTH($D264),1),IF(ISNUMBER($E264),DATE(YEAR($E264),MONTH($E264),1),MesCiclo))))</f>
        <v/>
      </c>
      <c r="R264" s="63">
        <f>IF(OR($Q264="",$Q264&lt;&gt;MesCiclo),"",COUNTIF($Q$5:$Q264,MesCiclo))</f>
        <v/>
      </c>
      <c r="S264" s="63">
        <f>IF($T264="","",IF($T264="Macro",ROW(),IFERROR(LOOKUP(2,1/($T$5:$T264="Macro"),ROW($T$5:$T264)),0)))</f>
        <v/>
      </c>
      <c r="T264" s="63">
        <f>IF(NOT((COUNTA($B264:$K264)+COUNTA($O264))&gt;0),"",IF($B264="Subactividad","Sub","Macro"))</f>
        <v/>
      </c>
      <c r="U264" s="63">
        <f>IF($T264="Macro",COUNTIFS($S$5:$S$1000,ROW(),$T$5:$T$1000,"Sub"),"")</f>
        <v/>
      </c>
      <c r="V264" s="63">
        <f>IF($T264="","",IF(ISNUMBER($F264),1,IFERROR(LOOKUP(2,1/($H264:$K264&lt;&gt;""),$H264:$K264),0)))</f>
        <v/>
      </c>
      <c r="W264" s="63">
        <f>IF($T264="","",IF(AND(ISNUMBER($F264),$F264&lt;=IF($Q264=MesCiclo,InicioCiclo,$Q264+MOD(2-WEEKDAY($Q264),7))+6),1,IF(ISNUMBER($H264),$H264,0)))</f>
        <v/>
      </c>
      <c r="X264" s="63">
        <f>IF($T264="","",IF(AND(ISNUMBER($F264),$F264&lt;=IF($Q264=MesCiclo,InicioCiclo,$Q264+MOD(2-WEEKDAY($Q264),7))+13),1,IF(ISNUMBER($I264),$I264,$W264)))</f>
        <v/>
      </c>
      <c r="Y264" s="63">
        <f>IF($T264="","",IF(AND(ISNUMBER($F264),$F264&lt;=IF($Q264=MesCiclo,InicioCiclo,$Q264+MOD(2-WEEKDAY($Q264),7))+20),1,IF(ISNUMBER($J264),$J264,$X264)))</f>
        <v/>
      </c>
      <c r="Z264" s="63">
        <f>IF($T264="","",IF(AND(ISNUMBER($F264),$F264&lt;=IF($Q264=MesCiclo,InicioCiclo,$Q264+MOD(2-WEEKDAY($Q264),7))+27),1,IF(ISNUMBER($K264),$K264,$Y264)))</f>
        <v/>
      </c>
      <c r="AA264" s="63">
        <f>IF($T264="","",IF(AND(ISNUMBER($F264),$F264&lt;=IF($Q264=MesCiclo,InicioCiclo,$Q264+MOD(2-WEEKDAY($Q264),7))+6),1,IF(N($U264)&gt;0,AVERAGEIFS($W$5:$W$1000,$S$5:$S$1000,ROW(),$T$5:$T$1000,"Sub"),$W264)))</f>
        <v/>
      </c>
      <c r="AB264" s="63">
        <f>IF($T264="","",IF(AND(ISNUMBER($F264),$F264&lt;=IF($Q264=MesCiclo,InicioCiclo,$Q264+MOD(2-WEEKDAY($Q264),7))+13),1,IF(N($U264)&gt;0,AVERAGEIFS($X$5:$X$1000,$S$5:$S$1000,ROW(),$T$5:$T$1000,"Sub"),$X264)))</f>
        <v/>
      </c>
      <c r="AC264" s="63">
        <f>IF($T264="","",IF(AND(ISNUMBER($F264),$F264&lt;=IF($Q264=MesCiclo,InicioCiclo,$Q264+MOD(2-WEEKDAY($Q264),7))+20),1,IF(N($U264)&gt;0,AVERAGEIFS($Y$5:$Y$1000,$S$5:$S$1000,ROW(),$T$5:$T$1000,"Sub"),$Y264)))</f>
        <v/>
      </c>
      <c r="AD264" s="63">
        <f>IF($T264="","",IF(AND(ISNUMBER($F264),$F264&lt;=IF($Q264=MesCiclo,InicioCiclo,$Q264+MOD(2-WEEKDAY($Q264),7))+27),1,IF(N($U264)&gt;0,AVERAGEIFS($Z$5:$Z$1000,$S$5:$S$1000,ROW(),$T$5:$T$1000,"Sub"),$Z264)))</f>
        <v/>
      </c>
      <c r="AE264" s="63">
        <f>IF($T264&lt;&gt;"Macro","",IF(COUNTIFS($Q$5:$Q$1000,$Q264,$T$5:$T$1000,"Macro",$G$5:$G$1000,"&gt;0")=0,1/COUNTIFS($Q$5:$Q$1000,$Q264,$T$5:$T$1000,"Macro"),IF(AND(ISNUMBER($G264),N($G264)&gt;0),$G264,SUMIFS($G$5:$G$1000,$Q$5:$Q$1000,$Q264,$T$5:$T$1000,"Macro")/COUNTIFS($Q$5:$Q$1000,$Q264,$T$5:$T$1000,"Macro",$G$5:$G$1000,"&gt;0"))/(COUNTIFS($Q$5:$Q$1000,$Q264,$T$5:$T$1000,"Macro")*SUMIFS($G$5:$G$1000,$Q$5:$Q$1000,$Q264,$T$5:$T$1000,"Macro")/COUNTIFS($Q$5:$Q$1000,$Q264,$T$5:$T$1000,"Macro",$G$5:$G$1000,"&gt;0"))))</f>
        <v/>
      </c>
    </row>
    <row r="265">
      <c r="A265" s="55">
        <f>IF(NOT((COUNTA($B265:$K265)+COUNTA($O265))&gt;0),"",IF($T265="Macro",COUNTIFS($T$5:$T265,"Macro",$Q$5:$Q265,$Q265),IF(N($S265)=0,"?",COUNTIFS(INDEX($T$5:$T$1000,1):INDEX($T$5:$T$1000,$S265-4),"Macro",INDEX($Q$5:$Q$1000,1):INDEX($Q$5:$Q$1000,$S265-4),INDEX($Q$5:$Q$1000,$S265-4))&amp;"."&amp;COUNTIFS($S$5:$S265,$S265,$T$5:$T265,"Sub"))))</f>
        <v/>
      </c>
      <c r="B265" s="56" t="n"/>
      <c r="C265" s="57" t="n"/>
      <c r="D265" s="58" t="n"/>
      <c r="E265" s="58" t="n"/>
      <c r="F265" s="58" t="n"/>
      <c r="G265" s="59" t="n"/>
      <c r="H265" s="59" t="n"/>
      <c r="I265" s="59" t="n"/>
      <c r="J265" s="59" t="n"/>
      <c r="K265" s="59" t="n"/>
      <c r="L265" s="60">
        <f>IF(NOT((COUNTA($B265:$K265)+COUNTA($O265))&gt;0),"",IF(ISNUMBER($F265),1,IF(N($U265)&gt;0,AVERAGEIFS($V$5:$V$1000,$S$5:$S$1000,ROW(),$T$5:$T$1000,"Sub"),$V265)))</f>
        <v/>
      </c>
      <c r="M265" s="55">
        <f>IF($L265="","",IF($L265&gt;=1,"Completado",IF($L265&gt;0,"En curso","Pendiente")))</f>
        <v/>
      </c>
      <c r="N265" s="55">
        <f>IF(NOT((COUNTA($B265:$K265)+COUNTA($O265))&gt;0),"",IF(ISNUMBER($F265),IF(AND(ISNUMBER($E265),$F265&gt;$E265),"Cumplida con "&amp;($F265-$E265)&amp;IF($F265-$E265=1," día"," días")&amp;" de retraso","Cumplida"),IF(N($L265)&gt;=1,"Cumplida",IF(NOT(ISNUMBER($E265)),"Sin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plazo")))))))</f>
        <v/>
      </c>
      <c r="O265" s="57" t="n"/>
      <c r="P265" s="61">
        <f>IF(NOT((COUNTA($B265:$K265)+COUNTA($O265))&gt;0),"",IF((IF($C265="","Falta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",""))="","✔ OK","⚠ "&amp;LEFT(IF($C265="","Falta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",""),LEN(IF($C265="","Falta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",""))-3)))</f>
        <v/>
      </c>
      <c r="Q265" s="62">
        <f>IF(NOT((COUNTA($B265:$K265)+COUNTA($O265))&gt;0),"",IF(AND($T265="Sub",N($S265)&gt;0),IF(ISNUMBER(INDEX($D$5:$D$1000,$S265-4)),DATE(YEAR(INDEX($D$5:$D$1000,$S265-4)),MONTH(INDEX($D$5:$D$1000,$S265-4)),1),IF(ISNUMBER(INDEX($E$5:$E$1000,$S265-4)),DATE(YEAR(INDEX($E$5:$E$1000,$S265-4)),MONTH(INDEX($E$5:$E$1000,$S265-4)),1),MesCiclo)),IF(ISNUMBER($D265),DATE(YEAR($D265),MONTH($D265),1),IF(ISNUMBER($E265),DATE(YEAR($E265),MONTH($E265),1),MesCiclo))))</f>
        <v/>
      </c>
      <c r="R265" s="63">
        <f>IF(OR($Q265="",$Q265&lt;&gt;MesCiclo),"",COUNTIF($Q$5:$Q265,MesCiclo))</f>
        <v/>
      </c>
      <c r="S265" s="63">
        <f>IF($T265="","",IF($T265="Macro",ROW(),IFERROR(LOOKUP(2,1/($T$5:$T265="Macro"),ROW($T$5:$T265)),0)))</f>
        <v/>
      </c>
      <c r="T265" s="63">
        <f>IF(NOT((COUNTA($B265:$K265)+COUNTA($O265))&gt;0),"",IF($B265="Subactividad","Sub","Macro"))</f>
        <v/>
      </c>
      <c r="U265" s="63">
        <f>IF($T265="Macro",COUNTIFS($S$5:$S$1000,ROW(),$T$5:$T$1000,"Sub"),"")</f>
        <v/>
      </c>
      <c r="V265" s="63">
        <f>IF($T265="","",IF(ISNUMBER($F265),1,IFERROR(LOOKUP(2,1/($H265:$K265&lt;&gt;""),$H265:$K265),0)))</f>
        <v/>
      </c>
      <c r="W265" s="63">
        <f>IF($T265="","",IF(AND(ISNUMBER($F265),$F265&lt;=IF($Q265=MesCiclo,InicioCiclo,$Q265+MOD(2-WEEKDAY($Q265),7))+6),1,IF(ISNUMBER($H265),$H265,0)))</f>
        <v/>
      </c>
      <c r="X265" s="63">
        <f>IF($T265="","",IF(AND(ISNUMBER($F265),$F265&lt;=IF($Q265=MesCiclo,InicioCiclo,$Q265+MOD(2-WEEKDAY($Q265),7))+13),1,IF(ISNUMBER($I265),$I265,$W265)))</f>
        <v/>
      </c>
      <c r="Y265" s="63">
        <f>IF($T265="","",IF(AND(ISNUMBER($F265),$F265&lt;=IF($Q265=MesCiclo,InicioCiclo,$Q265+MOD(2-WEEKDAY($Q265),7))+20),1,IF(ISNUMBER($J265),$J265,$X265)))</f>
        <v/>
      </c>
      <c r="Z265" s="63">
        <f>IF($T265="","",IF(AND(ISNUMBER($F265),$F265&lt;=IF($Q265=MesCiclo,InicioCiclo,$Q265+MOD(2-WEEKDAY($Q265),7))+27),1,IF(ISNUMBER($K265),$K265,$Y265)))</f>
        <v/>
      </c>
      <c r="AA265" s="63">
        <f>IF($T265="","",IF(AND(ISNUMBER($F265),$F265&lt;=IF($Q265=MesCiclo,InicioCiclo,$Q265+MOD(2-WEEKDAY($Q265),7))+6),1,IF(N($U265)&gt;0,AVERAGEIFS($W$5:$W$1000,$S$5:$S$1000,ROW(),$T$5:$T$1000,"Sub"),$W265)))</f>
        <v/>
      </c>
      <c r="AB265" s="63">
        <f>IF($T265="","",IF(AND(ISNUMBER($F265),$F265&lt;=IF($Q265=MesCiclo,InicioCiclo,$Q265+MOD(2-WEEKDAY($Q265),7))+13),1,IF(N($U265)&gt;0,AVERAGEIFS($X$5:$X$1000,$S$5:$S$1000,ROW(),$T$5:$T$1000,"Sub"),$X265)))</f>
        <v/>
      </c>
      <c r="AC265" s="63">
        <f>IF($T265="","",IF(AND(ISNUMBER($F265),$F265&lt;=IF($Q265=MesCiclo,InicioCiclo,$Q265+MOD(2-WEEKDAY($Q265),7))+20),1,IF(N($U265)&gt;0,AVERAGEIFS($Y$5:$Y$1000,$S$5:$S$1000,ROW(),$T$5:$T$1000,"Sub"),$Y265)))</f>
        <v/>
      </c>
      <c r="AD265" s="63">
        <f>IF($T265="","",IF(AND(ISNUMBER($F265),$F265&lt;=IF($Q265=MesCiclo,InicioCiclo,$Q265+MOD(2-WEEKDAY($Q265),7))+27),1,IF(N($U265)&gt;0,AVERAGEIFS($Z$5:$Z$1000,$S$5:$S$1000,ROW(),$T$5:$T$1000,"Sub"),$Z265)))</f>
        <v/>
      </c>
      <c r="AE265" s="63">
        <f>IF($T265&lt;&gt;"Macro","",IF(COUNTIFS($Q$5:$Q$1000,$Q265,$T$5:$T$1000,"Macro",$G$5:$G$1000,"&gt;0")=0,1/COUNTIFS($Q$5:$Q$1000,$Q265,$T$5:$T$1000,"Macro"),IF(AND(ISNUMBER($G265),N($G265)&gt;0),$G265,SUMIFS($G$5:$G$1000,$Q$5:$Q$1000,$Q265,$T$5:$T$1000,"Macro")/COUNTIFS($Q$5:$Q$1000,$Q265,$T$5:$T$1000,"Macro",$G$5:$G$1000,"&gt;0"))/(COUNTIFS($Q$5:$Q$1000,$Q265,$T$5:$T$1000,"Macro")*SUMIFS($G$5:$G$1000,$Q$5:$Q$1000,$Q265,$T$5:$T$1000,"Macro")/COUNTIFS($Q$5:$Q$1000,$Q265,$T$5:$T$1000,"Macro",$G$5:$G$1000,"&gt;0"))))</f>
        <v/>
      </c>
    </row>
    <row r="266">
      <c r="A266" s="55">
        <f>IF(NOT((COUNTA($B266:$K266)+COUNTA($O266))&gt;0),"",IF($T266="Macro",COUNTIFS($T$5:$T266,"Macro",$Q$5:$Q266,$Q266),IF(N($S266)=0,"?",COUNTIFS(INDEX($T$5:$T$1000,1):INDEX($T$5:$T$1000,$S266-4),"Macro",INDEX($Q$5:$Q$1000,1):INDEX($Q$5:$Q$1000,$S266-4),INDEX($Q$5:$Q$1000,$S266-4))&amp;"."&amp;COUNTIFS($S$5:$S266,$S266,$T$5:$T266,"Sub"))))</f>
        <v/>
      </c>
      <c r="B266" s="56" t="n"/>
      <c r="C266" s="57" t="n"/>
      <c r="D266" s="58" t="n"/>
      <c r="E266" s="58" t="n"/>
      <c r="F266" s="58" t="n"/>
      <c r="G266" s="59" t="n"/>
      <c r="H266" s="59" t="n"/>
      <c r="I266" s="59" t="n"/>
      <c r="J266" s="59" t="n"/>
      <c r="K266" s="59" t="n"/>
      <c r="L266" s="60">
        <f>IF(NOT((COUNTA($B266:$K266)+COUNTA($O266))&gt;0),"",IF(ISNUMBER($F266),1,IF(N($U266)&gt;0,AVERAGEIFS($V$5:$V$1000,$S$5:$S$1000,ROW(),$T$5:$T$1000,"Sub"),$V266)))</f>
        <v/>
      </c>
      <c r="M266" s="55">
        <f>IF($L266="","",IF($L266&gt;=1,"Completado",IF($L266&gt;0,"En curso","Pendiente")))</f>
        <v/>
      </c>
      <c r="N266" s="55">
        <f>IF(NOT((COUNTA($B266:$K266)+COUNTA($O266))&gt;0),"",IF(ISNUMBER($F266),IF(AND(ISNUMBER($E266),$F266&gt;$E266),"Cumplida con "&amp;($F266-$E266)&amp;IF($F266-$E266=1," día"," días")&amp;" de retraso","Cumplida"),IF(N($L266)&gt;=1,"Cumplida",IF(NOT(ISNUMBER($E266)),"Sin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plazo")))))))</f>
        <v/>
      </c>
      <c r="O266" s="57" t="n"/>
      <c r="P266" s="61">
        <f>IF(NOT((COUNTA($B266:$K266)+COUNTA($O266))&gt;0),"",IF((IF($C266="","Falta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",""))="","✔ OK","⚠ "&amp;LEFT(IF($C266="","Falta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",""),LEN(IF($C266="","Falta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",""))-3)))</f>
        <v/>
      </c>
      <c r="Q266" s="62">
        <f>IF(NOT((COUNTA($B266:$K266)+COUNTA($O266))&gt;0),"",IF(AND($T266="Sub",N($S266)&gt;0),IF(ISNUMBER(INDEX($D$5:$D$1000,$S266-4)),DATE(YEAR(INDEX($D$5:$D$1000,$S266-4)),MONTH(INDEX($D$5:$D$1000,$S266-4)),1),IF(ISNUMBER(INDEX($E$5:$E$1000,$S266-4)),DATE(YEAR(INDEX($E$5:$E$1000,$S266-4)),MONTH(INDEX($E$5:$E$1000,$S266-4)),1),MesCiclo)),IF(ISNUMBER($D266),DATE(YEAR($D266),MONTH($D266),1),IF(ISNUMBER($E266),DATE(YEAR($E266),MONTH($E266),1),MesCiclo))))</f>
        <v/>
      </c>
      <c r="R266" s="63">
        <f>IF(OR($Q266="",$Q266&lt;&gt;MesCiclo),"",COUNTIF($Q$5:$Q266,MesCiclo))</f>
        <v/>
      </c>
      <c r="S266" s="63">
        <f>IF($T266="","",IF($T266="Macro",ROW(),IFERROR(LOOKUP(2,1/($T$5:$T266="Macro"),ROW($T$5:$T266)),0)))</f>
        <v/>
      </c>
      <c r="T266" s="63">
        <f>IF(NOT((COUNTA($B266:$K266)+COUNTA($O266))&gt;0),"",IF($B266="Subactividad","Sub","Macro"))</f>
        <v/>
      </c>
      <c r="U266" s="63">
        <f>IF($T266="Macro",COUNTIFS($S$5:$S$1000,ROW(),$T$5:$T$1000,"Sub"),"")</f>
        <v/>
      </c>
      <c r="V266" s="63">
        <f>IF($T266="","",IF(ISNUMBER($F266),1,IFERROR(LOOKUP(2,1/($H266:$K266&lt;&gt;""),$H266:$K266),0)))</f>
        <v/>
      </c>
      <c r="W266" s="63">
        <f>IF($T266="","",IF(AND(ISNUMBER($F266),$F266&lt;=IF($Q266=MesCiclo,InicioCiclo,$Q266+MOD(2-WEEKDAY($Q266),7))+6),1,IF(ISNUMBER($H266),$H266,0)))</f>
        <v/>
      </c>
      <c r="X266" s="63">
        <f>IF($T266="","",IF(AND(ISNUMBER($F266),$F266&lt;=IF($Q266=MesCiclo,InicioCiclo,$Q266+MOD(2-WEEKDAY($Q266),7))+13),1,IF(ISNUMBER($I266),$I266,$W266)))</f>
        <v/>
      </c>
      <c r="Y266" s="63">
        <f>IF($T266="","",IF(AND(ISNUMBER($F266),$F266&lt;=IF($Q266=MesCiclo,InicioCiclo,$Q266+MOD(2-WEEKDAY($Q266),7))+20),1,IF(ISNUMBER($J266),$J266,$X266)))</f>
        <v/>
      </c>
      <c r="Z266" s="63">
        <f>IF($T266="","",IF(AND(ISNUMBER($F266),$F266&lt;=IF($Q266=MesCiclo,InicioCiclo,$Q266+MOD(2-WEEKDAY($Q266),7))+27),1,IF(ISNUMBER($K266),$K266,$Y266)))</f>
        <v/>
      </c>
      <c r="AA266" s="63">
        <f>IF($T266="","",IF(AND(ISNUMBER($F266),$F266&lt;=IF($Q266=MesCiclo,InicioCiclo,$Q266+MOD(2-WEEKDAY($Q266),7))+6),1,IF(N($U266)&gt;0,AVERAGEIFS($W$5:$W$1000,$S$5:$S$1000,ROW(),$T$5:$T$1000,"Sub"),$W266)))</f>
        <v/>
      </c>
      <c r="AB266" s="63">
        <f>IF($T266="","",IF(AND(ISNUMBER($F266),$F266&lt;=IF($Q266=MesCiclo,InicioCiclo,$Q266+MOD(2-WEEKDAY($Q266),7))+13),1,IF(N($U266)&gt;0,AVERAGEIFS($X$5:$X$1000,$S$5:$S$1000,ROW(),$T$5:$T$1000,"Sub"),$X266)))</f>
        <v/>
      </c>
      <c r="AC266" s="63">
        <f>IF($T266="","",IF(AND(ISNUMBER($F266),$F266&lt;=IF($Q266=MesCiclo,InicioCiclo,$Q266+MOD(2-WEEKDAY($Q266),7))+20),1,IF(N($U266)&gt;0,AVERAGEIFS($Y$5:$Y$1000,$S$5:$S$1000,ROW(),$T$5:$T$1000,"Sub"),$Y266)))</f>
        <v/>
      </c>
      <c r="AD266" s="63">
        <f>IF($T266="","",IF(AND(ISNUMBER($F266),$F266&lt;=IF($Q266=MesCiclo,InicioCiclo,$Q266+MOD(2-WEEKDAY($Q266),7))+27),1,IF(N($U266)&gt;0,AVERAGEIFS($Z$5:$Z$1000,$S$5:$S$1000,ROW(),$T$5:$T$1000,"Sub"),$Z266)))</f>
        <v/>
      </c>
      <c r="AE266" s="63">
        <f>IF($T266&lt;&gt;"Macro","",IF(COUNTIFS($Q$5:$Q$1000,$Q266,$T$5:$T$1000,"Macro",$G$5:$G$1000,"&gt;0")=0,1/COUNTIFS($Q$5:$Q$1000,$Q266,$T$5:$T$1000,"Macro"),IF(AND(ISNUMBER($G266),N($G266)&gt;0),$G266,SUMIFS($G$5:$G$1000,$Q$5:$Q$1000,$Q266,$T$5:$T$1000,"Macro")/COUNTIFS($Q$5:$Q$1000,$Q266,$T$5:$T$1000,"Macro",$G$5:$G$1000,"&gt;0"))/(COUNTIFS($Q$5:$Q$1000,$Q266,$T$5:$T$1000,"Macro")*SUMIFS($G$5:$G$1000,$Q$5:$Q$1000,$Q266,$T$5:$T$1000,"Macro")/COUNTIFS($Q$5:$Q$1000,$Q266,$T$5:$T$1000,"Macro",$G$5:$G$1000,"&gt;0"))))</f>
        <v/>
      </c>
    </row>
    <row r="267">
      <c r="A267" s="55">
        <f>IF(NOT((COUNTA($B267:$K267)+COUNTA($O267))&gt;0),"",IF($T267="Macro",COUNTIFS($T$5:$T267,"Macro",$Q$5:$Q267,$Q267),IF(N($S267)=0,"?",COUNTIFS(INDEX($T$5:$T$1000,1):INDEX($T$5:$T$1000,$S267-4),"Macro",INDEX($Q$5:$Q$1000,1):INDEX($Q$5:$Q$1000,$S267-4),INDEX($Q$5:$Q$1000,$S267-4))&amp;"."&amp;COUNTIFS($S$5:$S267,$S267,$T$5:$T267,"Sub"))))</f>
        <v/>
      </c>
      <c r="B267" s="56" t="n"/>
      <c r="C267" s="57" t="n"/>
      <c r="D267" s="58" t="n"/>
      <c r="E267" s="58" t="n"/>
      <c r="F267" s="58" t="n"/>
      <c r="G267" s="59" t="n"/>
      <c r="H267" s="59" t="n"/>
      <c r="I267" s="59" t="n"/>
      <c r="J267" s="59" t="n"/>
      <c r="K267" s="59" t="n"/>
      <c r="L267" s="60">
        <f>IF(NOT((COUNTA($B267:$K267)+COUNTA($O267))&gt;0),"",IF(ISNUMBER($F267),1,IF(N($U267)&gt;0,AVERAGEIFS($V$5:$V$1000,$S$5:$S$1000,ROW(),$T$5:$T$1000,"Sub"),$V267)))</f>
        <v/>
      </c>
      <c r="M267" s="55">
        <f>IF($L267="","",IF($L267&gt;=1,"Completado",IF($L267&gt;0,"En curso","Pendiente")))</f>
        <v/>
      </c>
      <c r="N267" s="55">
        <f>IF(NOT((COUNTA($B267:$K267)+COUNTA($O267))&gt;0),"",IF(ISNUMBER($F267),IF(AND(ISNUMBER($E267),$F267&gt;$E267),"Cumplida con "&amp;($F267-$E267)&amp;IF($F267-$E267=1," día"," días")&amp;" de retraso","Cumplida"),IF(N($L267)&gt;=1,"Cumplida",IF(NOT(ISNUMBER($E267)),"Sin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plazo")))))))</f>
        <v/>
      </c>
      <c r="O267" s="57" t="n"/>
      <c r="P267" s="61">
        <f>IF(NOT((COUNTA($B267:$K267)+COUNTA($O267))&gt;0),"",IF((IF($C267="","Falta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",""))="","✔ OK","⚠ "&amp;LEFT(IF($C267="","Falta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",""),LEN(IF($C267="","Falta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",""))-3)))</f>
        <v/>
      </c>
      <c r="Q267" s="62">
        <f>IF(NOT((COUNTA($B267:$K267)+COUNTA($O267))&gt;0),"",IF(AND($T267="Sub",N($S267)&gt;0),IF(ISNUMBER(INDEX($D$5:$D$1000,$S267-4)),DATE(YEAR(INDEX($D$5:$D$1000,$S267-4)),MONTH(INDEX($D$5:$D$1000,$S267-4)),1),IF(ISNUMBER(INDEX($E$5:$E$1000,$S267-4)),DATE(YEAR(INDEX($E$5:$E$1000,$S267-4)),MONTH(INDEX($E$5:$E$1000,$S267-4)),1),MesCiclo)),IF(ISNUMBER($D267),DATE(YEAR($D267),MONTH($D267),1),IF(ISNUMBER($E267),DATE(YEAR($E267),MONTH($E267),1),MesCiclo))))</f>
        <v/>
      </c>
      <c r="R267" s="63">
        <f>IF(OR($Q267="",$Q267&lt;&gt;MesCiclo),"",COUNTIF($Q$5:$Q267,MesCiclo))</f>
        <v/>
      </c>
      <c r="S267" s="63">
        <f>IF($T267="","",IF($T267="Macro",ROW(),IFERROR(LOOKUP(2,1/($T$5:$T267="Macro"),ROW($T$5:$T267)),0)))</f>
        <v/>
      </c>
      <c r="T267" s="63">
        <f>IF(NOT((COUNTA($B267:$K267)+COUNTA($O267))&gt;0),"",IF($B267="Subactividad","Sub","Macro"))</f>
        <v/>
      </c>
      <c r="U267" s="63">
        <f>IF($T267="Macro",COUNTIFS($S$5:$S$1000,ROW(),$T$5:$T$1000,"Sub"),"")</f>
        <v/>
      </c>
      <c r="V267" s="63">
        <f>IF($T267="","",IF(ISNUMBER($F267),1,IFERROR(LOOKUP(2,1/($H267:$K267&lt;&gt;""),$H267:$K267),0)))</f>
        <v/>
      </c>
      <c r="W267" s="63">
        <f>IF($T267="","",IF(AND(ISNUMBER($F267),$F267&lt;=IF($Q267=MesCiclo,InicioCiclo,$Q267+MOD(2-WEEKDAY($Q267),7))+6),1,IF(ISNUMBER($H267),$H267,0)))</f>
        <v/>
      </c>
      <c r="X267" s="63">
        <f>IF($T267="","",IF(AND(ISNUMBER($F267),$F267&lt;=IF($Q267=MesCiclo,InicioCiclo,$Q267+MOD(2-WEEKDAY($Q267),7))+13),1,IF(ISNUMBER($I267),$I267,$W267)))</f>
        <v/>
      </c>
      <c r="Y267" s="63">
        <f>IF($T267="","",IF(AND(ISNUMBER($F267),$F267&lt;=IF($Q267=MesCiclo,InicioCiclo,$Q267+MOD(2-WEEKDAY($Q267),7))+20),1,IF(ISNUMBER($J267),$J267,$X267)))</f>
        <v/>
      </c>
      <c r="Z267" s="63">
        <f>IF($T267="","",IF(AND(ISNUMBER($F267),$F267&lt;=IF($Q267=MesCiclo,InicioCiclo,$Q267+MOD(2-WEEKDAY($Q267),7))+27),1,IF(ISNUMBER($K267),$K267,$Y267)))</f>
        <v/>
      </c>
      <c r="AA267" s="63">
        <f>IF($T267="","",IF(AND(ISNUMBER($F267),$F267&lt;=IF($Q267=MesCiclo,InicioCiclo,$Q267+MOD(2-WEEKDAY($Q267),7))+6),1,IF(N($U267)&gt;0,AVERAGEIFS($W$5:$W$1000,$S$5:$S$1000,ROW(),$T$5:$T$1000,"Sub"),$W267)))</f>
        <v/>
      </c>
      <c r="AB267" s="63">
        <f>IF($T267="","",IF(AND(ISNUMBER($F267),$F267&lt;=IF($Q267=MesCiclo,InicioCiclo,$Q267+MOD(2-WEEKDAY($Q267),7))+13),1,IF(N($U267)&gt;0,AVERAGEIFS($X$5:$X$1000,$S$5:$S$1000,ROW(),$T$5:$T$1000,"Sub"),$X267)))</f>
        <v/>
      </c>
      <c r="AC267" s="63">
        <f>IF($T267="","",IF(AND(ISNUMBER($F267),$F267&lt;=IF($Q267=MesCiclo,InicioCiclo,$Q267+MOD(2-WEEKDAY($Q267),7))+20),1,IF(N($U267)&gt;0,AVERAGEIFS($Y$5:$Y$1000,$S$5:$S$1000,ROW(),$T$5:$T$1000,"Sub"),$Y267)))</f>
        <v/>
      </c>
      <c r="AD267" s="63">
        <f>IF($T267="","",IF(AND(ISNUMBER($F267),$F267&lt;=IF($Q267=MesCiclo,InicioCiclo,$Q267+MOD(2-WEEKDAY($Q267),7))+27),1,IF(N($U267)&gt;0,AVERAGEIFS($Z$5:$Z$1000,$S$5:$S$1000,ROW(),$T$5:$T$1000,"Sub"),$Z267)))</f>
        <v/>
      </c>
      <c r="AE267" s="63">
        <f>IF($T267&lt;&gt;"Macro","",IF(COUNTIFS($Q$5:$Q$1000,$Q267,$T$5:$T$1000,"Macro",$G$5:$G$1000,"&gt;0")=0,1/COUNTIFS($Q$5:$Q$1000,$Q267,$T$5:$T$1000,"Macro"),IF(AND(ISNUMBER($G267),N($G267)&gt;0),$G267,SUMIFS($G$5:$G$1000,$Q$5:$Q$1000,$Q267,$T$5:$T$1000,"Macro")/COUNTIFS($Q$5:$Q$1000,$Q267,$T$5:$T$1000,"Macro",$G$5:$G$1000,"&gt;0"))/(COUNTIFS($Q$5:$Q$1000,$Q267,$T$5:$T$1000,"Macro")*SUMIFS($G$5:$G$1000,$Q$5:$Q$1000,$Q267,$T$5:$T$1000,"Macro")/COUNTIFS($Q$5:$Q$1000,$Q267,$T$5:$T$1000,"Macro",$G$5:$G$1000,"&gt;0"))))</f>
        <v/>
      </c>
    </row>
    <row r="268">
      <c r="A268" s="55">
        <f>IF(NOT((COUNTA($B268:$K268)+COUNTA($O268))&gt;0),"",IF($T268="Macro",COUNTIFS($T$5:$T268,"Macro",$Q$5:$Q268,$Q268),IF(N($S268)=0,"?",COUNTIFS(INDEX($T$5:$T$1000,1):INDEX($T$5:$T$1000,$S268-4),"Macro",INDEX($Q$5:$Q$1000,1):INDEX($Q$5:$Q$1000,$S268-4),INDEX($Q$5:$Q$1000,$S268-4))&amp;"."&amp;COUNTIFS($S$5:$S268,$S268,$T$5:$T268,"Sub"))))</f>
        <v/>
      </c>
      <c r="B268" s="56" t="n"/>
      <c r="C268" s="57" t="n"/>
      <c r="D268" s="58" t="n"/>
      <c r="E268" s="58" t="n"/>
      <c r="F268" s="58" t="n"/>
      <c r="G268" s="59" t="n"/>
      <c r="H268" s="59" t="n"/>
      <c r="I268" s="59" t="n"/>
      <c r="J268" s="59" t="n"/>
      <c r="K268" s="59" t="n"/>
      <c r="L268" s="60">
        <f>IF(NOT((COUNTA($B268:$K268)+COUNTA($O268))&gt;0),"",IF(ISNUMBER($F268),1,IF(N($U268)&gt;0,AVERAGEIFS($V$5:$V$1000,$S$5:$S$1000,ROW(),$T$5:$T$1000,"Sub"),$V268)))</f>
        <v/>
      </c>
      <c r="M268" s="55">
        <f>IF($L268="","",IF($L268&gt;=1,"Completado",IF($L268&gt;0,"En curso","Pendiente")))</f>
        <v/>
      </c>
      <c r="N268" s="55">
        <f>IF(NOT((COUNTA($B268:$K268)+COUNTA($O268))&gt;0),"",IF(ISNUMBER($F268),IF(AND(ISNUMBER($E268),$F268&gt;$E268),"Cumplida con "&amp;($F268-$E268)&amp;IF($F268-$E268=1," día"," días")&amp;" de retraso","Cumplida"),IF(N($L268)&gt;=1,"Cumplida",IF(NOT(ISNUMBER($E268)),"Sin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plazo")))))))</f>
        <v/>
      </c>
      <c r="O268" s="57" t="n"/>
      <c r="P268" s="61">
        <f>IF(NOT((COUNTA($B268:$K268)+COUNTA($O268))&gt;0),"",IF((IF($C268="","Falta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",""))="","✔ OK","⚠ "&amp;LEFT(IF($C268="","Falta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",""),LEN(IF($C268="","Falta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",""))-3)))</f>
        <v/>
      </c>
      <c r="Q268" s="62">
        <f>IF(NOT((COUNTA($B268:$K268)+COUNTA($O268))&gt;0),"",IF(AND($T268="Sub",N($S268)&gt;0),IF(ISNUMBER(INDEX($D$5:$D$1000,$S268-4)),DATE(YEAR(INDEX($D$5:$D$1000,$S268-4)),MONTH(INDEX($D$5:$D$1000,$S268-4)),1),IF(ISNUMBER(INDEX($E$5:$E$1000,$S268-4)),DATE(YEAR(INDEX($E$5:$E$1000,$S268-4)),MONTH(INDEX($E$5:$E$1000,$S268-4)),1),MesCiclo)),IF(ISNUMBER($D268),DATE(YEAR($D268),MONTH($D268),1),IF(ISNUMBER($E268),DATE(YEAR($E268),MONTH($E268),1),MesCiclo))))</f>
        <v/>
      </c>
      <c r="R268" s="63">
        <f>IF(OR($Q268="",$Q268&lt;&gt;MesCiclo),"",COUNTIF($Q$5:$Q268,MesCiclo))</f>
        <v/>
      </c>
      <c r="S268" s="63">
        <f>IF($T268="","",IF($T268="Macro",ROW(),IFERROR(LOOKUP(2,1/($T$5:$T268="Macro"),ROW($T$5:$T268)),0)))</f>
        <v/>
      </c>
      <c r="T268" s="63">
        <f>IF(NOT((COUNTA($B268:$K268)+COUNTA($O268))&gt;0),"",IF($B268="Subactividad","Sub","Macro"))</f>
        <v/>
      </c>
      <c r="U268" s="63">
        <f>IF($T268="Macro",COUNTIFS($S$5:$S$1000,ROW(),$T$5:$T$1000,"Sub"),"")</f>
        <v/>
      </c>
      <c r="V268" s="63">
        <f>IF($T268="","",IF(ISNUMBER($F268),1,IFERROR(LOOKUP(2,1/($H268:$K268&lt;&gt;""),$H268:$K268),0)))</f>
        <v/>
      </c>
      <c r="W268" s="63">
        <f>IF($T268="","",IF(AND(ISNUMBER($F268),$F268&lt;=IF($Q268=MesCiclo,InicioCiclo,$Q268+MOD(2-WEEKDAY($Q268),7))+6),1,IF(ISNUMBER($H268),$H268,0)))</f>
        <v/>
      </c>
      <c r="X268" s="63">
        <f>IF($T268="","",IF(AND(ISNUMBER($F268),$F268&lt;=IF($Q268=MesCiclo,InicioCiclo,$Q268+MOD(2-WEEKDAY($Q268),7))+13),1,IF(ISNUMBER($I268),$I268,$W268)))</f>
        <v/>
      </c>
      <c r="Y268" s="63">
        <f>IF($T268="","",IF(AND(ISNUMBER($F268),$F268&lt;=IF($Q268=MesCiclo,InicioCiclo,$Q268+MOD(2-WEEKDAY($Q268),7))+20),1,IF(ISNUMBER($J268),$J268,$X268)))</f>
        <v/>
      </c>
      <c r="Z268" s="63">
        <f>IF($T268="","",IF(AND(ISNUMBER($F268),$F268&lt;=IF($Q268=MesCiclo,InicioCiclo,$Q268+MOD(2-WEEKDAY($Q268),7))+27),1,IF(ISNUMBER($K268),$K268,$Y268)))</f>
        <v/>
      </c>
      <c r="AA268" s="63">
        <f>IF($T268="","",IF(AND(ISNUMBER($F268),$F268&lt;=IF($Q268=MesCiclo,InicioCiclo,$Q268+MOD(2-WEEKDAY($Q268),7))+6),1,IF(N($U268)&gt;0,AVERAGEIFS($W$5:$W$1000,$S$5:$S$1000,ROW(),$T$5:$T$1000,"Sub"),$W268)))</f>
        <v/>
      </c>
      <c r="AB268" s="63">
        <f>IF($T268="","",IF(AND(ISNUMBER($F268),$F268&lt;=IF($Q268=MesCiclo,InicioCiclo,$Q268+MOD(2-WEEKDAY($Q268),7))+13),1,IF(N($U268)&gt;0,AVERAGEIFS($X$5:$X$1000,$S$5:$S$1000,ROW(),$T$5:$T$1000,"Sub"),$X268)))</f>
        <v/>
      </c>
      <c r="AC268" s="63">
        <f>IF($T268="","",IF(AND(ISNUMBER($F268),$F268&lt;=IF($Q268=MesCiclo,InicioCiclo,$Q268+MOD(2-WEEKDAY($Q268),7))+20),1,IF(N($U268)&gt;0,AVERAGEIFS($Y$5:$Y$1000,$S$5:$S$1000,ROW(),$T$5:$T$1000,"Sub"),$Y268)))</f>
        <v/>
      </c>
      <c r="AD268" s="63">
        <f>IF($T268="","",IF(AND(ISNUMBER($F268),$F268&lt;=IF($Q268=MesCiclo,InicioCiclo,$Q268+MOD(2-WEEKDAY($Q268),7))+27),1,IF(N($U268)&gt;0,AVERAGEIFS($Z$5:$Z$1000,$S$5:$S$1000,ROW(),$T$5:$T$1000,"Sub"),$Z268)))</f>
        <v/>
      </c>
      <c r="AE268" s="63">
        <f>IF($T268&lt;&gt;"Macro","",IF(COUNTIFS($Q$5:$Q$1000,$Q268,$T$5:$T$1000,"Macro",$G$5:$G$1000,"&gt;0")=0,1/COUNTIFS($Q$5:$Q$1000,$Q268,$T$5:$T$1000,"Macro"),IF(AND(ISNUMBER($G268),N($G268)&gt;0),$G268,SUMIFS($G$5:$G$1000,$Q$5:$Q$1000,$Q268,$T$5:$T$1000,"Macro")/COUNTIFS($Q$5:$Q$1000,$Q268,$T$5:$T$1000,"Macro",$G$5:$G$1000,"&gt;0"))/(COUNTIFS($Q$5:$Q$1000,$Q268,$T$5:$T$1000,"Macro")*SUMIFS($G$5:$G$1000,$Q$5:$Q$1000,$Q268,$T$5:$T$1000,"Macro")/COUNTIFS($Q$5:$Q$1000,$Q268,$T$5:$T$1000,"Macro",$G$5:$G$1000,"&gt;0"))))</f>
        <v/>
      </c>
    </row>
    <row r="269">
      <c r="A269" s="55">
        <f>IF(NOT((COUNTA($B269:$K269)+COUNTA($O269))&gt;0),"",IF($T269="Macro",COUNTIFS($T$5:$T269,"Macro",$Q$5:$Q269,$Q269),IF(N($S269)=0,"?",COUNTIFS(INDEX($T$5:$T$1000,1):INDEX($T$5:$T$1000,$S269-4),"Macro",INDEX($Q$5:$Q$1000,1):INDEX($Q$5:$Q$1000,$S269-4),INDEX($Q$5:$Q$1000,$S269-4))&amp;"."&amp;COUNTIFS($S$5:$S269,$S269,$T$5:$T269,"Sub"))))</f>
        <v/>
      </c>
      <c r="B269" s="56" t="n"/>
      <c r="C269" s="57" t="n"/>
      <c r="D269" s="58" t="n"/>
      <c r="E269" s="58" t="n"/>
      <c r="F269" s="58" t="n"/>
      <c r="G269" s="59" t="n"/>
      <c r="H269" s="59" t="n"/>
      <c r="I269" s="59" t="n"/>
      <c r="J269" s="59" t="n"/>
      <c r="K269" s="59" t="n"/>
      <c r="L269" s="60">
        <f>IF(NOT((COUNTA($B269:$K269)+COUNTA($O269))&gt;0),"",IF(ISNUMBER($F269),1,IF(N($U269)&gt;0,AVERAGEIFS($V$5:$V$1000,$S$5:$S$1000,ROW(),$T$5:$T$1000,"Sub"),$V269)))</f>
        <v/>
      </c>
      <c r="M269" s="55">
        <f>IF($L269="","",IF($L269&gt;=1,"Completado",IF($L269&gt;0,"En curso","Pendiente")))</f>
        <v/>
      </c>
      <c r="N269" s="55">
        <f>IF(NOT((COUNTA($B269:$K269)+COUNTA($O269))&gt;0),"",IF(ISNUMBER($F269),IF(AND(ISNUMBER($E269),$F269&gt;$E269),"Cumplida con "&amp;($F269-$E269)&amp;IF($F269-$E269=1," día"," días")&amp;" de retraso","Cumplida"),IF(N($L269)&gt;=1,"Cumplida",IF(NOT(ISNUMBER($E269)),"Sin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plazo")))))))</f>
        <v/>
      </c>
      <c r="O269" s="57" t="n"/>
      <c r="P269" s="61">
        <f>IF(NOT((COUNTA($B269:$K269)+COUNTA($O269))&gt;0),"",IF((IF($C269="","Falta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",""))="","✔ OK","⚠ "&amp;LEFT(IF($C269="","Falta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",""),LEN(IF($C269="","Falta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",""))-3)))</f>
        <v/>
      </c>
      <c r="Q269" s="62">
        <f>IF(NOT((COUNTA($B269:$K269)+COUNTA($O269))&gt;0),"",IF(AND($T269="Sub",N($S269)&gt;0),IF(ISNUMBER(INDEX($D$5:$D$1000,$S269-4)),DATE(YEAR(INDEX($D$5:$D$1000,$S269-4)),MONTH(INDEX($D$5:$D$1000,$S269-4)),1),IF(ISNUMBER(INDEX($E$5:$E$1000,$S269-4)),DATE(YEAR(INDEX($E$5:$E$1000,$S269-4)),MONTH(INDEX($E$5:$E$1000,$S269-4)),1),MesCiclo)),IF(ISNUMBER($D269),DATE(YEAR($D269),MONTH($D269),1),IF(ISNUMBER($E269),DATE(YEAR($E269),MONTH($E269),1),MesCiclo))))</f>
        <v/>
      </c>
      <c r="R269" s="63">
        <f>IF(OR($Q269="",$Q269&lt;&gt;MesCiclo),"",COUNTIF($Q$5:$Q269,MesCiclo))</f>
        <v/>
      </c>
      <c r="S269" s="63">
        <f>IF($T269="","",IF($T269="Macro",ROW(),IFERROR(LOOKUP(2,1/($T$5:$T269="Macro"),ROW($T$5:$T269)),0)))</f>
        <v/>
      </c>
      <c r="T269" s="63">
        <f>IF(NOT((COUNTA($B269:$K269)+COUNTA($O269))&gt;0),"",IF($B269="Subactividad","Sub","Macro"))</f>
        <v/>
      </c>
      <c r="U269" s="63">
        <f>IF($T269="Macro",COUNTIFS($S$5:$S$1000,ROW(),$T$5:$T$1000,"Sub"),"")</f>
        <v/>
      </c>
      <c r="V269" s="63">
        <f>IF($T269="","",IF(ISNUMBER($F269),1,IFERROR(LOOKUP(2,1/($H269:$K269&lt;&gt;""),$H269:$K269),0)))</f>
        <v/>
      </c>
      <c r="W269" s="63">
        <f>IF($T269="","",IF(AND(ISNUMBER($F269),$F269&lt;=IF($Q269=MesCiclo,InicioCiclo,$Q269+MOD(2-WEEKDAY($Q269),7))+6),1,IF(ISNUMBER($H269),$H269,0)))</f>
        <v/>
      </c>
      <c r="X269" s="63">
        <f>IF($T269="","",IF(AND(ISNUMBER($F269),$F269&lt;=IF($Q269=MesCiclo,InicioCiclo,$Q269+MOD(2-WEEKDAY($Q269),7))+13),1,IF(ISNUMBER($I269),$I269,$W269)))</f>
        <v/>
      </c>
      <c r="Y269" s="63">
        <f>IF($T269="","",IF(AND(ISNUMBER($F269),$F269&lt;=IF($Q269=MesCiclo,InicioCiclo,$Q269+MOD(2-WEEKDAY($Q269),7))+20),1,IF(ISNUMBER($J269),$J269,$X269)))</f>
        <v/>
      </c>
      <c r="Z269" s="63">
        <f>IF($T269="","",IF(AND(ISNUMBER($F269),$F269&lt;=IF($Q269=MesCiclo,InicioCiclo,$Q269+MOD(2-WEEKDAY($Q269),7))+27),1,IF(ISNUMBER($K269),$K269,$Y269)))</f>
        <v/>
      </c>
      <c r="AA269" s="63">
        <f>IF($T269="","",IF(AND(ISNUMBER($F269),$F269&lt;=IF($Q269=MesCiclo,InicioCiclo,$Q269+MOD(2-WEEKDAY($Q269),7))+6),1,IF(N($U269)&gt;0,AVERAGEIFS($W$5:$W$1000,$S$5:$S$1000,ROW(),$T$5:$T$1000,"Sub"),$W269)))</f>
        <v/>
      </c>
      <c r="AB269" s="63">
        <f>IF($T269="","",IF(AND(ISNUMBER($F269),$F269&lt;=IF($Q269=MesCiclo,InicioCiclo,$Q269+MOD(2-WEEKDAY($Q269),7))+13),1,IF(N($U269)&gt;0,AVERAGEIFS($X$5:$X$1000,$S$5:$S$1000,ROW(),$T$5:$T$1000,"Sub"),$X269)))</f>
        <v/>
      </c>
      <c r="AC269" s="63">
        <f>IF($T269="","",IF(AND(ISNUMBER($F269),$F269&lt;=IF($Q269=MesCiclo,InicioCiclo,$Q269+MOD(2-WEEKDAY($Q269),7))+20),1,IF(N($U269)&gt;0,AVERAGEIFS($Y$5:$Y$1000,$S$5:$S$1000,ROW(),$T$5:$T$1000,"Sub"),$Y269)))</f>
        <v/>
      </c>
      <c r="AD269" s="63">
        <f>IF($T269="","",IF(AND(ISNUMBER($F269),$F269&lt;=IF($Q269=MesCiclo,InicioCiclo,$Q269+MOD(2-WEEKDAY($Q269),7))+27),1,IF(N($U269)&gt;0,AVERAGEIFS($Z$5:$Z$1000,$S$5:$S$1000,ROW(),$T$5:$T$1000,"Sub"),$Z269)))</f>
        <v/>
      </c>
      <c r="AE269" s="63">
        <f>IF($T269&lt;&gt;"Macro","",IF(COUNTIFS($Q$5:$Q$1000,$Q269,$T$5:$T$1000,"Macro",$G$5:$G$1000,"&gt;0")=0,1/COUNTIFS($Q$5:$Q$1000,$Q269,$T$5:$T$1000,"Macro"),IF(AND(ISNUMBER($G269),N($G269)&gt;0),$G269,SUMIFS($G$5:$G$1000,$Q$5:$Q$1000,$Q269,$T$5:$T$1000,"Macro")/COUNTIFS($Q$5:$Q$1000,$Q269,$T$5:$T$1000,"Macro",$G$5:$G$1000,"&gt;0"))/(COUNTIFS($Q$5:$Q$1000,$Q269,$T$5:$T$1000,"Macro")*SUMIFS($G$5:$G$1000,$Q$5:$Q$1000,$Q269,$T$5:$T$1000,"Macro")/COUNTIFS($Q$5:$Q$1000,$Q269,$T$5:$T$1000,"Macro",$G$5:$G$1000,"&gt;0"))))</f>
        <v/>
      </c>
    </row>
    <row r="270">
      <c r="A270" s="55">
        <f>IF(NOT((COUNTA($B270:$K270)+COUNTA($O270))&gt;0),"",IF($T270="Macro",COUNTIFS($T$5:$T270,"Macro",$Q$5:$Q270,$Q270),IF(N($S270)=0,"?",COUNTIFS(INDEX($T$5:$T$1000,1):INDEX($T$5:$T$1000,$S270-4),"Macro",INDEX($Q$5:$Q$1000,1):INDEX($Q$5:$Q$1000,$S270-4),INDEX($Q$5:$Q$1000,$S270-4))&amp;"."&amp;COUNTIFS($S$5:$S270,$S270,$T$5:$T270,"Sub"))))</f>
        <v/>
      </c>
      <c r="B270" s="56" t="n"/>
      <c r="C270" s="57" t="n"/>
      <c r="D270" s="58" t="n"/>
      <c r="E270" s="58" t="n"/>
      <c r="F270" s="58" t="n"/>
      <c r="G270" s="59" t="n"/>
      <c r="H270" s="59" t="n"/>
      <c r="I270" s="59" t="n"/>
      <c r="J270" s="59" t="n"/>
      <c r="K270" s="59" t="n"/>
      <c r="L270" s="60">
        <f>IF(NOT((COUNTA($B270:$K270)+COUNTA($O270))&gt;0),"",IF(ISNUMBER($F270),1,IF(N($U270)&gt;0,AVERAGEIFS($V$5:$V$1000,$S$5:$S$1000,ROW(),$T$5:$T$1000,"Sub"),$V270)))</f>
        <v/>
      </c>
      <c r="M270" s="55">
        <f>IF($L270="","",IF($L270&gt;=1,"Completado",IF($L270&gt;0,"En curso","Pendiente")))</f>
        <v/>
      </c>
      <c r="N270" s="55">
        <f>IF(NOT((COUNTA($B270:$K270)+COUNTA($O270))&gt;0),"",IF(ISNUMBER($F270),IF(AND(ISNUMBER($E270),$F270&gt;$E270),"Cumplida con "&amp;($F270-$E270)&amp;IF($F270-$E270=1," día"," días")&amp;" de retraso","Cumplida"),IF(N($L270)&gt;=1,"Cumplida",IF(NOT(ISNUMBER($E270)),"Sin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plazo")))))))</f>
        <v/>
      </c>
      <c r="O270" s="57" t="n"/>
      <c r="P270" s="61">
        <f>IF(NOT((COUNTA($B270:$K270)+COUNTA($O270))&gt;0),"",IF((IF($C270="","Falta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",""))="","✔ OK","⚠ "&amp;LEFT(IF($C270="","Falta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",""),LEN(IF($C270="","Falta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",""))-3)))</f>
        <v/>
      </c>
      <c r="Q270" s="62">
        <f>IF(NOT((COUNTA($B270:$K270)+COUNTA($O270))&gt;0),"",IF(AND($T270="Sub",N($S270)&gt;0),IF(ISNUMBER(INDEX($D$5:$D$1000,$S270-4)),DATE(YEAR(INDEX($D$5:$D$1000,$S270-4)),MONTH(INDEX($D$5:$D$1000,$S270-4)),1),IF(ISNUMBER(INDEX($E$5:$E$1000,$S270-4)),DATE(YEAR(INDEX($E$5:$E$1000,$S270-4)),MONTH(INDEX($E$5:$E$1000,$S270-4)),1),MesCiclo)),IF(ISNUMBER($D270),DATE(YEAR($D270),MONTH($D270),1),IF(ISNUMBER($E270),DATE(YEAR($E270),MONTH($E270),1),MesCiclo))))</f>
        <v/>
      </c>
      <c r="R270" s="63">
        <f>IF(OR($Q270="",$Q270&lt;&gt;MesCiclo),"",COUNTIF($Q$5:$Q270,MesCiclo))</f>
        <v/>
      </c>
      <c r="S270" s="63">
        <f>IF($T270="","",IF($T270="Macro",ROW(),IFERROR(LOOKUP(2,1/($T$5:$T270="Macro"),ROW($T$5:$T270)),0)))</f>
        <v/>
      </c>
      <c r="T270" s="63">
        <f>IF(NOT((COUNTA($B270:$K270)+COUNTA($O270))&gt;0),"",IF($B270="Subactividad","Sub","Macro"))</f>
        <v/>
      </c>
      <c r="U270" s="63">
        <f>IF($T270="Macro",COUNTIFS($S$5:$S$1000,ROW(),$T$5:$T$1000,"Sub"),"")</f>
        <v/>
      </c>
      <c r="V270" s="63">
        <f>IF($T270="","",IF(ISNUMBER($F270),1,IFERROR(LOOKUP(2,1/($H270:$K270&lt;&gt;""),$H270:$K270),0)))</f>
        <v/>
      </c>
      <c r="W270" s="63">
        <f>IF($T270="","",IF(AND(ISNUMBER($F270),$F270&lt;=IF($Q270=MesCiclo,InicioCiclo,$Q270+MOD(2-WEEKDAY($Q270),7))+6),1,IF(ISNUMBER($H270),$H270,0)))</f>
        <v/>
      </c>
      <c r="X270" s="63">
        <f>IF($T270="","",IF(AND(ISNUMBER($F270),$F270&lt;=IF($Q270=MesCiclo,InicioCiclo,$Q270+MOD(2-WEEKDAY($Q270),7))+13),1,IF(ISNUMBER($I270),$I270,$W270)))</f>
        <v/>
      </c>
      <c r="Y270" s="63">
        <f>IF($T270="","",IF(AND(ISNUMBER($F270),$F270&lt;=IF($Q270=MesCiclo,InicioCiclo,$Q270+MOD(2-WEEKDAY($Q270),7))+20),1,IF(ISNUMBER($J270),$J270,$X270)))</f>
        <v/>
      </c>
      <c r="Z270" s="63">
        <f>IF($T270="","",IF(AND(ISNUMBER($F270),$F270&lt;=IF($Q270=MesCiclo,InicioCiclo,$Q270+MOD(2-WEEKDAY($Q270),7))+27),1,IF(ISNUMBER($K270),$K270,$Y270)))</f>
        <v/>
      </c>
      <c r="AA270" s="63">
        <f>IF($T270="","",IF(AND(ISNUMBER($F270),$F270&lt;=IF($Q270=MesCiclo,InicioCiclo,$Q270+MOD(2-WEEKDAY($Q270),7))+6),1,IF(N($U270)&gt;0,AVERAGEIFS($W$5:$W$1000,$S$5:$S$1000,ROW(),$T$5:$T$1000,"Sub"),$W270)))</f>
        <v/>
      </c>
      <c r="AB270" s="63">
        <f>IF($T270="","",IF(AND(ISNUMBER($F270),$F270&lt;=IF($Q270=MesCiclo,InicioCiclo,$Q270+MOD(2-WEEKDAY($Q270),7))+13),1,IF(N($U270)&gt;0,AVERAGEIFS($X$5:$X$1000,$S$5:$S$1000,ROW(),$T$5:$T$1000,"Sub"),$X270)))</f>
        <v/>
      </c>
      <c r="AC270" s="63">
        <f>IF($T270="","",IF(AND(ISNUMBER($F270),$F270&lt;=IF($Q270=MesCiclo,InicioCiclo,$Q270+MOD(2-WEEKDAY($Q270),7))+20),1,IF(N($U270)&gt;0,AVERAGEIFS($Y$5:$Y$1000,$S$5:$S$1000,ROW(),$T$5:$T$1000,"Sub"),$Y270)))</f>
        <v/>
      </c>
      <c r="AD270" s="63">
        <f>IF($T270="","",IF(AND(ISNUMBER($F270),$F270&lt;=IF($Q270=MesCiclo,InicioCiclo,$Q270+MOD(2-WEEKDAY($Q270),7))+27),1,IF(N($U270)&gt;0,AVERAGEIFS($Z$5:$Z$1000,$S$5:$S$1000,ROW(),$T$5:$T$1000,"Sub"),$Z270)))</f>
        <v/>
      </c>
      <c r="AE270" s="63">
        <f>IF($T270&lt;&gt;"Macro","",IF(COUNTIFS($Q$5:$Q$1000,$Q270,$T$5:$T$1000,"Macro",$G$5:$G$1000,"&gt;0")=0,1/COUNTIFS($Q$5:$Q$1000,$Q270,$T$5:$T$1000,"Macro"),IF(AND(ISNUMBER($G270),N($G270)&gt;0),$G270,SUMIFS($G$5:$G$1000,$Q$5:$Q$1000,$Q270,$T$5:$T$1000,"Macro")/COUNTIFS($Q$5:$Q$1000,$Q270,$T$5:$T$1000,"Macro",$G$5:$G$1000,"&gt;0"))/(COUNTIFS($Q$5:$Q$1000,$Q270,$T$5:$T$1000,"Macro")*SUMIFS($G$5:$G$1000,$Q$5:$Q$1000,$Q270,$T$5:$T$1000,"Macro")/COUNTIFS($Q$5:$Q$1000,$Q270,$T$5:$T$1000,"Macro",$G$5:$G$1000,"&gt;0"))))</f>
        <v/>
      </c>
    </row>
    <row r="271">
      <c r="A271" s="55">
        <f>IF(NOT((COUNTA($B271:$K271)+COUNTA($O271))&gt;0),"",IF($T271="Macro",COUNTIFS($T$5:$T271,"Macro",$Q$5:$Q271,$Q271),IF(N($S271)=0,"?",COUNTIFS(INDEX($T$5:$T$1000,1):INDEX($T$5:$T$1000,$S271-4),"Macro",INDEX($Q$5:$Q$1000,1):INDEX($Q$5:$Q$1000,$S271-4),INDEX($Q$5:$Q$1000,$S271-4))&amp;"."&amp;COUNTIFS($S$5:$S271,$S271,$T$5:$T271,"Sub"))))</f>
        <v/>
      </c>
      <c r="B271" s="56" t="n"/>
      <c r="C271" s="57" t="n"/>
      <c r="D271" s="58" t="n"/>
      <c r="E271" s="58" t="n"/>
      <c r="F271" s="58" t="n"/>
      <c r="G271" s="59" t="n"/>
      <c r="H271" s="59" t="n"/>
      <c r="I271" s="59" t="n"/>
      <c r="J271" s="59" t="n"/>
      <c r="K271" s="59" t="n"/>
      <c r="L271" s="60">
        <f>IF(NOT((COUNTA($B271:$K271)+COUNTA($O271))&gt;0),"",IF(ISNUMBER($F271),1,IF(N($U271)&gt;0,AVERAGEIFS($V$5:$V$1000,$S$5:$S$1000,ROW(),$T$5:$T$1000,"Sub"),$V271)))</f>
        <v/>
      </c>
      <c r="M271" s="55">
        <f>IF($L271="","",IF($L271&gt;=1,"Completado",IF($L271&gt;0,"En curso","Pendiente")))</f>
        <v/>
      </c>
      <c r="N271" s="55">
        <f>IF(NOT((COUNTA($B271:$K271)+COUNTA($O271))&gt;0),"",IF(ISNUMBER($F271),IF(AND(ISNUMBER($E271),$F271&gt;$E271),"Cumplida con "&amp;($F271-$E271)&amp;IF($F271-$E271=1," día"," días")&amp;" de retraso","Cumplida"),IF(N($L271)&gt;=1,"Cumplida",IF(NOT(ISNUMBER($E271)),"Sin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plazo")))))))</f>
        <v/>
      </c>
      <c r="O271" s="57" t="n"/>
      <c r="P271" s="61">
        <f>IF(NOT((COUNTA($B271:$K271)+COUNTA($O271))&gt;0),"",IF((IF($C271="","Falta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",""))="","✔ OK","⚠ "&amp;LEFT(IF($C271="","Falta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",""),LEN(IF($C271="","Falta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",""))-3)))</f>
        <v/>
      </c>
      <c r="Q271" s="62">
        <f>IF(NOT((COUNTA($B271:$K271)+COUNTA($O271))&gt;0),"",IF(AND($T271="Sub",N($S271)&gt;0),IF(ISNUMBER(INDEX($D$5:$D$1000,$S271-4)),DATE(YEAR(INDEX($D$5:$D$1000,$S271-4)),MONTH(INDEX($D$5:$D$1000,$S271-4)),1),IF(ISNUMBER(INDEX($E$5:$E$1000,$S271-4)),DATE(YEAR(INDEX($E$5:$E$1000,$S271-4)),MONTH(INDEX($E$5:$E$1000,$S271-4)),1),MesCiclo)),IF(ISNUMBER($D271),DATE(YEAR($D271),MONTH($D271),1),IF(ISNUMBER($E271),DATE(YEAR($E271),MONTH($E271),1),MesCiclo))))</f>
        <v/>
      </c>
      <c r="R271" s="63">
        <f>IF(OR($Q271="",$Q271&lt;&gt;MesCiclo),"",COUNTIF($Q$5:$Q271,MesCiclo))</f>
        <v/>
      </c>
      <c r="S271" s="63">
        <f>IF($T271="","",IF($T271="Macro",ROW(),IFERROR(LOOKUP(2,1/($T$5:$T271="Macro"),ROW($T$5:$T271)),0)))</f>
        <v/>
      </c>
      <c r="T271" s="63">
        <f>IF(NOT((COUNTA($B271:$K271)+COUNTA($O271))&gt;0),"",IF($B271="Subactividad","Sub","Macro"))</f>
        <v/>
      </c>
      <c r="U271" s="63">
        <f>IF($T271="Macro",COUNTIFS($S$5:$S$1000,ROW(),$T$5:$T$1000,"Sub"),"")</f>
        <v/>
      </c>
      <c r="V271" s="63">
        <f>IF($T271="","",IF(ISNUMBER($F271),1,IFERROR(LOOKUP(2,1/($H271:$K271&lt;&gt;""),$H271:$K271),0)))</f>
        <v/>
      </c>
      <c r="W271" s="63">
        <f>IF($T271="","",IF(AND(ISNUMBER($F271),$F271&lt;=IF($Q271=MesCiclo,InicioCiclo,$Q271+MOD(2-WEEKDAY($Q271),7))+6),1,IF(ISNUMBER($H271),$H271,0)))</f>
        <v/>
      </c>
      <c r="X271" s="63">
        <f>IF($T271="","",IF(AND(ISNUMBER($F271),$F271&lt;=IF($Q271=MesCiclo,InicioCiclo,$Q271+MOD(2-WEEKDAY($Q271),7))+13),1,IF(ISNUMBER($I271),$I271,$W271)))</f>
        <v/>
      </c>
      <c r="Y271" s="63">
        <f>IF($T271="","",IF(AND(ISNUMBER($F271),$F271&lt;=IF($Q271=MesCiclo,InicioCiclo,$Q271+MOD(2-WEEKDAY($Q271),7))+20),1,IF(ISNUMBER($J271),$J271,$X271)))</f>
        <v/>
      </c>
      <c r="Z271" s="63">
        <f>IF($T271="","",IF(AND(ISNUMBER($F271),$F271&lt;=IF($Q271=MesCiclo,InicioCiclo,$Q271+MOD(2-WEEKDAY($Q271),7))+27),1,IF(ISNUMBER($K271),$K271,$Y271)))</f>
        <v/>
      </c>
      <c r="AA271" s="63">
        <f>IF($T271="","",IF(AND(ISNUMBER($F271),$F271&lt;=IF($Q271=MesCiclo,InicioCiclo,$Q271+MOD(2-WEEKDAY($Q271),7))+6),1,IF(N($U271)&gt;0,AVERAGEIFS($W$5:$W$1000,$S$5:$S$1000,ROW(),$T$5:$T$1000,"Sub"),$W271)))</f>
        <v/>
      </c>
      <c r="AB271" s="63">
        <f>IF($T271="","",IF(AND(ISNUMBER($F271),$F271&lt;=IF($Q271=MesCiclo,InicioCiclo,$Q271+MOD(2-WEEKDAY($Q271),7))+13),1,IF(N($U271)&gt;0,AVERAGEIFS($X$5:$X$1000,$S$5:$S$1000,ROW(),$T$5:$T$1000,"Sub"),$X271)))</f>
        <v/>
      </c>
      <c r="AC271" s="63">
        <f>IF($T271="","",IF(AND(ISNUMBER($F271),$F271&lt;=IF($Q271=MesCiclo,InicioCiclo,$Q271+MOD(2-WEEKDAY($Q271),7))+20),1,IF(N($U271)&gt;0,AVERAGEIFS($Y$5:$Y$1000,$S$5:$S$1000,ROW(),$T$5:$T$1000,"Sub"),$Y271)))</f>
        <v/>
      </c>
      <c r="AD271" s="63">
        <f>IF($T271="","",IF(AND(ISNUMBER($F271),$F271&lt;=IF($Q271=MesCiclo,InicioCiclo,$Q271+MOD(2-WEEKDAY($Q271),7))+27),1,IF(N($U271)&gt;0,AVERAGEIFS($Z$5:$Z$1000,$S$5:$S$1000,ROW(),$T$5:$T$1000,"Sub"),$Z271)))</f>
        <v/>
      </c>
      <c r="AE271" s="63">
        <f>IF($T271&lt;&gt;"Macro","",IF(COUNTIFS($Q$5:$Q$1000,$Q271,$T$5:$T$1000,"Macro",$G$5:$G$1000,"&gt;0")=0,1/COUNTIFS($Q$5:$Q$1000,$Q271,$T$5:$T$1000,"Macro"),IF(AND(ISNUMBER($G271),N($G271)&gt;0),$G271,SUMIFS($G$5:$G$1000,$Q$5:$Q$1000,$Q271,$T$5:$T$1000,"Macro")/COUNTIFS($Q$5:$Q$1000,$Q271,$T$5:$T$1000,"Macro",$G$5:$G$1000,"&gt;0"))/(COUNTIFS($Q$5:$Q$1000,$Q271,$T$5:$T$1000,"Macro")*SUMIFS($G$5:$G$1000,$Q$5:$Q$1000,$Q271,$T$5:$T$1000,"Macro")/COUNTIFS($Q$5:$Q$1000,$Q271,$T$5:$T$1000,"Macro",$G$5:$G$1000,"&gt;0"))))</f>
        <v/>
      </c>
    </row>
    <row r="272">
      <c r="A272" s="55">
        <f>IF(NOT((COUNTA($B272:$K272)+COUNTA($O272))&gt;0),"",IF($T272="Macro",COUNTIFS($T$5:$T272,"Macro",$Q$5:$Q272,$Q272),IF(N($S272)=0,"?",COUNTIFS(INDEX($T$5:$T$1000,1):INDEX($T$5:$T$1000,$S272-4),"Macro",INDEX($Q$5:$Q$1000,1):INDEX($Q$5:$Q$1000,$S272-4),INDEX($Q$5:$Q$1000,$S272-4))&amp;"."&amp;COUNTIFS($S$5:$S272,$S272,$T$5:$T272,"Sub"))))</f>
        <v/>
      </c>
      <c r="B272" s="56" t="n"/>
      <c r="C272" s="57" t="n"/>
      <c r="D272" s="58" t="n"/>
      <c r="E272" s="58" t="n"/>
      <c r="F272" s="58" t="n"/>
      <c r="G272" s="59" t="n"/>
      <c r="H272" s="59" t="n"/>
      <c r="I272" s="59" t="n"/>
      <c r="J272" s="59" t="n"/>
      <c r="K272" s="59" t="n"/>
      <c r="L272" s="60">
        <f>IF(NOT((COUNTA($B272:$K272)+COUNTA($O272))&gt;0),"",IF(ISNUMBER($F272),1,IF(N($U272)&gt;0,AVERAGEIFS($V$5:$V$1000,$S$5:$S$1000,ROW(),$T$5:$T$1000,"Sub"),$V272)))</f>
        <v/>
      </c>
      <c r="M272" s="55">
        <f>IF($L272="","",IF($L272&gt;=1,"Completado",IF($L272&gt;0,"En curso","Pendiente")))</f>
        <v/>
      </c>
      <c r="N272" s="55">
        <f>IF(NOT((COUNTA($B272:$K272)+COUNTA($O272))&gt;0),"",IF(ISNUMBER($F272),IF(AND(ISNUMBER($E272),$F272&gt;$E272),"Cumplida con "&amp;($F272-$E272)&amp;IF($F272-$E272=1," día"," días")&amp;" de retraso","Cumplida"),IF(N($L272)&gt;=1,"Cumplida",IF(NOT(ISNUMBER($E272)),"Sin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plazo")))))))</f>
        <v/>
      </c>
      <c r="O272" s="57" t="n"/>
      <c r="P272" s="61">
        <f>IF(NOT((COUNTA($B272:$K272)+COUNTA($O272))&gt;0),"",IF((IF($C272="","Falta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",""))="","✔ OK","⚠ "&amp;LEFT(IF($C272="","Falta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",""),LEN(IF($C272="","Falta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",""))-3)))</f>
        <v/>
      </c>
      <c r="Q272" s="62">
        <f>IF(NOT((COUNTA($B272:$K272)+COUNTA($O272))&gt;0),"",IF(AND($T272="Sub",N($S272)&gt;0),IF(ISNUMBER(INDEX($D$5:$D$1000,$S272-4)),DATE(YEAR(INDEX($D$5:$D$1000,$S272-4)),MONTH(INDEX($D$5:$D$1000,$S272-4)),1),IF(ISNUMBER(INDEX($E$5:$E$1000,$S272-4)),DATE(YEAR(INDEX($E$5:$E$1000,$S272-4)),MONTH(INDEX($E$5:$E$1000,$S272-4)),1),MesCiclo)),IF(ISNUMBER($D272),DATE(YEAR($D272),MONTH($D272),1),IF(ISNUMBER($E272),DATE(YEAR($E272),MONTH($E272),1),MesCiclo))))</f>
        <v/>
      </c>
      <c r="R272" s="63">
        <f>IF(OR($Q272="",$Q272&lt;&gt;MesCiclo),"",COUNTIF($Q$5:$Q272,MesCiclo))</f>
        <v/>
      </c>
      <c r="S272" s="63">
        <f>IF($T272="","",IF($T272="Macro",ROW(),IFERROR(LOOKUP(2,1/($T$5:$T272="Macro"),ROW($T$5:$T272)),0)))</f>
        <v/>
      </c>
      <c r="T272" s="63">
        <f>IF(NOT((COUNTA($B272:$K272)+COUNTA($O272))&gt;0),"",IF($B272="Subactividad","Sub","Macro"))</f>
        <v/>
      </c>
      <c r="U272" s="63">
        <f>IF($T272="Macro",COUNTIFS($S$5:$S$1000,ROW(),$T$5:$T$1000,"Sub"),"")</f>
        <v/>
      </c>
      <c r="V272" s="63">
        <f>IF($T272="","",IF(ISNUMBER($F272),1,IFERROR(LOOKUP(2,1/($H272:$K272&lt;&gt;""),$H272:$K272),0)))</f>
        <v/>
      </c>
      <c r="W272" s="63">
        <f>IF($T272="","",IF(AND(ISNUMBER($F272),$F272&lt;=IF($Q272=MesCiclo,InicioCiclo,$Q272+MOD(2-WEEKDAY($Q272),7))+6),1,IF(ISNUMBER($H272),$H272,0)))</f>
        <v/>
      </c>
      <c r="X272" s="63">
        <f>IF($T272="","",IF(AND(ISNUMBER($F272),$F272&lt;=IF($Q272=MesCiclo,InicioCiclo,$Q272+MOD(2-WEEKDAY($Q272),7))+13),1,IF(ISNUMBER($I272),$I272,$W272)))</f>
        <v/>
      </c>
      <c r="Y272" s="63">
        <f>IF($T272="","",IF(AND(ISNUMBER($F272),$F272&lt;=IF($Q272=MesCiclo,InicioCiclo,$Q272+MOD(2-WEEKDAY($Q272),7))+20),1,IF(ISNUMBER($J272),$J272,$X272)))</f>
        <v/>
      </c>
      <c r="Z272" s="63">
        <f>IF($T272="","",IF(AND(ISNUMBER($F272),$F272&lt;=IF($Q272=MesCiclo,InicioCiclo,$Q272+MOD(2-WEEKDAY($Q272),7))+27),1,IF(ISNUMBER($K272),$K272,$Y272)))</f>
        <v/>
      </c>
      <c r="AA272" s="63">
        <f>IF($T272="","",IF(AND(ISNUMBER($F272),$F272&lt;=IF($Q272=MesCiclo,InicioCiclo,$Q272+MOD(2-WEEKDAY($Q272),7))+6),1,IF(N($U272)&gt;0,AVERAGEIFS($W$5:$W$1000,$S$5:$S$1000,ROW(),$T$5:$T$1000,"Sub"),$W272)))</f>
        <v/>
      </c>
      <c r="AB272" s="63">
        <f>IF($T272="","",IF(AND(ISNUMBER($F272),$F272&lt;=IF($Q272=MesCiclo,InicioCiclo,$Q272+MOD(2-WEEKDAY($Q272),7))+13),1,IF(N($U272)&gt;0,AVERAGEIFS($X$5:$X$1000,$S$5:$S$1000,ROW(),$T$5:$T$1000,"Sub"),$X272)))</f>
        <v/>
      </c>
      <c r="AC272" s="63">
        <f>IF($T272="","",IF(AND(ISNUMBER($F272),$F272&lt;=IF($Q272=MesCiclo,InicioCiclo,$Q272+MOD(2-WEEKDAY($Q272),7))+20),1,IF(N($U272)&gt;0,AVERAGEIFS($Y$5:$Y$1000,$S$5:$S$1000,ROW(),$T$5:$T$1000,"Sub"),$Y272)))</f>
        <v/>
      </c>
      <c r="AD272" s="63">
        <f>IF($T272="","",IF(AND(ISNUMBER($F272),$F272&lt;=IF($Q272=MesCiclo,InicioCiclo,$Q272+MOD(2-WEEKDAY($Q272),7))+27),1,IF(N($U272)&gt;0,AVERAGEIFS($Z$5:$Z$1000,$S$5:$S$1000,ROW(),$T$5:$T$1000,"Sub"),$Z272)))</f>
        <v/>
      </c>
      <c r="AE272" s="63">
        <f>IF($T272&lt;&gt;"Macro","",IF(COUNTIFS($Q$5:$Q$1000,$Q272,$T$5:$T$1000,"Macro",$G$5:$G$1000,"&gt;0")=0,1/COUNTIFS($Q$5:$Q$1000,$Q272,$T$5:$T$1000,"Macro"),IF(AND(ISNUMBER($G272),N($G272)&gt;0),$G272,SUMIFS($G$5:$G$1000,$Q$5:$Q$1000,$Q272,$T$5:$T$1000,"Macro")/COUNTIFS($Q$5:$Q$1000,$Q272,$T$5:$T$1000,"Macro",$G$5:$G$1000,"&gt;0"))/(COUNTIFS($Q$5:$Q$1000,$Q272,$T$5:$T$1000,"Macro")*SUMIFS($G$5:$G$1000,$Q$5:$Q$1000,$Q272,$T$5:$T$1000,"Macro")/COUNTIFS($Q$5:$Q$1000,$Q272,$T$5:$T$1000,"Macro",$G$5:$G$1000,"&gt;0"))))</f>
        <v/>
      </c>
    </row>
    <row r="273">
      <c r="A273" s="55">
        <f>IF(NOT((COUNTA($B273:$K273)+COUNTA($O273))&gt;0),"",IF($T273="Macro",COUNTIFS($T$5:$T273,"Macro",$Q$5:$Q273,$Q273),IF(N($S273)=0,"?",COUNTIFS(INDEX($T$5:$T$1000,1):INDEX($T$5:$T$1000,$S273-4),"Macro",INDEX($Q$5:$Q$1000,1):INDEX($Q$5:$Q$1000,$S273-4),INDEX($Q$5:$Q$1000,$S273-4))&amp;"."&amp;COUNTIFS($S$5:$S273,$S273,$T$5:$T273,"Sub"))))</f>
        <v/>
      </c>
      <c r="B273" s="56" t="n"/>
      <c r="C273" s="57" t="n"/>
      <c r="D273" s="58" t="n"/>
      <c r="E273" s="58" t="n"/>
      <c r="F273" s="58" t="n"/>
      <c r="G273" s="59" t="n"/>
      <c r="H273" s="59" t="n"/>
      <c r="I273" s="59" t="n"/>
      <c r="J273" s="59" t="n"/>
      <c r="K273" s="59" t="n"/>
      <c r="L273" s="60">
        <f>IF(NOT((COUNTA($B273:$K273)+COUNTA($O273))&gt;0),"",IF(ISNUMBER($F273),1,IF(N($U273)&gt;0,AVERAGEIFS($V$5:$V$1000,$S$5:$S$1000,ROW(),$T$5:$T$1000,"Sub"),$V273)))</f>
        <v/>
      </c>
      <c r="M273" s="55">
        <f>IF($L273="","",IF($L273&gt;=1,"Completado",IF($L273&gt;0,"En curso","Pendiente")))</f>
        <v/>
      </c>
      <c r="N273" s="55">
        <f>IF(NOT((COUNTA($B273:$K273)+COUNTA($O273))&gt;0),"",IF(ISNUMBER($F273),IF(AND(ISNUMBER($E273),$F273&gt;$E273),"Cumplida con "&amp;($F273-$E273)&amp;IF($F273-$E273=1," día"," días")&amp;" de retraso","Cumplida"),IF(N($L273)&gt;=1,"Cumplida",IF(NOT(ISNUMBER($E273)),"Sin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plazo")))))))</f>
        <v/>
      </c>
      <c r="O273" s="57" t="n"/>
      <c r="P273" s="61">
        <f>IF(NOT((COUNTA($B273:$K273)+COUNTA($O273))&gt;0),"",IF((IF($C273="","Falta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",""))="","✔ OK","⚠ "&amp;LEFT(IF($C273="","Falta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",""),LEN(IF($C273="","Falta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",""))-3)))</f>
        <v/>
      </c>
      <c r="Q273" s="62">
        <f>IF(NOT((COUNTA($B273:$K273)+COUNTA($O273))&gt;0),"",IF(AND($T273="Sub",N($S273)&gt;0),IF(ISNUMBER(INDEX($D$5:$D$1000,$S273-4)),DATE(YEAR(INDEX($D$5:$D$1000,$S273-4)),MONTH(INDEX($D$5:$D$1000,$S273-4)),1),IF(ISNUMBER(INDEX($E$5:$E$1000,$S273-4)),DATE(YEAR(INDEX($E$5:$E$1000,$S273-4)),MONTH(INDEX($E$5:$E$1000,$S273-4)),1),MesCiclo)),IF(ISNUMBER($D273),DATE(YEAR($D273),MONTH($D273),1),IF(ISNUMBER($E273),DATE(YEAR($E273),MONTH($E273),1),MesCiclo))))</f>
        <v/>
      </c>
      <c r="R273" s="63">
        <f>IF(OR($Q273="",$Q273&lt;&gt;MesCiclo),"",COUNTIF($Q$5:$Q273,MesCiclo))</f>
        <v/>
      </c>
      <c r="S273" s="63">
        <f>IF($T273="","",IF($T273="Macro",ROW(),IFERROR(LOOKUP(2,1/($T$5:$T273="Macro"),ROW($T$5:$T273)),0)))</f>
        <v/>
      </c>
      <c r="T273" s="63">
        <f>IF(NOT((COUNTA($B273:$K273)+COUNTA($O273))&gt;0),"",IF($B273="Subactividad","Sub","Macro"))</f>
        <v/>
      </c>
      <c r="U273" s="63">
        <f>IF($T273="Macro",COUNTIFS($S$5:$S$1000,ROW(),$T$5:$T$1000,"Sub"),"")</f>
        <v/>
      </c>
      <c r="V273" s="63">
        <f>IF($T273="","",IF(ISNUMBER($F273),1,IFERROR(LOOKUP(2,1/($H273:$K273&lt;&gt;""),$H273:$K273),0)))</f>
        <v/>
      </c>
      <c r="W273" s="63">
        <f>IF($T273="","",IF(AND(ISNUMBER($F273),$F273&lt;=IF($Q273=MesCiclo,InicioCiclo,$Q273+MOD(2-WEEKDAY($Q273),7))+6),1,IF(ISNUMBER($H273),$H273,0)))</f>
        <v/>
      </c>
      <c r="X273" s="63">
        <f>IF($T273="","",IF(AND(ISNUMBER($F273),$F273&lt;=IF($Q273=MesCiclo,InicioCiclo,$Q273+MOD(2-WEEKDAY($Q273),7))+13),1,IF(ISNUMBER($I273),$I273,$W273)))</f>
        <v/>
      </c>
      <c r="Y273" s="63">
        <f>IF($T273="","",IF(AND(ISNUMBER($F273),$F273&lt;=IF($Q273=MesCiclo,InicioCiclo,$Q273+MOD(2-WEEKDAY($Q273),7))+20),1,IF(ISNUMBER($J273),$J273,$X273)))</f>
        <v/>
      </c>
      <c r="Z273" s="63">
        <f>IF($T273="","",IF(AND(ISNUMBER($F273),$F273&lt;=IF($Q273=MesCiclo,InicioCiclo,$Q273+MOD(2-WEEKDAY($Q273),7))+27),1,IF(ISNUMBER($K273),$K273,$Y273)))</f>
        <v/>
      </c>
      <c r="AA273" s="63">
        <f>IF($T273="","",IF(AND(ISNUMBER($F273),$F273&lt;=IF($Q273=MesCiclo,InicioCiclo,$Q273+MOD(2-WEEKDAY($Q273),7))+6),1,IF(N($U273)&gt;0,AVERAGEIFS($W$5:$W$1000,$S$5:$S$1000,ROW(),$T$5:$T$1000,"Sub"),$W273)))</f>
        <v/>
      </c>
      <c r="AB273" s="63">
        <f>IF($T273="","",IF(AND(ISNUMBER($F273),$F273&lt;=IF($Q273=MesCiclo,InicioCiclo,$Q273+MOD(2-WEEKDAY($Q273),7))+13),1,IF(N($U273)&gt;0,AVERAGEIFS($X$5:$X$1000,$S$5:$S$1000,ROW(),$T$5:$T$1000,"Sub"),$X273)))</f>
        <v/>
      </c>
      <c r="AC273" s="63">
        <f>IF($T273="","",IF(AND(ISNUMBER($F273),$F273&lt;=IF($Q273=MesCiclo,InicioCiclo,$Q273+MOD(2-WEEKDAY($Q273),7))+20),1,IF(N($U273)&gt;0,AVERAGEIFS($Y$5:$Y$1000,$S$5:$S$1000,ROW(),$T$5:$T$1000,"Sub"),$Y273)))</f>
        <v/>
      </c>
      <c r="AD273" s="63">
        <f>IF($T273="","",IF(AND(ISNUMBER($F273),$F273&lt;=IF($Q273=MesCiclo,InicioCiclo,$Q273+MOD(2-WEEKDAY($Q273),7))+27),1,IF(N($U273)&gt;0,AVERAGEIFS($Z$5:$Z$1000,$S$5:$S$1000,ROW(),$T$5:$T$1000,"Sub"),$Z273)))</f>
        <v/>
      </c>
      <c r="AE273" s="63">
        <f>IF($T273&lt;&gt;"Macro","",IF(COUNTIFS($Q$5:$Q$1000,$Q273,$T$5:$T$1000,"Macro",$G$5:$G$1000,"&gt;0")=0,1/COUNTIFS($Q$5:$Q$1000,$Q273,$T$5:$T$1000,"Macro"),IF(AND(ISNUMBER($G273),N($G273)&gt;0),$G273,SUMIFS($G$5:$G$1000,$Q$5:$Q$1000,$Q273,$T$5:$T$1000,"Macro")/COUNTIFS($Q$5:$Q$1000,$Q273,$T$5:$T$1000,"Macro",$G$5:$G$1000,"&gt;0"))/(COUNTIFS($Q$5:$Q$1000,$Q273,$T$5:$T$1000,"Macro")*SUMIFS($G$5:$G$1000,$Q$5:$Q$1000,$Q273,$T$5:$T$1000,"Macro")/COUNTIFS($Q$5:$Q$1000,$Q273,$T$5:$T$1000,"Macro",$G$5:$G$1000,"&gt;0"))))</f>
        <v/>
      </c>
    </row>
    <row r="274">
      <c r="A274" s="55">
        <f>IF(NOT((COUNTA($B274:$K274)+COUNTA($O274))&gt;0),"",IF($T274="Macro",COUNTIFS($T$5:$T274,"Macro",$Q$5:$Q274,$Q274),IF(N($S274)=0,"?",COUNTIFS(INDEX($T$5:$T$1000,1):INDEX($T$5:$T$1000,$S274-4),"Macro",INDEX($Q$5:$Q$1000,1):INDEX($Q$5:$Q$1000,$S274-4),INDEX($Q$5:$Q$1000,$S274-4))&amp;"."&amp;COUNTIFS($S$5:$S274,$S274,$T$5:$T274,"Sub"))))</f>
        <v/>
      </c>
      <c r="B274" s="56" t="n"/>
      <c r="C274" s="57" t="n"/>
      <c r="D274" s="58" t="n"/>
      <c r="E274" s="58" t="n"/>
      <c r="F274" s="58" t="n"/>
      <c r="G274" s="59" t="n"/>
      <c r="H274" s="59" t="n"/>
      <c r="I274" s="59" t="n"/>
      <c r="J274" s="59" t="n"/>
      <c r="K274" s="59" t="n"/>
      <c r="L274" s="60">
        <f>IF(NOT((COUNTA($B274:$K274)+COUNTA($O274))&gt;0),"",IF(ISNUMBER($F274),1,IF(N($U274)&gt;0,AVERAGEIFS($V$5:$V$1000,$S$5:$S$1000,ROW(),$T$5:$T$1000,"Sub"),$V274)))</f>
        <v/>
      </c>
      <c r="M274" s="55">
        <f>IF($L274="","",IF($L274&gt;=1,"Completado",IF($L274&gt;0,"En curso","Pendiente")))</f>
        <v/>
      </c>
      <c r="N274" s="55">
        <f>IF(NOT((COUNTA($B274:$K274)+COUNTA($O274))&gt;0),"",IF(ISNUMBER($F274),IF(AND(ISNUMBER($E274),$F274&gt;$E274),"Cumplida con "&amp;($F274-$E274)&amp;IF($F274-$E274=1," día"," días")&amp;" de retraso","Cumplida"),IF(N($L274)&gt;=1,"Cumplida",IF(NOT(ISNUMBER($E274)),"Sin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plazo")))))))</f>
        <v/>
      </c>
      <c r="O274" s="57" t="n"/>
      <c r="P274" s="61">
        <f>IF(NOT((COUNTA($B274:$K274)+COUNTA($O274))&gt;0),"",IF((IF($C274="","Falta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",""))="","✔ OK","⚠ "&amp;LEFT(IF($C274="","Falta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",""),LEN(IF($C274="","Falta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",""))-3)))</f>
        <v/>
      </c>
      <c r="Q274" s="62">
        <f>IF(NOT((COUNTA($B274:$K274)+COUNTA($O274))&gt;0),"",IF(AND($T274="Sub",N($S274)&gt;0),IF(ISNUMBER(INDEX($D$5:$D$1000,$S274-4)),DATE(YEAR(INDEX($D$5:$D$1000,$S274-4)),MONTH(INDEX($D$5:$D$1000,$S274-4)),1),IF(ISNUMBER(INDEX($E$5:$E$1000,$S274-4)),DATE(YEAR(INDEX($E$5:$E$1000,$S274-4)),MONTH(INDEX($E$5:$E$1000,$S274-4)),1),MesCiclo)),IF(ISNUMBER($D274),DATE(YEAR($D274),MONTH($D274),1),IF(ISNUMBER($E274),DATE(YEAR($E274),MONTH($E274),1),MesCiclo))))</f>
        <v/>
      </c>
      <c r="R274" s="63">
        <f>IF(OR($Q274="",$Q274&lt;&gt;MesCiclo),"",COUNTIF($Q$5:$Q274,MesCiclo))</f>
        <v/>
      </c>
      <c r="S274" s="63">
        <f>IF($T274="","",IF($T274="Macro",ROW(),IFERROR(LOOKUP(2,1/($T$5:$T274="Macro"),ROW($T$5:$T274)),0)))</f>
        <v/>
      </c>
      <c r="T274" s="63">
        <f>IF(NOT((COUNTA($B274:$K274)+COUNTA($O274))&gt;0),"",IF($B274="Subactividad","Sub","Macro"))</f>
        <v/>
      </c>
      <c r="U274" s="63">
        <f>IF($T274="Macro",COUNTIFS($S$5:$S$1000,ROW(),$T$5:$T$1000,"Sub"),"")</f>
        <v/>
      </c>
      <c r="V274" s="63">
        <f>IF($T274="","",IF(ISNUMBER($F274),1,IFERROR(LOOKUP(2,1/($H274:$K274&lt;&gt;""),$H274:$K274),0)))</f>
        <v/>
      </c>
      <c r="W274" s="63">
        <f>IF($T274="","",IF(AND(ISNUMBER($F274),$F274&lt;=IF($Q274=MesCiclo,InicioCiclo,$Q274+MOD(2-WEEKDAY($Q274),7))+6),1,IF(ISNUMBER($H274),$H274,0)))</f>
        <v/>
      </c>
      <c r="X274" s="63">
        <f>IF($T274="","",IF(AND(ISNUMBER($F274),$F274&lt;=IF($Q274=MesCiclo,InicioCiclo,$Q274+MOD(2-WEEKDAY($Q274),7))+13),1,IF(ISNUMBER($I274),$I274,$W274)))</f>
        <v/>
      </c>
      <c r="Y274" s="63">
        <f>IF($T274="","",IF(AND(ISNUMBER($F274),$F274&lt;=IF($Q274=MesCiclo,InicioCiclo,$Q274+MOD(2-WEEKDAY($Q274),7))+20),1,IF(ISNUMBER($J274),$J274,$X274)))</f>
        <v/>
      </c>
      <c r="Z274" s="63">
        <f>IF($T274="","",IF(AND(ISNUMBER($F274),$F274&lt;=IF($Q274=MesCiclo,InicioCiclo,$Q274+MOD(2-WEEKDAY($Q274),7))+27),1,IF(ISNUMBER($K274),$K274,$Y274)))</f>
        <v/>
      </c>
      <c r="AA274" s="63">
        <f>IF($T274="","",IF(AND(ISNUMBER($F274),$F274&lt;=IF($Q274=MesCiclo,InicioCiclo,$Q274+MOD(2-WEEKDAY($Q274),7))+6),1,IF(N($U274)&gt;0,AVERAGEIFS($W$5:$W$1000,$S$5:$S$1000,ROW(),$T$5:$T$1000,"Sub"),$W274)))</f>
        <v/>
      </c>
      <c r="AB274" s="63">
        <f>IF($T274="","",IF(AND(ISNUMBER($F274),$F274&lt;=IF($Q274=MesCiclo,InicioCiclo,$Q274+MOD(2-WEEKDAY($Q274),7))+13),1,IF(N($U274)&gt;0,AVERAGEIFS($X$5:$X$1000,$S$5:$S$1000,ROW(),$T$5:$T$1000,"Sub"),$X274)))</f>
        <v/>
      </c>
      <c r="AC274" s="63">
        <f>IF($T274="","",IF(AND(ISNUMBER($F274),$F274&lt;=IF($Q274=MesCiclo,InicioCiclo,$Q274+MOD(2-WEEKDAY($Q274),7))+20),1,IF(N($U274)&gt;0,AVERAGEIFS($Y$5:$Y$1000,$S$5:$S$1000,ROW(),$T$5:$T$1000,"Sub"),$Y274)))</f>
        <v/>
      </c>
      <c r="AD274" s="63">
        <f>IF($T274="","",IF(AND(ISNUMBER($F274),$F274&lt;=IF($Q274=MesCiclo,InicioCiclo,$Q274+MOD(2-WEEKDAY($Q274),7))+27),1,IF(N($U274)&gt;0,AVERAGEIFS($Z$5:$Z$1000,$S$5:$S$1000,ROW(),$T$5:$T$1000,"Sub"),$Z274)))</f>
        <v/>
      </c>
      <c r="AE274" s="63">
        <f>IF($T274&lt;&gt;"Macro","",IF(COUNTIFS($Q$5:$Q$1000,$Q274,$T$5:$T$1000,"Macro",$G$5:$G$1000,"&gt;0")=0,1/COUNTIFS($Q$5:$Q$1000,$Q274,$T$5:$T$1000,"Macro"),IF(AND(ISNUMBER($G274),N($G274)&gt;0),$G274,SUMIFS($G$5:$G$1000,$Q$5:$Q$1000,$Q274,$T$5:$T$1000,"Macro")/COUNTIFS($Q$5:$Q$1000,$Q274,$T$5:$T$1000,"Macro",$G$5:$G$1000,"&gt;0"))/(COUNTIFS($Q$5:$Q$1000,$Q274,$T$5:$T$1000,"Macro")*SUMIFS($G$5:$G$1000,$Q$5:$Q$1000,$Q274,$T$5:$T$1000,"Macro")/COUNTIFS($Q$5:$Q$1000,$Q274,$T$5:$T$1000,"Macro",$G$5:$G$1000,"&gt;0"))))</f>
        <v/>
      </c>
    </row>
    <row r="275">
      <c r="A275" s="55">
        <f>IF(NOT((COUNTA($B275:$K275)+COUNTA($O275))&gt;0),"",IF($T275="Macro",COUNTIFS($T$5:$T275,"Macro",$Q$5:$Q275,$Q275),IF(N($S275)=0,"?",COUNTIFS(INDEX($T$5:$T$1000,1):INDEX($T$5:$T$1000,$S275-4),"Macro",INDEX($Q$5:$Q$1000,1):INDEX($Q$5:$Q$1000,$S275-4),INDEX($Q$5:$Q$1000,$S275-4))&amp;"."&amp;COUNTIFS($S$5:$S275,$S275,$T$5:$T275,"Sub"))))</f>
        <v/>
      </c>
      <c r="B275" s="56" t="n"/>
      <c r="C275" s="57" t="n"/>
      <c r="D275" s="58" t="n"/>
      <c r="E275" s="58" t="n"/>
      <c r="F275" s="58" t="n"/>
      <c r="G275" s="59" t="n"/>
      <c r="H275" s="59" t="n"/>
      <c r="I275" s="59" t="n"/>
      <c r="J275" s="59" t="n"/>
      <c r="K275" s="59" t="n"/>
      <c r="L275" s="60">
        <f>IF(NOT((COUNTA($B275:$K275)+COUNTA($O275))&gt;0),"",IF(ISNUMBER($F275),1,IF(N($U275)&gt;0,AVERAGEIFS($V$5:$V$1000,$S$5:$S$1000,ROW(),$T$5:$T$1000,"Sub"),$V275)))</f>
        <v/>
      </c>
      <c r="M275" s="55">
        <f>IF($L275="","",IF($L275&gt;=1,"Completado",IF($L275&gt;0,"En curso","Pendiente")))</f>
        <v/>
      </c>
      <c r="N275" s="55">
        <f>IF(NOT((COUNTA($B275:$K275)+COUNTA($O275))&gt;0),"",IF(ISNUMBER($F275),IF(AND(ISNUMBER($E275),$F275&gt;$E275),"Cumplida con "&amp;($F275-$E275)&amp;IF($F275-$E275=1," día"," días")&amp;" de retraso","Cumplida"),IF(N($L275)&gt;=1,"Cumplida",IF(NOT(ISNUMBER($E275)),"Sin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plazo")))))))</f>
        <v/>
      </c>
      <c r="O275" s="57" t="n"/>
      <c r="P275" s="61">
        <f>IF(NOT((COUNTA($B275:$K275)+COUNTA($O275))&gt;0),"",IF((IF($C275="","Falta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",""))="","✔ OK","⚠ "&amp;LEFT(IF($C275="","Falta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",""),LEN(IF($C275="","Falta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",""))-3)))</f>
        <v/>
      </c>
      <c r="Q275" s="62">
        <f>IF(NOT((COUNTA($B275:$K275)+COUNTA($O275))&gt;0),"",IF(AND($T275="Sub",N($S275)&gt;0),IF(ISNUMBER(INDEX($D$5:$D$1000,$S275-4)),DATE(YEAR(INDEX($D$5:$D$1000,$S275-4)),MONTH(INDEX($D$5:$D$1000,$S275-4)),1),IF(ISNUMBER(INDEX($E$5:$E$1000,$S275-4)),DATE(YEAR(INDEX($E$5:$E$1000,$S275-4)),MONTH(INDEX($E$5:$E$1000,$S275-4)),1),MesCiclo)),IF(ISNUMBER($D275),DATE(YEAR($D275),MONTH($D275),1),IF(ISNUMBER($E275),DATE(YEAR($E275),MONTH($E275),1),MesCiclo))))</f>
        <v/>
      </c>
      <c r="R275" s="63">
        <f>IF(OR($Q275="",$Q275&lt;&gt;MesCiclo),"",COUNTIF($Q$5:$Q275,MesCiclo))</f>
        <v/>
      </c>
      <c r="S275" s="63">
        <f>IF($T275="","",IF($T275="Macro",ROW(),IFERROR(LOOKUP(2,1/($T$5:$T275="Macro"),ROW($T$5:$T275)),0)))</f>
        <v/>
      </c>
      <c r="T275" s="63">
        <f>IF(NOT((COUNTA($B275:$K275)+COUNTA($O275))&gt;0),"",IF($B275="Subactividad","Sub","Macro"))</f>
        <v/>
      </c>
      <c r="U275" s="63">
        <f>IF($T275="Macro",COUNTIFS($S$5:$S$1000,ROW(),$T$5:$T$1000,"Sub"),"")</f>
        <v/>
      </c>
      <c r="V275" s="63">
        <f>IF($T275="","",IF(ISNUMBER($F275),1,IFERROR(LOOKUP(2,1/($H275:$K275&lt;&gt;""),$H275:$K275),0)))</f>
        <v/>
      </c>
      <c r="W275" s="63">
        <f>IF($T275="","",IF(AND(ISNUMBER($F275),$F275&lt;=IF($Q275=MesCiclo,InicioCiclo,$Q275+MOD(2-WEEKDAY($Q275),7))+6),1,IF(ISNUMBER($H275),$H275,0)))</f>
        <v/>
      </c>
      <c r="X275" s="63">
        <f>IF($T275="","",IF(AND(ISNUMBER($F275),$F275&lt;=IF($Q275=MesCiclo,InicioCiclo,$Q275+MOD(2-WEEKDAY($Q275),7))+13),1,IF(ISNUMBER($I275),$I275,$W275)))</f>
        <v/>
      </c>
      <c r="Y275" s="63">
        <f>IF($T275="","",IF(AND(ISNUMBER($F275),$F275&lt;=IF($Q275=MesCiclo,InicioCiclo,$Q275+MOD(2-WEEKDAY($Q275),7))+20),1,IF(ISNUMBER($J275),$J275,$X275)))</f>
        <v/>
      </c>
      <c r="Z275" s="63">
        <f>IF($T275="","",IF(AND(ISNUMBER($F275),$F275&lt;=IF($Q275=MesCiclo,InicioCiclo,$Q275+MOD(2-WEEKDAY($Q275),7))+27),1,IF(ISNUMBER($K275),$K275,$Y275)))</f>
        <v/>
      </c>
      <c r="AA275" s="63">
        <f>IF($T275="","",IF(AND(ISNUMBER($F275),$F275&lt;=IF($Q275=MesCiclo,InicioCiclo,$Q275+MOD(2-WEEKDAY($Q275),7))+6),1,IF(N($U275)&gt;0,AVERAGEIFS($W$5:$W$1000,$S$5:$S$1000,ROW(),$T$5:$T$1000,"Sub"),$W275)))</f>
        <v/>
      </c>
      <c r="AB275" s="63">
        <f>IF($T275="","",IF(AND(ISNUMBER($F275),$F275&lt;=IF($Q275=MesCiclo,InicioCiclo,$Q275+MOD(2-WEEKDAY($Q275),7))+13),1,IF(N($U275)&gt;0,AVERAGEIFS($X$5:$X$1000,$S$5:$S$1000,ROW(),$T$5:$T$1000,"Sub"),$X275)))</f>
        <v/>
      </c>
      <c r="AC275" s="63">
        <f>IF($T275="","",IF(AND(ISNUMBER($F275),$F275&lt;=IF($Q275=MesCiclo,InicioCiclo,$Q275+MOD(2-WEEKDAY($Q275),7))+20),1,IF(N($U275)&gt;0,AVERAGEIFS($Y$5:$Y$1000,$S$5:$S$1000,ROW(),$T$5:$T$1000,"Sub"),$Y275)))</f>
        <v/>
      </c>
      <c r="AD275" s="63">
        <f>IF($T275="","",IF(AND(ISNUMBER($F275),$F275&lt;=IF($Q275=MesCiclo,InicioCiclo,$Q275+MOD(2-WEEKDAY($Q275),7))+27),1,IF(N($U275)&gt;0,AVERAGEIFS($Z$5:$Z$1000,$S$5:$S$1000,ROW(),$T$5:$T$1000,"Sub"),$Z275)))</f>
        <v/>
      </c>
      <c r="AE275" s="63">
        <f>IF($T275&lt;&gt;"Macro","",IF(COUNTIFS($Q$5:$Q$1000,$Q275,$T$5:$T$1000,"Macro",$G$5:$G$1000,"&gt;0")=0,1/COUNTIFS($Q$5:$Q$1000,$Q275,$T$5:$T$1000,"Macro"),IF(AND(ISNUMBER($G275),N($G275)&gt;0),$G275,SUMIFS($G$5:$G$1000,$Q$5:$Q$1000,$Q275,$T$5:$T$1000,"Macro")/COUNTIFS($Q$5:$Q$1000,$Q275,$T$5:$T$1000,"Macro",$G$5:$G$1000,"&gt;0"))/(COUNTIFS($Q$5:$Q$1000,$Q275,$T$5:$T$1000,"Macro")*SUMIFS($G$5:$G$1000,$Q$5:$Q$1000,$Q275,$T$5:$T$1000,"Macro")/COUNTIFS($Q$5:$Q$1000,$Q275,$T$5:$T$1000,"Macro",$G$5:$G$1000,"&gt;0"))))</f>
        <v/>
      </c>
    </row>
    <row r="276">
      <c r="A276" s="55">
        <f>IF(NOT((COUNTA($B276:$K276)+COUNTA($O276))&gt;0),"",IF($T276="Macro",COUNTIFS($T$5:$T276,"Macro",$Q$5:$Q276,$Q276),IF(N($S276)=0,"?",COUNTIFS(INDEX($T$5:$T$1000,1):INDEX($T$5:$T$1000,$S276-4),"Macro",INDEX($Q$5:$Q$1000,1):INDEX($Q$5:$Q$1000,$S276-4),INDEX($Q$5:$Q$1000,$S276-4))&amp;"."&amp;COUNTIFS($S$5:$S276,$S276,$T$5:$T276,"Sub"))))</f>
        <v/>
      </c>
      <c r="B276" s="56" t="n"/>
      <c r="C276" s="57" t="n"/>
      <c r="D276" s="58" t="n"/>
      <c r="E276" s="58" t="n"/>
      <c r="F276" s="58" t="n"/>
      <c r="G276" s="59" t="n"/>
      <c r="H276" s="59" t="n"/>
      <c r="I276" s="59" t="n"/>
      <c r="J276" s="59" t="n"/>
      <c r="K276" s="59" t="n"/>
      <c r="L276" s="60">
        <f>IF(NOT((COUNTA($B276:$K276)+COUNTA($O276))&gt;0),"",IF(ISNUMBER($F276),1,IF(N($U276)&gt;0,AVERAGEIFS($V$5:$V$1000,$S$5:$S$1000,ROW(),$T$5:$T$1000,"Sub"),$V276)))</f>
        <v/>
      </c>
      <c r="M276" s="55">
        <f>IF($L276="","",IF($L276&gt;=1,"Completado",IF($L276&gt;0,"En curso","Pendiente")))</f>
        <v/>
      </c>
      <c r="N276" s="55">
        <f>IF(NOT((COUNTA($B276:$K276)+COUNTA($O276))&gt;0),"",IF(ISNUMBER($F276),IF(AND(ISNUMBER($E276),$F276&gt;$E276),"Cumplida con "&amp;($F276-$E276)&amp;IF($F276-$E276=1," día"," días")&amp;" de retraso","Cumplida"),IF(N($L276)&gt;=1,"Cumplida",IF(NOT(ISNUMBER($E276)),"Sin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plazo")))))))</f>
        <v/>
      </c>
      <c r="O276" s="57" t="n"/>
      <c r="P276" s="61">
        <f>IF(NOT((COUNTA($B276:$K276)+COUNTA($O276))&gt;0),"",IF((IF($C276="","Falta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",""))="","✔ OK","⚠ "&amp;LEFT(IF($C276="","Falta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",""),LEN(IF($C276="","Falta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",""))-3)))</f>
        <v/>
      </c>
      <c r="Q276" s="62">
        <f>IF(NOT((COUNTA($B276:$K276)+COUNTA($O276))&gt;0),"",IF(AND($T276="Sub",N($S276)&gt;0),IF(ISNUMBER(INDEX($D$5:$D$1000,$S276-4)),DATE(YEAR(INDEX($D$5:$D$1000,$S276-4)),MONTH(INDEX($D$5:$D$1000,$S276-4)),1),IF(ISNUMBER(INDEX($E$5:$E$1000,$S276-4)),DATE(YEAR(INDEX($E$5:$E$1000,$S276-4)),MONTH(INDEX($E$5:$E$1000,$S276-4)),1),MesCiclo)),IF(ISNUMBER($D276),DATE(YEAR($D276),MONTH($D276),1),IF(ISNUMBER($E276),DATE(YEAR($E276),MONTH($E276),1),MesCiclo))))</f>
        <v/>
      </c>
      <c r="R276" s="63">
        <f>IF(OR($Q276="",$Q276&lt;&gt;MesCiclo),"",COUNTIF($Q$5:$Q276,MesCiclo))</f>
        <v/>
      </c>
      <c r="S276" s="63">
        <f>IF($T276="","",IF($T276="Macro",ROW(),IFERROR(LOOKUP(2,1/($T$5:$T276="Macro"),ROW($T$5:$T276)),0)))</f>
        <v/>
      </c>
      <c r="T276" s="63">
        <f>IF(NOT((COUNTA($B276:$K276)+COUNTA($O276))&gt;0),"",IF($B276="Subactividad","Sub","Macro"))</f>
        <v/>
      </c>
      <c r="U276" s="63">
        <f>IF($T276="Macro",COUNTIFS($S$5:$S$1000,ROW(),$T$5:$T$1000,"Sub"),"")</f>
        <v/>
      </c>
      <c r="V276" s="63">
        <f>IF($T276="","",IF(ISNUMBER($F276),1,IFERROR(LOOKUP(2,1/($H276:$K276&lt;&gt;""),$H276:$K276),0)))</f>
        <v/>
      </c>
      <c r="W276" s="63">
        <f>IF($T276="","",IF(AND(ISNUMBER($F276),$F276&lt;=IF($Q276=MesCiclo,InicioCiclo,$Q276+MOD(2-WEEKDAY($Q276),7))+6),1,IF(ISNUMBER($H276),$H276,0)))</f>
        <v/>
      </c>
      <c r="X276" s="63">
        <f>IF($T276="","",IF(AND(ISNUMBER($F276),$F276&lt;=IF($Q276=MesCiclo,InicioCiclo,$Q276+MOD(2-WEEKDAY($Q276),7))+13),1,IF(ISNUMBER($I276),$I276,$W276)))</f>
        <v/>
      </c>
      <c r="Y276" s="63">
        <f>IF($T276="","",IF(AND(ISNUMBER($F276),$F276&lt;=IF($Q276=MesCiclo,InicioCiclo,$Q276+MOD(2-WEEKDAY($Q276),7))+20),1,IF(ISNUMBER($J276),$J276,$X276)))</f>
        <v/>
      </c>
      <c r="Z276" s="63">
        <f>IF($T276="","",IF(AND(ISNUMBER($F276),$F276&lt;=IF($Q276=MesCiclo,InicioCiclo,$Q276+MOD(2-WEEKDAY($Q276),7))+27),1,IF(ISNUMBER($K276),$K276,$Y276)))</f>
        <v/>
      </c>
      <c r="AA276" s="63">
        <f>IF($T276="","",IF(AND(ISNUMBER($F276),$F276&lt;=IF($Q276=MesCiclo,InicioCiclo,$Q276+MOD(2-WEEKDAY($Q276),7))+6),1,IF(N($U276)&gt;0,AVERAGEIFS($W$5:$W$1000,$S$5:$S$1000,ROW(),$T$5:$T$1000,"Sub"),$W276)))</f>
        <v/>
      </c>
      <c r="AB276" s="63">
        <f>IF($T276="","",IF(AND(ISNUMBER($F276),$F276&lt;=IF($Q276=MesCiclo,InicioCiclo,$Q276+MOD(2-WEEKDAY($Q276),7))+13),1,IF(N($U276)&gt;0,AVERAGEIFS($X$5:$X$1000,$S$5:$S$1000,ROW(),$T$5:$T$1000,"Sub"),$X276)))</f>
        <v/>
      </c>
      <c r="AC276" s="63">
        <f>IF($T276="","",IF(AND(ISNUMBER($F276),$F276&lt;=IF($Q276=MesCiclo,InicioCiclo,$Q276+MOD(2-WEEKDAY($Q276),7))+20),1,IF(N($U276)&gt;0,AVERAGEIFS($Y$5:$Y$1000,$S$5:$S$1000,ROW(),$T$5:$T$1000,"Sub"),$Y276)))</f>
        <v/>
      </c>
      <c r="AD276" s="63">
        <f>IF($T276="","",IF(AND(ISNUMBER($F276),$F276&lt;=IF($Q276=MesCiclo,InicioCiclo,$Q276+MOD(2-WEEKDAY($Q276),7))+27),1,IF(N($U276)&gt;0,AVERAGEIFS($Z$5:$Z$1000,$S$5:$S$1000,ROW(),$T$5:$T$1000,"Sub"),$Z276)))</f>
        <v/>
      </c>
      <c r="AE276" s="63">
        <f>IF($T276&lt;&gt;"Macro","",IF(COUNTIFS($Q$5:$Q$1000,$Q276,$T$5:$T$1000,"Macro",$G$5:$G$1000,"&gt;0")=0,1/COUNTIFS($Q$5:$Q$1000,$Q276,$T$5:$T$1000,"Macro"),IF(AND(ISNUMBER($G276),N($G276)&gt;0),$G276,SUMIFS($G$5:$G$1000,$Q$5:$Q$1000,$Q276,$T$5:$T$1000,"Macro")/COUNTIFS($Q$5:$Q$1000,$Q276,$T$5:$T$1000,"Macro",$G$5:$G$1000,"&gt;0"))/(COUNTIFS($Q$5:$Q$1000,$Q276,$T$5:$T$1000,"Macro")*SUMIFS($G$5:$G$1000,$Q$5:$Q$1000,$Q276,$T$5:$T$1000,"Macro")/COUNTIFS($Q$5:$Q$1000,$Q276,$T$5:$T$1000,"Macro",$G$5:$G$1000,"&gt;0"))))</f>
        <v/>
      </c>
    </row>
    <row r="277">
      <c r="A277" s="55">
        <f>IF(NOT((COUNTA($B277:$K277)+COUNTA($O277))&gt;0),"",IF($T277="Macro",COUNTIFS($T$5:$T277,"Macro",$Q$5:$Q277,$Q277),IF(N($S277)=0,"?",COUNTIFS(INDEX($T$5:$T$1000,1):INDEX($T$5:$T$1000,$S277-4),"Macro",INDEX($Q$5:$Q$1000,1):INDEX($Q$5:$Q$1000,$S277-4),INDEX($Q$5:$Q$1000,$S277-4))&amp;"."&amp;COUNTIFS($S$5:$S277,$S277,$T$5:$T277,"Sub"))))</f>
        <v/>
      </c>
      <c r="B277" s="56" t="n"/>
      <c r="C277" s="57" t="n"/>
      <c r="D277" s="58" t="n"/>
      <c r="E277" s="58" t="n"/>
      <c r="F277" s="58" t="n"/>
      <c r="G277" s="59" t="n"/>
      <c r="H277" s="59" t="n"/>
      <c r="I277" s="59" t="n"/>
      <c r="J277" s="59" t="n"/>
      <c r="K277" s="59" t="n"/>
      <c r="L277" s="60">
        <f>IF(NOT((COUNTA($B277:$K277)+COUNTA($O277))&gt;0),"",IF(ISNUMBER($F277),1,IF(N($U277)&gt;0,AVERAGEIFS($V$5:$V$1000,$S$5:$S$1000,ROW(),$T$5:$T$1000,"Sub"),$V277)))</f>
        <v/>
      </c>
      <c r="M277" s="55">
        <f>IF($L277="","",IF($L277&gt;=1,"Completado",IF($L277&gt;0,"En curso","Pendiente")))</f>
        <v/>
      </c>
      <c r="N277" s="55">
        <f>IF(NOT((COUNTA($B277:$K277)+COUNTA($O277))&gt;0),"",IF(ISNUMBER($F277),IF(AND(ISNUMBER($E277),$F277&gt;$E277),"Cumplida con "&amp;($F277-$E277)&amp;IF($F277-$E277=1," día"," días")&amp;" de retraso","Cumplida"),IF(N($L277)&gt;=1,"Cumplida",IF(NOT(ISNUMBER($E277)),"Sin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plazo")))))))</f>
        <v/>
      </c>
      <c r="O277" s="57" t="n"/>
      <c r="P277" s="61">
        <f>IF(NOT((COUNTA($B277:$K277)+COUNTA($O277))&gt;0),"",IF((IF($C277="","Falta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",""))="","✔ OK","⚠ "&amp;LEFT(IF($C277="","Falta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",""),LEN(IF($C277="","Falta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",""))-3)))</f>
        <v/>
      </c>
      <c r="Q277" s="62">
        <f>IF(NOT((COUNTA($B277:$K277)+COUNTA($O277))&gt;0),"",IF(AND($T277="Sub",N($S277)&gt;0),IF(ISNUMBER(INDEX($D$5:$D$1000,$S277-4)),DATE(YEAR(INDEX($D$5:$D$1000,$S277-4)),MONTH(INDEX($D$5:$D$1000,$S277-4)),1),IF(ISNUMBER(INDEX($E$5:$E$1000,$S277-4)),DATE(YEAR(INDEX($E$5:$E$1000,$S277-4)),MONTH(INDEX($E$5:$E$1000,$S277-4)),1),MesCiclo)),IF(ISNUMBER($D277),DATE(YEAR($D277),MONTH($D277),1),IF(ISNUMBER($E277),DATE(YEAR($E277),MONTH($E277),1),MesCiclo))))</f>
        <v/>
      </c>
      <c r="R277" s="63">
        <f>IF(OR($Q277="",$Q277&lt;&gt;MesCiclo),"",COUNTIF($Q$5:$Q277,MesCiclo))</f>
        <v/>
      </c>
      <c r="S277" s="63">
        <f>IF($T277="","",IF($T277="Macro",ROW(),IFERROR(LOOKUP(2,1/($T$5:$T277="Macro"),ROW($T$5:$T277)),0)))</f>
        <v/>
      </c>
      <c r="T277" s="63">
        <f>IF(NOT((COUNTA($B277:$K277)+COUNTA($O277))&gt;0),"",IF($B277="Subactividad","Sub","Macro"))</f>
        <v/>
      </c>
      <c r="U277" s="63">
        <f>IF($T277="Macro",COUNTIFS($S$5:$S$1000,ROW(),$T$5:$T$1000,"Sub"),"")</f>
        <v/>
      </c>
      <c r="V277" s="63">
        <f>IF($T277="","",IF(ISNUMBER($F277),1,IFERROR(LOOKUP(2,1/($H277:$K277&lt;&gt;""),$H277:$K277),0)))</f>
        <v/>
      </c>
      <c r="W277" s="63">
        <f>IF($T277="","",IF(AND(ISNUMBER($F277),$F277&lt;=IF($Q277=MesCiclo,InicioCiclo,$Q277+MOD(2-WEEKDAY($Q277),7))+6),1,IF(ISNUMBER($H277),$H277,0)))</f>
        <v/>
      </c>
      <c r="X277" s="63">
        <f>IF($T277="","",IF(AND(ISNUMBER($F277),$F277&lt;=IF($Q277=MesCiclo,InicioCiclo,$Q277+MOD(2-WEEKDAY($Q277),7))+13),1,IF(ISNUMBER($I277),$I277,$W277)))</f>
        <v/>
      </c>
      <c r="Y277" s="63">
        <f>IF($T277="","",IF(AND(ISNUMBER($F277),$F277&lt;=IF($Q277=MesCiclo,InicioCiclo,$Q277+MOD(2-WEEKDAY($Q277),7))+20),1,IF(ISNUMBER($J277),$J277,$X277)))</f>
        <v/>
      </c>
      <c r="Z277" s="63">
        <f>IF($T277="","",IF(AND(ISNUMBER($F277),$F277&lt;=IF($Q277=MesCiclo,InicioCiclo,$Q277+MOD(2-WEEKDAY($Q277),7))+27),1,IF(ISNUMBER($K277),$K277,$Y277)))</f>
        <v/>
      </c>
      <c r="AA277" s="63">
        <f>IF($T277="","",IF(AND(ISNUMBER($F277),$F277&lt;=IF($Q277=MesCiclo,InicioCiclo,$Q277+MOD(2-WEEKDAY($Q277),7))+6),1,IF(N($U277)&gt;0,AVERAGEIFS($W$5:$W$1000,$S$5:$S$1000,ROW(),$T$5:$T$1000,"Sub"),$W277)))</f>
        <v/>
      </c>
      <c r="AB277" s="63">
        <f>IF($T277="","",IF(AND(ISNUMBER($F277),$F277&lt;=IF($Q277=MesCiclo,InicioCiclo,$Q277+MOD(2-WEEKDAY($Q277),7))+13),1,IF(N($U277)&gt;0,AVERAGEIFS($X$5:$X$1000,$S$5:$S$1000,ROW(),$T$5:$T$1000,"Sub"),$X277)))</f>
        <v/>
      </c>
      <c r="AC277" s="63">
        <f>IF($T277="","",IF(AND(ISNUMBER($F277),$F277&lt;=IF($Q277=MesCiclo,InicioCiclo,$Q277+MOD(2-WEEKDAY($Q277),7))+20),1,IF(N($U277)&gt;0,AVERAGEIFS($Y$5:$Y$1000,$S$5:$S$1000,ROW(),$T$5:$T$1000,"Sub"),$Y277)))</f>
        <v/>
      </c>
      <c r="AD277" s="63">
        <f>IF($T277="","",IF(AND(ISNUMBER($F277),$F277&lt;=IF($Q277=MesCiclo,InicioCiclo,$Q277+MOD(2-WEEKDAY($Q277),7))+27),1,IF(N($U277)&gt;0,AVERAGEIFS($Z$5:$Z$1000,$S$5:$S$1000,ROW(),$T$5:$T$1000,"Sub"),$Z277)))</f>
        <v/>
      </c>
      <c r="AE277" s="63">
        <f>IF($T277&lt;&gt;"Macro","",IF(COUNTIFS($Q$5:$Q$1000,$Q277,$T$5:$T$1000,"Macro",$G$5:$G$1000,"&gt;0")=0,1/COUNTIFS($Q$5:$Q$1000,$Q277,$T$5:$T$1000,"Macro"),IF(AND(ISNUMBER($G277),N($G277)&gt;0),$G277,SUMIFS($G$5:$G$1000,$Q$5:$Q$1000,$Q277,$T$5:$T$1000,"Macro")/COUNTIFS($Q$5:$Q$1000,$Q277,$T$5:$T$1000,"Macro",$G$5:$G$1000,"&gt;0"))/(COUNTIFS($Q$5:$Q$1000,$Q277,$T$5:$T$1000,"Macro")*SUMIFS($G$5:$G$1000,$Q$5:$Q$1000,$Q277,$T$5:$T$1000,"Macro")/COUNTIFS($Q$5:$Q$1000,$Q277,$T$5:$T$1000,"Macro",$G$5:$G$1000,"&gt;0"))))</f>
        <v/>
      </c>
    </row>
    <row r="278">
      <c r="A278" s="55">
        <f>IF(NOT((COUNTA($B278:$K278)+COUNTA($O278))&gt;0),"",IF($T278="Macro",COUNTIFS($T$5:$T278,"Macro",$Q$5:$Q278,$Q278),IF(N($S278)=0,"?",COUNTIFS(INDEX($T$5:$T$1000,1):INDEX($T$5:$T$1000,$S278-4),"Macro",INDEX($Q$5:$Q$1000,1):INDEX($Q$5:$Q$1000,$S278-4),INDEX($Q$5:$Q$1000,$S278-4))&amp;"."&amp;COUNTIFS($S$5:$S278,$S278,$T$5:$T278,"Sub"))))</f>
        <v/>
      </c>
      <c r="B278" s="56" t="n"/>
      <c r="C278" s="57" t="n"/>
      <c r="D278" s="58" t="n"/>
      <c r="E278" s="58" t="n"/>
      <c r="F278" s="58" t="n"/>
      <c r="G278" s="59" t="n"/>
      <c r="H278" s="59" t="n"/>
      <c r="I278" s="59" t="n"/>
      <c r="J278" s="59" t="n"/>
      <c r="K278" s="59" t="n"/>
      <c r="L278" s="60">
        <f>IF(NOT((COUNTA($B278:$K278)+COUNTA($O278))&gt;0),"",IF(ISNUMBER($F278),1,IF(N($U278)&gt;0,AVERAGEIFS($V$5:$V$1000,$S$5:$S$1000,ROW(),$T$5:$T$1000,"Sub"),$V278)))</f>
        <v/>
      </c>
      <c r="M278" s="55">
        <f>IF($L278="","",IF($L278&gt;=1,"Completado",IF($L278&gt;0,"En curso","Pendiente")))</f>
        <v/>
      </c>
      <c r="N278" s="55">
        <f>IF(NOT((COUNTA($B278:$K278)+COUNTA($O278))&gt;0),"",IF(ISNUMBER($F278),IF(AND(ISNUMBER($E278),$F278&gt;$E278),"Cumplida con "&amp;($F278-$E278)&amp;IF($F278-$E278=1," día"," días")&amp;" de retraso","Cumplida"),IF(N($L278)&gt;=1,"Cumplida",IF(NOT(ISNUMBER($E278)),"Sin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plazo")))))))</f>
        <v/>
      </c>
      <c r="O278" s="57" t="n"/>
      <c r="P278" s="61">
        <f>IF(NOT((COUNTA($B278:$K278)+COUNTA($O278))&gt;0),"",IF((IF($C278="","Falta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",""))="","✔ OK","⚠ "&amp;LEFT(IF($C278="","Falta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",""),LEN(IF($C278="","Falta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",""))-3)))</f>
        <v/>
      </c>
      <c r="Q278" s="62">
        <f>IF(NOT((COUNTA($B278:$K278)+COUNTA($O278))&gt;0),"",IF(AND($T278="Sub",N($S278)&gt;0),IF(ISNUMBER(INDEX($D$5:$D$1000,$S278-4)),DATE(YEAR(INDEX($D$5:$D$1000,$S278-4)),MONTH(INDEX($D$5:$D$1000,$S278-4)),1),IF(ISNUMBER(INDEX($E$5:$E$1000,$S278-4)),DATE(YEAR(INDEX($E$5:$E$1000,$S278-4)),MONTH(INDEX($E$5:$E$1000,$S278-4)),1),MesCiclo)),IF(ISNUMBER($D278),DATE(YEAR($D278),MONTH($D278),1),IF(ISNUMBER($E278),DATE(YEAR($E278),MONTH($E278),1),MesCiclo))))</f>
        <v/>
      </c>
      <c r="R278" s="63">
        <f>IF(OR($Q278="",$Q278&lt;&gt;MesCiclo),"",COUNTIF($Q$5:$Q278,MesCiclo))</f>
        <v/>
      </c>
      <c r="S278" s="63">
        <f>IF($T278="","",IF($T278="Macro",ROW(),IFERROR(LOOKUP(2,1/($T$5:$T278="Macro"),ROW($T$5:$T278)),0)))</f>
        <v/>
      </c>
      <c r="T278" s="63">
        <f>IF(NOT((COUNTA($B278:$K278)+COUNTA($O278))&gt;0),"",IF($B278="Subactividad","Sub","Macro"))</f>
        <v/>
      </c>
      <c r="U278" s="63">
        <f>IF($T278="Macro",COUNTIFS($S$5:$S$1000,ROW(),$T$5:$T$1000,"Sub"),"")</f>
        <v/>
      </c>
      <c r="V278" s="63">
        <f>IF($T278="","",IF(ISNUMBER($F278),1,IFERROR(LOOKUP(2,1/($H278:$K278&lt;&gt;""),$H278:$K278),0)))</f>
        <v/>
      </c>
      <c r="W278" s="63">
        <f>IF($T278="","",IF(AND(ISNUMBER($F278),$F278&lt;=IF($Q278=MesCiclo,InicioCiclo,$Q278+MOD(2-WEEKDAY($Q278),7))+6),1,IF(ISNUMBER($H278),$H278,0)))</f>
        <v/>
      </c>
      <c r="X278" s="63">
        <f>IF($T278="","",IF(AND(ISNUMBER($F278),$F278&lt;=IF($Q278=MesCiclo,InicioCiclo,$Q278+MOD(2-WEEKDAY($Q278),7))+13),1,IF(ISNUMBER($I278),$I278,$W278)))</f>
        <v/>
      </c>
      <c r="Y278" s="63">
        <f>IF($T278="","",IF(AND(ISNUMBER($F278),$F278&lt;=IF($Q278=MesCiclo,InicioCiclo,$Q278+MOD(2-WEEKDAY($Q278),7))+20),1,IF(ISNUMBER($J278),$J278,$X278)))</f>
        <v/>
      </c>
      <c r="Z278" s="63">
        <f>IF($T278="","",IF(AND(ISNUMBER($F278),$F278&lt;=IF($Q278=MesCiclo,InicioCiclo,$Q278+MOD(2-WEEKDAY($Q278),7))+27),1,IF(ISNUMBER($K278),$K278,$Y278)))</f>
        <v/>
      </c>
      <c r="AA278" s="63">
        <f>IF($T278="","",IF(AND(ISNUMBER($F278),$F278&lt;=IF($Q278=MesCiclo,InicioCiclo,$Q278+MOD(2-WEEKDAY($Q278),7))+6),1,IF(N($U278)&gt;0,AVERAGEIFS($W$5:$W$1000,$S$5:$S$1000,ROW(),$T$5:$T$1000,"Sub"),$W278)))</f>
        <v/>
      </c>
      <c r="AB278" s="63">
        <f>IF($T278="","",IF(AND(ISNUMBER($F278),$F278&lt;=IF($Q278=MesCiclo,InicioCiclo,$Q278+MOD(2-WEEKDAY($Q278),7))+13),1,IF(N($U278)&gt;0,AVERAGEIFS($X$5:$X$1000,$S$5:$S$1000,ROW(),$T$5:$T$1000,"Sub"),$X278)))</f>
        <v/>
      </c>
      <c r="AC278" s="63">
        <f>IF($T278="","",IF(AND(ISNUMBER($F278),$F278&lt;=IF($Q278=MesCiclo,InicioCiclo,$Q278+MOD(2-WEEKDAY($Q278),7))+20),1,IF(N($U278)&gt;0,AVERAGEIFS($Y$5:$Y$1000,$S$5:$S$1000,ROW(),$T$5:$T$1000,"Sub"),$Y278)))</f>
        <v/>
      </c>
      <c r="AD278" s="63">
        <f>IF($T278="","",IF(AND(ISNUMBER($F278),$F278&lt;=IF($Q278=MesCiclo,InicioCiclo,$Q278+MOD(2-WEEKDAY($Q278),7))+27),1,IF(N($U278)&gt;0,AVERAGEIFS($Z$5:$Z$1000,$S$5:$S$1000,ROW(),$T$5:$T$1000,"Sub"),$Z278)))</f>
        <v/>
      </c>
      <c r="AE278" s="63">
        <f>IF($T278&lt;&gt;"Macro","",IF(COUNTIFS($Q$5:$Q$1000,$Q278,$T$5:$T$1000,"Macro",$G$5:$G$1000,"&gt;0")=0,1/COUNTIFS($Q$5:$Q$1000,$Q278,$T$5:$T$1000,"Macro"),IF(AND(ISNUMBER($G278),N($G278)&gt;0),$G278,SUMIFS($G$5:$G$1000,$Q$5:$Q$1000,$Q278,$T$5:$T$1000,"Macro")/COUNTIFS($Q$5:$Q$1000,$Q278,$T$5:$T$1000,"Macro",$G$5:$G$1000,"&gt;0"))/(COUNTIFS($Q$5:$Q$1000,$Q278,$T$5:$T$1000,"Macro")*SUMIFS($G$5:$G$1000,$Q$5:$Q$1000,$Q278,$T$5:$T$1000,"Macro")/COUNTIFS($Q$5:$Q$1000,$Q278,$T$5:$T$1000,"Macro",$G$5:$G$1000,"&gt;0"))))</f>
        <v/>
      </c>
    </row>
    <row r="279">
      <c r="A279" s="55">
        <f>IF(NOT((COUNTA($B279:$K279)+COUNTA($O279))&gt;0),"",IF($T279="Macro",COUNTIFS($T$5:$T279,"Macro",$Q$5:$Q279,$Q279),IF(N($S279)=0,"?",COUNTIFS(INDEX($T$5:$T$1000,1):INDEX($T$5:$T$1000,$S279-4),"Macro",INDEX($Q$5:$Q$1000,1):INDEX($Q$5:$Q$1000,$S279-4),INDEX($Q$5:$Q$1000,$S279-4))&amp;"."&amp;COUNTIFS($S$5:$S279,$S279,$T$5:$T279,"Sub"))))</f>
        <v/>
      </c>
      <c r="B279" s="56" t="n"/>
      <c r="C279" s="57" t="n"/>
      <c r="D279" s="58" t="n"/>
      <c r="E279" s="58" t="n"/>
      <c r="F279" s="58" t="n"/>
      <c r="G279" s="59" t="n"/>
      <c r="H279" s="59" t="n"/>
      <c r="I279" s="59" t="n"/>
      <c r="J279" s="59" t="n"/>
      <c r="K279" s="59" t="n"/>
      <c r="L279" s="60">
        <f>IF(NOT((COUNTA($B279:$K279)+COUNTA($O279))&gt;0),"",IF(ISNUMBER($F279),1,IF(N($U279)&gt;0,AVERAGEIFS($V$5:$V$1000,$S$5:$S$1000,ROW(),$T$5:$T$1000,"Sub"),$V279)))</f>
        <v/>
      </c>
      <c r="M279" s="55">
        <f>IF($L279="","",IF($L279&gt;=1,"Completado",IF($L279&gt;0,"En curso","Pendiente")))</f>
        <v/>
      </c>
      <c r="N279" s="55">
        <f>IF(NOT((COUNTA($B279:$K279)+COUNTA($O279))&gt;0),"",IF(ISNUMBER($F279),IF(AND(ISNUMBER($E279),$F279&gt;$E279),"Cumplida con "&amp;($F279-$E279)&amp;IF($F279-$E279=1," día"," días")&amp;" de retraso","Cumplida"),IF(N($L279)&gt;=1,"Cumplida",IF(NOT(ISNUMBER($E279)),"Sin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plazo")))))))</f>
        <v/>
      </c>
      <c r="O279" s="57" t="n"/>
      <c r="P279" s="61">
        <f>IF(NOT((COUNTA($B279:$K279)+COUNTA($O279))&gt;0),"",IF((IF($C279="","Falta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",""))="","✔ OK","⚠ "&amp;LEFT(IF($C279="","Falta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",""),LEN(IF($C279="","Falta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",""))-3)))</f>
        <v/>
      </c>
      <c r="Q279" s="62">
        <f>IF(NOT((COUNTA($B279:$K279)+COUNTA($O279))&gt;0),"",IF(AND($T279="Sub",N($S279)&gt;0),IF(ISNUMBER(INDEX($D$5:$D$1000,$S279-4)),DATE(YEAR(INDEX($D$5:$D$1000,$S279-4)),MONTH(INDEX($D$5:$D$1000,$S279-4)),1),IF(ISNUMBER(INDEX($E$5:$E$1000,$S279-4)),DATE(YEAR(INDEX($E$5:$E$1000,$S279-4)),MONTH(INDEX($E$5:$E$1000,$S279-4)),1),MesCiclo)),IF(ISNUMBER($D279),DATE(YEAR($D279),MONTH($D279),1),IF(ISNUMBER($E279),DATE(YEAR($E279),MONTH($E279),1),MesCiclo))))</f>
        <v/>
      </c>
      <c r="R279" s="63">
        <f>IF(OR($Q279="",$Q279&lt;&gt;MesCiclo),"",COUNTIF($Q$5:$Q279,MesCiclo))</f>
        <v/>
      </c>
      <c r="S279" s="63">
        <f>IF($T279="","",IF($T279="Macro",ROW(),IFERROR(LOOKUP(2,1/($T$5:$T279="Macro"),ROW($T$5:$T279)),0)))</f>
        <v/>
      </c>
      <c r="T279" s="63">
        <f>IF(NOT((COUNTA($B279:$K279)+COUNTA($O279))&gt;0),"",IF($B279="Subactividad","Sub","Macro"))</f>
        <v/>
      </c>
      <c r="U279" s="63">
        <f>IF($T279="Macro",COUNTIFS($S$5:$S$1000,ROW(),$T$5:$T$1000,"Sub"),"")</f>
        <v/>
      </c>
      <c r="V279" s="63">
        <f>IF($T279="","",IF(ISNUMBER($F279),1,IFERROR(LOOKUP(2,1/($H279:$K279&lt;&gt;""),$H279:$K279),0)))</f>
        <v/>
      </c>
      <c r="W279" s="63">
        <f>IF($T279="","",IF(AND(ISNUMBER($F279),$F279&lt;=IF($Q279=MesCiclo,InicioCiclo,$Q279+MOD(2-WEEKDAY($Q279),7))+6),1,IF(ISNUMBER($H279),$H279,0)))</f>
        <v/>
      </c>
      <c r="X279" s="63">
        <f>IF($T279="","",IF(AND(ISNUMBER($F279),$F279&lt;=IF($Q279=MesCiclo,InicioCiclo,$Q279+MOD(2-WEEKDAY($Q279),7))+13),1,IF(ISNUMBER($I279),$I279,$W279)))</f>
        <v/>
      </c>
      <c r="Y279" s="63">
        <f>IF($T279="","",IF(AND(ISNUMBER($F279),$F279&lt;=IF($Q279=MesCiclo,InicioCiclo,$Q279+MOD(2-WEEKDAY($Q279),7))+20),1,IF(ISNUMBER($J279),$J279,$X279)))</f>
        <v/>
      </c>
      <c r="Z279" s="63">
        <f>IF($T279="","",IF(AND(ISNUMBER($F279),$F279&lt;=IF($Q279=MesCiclo,InicioCiclo,$Q279+MOD(2-WEEKDAY($Q279),7))+27),1,IF(ISNUMBER($K279),$K279,$Y279)))</f>
        <v/>
      </c>
      <c r="AA279" s="63">
        <f>IF($T279="","",IF(AND(ISNUMBER($F279),$F279&lt;=IF($Q279=MesCiclo,InicioCiclo,$Q279+MOD(2-WEEKDAY($Q279),7))+6),1,IF(N($U279)&gt;0,AVERAGEIFS($W$5:$W$1000,$S$5:$S$1000,ROW(),$T$5:$T$1000,"Sub"),$W279)))</f>
        <v/>
      </c>
      <c r="AB279" s="63">
        <f>IF($T279="","",IF(AND(ISNUMBER($F279),$F279&lt;=IF($Q279=MesCiclo,InicioCiclo,$Q279+MOD(2-WEEKDAY($Q279),7))+13),1,IF(N($U279)&gt;0,AVERAGEIFS($X$5:$X$1000,$S$5:$S$1000,ROW(),$T$5:$T$1000,"Sub"),$X279)))</f>
        <v/>
      </c>
      <c r="AC279" s="63">
        <f>IF($T279="","",IF(AND(ISNUMBER($F279),$F279&lt;=IF($Q279=MesCiclo,InicioCiclo,$Q279+MOD(2-WEEKDAY($Q279),7))+20),1,IF(N($U279)&gt;0,AVERAGEIFS($Y$5:$Y$1000,$S$5:$S$1000,ROW(),$T$5:$T$1000,"Sub"),$Y279)))</f>
        <v/>
      </c>
      <c r="AD279" s="63">
        <f>IF($T279="","",IF(AND(ISNUMBER($F279),$F279&lt;=IF($Q279=MesCiclo,InicioCiclo,$Q279+MOD(2-WEEKDAY($Q279),7))+27),1,IF(N($U279)&gt;0,AVERAGEIFS($Z$5:$Z$1000,$S$5:$S$1000,ROW(),$T$5:$T$1000,"Sub"),$Z279)))</f>
        <v/>
      </c>
      <c r="AE279" s="63">
        <f>IF($T279&lt;&gt;"Macro","",IF(COUNTIFS($Q$5:$Q$1000,$Q279,$T$5:$T$1000,"Macro",$G$5:$G$1000,"&gt;0")=0,1/COUNTIFS($Q$5:$Q$1000,$Q279,$T$5:$T$1000,"Macro"),IF(AND(ISNUMBER($G279),N($G279)&gt;0),$G279,SUMIFS($G$5:$G$1000,$Q$5:$Q$1000,$Q279,$T$5:$T$1000,"Macro")/COUNTIFS($Q$5:$Q$1000,$Q279,$T$5:$T$1000,"Macro",$G$5:$G$1000,"&gt;0"))/(COUNTIFS($Q$5:$Q$1000,$Q279,$T$5:$T$1000,"Macro")*SUMIFS($G$5:$G$1000,$Q$5:$Q$1000,$Q279,$T$5:$T$1000,"Macro")/COUNTIFS($Q$5:$Q$1000,$Q279,$T$5:$T$1000,"Macro",$G$5:$G$1000,"&gt;0"))))</f>
        <v/>
      </c>
    </row>
    <row r="280">
      <c r="A280" s="55">
        <f>IF(NOT((COUNTA($B280:$K280)+COUNTA($O280))&gt;0),"",IF($T280="Macro",COUNTIFS($T$5:$T280,"Macro",$Q$5:$Q280,$Q280),IF(N($S280)=0,"?",COUNTIFS(INDEX($T$5:$T$1000,1):INDEX($T$5:$T$1000,$S280-4),"Macro",INDEX($Q$5:$Q$1000,1):INDEX($Q$5:$Q$1000,$S280-4),INDEX($Q$5:$Q$1000,$S280-4))&amp;"."&amp;COUNTIFS($S$5:$S280,$S280,$T$5:$T280,"Sub"))))</f>
        <v/>
      </c>
      <c r="B280" s="56" t="n"/>
      <c r="C280" s="57" t="n"/>
      <c r="D280" s="58" t="n"/>
      <c r="E280" s="58" t="n"/>
      <c r="F280" s="58" t="n"/>
      <c r="G280" s="59" t="n"/>
      <c r="H280" s="59" t="n"/>
      <c r="I280" s="59" t="n"/>
      <c r="J280" s="59" t="n"/>
      <c r="K280" s="59" t="n"/>
      <c r="L280" s="60">
        <f>IF(NOT((COUNTA($B280:$K280)+COUNTA($O280))&gt;0),"",IF(ISNUMBER($F280),1,IF(N($U280)&gt;0,AVERAGEIFS($V$5:$V$1000,$S$5:$S$1000,ROW(),$T$5:$T$1000,"Sub"),$V280)))</f>
        <v/>
      </c>
      <c r="M280" s="55">
        <f>IF($L280="","",IF($L280&gt;=1,"Completado",IF($L280&gt;0,"En curso","Pendiente")))</f>
        <v/>
      </c>
      <c r="N280" s="55">
        <f>IF(NOT((COUNTA($B280:$K280)+COUNTA($O280))&gt;0),"",IF(ISNUMBER($F280),IF(AND(ISNUMBER($E280),$F280&gt;$E280),"Cumplida con "&amp;($F280-$E280)&amp;IF($F280-$E280=1," día"," días")&amp;" de retraso","Cumplida"),IF(N($L280)&gt;=1,"Cumplida",IF(NOT(ISNUMBER($E280)),"Sin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plazo")))))))</f>
        <v/>
      </c>
      <c r="O280" s="57" t="n"/>
      <c r="P280" s="61">
        <f>IF(NOT((COUNTA($B280:$K280)+COUNTA($O280))&gt;0),"",IF((IF($C280="","Falta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",""))="","✔ OK","⚠ "&amp;LEFT(IF($C280="","Falta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",""),LEN(IF($C280="","Falta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",""))-3)))</f>
        <v/>
      </c>
      <c r="Q280" s="62">
        <f>IF(NOT((COUNTA($B280:$K280)+COUNTA($O280))&gt;0),"",IF(AND($T280="Sub",N($S280)&gt;0),IF(ISNUMBER(INDEX($D$5:$D$1000,$S280-4)),DATE(YEAR(INDEX($D$5:$D$1000,$S280-4)),MONTH(INDEX($D$5:$D$1000,$S280-4)),1),IF(ISNUMBER(INDEX($E$5:$E$1000,$S280-4)),DATE(YEAR(INDEX($E$5:$E$1000,$S280-4)),MONTH(INDEX($E$5:$E$1000,$S280-4)),1),MesCiclo)),IF(ISNUMBER($D280),DATE(YEAR($D280),MONTH($D280),1),IF(ISNUMBER($E280),DATE(YEAR($E280),MONTH($E280),1),MesCiclo))))</f>
        <v/>
      </c>
      <c r="R280" s="63">
        <f>IF(OR($Q280="",$Q280&lt;&gt;MesCiclo),"",COUNTIF($Q$5:$Q280,MesCiclo))</f>
        <v/>
      </c>
      <c r="S280" s="63">
        <f>IF($T280="","",IF($T280="Macro",ROW(),IFERROR(LOOKUP(2,1/($T$5:$T280="Macro"),ROW($T$5:$T280)),0)))</f>
        <v/>
      </c>
      <c r="T280" s="63">
        <f>IF(NOT((COUNTA($B280:$K280)+COUNTA($O280))&gt;0),"",IF($B280="Subactividad","Sub","Macro"))</f>
        <v/>
      </c>
      <c r="U280" s="63">
        <f>IF($T280="Macro",COUNTIFS($S$5:$S$1000,ROW(),$T$5:$T$1000,"Sub"),"")</f>
        <v/>
      </c>
      <c r="V280" s="63">
        <f>IF($T280="","",IF(ISNUMBER($F280),1,IFERROR(LOOKUP(2,1/($H280:$K280&lt;&gt;""),$H280:$K280),0)))</f>
        <v/>
      </c>
      <c r="W280" s="63">
        <f>IF($T280="","",IF(AND(ISNUMBER($F280),$F280&lt;=IF($Q280=MesCiclo,InicioCiclo,$Q280+MOD(2-WEEKDAY($Q280),7))+6),1,IF(ISNUMBER($H280),$H280,0)))</f>
        <v/>
      </c>
      <c r="X280" s="63">
        <f>IF($T280="","",IF(AND(ISNUMBER($F280),$F280&lt;=IF($Q280=MesCiclo,InicioCiclo,$Q280+MOD(2-WEEKDAY($Q280),7))+13),1,IF(ISNUMBER($I280),$I280,$W280)))</f>
        <v/>
      </c>
      <c r="Y280" s="63">
        <f>IF($T280="","",IF(AND(ISNUMBER($F280),$F280&lt;=IF($Q280=MesCiclo,InicioCiclo,$Q280+MOD(2-WEEKDAY($Q280),7))+20),1,IF(ISNUMBER($J280),$J280,$X280)))</f>
        <v/>
      </c>
      <c r="Z280" s="63">
        <f>IF($T280="","",IF(AND(ISNUMBER($F280),$F280&lt;=IF($Q280=MesCiclo,InicioCiclo,$Q280+MOD(2-WEEKDAY($Q280),7))+27),1,IF(ISNUMBER($K280),$K280,$Y280)))</f>
        <v/>
      </c>
      <c r="AA280" s="63">
        <f>IF($T280="","",IF(AND(ISNUMBER($F280),$F280&lt;=IF($Q280=MesCiclo,InicioCiclo,$Q280+MOD(2-WEEKDAY($Q280),7))+6),1,IF(N($U280)&gt;0,AVERAGEIFS($W$5:$W$1000,$S$5:$S$1000,ROW(),$T$5:$T$1000,"Sub"),$W280)))</f>
        <v/>
      </c>
      <c r="AB280" s="63">
        <f>IF($T280="","",IF(AND(ISNUMBER($F280),$F280&lt;=IF($Q280=MesCiclo,InicioCiclo,$Q280+MOD(2-WEEKDAY($Q280),7))+13),1,IF(N($U280)&gt;0,AVERAGEIFS($X$5:$X$1000,$S$5:$S$1000,ROW(),$T$5:$T$1000,"Sub"),$X280)))</f>
        <v/>
      </c>
      <c r="AC280" s="63">
        <f>IF($T280="","",IF(AND(ISNUMBER($F280),$F280&lt;=IF($Q280=MesCiclo,InicioCiclo,$Q280+MOD(2-WEEKDAY($Q280),7))+20),1,IF(N($U280)&gt;0,AVERAGEIFS($Y$5:$Y$1000,$S$5:$S$1000,ROW(),$T$5:$T$1000,"Sub"),$Y280)))</f>
        <v/>
      </c>
      <c r="AD280" s="63">
        <f>IF($T280="","",IF(AND(ISNUMBER($F280),$F280&lt;=IF($Q280=MesCiclo,InicioCiclo,$Q280+MOD(2-WEEKDAY($Q280),7))+27),1,IF(N($U280)&gt;0,AVERAGEIFS($Z$5:$Z$1000,$S$5:$S$1000,ROW(),$T$5:$T$1000,"Sub"),$Z280)))</f>
        <v/>
      </c>
      <c r="AE280" s="63">
        <f>IF($T280&lt;&gt;"Macro","",IF(COUNTIFS($Q$5:$Q$1000,$Q280,$T$5:$T$1000,"Macro",$G$5:$G$1000,"&gt;0")=0,1/COUNTIFS($Q$5:$Q$1000,$Q280,$T$5:$T$1000,"Macro"),IF(AND(ISNUMBER($G280),N($G280)&gt;0),$G280,SUMIFS($G$5:$G$1000,$Q$5:$Q$1000,$Q280,$T$5:$T$1000,"Macro")/COUNTIFS($Q$5:$Q$1000,$Q280,$T$5:$T$1000,"Macro",$G$5:$G$1000,"&gt;0"))/(COUNTIFS($Q$5:$Q$1000,$Q280,$T$5:$T$1000,"Macro")*SUMIFS($G$5:$G$1000,$Q$5:$Q$1000,$Q280,$T$5:$T$1000,"Macro")/COUNTIFS($Q$5:$Q$1000,$Q280,$T$5:$T$1000,"Macro",$G$5:$G$1000,"&gt;0"))))</f>
        <v/>
      </c>
    </row>
    <row r="281">
      <c r="A281" s="55">
        <f>IF(NOT((COUNTA($B281:$K281)+COUNTA($O281))&gt;0),"",IF($T281="Macro",COUNTIFS($T$5:$T281,"Macro",$Q$5:$Q281,$Q281),IF(N($S281)=0,"?",COUNTIFS(INDEX($T$5:$T$1000,1):INDEX($T$5:$T$1000,$S281-4),"Macro",INDEX($Q$5:$Q$1000,1):INDEX($Q$5:$Q$1000,$S281-4),INDEX($Q$5:$Q$1000,$S281-4))&amp;"."&amp;COUNTIFS($S$5:$S281,$S281,$T$5:$T281,"Sub"))))</f>
        <v/>
      </c>
      <c r="B281" s="56" t="n"/>
      <c r="C281" s="57" t="n"/>
      <c r="D281" s="58" t="n"/>
      <c r="E281" s="58" t="n"/>
      <c r="F281" s="58" t="n"/>
      <c r="G281" s="59" t="n"/>
      <c r="H281" s="59" t="n"/>
      <c r="I281" s="59" t="n"/>
      <c r="J281" s="59" t="n"/>
      <c r="K281" s="59" t="n"/>
      <c r="L281" s="60">
        <f>IF(NOT((COUNTA($B281:$K281)+COUNTA($O281))&gt;0),"",IF(ISNUMBER($F281),1,IF(N($U281)&gt;0,AVERAGEIFS($V$5:$V$1000,$S$5:$S$1000,ROW(),$T$5:$T$1000,"Sub"),$V281)))</f>
        <v/>
      </c>
      <c r="M281" s="55">
        <f>IF($L281="","",IF($L281&gt;=1,"Completado",IF($L281&gt;0,"En curso","Pendiente")))</f>
        <v/>
      </c>
      <c r="N281" s="55">
        <f>IF(NOT((COUNTA($B281:$K281)+COUNTA($O281))&gt;0),"",IF(ISNUMBER($F281),IF(AND(ISNUMBER($E281),$F281&gt;$E281),"Cumplida con "&amp;($F281-$E281)&amp;IF($F281-$E281=1," día"," días")&amp;" de retraso","Cumplida"),IF(N($L281)&gt;=1,"Cumplida",IF(NOT(ISNUMBER($E281)),"Sin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plazo")))))))</f>
        <v/>
      </c>
      <c r="O281" s="57" t="n"/>
      <c r="P281" s="61">
        <f>IF(NOT((COUNTA($B281:$K281)+COUNTA($O281))&gt;0),"",IF((IF($C281="","Falta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",""))="","✔ OK","⚠ "&amp;LEFT(IF($C281="","Falta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",""),LEN(IF($C281="","Falta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",""))-3)))</f>
        <v/>
      </c>
      <c r="Q281" s="62">
        <f>IF(NOT((COUNTA($B281:$K281)+COUNTA($O281))&gt;0),"",IF(AND($T281="Sub",N($S281)&gt;0),IF(ISNUMBER(INDEX($D$5:$D$1000,$S281-4)),DATE(YEAR(INDEX($D$5:$D$1000,$S281-4)),MONTH(INDEX($D$5:$D$1000,$S281-4)),1),IF(ISNUMBER(INDEX($E$5:$E$1000,$S281-4)),DATE(YEAR(INDEX($E$5:$E$1000,$S281-4)),MONTH(INDEX($E$5:$E$1000,$S281-4)),1),MesCiclo)),IF(ISNUMBER($D281),DATE(YEAR($D281),MONTH($D281),1),IF(ISNUMBER($E281),DATE(YEAR($E281),MONTH($E281),1),MesCiclo))))</f>
        <v/>
      </c>
      <c r="R281" s="63">
        <f>IF(OR($Q281="",$Q281&lt;&gt;MesCiclo),"",COUNTIF($Q$5:$Q281,MesCiclo))</f>
        <v/>
      </c>
      <c r="S281" s="63">
        <f>IF($T281="","",IF($T281="Macro",ROW(),IFERROR(LOOKUP(2,1/($T$5:$T281="Macro"),ROW($T$5:$T281)),0)))</f>
        <v/>
      </c>
      <c r="T281" s="63">
        <f>IF(NOT((COUNTA($B281:$K281)+COUNTA($O281))&gt;0),"",IF($B281="Subactividad","Sub","Macro"))</f>
        <v/>
      </c>
      <c r="U281" s="63">
        <f>IF($T281="Macro",COUNTIFS($S$5:$S$1000,ROW(),$T$5:$T$1000,"Sub"),"")</f>
        <v/>
      </c>
      <c r="V281" s="63">
        <f>IF($T281="","",IF(ISNUMBER($F281),1,IFERROR(LOOKUP(2,1/($H281:$K281&lt;&gt;""),$H281:$K281),0)))</f>
        <v/>
      </c>
      <c r="W281" s="63">
        <f>IF($T281="","",IF(AND(ISNUMBER($F281),$F281&lt;=IF($Q281=MesCiclo,InicioCiclo,$Q281+MOD(2-WEEKDAY($Q281),7))+6),1,IF(ISNUMBER($H281),$H281,0)))</f>
        <v/>
      </c>
      <c r="X281" s="63">
        <f>IF($T281="","",IF(AND(ISNUMBER($F281),$F281&lt;=IF($Q281=MesCiclo,InicioCiclo,$Q281+MOD(2-WEEKDAY($Q281),7))+13),1,IF(ISNUMBER($I281),$I281,$W281)))</f>
        <v/>
      </c>
      <c r="Y281" s="63">
        <f>IF($T281="","",IF(AND(ISNUMBER($F281),$F281&lt;=IF($Q281=MesCiclo,InicioCiclo,$Q281+MOD(2-WEEKDAY($Q281),7))+20),1,IF(ISNUMBER($J281),$J281,$X281)))</f>
        <v/>
      </c>
      <c r="Z281" s="63">
        <f>IF($T281="","",IF(AND(ISNUMBER($F281),$F281&lt;=IF($Q281=MesCiclo,InicioCiclo,$Q281+MOD(2-WEEKDAY($Q281),7))+27),1,IF(ISNUMBER($K281),$K281,$Y281)))</f>
        <v/>
      </c>
      <c r="AA281" s="63">
        <f>IF($T281="","",IF(AND(ISNUMBER($F281),$F281&lt;=IF($Q281=MesCiclo,InicioCiclo,$Q281+MOD(2-WEEKDAY($Q281),7))+6),1,IF(N($U281)&gt;0,AVERAGEIFS($W$5:$W$1000,$S$5:$S$1000,ROW(),$T$5:$T$1000,"Sub"),$W281)))</f>
        <v/>
      </c>
      <c r="AB281" s="63">
        <f>IF($T281="","",IF(AND(ISNUMBER($F281),$F281&lt;=IF($Q281=MesCiclo,InicioCiclo,$Q281+MOD(2-WEEKDAY($Q281),7))+13),1,IF(N($U281)&gt;0,AVERAGEIFS($X$5:$X$1000,$S$5:$S$1000,ROW(),$T$5:$T$1000,"Sub"),$X281)))</f>
        <v/>
      </c>
      <c r="AC281" s="63">
        <f>IF($T281="","",IF(AND(ISNUMBER($F281),$F281&lt;=IF($Q281=MesCiclo,InicioCiclo,$Q281+MOD(2-WEEKDAY($Q281),7))+20),1,IF(N($U281)&gt;0,AVERAGEIFS($Y$5:$Y$1000,$S$5:$S$1000,ROW(),$T$5:$T$1000,"Sub"),$Y281)))</f>
        <v/>
      </c>
      <c r="AD281" s="63">
        <f>IF($T281="","",IF(AND(ISNUMBER($F281),$F281&lt;=IF($Q281=MesCiclo,InicioCiclo,$Q281+MOD(2-WEEKDAY($Q281),7))+27),1,IF(N($U281)&gt;0,AVERAGEIFS($Z$5:$Z$1000,$S$5:$S$1000,ROW(),$T$5:$T$1000,"Sub"),$Z281)))</f>
        <v/>
      </c>
      <c r="AE281" s="63">
        <f>IF($T281&lt;&gt;"Macro","",IF(COUNTIFS($Q$5:$Q$1000,$Q281,$T$5:$T$1000,"Macro",$G$5:$G$1000,"&gt;0")=0,1/COUNTIFS($Q$5:$Q$1000,$Q281,$T$5:$T$1000,"Macro"),IF(AND(ISNUMBER($G281),N($G281)&gt;0),$G281,SUMIFS($G$5:$G$1000,$Q$5:$Q$1000,$Q281,$T$5:$T$1000,"Macro")/COUNTIFS($Q$5:$Q$1000,$Q281,$T$5:$T$1000,"Macro",$G$5:$G$1000,"&gt;0"))/(COUNTIFS($Q$5:$Q$1000,$Q281,$T$5:$T$1000,"Macro")*SUMIFS($G$5:$G$1000,$Q$5:$Q$1000,$Q281,$T$5:$T$1000,"Macro")/COUNTIFS($Q$5:$Q$1000,$Q281,$T$5:$T$1000,"Macro",$G$5:$G$1000,"&gt;0"))))</f>
        <v/>
      </c>
    </row>
    <row r="282">
      <c r="A282" s="55">
        <f>IF(NOT((COUNTA($B282:$K282)+COUNTA($O282))&gt;0),"",IF($T282="Macro",COUNTIFS($T$5:$T282,"Macro",$Q$5:$Q282,$Q282),IF(N($S282)=0,"?",COUNTIFS(INDEX($T$5:$T$1000,1):INDEX($T$5:$T$1000,$S282-4),"Macro",INDEX($Q$5:$Q$1000,1):INDEX($Q$5:$Q$1000,$S282-4),INDEX($Q$5:$Q$1000,$S282-4))&amp;"."&amp;COUNTIFS($S$5:$S282,$S282,$T$5:$T282,"Sub"))))</f>
        <v/>
      </c>
      <c r="B282" s="56" t="n"/>
      <c r="C282" s="57" t="n"/>
      <c r="D282" s="58" t="n"/>
      <c r="E282" s="58" t="n"/>
      <c r="F282" s="58" t="n"/>
      <c r="G282" s="59" t="n"/>
      <c r="H282" s="59" t="n"/>
      <c r="I282" s="59" t="n"/>
      <c r="J282" s="59" t="n"/>
      <c r="K282" s="59" t="n"/>
      <c r="L282" s="60">
        <f>IF(NOT((COUNTA($B282:$K282)+COUNTA($O282))&gt;0),"",IF(ISNUMBER($F282),1,IF(N($U282)&gt;0,AVERAGEIFS($V$5:$V$1000,$S$5:$S$1000,ROW(),$T$5:$T$1000,"Sub"),$V282)))</f>
        <v/>
      </c>
      <c r="M282" s="55">
        <f>IF($L282="","",IF($L282&gt;=1,"Completado",IF($L282&gt;0,"En curso","Pendiente")))</f>
        <v/>
      </c>
      <c r="N282" s="55">
        <f>IF(NOT((COUNTA($B282:$K282)+COUNTA($O282))&gt;0),"",IF(ISNUMBER($F282),IF(AND(ISNUMBER($E282),$F282&gt;$E282),"Cumplida con "&amp;($F282-$E282)&amp;IF($F282-$E282=1," día"," días")&amp;" de retraso","Cumplida"),IF(N($L282)&gt;=1,"Cumplida",IF(NOT(ISNUMBER($E282)),"Sin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plazo")))))))</f>
        <v/>
      </c>
      <c r="O282" s="57" t="n"/>
      <c r="P282" s="61">
        <f>IF(NOT((COUNTA($B282:$K282)+COUNTA($O282))&gt;0),"",IF((IF($C282="","Falta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",""))="","✔ OK","⚠ "&amp;LEFT(IF($C282="","Falta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",""),LEN(IF($C282="","Falta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",""))-3)))</f>
        <v/>
      </c>
      <c r="Q282" s="62">
        <f>IF(NOT((COUNTA($B282:$K282)+COUNTA($O282))&gt;0),"",IF(AND($T282="Sub",N($S282)&gt;0),IF(ISNUMBER(INDEX($D$5:$D$1000,$S282-4)),DATE(YEAR(INDEX($D$5:$D$1000,$S282-4)),MONTH(INDEX($D$5:$D$1000,$S282-4)),1),IF(ISNUMBER(INDEX($E$5:$E$1000,$S282-4)),DATE(YEAR(INDEX($E$5:$E$1000,$S282-4)),MONTH(INDEX($E$5:$E$1000,$S282-4)),1),MesCiclo)),IF(ISNUMBER($D282),DATE(YEAR($D282),MONTH($D282),1),IF(ISNUMBER($E282),DATE(YEAR($E282),MONTH($E282),1),MesCiclo))))</f>
        <v/>
      </c>
      <c r="R282" s="63">
        <f>IF(OR($Q282="",$Q282&lt;&gt;MesCiclo),"",COUNTIF($Q$5:$Q282,MesCiclo))</f>
        <v/>
      </c>
      <c r="S282" s="63">
        <f>IF($T282="","",IF($T282="Macro",ROW(),IFERROR(LOOKUP(2,1/($T$5:$T282="Macro"),ROW($T$5:$T282)),0)))</f>
        <v/>
      </c>
      <c r="T282" s="63">
        <f>IF(NOT((COUNTA($B282:$K282)+COUNTA($O282))&gt;0),"",IF($B282="Subactividad","Sub","Macro"))</f>
        <v/>
      </c>
      <c r="U282" s="63">
        <f>IF($T282="Macro",COUNTIFS($S$5:$S$1000,ROW(),$T$5:$T$1000,"Sub"),"")</f>
        <v/>
      </c>
      <c r="V282" s="63">
        <f>IF($T282="","",IF(ISNUMBER($F282),1,IFERROR(LOOKUP(2,1/($H282:$K282&lt;&gt;""),$H282:$K282),0)))</f>
        <v/>
      </c>
      <c r="W282" s="63">
        <f>IF($T282="","",IF(AND(ISNUMBER($F282),$F282&lt;=IF($Q282=MesCiclo,InicioCiclo,$Q282+MOD(2-WEEKDAY($Q282),7))+6),1,IF(ISNUMBER($H282),$H282,0)))</f>
        <v/>
      </c>
      <c r="X282" s="63">
        <f>IF($T282="","",IF(AND(ISNUMBER($F282),$F282&lt;=IF($Q282=MesCiclo,InicioCiclo,$Q282+MOD(2-WEEKDAY($Q282),7))+13),1,IF(ISNUMBER($I282),$I282,$W282)))</f>
        <v/>
      </c>
      <c r="Y282" s="63">
        <f>IF($T282="","",IF(AND(ISNUMBER($F282),$F282&lt;=IF($Q282=MesCiclo,InicioCiclo,$Q282+MOD(2-WEEKDAY($Q282),7))+20),1,IF(ISNUMBER($J282),$J282,$X282)))</f>
        <v/>
      </c>
      <c r="Z282" s="63">
        <f>IF($T282="","",IF(AND(ISNUMBER($F282),$F282&lt;=IF($Q282=MesCiclo,InicioCiclo,$Q282+MOD(2-WEEKDAY($Q282),7))+27),1,IF(ISNUMBER($K282),$K282,$Y282)))</f>
        <v/>
      </c>
      <c r="AA282" s="63">
        <f>IF($T282="","",IF(AND(ISNUMBER($F282),$F282&lt;=IF($Q282=MesCiclo,InicioCiclo,$Q282+MOD(2-WEEKDAY($Q282),7))+6),1,IF(N($U282)&gt;0,AVERAGEIFS($W$5:$W$1000,$S$5:$S$1000,ROW(),$T$5:$T$1000,"Sub"),$W282)))</f>
        <v/>
      </c>
      <c r="AB282" s="63">
        <f>IF($T282="","",IF(AND(ISNUMBER($F282),$F282&lt;=IF($Q282=MesCiclo,InicioCiclo,$Q282+MOD(2-WEEKDAY($Q282),7))+13),1,IF(N($U282)&gt;0,AVERAGEIFS($X$5:$X$1000,$S$5:$S$1000,ROW(),$T$5:$T$1000,"Sub"),$X282)))</f>
        <v/>
      </c>
      <c r="AC282" s="63">
        <f>IF($T282="","",IF(AND(ISNUMBER($F282),$F282&lt;=IF($Q282=MesCiclo,InicioCiclo,$Q282+MOD(2-WEEKDAY($Q282),7))+20),1,IF(N($U282)&gt;0,AVERAGEIFS($Y$5:$Y$1000,$S$5:$S$1000,ROW(),$T$5:$T$1000,"Sub"),$Y282)))</f>
        <v/>
      </c>
      <c r="AD282" s="63">
        <f>IF($T282="","",IF(AND(ISNUMBER($F282),$F282&lt;=IF($Q282=MesCiclo,InicioCiclo,$Q282+MOD(2-WEEKDAY($Q282),7))+27),1,IF(N($U282)&gt;0,AVERAGEIFS($Z$5:$Z$1000,$S$5:$S$1000,ROW(),$T$5:$T$1000,"Sub"),$Z282)))</f>
        <v/>
      </c>
      <c r="AE282" s="63">
        <f>IF($T282&lt;&gt;"Macro","",IF(COUNTIFS($Q$5:$Q$1000,$Q282,$T$5:$T$1000,"Macro",$G$5:$G$1000,"&gt;0")=0,1/COUNTIFS($Q$5:$Q$1000,$Q282,$T$5:$T$1000,"Macro"),IF(AND(ISNUMBER($G282),N($G282)&gt;0),$G282,SUMIFS($G$5:$G$1000,$Q$5:$Q$1000,$Q282,$T$5:$T$1000,"Macro")/COUNTIFS($Q$5:$Q$1000,$Q282,$T$5:$T$1000,"Macro",$G$5:$G$1000,"&gt;0"))/(COUNTIFS($Q$5:$Q$1000,$Q282,$T$5:$T$1000,"Macro")*SUMIFS($G$5:$G$1000,$Q$5:$Q$1000,$Q282,$T$5:$T$1000,"Macro")/COUNTIFS($Q$5:$Q$1000,$Q282,$T$5:$T$1000,"Macro",$G$5:$G$1000,"&gt;0"))))</f>
        <v/>
      </c>
    </row>
    <row r="283">
      <c r="A283" s="55">
        <f>IF(NOT((COUNTA($B283:$K283)+COUNTA($O283))&gt;0),"",IF($T283="Macro",COUNTIFS($T$5:$T283,"Macro",$Q$5:$Q283,$Q283),IF(N($S283)=0,"?",COUNTIFS(INDEX($T$5:$T$1000,1):INDEX($T$5:$T$1000,$S283-4),"Macro",INDEX($Q$5:$Q$1000,1):INDEX($Q$5:$Q$1000,$S283-4),INDEX($Q$5:$Q$1000,$S283-4))&amp;"."&amp;COUNTIFS($S$5:$S283,$S283,$T$5:$T283,"Sub"))))</f>
        <v/>
      </c>
      <c r="B283" s="56" t="n"/>
      <c r="C283" s="57" t="n"/>
      <c r="D283" s="58" t="n"/>
      <c r="E283" s="58" t="n"/>
      <c r="F283" s="58" t="n"/>
      <c r="G283" s="59" t="n"/>
      <c r="H283" s="59" t="n"/>
      <c r="I283" s="59" t="n"/>
      <c r="J283" s="59" t="n"/>
      <c r="K283" s="59" t="n"/>
      <c r="L283" s="60">
        <f>IF(NOT((COUNTA($B283:$K283)+COUNTA($O283))&gt;0),"",IF(ISNUMBER($F283),1,IF(N($U283)&gt;0,AVERAGEIFS($V$5:$V$1000,$S$5:$S$1000,ROW(),$T$5:$T$1000,"Sub"),$V283)))</f>
        <v/>
      </c>
      <c r="M283" s="55">
        <f>IF($L283="","",IF($L283&gt;=1,"Completado",IF($L283&gt;0,"En curso","Pendiente")))</f>
        <v/>
      </c>
      <c r="N283" s="55">
        <f>IF(NOT((COUNTA($B283:$K283)+COUNTA($O283))&gt;0),"",IF(ISNUMBER($F283),IF(AND(ISNUMBER($E283),$F283&gt;$E283),"Cumplida con "&amp;($F283-$E283)&amp;IF($F283-$E283=1," día"," días")&amp;" de retraso","Cumplida"),IF(N($L283)&gt;=1,"Cumplida",IF(NOT(ISNUMBER($E283)),"Sin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plazo")))))))</f>
        <v/>
      </c>
      <c r="O283" s="57" t="n"/>
      <c r="P283" s="61">
        <f>IF(NOT((COUNTA($B283:$K283)+COUNTA($O283))&gt;0),"",IF((IF($C283="","Falta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",""))="","✔ OK","⚠ "&amp;LEFT(IF($C283="","Falta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",""),LEN(IF($C283="","Falta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",""))-3)))</f>
        <v/>
      </c>
      <c r="Q283" s="62">
        <f>IF(NOT((COUNTA($B283:$K283)+COUNTA($O283))&gt;0),"",IF(AND($T283="Sub",N($S283)&gt;0),IF(ISNUMBER(INDEX($D$5:$D$1000,$S283-4)),DATE(YEAR(INDEX($D$5:$D$1000,$S283-4)),MONTH(INDEX($D$5:$D$1000,$S283-4)),1),IF(ISNUMBER(INDEX($E$5:$E$1000,$S283-4)),DATE(YEAR(INDEX($E$5:$E$1000,$S283-4)),MONTH(INDEX($E$5:$E$1000,$S283-4)),1),MesCiclo)),IF(ISNUMBER($D283),DATE(YEAR($D283),MONTH($D283),1),IF(ISNUMBER($E283),DATE(YEAR($E283),MONTH($E283),1),MesCiclo))))</f>
        <v/>
      </c>
      <c r="R283" s="63">
        <f>IF(OR($Q283="",$Q283&lt;&gt;MesCiclo),"",COUNTIF($Q$5:$Q283,MesCiclo))</f>
        <v/>
      </c>
      <c r="S283" s="63">
        <f>IF($T283="","",IF($T283="Macro",ROW(),IFERROR(LOOKUP(2,1/($T$5:$T283="Macro"),ROW($T$5:$T283)),0)))</f>
        <v/>
      </c>
      <c r="T283" s="63">
        <f>IF(NOT((COUNTA($B283:$K283)+COUNTA($O283))&gt;0),"",IF($B283="Subactividad","Sub","Macro"))</f>
        <v/>
      </c>
      <c r="U283" s="63">
        <f>IF($T283="Macro",COUNTIFS($S$5:$S$1000,ROW(),$T$5:$T$1000,"Sub"),"")</f>
        <v/>
      </c>
      <c r="V283" s="63">
        <f>IF($T283="","",IF(ISNUMBER($F283),1,IFERROR(LOOKUP(2,1/($H283:$K283&lt;&gt;""),$H283:$K283),0)))</f>
        <v/>
      </c>
      <c r="W283" s="63">
        <f>IF($T283="","",IF(AND(ISNUMBER($F283),$F283&lt;=IF($Q283=MesCiclo,InicioCiclo,$Q283+MOD(2-WEEKDAY($Q283),7))+6),1,IF(ISNUMBER($H283),$H283,0)))</f>
        <v/>
      </c>
      <c r="X283" s="63">
        <f>IF($T283="","",IF(AND(ISNUMBER($F283),$F283&lt;=IF($Q283=MesCiclo,InicioCiclo,$Q283+MOD(2-WEEKDAY($Q283),7))+13),1,IF(ISNUMBER($I283),$I283,$W283)))</f>
        <v/>
      </c>
      <c r="Y283" s="63">
        <f>IF($T283="","",IF(AND(ISNUMBER($F283),$F283&lt;=IF($Q283=MesCiclo,InicioCiclo,$Q283+MOD(2-WEEKDAY($Q283),7))+20),1,IF(ISNUMBER($J283),$J283,$X283)))</f>
        <v/>
      </c>
      <c r="Z283" s="63">
        <f>IF($T283="","",IF(AND(ISNUMBER($F283),$F283&lt;=IF($Q283=MesCiclo,InicioCiclo,$Q283+MOD(2-WEEKDAY($Q283),7))+27),1,IF(ISNUMBER($K283),$K283,$Y283)))</f>
        <v/>
      </c>
      <c r="AA283" s="63">
        <f>IF($T283="","",IF(AND(ISNUMBER($F283),$F283&lt;=IF($Q283=MesCiclo,InicioCiclo,$Q283+MOD(2-WEEKDAY($Q283),7))+6),1,IF(N($U283)&gt;0,AVERAGEIFS($W$5:$W$1000,$S$5:$S$1000,ROW(),$T$5:$T$1000,"Sub"),$W283)))</f>
        <v/>
      </c>
      <c r="AB283" s="63">
        <f>IF($T283="","",IF(AND(ISNUMBER($F283),$F283&lt;=IF($Q283=MesCiclo,InicioCiclo,$Q283+MOD(2-WEEKDAY($Q283),7))+13),1,IF(N($U283)&gt;0,AVERAGEIFS($X$5:$X$1000,$S$5:$S$1000,ROW(),$T$5:$T$1000,"Sub"),$X283)))</f>
        <v/>
      </c>
      <c r="AC283" s="63">
        <f>IF($T283="","",IF(AND(ISNUMBER($F283),$F283&lt;=IF($Q283=MesCiclo,InicioCiclo,$Q283+MOD(2-WEEKDAY($Q283),7))+20),1,IF(N($U283)&gt;0,AVERAGEIFS($Y$5:$Y$1000,$S$5:$S$1000,ROW(),$T$5:$T$1000,"Sub"),$Y283)))</f>
        <v/>
      </c>
      <c r="AD283" s="63">
        <f>IF($T283="","",IF(AND(ISNUMBER($F283),$F283&lt;=IF($Q283=MesCiclo,InicioCiclo,$Q283+MOD(2-WEEKDAY($Q283),7))+27),1,IF(N($U283)&gt;0,AVERAGEIFS($Z$5:$Z$1000,$S$5:$S$1000,ROW(),$T$5:$T$1000,"Sub"),$Z283)))</f>
        <v/>
      </c>
      <c r="AE283" s="63">
        <f>IF($T283&lt;&gt;"Macro","",IF(COUNTIFS($Q$5:$Q$1000,$Q283,$T$5:$T$1000,"Macro",$G$5:$G$1000,"&gt;0")=0,1/COUNTIFS($Q$5:$Q$1000,$Q283,$T$5:$T$1000,"Macro"),IF(AND(ISNUMBER($G283),N($G283)&gt;0),$G283,SUMIFS($G$5:$G$1000,$Q$5:$Q$1000,$Q283,$T$5:$T$1000,"Macro")/COUNTIFS($Q$5:$Q$1000,$Q283,$T$5:$T$1000,"Macro",$G$5:$G$1000,"&gt;0"))/(COUNTIFS($Q$5:$Q$1000,$Q283,$T$5:$T$1000,"Macro")*SUMIFS($G$5:$G$1000,$Q$5:$Q$1000,$Q283,$T$5:$T$1000,"Macro")/COUNTIFS($Q$5:$Q$1000,$Q283,$T$5:$T$1000,"Macro",$G$5:$G$1000,"&gt;0"))))</f>
        <v/>
      </c>
    </row>
    <row r="284">
      <c r="A284" s="55">
        <f>IF(NOT((COUNTA($B284:$K284)+COUNTA($O284))&gt;0),"",IF($T284="Macro",COUNTIFS($T$5:$T284,"Macro",$Q$5:$Q284,$Q284),IF(N($S284)=0,"?",COUNTIFS(INDEX($T$5:$T$1000,1):INDEX($T$5:$T$1000,$S284-4),"Macro",INDEX($Q$5:$Q$1000,1):INDEX($Q$5:$Q$1000,$S284-4),INDEX($Q$5:$Q$1000,$S284-4))&amp;"."&amp;COUNTIFS($S$5:$S284,$S284,$T$5:$T284,"Sub"))))</f>
        <v/>
      </c>
      <c r="B284" s="56" t="n"/>
      <c r="C284" s="57" t="n"/>
      <c r="D284" s="58" t="n"/>
      <c r="E284" s="58" t="n"/>
      <c r="F284" s="58" t="n"/>
      <c r="G284" s="59" t="n"/>
      <c r="H284" s="59" t="n"/>
      <c r="I284" s="59" t="n"/>
      <c r="J284" s="59" t="n"/>
      <c r="K284" s="59" t="n"/>
      <c r="L284" s="60">
        <f>IF(NOT((COUNTA($B284:$K284)+COUNTA($O284))&gt;0),"",IF(ISNUMBER($F284),1,IF(N($U284)&gt;0,AVERAGEIFS($V$5:$V$1000,$S$5:$S$1000,ROW(),$T$5:$T$1000,"Sub"),$V284)))</f>
        <v/>
      </c>
      <c r="M284" s="55">
        <f>IF($L284="","",IF($L284&gt;=1,"Completado",IF($L284&gt;0,"En curso","Pendiente")))</f>
        <v/>
      </c>
      <c r="N284" s="55">
        <f>IF(NOT((COUNTA($B284:$K284)+COUNTA($O284))&gt;0),"",IF(ISNUMBER($F284),IF(AND(ISNUMBER($E284),$F284&gt;$E284),"Cumplida con "&amp;($F284-$E284)&amp;IF($F284-$E284=1," día"," días")&amp;" de retraso","Cumplida"),IF(N($L284)&gt;=1,"Cumplida",IF(NOT(ISNUMBER($E284)),"Sin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plazo")))))))</f>
        <v/>
      </c>
      <c r="O284" s="57" t="n"/>
      <c r="P284" s="61">
        <f>IF(NOT((COUNTA($B284:$K284)+COUNTA($O284))&gt;0),"",IF((IF($C284="","Falta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",""))="","✔ OK","⚠ "&amp;LEFT(IF($C284="","Falta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",""),LEN(IF($C284="","Falta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",""))-3)))</f>
        <v/>
      </c>
      <c r="Q284" s="62">
        <f>IF(NOT((COUNTA($B284:$K284)+COUNTA($O284))&gt;0),"",IF(AND($T284="Sub",N($S284)&gt;0),IF(ISNUMBER(INDEX($D$5:$D$1000,$S284-4)),DATE(YEAR(INDEX($D$5:$D$1000,$S284-4)),MONTH(INDEX($D$5:$D$1000,$S284-4)),1),IF(ISNUMBER(INDEX($E$5:$E$1000,$S284-4)),DATE(YEAR(INDEX($E$5:$E$1000,$S284-4)),MONTH(INDEX($E$5:$E$1000,$S284-4)),1),MesCiclo)),IF(ISNUMBER($D284),DATE(YEAR($D284),MONTH($D284),1),IF(ISNUMBER($E284),DATE(YEAR($E284),MONTH($E284),1),MesCiclo))))</f>
        <v/>
      </c>
      <c r="R284" s="63">
        <f>IF(OR($Q284="",$Q284&lt;&gt;MesCiclo),"",COUNTIF($Q$5:$Q284,MesCiclo))</f>
        <v/>
      </c>
      <c r="S284" s="63">
        <f>IF($T284="","",IF($T284="Macro",ROW(),IFERROR(LOOKUP(2,1/($T$5:$T284="Macro"),ROW($T$5:$T284)),0)))</f>
        <v/>
      </c>
      <c r="T284" s="63">
        <f>IF(NOT((COUNTA($B284:$K284)+COUNTA($O284))&gt;0),"",IF($B284="Subactividad","Sub","Macro"))</f>
        <v/>
      </c>
      <c r="U284" s="63">
        <f>IF($T284="Macro",COUNTIFS($S$5:$S$1000,ROW(),$T$5:$T$1000,"Sub"),"")</f>
        <v/>
      </c>
      <c r="V284" s="63">
        <f>IF($T284="","",IF(ISNUMBER($F284),1,IFERROR(LOOKUP(2,1/($H284:$K284&lt;&gt;""),$H284:$K284),0)))</f>
        <v/>
      </c>
      <c r="W284" s="63">
        <f>IF($T284="","",IF(AND(ISNUMBER($F284),$F284&lt;=IF($Q284=MesCiclo,InicioCiclo,$Q284+MOD(2-WEEKDAY($Q284),7))+6),1,IF(ISNUMBER($H284),$H284,0)))</f>
        <v/>
      </c>
      <c r="X284" s="63">
        <f>IF($T284="","",IF(AND(ISNUMBER($F284),$F284&lt;=IF($Q284=MesCiclo,InicioCiclo,$Q284+MOD(2-WEEKDAY($Q284),7))+13),1,IF(ISNUMBER($I284),$I284,$W284)))</f>
        <v/>
      </c>
      <c r="Y284" s="63">
        <f>IF($T284="","",IF(AND(ISNUMBER($F284),$F284&lt;=IF($Q284=MesCiclo,InicioCiclo,$Q284+MOD(2-WEEKDAY($Q284),7))+20),1,IF(ISNUMBER($J284),$J284,$X284)))</f>
        <v/>
      </c>
      <c r="Z284" s="63">
        <f>IF($T284="","",IF(AND(ISNUMBER($F284),$F284&lt;=IF($Q284=MesCiclo,InicioCiclo,$Q284+MOD(2-WEEKDAY($Q284),7))+27),1,IF(ISNUMBER($K284),$K284,$Y284)))</f>
        <v/>
      </c>
      <c r="AA284" s="63">
        <f>IF($T284="","",IF(AND(ISNUMBER($F284),$F284&lt;=IF($Q284=MesCiclo,InicioCiclo,$Q284+MOD(2-WEEKDAY($Q284),7))+6),1,IF(N($U284)&gt;0,AVERAGEIFS($W$5:$W$1000,$S$5:$S$1000,ROW(),$T$5:$T$1000,"Sub"),$W284)))</f>
        <v/>
      </c>
      <c r="AB284" s="63">
        <f>IF($T284="","",IF(AND(ISNUMBER($F284),$F284&lt;=IF($Q284=MesCiclo,InicioCiclo,$Q284+MOD(2-WEEKDAY($Q284),7))+13),1,IF(N($U284)&gt;0,AVERAGEIFS($X$5:$X$1000,$S$5:$S$1000,ROW(),$T$5:$T$1000,"Sub"),$X284)))</f>
        <v/>
      </c>
      <c r="AC284" s="63">
        <f>IF($T284="","",IF(AND(ISNUMBER($F284),$F284&lt;=IF($Q284=MesCiclo,InicioCiclo,$Q284+MOD(2-WEEKDAY($Q284),7))+20),1,IF(N($U284)&gt;0,AVERAGEIFS($Y$5:$Y$1000,$S$5:$S$1000,ROW(),$T$5:$T$1000,"Sub"),$Y284)))</f>
        <v/>
      </c>
      <c r="AD284" s="63">
        <f>IF($T284="","",IF(AND(ISNUMBER($F284),$F284&lt;=IF($Q284=MesCiclo,InicioCiclo,$Q284+MOD(2-WEEKDAY($Q284),7))+27),1,IF(N($U284)&gt;0,AVERAGEIFS($Z$5:$Z$1000,$S$5:$S$1000,ROW(),$T$5:$T$1000,"Sub"),$Z284)))</f>
        <v/>
      </c>
      <c r="AE284" s="63">
        <f>IF($T284&lt;&gt;"Macro","",IF(COUNTIFS($Q$5:$Q$1000,$Q284,$T$5:$T$1000,"Macro",$G$5:$G$1000,"&gt;0")=0,1/COUNTIFS($Q$5:$Q$1000,$Q284,$T$5:$T$1000,"Macro"),IF(AND(ISNUMBER($G284),N($G284)&gt;0),$G284,SUMIFS($G$5:$G$1000,$Q$5:$Q$1000,$Q284,$T$5:$T$1000,"Macro")/COUNTIFS($Q$5:$Q$1000,$Q284,$T$5:$T$1000,"Macro",$G$5:$G$1000,"&gt;0"))/(COUNTIFS($Q$5:$Q$1000,$Q284,$T$5:$T$1000,"Macro")*SUMIFS($G$5:$G$1000,$Q$5:$Q$1000,$Q284,$T$5:$T$1000,"Macro")/COUNTIFS($Q$5:$Q$1000,$Q284,$T$5:$T$1000,"Macro",$G$5:$G$1000,"&gt;0"))))</f>
        <v/>
      </c>
    </row>
    <row r="285">
      <c r="A285" s="55">
        <f>IF(NOT((COUNTA($B285:$K285)+COUNTA($O285))&gt;0),"",IF($T285="Macro",COUNTIFS($T$5:$T285,"Macro",$Q$5:$Q285,$Q285),IF(N($S285)=0,"?",COUNTIFS(INDEX($T$5:$T$1000,1):INDEX($T$5:$T$1000,$S285-4),"Macro",INDEX($Q$5:$Q$1000,1):INDEX($Q$5:$Q$1000,$S285-4),INDEX($Q$5:$Q$1000,$S285-4))&amp;"."&amp;COUNTIFS($S$5:$S285,$S285,$T$5:$T285,"Sub"))))</f>
        <v/>
      </c>
      <c r="B285" s="56" t="n"/>
      <c r="C285" s="57" t="n"/>
      <c r="D285" s="58" t="n"/>
      <c r="E285" s="58" t="n"/>
      <c r="F285" s="58" t="n"/>
      <c r="G285" s="59" t="n"/>
      <c r="H285" s="59" t="n"/>
      <c r="I285" s="59" t="n"/>
      <c r="J285" s="59" t="n"/>
      <c r="K285" s="59" t="n"/>
      <c r="L285" s="60">
        <f>IF(NOT((COUNTA($B285:$K285)+COUNTA($O285))&gt;0),"",IF(ISNUMBER($F285),1,IF(N($U285)&gt;0,AVERAGEIFS($V$5:$V$1000,$S$5:$S$1000,ROW(),$T$5:$T$1000,"Sub"),$V285)))</f>
        <v/>
      </c>
      <c r="M285" s="55">
        <f>IF($L285="","",IF($L285&gt;=1,"Completado",IF($L285&gt;0,"En curso","Pendiente")))</f>
        <v/>
      </c>
      <c r="N285" s="55">
        <f>IF(NOT((COUNTA($B285:$K285)+COUNTA($O285))&gt;0),"",IF(ISNUMBER($F285),IF(AND(ISNUMBER($E285),$F285&gt;$E285),"Cumplida con "&amp;($F285-$E285)&amp;IF($F285-$E285=1," día"," días")&amp;" de retraso","Cumplida"),IF(N($L285)&gt;=1,"Cumplida",IF(NOT(ISNUMBER($E285)),"Sin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plazo")))))))</f>
        <v/>
      </c>
      <c r="O285" s="57" t="n"/>
      <c r="P285" s="61">
        <f>IF(NOT((COUNTA($B285:$K285)+COUNTA($O285))&gt;0),"",IF((IF($C285="","Falta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",""))="","✔ OK","⚠ "&amp;LEFT(IF($C285="","Falta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",""),LEN(IF($C285="","Falta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",""))-3)))</f>
        <v/>
      </c>
      <c r="Q285" s="62">
        <f>IF(NOT((COUNTA($B285:$K285)+COUNTA($O285))&gt;0),"",IF(AND($T285="Sub",N($S285)&gt;0),IF(ISNUMBER(INDEX($D$5:$D$1000,$S285-4)),DATE(YEAR(INDEX($D$5:$D$1000,$S285-4)),MONTH(INDEX($D$5:$D$1000,$S285-4)),1),IF(ISNUMBER(INDEX($E$5:$E$1000,$S285-4)),DATE(YEAR(INDEX($E$5:$E$1000,$S285-4)),MONTH(INDEX($E$5:$E$1000,$S285-4)),1),MesCiclo)),IF(ISNUMBER($D285),DATE(YEAR($D285),MONTH($D285),1),IF(ISNUMBER($E285),DATE(YEAR($E285),MONTH($E285),1),MesCiclo))))</f>
        <v/>
      </c>
      <c r="R285" s="63">
        <f>IF(OR($Q285="",$Q285&lt;&gt;MesCiclo),"",COUNTIF($Q$5:$Q285,MesCiclo))</f>
        <v/>
      </c>
      <c r="S285" s="63">
        <f>IF($T285="","",IF($T285="Macro",ROW(),IFERROR(LOOKUP(2,1/($T$5:$T285="Macro"),ROW($T$5:$T285)),0)))</f>
        <v/>
      </c>
      <c r="T285" s="63">
        <f>IF(NOT((COUNTA($B285:$K285)+COUNTA($O285))&gt;0),"",IF($B285="Subactividad","Sub","Macro"))</f>
        <v/>
      </c>
      <c r="U285" s="63">
        <f>IF($T285="Macro",COUNTIFS($S$5:$S$1000,ROW(),$T$5:$T$1000,"Sub"),"")</f>
        <v/>
      </c>
      <c r="V285" s="63">
        <f>IF($T285="","",IF(ISNUMBER($F285),1,IFERROR(LOOKUP(2,1/($H285:$K285&lt;&gt;""),$H285:$K285),0)))</f>
        <v/>
      </c>
      <c r="W285" s="63">
        <f>IF($T285="","",IF(AND(ISNUMBER($F285),$F285&lt;=IF($Q285=MesCiclo,InicioCiclo,$Q285+MOD(2-WEEKDAY($Q285),7))+6),1,IF(ISNUMBER($H285),$H285,0)))</f>
        <v/>
      </c>
      <c r="X285" s="63">
        <f>IF($T285="","",IF(AND(ISNUMBER($F285),$F285&lt;=IF($Q285=MesCiclo,InicioCiclo,$Q285+MOD(2-WEEKDAY($Q285),7))+13),1,IF(ISNUMBER($I285),$I285,$W285)))</f>
        <v/>
      </c>
      <c r="Y285" s="63">
        <f>IF($T285="","",IF(AND(ISNUMBER($F285),$F285&lt;=IF($Q285=MesCiclo,InicioCiclo,$Q285+MOD(2-WEEKDAY($Q285),7))+20),1,IF(ISNUMBER($J285),$J285,$X285)))</f>
        <v/>
      </c>
      <c r="Z285" s="63">
        <f>IF($T285="","",IF(AND(ISNUMBER($F285),$F285&lt;=IF($Q285=MesCiclo,InicioCiclo,$Q285+MOD(2-WEEKDAY($Q285),7))+27),1,IF(ISNUMBER($K285),$K285,$Y285)))</f>
        <v/>
      </c>
      <c r="AA285" s="63">
        <f>IF($T285="","",IF(AND(ISNUMBER($F285),$F285&lt;=IF($Q285=MesCiclo,InicioCiclo,$Q285+MOD(2-WEEKDAY($Q285),7))+6),1,IF(N($U285)&gt;0,AVERAGEIFS($W$5:$W$1000,$S$5:$S$1000,ROW(),$T$5:$T$1000,"Sub"),$W285)))</f>
        <v/>
      </c>
      <c r="AB285" s="63">
        <f>IF($T285="","",IF(AND(ISNUMBER($F285),$F285&lt;=IF($Q285=MesCiclo,InicioCiclo,$Q285+MOD(2-WEEKDAY($Q285),7))+13),1,IF(N($U285)&gt;0,AVERAGEIFS($X$5:$X$1000,$S$5:$S$1000,ROW(),$T$5:$T$1000,"Sub"),$X285)))</f>
        <v/>
      </c>
      <c r="AC285" s="63">
        <f>IF($T285="","",IF(AND(ISNUMBER($F285),$F285&lt;=IF($Q285=MesCiclo,InicioCiclo,$Q285+MOD(2-WEEKDAY($Q285),7))+20),1,IF(N($U285)&gt;0,AVERAGEIFS($Y$5:$Y$1000,$S$5:$S$1000,ROW(),$T$5:$T$1000,"Sub"),$Y285)))</f>
        <v/>
      </c>
      <c r="AD285" s="63">
        <f>IF($T285="","",IF(AND(ISNUMBER($F285),$F285&lt;=IF($Q285=MesCiclo,InicioCiclo,$Q285+MOD(2-WEEKDAY($Q285),7))+27),1,IF(N($U285)&gt;0,AVERAGEIFS($Z$5:$Z$1000,$S$5:$S$1000,ROW(),$T$5:$T$1000,"Sub"),$Z285)))</f>
        <v/>
      </c>
      <c r="AE285" s="63">
        <f>IF($T285&lt;&gt;"Macro","",IF(COUNTIFS($Q$5:$Q$1000,$Q285,$T$5:$T$1000,"Macro",$G$5:$G$1000,"&gt;0")=0,1/COUNTIFS($Q$5:$Q$1000,$Q285,$T$5:$T$1000,"Macro"),IF(AND(ISNUMBER($G285),N($G285)&gt;0),$G285,SUMIFS($G$5:$G$1000,$Q$5:$Q$1000,$Q285,$T$5:$T$1000,"Macro")/COUNTIFS($Q$5:$Q$1000,$Q285,$T$5:$T$1000,"Macro",$G$5:$G$1000,"&gt;0"))/(COUNTIFS($Q$5:$Q$1000,$Q285,$T$5:$T$1000,"Macro")*SUMIFS($G$5:$G$1000,$Q$5:$Q$1000,$Q285,$T$5:$T$1000,"Macro")/COUNTIFS($Q$5:$Q$1000,$Q285,$T$5:$T$1000,"Macro",$G$5:$G$1000,"&gt;0"))))</f>
        <v/>
      </c>
    </row>
    <row r="286">
      <c r="A286" s="55">
        <f>IF(NOT((COUNTA($B286:$K286)+COUNTA($O286))&gt;0),"",IF($T286="Macro",COUNTIFS($T$5:$T286,"Macro",$Q$5:$Q286,$Q286),IF(N($S286)=0,"?",COUNTIFS(INDEX($T$5:$T$1000,1):INDEX($T$5:$T$1000,$S286-4),"Macro",INDEX($Q$5:$Q$1000,1):INDEX($Q$5:$Q$1000,$S286-4),INDEX($Q$5:$Q$1000,$S286-4))&amp;"."&amp;COUNTIFS($S$5:$S286,$S286,$T$5:$T286,"Sub"))))</f>
        <v/>
      </c>
      <c r="B286" s="56" t="n"/>
      <c r="C286" s="57" t="n"/>
      <c r="D286" s="58" t="n"/>
      <c r="E286" s="58" t="n"/>
      <c r="F286" s="58" t="n"/>
      <c r="G286" s="59" t="n"/>
      <c r="H286" s="59" t="n"/>
      <c r="I286" s="59" t="n"/>
      <c r="J286" s="59" t="n"/>
      <c r="K286" s="59" t="n"/>
      <c r="L286" s="60">
        <f>IF(NOT((COUNTA($B286:$K286)+COUNTA($O286))&gt;0),"",IF(ISNUMBER($F286),1,IF(N($U286)&gt;0,AVERAGEIFS($V$5:$V$1000,$S$5:$S$1000,ROW(),$T$5:$T$1000,"Sub"),$V286)))</f>
        <v/>
      </c>
      <c r="M286" s="55">
        <f>IF($L286="","",IF($L286&gt;=1,"Completado",IF($L286&gt;0,"En curso","Pendiente")))</f>
        <v/>
      </c>
      <c r="N286" s="55">
        <f>IF(NOT((COUNTA($B286:$K286)+COUNTA($O286))&gt;0),"",IF(ISNUMBER($F286),IF(AND(ISNUMBER($E286),$F286&gt;$E286),"Cumplida con "&amp;($F286-$E286)&amp;IF($F286-$E286=1," día"," días")&amp;" de retraso","Cumplida"),IF(N($L286)&gt;=1,"Cumplida",IF(NOT(ISNUMBER($E286)),"Sin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plazo")))))))</f>
        <v/>
      </c>
      <c r="O286" s="57" t="n"/>
      <c r="P286" s="61">
        <f>IF(NOT((COUNTA($B286:$K286)+COUNTA($O286))&gt;0),"",IF((IF($C286="","Falta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",""))="","✔ OK","⚠ "&amp;LEFT(IF($C286="","Falta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",""),LEN(IF($C286="","Falta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",""))-3)))</f>
        <v/>
      </c>
      <c r="Q286" s="62">
        <f>IF(NOT((COUNTA($B286:$K286)+COUNTA($O286))&gt;0),"",IF(AND($T286="Sub",N($S286)&gt;0),IF(ISNUMBER(INDEX($D$5:$D$1000,$S286-4)),DATE(YEAR(INDEX($D$5:$D$1000,$S286-4)),MONTH(INDEX($D$5:$D$1000,$S286-4)),1),IF(ISNUMBER(INDEX($E$5:$E$1000,$S286-4)),DATE(YEAR(INDEX($E$5:$E$1000,$S286-4)),MONTH(INDEX($E$5:$E$1000,$S286-4)),1),MesCiclo)),IF(ISNUMBER($D286),DATE(YEAR($D286),MONTH($D286),1),IF(ISNUMBER($E286),DATE(YEAR($E286),MONTH($E286),1),MesCiclo))))</f>
        <v/>
      </c>
      <c r="R286" s="63">
        <f>IF(OR($Q286="",$Q286&lt;&gt;MesCiclo),"",COUNTIF($Q$5:$Q286,MesCiclo))</f>
        <v/>
      </c>
      <c r="S286" s="63">
        <f>IF($T286="","",IF($T286="Macro",ROW(),IFERROR(LOOKUP(2,1/($T$5:$T286="Macro"),ROW($T$5:$T286)),0)))</f>
        <v/>
      </c>
      <c r="T286" s="63">
        <f>IF(NOT((COUNTA($B286:$K286)+COUNTA($O286))&gt;0),"",IF($B286="Subactividad","Sub","Macro"))</f>
        <v/>
      </c>
      <c r="U286" s="63">
        <f>IF($T286="Macro",COUNTIFS($S$5:$S$1000,ROW(),$T$5:$T$1000,"Sub"),"")</f>
        <v/>
      </c>
      <c r="V286" s="63">
        <f>IF($T286="","",IF(ISNUMBER($F286),1,IFERROR(LOOKUP(2,1/($H286:$K286&lt;&gt;""),$H286:$K286),0)))</f>
        <v/>
      </c>
      <c r="W286" s="63">
        <f>IF($T286="","",IF(AND(ISNUMBER($F286),$F286&lt;=IF($Q286=MesCiclo,InicioCiclo,$Q286+MOD(2-WEEKDAY($Q286),7))+6),1,IF(ISNUMBER($H286),$H286,0)))</f>
        <v/>
      </c>
      <c r="X286" s="63">
        <f>IF($T286="","",IF(AND(ISNUMBER($F286),$F286&lt;=IF($Q286=MesCiclo,InicioCiclo,$Q286+MOD(2-WEEKDAY($Q286),7))+13),1,IF(ISNUMBER($I286),$I286,$W286)))</f>
        <v/>
      </c>
      <c r="Y286" s="63">
        <f>IF($T286="","",IF(AND(ISNUMBER($F286),$F286&lt;=IF($Q286=MesCiclo,InicioCiclo,$Q286+MOD(2-WEEKDAY($Q286),7))+20),1,IF(ISNUMBER($J286),$J286,$X286)))</f>
        <v/>
      </c>
      <c r="Z286" s="63">
        <f>IF($T286="","",IF(AND(ISNUMBER($F286),$F286&lt;=IF($Q286=MesCiclo,InicioCiclo,$Q286+MOD(2-WEEKDAY($Q286),7))+27),1,IF(ISNUMBER($K286),$K286,$Y286)))</f>
        <v/>
      </c>
      <c r="AA286" s="63">
        <f>IF($T286="","",IF(AND(ISNUMBER($F286),$F286&lt;=IF($Q286=MesCiclo,InicioCiclo,$Q286+MOD(2-WEEKDAY($Q286),7))+6),1,IF(N($U286)&gt;0,AVERAGEIFS($W$5:$W$1000,$S$5:$S$1000,ROW(),$T$5:$T$1000,"Sub"),$W286)))</f>
        <v/>
      </c>
      <c r="AB286" s="63">
        <f>IF($T286="","",IF(AND(ISNUMBER($F286),$F286&lt;=IF($Q286=MesCiclo,InicioCiclo,$Q286+MOD(2-WEEKDAY($Q286),7))+13),1,IF(N($U286)&gt;0,AVERAGEIFS($X$5:$X$1000,$S$5:$S$1000,ROW(),$T$5:$T$1000,"Sub"),$X286)))</f>
        <v/>
      </c>
      <c r="AC286" s="63">
        <f>IF($T286="","",IF(AND(ISNUMBER($F286),$F286&lt;=IF($Q286=MesCiclo,InicioCiclo,$Q286+MOD(2-WEEKDAY($Q286),7))+20),1,IF(N($U286)&gt;0,AVERAGEIFS($Y$5:$Y$1000,$S$5:$S$1000,ROW(),$T$5:$T$1000,"Sub"),$Y286)))</f>
        <v/>
      </c>
      <c r="AD286" s="63">
        <f>IF($T286="","",IF(AND(ISNUMBER($F286),$F286&lt;=IF($Q286=MesCiclo,InicioCiclo,$Q286+MOD(2-WEEKDAY($Q286),7))+27),1,IF(N($U286)&gt;0,AVERAGEIFS($Z$5:$Z$1000,$S$5:$S$1000,ROW(),$T$5:$T$1000,"Sub"),$Z286)))</f>
        <v/>
      </c>
      <c r="AE286" s="63">
        <f>IF($T286&lt;&gt;"Macro","",IF(COUNTIFS($Q$5:$Q$1000,$Q286,$T$5:$T$1000,"Macro",$G$5:$G$1000,"&gt;0")=0,1/COUNTIFS($Q$5:$Q$1000,$Q286,$T$5:$T$1000,"Macro"),IF(AND(ISNUMBER($G286),N($G286)&gt;0),$G286,SUMIFS($G$5:$G$1000,$Q$5:$Q$1000,$Q286,$T$5:$T$1000,"Macro")/COUNTIFS($Q$5:$Q$1000,$Q286,$T$5:$T$1000,"Macro",$G$5:$G$1000,"&gt;0"))/(COUNTIFS($Q$5:$Q$1000,$Q286,$T$5:$T$1000,"Macro")*SUMIFS($G$5:$G$1000,$Q$5:$Q$1000,$Q286,$T$5:$T$1000,"Macro")/COUNTIFS($Q$5:$Q$1000,$Q286,$T$5:$T$1000,"Macro",$G$5:$G$1000,"&gt;0"))))</f>
        <v/>
      </c>
    </row>
    <row r="287">
      <c r="A287" s="55">
        <f>IF(NOT((COUNTA($B287:$K287)+COUNTA($O287))&gt;0),"",IF($T287="Macro",COUNTIFS($T$5:$T287,"Macro",$Q$5:$Q287,$Q287),IF(N($S287)=0,"?",COUNTIFS(INDEX($T$5:$T$1000,1):INDEX($T$5:$T$1000,$S287-4),"Macro",INDEX($Q$5:$Q$1000,1):INDEX($Q$5:$Q$1000,$S287-4),INDEX($Q$5:$Q$1000,$S287-4))&amp;"."&amp;COUNTIFS($S$5:$S287,$S287,$T$5:$T287,"Sub"))))</f>
        <v/>
      </c>
      <c r="B287" s="56" t="n"/>
      <c r="C287" s="57" t="n"/>
      <c r="D287" s="58" t="n"/>
      <c r="E287" s="58" t="n"/>
      <c r="F287" s="58" t="n"/>
      <c r="G287" s="59" t="n"/>
      <c r="H287" s="59" t="n"/>
      <c r="I287" s="59" t="n"/>
      <c r="J287" s="59" t="n"/>
      <c r="K287" s="59" t="n"/>
      <c r="L287" s="60">
        <f>IF(NOT((COUNTA($B287:$K287)+COUNTA($O287))&gt;0),"",IF(ISNUMBER($F287),1,IF(N($U287)&gt;0,AVERAGEIFS($V$5:$V$1000,$S$5:$S$1000,ROW(),$T$5:$T$1000,"Sub"),$V287)))</f>
        <v/>
      </c>
      <c r="M287" s="55">
        <f>IF($L287="","",IF($L287&gt;=1,"Completado",IF($L287&gt;0,"En curso","Pendiente")))</f>
        <v/>
      </c>
      <c r="N287" s="55">
        <f>IF(NOT((COUNTA($B287:$K287)+COUNTA($O287))&gt;0),"",IF(ISNUMBER($F287),IF(AND(ISNUMBER($E287),$F287&gt;$E287),"Cumplida con "&amp;($F287-$E287)&amp;IF($F287-$E287=1," día"," días")&amp;" de retraso","Cumplida"),IF(N($L287)&gt;=1,"Cumplida",IF(NOT(ISNUMBER($E287)),"Sin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plazo")))))))</f>
        <v/>
      </c>
      <c r="O287" s="57" t="n"/>
      <c r="P287" s="61">
        <f>IF(NOT((COUNTA($B287:$K287)+COUNTA($O287))&gt;0),"",IF((IF($C287="","Falta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",""))="","✔ OK","⚠ "&amp;LEFT(IF($C287="","Falta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",""),LEN(IF($C287="","Falta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",""))-3)))</f>
        <v/>
      </c>
      <c r="Q287" s="62">
        <f>IF(NOT((COUNTA($B287:$K287)+COUNTA($O287))&gt;0),"",IF(AND($T287="Sub",N($S287)&gt;0),IF(ISNUMBER(INDEX($D$5:$D$1000,$S287-4)),DATE(YEAR(INDEX($D$5:$D$1000,$S287-4)),MONTH(INDEX($D$5:$D$1000,$S287-4)),1),IF(ISNUMBER(INDEX($E$5:$E$1000,$S287-4)),DATE(YEAR(INDEX($E$5:$E$1000,$S287-4)),MONTH(INDEX($E$5:$E$1000,$S287-4)),1),MesCiclo)),IF(ISNUMBER($D287),DATE(YEAR($D287),MONTH($D287),1),IF(ISNUMBER($E287),DATE(YEAR($E287),MONTH($E287),1),MesCiclo))))</f>
        <v/>
      </c>
      <c r="R287" s="63">
        <f>IF(OR($Q287="",$Q287&lt;&gt;MesCiclo),"",COUNTIF($Q$5:$Q287,MesCiclo))</f>
        <v/>
      </c>
      <c r="S287" s="63">
        <f>IF($T287="","",IF($T287="Macro",ROW(),IFERROR(LOOKUP(2,1/($T$5:$T287="Macro"),ROW($T$5:$T287)),0)))</f>
        <v/>
      </c>
      <c r="T287" s="63">
        <f>IF(NOT((COUNTA($B287:$K287)+COUNTA($O287))&gt;0),"",IF($B287="Subactividad","Sub","Macro"))</f>
        <v/>
      </c>
      <c r="U287" s="63">
        <f>IF($T287="Macro",COUNTIFS($S$5:$S$1000,ROW(),$T$5:$T$1000,"Sub"),"")</f>
        <v/>
      </c>
      <c r="V287" s="63">
        <f>IF($T287="","",IF(ISNUMBER($F287),1,IFERROR(LOOKUP(2,1/($H287:$K287&lt;&gt;""),$H287:$K287),0)))</f>
        <v/>
      </c>
      <c r="W287" s="63">
        <f>IF($T287="","",IF(AND(ISNUMBER($F287),$F287&lt;=IF($Q287=MesCiclo,InicioCiclo,$Q287+MOD(2-WEEKDAY($Q287),7))+6),1,IF(ISNUMBER($H287),$H287,0)))</f>
        <v/>
      </c>
      <c r="X287" s="63">
        <f>IF($T287="","",IF(AND(ISNUMBER($F287),$F287&lt;=IF($Q287=MesCiclo,InicioCiclo,$Q287+MOD(2-WEEKDAY($Q287),7))+13),1,IF(ISNUMBER($I287),$I287,$W287)))</f>
        <v/>
      </c>
      <c r="Y287" s="63">
        <f>IF($T287="","",IF(AND(ISNUMBER($F287),$F287&lt;=IF($Q287=MesCiclo,InicioCiclo,$Q287+MOD(2-WEEKDAY($Q287),7))+20),1,IF(ISNUMBER($J287),$J287,$X287)))</f>
        <v/>
      </c>
      <c r="Z287" s="63">
        <f>IF($T287="","",IF(AND(ISNUMBER($F287),$F287&lt;=IF($Q287=MesCiclo,InicioCiclo,$Q287+MOD(2-WEEKDAY($Q287),7))+27),1,IF(ISNUMBER($K287),$K287,$Y287)))</f>
        <v/>
      </c>
      <c r="AA287" s="63">
        <f>IF($T287="","",IF(AND(ISNUMBER($F287),$F287&lt;=IF($Q287=MesCiclo,InicioCiclo,$Q287+MOD(2-WEEKDAY($Q287),7))+6),1,IF(N($U287)&gt;0,AVERAGEIFS($W$5:$W$1000,$S$5:$S$1000,ROW(),$T$5:$T$1000,"Sub"),$W287)))</f>
        <v/>
      </c>
      <c r="AB287" s="63">
        <f>IF($T287="","",IF(AND(ISNUMBER($F287),$F287&lt;=IF($Q287=MesCiclo,InicioCiclo,$Q287+MOD(2-WEEKDAY($Q287),7))+13),1,IF(N($U287)&gt;0,AVERAGEIFS($X$5:$X$1000,$S$5:$S$1000,ROW(),$T$5:$T$1000,"Sub"),$X287)))</f>
        <v/>
      </c>
      <c r="AC287" s="63">
        <f>IF($T287="","",IF(AND(ISNUMBER($F287),$F287&lt;=IF($Q287=MesCiclo,InicioCiclo,$Q287+MOD(2-WEEKDAY($Q287),7))+20),1,IF(N($U287)&gt;0,AVERAGEIFS($Y$5:$Y$1000,$S$5:$S$1000,ROW(),$T$5:$T$1000,"Sub"),$Y287)))</f>
        <v/>
      </c>
      <c r="AD287" s="63">
        <f>IF($T287="","",IF(AND(ISNUMBER($F287),$F287&lt;=IF($Q287=MesCiclo,InicioCiclo,$Q287+MOD(2-WEEKDAY($Q287),7))+27),1,IF(N($U287)&gt;0,AVERAGEIFS($Z$5:$Z$1000,$S$5:$S$1000,ROW(),$T$5:$T$1000,"Sub"),$Z287)))</f>
        <v/>
      </c>
      <c r="AE287" s="63">
        <f>IF($T287&lt;&gt;"Macro","",IF(COUNTIFS($Q$5:$Q$1000,$Q287,$T$5:$T$1000,"Macro",$G$5:$G$1000,"&gt;0")=0,1/COUNTIFS($Q$5:$Q$1000,$Q287,$T$5:$T$1000,"Macro"),IF(AND(ISNUMBER($G287),N($G287)&gt;0),$G287,SUMIFS($G$5:$G$1000,$Q$5:$Q$1000,$Q287,$T$5:$T$1000,"Macro")/COUNTIFS($Q$5:$Q$1000,$Q287,$T$5:$T$1000,"Macro",$G$5:$G$1000,"&gt;0"))/(COUNTIFS($Q$5:$Q$1000,$Q287,$T$5:$T$1000,"Macro")*SUMIFS($G$5:$G$1000,$Q$5:$Q$1000,$Q287,$T$5:$T$1000,"Macro")/COUNTIFS($Q$5:$Q$1000,$Q287,$T$5:$T$1000,"Macro",$G$5:$G$1000,"&gt;0"))))</f>
        <v/>
      </c>
    </row>
    <row r="288">
      <c r="A288" s="55">
        <f>IF(NOT((COUNTA($B288:$K288)+COUNTA($O288))&gt;0),"",IF($T288="Macro",COUNTIFS($T$5:$T288,"Macro",$Q$5:$Q288,$Q288),IF(N($S288)=0,"?",COUNTIFS(INDEX($T$5:$T$1000,1):INDEX($T$5:$T$1000,$S288-4),"Macro",INDEX($Q$5:$Q$1000,1):INDEX($Q$5:$Q$1000,$S288-4),INDEX($Q$5:$Q$1000,$S288-4))&amp;"."&amp;COUNTIFS($S$5:$S288,$S288,$T$5:$T288,"Sub"))))</f>
        <v/>
      </c>
      <c r="B288" s="56" t="n"/>
      <c r="C288" s="57" t="n"/>
      <c r="D288" s="58" t="n"/>
      <c r="E288" s="58" t="n"/>
      <c r="F288" s="58" t="n"/>
      <c r="G288" s="59" t="n"/>
      <c r="H288" s="59" t="n"/>
      <c r="I288" s="59" t="n"/>
      <c r="J288" s="59" t="n"/>
      <c r="K288" s="59" t="n"/>
      <c r="L288" s="60">
        <f>IF(NOT((COUNTA($B288:$K288)+COUNTA($O288))&gt;0),"",IF(ISNUMBER($F288),1,IF(N($U288)&gt;0,AVERAGEIFS($V$5:$V$1000,$S$5:$S$1000,ROW(),$T$5:$T$1000,"Sub"),$V288)))</f>
        <v/>
      </c>
      <c r="M288" s="55">
        <f>IF($L288="","",IF($L288&gt;=1,"Completado",IF($L288&gt;0,"En curso","Pendiente")))</f>
        <v/>
      </c>
      <c r="N288" s="55">
        <f>IF(NOT((COUNTA($B288:$K288)+COUNTA($O288))&gt;0),"",IF(ISNUMBER($F288),IF(AND(ISNUMBER($E288),$F288&gt;$E288),"Cumplida con "&amp;($F288-$E288)&amp;IF($F288-$E288=1," día"," días")&amp;" de retraso","Cumplida"),IF(N($L288)&gt;=1,"Cumplida",IF(NOT(ISNUMBER($E288)),"Sin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plazo")))))))</f>
        <v/>
      </c>
      <c r="O288" s="57" t="n"/>
      <c r="P288" s="61">
        <f>IF(NOT((COUNTA($B288:$K288)+COUNTA($O288))&gt;0),"",IF((IF($C288="","Falta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",""))="","✔ OK","⚠ "&amp;LEFT(IF($C288="","Falta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",""),LEN(IF($C288="","Falta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",""))-3)))</f>
        <v/>
      </c>
      <c r="Q288" s="62">
        <f>IF(NOT((COUNTA($B288:$K288)+COUNTA($O288))&gt;0),"",IF(AND($T288="Sub",N($S288)&gt;0),IF(ISNUMBER(INDEX($D$5:$D$1000,$S288-4)),DATE(YEAR(INDEX($D$5:$D$1000,$S288-4)),MONTH(INDEX($D$5:$D$1000,$S288-4)),1),IF(ISNUMBER(INDEX($E$5:$E$1000,$S288-4)),DATE(YEAR(INDEX($E$5:$E$1000,$S288-4)),MONTH(INDEX($E$5:$E$1000,$S288-4)),1),MesCiclo)),IF(ISNUMBER($D288),DATE(YEAR($D288),MONTH($D288),1),IF(ISNUMBER($E288),DATE(YEAR($E288),MONTH($E288),1),MesCiclo))))</f>
        <v/>
      </c>
      <c r="R288" s="63">
        <f>IF(OR($Q288="",$Q288&lt;&gt;MesCiclo),"",COUNTIF($Q$5:$Q288,MesCiclo))</f>
        <v/>
      </c>
      <c r="S288" s="63">
        <f>IF($T288="","",IF($T288="Macro",ROW(),IFERROR(LOOKUP(2,1/($T$5:$T288="Macro"),ROW($T$5:$T288)),0)))</f>
        <v/>
      </c>
      <c r="T288" s="63">
        <f>IF(NOT((COUNTA($B288:$K288)+COUNTA($O288))&gt;0),"",IF($B288="Subactividad","Sub","Macro"))</f>
        <v/>
      </c>
      <c r="U288" s="63">
        <f>IF($T288="Macro",COUNTIFS($S$5:$S$1000,ROW(),$T$5:$T$1000,"Sub"),"")</f>
        <v/>
      </c>
      <c r="V288" s="63">
        <f>IF($T288="","",IF(ISNUMBER($F288),1,IFERROR(LOOKUP(2,1/($H288:$K288&lt;&gt;""),$H288:$K288),0)))</f>
        <v/>
      </c>
      <c r="W288" s="63">
        <f>IF($T288="","",IF(AND(ISNUMBER($F288),$F288&lt;=IF($Q288=MesCiclo,InicioCiclo,$Q288+MOD(2-WEEKDAY($Q288),7))+6),1,IF(ISNUMBER($H288),$H288,0)))</f>
        <v/>
      </c>
      <c r="X288" s="63">
        <f>IF($T288="","",IF(AND(ISNUMBER($F288),$F288&lt;=IF($Q288=MesCiclo,InicioCiclo,$Q288+MOD(2-WEEKDAY($Q288),7))+13),1,IF(ISNUMBER($I288),$I288,$W288)))</f>
        <v/>
      </c>
      <c r="Y288" s="63">
        <f>IF($T288="","",IF(AND(ISNUMBER($F288),$F288&lt;=IF($Q288=MesCiclo,InicioCiclo,$Q288+MOD(2-WEEKDAY($Q288),7))+20),1,IF(ISNUMBER($J288),$J288,$X288)))</f>
        <v/>
      </c>
      <c r="Z288" s="63">
        <f>IF($T288="","",IF(AND(ISNUMBER($F288),$F288&lt;=IF($Q288=MesCiclo,InicioCiclo,$Q288+MOD(2-WEEKDAY($Q288),7))+27),1,IF(ISNUMBER($K288),$K288,$Y288)))</f>
        <v/>
      </c>
      <c r="AA288" s="63">
        <f>IF($T288="","",IF(AND(ISNUMBER($F288),$F288&lt;=IF($Q288=MesCiclo,InicioCiclo,$Q288+MOD(2-WEEKDAY($Q288),7))+6),1,IF(N($U288)&gt;0,AVERAGEIFS($W$5:$W$1000,$S$5:$S$1000,ROW(),$T$5:$T$1000,"Sub"),$W288)))</f>
        <v/>
      </c>
      <c r="AB288" s="63">
        <f>IF($T288="","",IF(AND(ISNUMBER($F288),$F288&lt;=IF($Q288=MesCiclo,InicioCiclo,$Q288+MOD(2-WEEKDAY($Q288),7))+13),1,IF(N($U288)&gt;0,AVERAGEIFS($X$5:$X$1000,$S$5:$S$1000,ROW(),$T$5:$T$1000,"Sub"),$X288)))</f>
        <v/>
      </c>
      <c r="AC288" s="63">
        <f>IF($T288="","",IF(AND(ISNUMBER($F288),$F288&lt;=IF($Q288=MesCiclo,InicioCiclo,$Q288+MOD(2-WEEKDAY($Q288),7))+20),1,IF(N($U288)&gt;0,AVERAGEIFS($Y$5:$Y$1000,$S$5:$S$1000,ROW(),$T$5:$T$1000,"Sub"),$Y288)))</f>
        <v/>
      </c>
      <c r="AD288" s="63">
        <f>IF($T288="","",IF(AND(ISNUMBER($F288),$F288&lt;=IF($Q288=MesCiclo,InicioCiclo,$Q288+MOD(2-WEEKDAY($Q288),7))+27),1,IF(N($U288)&gt;0,AVERAGEIFS($Z$5:$Z$1000,$S$5:$S$1000,ROW(),$T$5:$T$1000,"Sub"),$Z288)))</f>
        <v/>
      </c>
      <c r="AE288" s="63">
        <f>IF($T288&lt;&gt;"Macro","",IF(COUNTIFS($Q$5:$Q$1000,$Q288,$T$5:$T$1000,"Macro",$G$5:$G$1000,"&gt;0")=0,1/COUNTIFS($Q$5:$Q$1000,$Q288,$T$5:$T$1000,"Macro"),IF(AND(ISNUMBER($G288),N($G288)&gt;0),$G288,SUMIFS($G$5:$G$1000,$Q$5:$Q$1000,$Q288,$T$5:$T$1000,"Macro")/COUNTIFS($Q$5:$Q$1000,$Q288,$T$5:$T$1000,"Macro",$G$5:$G$1000,"&gt;0"))/(COUNTIFS($Q$5:$Q$1000,$Q288,$T$5:$T$1000,"Macro")*SUMIFS($G$5:$G$1000,$Q$5:$Q$1000,$Q288,$T$5:$T$1000,"Macro")/COUNTIFS($Q$5:$Q$1000,$Q288,$T$5:$T$1000,"Macro",$G$5:$G$1000,"&gt;0"))))</f>
        <v/>
      </c>
    </row>
    <row r="289">
      <c r="A289" s="55">
        <f>IF(NOT((COUNTA($B289:$K289)+COUNTA($O289))&gt;0),"",IF($T289="Macro",COUNTIFS($T$5:$T289,"Macro",$Q$5:$Q289,$Q289),IF(N($S289)=0,"?",COUNTIFS(INDEX($T$5:$T$1000,1):INDEX($T$5:$T$1000,$S289-4),"Macro",INDEX($Q$5:$Q$1000,1):INDEX($Q$5:$Q$1000,$S289-4),INDEX($Q$5:$Q$1000,$S289-4))&amp;"."&amp;COUNTIFS($S$5:$S289,$S289,$T$5:$T289,"Sub"))))</f>
        <v/>
      </c>
      <c r="B289" s="56" t="n"/>
      <c r="C289" s="57" t="n"/>
      <c r="D289" s="58" t="n"/>
      <c r="E289" s="58" t="n"/>
      <c r="F289" s="58" t="n"/>
      <c r="G289" s="59" t="n"/>
      <c r="H289" s="59" t="n"/>
      <c r="I289" s="59" t="n"/>
      <c r="J289" s="59" t="n"/>
      <c r="K289" s="59" t="n"/>
      <c r="L289" s="60">
        <f>IF(NOT((COUNTA($B289:$K289)+COUNTA($O289))&gt;0),"",IF(ISNUMBER($F289),1,IF(N($U289)&gt;0,AVERAGEIFS($V$5:$V$1000,$S$5:$S$1000,ROW(),$T$5:$T$1000,"Sub"),$V289)))</f>
        <v/>
      </c>
      <c r="M289" s="55">
        <f>IF($L289="","",IF($L289&gt;=1,"Completado",IF($L289&gt;0,"En curso","Pendiente")))</f>
        <v/>
      </c>
      <c r="N289" s="55">
        <f>IF(NOT((COUNTA($B289:$K289)+COUNTA($O289))&gt;0),"",IF(ISNUMBER($F289),IF(AND(ISNUMBER($E289),$F289&gt;$E289),"Cumplida con "&amp;($F289-$E289)&amp;IF($F289-$E289=1," día"," días")&amp;" de retraso","Cumplida"),IF(N($L289)&gt;=1,"Cumplida",IF(NOT(ISNUMBER($E289)),"Sin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plazo")))))))</f>
        <v/>
      </c>
      <c r="O289" s="57" t="n"/>
      <c r="P289" s="61">
        <f>IF(NOT((COUNTA($B289:$K289)+COUNTA($O289))&gt;0),"",IF((IF($C289="","Falta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",""))="","✔ OK","⚠ "&amp;LEFT(IF($C289="","Falta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",""),LEN(IF($C289="","Falta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",""))-3)))</f>
        <v/>
      </c>
      <c r="Q289" s="62">
        <f>IF(NOT((COUNTA($B289:$K289)+COUNTA($O289))&gt;0),"",IF(AND($T289="Sub",N($S289)&gt;0),IF(ISNUMBER(INDEX($D$5:$D$1000,$S289-4)),DATE(YEAR(INDEX($D$5:$D$1000,$S289-4)),MONTH(INDEX($D$5:$D$1000,$S289-4)),1),IF(ISNUMBER(INDEX($E$5:$E$1000,$S289-4)),DATE(YEAR(INDEX($E$5:$E$1000,$S289-4)),MONTH(INDEX($E$5:$E$1000,$S289-4)),1),MesCiclo)),IF(ISNUMBER($D289),DATE(YEAR($D289),MONTH($D289),1),IF(ISNUMBER($E289),DATE(YEAR($E289),MONTH($E289),1),MesCiclo))))</f>
        <v/>
      </c>
      <c r="R289" s="63">
        <f>IF(OR($Q289="",$Q289&lt;&gt;MesCiclo),"",COUNTIF($Q$5:$Q289,MesCiclo))</f>
        <v/>
      </c>
      <c r="S289" s="63">
        <f>IF($T289="","",IF($T289="Macro",ROW(),IFERROR(LOOKUP(2,1/($T$5:$T289="Macro"),ROW($T$5:$T289)),0)))</f>
        <v/>
      </c>
      <c r="T289" s="63">
        <f>IF(NOT((COUNTA($B289:$K289)+COUNTA($O289))&gt;0),"",IF($B289="Subactividad","Sub","Macro"))</f>
        <v/>
      </c>
      <c r="U289" s="63">
        <f>IF($T289="Macro",COUNTIFS($S$5:$S$1000,ROW(),$T$5:$T$1000,"Sub"),"")</f>
        <v/>
      </c>
      <c r="V289" s="63">
        <f>IF($T289="","",IF(ISNUMBER($F289),1,IFERROR(LOOKUP(2,1/($H289:$K289&lt;&gt;""),$H289:$K289),0)))</f>
        <v/>
      </c>
      <c r="W289" s="63">
        <f>IF($T289="","",IF(AND(ISNUMBER($F289),$F289&lt;=IF($Q289=MesCiclo,InicioCiclo,$Q289+MOD(2-WEEKDAY($Q289),7))+6),1,IF(ISNUMBER($H289),$H289,0)))</f>
        <v/>
      </c>
      <c r="X289" s="63">
        <f>IF($T289="","",IF(AND(ISNUMBER($F289),$F289&lt;=IF($Q289=MesCiclo,InicioCiclo,$Q289+MOD(2-WEEKDAY($Q289),7))+13),1,IF(ISNUMBER($I289),$I289,$W289)))</f>
        <v/>
      </c>
      <c r="Y289" s="63">
        <f>IF($T289="","",IF(AND(ISNUMBER($F289),$F289&lt;=IF($Q289=MesCiclo,InicioCiclo,$Q289+MOD(2-WEEKDAY($Q289),7))+20),1,IF(ISNUMBER($J289),$J289,$X289)))</f>
        <v/>
      </c>
      <c r="Z289" s="63">
        <f>IF($T289="","",IF(AND(ISNUMBER($F289),$F289&lt;=IF($Q289=MesCiclo,InicioCiclo,$Q289+MOD(2-WEEKDAY($Q289),7))+27),1,IF(ISNUMBER($K289),$K289,$Y289)))</f>
        <v/>
      </c>
      <c r="AA289" s="63">
        <f>IF($T289="","",IF(AND(ISNUMBER($F289),$F289&lt;=IF($Q289=MesCiclo,InicioCiclo,$Q289+MOD(2-WEEKDAY($Q289),7))+6),1,IF(N($U289)&gt;0,AVERAGEIFS($W$5:$W$1000,$S$5:$S$1000,ROW(),$T$5:$T$1000,"Sub"),$W289)))</f>
        <v/>
      </c>
      <c r="AB289" s="63">
        <f>IF($T289="","",IF(AND(ISNUMBER($F289),$F289&lt;=IF($Q289=MesCiclo,InicioCiclo,$Q289+MOD(2-WEEKDAY($Q289),7))+13),1,IF(N($U289)&gt;0,AVERAGEIFS($X$5:$X$1000,$S$5:$S$1000,ROW(),$T$5:$T$1000,"Sub"),$X289)))</f>
        <v/>
      </c>
      <c r="AC289" s="63">
        <f>IF($T289="","",IF(AND(ISNUMBER($F289),$F289&lt;=IF($Q289=MesCiclo,InicioCiclo,$Q289+MOD(2-WEEKDAY($Q289),7))+20),1,IF(N($U289)&gt;0,AVERAGEIFS($Y$5:$Y$1000,$S$5:$S$1000,ROW(),$T$5:$T$1000,"Sub"),$Y289)))</f>
        <v/>
      </c>
      <c r="AD289" s="63">
        <f>IF($T289="","",IF(AND(ISNUMBER($F289),$F289&lt;=IF($Q289=MesCiclo,InicioCiclo,$Q289+MOD(2-WEEKDAY($Q289),7))+27),1,IF(N($U289)&gt;0,AVERAGEIFS($Z$5:$Z$1000,$S$5:$S$1000,ROW(),$T$5:$T$1000,"Sub"),$Z289)))</f>
        <v/>
      </c>
      <c r="AE289" s="63">
        <f>IF($T289&lt;&gt;"Macro","",IF(COUNTIFS($Q$5:$Q$1000,$Q289,$T$5:$T$1000,"Macro",$G$5:$G$1000,"&gt;0")=0,1/COUNTIFS($Q$5:$Q$1000,$Q289,$T$5:$T$1000,"Macro"),IF(AND(ISNUMBER($G289),N($G289)&gt;0),$G289,SUMIFS($G$5:$G$1000,$Q$5:$Q$1000,$Q289,$T$5:$T$1000,"Macro")/COUNTIFS($Q$5:$Q$1000,$Q289,$T$5:$T$1000,"Macro",$G$5:$G$1000,"&gt;0"))/(COUNTIFS($Q$5:$Q$1000,$Q289,$T$5:$T$1000,"Macro")*SUMIFS($G$5:$G$1000,$Q$5:$Q$1000,$Q289,$T$5:$T$1000,"Macro")/COUNTIFS($Q$5:$Q$1000,$Q289,$T$5:$T$1000,"Macro",$G$5:$G$1000,"&gt;0"))))</f>
        <v/>
      </c>
    </row>
    <row r="290">
      <c r="A290" s="55">
        <f>IF(NOT((COUNTA($B290:$K290)+COUNTA($O290))&gt;0),"",IF($T290="Macro",COUNTIFS($T$5:$T290,"Macro",$Q$5:$Q290,$Q290),IF(N($S290)=0,"?",COUNTIFS(INDEX($T$5:$T$1000,1):INDEX($T$5:$T$1000,$S290-4),"Macro",INDEX($Q$5:$Q$1000,1):INDEX($Q$5:$Q$1000,$S290-4),INDEX($Q$5:$Q$1000,$S290-4))&amp;"."&amp;COUNTIFS($S$5:$S290,$S290,$T$5:$T290,"Sub"))))</f>
        <v/>
      </c>
      <c r="B290" s="56" t="n"/>
      <c r="C290" s="57" t="n"/>
      <c r="D290" s="58" t="n"/>
      <c r="E290" s="58" t="n"/>
      <c r="F290" s="58" t="n"/>
      <c r="G290" s="59" t="n"/>
      <c r="H290" s="59" t="n"/>
      <c r="I290" s="59" t="n"/>
      <c r="J290" s="59" t="n"/>
      <c r="K290" s="59" t="n"/>
      <c r="L290" s="60">
        <f>IF(NOT((COUNTA($B290:$K290)+COUNTA($O290))&gt;0),"",IF(ISNUMBER($F290),1,IF(N($U290)&gt;0,AVERAGEIFS($V$5:$V$1000,$S$5:$S$1000,ROW(),$T$5:$T$1000,"Sub"),$V290)))</f>
        <v/>
      </c>
      <c r="M290" s="55">
        <f>IF($L290="","",IF($L290&gt;=1,"Completado",IF($L290&gt;0,"En curso","Pendiente")))</f>
        <v/>
      </c>
      <c r="N290" s="55">
        <f>IF(NOT((COUNTA($B290:$K290)+COUNTA($O290))&gt;0),"",IF(ISNUMBER($F290),IF(AND(ISNUMBER($E290),$F290&gt;$E290),"Cumplida con "&amp;($F290-$E290)&amp;IF($F290-$E290=1," día"," días")&amp;" de retraso","Cumplida"),IF(N($L290)&gt;=1,"Cumplida",IF(NOT(ISNUMBER($E290)),"Sin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plazo")))))))</f>
        <v/>
      </c>
      <c r="O290" s="57" t="n"/>
      <c r="P290" s="61">
        <f>IF(NOT((COUNTA($B290:$K290)+COUNTA($O290))&gt;0),"",IF((IF($C290="","Falta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",""))="","✔ OK","⚠ "&amp;LEFT(IF($C290="","Falta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",""),LEN(IF($C290="","Falta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",""))-3)))</f>
        <v/>
      </c>
      <c r="Q290" s="62">
        <f>IF(NOT((COUNTA($B290:$K290)+COUNTA($O290))&gt;0),"",IF(AND($T290="Sub",N($S290)&gt;0),IF(ISNUMBER(INDEX($D$5:$D$1000,$S290-4)),DATE(YEAR(INDEX($D$5:$D$1000,$S290-4)),MONTH(INDEX($D$5:$D$1000,$S290-4)),1),IF(ISNUMBER(INDEX($E$5:$E$1000,$S290-4)),DATE(YEAR(INDEX($E$5:$E$1000,$S290-4)),MONTH(INDEX($E$5:$E$1000,$S290-4)),1),MesCiclo)),IF(ISNUMBER($D290),DATE(YEAR($D290),MONTH($D290),1),IF(ISNUMBER($E290),DATE(YEAR($E290),MONTH($E290),1),MesCiclo))))</f>
        <v/>
      </c>
      <c r="R290" s="63">
        <f>IF(OR($Q290="",$Q290&lt;&gt;MesCiclo),"",COUNTIF($Q$5:$Q290,MesCiclo))</f>
        <v/>
      </c>
      <c r="S290" s="63">
        <f>IF($T290="","",IF($T290="Macro",ROW(),IFERROR(LOOKUP(2,1/($T$5:$T290="Macro"),ROW($T$5:$T290)),0)))</f>
        <v/>
      </c>
      <c r="T290" s="63">
        <f>IF(NOT((COUNTA($B290:$K290)+COUNTA($O290))&gt;0),"",IF($B290="Subactividad","Sub","Macro"))</f>
        <v/>
      </c>
      <c r="U290" s="63">
        <f>IF($T290="Macro",COUNTIFS($S$5:$S$1000,ROW(),$T$5:$T$1000,"Sub"),"")</f>
        <v/>
      </c>
      <c r="V290" s="63">
        <f>IF($T290="","",IF(ISNUMBER($F290),1,IFERROR(LOOKUP(2,1/($H290:$K290&lt;&gt;""),$H290:$K290),0)))</f>
        <v/>
      </c>
      <c r="W290" s="63">
        <f>IF($T290="","",IF(AND(ISNUMBER($F290),$F290&lt;=IF($Q290=MesCiclo,InicioCiclo,$Q290+MOD(2-WEEKDAY($Q290),7))+6),1,IF(ISNUMBER($H290),$H290,0)))</f>
        <v/>
      </c>
      <c r="X290" s="63">
        <f>IF($T290="","",IF(AND(ISNUMBER($F290),$F290&lt;=IF($Q290=MesCiclo,InicioCiclo,$Q290+MOD(2-WEEKDAY($Q290),7))+13),1,IF(ISNUMBER($I290),$I290,$W290)))</f>
        <v/>
      </c>
      <c r="Y290" s="63">
        <f>IF($T290="","",IF(AND(ISNUMBER($F290),$F290&lt;=IF($Q290=MesCiclo,InicioCiclo,$Q290+MOD(2-WEEKDAY($Q290),7))+20),1,IF(ISNUMBER($J290),$J290,$X290)))</f>
        <v/>
      </c>
      <c r="Z290" s="63">
        <f>IF($T290="","",IF(AND(ISNUMBER($F290),$F290&lt;=IF($Q290=MesCiclo,InicioCiclo,$Q290+MOD(2-WEEKDAY($Q290),7))+27),1,IF(ISNUMBER($K290),$K290,$Y290)))</f>
        <v/>
      </c>
      <c r="AA290" s="63">
        <f>IF($T290="","",IF(AND(ISNUMBER($F290),$F290&lt;=IF($Q290=MesCiclo,InicioCiclo,$Q290+MOD(2-WEEKDAY($Q290),7))+6),1,IF(N($U290)&gt;0,AVERAGEIFS($W$5:$W$1000,$S$5:$S$1000,ROW(),$T$5:$T$1000,"Sub"),$W290)))</f>
        <v/>
      </c>
      <c r="AB290" s="63">
        <f>IF($T290="","",IF(AND(ISNUMBER($F290),$F290&lt;=IF($Q290=MesCiclo,InicioCiclo,$Q290+MOD(2-WEEKDAY($Q290),7))+13),1,IF(N($U290)&gt;0,AVERAGEIFS($X$5:$X$1000,$S$5:$S$1000,ROW(),$T$5:$T$1000,"Sub"),$X290)))</f>
        <v/>
      </c>
      <c r="AC290" s="63">
        <f>IF($T290="","",IF(AND(ISNUMBER($F290),$F290&lt;=IF($Q290=MesCiclo,InicioCiclo,$Q290+MOD(2-WEEKDAY($Q290),7))+20),1,IF(N($U290)&gt;0,AVERAGEIFS($Y$5:$Y$1000,$S$5:$S$1000,ROW(),$T$5:$T$1000,"Sub"),$Y290)))</f>
        <v/>
      </c>
      <c r="AD290" s="63">
        <f>IF($T290="","",IF(AND(ISNUMBER($F290),$F290&lt;=IF($Q290=MesCiclo,InicioCiclo,$Q290+MOD(2-WEEKDAY($Q290),7))+27),1,IF(N($U290)&gt;0,AVERAGEIFS($Z$5:$Z$1000,$S$5:$S$1000,ROW(),$T$5:$T$1000,"Sub"),$Z290)))</f>
        <v/>
      </c>
      <c r="AE290" s="63">
        <f>IF($T290&lt;&gt;"Macro","",IF(COUNTIFS($Q$5:$Q$1000,$Q290,$T$5:$T$1000,"Macro",$G$5:$G$1000,"&gt;0")=0,1/COUNTIFS($Q$5:$Q$1000,$Q290,$T$5:$T$1000,"Macro"),IF(AND(ISNUMBER($G290),N($G290)&gt;0),$G290,SUMIFS($G$5:$G$1000,$Q$5:$Q$1000,$Q290,$T$5:$T$1000,"Macro")/COUNTIFS($Q$5:$Q$1000,$Q290,$T$5:$T$1000,"Macro",$G$5:$G$1000,"&gt;0"))/(COUNTIFS($Q$5:$Q$1000,$Q290,$T$5:$T$1000,"Macro")*SUMIFS($G$5:$G$1000,$Q$5:$Q$1000,$Q290,$T$5:$T$1000,"Macro")/COUNTIFS($Q$5:$Q$1000,$Q290,$T$5:$T$1000,"Macro",$G$5:$G$1000,"&gt;0"))))</f>
        <v/>
      </c>
    </row>
    <row r="291">
      <c r="A291" s="55">
        <f>IF(NOT((COUNTA($B291:$K291)+COUNTA($O291))&gt;0),"",IF($T291="Macro",COUNTIFS($T$5:$T291,"Macro",$Q$5:$Q291,$Q291),IF(N($S291)=0,"?",COUNTIFS(INDEX($T$5:$T$1000,1):INDEX($T$5:$T$1000,$S291-4),"Macro",INDEX($Q$5:$Q$1000,1):INDEX($Q$5:$Q$1000,$S291-4),INDEX($Q$5:$Q$1000,$S291-4))&amp;"."&amp;COUNTIFS($S$5:$S291,$S291,$T$5:$T291,"Sub"))))</f>
        <v/>
      </c>
      <c r="B291" s="56" t="n"/>
      <c r="C291" s="57" t="n"/>
      <c r="D291" s="58" t="n"/>
      <c r="E291" s="58" t="n"/>
      <c r="F291" s="58" t="n"/>
      <c r="G291" s="59" t="n"/>
      <c r="H291" s="59" t="n"/>
      <c r="I291" s="59" t="n"/>
      <c r="J291" s="59" t="n"/>
      <c r="K291" s="59" t="n"/>
      <c r="L291" s="60">
        <f>IF(NOT((COUNTA($B291:$K291)+COUNTA($O291))&gt;0),"",IF(ISNUMBER($F291),1,IF(N($U291)&gt;0,AVERAGEIFS($V$5:$V$1000,$S$5:$S$1000,ROW(),$T$5:$T$1000,"Sub"),$V291)))</f>
        <v/>
      </c>
      <c r="M291" s="55">
        <f>IF($L291="","",IF($L291&gt;=1,"Completado",IF($L291&gt;0,"En curso","Pendiente")))</f>
        <v/>
      </c>
      <c r="N291" s="55">
        <f>IF(NOT((COUNTA($B291:$K291)+COUNTA($O291))&gt;0),"",IF(ISNUMBER($F291),IF(AND(ISNUMBER($E291),$F291&gt;$E291),"Cumplida con "&amp;($F291-$E291)&amp;IF($F291-$E291=1," día"," días")&amp;" de retraso","Cumplida"),IF(N($L291)&gt;=1,"Cumplida",IF(NOT(ISNUMBER($E291)),"Sin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plazo")))))))</f>
        <v/>
      </c>
      <c r="O291" s="57" t="n"/>
      <c r="P291" s="61">
        <f>IF(NOT((COUNTA($B291:$K291)+COUNTA($O291))&gt;0),"",IF((IF($C291="","Falta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",""))="","✔ OK","⚠ "&amp;LEFT(IF($C291="","Falta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",""),LEN(IF($C291="","Falta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",""))-3)))</f>
        <v/>
      </c>
      <c r="Q291" s="62">
        <f>IF(NOT((COUNTA($B291:$K291)+COUNTA($O291))&gt;0),"",IF(AND($T291="Sub",N($S291)&gt;0),IF(ISNUMBER(INDEX($D$5:$D$1000,$S291-4)),DATE(YEAR(INDEX($D$5:$D$1000,$S291-4)),MONTH(INDEX($D$5:$D$1000,$S291-4)),1),IF(ISNUMBER(INDEX($E$5:$E$1000,$S291-4)),DATE(YEAR(INDEX($E$5:$E$1000,$S291-4)),MONTH(INDEX($E$5:$E$1000,$S291-4)),1),MesCiclo)),IF(ISNUMBER($D291),DATE(YEAR($D291),MONTH($D291),1),IF(ISNUMBER($E291),DATE(YEAR($E291),MONTH($E291),1),MesCiclo))))</f>
        <v/>
      </c>
      <c r="R291" s="63">
        <f>IF(OR($Q291="",$Q291&lt;&gt;MesCiclo),"",COUNTIF($Q$5:$Q291,MesCiclo))</f>
        <v/>
      </c>
      <c r="S291" s="63">
        <f>IF($T291="","",IF($T291="Macro",ROW(),IFERROR(LOOKUP(2,1/($T$5:$T291="Macro"),ROW($T$5:$T291)),0)))</f>
        <v/>
      </c>
      <c r="T291" s="63">
        <f>IF(NOT((COUNTA($B291:$K291)+COUNTA($O291))&gt;0),"",IF($B291="Subactividad","Sub","Macro"))</f>
        <v/>
      </c>
      <c r="U291" s="63">
        <f>IF($T291="Macro",COUNTIFS($S$5:$S$1000,ROW(),$T$5:$T$1000,"Sub"),"")</f>
        <v/>
      </c>
      <c r="V291" s="63">
        <f>IF($T291="","",IF(ISNUMBER($F291),1,IFERROR(LOOKUP(2,1/($H291:$K291&lt;&gt;""),$H291:$K291),0)))</f>
        <v/>
      </c>
      <c r="W291" s="63">
        <f>IF($T291="","",IF(AND(ISNUMBER($F291),$F291&lt;=IF($Q291=MesCiclo,InicioCiclo,$Q291+MOD(2-WEEKDAY($Q291),7))+6),1,IF(ISNUMBER($H291),$H291,0)))</f>
        <v/>
      </c>
      <c r="X291" s="63">
        <f>IF($T291="","",IF(AND(ISNUMBER($F291),$F291&lt;=IF($Q291=MesCiclo,InicioCiclo,$Q291+MOD(2-WEEKDAY($Q291),7))+13),1,IF(ISNUMBER($I291),$I291,$W291)))</f>
        <v/>
      </c>
      <c r="Y291" s="63">
        <f>IF($T291="","",IF(AND(ISNUMBER($F291),$F291&lt;=IF($Q291=MesCiclo,InicioCiclo,$Q291+MOD(2-WEEKDAY($Q291),7))+20),1,IF(ISNUMBER($J291),$J291,$X291)))</f>
        <v/>
      </c>
      <c r="Z291" s="63">
        <f>IF($T291="","",IF(AND(ISNUMBER($F291),$F291&lt;=IF($Q291=MesCiclo,InicioCiclo,$Q291+MOD(2-WEEKDAY($Q291),7))+27),1,IF(ISNUMBER($K291),$K291,$Y291)))</f>
        <v/>
      </c>
      <c r="AA291" s="63">
        <f>IF($T291="","",IF(AND(ISNUMBER($F291),$F291&lt;=IF($Q291=MesCiclo,InicioCiclo,$Q291+MOD(2-WEEKDAY($Q291),7))+6),1,IF(N($U291)&gt;0,AVERAGEIFS($W$5:$W$1000,$S$5:$S$1000,ROW(),$T$5:$T$1000,"Sub"),$W291)))</f>
        <v/>
      </c>
      <c r="AB291" s="63">
        <f>IF($T291="","",IF(AND(ISNUMBER($F291),$F291&lt;=IF($Q291=MesCiclo,InicioCiclo,$Q291+MOD(2-WEEKDAY($Q291),7))+13),1,IF(N($U291)&gt;0,AVERAGEIFS($X$5:$X$1000,$S$5:$S$1000,ROW(),$T$5:$T$1000,"Sub"),$X291)))</f>
        <v/>
      </c>
      <c r="AC291" s="63">
        <f>IF($T291="","",IF(AND(ISNUMBER($F291),$F291&lt;=IF($Q291=MesCiclo,InicioCiclo,$Q291+MOD(2-WEEKDAY($Q291),7))+20),1,IF(N($U291)&gt;0,AVERAGEIFS($Y$5:$Y$1000,$S$5:$S$1000,ROW(),$T$5:$T$1000,"Sub"),$Y291)))</f>
        <v/>
      </c>
      <c r="AD291" s="63">
        <f>IF($T291="","",IF(AND(ISNUMBER($F291),$F291&lt;=IF($Q291=MesCiclo,InicioCiclo,$Q291+MOD(2-WEEKDAY($Q291),7))+27),1,IF(N($U291)&gt;0,AVERAGEIFS($Z$5:$Z$1000,$S$5:$S$1000,ROW(),$T$5:$T$1000,"Sub"),$Z291)))</f>
        <v/>
      </c>
      <c r="AE291" s="63">
        <f>IF($T291&lt;&gt;"Macro","",IF(COUNTIFS($Q$5:$Q$1000,$Q291,$T$5:$T$1000,"Macro",$G$5:$G$1000,"&gt;0")=0,1/COUNTIFS($Q$5:$Q$1000,$Q291,$T$5:$T$1000,"Macro"),IF(AND(ISNUMBER($G291),N($G291)&gt;0),$G291,SUMIFS($G$5:$G$1000,$Q$5:$Q$1000,$Q291,$T$5:$T$1000,"Macro")/COUNTIFS($Q$5:$Q$1000,$Q291,$T$5:$T$1000,"Macro",$G$5:$G$1000,"&gt;0"))/(COUNTIFS($Q$5:$Q$1000,$Q291,$T$5:$T$1000,"Macro")*SUMIFS($G$5:$G$1000,$Q$5:$Q$1000,$Q291,$T$5:$T$1000,"Macro")/COUNTIFS($Q$5:$Q$1000,$Q291,$T$5:$T$1000,"Macro",$G$5:$G$1000,"&gt;0"))))</f>
        <v/>
      </c>
    </row>
    <row r="292">
      <c r="A292" s="55">
        <f>IF(NOT((COUNTA($B292:$K292)+COUNTA($O292))&gt;0),"",IF($T292="Macro",COUNTIFS($T$5:$T292,"Macro",$Q$5:$Q292,$Q292),IF(N($S292)=0,"?",COUNTIFS(INDEX($T$5:$T$1000,1):INDEX($T$5:$T$1000,$S292-4),"Macro",INDEX($Q$5:$Q$1000,1):INDEX($Q$5:$Q$1000,$S292-4),INDEX($Q$5:$Q$1000,$S292-4))&amp;"."&amp;COUNTIFS($S$5:$S292,$S292,$T$5:$T292,"Sub"))))</f>
        <v/>
      </c>
      <c r="B292" s="56" t="n"/>
      <c r="C292" s="57" t="n"/>
      <c r="D292" s="58" t="n"/>
      <c r="E292" s="58" t="n"/>
      <c r="F292" s="58" t="n"/>
      <c r="G292" s="59" t="n"/>
      <c r="H292" s="59" t="n"/>
      <c r="I292" s="59" t="n"/>
      <c r="J292" s="59" t="n"/>
      <c r="K292" s="59" t="n"/>
      <c r="L292" s="60">
        <f>IF(NOT((COUNTA($B292:$K292)+COUNTA($O292))&gt;0),"",IF(ISNUMBER($F292),1,IF(N($U292)&gt;0,AVERAGEIFS($V$5:$V$1000,$S$5:$S$1000,ROW(),$T$5:$T$1000,"Sub"),$V292)))</f>
        <v/>
      </c>
      <c r="M292" s="55">
        <f>IF($L292="","",IF($L292&gt;=1,"Completado",IF($L292&gt;0,"En curso","Pendiente")))</f>
        <v/>
      </c>
      <c r="N292" s="55">
        <f>IF(NOT((COUNTA($B292:$K292)+COUNTA($O292))&gt;0),"",IF(ISNUMBER($F292),IF(AND(ISNUMBER($E292),$F292&gt;$E292),"Cumplida con "&amp;($F292-$E292)&amp;IF($F292-$E292=1," día"," días")&amp;" de retraso","Cumplida"),IF(N($L292)&gt;=1,"Cumplida",IF(NOT(ISNUMBER($E292)),"Sin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plazo")))))))</f>
        <v/>
      </c>
      <c r="O292" s="57" t="n"/>
      <c r="P292" s="61">
        <f>IF(NOT((COUNTA($B292:$K292)+COUNTA($O292))&gt;0),"",IF((IF($C292="","Falta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",""))="","✔ OK","⚠ "&amp;LEFT(IF($C292="","Falta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",""),LEN(IF($C292="","Falta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",""))-3)))</f>
        <v/>
      </c>
      <c r="Q292" s="62">
        <f>IF(NOT((COUNTA($B292:$K292)+COUNTA($O292))&gt;0),"",IF(AND($T292="Sub",N($S292)&gt;0),IF(ISNUMBER(INDEX($D$5:$D$1000,$S292-4)),DATE(YEAR(INDEX($D$5:$D$1000,$S292-4)),MONTH(INDEX($D$5:$D$1000,$S292-4)),1),IF(ISNUMBER(INDEX($E$5:$E$1000,$S292-4)),DATE(YEAR(INDEX($E$5:$E$1000,$S292-4)),MONTH(INDEX($E$5:$E$1000,$S292-4)),1),MesCiclo)),IF(ISNUMBER($D292),DATE(YEAR($D292),MONTH($D292),1),IF(ISNUMBER($E292),DATE(YEAR($E292),MONTH($E292),1),MesCiclo))))</f>
        <v/>
      </c>
      <c r="R292" s="63">
        <f>IF(OR($Q292="",$Q292&lt;&gt;MesCiclo),"",COUNTIF($Q$5:$Q292,MesCiclo))</f>
        <v/>
      </c>
      <c r="S292" s="63">
        <f>IF($T292="","",IF($T292="Macro",ROW(),IFERROR(LOOKUP(2,1/($T$5:$T292="Macro"),ROW($T$5:$T292)),0)))</f>
        <v/>
      </c>
      <c r="T292" s="63">
        <f>IF(NOT((COUNTA($B292:$K292)+COUNTA($O292))&gt;0),"",IF($B292="Subactividad","Sub","Macro"))</f>
        <v/>
      </c>
      <c r="U292" s="63">
        <f>IF($T292="Macro",COUNTIFS($S$5:$S$1000,ROW(),$T$5:$T$1000,"Sub"),"")</f>
        <v/>
      </c>
      <c r="V292" s="63">
        <f>IF($T292="","",IF(ISNUMBER($F292),1,IFERROR(LOOKUP(2,1/($H292:$K292&lt;&gt;""),$H292:$K292),0)))</f>
        <v/>
      </c>
      <c r="W292" s="63">
        <f>IF($T292="","",IF(AND(ISNUMBER($F292),$F292&lt;=IF($Q292=MesCiclo,InicioCiclo,$Q292+MOD(2-WEEKDAY($Q292),7))+6),1,IF(ISNUMBER($H292),$H292,0)))</f>
        <v/>
      </c>
      <c r="X292" s="63">
        <f>IF($T292="","",IF(AND(ISNUMBER($F292),$F292&lt;=IF($Q292=MesCiclo,InicioCiclo,$Q292+MOD(2-WEEKDAY($Q292),7))+13),1,IF(ISNUMBER($I292),$I292,$W292)))</f>
        <v/>
      </c>
      <c r="Y292" s="63">
        <f>IF($T292="","",IF(AND(ISNUMBER($F292),$F292&lt;=IF($Q292=MesCiclo,InicioCiclo,$Q292+MOD(2-WEEKDAY($Q292),7))+20),1,IF(ISNUMBER($J292),$J292,$X292)))</f>
        <v/>
      </c>
      <c r="Z292" s="63">
        <f>IF($T292="","",IF(AND(ISNUMBER($F292),$F292&lt;=IF($Q292=MesCiclo,InicioCiclo,$Q292+MOD(2-WEEKDAY($Q292),7))+27),1,IF(ISNUMBER($K292),$K292,$Y292)))</f>
        <v/>
      </c>
      <c r="AA292" s="63">
        <f>IF($T292="","",IF(AND(ISNUMBER($F292),$F292&lt;=IF($Q292=MesCiclo,InicioCiclo,$Q292+MOD(2-WEEKDAY($Q292),7))+6),1,IF(N($U292)&gt;0,AVERAGEIFS($W$5:$W$1000,$S$5:$S$1000,ROW(),$T$5:$T$1000,"Sub"),$W292)))</f>
        <v/>
      </c>
      <c r="AB292" s="63">
        <f>IF($T292="","",IF(AND(ISNUMBER($F292),$F292&lt;=IF($Q292=MesCiclo,InicioCiclo,$Q292+MOD(2-WEEKDAY($Q292),7))+13),1,IF(N($U292)&gt;0,AVERAGEIFS($X$5:$X$1000,$S$5:$S$1000,ROW(),$T$5:$T$1000,"Sub"),$X292)))</f>
        <v/>
      </c>
      <c r="AC292" s="63">
        <f>IF($T292="","",IF(AND(ISNUMBER($F292),$F292&lt;=IF($Q292=MesCiclo,InicioCiclo,$Q292+MOD(2-WEEKDAY($Q292),7))+20),1,IF(N($U292)&gt;0,AVERAGEIFS($Y$5:$Y$1000,$S$5:$S$1000,ROW(),$T$5:$T$1000,"Sub"),$Y292)))</f>
        <v/>
      </c>
      <c r="AD292" s="63">
        <f>IF($T292="","",IF(AND(ISNUMBER($F292),$F292&lt;=IF($Q292=MesCiclo,InicioCiclo,$Q292+MOD(2-WEEKDAY($Q292),7))+27),1,IF(N($U292)&gt;0,AVERAGEIFS($Z$5:$Z$1000,$S$5:$S$1000,ROW(),$T$5:$T$1000,"Sub"),$Z292)))</f>
        <v/>
      </c>
      <c r="AE292" s="63">
        <f>IF($T292&lt;&gt;"Macro","",IF(COUNTIFS($Q$5:$Q$1000,$Q292,$T$5:$T$1000,"Macro",$G$5:$G$1000,"&gt;0")=0,1/COUNTIFS($Q$5:$Q$1000,$Q292,$T$5:$T$1000,"Macro"),IF(AND(ISNUMBER($G292),N($G292)&gt;0),$G292,SUMIFS($G$5:$G$1000,$Q$5:$Q$1000,$Q292,$T$5:$T$1000,"Macro")/COUNTIFS($Q$5:$Q$1000,$Q292,$T$5:$T$1000,"Macro",$G$5:$G$1000,"&gt;0"))/(COUNTIFS($Q$5:$Q$1000,$Q292,$T$5:$T$1000,"Macro")*SUMIFS($G$5:$G$1000,$Q$5:$Q$1000,$Q292,$T$5:$T$1000,"Macro")/COUNTIFS($Q$5:$Q$1000,$Q292,$T$5:$T$1000,"Macro",$G$5:$G$1000,"&gt;0"))))</f>
        <v/>
      </c>
    </row>
    <row r="293">
      <c r="A293" s="55">
        <f>IF(NOT((COUNTA($B293:$K293)+COUNTA($O293))&gt;0),"",IF($T293="Macro",COUNTIFS($T$5:$T293,"Macro",$Q$5:$Q293,$Q293),IF(N($S293)=0,"?",COUNTIFS(INDEX($T$5:$T$1000,1):INDEX($T$5:$T$1000,$S293-4),"Macro",INDEX($Q$5:$Q$1000,1):INDEX($Q$5:$Q$1000,$S293-4),INDEX($Q$5:$Q$1000,$S293-4))&amp;"."&amp;COUNTIFS($S$5:$S293,$S293,$T$5:$T293,"Sub"))))</f>
        <v/>
      </c>
      <c r="B293" s="56" t="n"/>
      <c r="C293" s="57" t="n"/>
      <c r="D293" s="58" t="n"/>
      <c r="E293" s="58" t="n"/>
      <c r="F293" s="58" t="n"/>
      <c r="G293" s="59" t="n"/>
      <c r="H293" s="59" t="n"/>
      <c r="I293" s="59" t="n"/>
      <c r="J293" s="59" t="n"/>
      <c r="K293" s="59" t="n"/>
      <c r="L293" s="60">
        <f>IF(NOT((COUNTA($B293:$K293)+COUNTA($O293))&gt;0),"",IF(ISNUMBER($F293),1,IF(N($U293)&gt;0,AVERAGEIFS($V$5:$V$1000,$S$5:$S$1000,ROW(),$T$5:$T$1000,"Sub"),$V293)))</f>
        <v/>
      </c>
      <c r="M293" s="55">
        <f>IF($L293="","",IF($L293&gt;=1,"Completado",IF($L293&gt;0,"En curso","Pendiente")))</f>
        <v/>
      </c>
      <c r="N293" s="55">
        <f>IF(NOT((COUNTA($B293:$K293)+COUNTA($O293))&gt;0),"",IF(ISNUMBER($F293),IF(AND(ISNUMBER($E293),$F293&gt;$E293),"Cumplida con "&amp;($F293-$E293)&amp;IF($F293-$E293=1," día"," días")&amp;" de retraso","Cumplida"),IF(N($L293)&gt;=1,"Cumplida",IF(NOT(ISNUMBER($E293)),"Sin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plazo")))))))</f>
        <v/>
      </c>
      <c r="O293" s="57" t="n"/>
      <c r="P293" s="61">
        <f>IF(NOT((COUNTA($B293:$K293)+COUNTA($O293))&gt;0),"",IF((IF($C293="","Falta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",""))="","✔ OK","⚠ "&amp;LEFT(IF($C293="","Falta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",""),LEN(IF($C293="","Falta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",""))-3)))</f>
        <v/>
      </c>
      <c r="Q293" s="62">
        <f>IF(NOT((COUNTA($B293:$K293)+COUNTA($O293))&gt;0),"",IF(AND($T293="Sub",N($S293)&gt;0),IF(ISNUMBER(INDEX($D$5:$D$1000,$S293-4)),DATE(YEAR(INDEX($D$5:$D$1000,$S293-4)),MONTH(INDEX($D$5:$D$1000,$S293-4)),1),IF(ISNUMBER(INDEX($E$5:$E$1000,$S293-4)),DATE(YEAR(INDEX($E$5:$E$1000,$S293-4)),MONTH(INDEX($E$5:$E$1000,$S293-4)),1),MesCiclo)),IF(ISNUMBER($D293),DATE(YEAR($D293),MONTH($D293),1),IF(ISNUMBER($E293),DATE(YEAR($E293),MONTH($E293),1),MesCiclo))))</f>
        <v/>
      </c>
      <c r="R293" s="63">
        <f>IF(OR($Q293="",$Q293&lt;&gt;MesCiclo),"",COUNTIF($Q$5:$Q293,MesCiclo))</f>
        <v/>
      </c>
      <c r="S293" s="63">
        <f>IF($T293="","",IF($T293="Macro",ROW(),IFERROR(LOOKUP(2,1/($T$5:$T293="Macro"),ROW($T$5:$T293)),0)))</f>
        <v/>
      </c>
      <c r="T293" s="63">
        <f>IF(NOT((COUNTA($B293:$K293)+COUNTA($O293))&gt;0),"",IF($B293="Subactividad","Sub","Macro"))</f>
        <v/>
      </c>
      <c r="U293" s="63">
        <f>IF($T293="Macro",COUNTIFS($S$5:$S$1000,ROW(),$T$5:$T$1000,"Sub"),"")</f>
        <v/>
      </c>
      <c r="V293" s="63">
        <f>IF($T293="","",IF(ISNUMBER($F293),1,IFERROR(LOOKUP(2,1/($H293:$K293&lt;&gt;""),$H293:$K293),0)))</f>
        <v/>
      </c>
      <c r="W293" s="63">
        <f>IF($T293="","",IF(AND(ISNUMBER($F293),$F293&lt;=IF($Q293=MesCiclo,InicioCiclo,$Q293+MOD(2-WEEKDAY($Q293),7))+6),1,IF(ISNUMBER($H293),$H293,0)))</f>
        <v/>
      </c>
      <c r="X293" s="63">
        <f>IF($T293="","",IF(AND(ISNUMBER($F293),$F293&lt;=IF($Q293=MesCiclo,InicioCiclo,$Q293+MOD(2-WEEKDAY($Q293),7))+13),1,IF(ISNUMBER($I293),$I293,$W293)))</f>
        <v/>
      </c>
      <c r="Y293" s="63">
        <f>IF($T293="","",IF(AND(ISNUMBER($F293),$F293&lt;=IF($Q293=MesCiclo,InicioCiclo,$Q293+MOD(2-WEEKDAY($Q293),7))+20),1,IF(ISNUMBER($J293),$J293,$X293)))</f>
        <v/>
      </c>
      <c r="Z293" s="63">
        <f>IF($T293="","",IF(AND(ISNUMBER($F293),$F293&lt;=IF($Q293=MesCiclo,InicioCiclo,$Q293+MOD(2-WEEKDAY($Q293),7))+27),1,IF(ISNUMBER($K293),$K293,$Y293)))</f>
        <v/>
      </c>
      <c r="AA293" s="63">
        <f>IF($T293="","",IF(AND(ISNUMBER($F293),$F293&lt;=IF($Q293=MesCiclo,InicioCiclo,$Q293+MOD(2-WEEKDAY($Q293),7))+6),1,IF(N($U293)&gt;0,AVERAGEIFS($W$5:$W$1000,$S$5:$S$1000,ROW(),$T$5:$T$1000,"Sub"),$W293)))</f>
        <v/>
      </c>
      <c r="AB293" s="63">
        <f>IF($T293="","",IF(AND(ISNUMBER($F293),$F293&lt;=IF($Q293=MesCiclo,InicioCiclo,$Q293+MOD(2-WEEKDAY($Q293),7))+13),1,IF(N($U293)&gt;0,AVERAGEIFS($X$5:$X$1000,$S$5:$S$1000,ROW(),$T$5:$T$1000,"Sub"),$X293)))</f>
        <v/>
      </c>
      <c r="AC293" s="63">
        <f>IF($T293="","",IF(AND(ISNUMBER($F293),$F293&lt;=IF($Q293=MesCiclo,InicioCiclo,$Q293+MOD(2-WEEKDAY($Q293),7))+20),1,IF(N($U293)&gt;0,AVERAGEIFS($Y$5:$Y$1000,$S$5:$S$1000,ROW(),$T$5:$T$1000,"Sub"),$Y293)))</f>
        <v/>
      </c>
      <c r="AD293" s="63">
        <f>IF($T293="","",IF(AND(ISNUMBER($F293),$F293&lt;=IF($Q293=MesCiclo,InicioCiclo,$Q293+MOD(2-WEEKDAY($Q293),7))+27),1,IF(N($U293)&gt;0,AVERAGEIFS($Z$5:$Z$1000,$S$5:$S$1000,ROW(),$T$5:$T$1000,"Sub"),$Z293)))</f>
        <v/>
      </c>
      <c r="AE293" s="63">
        <f>IF($T293&lt;&gt;"Macro","",IF(COUNTIFS($Q$5:$Q$1000,$Q293,$T$5:$T$1000,"Macro",$G$5:$G$1000,"&gt;0")=0,1/COUNTIFS($Q$5:$Q$1000,$Q293,$T$5:$T$1000,"Macro"),IF(AND(ISNUMBER($G293),N($G293)&gt;0),$G293,SUMIFS($G$5:$G$1000,$Q$5:$Q$1000,$Q293,$T$5:$T$1000,"Macro")/COUNTIFS($Q$5:$Q$1000,$Q293,$T$5:$T$1000,"Macro",$G$5:$G$1000,"&gt;0"))/(COUNTIFS($Q$5:$Q$1000,$Q293,$T$5:$T$1000,"Macro")*SUMIFS($G$5:$G$1000,$Q$5:$Q$1000,$Q293,$T$5:$T$1000,"Macro")/COUNTIFS($Q$5:$Q$1000,$Q293,$T$5:$T$1000,"Macro",$G$5:$G$1000,"&gt;0"))))</f>
        <v/>
      </c>
    </row>
    <row r="294">
      <c r="A294" s="55">
        <f>IF(NOT((COUNTA($B294:$K294)+COUNTA($O294))&gt;0),"",IF($T294="Macro",COUNTIFS($T$5:$T294,"Macro",$Q$5:$Q294,$Q294),IF(N($S294)=0,"?",COUNTIFS(INDEX($T$5:$T$1000,1):INDEX($T$5:$T$1000,$S294-4),"Macro",INDEX($Q$5:$Q$1000,1):INDEX($Q$5:$Q$1000,$S294-4),INDEX($Q$5:$Q$1000,$S294-4))&amp;"."&amp;COUNTIFS($S$5:$S294,$S294,$T$5:$T294,"Sub"))))</f>
        <v/>
      </c>
      <c r="B294" s="56" t="n"/>
      <c r="C294" s="57" t="n"/>
      <c r="D294" s="58" t="n"/>
      <c r="E294" s="58" t="n"/>
      <c r="F294" s="58" t="n"/>
      <c r="G294" s="59" t="n"/>
      <c r="H294" s="59" t="n"/>
      <c r="I294" s="59" t="n"/>
      <c r="J294" s="59" t="n"/>
      <c r="K294" s="59" t="n"/>
      <c r="L294" s="60">
        <f>IF(NOT((COUNTA($B294:$K294)+COUNTA($O294))&gt;0),"",IF(ISNUMBER($F294),1,IF(N($U294)&gt;0,AVERAGEIFS($V$5:$V$1000,$S$5:$S$1000,ROW(),$T$5:$T$1000,"Sub"),$V294)))</f>
        <v/>
      </c>
      <c r="M294" s="55">
        <f>IF($L294="","",IF($L294&gt;=1,"Completado",IF($L294&gt;0,"En curso","Pendiente")))</f>
        <v/>
      </c>
      <c r="N294" s="55">
        <f>IF(NOT((COUNTA($B294:$K294)+COUNTA($O294))&gt;0),"",IF(ISNUMBER($F294),IF(AND(ISNUMBER($E294),$F294&gt;$E294),"Cumplida con "&amp;($F294-$E294)&amp;IF($F294-$E294=1," día"," días")&amp;" de retraso","Cumplida"),IF(N($L294)&gt;=1,"Cumplida",IF(NOT(ISNUMBER($E294)),"Sin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plazo")))))))</f>
        <v/>
      </c>
      <c r="O294" s="57" t="n"/>
      <c r="P294" s="61">
        <f>IF(NOT((COUNTA($B294:$K294)+COUNTA($O294))&gt;0),"",IF((IF($C294="","Falta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",""))="","✔ OK","⚠ "&amp;LEFT(IF($C294="","Falta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",""),LEN(IF($C294="","Falta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",""))-3)))</f>
        <v/>
      </c>
      <c r="Q294" s="62">
        <f>IF(NOT((COUNTA($B294:$K294)+COUNTA($O294))&gt;0),"",IF(AND($T294="Sub",N($S294)&gt;0),IF(ISNUMBER(INDEX($D$5:$D$1000,$S294-4)),DATE(YEAR(INDEX($D$5:$D$1000,$S294-4)),MONTH(INDEX($D$5:$D$1000,$S294-4)),1),IF(ISNUMBER(INDEX($E$5:$E$1000,$S294-4)),DATE(YEAR(INDEX($E$5:$E$1000,$S294-4)),MONTH(INDEX($E$5:$E$1000,$S294-4)),1),MesCiclo)),IF(ISNUMBER($D294),DATE(YEAR($D294),MONTH($D294),1),IF(ISNUMBER($E294),DATE(YEAR($E294),MONTH($E294),1),MesCiclo))))</f>
        <v/>
      </c>
      <c r="R294" s="63">
        <f>IF(OR($Q294="",$Q294&lt;&gt;MesCiclo),"",COUNTIF($Q$5:$Q294,MesCiclo))</f>
        <v/>
      </c>
      <c r="S294" s="63">
        <f>IF($T294="","",IF($T294="Macro",ROW(),IFERROR(LOOKUP(2,1/($T$5:$T294="Macro"),ROW($T$5:$T294)),0)))</f>
        <v/>
      </c>
      <c r="T294" s="63">
        <f>IF(NOT((COUNTA($B294:$K294)+COUNTA($O294))&gt;0),"",IF($B294="Subactividad","Sub","Macro"))</f>
        <v/>
      </c>
      <c r="U294" s="63">
        <f>IF($T294="Macro",COUNTIFS($S$5:$S$1000,ROW(),$T$5:$T$1000,"Sub"),"")</f>
        <v/>
      </c>
      <c r="V294" s="63">
        <f>IF($T294="","",IF(ISNUMBER($F294),1,IFERROR(LOOKUP(2,1/($H294:$K294&lt;&gt;""),$H294:$K294),0)))</f>
        <v/>
      </c>
      <c r="W294" s="63">
        <f>IF($T294="","",IF(AND(ISNUMBER($F294),$F294&lt;=IF($Q294=MesCiclo,InicioCiclo,$Q294+MOD(2-WEEKDAY($Q294),7))+6),1,IF(ISNUMBER($H294),$H294,0)))</f>
        <v/>
      </c>
      <c r="X294" s="63">
        <f>IF($T294="","",IF(AND(ISNUMBER($F294),$F294&lt;=IF($Q294=MesCiclo,InicioCiclo,$Q294+MOD(2-WEEKDAY($Q294),7))+13),1,IF(ISNUMBER($I294),$I294,$W294)))</f>
        <v/>
      </c>
      <c r="Y294" s="63">
        <f>IF($T294="","",IF(AND(ISNUMBER($F294),$F294&lt;=IF($Q294=MesCiclo,InicioCiclo,$Q294+MOD(2-WEEKDAY($Q294),7))+20),1,IF(ISNUMBER($J294),$J294,$X294)))</f>
        <v/>
      </c>
      <c r="Z294" s="63">
        <f>IF($T294="","",IF(AND(ISNUMBER($F294),$F294&lt;=IF($Q294=MesCiclo,InicioCiclo,$Q294+MOD(2-WEEKDAY($Q294),7))+27),1,IF(ISNUMBER($K294),$K294,$Y294)))</f>
        <v/>
      </c>
      <c r="AA294" s="63">
        <f>IF($T294="","",IF(AND(ISNUMBER($F294),$F294&lt;=IF($Q294=MesCiclo,InicioCiclo,$Q294+MOD(2-WEEKDAY($Q294),7))+6),1,IF(N($U294)&gt;0,AVERAGEIFS($W$5:$W$1000,$S$5:$S$1000,ROW(),$T$5:$T$1000,"Sub"),$W294)))</f>
        <v/>
      </c>
      <c r="AB294" s="63">
        <f>IF($T294="","",IF(AND(ISNUMBER($F294),$F294&lt;=IF($Q294=MesCiclo,InicioCiclo,$Q294+MOD(2-WEEKDAY($Q294),7))+13),1,IF(N($U294)&gt;0,AVERAGEIFS($X$5:$X$1000,$S$5:$S$1000,ROW(),$T$5:$T$1000,"Sub"),$X294)))</f>
        <v/>
      </c>
      <c r="AC294" s="63">
        <f>IF($T294="","",IF(AND(ISNUMBER($F294),$F294&lt;=IF($Q294=MesCiclo,InicioCiclo,$Q294+MOD(2-WEEKDAY($Q294),7))+20),1,IF(N($U294)&gt;0,AVERAGEIFS($Y$5:$Y$1000,$S$5:$S$1000,ROW(),$T$5:$T$1000,"Sub"),$Y294)))</f>
        <v/>
      </c>
      <c r="AD294" s="63">
        <f>IF($T294="","",IF(AND(ISNUMBER($F294),$F294&lt;=IF($Q294=MesCiclo,InicioCiclo,$Q294+MOD(2-WEEKDAY($Q294),7))+27),1,IF(N($U294)&gt;0,AVERAGEIFS($Z$5:$Z$1000,$S$5:$S$1000,ROW(),$T$5:$T$1000,"Sub"),$Z294)))</f>
        <v/>
      </c>
      <c r="AE294" s="63">
        <f>IF($T294&lt;&gt;"Macro","",IF(COUNTIFS($Q$5:$Q$1000,$Q294,$T$5:$T$1000,"Macro",$G$5:$G$1000,"&gt;0")=0,1/COUNTIFS($Q$5:$Q$1000,$Q294,$T$5:$T$1000,"Macro"),IF(AND(ISNUMBER($G294),N($G294)&gt;0),$G294,SUMIFS($G$5:$G$1000,$Q$5:$Q$1000,$Q294,$T$5:$T$1000,"Macro")/COUNTIFS($Q$5:$Q$1000,$Q294,$T$5:$T$1000,"Macro",$G$5:$G$1000,"&gt;0"))/(COUNTIFS($Q$5:$Q$1000,$Q294,$T$5:$T$1000,"Macro")*SUMIFS($G$5:$G$1000,$Q$5:$Q$1000,$Q294,$T$5:$T$1000,"Macro")/COUNTIFS($Q$5:$Q$1000,$Q294,$T$5:$T$1000,"Macro",$G$5:$G$1000,"&gt;0"))))</f>
        <v/>
      </c>
    </row>
    <row r="295">
      <c r="A295" s="55">
        <f>IF(NOT((COUNTA($B295:$K295)+COUNTA($O295))&gt;0),"",IF($T295="Macro",COUNTIFS($T$5:$T295,"Macro",$Q$5:$Q295,$Q295),IF(N($S295)=0,"?",COUNTIFS(INDEX($T$5:$T$1000,1):INDEX($T$5:$T$1000,$S295-4),"Macro",INDEX($Q$5:$Q$1000,1):INDEX($Q$5:$Q$1000,$S295-4),INDEX($Q$5:$Q$1000,$S295-4))&amp;"."&amp;COUNTIFS($S$5:$S295,$S295,$T$5:$T295,"Sub"))))</f>
        <v/>
      </c>
      <c r="B295" s="56" t="n"/>
      <c r="C295" s="57" t="n"/>
      <c r="D295" s="58" t="n"/>
      <c r="E295" s="58" t="n"/>
      <c r="F295" s="58" t="n"/>
      <c r="G295" s="59" t="n"/>
      <c r="H295" s="59" t="n"/>
      <c r="I295" s="59" t="n"/>
      <c r="J295" s="59" t="n"/>
      <c r="K295" s="59" t="n"/>
      <c r="L295" s="60">
        <f>IF(NOT((COUNTA($B295:$K295)+COUNTA($O295))&gt;0),"",IF(ISNUMBER($F295),1,IF(N($U295)&gt;0,AVERAGEIFS($V$5:$V$1000,$S$5:$S$1000,ROW(),$T$5:$T$1000,"Sub"),$V295)))</f>
        <v/>
      </c>
      <c r="M295" s="55">
        <f>IF($L295="","",IF($L295&gt;=1,"Completado",IF($L295&gt;0,"En curso","Pendiente")))</f>
        <v/>
      </c>
      <c r="N295" s="55">
        <f>IF(NOT((COUNTA($B295:$K295)+COUNTA($O295))&gt;0),"",IF(ISNUMBER($F295),IF(AND(ISNUMBER($E295),$F295&gt;$E295),"Cumplida con "&amp;($F295-$E295)&amp;IF($F295-$E295=1," día"," días")&amp;" de retraso","Cumplida"),IF(N($L295)&gt;=1,"Cumplida",IF(NOT(ISNUMBER($E295)),"Sin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plazo")))))))</f>
        <v/>
      </c>
      <c r="O295" s="57" t="n"/>
      <c r="P295" s="61">
        <f>IF(NOT((COUNTA($B295:$K295)+COUNTA($O295))&gt;0),"",IF((IF($C295="","Falta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",""))="","✔ OK","⚠ "&amp;LEFT(IF($C295="","Falta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",""),LEN(IF($C295="","Falta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",""))-3)))</f>
        <v/>
      </c>
      <c r="Q295" s="62">
        <f>IF(NOT((COUNTA($B295:$K295)+COUNTA($O295))&gt;0),"",IF(AND($T295="Sub",N($S295)&gt;0),IF(ISNUMBER(INDEX($D$5:$D$1000,$S295-4)),DATE(YEAR(INDEX($D$5:$D$1000,$S295-4)),MONTH(INDEX($D$5:$D$1000,$S295-4)),1),IF(ISNUMBER(INDEX($E$5:$E$1000,$S295-4)),DATE(YEAR(INDEX($E$5:$E$1000,$S295-4)),MONTH(INDEX($E$5:$E$1000,$S295-4)),1),MesCiclo)),IF(ISNUMBER($D295),DATE(YEAR($D295),MONTH($D295),1),IF(ISNUMBER($E295),DATE(YEAR($E295),MONTH($E295),1),MesCiclo))))</f>
        <v/>
      </c>
      <c r="R295" s="63">
        <f>IF(OR($Q295="",$Q295&lt;&gt;MesCiclo),"",COUNTIF($Q$5:$Q295,MesCiclo))</f>
        <v/>
      </c>
      <c r="S295" s="63">
        <f>IF($T295="","",IF($T295="Macro",ROW(),IFERROR(LOOKUP(2,1/($T$5:$T295="Macro"),ROW($T$5:$T295)),0)))</f>
        <v/>
      </c>
      <c r="T295" s="63">
        <f>IF(NOT((COUNTA($B295:$K295)+COUNTA($O295))&gt;0),"",IF($B295="Subactividad","Sub","Macro"))</f>
        <v/>
      </c>
      <c r="U295" s="63">
        <f>IF($T295="Macro",COUNTIFS($S$5:$S$1000,ROW(),$T$5:$T$1000,"Sub"),"")</f>
        <v/>
      </c>
      <c r="V295" s="63">
        <f>IF($T295="","",IF(ISNUMBER($F295),1,IFERROR(LOOKUP(2,1/($H295:$K295&lt;&gt;""),$H295:$K295),0)))</f>
        <v/>
      </c>
      <c r="W295" s="63">
        <f>IF($T295="","",IF(AND(ISNUMBER($F295),$F295&lt;=IF($Q295=MesCiclo,InicioCiclo,$Q295+MOD(2-WEEKDAY($Q295),7))+6),1,IF(ISNUMBER($H295),$H295,0)))</f>
        <v/>
      </c>
      <c r="X295" s="63">
        <f>IF($T295="","",IF(AND(ISNUMBER($F295),$F295&lt;=IF($Q295=MesCiclo,InicioCiclo,$Q295+MOD(2-WEEKDAY($Q295),7))+13),1,IF(ISNUMBER($I295),$I295,$W295)))</f>
        <v/>
      </c>
      <c r="Y295" s="63">
        <f>IF($T295="","",IF(AND(ISNUMBER($F295),$F295&lt;=IF($Q295=MesCiclo,InicioCiclo,$Q295+MOD(2-WEEKDAY($Q295),7))+20),1,IF(ISNUMBER($J295),$J295,$X295)))</f>
        <v/>
      </c>
      <c r="Z295" s="63">
        <f>IF($T295="","",IF(AND(ISNUMBER($F295),$F295&lt;=IF($Q295=MesCiclo,InicioCiclo,$Q295+MOD(2-WEEKDAY($Q295),7))+27),1,IF(ISNUMBER($K295),$K295,$Y295)))</f>
        <v/>
      </c>
      <c r="AA295" s="63">
        <f>IF($T295="","",IF(AND(ISNUMBER($F295),$F295&lt;=IF($Q295=MesCiclo,InicioCiclo,$Q295+MOD(2-WEEKDAY($Q295),7))+6),1,IF(N($U295)&gt;0,AVERAGEIFS($W$5:$W$1000,$S$5:$S$1000,ROW(),$T$5:$T$1000,"Sub"),$W295)))</f>
        <v/>
      </c>
      <c r="AB295" s="63">
        <f>IF($T295="","",IF(AND(ISNUMBER($F295),$F295&lt;=IF($Q295=MesCiclo,InicioCiclo,$Q295+MOD(2-WEEKDAY($Q295),7))+13),1,IF(N($U295)&gt;0,AVERAGEIFS($X$5:$X$1000,$S$5:$S$1000,ROW(),$T$5:$T$1000,"Sub"),$X295)))</f>
        <v/>
      </c>
      <c r="AC295" s="63">
        <f>IF($T295="","",IF(AND(ISNUMBER($F295),$F295&lt;=IF($Q295=MesCiclo,InicioCiclo,$Q295+MOD(2-WEEKDAY($Q295),7))+20),1,IF(N($U295)&gt;0,AVERAGEIFS($Y$5:$Y$1000,$S$5:$S$1000,ROW(),$T$5:$T$1000,"Sub"),$Y295)))</f>
        <v/>
      </c>
      <c r="AD295" s="63">
        <f>IF($T295="","",IF(AND(ISNUMBER($F295),$F295&lt;=IF($Q295=MesCiclo,InicioCiclo,$Q295+MOD(2-WEEKDAY($Q295),7))+27),1,IF(N($U295)&gt;0,AVERAGEIFS($Z$5:$Z$1000,$S$5:$S$1000,ROW(),$T$5:$T$1000,"Sub"),$Z295)))</f>
        <v/>
      </c>
      <c r="AE295" s="63">
        <f>IF($T295&lt;&gt;"Macro","",IF(COUNTIFS($Q$5:$Q$1000,$Q295,$T$5:$T$1000,"Macro",$G$5:$G$1000,"&gt;0")=0,1/COUNTIFS($Q$5:$Q$1000,$Q295,$T$5:$T$1000,"Macro"),IF(AND(ISNUMBER($G295),N($G295)&gt;0),$G295,SUMIFS($G$5:$G$1000,$Q$5:$Q$1000,$Q295,$T$5:$T$1000,"Macro")/COUNTIFS($Q$5:$Q$1000,$Q295,$T$5:$T$1000,"Macro",$G$5:$G$1000,"&gt;0"))/(COUNTIFS($Q$5:$Q$1000,$Q295,$T$5:$T$1000,"Macro")*SUMIFS($G$5:$G$1000,$Q$5:$Q$1000,$Q295,$T$5:$T$1000,"Macro")/COUNTIFS($Q$5:$Q$1000,$Q295,$T$5:$T$1000,"Macro",$G$5:$G$1000,"&gt;0"))))</f>
        <v/>
      </c>
    </row>
    <row r="296">
      <c r="A296" s="55">
        <f>IF(NOT((COUNTA($B296:$K296)+COUNTA($O296))&gt;0),"",IF($T296="Macro",COUNTIFS($T$5:$T296,"Macro",$Q$5:$Q296,$Q296),IF(N($S296)=0,"?",COUNTIFS(INDEX($T$5:$T$1000,1):INDEX($T$5:$T$1000,$S296-4),"Macro",INDEX($Q$5:$Q$1000,1):INDEX($Q$5:$Q$1000,$S296-4),INDEX($Q$5:$Q$1000,$S296-4))&amp;"."&amp;COUNTIFS($S$5:$S296,$S296,$T$5:$T296,"Sub"))))</f>
        <v/>
      </c>
      <c r="B296" s="56" t="n"/>
      <c r="C296" s="57" t="n"/>
      <c r="D296" s="58" t="n"/>
      <c r="E296" s="58" t="n"/>
      <c r="F296" s="58" t="n"/>
      <c r="G296" s="59" t="n"/>
      <c r="H296" s="59" t="n"/>
      <c r="I296" s="59" t="n"/>
      <c r="J296" s="59" t="n"/>
      <c r="K296" s="59" t="n"/>
      <c r="L296" s="60">
        <f>IF(NOT((COUNTA($B296:$K296)+COUNTA($O296))&gt;0),"",IF(ISNUMBER($F296),1,IF(N($U296)&gt;0,AVERAGEIFS($V$5:$V$1000,$S$5:$S$1000,ROW(),$T$5:$T$1000,"Sub"),$V296)))</f>
        <v/>
      </c>
      <c r="M296" s="55">
        <f>IF($L296="","",IF($L296&gt;=1,"Completado",IF($L296&gt;0,"En curso","Pendiente")))</f>
        <v/>
      </c>
      <c r="N296" s="55">
        <f>IF(NOT((COUNTA($B296:$K296)+COUNTA($O296))&gt;0),"",IF(ISNUMBER($F296),IF(AND(ISNUMBER($E296),$F296&gt;$E296),"Cumplida con "&amp;($F296-$E296)&amp;IF($F296-$E296=1," día"," días")&amp;" de retraso","Cumplida"),IF(N($L296)&gt;=1,"Cumplida",IF(NOT(ISNUMBER($E296)),"Sin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plazo")))))))</f>
        <v/>
      </c>
      <c r="O296" s="57" t="n"/>
      <c r="P296" s="61">
        <f>IF(NOT((COUNTA($B296:$K296)+COUNTA($O296))&gt;0),"",IF((IF($C296="","Falta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",""))="","✔ OK","⚠ "&amp;LEFT(IF($C296="","Falta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",""),LEN(IF($C296="","Falta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",""))-3)))</f>
        <v/>
      </c>
      <c r="Q296" s="62">
        <f>IF(NOT((COUNTA($B296:$K296)+COUNTA($O296))&gt;0),"",IF(AND($T296="Sub",N($S296)&gt;0),IF(ISNUMBER(INDEX($D$5:$D$1000,$S296-4)),DATE(YEAR(INDEX($D$5:$D$1000,$S296-4)),MONTH(INDEX($D$5:$D$1000,$S296-4)),1),IF(ISNUMBER(INDEX($E$5:$E$1000,$S296-4)),DATE(YEAR(INDEX($E$5:$E$1000,$S296-4)),MONTH(INDEX($E$5:$E$1000,$S296-4)),1),MesCiclo)),IF(ISNUMBER($D296),DATE(YEAR($D296),MONTH($D296),1),IF(ISNUMBER($E296),DATE(YEAR($E296),MONTH($E296),1),MesCiclo))))</f>
        <v/>
      </c>
      <c r="R296" s="63">
        <f>IF(OR($Q296="",$Q296&lt;&gt;MesCiclo),"",COUNTIF($Q$5:$Q296,MesCiclo))</f>
        <v/>
      </c>
      <c r="S296" s="63">
        <f>IF($T296="","",IF($T296="Macro",ROW(),IFERROR(LOOKUP(2,1/($T$5:$T296="Macro"),ROW($T$5:$T296)),0)))</f>
        <v/>
      </c>
      <c r="T296" s="63">
        <f>IF(NOT((COUNTA($B296:$K296)+COUNTA($O296))&gt;0),"",IF($B296="Subactividad","Sub","Macro"))</f>
        <v/>
      </c>
      <c r="U296" s="63">
        <f>IF($T296="Macro",COUNTIFS($S$5:$S$1000,ROW(),$T$5:$T$1000,"Sub"),"")</f>
        <v/>
      </c>
      <c r="V296" s="63">
        <f>IF($T296="","",IF(ISNUMBER($F296),1,IFERROR(LOOKUP(2,1/($H296:$K296&lt;&gt;""),$H296:$K296),0)))</f>
        <v/>
      </c>
      <c r="W296" s="63">
        <f>IF($T296="","",IF(AND(ISNUMBER($F296),$F296&lt;=IF($Q296=MesCiclo,InicioCiclo,$Q296+MOD(2-WEEKDAY($Q296),7))+6),1,IF(ISNUMBER($H296),$H296,0)))</f>
        <v/>
      </c>
      <c r="X296" s="63">
        <f>IF($T296="","",IF(AND(ISNUMBER($F296),$F296&lt;=IF($Q296=MesCiclo,InicioCiclo,$Q296+MOD(2-WEEKDAY($Q296),7))+13),1,IF(ISNUMBER($I296),$I296,$W296)))</f>
        <v/>
      </c>
      <c r="Y296" s="63">
        <f>IF($T296="","",IF(AND(ISNUMBER($F296),$F296&lt;=IF($Q296=MesCiclo,InicioCiclo,$Q296+MOD(2-WEEKDAY($Q296),7))+20),1,IF(ISNUMBER($J296),$J296,$X296)))</f>
        <v/>
      </c>
      <c r="Z296" s="63">
        <f>IF($T296="","",IF(AND(ISNUMBER($F296),$F296&lt;=IF($Q296=MesCiclo,InicioCiclo,$Q296+MOD(2-WEEKDAY($Q296),7))+27),1,IF(ISNUMBER($K296),$K296,$Y296)))</f>
        <v/>
      </c>
      <c r="AA296" s="63">
        <f>IF($T296="","",IF(AND(ISNUMBER($F296),$F296&lt;=IF($Q296=MesCiclo,InicioCiclo,$Q296+MOD(2-WEEKDAY($Q296),7))+6),1,IF(N($U296)&gt;0,AVERAGEIFS($W$5:$W$1000,$S$5:$S$1000,ROW(),$T$5:$T$1000,"Sub"),$W296)))</f>
        <v/>
      </c>
      <c r="AB296" s="63">
        <f>IF($T296="","",IF(AND(ISNUMBER($F296),$F296&lt;=IF($Q296=MesCiclo,InicioCiclo,$Q296+MOD(2-WEEKDAY($Q296),7))+13),1,IF(N($U296)&gt;0,AVERAGEIFS($X$5:$X$1000,$S$5:$S$1000,ROW(),$T$5:$T$1000,"Sub"),$X296)))</f>
        <v/>
      </c>
      <c r="AC296" s="63">
        <f>IF($T296="","",IF(AND(ISNUMBER($F296),$F296&lt;=IF($Q296=MesCiclo,InicioCiclo,$Q296+MOD(2-WEEKDAY($Q296),7))+20),1,IF(N($U296)&gt;0,AVERAGEIFS($Y$5:$Y$1000,$S$5:$S$1000,ROW(),$T$5:$T$1000,"Sub"),$Y296)))</f>
        <v/>
      </c>
      <c r="AD296" s="63">
        <f>IF($T296="","",IF(AND(ISNUMBER($F296),$F296&lt;=IF($Q296=MesCiclo,InicioCiclo,$Q296+MOD(2-WEEKDAY($Q296),7))+27),1,IF(N($U296)&gt;0,AVERAGEIFS($Z$5:$Z$1000,$S$5:$S$1000,ROW(),$T$5:$T$1000,"Sub"),$Z296)))</f>
        <v/>
      </c>
      <c r="AE296" s="63">
        <f>IF($T296&lt;&gt;"Macro","",IF(COUNTIFS($Q$5:$Q$1000,$Q296,$T$5:$T$1000,"Macro",$G$5:$G$1000,"&gt;0")=0,1/COUNTIFS($Q$5:$Q$1000,$Q296,$T$5:$T$1000,"Macro"),IF(AND(ISNUMBER($G296),N($G296)&gt;0),$G296,SUMIFS($G$5:$G$1000,$Q$5:$Q$1000,$Q296,$T$5:$T$1000,"Macro")/COUNTIFS($Q$5:$Q$1000,$Q296,$T$5:$T$1000,"Macro",$G$5:$G$1000,"&gt;0"))/(COUNTIFS($Q$5:$Q$1000,$Q296,$T$5:$T$1000,"Macro")*SUMIFS($G$5:$G$1000,$Q$5:$Q$1000,$Q296,$T$5:$T$1000,"Macro")/COUNTIFS($Q$5:$Q$1000,$Q296,$T$5:$T$1000,"Macro",$G$5:$G$1000,"&gt;0"))))</f>
        <v/>
      </c>
    </row>
    <row r="297">
      <c r="A297" s="55">
        <f>IF(NOT((COUNTA($B297:$K297)+COUNTA($O297))&gt;0),"",IF($T297="Macro",COUNTIFS($T$5:$T297,"Macro",$Q$5:$Q297,$Q297),IF(N($S297)=0,"?",COUNTIFS(INDEX($T$5:$T$1000,1):INDEX($T$5:$T$1000,$S297-4),"Macro",INDEX($Q$5:$Q$1000,1):INDEX($Q$5:$Q$1000,$S297-4),INDEX($Q$5:$Q$1000,$S297-4))&amp;"."&amp;COUNTIFS($S$5:$S297,$S297,$T$5:$T297,"Sub"))))</f>
        <v/>
      </c>
      <c r="B297" s="56" t="n"/>
      <c r="C297" s="57" t="n"/>
      <c r="D297" s="58" t="n"/>
      <c r="E297" s="58" t="n"/>
      <c r="F297" s="58" t="n"/>
      <c r="G297" s="59" t="n"/>
      <c r="H297" s="59" t="n"/>
      <c r="I297" s="59" t="n"/>
      <c r="J297" s="59" t="n"/>
      <c r="K297" s="59" t="n"/>
      <c r="L297" s="60">
        <f>IF(NOT((COUNTA($B297:$K297)+COUNTA($O297))&gt;0),"",IF(ISNUMBER($F297),1,IF(N($U297)&gt;0,AVERAGEIFS($V$5:$V$1000,$S$5:$S$1000,ROW(),$T$5:$T$1000,"Sub"),$V297)))</f>
        <v/>
      </c>
      <c r="M297" s="55">
        <f>IF($L297="","",IF($L297&gt;=1,"Completado",IF($L297&gt;0,"En curso","Pendiente")))</f>
        <v/>
      </c>
      <c r="N297" s="55">
        <f>IF(NOT((COUNTA($B297:$K297)+COUNTA($O297))&gt;0),"",IF(ISNUMBER($F297),IF(AND(ISNUMBER($E297),$F297&gt;$E297),"Cumplida con "&amp;($F297-$E297)&amp;IF($F297-$E297=1," día"," días")&amp;" de retraso","Cumplida"),IF(N($L297)&gt;=1,"Cumplida",IF(NOT(ISNUMBER($E297)),"Sin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plazo")))))))</f>
        <v/>
      </c>
      <c r="O297" s="57" t="n"/>
      <c r="P297" s="61">
        <f>IF(NOT((COUNTA($B297:$K297)+COUNTA($O297))&gt;0),"",IF((IF($C297="","Falta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",""))="","✔ OK","⚠ "&amp;LEFT(IF($C297="","Falta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",""),LEN(IF($C297="","Falta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",""))-3)))</f>
        <v/>
      </c>
      <c r="Q297" s="62">
        <f>IF(NOT((COUNTA($B297:$K297)+COUNTA($O297))&gt;0),"",IF(AND($T297="Sub",N($S297)&gt;0),IF(ISNUMBER(INDEX($D$5:$D$1000,$S297-4)),DATE(YEAR(INDEX($D$5:$D$1000,$S297-4)),MONTH(INDEX($D$5:$D$1000,$S297-4)),1),IF(ISNUMBER(INDEX($E$5:$E$1000,$S297-4)),DATE(YEAR(INDEX($E$5:$E$1000,$S297-4)),MONTH(INDEX($E$5:$E$1000,$S297-4)),1),MesCiclo)),IF(ISNUMBER($D297),DATE(YEAR($D297),MONTH($D297),1),IF(ISNUMBER($E297),DATE(YEAR($E297),MONTH($E297),1),MesCiclo))))</f>
        <v/>
      </c>
      <c r="R297" s="63">
        <f>IF(OR($Q297="",$Q297&lt;&gt;MesCiclo),"",COUNTIF($Q$5:$Q297,MesCiclo))</f>
        <v/>
      </c>
      <c r="S297" s="63">
        <f>IF($T297="","",IF($T297="Macro",ROW(),IFERROR(LOOKUP(2,1/($T$5:$T297="Macro"),ROW($T$5:$T297)),0)))</f>
        <v/>
      </c>
      <c r="T297" s="63">
        <f>IF(NOT((COUNTA($B297:$K297)+COUNTA($O297))&gt;0),"",IF($B297="Subactividad","Sub","Macro"))</f>
        <v/>
      </c>
      <c r="U297" s="63">
        <f>IF($T297="Macro",COUNTIFS($S$5:$S$1000,ROW(),$T$5:$T$1000,"Sub"),"")</f>
        <v/>
      </c>
      <c r="V297" s="63">
        <f>IF($T297="","",IF(ISNUMBER($F297),1,IFERROR(LOOKUP(2,1/($H297:$K297&lt;&gt;""),$H297:$K297),0)))</f>
        <v/>
      </c>
      <c r="W297" s="63">
        <f>IF($T297="","",IF(AND(ISNUMBER($F297),$F297&lt;=IF($Q297=MesCiclo,InicioCiclo,$Q297+MOD(2-WEEKDAY($Q297),7))+6),1,IF(ISNUMBER($H297),$H297,0)))</f>
        <v/>
      </c>
      <c r="X297" s="63">
        <f>IF($T297="","",IF(AND(ISNUMBER($F297),$F297&lt;=IF($Q297=MesCiclo,InicioCiclo,$Q297+MOD(2-WEEKDAY($Q297),7))+13),1,IF(ISNUMBER($I297),$I297,$W297)))</f>
        <v/>
      </c>
      <c r="Y297" s="63">
        <f>IF($T297="","",IF(AND(ISNUMBER($F297),$F297&lt;=IF($Q297=MesCiclo,InicioCiclo,$Q297+MOD(2-WEEKDAY($Q297),7))+20),1,IF(ISNUMBER($J297),$J297,$X297)))</f>
        <v/>
      </c>
      <c r="Z297" s="63">
        <f>IF($T297="","",IF(AND(ISNUMBER($F297),$F297&lt;=IF($Q297=MesCiclo,InicioCiclo,$Q297+MOD(2-WEEKDAY($Q297),7))+27),1,IF(ISNUMBER($K297),$K297,$Y297)))</f>
        <v/>
      </c>
      <c r="AA297" s="63">
        <f>IF($T297="","",IF(AND(ISNUMBER($F297),$F297&lt;=IF($Q297=MesCiclo,InicioCiclo,$Q297+MOD(2-WEEKDAY($Q297),7))+6),1,IF(N($U297)&gt;0,AVERAGEIFS($W$5:$W$1000,$S$5:$S$1000,ROW(),$T$5:$T$1000,"Sub"),$W297)))</f>
        <v/>
      </c>
      <c r="AB297" s="63">
        <f>IF($T297="","",IF(AND(ISNUMBER($F297),$F297&lt;=IF($Q297=MesCiclo,InicioCiclo,$Q297+MOD(2-WEEKDAY($Q297),7))+13),1,IF(N($U297)&gt;0,AVERAGEIFS($X$5:$X$1000,$S$5:$S$1000,ROW(),$T$5:$T$1000,"Sub"),$X297)))</f>
        <v/>
      </c>
      <c r="AC297" s="63">
        <f>IF($T297="","",IF(AND(ISNUMBER($F297),$F297&lt;=IF($Q297=MesCiclo,InicioCiclo,$Q297+MOD(2-WEEKDAY($Q297),7))+20),1,IF(N($U297)&gt;0,AVERAGEIFS($Y$5:$Y$1000,$S$5:$S$1000,ROW(),$T$5:$T$1000,"Sub"),$Y297)))</f>
        <v/>
      </c>
      <c r="AD297" s="63">
        <f>IF($T297="","",IF(AND(ISNUMBER($F297),$F297&lt;=IF($Q297=MesCiclo,InicioCiclo,$Q297+MOD(2-WEEKDAY($Q297),7))+27),1,IF(N($U297)&gt;0,AVERAGEIFS($Z$5:$Z$1000,$S$5:$S$1000,ROW(),$T$5:$T$1000,"Sub"),$Z297)))</f>
        <v/>
      </c>
      <c r="AE297" s="63">
        <f>IF($T297&lt;&gt;"Macro","",IF(COUNTIFS($Q$5:$Q$1000,$Q297,$T$5:$T$1000,"Macro",$G$5:$G$1000,"&gt;0")=0,1/COUNTIFS($Q$5:$Q$1000,$Q297,$T$5:$T$1000,"Macro"),IF(AND(ISNUMBER($G297),N($G297)&gt;0),$G297,SUMIFS($G$5:$G$1000,$Q$5:$Q$1000,$Q297,$T$5:$T$1000,"Macro")/COUNTIFS($Q$5:$Q$1000,$Q297,$T$5:$T$1000,"Macro",$G$5:$G$1000,"&gt;0"))/(COUNTIFS($Q$5:$Q$1000,$Q297,$T$5:$T$1000,"Macro")*SUMIFS($G$5:$G$1000,$Q$5:$Q$1000,$Q297,$T$5:$T$1000,"Macro")/COUNTIFS($Q$5:$Q$1000,$Q297,$T$5:$T$1000,"Macro",$G$5:$G$1000,"&gt;0"))))</f>
        <v/>
      </c>
    </row>
    <row r="298">
      <c r="A298" s="55">
        <f>IF(NOT((COUNTA($B298:$K298)+COUNTA($O298))&gt;0),"",IF($T298="Macro",COUNTIFS($T$5:$T298,"Macro",$Q$5:$Q298,$Q298),IF(N($S298)=0,"?",COUNTIFS(INDEX($T$5:$T$1000,1):INDEX($T$5:$T$1000,$S298-4),"Macro",INDEX($Q$5:$Q$1000,1):INDEX($Q$5:$Q$1000,$S298-4),INDEX($Q$5:$Q$1000,$S298-4))&amp;"."&amp;COUNTIFS($S$5:$S298,$S298,$T$5:$T298,"Sub"))))</f>
        <v/>
      </c>
      <c r="B298" s="56" t="n"/>
      <c r="C298" s="57" t="n"/>
      <c r="D298" s="58" t="n"/>
      <c r="E298" s="58" t="n"/>
      <c r="F298" s="58" t="n"/>
      <c r="G298" s="59" t="n"/>
      <c r="H298" s="59" t="n"/>
      <c r="I298" s="59" t="n"/>
      <c r="J298" s="59" t="n"/>
      <c r="K298" s="59" t="n"/>
      <c r="L298" s="60">
        <f>IF(NOT((COUNTA($B298:$K298)+COUNTA($O298))&gt;0),"",IF(ISNUMBER($F298),1,IF(N($U298)&gt;0,AVERAGEIFS($V$5:$V$1000,$S$5:$S$1000,ROW(),$T$5:$T$1000,"Sub"),$V298)))</f>
        <v/>
      </c>
      <c r="M298" s="55">
        <f>IF($L298="","",IF($L298&gt;=1,"Completado",IF($L298&gt;0,"En curso","Pendiente")))</f>
        <v/>
      </c>
      <c r="N298" s="55">
        <f>IF(NOT((COUNTA($B298:$K298)+COUNTA($O298))&gt;0),"",IF(ISNUMBER($F298),IF(AND(ISNUMBER($E298),$F298&gt;$E298),"Cumplida con "&amp;($F298-$E298)&amp;IF($F298-$E298=1," día"," días")&amp;" de retraso","Cumplida"),IF(N($L298)&gt;=1,"Cumplida",IF(NOT(ISNUMBER($E298)),"Sin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plazo")))))))</f>
        <v/>
      </c>
      <c r="O298" s="57" t="n"/>
      <c r="P298" s="61">
        <f>IF(NOT((COUNTA($B298:$K298)+COUNTA($O298))&gt;0),"",IF((IF($C298="","Falta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",""))="","✔ OK","⚠ "&amp;LEFT(IF($C298="","Falta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",""),LEN(IF($C298="","Falta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",""))-3)))</f>
        <v/>
      </c>
      <c r="Q298" s="62">
        <f>IF(NOT((COUNTA($B298:$K298)+COUNTA($O298))&gt;0),"",IF(AND($T298="Sub",N($S298)&gt;0),IF(ISNUMBER(INDEX($D$5:$D$1000,$S298-4)),DATE(YEAR(INDEX($D$5:$D$1000,$S298-4)),MONTH(INDEX($D$5:$D$1000,$S298-4)),1),IF(ISNUMBER(INDEX($E$5:$E$1000,$S298-4)),DATE(YEAR(INDEX($E$5:$E$1000,$S298-4)),MONTH(INDEX($E$5:$E$1000,$S298-4)),1),MesCiclo)),IF(ISNUMBER($D298),DATE(YEAR($D298),MONTH($D298),1),IF(ISNUMBER($E298),DATE(YEAR($E298),MONTH($E298),1),MesCiclo))))</f>
        <v/>
      </c>
      <c r="R298" s="63">
        <f>IF(OR($Q298="",$Q298&lt;&gt;MesCiclo),"",COUNTIF($Q$5:$Q298,MesCiclo))</f>
        <v/>
      </c>
      <c r="S298" s="63">
        <f>IF($T298="","",IF($T298="Macro",ROW(),IFERROR(LOOKUP(2,1/($T$5:$T298="Macro"),ROW($T$5:$T298)),0)))</f>
        <v/>
      </c>
      <c r="T298" s="63">
        <f>IF(NOT((COUNTA($B298:$K298)+COUNTA($O298))&gt;0),"",IF($B298="Subactividad","Sub","Macro"))</f>
        <v/>
      </c>
      <c r="U298" s="63">
        <f>IF($T298="Macro",COUNTIFS($S$5:$S$1000,ROW(),$T$5:$T$1000,"Sub"),"")</f>
        <v/>
      </c>
      <c r="V298" s="63">
        <f>IF($T298="","",IF(ISNUMBER($F298),1,IFERROR(LOOKUP(2,1/($H298:$K298&lt;&gt;""),$H298:$K298),0)))</f>
        <v/>
      </c>
      <c r="W298" s="63">
        <f>IF($T298="","",IF(AND(ISNUMBER($F298),$F298&lt;=IF($Q298=MesCiclo,InicioCiclo,$Q298+MOD(2-WEEKDAY($Q298),7))+6),1,IF(ISNUMBER($H298),$H298,0)))</f>
        <v/>
      </c>
      <c r="X298" s="63">
        <f>IF($T298="","",IF(AND(ISNUMBER($F298),$F298&lt;=IF($Q298=MesCiclo,InicioCiclo,$Q298+MOD(2-WEEKDAY($Q298),7))+13),1,IF(ISNUMBER($I298),$I298,$W298)))</f>
        <v/>
      </c>
      <c r="Y298" s="63">
        <f>IF($T298="","",IF(AND(ISNUMBER($F298),$F298&lt;=IF($Q298=MesCiclo,InicioCiclo,$Q298+MOD(2-WEEKDAY($Q298),7))+20),1,IF(ISNUMBER($J298),$J298,$X298)))</f>
        <v/>
      </c>
      <c r="Z298" s="63">
        <f>IF($T298="","",IF(AND(ISNUMBER($F298),$F298&lt;=IF($Q298=MesCiclo,InicioCiclo,$Q298+MOD(2-WEEKDAY($Q298),7))+27),1,IF(ISNUMBER($K298),$K298,$Y298)))</f>
        <v/>
      </c>
      <c r="AA298" s="63">
        <f>IF($T298="","",IF(AND(ISNUMBER($F298),$F298&lt;=IF($Q298=MesCiclo,InicioCiclo,$Q298+MOD(2-WEEKDAY($Q298),7))+6),1,IF(N($U298)&gt;0,AVERAGEIFS($W$5:$W$1000,$S$5:$S$1000,ROW(),$T$5:$T$1000,"Sub"),$W298)))</f>
        <v/>
      </c>
      <c r="AB298" s="63">
        <f>IF($T298="","",IF(AND(ISNUMBER($F298),$F298&lt;=IF($Q298=MesCiclo,InicioCiclo,$Q298+MOD(2-WEEKDAY($Q298),7))+13),1,IF(N($U298)&gt;0,AVERAGEIFS($X$5:$X$1000,$S$5:$S$1000,ROW(),$T$5:$T$1000,"Sub"),$X298)))</f>
        <v/>
      </c>
      <c r="AC298" s="63">
        <f>IF($T298="","",IF(AND(ISNUMBER($F298),$F298&lt;=IF($Q298=MesCiclo,InicioCiclo,$Q298+MOD(2-WEEKDAY($Q298),7))+20),1,IF(N($U298)&gt;0,AVERAGEIFS($Y$5:$Y$1000,$S$5:$S$1000,ROW(),$T$5:$T$1000,"Sub"),$Y298)))</f>
        <v/>
      </c>
      <c r="AD298" s="63">
        <f>IF($T298="","",IF(AND(ISNUMBER($F298),$F298&lt;=IF($Q298=MesCiclo,InicioCiclo,$Q298+MOD(2-WEEKDAY($Q298),7))+27),1,IF(N($U298)&gt;0,AVERAGEIFS($Z$5:$Z$1000,$S$5:$S$1000,ROW(),$T$5:$T$1000,"Sub"),$Z298)))</f>
        <v/>
      </c>
      <c r="AE298" s="63">
        <f>IF($T298&lt;&gt;"Macro","",IF(COUNTIFS($Q$5:$Q$1000,$Q298,$T$5:$T$1000,"Macro",$G$5:$G$1000,"&gt;0")=0,1/COUNTIFS($Q$5:$Q$1000,$Q298,$T$5:$T$1000,"Macro"),IF(AND(ISNUMBER($G298),N($G298)&gt;0),$G298,SUMIFS($G$5:$G$1000,$Q$5:$Q$1000,$Q298,$T$5:$T$1000,"Macro")/COUNTIFS($Q$5:$Q$1000,$Q298,$T$5:$T$1000,"Macro",$G$5:$G$1000,"&gt;0"))/(COUNTIFS($Q$5:$Q$1000,$Q298,$T$5:$T$1000,"Macro")*SUMIFS($G$5:$G$1000,$Q$5:$Q$1000,$Q298,$T$5:$T$1000,"Macro")/COUNTIFS($Q$5:$Q$1000,$Q298,$T$5:$T$1000,"Macro",$G$5:$G$1000,"&gt;0"))))</f>
        <v/>
      </c>
    </row>
    <row r="299">
      <c r="A299" s="55">
        <f>IF(NOT((COUNTA($B299:$K299)+COUNTA($O299))&gt;0),"",IF($T299="Macro",COUNTIFS($T$5:$T299,"Macro",$Q$5:$Q299,$Q299),IF(N($S299)=0,"?",COUNTIFS(INDEX($T$5:$T$1000,1):INDEX($T$5:$T$1000,$S299-4),"Macro",INDEX($Q$5:$Q$1000,1):INDEX($Q$5:$Q$1000,$S299-4),INDEX($Q$5:$Q$1000,$S299-4))&amp;"."&amp;COUNTIFS($S$5:$S299,$S299,$T$5:$T299,"Sub"))))</f>
        <v/>
      </c>
      <c r="B299" s="56" t="n"/>
      <c r="C299" s="57" t="n"/>
      <c r="D299" s="58" t="n"/>
      <c r="E299" s="58" t="n"/>
      <c r="F299" s="58" t="n"/>
      <c r="G299" s="59" t="n"/>
      <c r="H299" s="59" t="n"/>
      <c r="I299" s="59" t="n"/>
      <c r="J299" s="59" t="n"/>
      <c r="K299" s="59" t="n"/>
      <c r="L299" s="60">
        <f>IF(NOT((COUNTA($B299:$K299)+COUNTA($O299))&gt;0),"",IF(ISNUMBER($F299),1,IF(N($U299)&gt;0,AVERAGEIFS($V$5:$V$1000,$S$5:$S$1000,ROW(),$T$5:$T$1000,"Sub"),$V299)))</f>
        <v/>
      </c>
      <c r="M299" s="55">
        <f>IF($L299="","",IF($L299&gt;=1,"Completado",IF($L299&gt;0,"En curso","Pendiente")))</f>
        <v/>
      </c>
      <c r="N299" s="55">
        <f>IF(NOT((COUNTA($B299:$K299)+COUNTA($O299))&gt;0),"",IF(ISNUMBER($F299),IF(AND(ISNUMBER($E299),$F299&gt;$E299),"Cumplida con "&amp;($F299-$E299)&amp;IF($F299-$E299=1," día"," días")&amp;" de retraso","Cumplida"),IF(N($L299)&gt;=1,"Cumplida",IF(NOT(ISNUMBER($E299)),"Sin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plazo")))))))</f>
        <v/>
      </c>
      <c r="O299" s="57" t="n"/>
      <c r="P299" s="61">
        <f>IF(NOT((COUNTA($B299:$K299)+COUNTA($O299))&gt;0),"",IF((IF($C299="","Falta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",""))="","✔ OK","⚠ "&amp;LEFT(IF($C299="","Falta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",""),LEN(IF($C299="","Falta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",""))-3)))</f>
        <v/>
      </c>
      <c r="Q299" s="62">
        <f>IF(NOT((COUNTA($B299:$K299)+COUNTA($O299))&gt;0),"",IF(AND($T299="Sub",N($S299)&gt;0),IF(ISNUMBER(INDEX($D$5:$D$1000,$S299-4)),DATE(YEAR(INDEX($D$5:$D$1000,$S299-4)),MONTH(INDEX($D$5:$D$1000,$S299-4)),1),IF(ISNUMBER(INDEX($E$5:$E$1000,$S299-4)),DATE(YEAR(INDEX($E$5:$E$1000,$S299-4)),MONTH(INDEX($E$5:$E$1000,$S299-4)),1),MesCiclo)),IF(ISNUMBER($D299),DATE(YEAR($D299),MONTH($D299),1),IF(ISNUMBER($E299),DATE(YEAR($E299),MONTH($E299),1),MesCiclo))))</f>
        <v/>
      </c>
      <c r="R299" s="63">
        <f>IF(OR($Q299="",$Q299&lt;&gt;MesCiclo),"",COUNTIF($Q$5:$Q299,MesCiclo))</f>
        <v/>
      </c>
      <c r="S299" s="63">
        <f>IF($T299="","",IF($T299="Macro",ROW(),IFERROR(LOOKUP(2,1/($T$5:$T299="Macro"),ROW($T$5:$T299)),0)))</f>
        <v/>
      </c>
      <c r="T299" s="63">
        <f>IF(NOT((COUNTA($B299:$K299)+COUNTA($O299))&gt;0),"",IF($B299="Subactividad","Sub","Macro"))</f>
        <v/>
      </c>
      <c r="U299" s="63">
        <f>IF($T299="Macro",COUNTIFS($S$5:$S$1000,ROW(),$T$5:$T$1000,"Sub"),"")</f>
        <v/>
      </c>
      <c r="V299" s="63">
        <f>IF($T299="","",IF(ISNUMBER($F299),1,IFERROR(LOOKUP(2,1/($H299:$K299&lt;&gt;""),$H299:$K299),0)))</f>
        <v/>
      </c>
      <c r="W299" s="63">
        <f>IF($T299="","",IF(AND(ISNUMBER($F299),$F299&lt;=IF($Q299=MesCiclo,InicioCiclo,$Q299+MOD(2-WEEKDAY($Q299),7))+6),1,IF(ISNUMBER($H299),$H299,0)))</f>
        <v/>
      </c>
      <c r="X299" s="63">
        <f>IF($T299="","",IF(AND(ISNUMBER($F299),$F299&lt;=IF($Q299=MesCiclo,InicioCiclo,$Q299+MOD(2-WEEKDAY($Q299),7))+13),1,IF(ISNUMBER($I299),$I299,$W299)))</f>
        <v/>
      </c>
      <c r="Y299" s="63">
        <f>IF($T299="","",IF(AND(ISNUMBER($F299),$F299&lt;=IF($Q299=MesCiclo,InicioCiclo,$Q299+MOD(2-WEEKDAY($Q299),7))+20),1,IF(ISNUMBER($J299),$J299,$X299)))</f>
        <v/>
      </c>
      <c r="Z299" s="63">
        <f>IF($T299="","",IF(AND(ISNUMBER($F299),$F299&lt;=IF($Q299=MesCiclo,InicioCiclo,$Q299+MOD(2-WEEKDAY($Q299),7))+27),1,IF(ISNUMBER($K299),$K299,$Y299)))</f>
        <v/>
      </c>
      <c r="AA299" s="63">
        <f>IF($T299="","",IF(AND(ISNUMBER($F299),$F299&lt;=IF($Q299=MesCiclo,InicioCiclo,$Q299+MOD(2-WEEKDAY($Q299),7))+6),1,IF(N($U299)&gt;0,AVERAGEIFS($W$5:$W$1000,$S$5:$S$1000,ROW(),$T$5:$T$1000,"Sub"),$W299)))</f>
        <v/>
      </c>
      <c r="AB299" s="63">
        <f>IF($T299="","",IF(AND(ISNUMBER($F299),$F299&lt;=IF($Q299=MesCiclo,InicioCiclo,$Q299+MOD(2-WEEKDAY($Q299),7))+13),1,IF(N($U299)&gt;0,AVERAGEIFS($X$5:$X$1000,$S$5:$S$1000,ROW(),$T$5:$T$1000,"Sub"),$X299)))</f>
        <v/>
      </c>
      <c r="AC299" s="63">
        <f>IF($T299="","",IF(AND(ISNUMBER($F299),$F299&lt;=IF($Q299=MesCiclo,InicioCiclo,$Q299+MOD(2-WEEKDAY($Q299),7))+20),1,IF(N($U299)&gt;0,AVERAGEIFS($Y$5:$Y$1000,$S$5:$S$1000,ROW(),$T$5:$T$1000,"Sub"),$Y299)))</f>
        <v/>
      </c>
      <c r="AD299" s="63">
        <f>IF($T299="","",IF(AND(ISNUMBER($F299),$F299&lt;=IF($Q299=MesCiclo,InicioCiclo,$Q299+MOD(2-WEEKDAY($Q299),7))+27),1,IF(N($U299)&gt;0,AVERAGEIFS($Z$5:$Z$1000,$S$5:$S$1000,ROW(),$T$5:$T$1000,"Sub"),$Z299)))</f>
        <v/>
      </c>
      <c r="AE299" s="63">
        <f>IF($T299&lt;&gt;"Macro","",IF(COUNTIFS($Q$5:$Q$1000,$Q299,$T$5:$T$1000,"Macro",$G$5:$G$1000,"&gt;0")=0,1/COUNTIFS($Q$5:$Q$1000,$Q299,$T$5:$T$1000,"Macro"),IF(AND(ISNUMBER($G299),N($G299)&gt;0),$G299,SUMIFS($G$5:$G$1000,$Q$5:$Q$1000,$Q299,$T$5:$T$1000,"Macro")/COUNTIFS($Q$5:$Q$1000,$Q299,$T$5:$T$1000,"Macro",$G$5:$G$1000,"&gt;0"))/(COUNTIFS($Q$5:$Q$1000,$Q299,$T$5:$T$1000,"Macro")*SUMIFS($G$5:$G$1000,$Q$5:$Q$1000,$Q299,$T$5:$T$1000,"Macro")/COUNTIFS($Q$5:$Q$1000,$Q299,$T$5:$T$1000,"Macro",$G$5:$G$1000,"&gt;0"))))</f>
        <v/>
      </c>
    </row>
    <row r="300">
      <c r="A300" s="55">
        <f>IF(NOT((COUNTA($B300:$K300)+COUNTA($O300))&gt;0),"",IF($T300="Macro",COUNTIFS($T$5:$T300,"Macro",$Q$5:$Q300,$Q300),IF(N($S300)=0,"?",COUNTIFS(INDEX($T$5:$T$1000,1):INDEX($T$5:$T$1000,$S300-4),"Macro",INDEX($Q$5:$Q$1000,1):INDEX($Q$5:$Q$1000,$S300-4),INDEX($Q$5:$Q$1000,$S300-4))&amp;"."&amp;COUNTIFS($S$5:$S300,$S300,$T$5:$T300,"Sub"))))</f>
        <v/>
      </c>
      <c r="B300" s="56" t="n"/>
      <c r="C300" s="57" t="n"/>
      <c r="D300" s="58" t="n"/>
      <c r="E300" s="58" t="n"/>
      <c r="F300" s="58" t="n"/>
      <c r="G300" s="59" t="n"/>
      <c r="H300" s="59" t="n"/>
      <c r="I300" s="59" t="n"/>
      <c r="J300" s="59" t="n"/>
      <c r="K300" s="59" t="n"/>
      <c r="L300" s="60">
        <f>IF(NOT((COUNTA($B300:$K300)+COUNTA($O300))&gt;0),"",IF(ISNUMBER($F300),1,IF(N($U300)&gt;0,AVERAGEIFS($V$5:$V$1000,$S$5:$S$1000,ROW(),$T$5:$T$1000,"Sub"),$V300)))</f>
        <v/>
      </c>
      <c r="M300" s="55">
        <f>IF($L300="","",IF($L300&gt;=1,"Completado",IF($L300&gt;0,"En curso","Pendiente")))</f>
        <v/>
      </c>
      <c r="N300" s="55">
        <f>IF(NOT((COUNTA($B300:$K300)+COUNTA($O300))&gt;0),"",IF(ISNUMBER($F300),IF(AND(ISNUMBER($E300),$F300&gt;$E300),"Cumplida con "&amp;($F300-$E300)&amp;IF($F300-$E300=1," día"," días")&amp;" de retraso","Cumplida"),IF(N($L300)&gt;=1,"Cumplida",IF(NOT(ISNUMBER($E300)),"Sin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plazo")))))))</f>
        <v/>
      </c>
      <c r="O300" s="57" t="n"/>
      <c r="P300" s="61">
        <f>IF(NOT((COUNTA($B300:$K300)+COUNTA($O300))&gt;0),"",IF((IF($C300="","Falta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",""))="","✔ OK","⚠ "&amp;LEFT(IF($C300="","Falta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",""),LEN(IF($C300="","Falta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",""))-3)))</f>
        <v/>
      </c>
      <c r="Q300" s="62">
        <f>IF(NOT((COUNTA($B300:$K300)+COUNTA($O300))&gt;0),"",IF(AND($T300="Sub",N($S300)&gt;0),IF(ISNUMBER(INDEX($D$5:$D$1000,$S300-4)),DATE(YEAR(INDEX($D$5:$D$1000,$S300-4)),MONTH(INDEX($D$5:$D$1000,$S300-4)),1),IF(ISNUMBER(INDEX($E$5:$E$1000,$S300-4)),DATE(YEAR(INDEX($E$5:$E$1000,$S300-4)),MONTH(INDEX($E$5:$E$1000,$S300-4)),1),MesCiclo)),IF(ISNUMBER($D300),DATE(YEAR($D300),MONTH($D300),1),IF(ISNUMBER($E300),DATE(YEAR($E300),MONTH($E300),1),MesCiclo))))</f>
        <v/>
      </c>
      <c r="R300" s="63">
        <f>IF(OR($Q300="",$Q300&lt;&gt;MesCiclo),"",COUNTIF($Q$5:$Q300,MesCiclo))</f>
        <v/>
      </c>
      <c r="S300" s="63">
        <f>IF($T300="","",IF($T300="Macro",ROW(),IFERROR(LOOKUP(2,1/($T$5:$T300="Macro"),ROW($T$5:$T300)),0)))</f>
        <v/>
      </c>
      <c r="T300" s="63">
        <f>IF(NOT((COUNTA($B300:$K300)+COUNTA($O300))&gt;0),"",IF($B300="Subactividad","Sub","Macro"))</f>
        <v/>
      </c>
      <c r="U300" s="63">
        <f>IF($T300="Macro",COUNTIFS($S$5:$S$1000,ROW(),$T$5:$T$1000,"Sub"),"")</f>
        <v/>
      </c>
      <c r="V300" s="63">
        <f>IF($T300="","",IF(ISNUMBER($F300),1,IFERROR(LOOKUP(2,1/($H300:$K300&lt;&gt;""),$H300:$K300),0)))</f>
        <v/>
      </c>
      <c r="W300" s="63">
        <f>IF($T300="","",IF(AND(ISNUMBER($F300),$F300&lt;=IF($Q300=MesCiclo,InicioCiclo,$Q300+MOD(2-WEEKDAY($Q300),7))+6),1,IF(ISNUMBER($H300),$H300,0)))</f>
        <v/>
      </c>
      <c r="X300" s="63">
        <f>IF($T300="","",IF(AND(ISNUMBER($F300),$F300&lt;=IF($Q300=MesCiclo,InicioCiclo,$Q300+MOD(2-WEEKDAY($Q300),7))+13),1,IF(ISNUMBER($I300),$I300,$W300)))</f>
        <v/>
      </c>
      <c r="Y300" s="63">
        <f>IF($T300="","",IF(AND(ISNUMBER($F300),$F300&lt;=IF($Q300=MesCiclo,InicioCiclo,$Q300+MOD(2-WEEKDAY($Q300),7))+20),1,IF(ISNUMBER($J300),$J300,$X300)))</f>
        <v/>
      </c>
      <c r="Z300" s="63">
        <f>IF($T300="","",IF(AND(ISNUMBER($F300),$F300&lt;=IF($Q300=MesCiclo,InicioCiclo,$Q300+MOD(2-WEEKDAY($Q300),7))+27),1,IF(ISNUMBER($K300),$K300,$Y300)))</f>
        <v/>
      </c>
      <c r="AA300" s="63">
        <f>IF($T300="","",IF(AND(ISNUMBER($F300),$F300&lt;=IF($Q300=MesCiclo,InicioCiclo,$Q300+MOD(2-WEEKDAY($Q300),7))+6),1,IF(N($U300)&gt;0,AVERAGEIFS($W$5:$W$1000,$S$5:$S$1000,ROW(),$T$5:$T$1000,"Sub"),$W300)))</f>
        <v/>
      </c>
      <c r="AB300" s="63">
        <f>IF($T300="","",IF(AND(ISNUMBER($F300),$F300&lt;=IF($Q300=MesCiclo,InicioCiclo,$Q300+MOD(2-WEEKDAY($Q300),7))+13),1,IF(N($U300)&gt;0,AVERAGEIFS($X$5:$X$1000,$S$5:$S$1000,ROW(),$T$5:$T$1000,"Sub"),$X300)))</f>
        <v/>
      </c>
      <c r="AC300" s="63">
        <f>IF($T300="","",IF(AND(ISNUMBER($F300),$F300&lt;=IF($Q300=MesCiclo,InicioCiclo,$Q300+MOD(2-WEEKDAY($Q300),7))+20),1,IF(N($U300)&gt;0,AVERAGEIFS($Y$5:$Y$1000,$S$5:$S$1000,ROW(),$T$5:$T$1000,"Sub"),$Y300)))</f>
        <v/>
      </c>
      <c r="AD300" s="63">
        <f>IF($T300="","",IF(AND(ISNUMBER($F300),$F300&lt;=IF($Q300=MesCiclo,InicioCiclo,$Q300+MOD(2-WEEKDAY($Q300),7))+27),1,IF(N($U300)&gt;0,AVERAGEIFS($Z$5:$Z$1000,$S$5:$S$1000,ROW(),$T$5:$T$1000,"Sub"),$Z300)))</f>
        <v/>
      </c>
      <c r="AE300" s="63">
        <f>IF($T300&lt;&gt;"Macro","",IF(COUNTIFS($Q$5:$Q$1000,$Q300,$T$5:$T$1000,"Macro",$G$5:$G$1000,"&gt;0")=0,1/COUNTIFS($Q$5:$Q$1000,$Q300,$T$5:$T$1000,"Macro"),IF(AND(ISNUMBER($G300),N($G300)&gt;0),$G300,SUMIFS($G$5:$G$1000,$Q$5:$Q$1000,$Q300,$T$5:$T$1000,"Macro")/COUNTIFS($Q$5:$Q$1000,$Q300,$T$5:$T$1000,"Macro",$G$5:$G$1000,"&gt;0"))/(COUNTIFS($Q$5:$Q$1000,$Q300,$T$5:$T$1000,"Macro")*SUMIFS($G$5:$G$1000,$Q$5:$Q$1000,$Q300,$T$5:$T$1000,"Macro")/COUNTIFS($Q$5:$Q$1000,$Q300,$T$5:$T$1000,"Macro",$G$5:$G$1000,"&gt;0"))))</f>
        <v/>
      </c>
    </row>
    <row r="301">
      <c r="A301" s="55">
        <f>IF(NOT((COUNTA($B301:$K301)+COUNTA($O301))&gt;0),"",IF($T301="Macro",COUNTIFS($T$5:$T301,"Macro",$Q$5:$Q301,$Q301),IF(N($S301)=0,"?",COUNTIFS(INDEX($T$5:$T$1000,1):INDEX($T$5:$T$1000,$S301-4),"Macro",INDEX($Q$5:$Q$1000,1):INDEX($Q$5:$Q$1000,$S301-4),INDEX($Q$5:$Q$1000,$S301-4))&amp;"."&amp;COUNTIFS($S$5:$S301,$S301,$T$5:$T301,"Sub"))))</f>
        <v/>
      </c>
      <c r="B301" s="56" t="n"/>
      <c r="C301" s="57" t="n"/>
      <c r="D301" s="58" t="n"/>
      <c r="E301" s="58" t="n"/>
      <c r="F301" s="58" t="n"/>
      <c r="G301" s="59" t="n"/>
      <c r="H301" s="59" t="n"/>
      <c r="I301" s="59" t="n"/>
      <c r="J301" s="59" t="n"/>
      <c r="K301" s="59" t="n"/>
      <c r="L301" s="60">
        <f>IF(NOT((COUNTA($B301:$K301)+COUNTA($O301))&gt;0),"",IF(ISNUMBER($F301),1,IF(N($U301)&gt;0,AVERAGEIFS($V$5:$V$1000,$S$5:$S$1000,ROW(),$T$5:$T$1000,"Sub"),$V301)))</f>
        <v/>
      </c>
      <c r="M301" s="55">
        <f>IF($L301="","",IF($L301&gt;=1,"Completado",IF($L301&gt;0,"En curso","Pendiente")))</f>
        <v/>
      </c>
      <c r="N301" s="55">
        <f>IF(NOT((COUNTA($B301:$K301)+COUNTA($O301))&gt;0),"",IF(ISNUMBER($F301),IF(AND(ISNUMBER($E301),$F301&gt;$E301),"Cumplida con "&amp;($F301-$E301)&amp;IF($F301-$E301=1," día"," días")&amp;" de retraso","Cumplida"),IF(N($L301)&gt;=1,"Cumplida",IF(NOT(ISNUMBER($E301)),"Sin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plazo")))))))</f>
        <v/>
      </c>
      <c r="O301" s="57" t="n"/>
      <c r="P301" s="61">
        <f>IF(NOT((COUNTA($B301:$K301)+COUNTA($O301))&gt;0),"",IF((IF($C301="","Falta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",""))="","✔ OK","⚠ "&amp;LEFT(IF($C301="","Falta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",""),LEN(IF($C301="","Falta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",""))-3)))</f>
        <v/>
      </c>
      <c r="Q301" s="62">
        <f>IF(NOT((COUNTA($B301:$K301)+COUNTA($O301))&gt;0),"",IF(AND($T301="Sub",N($S301)&gt;0),IF(ISNUMBER(INDEX($D$5:$D$1000,$S301-4)),DATE(YEAR(INDEX($D$5:$D$1000,$S301-4)),MONTH(INDEX($D$5:$D$1000,$S301-4)),1),IF(ISNUMBER(INDEX($E$5:$E$1000,$S301-4)),DATE(YEAR(INDEX($E$5:$E$1000,$S301-4)),MONTH(INDEX($E$5:$E$1000,$S301-4)),1),MesCiclo)),IF(ISNUMBER($D301),DATE(YEAR($D301),MONTH($D301),1),IF(ISNUMBER($E301),DATE(YEAR($E301),MONTH($E301),1),MesCiclo))))</f>
        <v/>
      </c>
      <c r="R301" s="63">
        <f>IF(OR($Q301="",$Q301&lt;&gt;MesCiclo),"",COUNTIF($Q$5:$Q301,MesCiclo))</f>
        <v/>
      </c>
      <c r="S301" s="63">
        <f>IF($T301="","",IF($T301="Macro",ROW(),IFERROR(LOOKUP(2,1/($T$5:$T301="Macro"),ROW($T$5:$T301)),0)))</f>
        <v/>
      </c>
      <c r="T301" s="63">
        <f>IF(NOT((COUNTA($B301:$K301)+COUNTA($O301))&gt;0),"",IF($B301="Subactividad","Sub","Macro"))</f>
        <v/>
      </c>
      <c r="U301" s="63">
        <f>IF($T301="Macro",COUNTIFS($S$5:$S$1000,ROW(),$T$5:$T$1000,"Sub"),"")</f>
        <v/>
      </c>
      <c r="V301" s="63">
        <f>IF($T301="","",IF(ISNUMBER($F301),1,IFERROR(LOOKUP(2,1/($H301:$K301&lt;&gt;""),$H301:$K301),0)))</f>
        <v/>
      </c>
      <c r="W301" s="63">
        <f>IF($T301="","",IF(AND(ISNUMBER($F301),$F301&lt;=IF($Q301=MesCiclo,InicioCiclo,$Q301+MOD(2-WEEKDAY($Q301),7))+6),1,IF(ISNUMBER($H301),$H301,0)))</f>
        <v/>
      </c>
      <c r="X301" s="63">
        <f>IF($T301="","",IF(AND(ISNUMBER($F301),$F301&lt;=IF($Q301=MesCiclo,InicioCiclo,$Q301+MOD(2-WEEKDAY($Q301),7))+13),1,IF(ISNUMBER($I301),$I301,$W301)))</f>
        <v/>
      </c>
      <c r="Y301" s="63">
        <f>IF($T301="","",IF(AND(ISNUMBER($F301),$F301&lt;=IF($Q301=MesCiclo,InicioCiclo,$Q301+MOD(2-WEEKDAY($Q301),7))+20),1,IF(ISNUMBER($J301),$J301,$X301)))</f>
        <v/>
      </c>
      <c r="Z301" s="63">
        <f>IF($T301="","",IF(AND(ISNUMBER($F301),$F301&lt;=IF($Q301=MesCiclo,InicioCiclo,$Q301+MOD(2-WEEKDAY($Q301),7))+27),1,IF(ISNUMBER($K301),$K301,$Y301)))</f>
        <v/>
      </c>
      <c r="AA301" s="63">
        <f>IF($T301="","",IF(AND(ISNUMBER($F301),$F301&lt;=IF($Q301=MesCiclo,InicioCiclo,$Q301+MOD(2-WEEKDAY($Q301),7))+6),1,IF(N($U301)&gt;0,AVERAGEIFS($W$5:$W$1000,$S$5:$S$1000,ROW(),$T$5:$T$1000,"Sub"),$W301)))</f>
        <v/>
      </c>
      <c r="AB301" s="63">
        <f>IF($T301="","",IF(AND(ISNUMBER($F301),$F301&lt;=IF($Q301=MesCiclo,InicioCiclo,$Q301+MOD(2-WEEKDAY($Q301),7))+13),1,IF(N($U301)&gt;0,AVERAGEIFS($X$5:$X$1000,$S$5:$S$1000,ROW(),$T$5:$T$1000,"Sub"),$X301)))</f>
        <v/>
      </c>
      <c r="AC301" s="63">
        <f>IF($T301="","",IF(AND(ISNUMBER($F301),$F301&lt;=IF($Q301=MesCiclo,InicioCiclo,$Q301+MOD(2-WEEKDAY($Q301),7))+20),1,IF(N($U301)&gt;0,AVERAGEIFS($Y$5:$Y$1000,$S$5:$S$1000,ROW(),$T$5:$T$1000,"Sub"),$Y301)))</f>
        <v/>
      </c>
      <c r="AD301" s="63">
        <f>IF($T301="","",IF(AND(ISNUMBER($F301),$F301&lt;=IF($Q301=MesCiclo,InicioCiclo,$Q301+MOD(2-WEEKDAY($Q301),7))+27),1,IF(N($U301)&gt;0,AVERAGEIFS($Z$5:$Z$1000,$S$5:$S$1000,ROW(),$T$5:$T$1000,"Sub"),$Z301)))</f>
        <v/>
      </c>
      <c r="AE301" s="63">
        <f>IF($T301&lt;&gt;"Macro","",IF(COUNTIFS($Q$5:$Q$1000,$Q301,$T$5:$T$1000,"Macro",$G$5:$G$1000,"&gt;0")=0,1/COUNTIFS($Q$5:$Q$1000,$Q301,$T$5:$T$1000,"Macro"),IF(AND(ISNUMBER($G301),N($G301)&gt;0),$G301,SUMIFS($G$5:$G$1000,$Q$5:$Q$1000,$Q301,$T$5:$T$1000,"Macro")/COUNTIFS($Q$5:$Q$1000,$Q301,$T$5:$T$1000,"Macro",$G$5:$G$1000,"&gt;0"))/(COUNTIFS($Q$5:$Q$1000,$Q301,$T$5:$T$1000,"Macro")*SUMIFS($G$5:$G$1000,$Q$5:$Q$1000,$Q301,$T$5:$T$1000,"Macro")/COUNTIFS($Q$5:$Q$1000,$Q301,$T$5:$T$1000,"Macro",$G$5:$G$1000,"&gt;0"))))</f>
        <v/>
      </c>
    </row>
    <row r="302">
      <c r="A302" s="55">
        <f>IF(NOT((COUNTA($B302:$K302)+COUNTA($O302))&gt;0),"",IF($T302="Macro",COUNTIFS($T$5:$T302,"Macro",$Q$5:$Q302,$Q302),IF(N($S302)=0,"?",COUNTIFS(INDEX($T$5:$T$1000,1):INDEX($T$5:$T$1000,$S302-4),"Macro",INDEX($Q$5:$Q$1000,1):INDEX($Q$5:$Q$1000,$S302-4),INDEX($Q$5:$Q$1000,$S302-4))&amp;"."&amp;COUNTIFS($S$5:$S302,$S302,$T$5:$T302,"Sub"))))</f>
        <v/>
      </c>
      <c r="B302" s="56" t="n"/>
      <c r="C302" s="57" t="n"/>
      <c r="D302" s="58" t="n"/>
      <c r="E302" s="58" t="n"/>
      <c r="F302" s="58" t="n"/>
      <c r="G302" s="59" t="n"/>
      <c r="H302" s="59" t="n"/>
      <c r="I302" s="59" t="n"/>
      <c r="J302" s="59" t="n"/>
      <c r="K302" s="59" t="n"/>
      <c r="L302" s="60">
        <f>IF(NOT((COUNTA($B302:$K302)+COUNTA($O302))&gt;0),"",IF(ISNUMBER($F302),1,IF(N($U302)&gt;0,AVERAGEIFS($V$5:$V$1000,$S$5:$S$1000,ROW(),$T$5:$T$1000,"Sub"),$V302)))</f>
        <v/>
      </c>
      <c r="M302" s="55">
        <f>IF($L302="","",IF($L302&gt;=1,"Completado",IF($L302&gt;0,"En curso","Pendiente")))</f>
        <v/>
      </c>
      <c r="N302" s="55">
        <f>IF(NOT((COUNTA($B302:$K302)+COUNTA($O302))&gt;0),"",IF(ISNUMBER($F302),IF(AND(ISNUMBER($E302),$F302&gt;$E302),"Cumplida con "&amp;($F302-$E302)&amp;IF($F302-$E302=1," día"," días")&amp;" de retraso","Cumplida"),IF(N($L302)&gt;=1,"Cumplida",IF(NOT(ISNUMBER($E302)),"Sin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plazo")))))))</f>
        <v/>
      </c>
      <c r="O302" s="57" t="n"/>
      <c r="P302" s="61">
        <f>IF(NOT((COUNTA($B302:$K302)+COUNTA($O302))&gt;0),"",IF((IF($C302="","Falta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",""))="","✔ OK","⚠ "&amp;LEFT(IF($C302="","Falta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",""),LEN(IF($C302="","Falta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",""))-3)))</f>
        <v/>
      </c>
      <c r="Q302" s="62">
        <f>IF(NOT((COUNTA($B302:$K302)+COUNTA($O302))&gt;0),"",IF(AND($T302="Sub",N($S302)&gt;0),IF(ISNUMBER(INDEX($D$5:$D$1000,$S302-4)),DATE(YEAR(INDEX($D$5:$D$1000,$S302-4)),MONTH(INDEX($D$5:$D$1000,$S302-4)),1),IF(ISNUMBER(INDEX($E$5:$E$1000,$S302-4)),DATE(YEAR(INDEX($E$5:$E$1000,$S302-4)),MONTH(INDEX($E$5:$E$1000,$S302-4)),1),MesCiclo)),IF(ISNUMBER($D302),DATE(YEAR($D302),MONTH($D302),1),IF(ISNUMBER($E302),DATE(YEAR($E302),MONTH($E302),1),MesCiclo))))</f>
        <v/>
      </c>
      <c r="R302" s="63">
        <f>IF(OR($Q302="",$Q302&lt;&gt;MesCiclo),"",COUNTIF($Q$5:$Q302,MesCiclo))</f>
        <v/>
      </c>
      <c r="S302" s="63">
        <f>IF($T302="","",IF($T302="Macro",ROW(),IFERROR(LOOKUP(2,1/($T$5:$T302="Macro"),ROW($T$5:$T302)),0)))</f>
        <v/>
      </c>
      <c r="T302" s="63">
        <f>IF(NOT((COUNTA($B302:$K302)+COUNTA($O302))&gt;0),"",IF($B302="Subactividad","Sub","Macro"))</f>
        <v/>
      </c>
      <c r="U302" s="63">
        <f>IF($T302="Macro",COUNTIFS($S$5:$S$1000,ROW(),$T$5:$T$1000,"Sub"),"")</f>
        <v/>
      </c>
      <c r="V302" s="63">
        <f>IF($T302="","",IF(ISNUMBER($F302),1,IFERROR(LOOKUP(2,1/($H302:$K302&lt;&gt;""),$H302:$K302),0)))</f>
        <v/>
      </c>
      <c r="W302" s="63">
        <f>IF($T302="","",IF(AND(ISNUMBER($F302),$F302&lt;=IF($Q302=MesCiclo,InicioCiclo,$Q302+MOD(2-WEEKDAY($Q302),7))+6),1,IF(ISNUMBER($H302),$H302,0)))</f>
        <v/>
      </c>
      <c r="X302" s="63">
        <f>IF($T302="","",IF(AND(ISNUMBER($F302),$F302&lt;=IF($Q302=MesCiclo,InicioCiclo,$Q302+MOD(2-WEEKDAY($Q302),7))+13),1,IF(ISNUMBER($I302),$I302,$W302)))</f>
        <v/>
      </c>
      <c r="Y302" s="63">
        <f>IF($T302="","",IF(AND(ISNUMBER($F302),$F302&lt;=IF($Q302=MesCiclo,InicioCiclo,$Q302+MOD(2-WEEKDAY($Q302),7))+20),1,IF(ISNUMBER($J302),$J302,$X302)))</f>
        <v/>
      </c>
      <c r="Z302" s="63">
        <f>IF($T302="","",IF(AND(ISNUMBER($F302),$F302&lt;=IF($Q302=MesCiclo,InicioCiclo,$Q302+MOD(2-WEEKDAY($Q302),7))+27),1,IF(ISNUMBER($K302),$K302,$Y302)))</f>
        <v/>
      </c>
      <c r="AA302" s="63">
        <f>IF($T302="","",IF(AND(ISNUMBER($F302),$F302&lt;=IF($Q302=MesCiclo,InicioCiclo,$Q302+MOD(2-WEEKDAY($Q302),7))+6),1,IF(N($U302)&gt;0,AVERAGEIFS($W$5:$W$1000,$S$5:$S$1000,ROW(),$T$5:$T$1000,"Sub"),$W302)))</f>
        <v/>
      </c>
      <c r="AB302" s="63">
        <f>IF($T302="","",IF(AND(ISNUMBER($F302),$F302&lt;=IF($Q302=MesCiclo,InicioCiclo,$Q302+MOD(2-WEEKDAY($Q302),7))+13),1,IF(N($U302)&gt;0,AVERAGEIFS($X$5:$X$1000,$S$5:$S$1000,ROW(),$T$5:$T$1000,"Sub"),$X302)))</f>
        <v/>
      </c>
      <c r="AC302" s="63">
        <f>IF($T302="","",IF(AND(ISNUMBER($F302),$F302&lt;=IF($Q302=MesCiclo,InicioCiclo,$Q302+MOD(2-WEEKDAY($Q302),7))+20),1,IF(N($U302)&gt;0,AVERAGEIFS($Y$5:$Y$1000,$S$5:$S$1000,ROW(),$T$5:$T$1000,"Sub"),$Y302)))</f>
        <v/>
      </c>
      <c r="AD302" s="63">
        <f>IF($T302="","",IF(AND(ISNUMBER($F302),$F302&lt;=IF($Q302=MesCiclo,InicioCiclo,$Q302+MOD(2-WEEKDAY($Q302),7))+27),1,IF(N($U302)&gt;0,AVERAGEIFS($Z$5:$Z$1000,$S$5:$S$1000,ROW(),$T$5:$T$1000,"Sub"),$Z302)))</f>
        <v/>
      </c>
      <c r="AE302" s="63">
        <f>IF($T302&lt;&gt;"Macro","",IF(COUNTIFS($Q$5:$Q$1000,$Q302,$T$5:$T$1000,"Macro",$G$5:$G$1000,"&gt;0")=0,1/COUNTIFS($Q$5:$Q$1000,$Q302,$T$5:$T$1000,"Macro"),IF(AND(ISNUMBER($G302),N($G302)&gt;0),$G302,SUMIFS($G$5:$G$1000,$Q$5:$Q$1000,$Q302,$T$5:$T$1000,"Macro")/COUNTIFS($Q$5:$Q$1000,$Q302,$T$5:$T$1000,"Macro",$G$5:$G$1000,"&gt;0"))/(COUNTIFS($Q$5:$Q$1000,$Q302,$T$5:$T$1000,"Macro")*SUMIFS($G$5:$G$1000,$Q$5:$Q$1000,$Q302,$T$5:$T$1000,"Macro")/COUNTIFS($Q$5:$Q$1000,$Q302,$T$5:$T$1000,"Macro",$G$5:$G$1000,"&gt;0"))))</f>
        <v/>
      </c>
    </row>
    <row r="303">
      <c r="A303" s="55">
        <f>IF(NOT((COUNTA($B303:$K303)+COUNTA($O303))&gt;0),"",IF($T303="Macro",COUNTIFS($T$5:$T303,"Macro",$Q$5:$Q303,$Q303),IF(N($S303)=0,"?",COUNTIFS(INDEX($T$5:$T$1000,1):INDEX($T$5:$T$1000,$S303-4),"Macro",INDEX($Q$5:$Q$1000,1):INDEX($Q$5:$Q$1000,$S303-4),INDEX($Q$5:$Q$1000,$S303-4))&amp;"."&amp;COUNTIFS($S$5:$S303,$S303,$T$5:$T303,"Sub"))))</f>
        <v/>
      </c>
      <c r="B303" s="56" t="n"/>
      <c r="C303" s="57" t="n"/>
      <c r="D303" s="58" t="n"/>
      <c r="E303" s="58" t="n"/>
      <c r="F303" s="58" t="n"/>
      <c r="G303" s="59" t="n"/>
      <c r="H303" s="59" t="n"/>
      <c r="I303" s="59" t="n"/>
      <c r="J303" s="59" t="n"/>
      <c r="K303" s="59" t="n"/>
      <c r="L303" s="60">
        <f>IF(NOT((COUNTA($B303:$K303)+COUNTA($O303))&gt;0),"",IF(ISNUMBER($F303),1,IF(N($U303)&gt;0,AVERAGEIFS($V$5:$V$1000,$S$5:$S$1000,ROW(),$T$5:$T$1000,"Sub"),$V303)))</f>
        <v/>
      </c>
      <c r="M303" s="55">
        <f>IF($L303="","",IF($L303&gt;=1,"Completado",IF($L303&gt;0,"En curso","Pendiente")))</f>
        <v/>
      </c>
      <c r="N303" s="55">
        <f>IF(NOT((COUNTA($B303:$K303)+COUNTA($O303))&gt;0),"",IF(ISNUMBER($F303),IF(AND(ISNUMBER($E303),$F303&gt;$E303),"Cumplida con "&amp;($F303-$E303)&amp;IF($F303-$E303=1," día"," días")&amp;" de retraso","Cumplida"),IF(N($L303)&gt;=1,"Cumplida",IF(NOT(ISNUMBER($E303)),"Sin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plazo")))))))</f>
        <v/>
      </c>
      <c r="O303" s="57" t="n"/>
      <c r="P303" s="61">
        <f>IF(NOT((COUNTA($B303:$K303)+COUNTA($O303))&gt;0),"",IF((IF($C303="","Falta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",""))="","✔ OK","⚠ "&amp;LEFT(IF($C303="","Falta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",""),LEN(IF($C303="","Falta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",""))-3)))</f>
        <v/>
      </c>
      <c r="Q303" s="62">
        <f>IF(NOT((COUNTA($B303:$K303)+COUNTA($O303))&gt;0),"",IF(AND($T303="Sub",N($S303)&gt;0),IF(ISNUMBER(INDEX($D$5:$D$1000,$S303-4)),DATE(YEAR(INDEX($D$5:$D$1000,$S303-4)),MONTH(INDEX($D$5:$D$1000,$S303-4)),1),IF(ISNUMBER(INDEX($E$5:$E$1000,$S303-4)),DATE(YEAR(INDEX($E$5:$E$1000,$S303-4)),MONTH(INDEX($E$5:$E$1000,$S303-4)),1),MesCiclo)),IF(ISNUMBER($D303),DATE(YEAR($D303),MONTH($D303),1),IF(ISNUMBER($E303),DATE(YEAR($E303),MONTH($E303),1),MesCiclo))))</f>
        <v/>
      </c>
      <c r="R303" s="63">
        <f>IF(OR($Q303="",$Q303&lt;&gt;MesCiclo),"",COUNTIF($Q$5:$Q303,MesCiclo))</f>
        <v/>
      </c>
      <c r="S303" s="63">
        <f>IF($T303="","",IF($T303="Macro",ROW(),IFERROR(LOOKUP(2,1/($T$5:$T303="Macro"),ROW($T$5:$T303)),0)))</f>
        <v/>
      </c>
      <c r="T303" s="63">
        <f>IF(NOT((COUNTA($B303:$K303)+COUNTA($O303))&gt;0),"",IF($B303="Subactividad","Sub","Macro"))</f>
        <v/>
      </c>
      <c r="U303" s="63">
        <f>IF($T303="Macro",COUNTIFS($S$5:$S$1000,ROW(),$T$5:$T$1000,"Sub"),"")</f>
        <v/>
      </c>
      <c r="V303" s="63">
        <f>IF($T303="","",IF(ISNUMBER($F303),1,IFERROR(LOOKUP(2,1/($H303:$K303&lt;&gt;""),$H303:$K303),0)))</f>
        <v/>
      </c>
      <c r="W303" s="63">
        <f>IF($T303="","",IF(AND(ISNUMBER($F303),$F303&lt;=IF($Q303=MesCiclo,InicioCiclo,$Q303+MOD(2-WEEKDAY($Q303),7))+6),1,IF(ISNUMBER($H303),$H303,0)))</f>
        <v/>
      </c>
      <c r="X303" s="63">
        <f>IF($T303="","",IF(AND(ISNUMBER($F303),$F303&lt;=IF($Q303=MesCiclo,InicioCiclo,$Q303+MOD(2-WEEKDAY($Q303),7))+13),1,IF(ISNUMBER($I303),$I303,$W303)))</f>
        <v/>
      </c>
      <c r="Y303" s="63">
        <f>IF($T303="","",IF(AND(ISNUMBER($F303),$F303&lt;=IF($Q303=MesCiclo,InicioCiclo,$Q303+MOD(2-WEEKDAY($Q303),7))+20),1,IF(ISNUMBER($J303),$J303,$X303)))</f>
        <v/>
      </c>
      <c r="Z303" s="63">
        <f>IF($T303="","",IF(AND(ISNUMBER($F303),$F303&lt;=IF($Q303=MesCiclo,InicioCiclo,$Q303+MOD(2-WEEKDAY($Q303),7))+27),1,IF(ISNUMBER($K303),$K303,$Y303)))</f>
        <v/>
      </c>
      <c r="AA303" s="63">
        <f>IF($T303="","",IF(AND(ISNUMBER($F303),$F303&lt;=IF($Q303=MesCiclo,InicioCiclo,$Q303+MOD(2-WEEKDAY($Q303),7))+6),1,IF(N($U303)&gt;0,AVERAGEIFS($W$5:$W$1000,$S$5:$S$1000,ROW(),$T$5:$T$1000,"Sub"),$W303)))</f>
        <v/>
      </c>
      <c r="AB303" s="63">
        <f>IF($T303="","",IF(AND(ISNUMBER($F303),$F303&lt;=IF($Q303=MesCiclo,InicioCiclo,$Q303+MOD(2-WEEKDAY($Q303),7))+13),1,IF(N($U303)&gt;0,AVERAGEIFS($X$5:$X$1000,$S$5:$S$1000,ROW(),$T$5:$T$1000,"Sub"),$X303)))</f>
        <v/>
      </c>
      <c r="AC303" s="63">
        <f>IF($T303="","",IF(AND(ISNUMBER($F303),$F303&lt;=IF($Q303=MesCiclo,InicioCiclo,$Q303+MOD(2-WEEKDAY($Q303),7))+20),1,IF(N($U303)&gt;0,AVERAGEIFS($Y$5:$Y$1000,$S$5:$S$1000,ROW(),$T$5:$T$1000,"Sub"),$Y303)))</f>
        <v/>
      </c>
      <c r="AD303" s="63">
        <f>IF($T303="","",IF(AND(ISNUMBER($F303),$F303&lt;=IF($Q303=MesCiclo,InicioCiclo,$Q303+MOD(2-WEEKDAY($Q303),7))+27),1,IF(N($U303)&gt;0,AVERAGEIFS($Z$5:$Z$1000,$S$5:$S$1000,ROW(),$T$5:$T$1000,"Sub"),$Z303)))</f>
        <v/>
      </c>
      <c r="AE303" s="63">
        <f>IF($T303&lt;&gt;"Macro","",IF(COUNTIFS($Q$5:$Q$1000,$Q303,$T$5:$T$1000,"Macro",$G$5:$G$1000,"&gt;0")=0,1/COUNTIFS($Q$5:$Q$1000,$Q303,$T$5:$T$1000,"Macro"),IF(AND(ISNUMBER($G303),N($G303)&gt;0),$G303,SUMIFS($G$5:$G$1000,$Q$5:$Q$1000,$Q303,$T$5:$T$1000,"Macro")/COUNTIFS($Q$5:$Q$1000,$Q303,$T$5:$T$1000,"Macro",$G$5:$G$1000,"&gt;0"))/(COUNTIFS($Q$5:$Q$1000,$Q303,$T$5:$T$1000,"Macro")*SUMIFS($G$5:$G$1000,$Q$5:$Q$1000,$Q303,$T$5:$T$1000,"Macro")/COUNTIFS($Q$5:$Q$1000,$Q303,$T$5:$T$1000,"Macro",$G$5:$G$1000,"&gt;0"))))</f>
        <v/>
      </c>
    </row>
    <row r="304">
      <c r="A304" s="55">
        <f>IF(NOT((COUNTA($B304:$K304)+COUNTA($O304))&gt;0),"",IF($T304="Macro",COUNTIFS($T$5:$T304,"Macro",$Q$5:$Q304,$Q304),IF(N($S304)=0,"?",COUNTIFS(INDEX($T$5:$T$1000,1):INDEX($T$5:$T$1000,$S304-4),"Macro",INDEX($Q$5:$Q$1000,1):INDEX($Q$5:$Q$1000,$S304-4),INDEX($Q$5:$Q$1000,$S304-4))&amp;"."&amp;COUNTIFS($S$5:$S304,$S304,$T$5:$T304,"Sub"))))</f>
        <v/>
      </c>
      <c r="B304" s="56" t="n"/>
      <c r="C304" s="57" t="n"/>
      <c r="D304" s="58" t="n"/>
      <c r="E304" s="58" t="n"/>
      <c r="F304" s="58" t="n"/>
      <c r="G304" s="59" t="n"/>
      <c r="H304" s="59" t="n"/>
      <c r="I304" s="59" t="n"/>
      <c r="J304" s="59" t="n"/>
      <c r="K304" s="59" t="n"/>
      <c r="L304" s="60">
        <f>IF(NOT((COUNTA($B304:$K304)+COUNTA($O304))&gt;0),"",IF(ISNUMBER($F304),1,IF(N($U304)&gt;0,AVERAGEIFS($V$5:$V$1000,$S$5:$S$1000,ROW(),$T$5:$T$1000,"Sub"),$V304)))</f>
        <v/>
      </c>
      <c r="M304" s="55">
        <f>IF($L304="","",IF($L304&gt;=1,"Completado",IF($L304&gt;0,"En curso","Pendiente")))</f>
        <v/>
      </c>
      <c r="N304" s="55">
        <f>IF(NOT((COUNTA($B304:$K304)+COUNTA($O304))&gt;0),"",IF(ISNUMBER($F304),IF(AND(ISNUMBER($E304),$F304&gt;$E304),"Cumplida con "&amp;($F304-$E304)&amp;IF($F304-$E304=1," día"," días")&amp;" de retraso","Cumplida"),IF(N($L304)&gt;=1,"Cumplida",IF(NOT(ISNUMBER($E304)),"Sin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plazo")))))))</f>
        <v/>
      </c>
      <c r="O304" s="57" t="n"/>
      <c r="P304" s="61">
        <f>IF(NOT((COUNTA($B304:$K304)+COUNTA($O304))&gt;0),"",IF((IF($C304="","Falta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",""))="","✔ OK","⚠ "&amp;LEFT(IF($C304="","Falta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",""),LEN(IF($C304="","Falta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",""))-3)))</f>
        <v/>
      </c>
      <c r="Q304" s="62">
        <f>IF(NOT((COUNTA($B304:$K304)+COUNTA($O304))&gt;0),"",IF(AND($T304="Sub",N($S304)&gt;0),IF(ISNUMBER(INDEX($D$5:$D$1000,$S304-4)),DATE(YEAR(INDEX($D$5:$D$1000,$S304-4)),MONTH(INDEX($D$5:$D$1000,$S304-4)),1),IF(ISNUMBER(INDEX($E$5:$E$1000,$S304-4)),DATE(YEAR(INDEX($E$5:$E$1000,$S304-4)),MONTH(INDEX($E$5:$E$1000,$S304-4)),1),MesCiclo)),IF(ISNUMBER($D304),DATE(YEAR($D304),MONTH($D304),1),IF(ISNUMBER($E304),DATE(YEAR($E304),MONTH($E304),1),MesCiclo))))</f>
        <v/>
      </c>
      <c r="R304" s="63">
        <f>IF(OR($Q304="",$Q304&lt;&gt;MesCiclo),"",COUNTIF($Q$5:$Q304,MesCiclo))</f>
        <v/>
      </c>
      <c r="S304" s="63">
        <f>IF($T304="","",IF($T304="Macro",ROW(),IFERROR(LOOKUP(2,1/($T$5:$T304="Macro"),ROW($T$5:$T304)),0)))</f>
        <v/>
      </c>
      <c r="T304" s="63">
        <f>IF(NOT((COUNTA($B304:$K304)+COUNTA($O304))&gt;0),"",IF($B304="Subactividad","Sub","Macro"))</f>
        <v/>
      </c>
      <c r="U304" s="63">
        <f>IF($T304="Macro",COUNTIFS($S$5:$S$1000,ROW(),$T$5:$T$1000,"Sub"),"")</f>
        <v/>
      </c>
      <c r="V304" s="63">
        <f>IF($T304="","",IF(ISNUMBER($F304),1,IFERROR(LOOKUP(2,1/($H304:$K304&lt;&gt;""),$H304:$K304),0)))</f>
        <v/>
      </c>
      <c r="W304" s="63">
        <f>IF($T304="","",IF(AND(ISNUMBER($F304),$F304&lt;=IF($Q304=MesCiclo,InicioCiclo,$Q304+MOD(2-WEEKDAY($Q304),7))+6),1,IF(ISNUMBER($H304),$H304,0)))</f>
        <v/>
      </c>
      <c r="X304" s="63">
        <f>IF($T304="","",IF(AND(ISNUMBER($F304),$F304&lt;=IF($Q304=MesCiclo,InicioCiclo,$Q304+MOD(2-WEEKDAY($Q304),7))+13),1,IF(ISNUMBER($I304),$I304,$W304)))</f>
        <v/>
      </c>
      <c r="Y304" s="63">
        <f>IF($T304="","",IF(AND(ISNUMBER($F304),$F304&lt;=IF($Q304=MesCiclo,InicioCiclo,$Q304+MOD(2-WEEKDAY($Q304),7))+20),1,IF(ISNUMBER($J304),$J304,$X304)))</f>
        <v/>
      </c>
      <c r="Z304" s="63">
        <f>IF($T304="","",IF(AND(ISNUMBER($F304),$F304&lt;=IF($Q304=MesCiclo,InicioCiclo,$Q304+MOD(2-WEEKDAY($Q304),7))+27),1,IF(ISNUMBER($K304),$K304,$Y304)))</f>
        <v/>
      </c>
      <c r="AA304" s="63">
        <f>IF($T304="","",IF(AND(ISNUMBER($F304),$F304&lt;=IF($Q304=MesCiclo,InicioCiclo,$Q304+MOD(2-WEEKDAY($Q304),7))+6),1,IF(N($U304)&gt;0,AVERAGEIFS($W$5:$W$1000,$S$5:$S$1000,ROW(),$T$5:$T$1000,"Sub"),$W304)))</f>
        <v/>
      </c>
      <c r="AB304" s="63">
        <f>IF($T304="","",IF(AND(ISNUMBER($F304),$F304&lt;=IF($Q304=MesCiclo,InicioCiclo,$Q304+MOD(2-WEEKDAY($Q304),7))+13),1,IF(N($U304)&gt;0,AVERAGEIFS($X$5:$X$1000,$S$5:$S$1000,ROW(),$T$5:$T$1000,"Sub"),$X304)))</f>
        <v/>
      </c>
      <c r="AC304" s="63">
        <f>IF($T304="","",IF(AND(ISNUMBER($F304),$F304&lt;=IF($Q304=MesCiclo,InicioCiclo,$Q304+MOD(2-WEEKDAY($Q304),7))+20),1,IF(N($U304)&gt;0,AVERAGEIFS($Y$5:$Y$1000,$S$5:$S$1000,ROW(),$T$5:$T$1000,"Sub"),$Y304)))</f>
        <v/>
      </c>
      <c r="AD304" s="63">
        <f>IF($T304="","",IF(AND(ISNUMBER($F304),$F304&lt;=IF($Q304=MesCiclo,InicioCiclo,$Q304+MOD(2-WEEKDAY($Q304),7))+27),1,IF(N($U304)&gt;0,AVERAGEIFS($Z$5:$Z$1000,$S$5:$S$1000,ROW(),$T$5:$T$1000,"Sub"),$Z304)))</f>
        <v/>
      </c>
      <c r="AE304" s="63">
        <f>IF($T304&lt;&gt;"Macro","",IF(COUNTIFS($Q$5:$Q$1000,$Q304,$T$5:$T$1000,"Macro",$G$5:$G$1000,"&gt;0")=0,1/COUNTIFS($Q$5:$Q$1000,$Q304,$T$5:$T$1000,"Macro"),IF(AND(ISNUMBER($G304),N($G304)&gt;0),$G304,SUMIFS($G$5:$G$1000,$Q$5:$Q$1000,$Q304,$T$5:$T$1000,"Macro")/COUNTIFS($Q$5:$Q$1000,$Q304,$T$5:$T$1000,"Macro",$G$5:$G$1000,"&gt;0"))/(COUNTIFS($Q$5:$Q$1000,$Q304,$T$5:$T$1000,"Macro")*SUMIFS($G$5:$G$1000,$Q$5:$Q$1000,$Q304,$T$5:$T$1000,"Macro")/COUNTIFS($Q$5:$Q$1000,$Q304,$T$5:$T$1000,"Macro",$G$5:$G$1000,"&gt;0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J3:K3"/>
    <mergeCell ref="A2:Q2"/>
    <mergeCell ref="D3:I3"/>
    <mergeCell ref="L3:N3"/>
    <mergeCell ref="A1:Q1"/>
  </mergeCells>
  <conditionalFormatting sqref="L3:N3">
    <cfRule type="expression" priority="1" dxfId="8" stopIfTrue="1">
      <formula>COUNTIFS($Q$5:$Q$1000,MesCiclo,$N$5:$N$1000,"Vencida*")&gt;0</formula>
    </cfRule>
    <cfRule type="expression" priority="2" dxfId="9" stopIfTrue="1">
      <formula>COUNTIFS($Q$5:$Q$1000,MesCiclo,$N$5:$N$1000,"Vence*")&gt;0</formula>
    </cfRule>
    <cfRule type="expression" priority="3" dxfId="0">
      <formula>TRUE</formula>
    </cfRule>
  </conditionalFormatting>
  <conditionalFormatting sqref="A5:C1000">
    <cfRule type="expression" priority="4" dxfId="5" stopIfTrue="1">
      <formula>AND($T5="Macro",$C5="")</formula>
    </cfRule>
    <cfRule type="expression" priority="5" dxfId="10">
      <formula>$T5="Macro"</formula>
    </cfRule>
  </conditionalFormatting>
  <conditionalFormatting sqref="C5:C1000">
    <cfRule type="expression" priority="6" dxfId="11">
      <formula>$T5="Sub"</formula>
    </cfRule>
  </conditionalFormatting>
  <conditionalFormatting sqref="M5:M1000">
    <cfRule type="expression" priority="7" dxfId="0">
      <formula>$M5="Completado"</formula>
    </cfRule>
    <cfRule type="expression" priority="8" dxfId="4">
      <formula>$M5="En curso"</formula>
    </cfRule>
    <cfRule type="expression" priority="9" dxfId="5">
      <formula>$M5="Pendiente"</formula>
    </cfRule>
  </conditionalFormatting>
  <conditionalFormatting sqref="N5:N1000">
    <cfRule type="expression" priority="10" dxfId="8" stopIfTrue="1">
      <formula>LEFT($N5,7)="Vencida"</formula>
    </cfRule>
    <cfRule type="expression" priority="11" dxfId="9" stopIfTrue="1">
      <formula>LEFT($N5,5)="Vence"</formula>
    </cfRule>
    <cfRule type="expression" priority="12" dxfId="0" stopIfTrue="1">
      <formula>LEFT($N5,8)="Cumplida"</formula>
    </cfRule>
    <cfRule type="expression" priority="13" dxfId="12" stopIfTrue="1">
      <formula>$N5="En plazo"</formula>
    </cfRule>
    <cfRule type="expression" priority="14" dxfId="5">
      <formula>$N5="Sin fecha límite"</formula>
    </cfRule>
  </conditionalFormatting>
  <conditionalFormatting sqref="L5:L1000">
    <cfRule type="expression" priority="15" dxfId="0">
      <formula>AND(ISNUMBER($L5),$L5&gt;=1)</formula>
    </cfRule>
    <cfRule type="dataBar" priority="16">
      <dataBar showValue="1">
        <cfvo type="num" val="0"/>
        <cfvo type="num" val="1"/>
        <color rgb="005B9BD5"/>
      </dataBar>
    </cfRule>
  </conditionalFormatting>
  <conditionalFormatting sqref="F5:F1000">
    <cfRule type="expression" priority="17" dxfId="0">
      <formula>ISNUMBER($F5)</formula>
    </cfRule>
  </conditionalFormatting>
  <conditionalFormatting sqref="E5:E1000">
    <cfRule type="expression" priority="18" dxfId="6" stopIfTrue="1">
      <formula>AND(ISNUMBER($E5),$E5&lt;FechaRef,N($L5)&lt;1)</formula>
    </cfRule>
    <cfRule type="expression" priority="19" dxfId="7">
      <formula>AND(ISNUMBER($E5),$E5&gt;=FechaRef,$E5-FechaRef&lt;=DiasAlerta,N($L5)&lt;1)</formula>
    </cfRule>
  </conditionalFormatting>
  <conditionalFormatting sqref="D5:E1000">
    <cfRule type="expression" priority="20" dxfId="5" stopIfTrue="1">
      <formula>AND((COUNTA($B5:$K5)+COUNTA($O5))&gt;0,D5="")</formula>
    </cfRule>
    <cfRule type="expression" priority="21" dxfId="6">
      <formula>AND(ISNUMBER($D5),ISNUMBER($E5),$D5&gt;$E5)</formula>
    </cfRule>
  </conditionalFormatting>
  <conditionalFormatting sqref="G5:G1000">
    <cfRule type="expression" priority="22" dxfId="5" stopIfTrue="1">
      <formula>AND($T5="Sub",$G5&lt;&gt;"")</formula>
    </cfRule>
    <cfRule type="expression" priority="23" dxfId="13" stopIfTrue="1">
      <formula>$T5="Sub"</formula>
    </cfRule>
  </conditionalFormatting>
  <conditionalFormatting sqref="H5:K1000">
    <cfRule type="expression" priority="24" dxfId="5" stopIfTrue="1">
      <formula>AND(N($U5)&gt;0,H5&lt;&gt;"")</formula>
    </cfRule>
    <cfRule type="expression" priority="25" dxfId="13" stopIfTrue="1">
      <formula>OR(N($U5)&gt;0,ISNUMBER($F5))</formula>
    </cfRule>
    <cfRule type="expression" priority="26" dxfId="5" stopIfTrue="1">
      <formula>AND(H5&lt;&gt;"",OR(NOT(ISNUMBER(H5)),H5&gt;1,H5&lt;0))</formula>
    </cfRule>
  </conditionalFormatting>
  <conditionalFormatting sqref="I5:K1000">
    <cfRule type="expression" priority="27" dxfId="6">
      <formula>AND(I5&lt;&gt;"",I5&lt;MAX($H5:H5))</formula>
    </cfRule>
  </conditionalFormatting>
  <conditionalFormatting sqref="O5:O1000">
    <cfRule type="expression" priority="28" dxfId="5">
      <formula>AND(ObsObligatoria="Sí",ISNUMBER($E5),$E5&lt;FechaRef,N($L5)&lt;1,$O5="")</formula>
    </cfRule>
  </conditionalFormatting>
  <conditionalFormatting sqref="P5:P1000">
    <cfRule type="expression" priority="29" dxfId="5">
      <formula>LEFT($P5,1)="⚠"</formula>
    </cfRule>
    <cfRule type="expression" priority="30" dxfId="14">
      <formula>LEFT($P5,1)="✔"</formula>
    </cfRule>
  </conditionalFormatting>
  <conditionalFormatting sqref="Q5:Q1000">
    <cfRule type="expression" priority="31" dxfId="1">
      <formula>AND($Q5&lt;&gt;"",$Q5=MesCiclo)</formula>
    </cfRule>
  </conditionalFormatting>
  <dataValidations count="5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G5:G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H5:K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64" t="inlineStr">
        <is>
          <t>Historial mensual de actividades</t>
        </is>
      </c>
      <c r="C1" s="64" t="n"/>
      <c r="D1" s="64" t="n"/>
      <c r="E1" s="64" t="n"/>
      <c r="F1" s="64" t="n"/>
      <c r="G1" s="64" t="n"/>
      <c r="H1" s="64" t="n"/>
      <c r="I1" s="64" t="n"/>
      <c r="J1" s="64" t="n"/>
      <c r="K1" s="64" t="n"/>
    </row>
    <row r="2" ht="32" customHeight="1">
      <c r="B2" s="48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</row>
    <row r="4">
      <c r="B4" s="65" t="inlineStr">
        <is>
          <t>Mes</t>
        </is>
      </c>
      <c r="C4" s="66" t="inlineStr">
        <is>
          <t>Riesgo Operacional</t>
        </is>
      </c>
      <c r="D4" s="66" t="n"/>
      <c r="E4" s="67" t="inlineStr">
        <is>
          <t>Riesgo Normativo</t>
        </is>
      </c>
      <c r="F4" s="67" t="n"/>
      <c r="G4" s="68" t="inlineStr">
        <is>
          <t>Riesgo Financiero</t>
        </is>
      </c>
      <c r="H4" s="68" t="n"/>
      <c r="I4" s="7" t="inlineStr">
        <is>
          <t>Asistente Técnico de Riesgo</t>
        </is>
      </c>
      <c r="J4" s="7" t="n"/>
      <c r="K4" s="65" t="inlineStr">
        <is>
          <t>Avance general</t>
        </is>
      </c>
    </row>
    <row r="5" ht="28" customHeight="1">
      <c r="B5" s="65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65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69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70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69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70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69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70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69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70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69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70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69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70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69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70">
        <f>IF(COUNT(C12,E12,G12,I12)=4,AVERAGE(C12,E12,G12,I12),IF(COUNTIF(C12:J12,"Sin datos")=4,"Sin datos","No definitivo"))</f>
        <v/>
      </c>
    </row>
    <row r="13" ht="20" customHeight="1">
      <c r="B13" s="69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70">
        <f>IF(COUNT(C13,E13,G13,I13)=4,AVERAGE(C13,E13,G13,I13),IF(COUNTIF(C13:J13,"Sin datos")=4,"Sin datos","No definitivo"))</f>
        <v/>
      </c>
    </row>
    <row r="14" ht="20" customHeight="1">
      <c r="B14" s="69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70">
        <f>IF(COUNT(C14,E14,G14,I14)=4,AVERAGE(C14,E14,G14,I14),IF(COUNTIF(C14:J14,"Sin datos")=4,"Sin datos","No definitivo"))</f>
        <v/>
      </c>
    </row>
    <row r="15" ht="20" customHeight="1">
      <c r="B15" s="69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70">
        <f>IF(COUNT(C15,E15,G15,I15)=4,AVERAGE(C15,E15,G15,I15),IF(COUNTIF(C15:J15,"Sin datos")=4,"Sin datos","No definitivo"))</f>
        <v/>
      </c>
    </row>
    <row r="16" ht="20" customHeight="1">
      <c r="B16" s="69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70">
        <f>IF(COUNT(C16,E16,G16,I16)=4,AVERAGE(C16,E16,G16,I16),IF(COUNTIF(C16:J16,"Sin datos")=4,"Sin datos","No definitivo"))</f>
        <v/>
      </c>
    </row>
    <row r="17" ht="20" customHeight="1">
      <c r="B17" s="69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70">
        <f>IF(COUNT(C17,E17,G17,I17)=4,AVERAGE(C17,E17,G17,I17),IF(COUNTIF(C17:J17,"Sin datos")=4,"Sin datos","No definitivo"))</f>
        <v/>
      </c>
    </row>
    <row r="18" ht="20" customHeight="1">
      <c r="B18" s="69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70">
        <f>IF(COUNT(C18,E18,G18,I18)=4,AVERAGE(C18,E18,G18,I18),IF(COUNTIF(C18:J18,"Sin datos")=4,"Sin datos","No definitivo"))</f>
        <v/>
      </c>
    </row>
    <row r="19" ht="20" customHeight="1">
      <c r="B19" s="69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70">
        <f>IF(COUNT(C19,E19,G19,I19)=4,AVERAGE(C19,E19,G19,I19),IF(COUNTIF(C19:J19,"Sin datos")=4,"Sin datos","No definitivo"))</f>
        <v/>
      </c>
    </row>
    <row r="20" ht="20" customHeight="1">
      <c r="B20" s="69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70">
        <f>IF(COUNT(C20,E20,G20,I20)=4,AVERAGE(C20,E20,G20,I20),IF(COUNTIF(C20:J20,"Sin datos")=4,"Sin datos","No definitivo"))</f>
        <v/>
      </c>
    </row>
    <row r="21" ht="20" customHeight="1">
      <c r="B21" s="69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70">
        <f>IF(COUNT(C21,E21,G21,I21)=4,AVERAGE(C21,E21,G21,I21),IF(COUNTIF(C21:J21,"Sin datos")=4,"Sin datos","No definitivo"))</f>
        <v/>
      </c>
    </row>
    <row r="22" ht="20" customHeight="1">
      <c r="B22" s="69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70">
        <f>IF(COUNT(C22,E22,G22,I22)=4,AVERAGE(C22,E22,G22,I22),IF(COUNTIF(C22:J22,"Sin datos")=4,"Sin datos","No definitivo"))</f>
        <v/>
      </c>
    </row>
    <row r="23" ht="20" customHeight="1">
      <c r="B23" s="69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70">
        <f>IF(COUNT(C23,E23,G23,I23)=4,AVERAGE(C23,E23,G23,I23),IF(COUNTIF(C23:J23,"Sin datos")=4,"Sin datos","No definitivo"))</f>
        <v/>
      </c>
    </row>
    <row r="24" ht="20" customHeight="1">
      <c r="B24" s="69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70">
        <f>IF(COUNT(C24,E24,G24,I24)=4,AVERAGE(C24,E24,G24,I24),IF(COUNTIF(C24:J24,"Sin datos")=4,"Sin datos","No definitivo"))</f>
        <v/>
      </c>
    </row>
    <row r="25" ht="20" customHeight="1">
      <c r="B25" s="69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70">
        <f>IF(COUNT(C25,E25,G25,I25)=4,AVERAGE(C25,E25,G25,I25),IF(COUNTIF(C25:J25,"Sin datos")=4,"Sin datos","No definitivo"))</f>
        <v/>
      </c>
    </row>
    <row r="26" ht="20" customHeight="1">
      <c r="B26" s="69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70">
        <f>IF(COUNT(C26,E26,G26,I26)=4,AVERAGE(C26,E26,G26,I26),IF(COUNTIF(C26:J26,"Sin datos")=4,"Sin datos","No definitivo"))</f>
        <v/>
      </c>
    </row>
    <row r="27" ht="20" customHeight="1">
      <c r="B27" s="69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70">
        <f>IF(COUNT(C27,E27,G27,I27)=4,AVERAGE(C27,E27,G27,I27),IF(COUNTIF(C27:J27,"Sin datos")=4,"Sin datos","No definitivo"))</f>
        <v/>
      </c>
    </row>
    <row r="28" ht="20" customHeight="1">
      <c r="B28" s="69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70">
        <f>IF(COUNT(C28,E28,G28,I28)=4,AVERAGE(C28,E28,G28,I28),IF(COUNTIF(C28:J28,"Sin datos")=4,"Sin datos","No definitivo"))</f>
        <v/>
      </c>
    </row>
    <row r="29" ht="20" customHeight="1">
      <c r="B29" s="69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70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5">
      <formula>AND(ISNUMBER(C6),C6&lt;1)</formula>
    </cfRule>
    <cfRule type="expression" priority="3" dxfId="7">
      <formula>OR(C6="Pesos ≠ 100%",C6="No definitivo")</formula>
    </cfRule>
    <cfRule type="expression" priority="4" dxfId="16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E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12" customWidth="1" min="4" max="4"/>
    <col width="12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24" customWidth="1" min="14" max="14"/>
    <col width="36" customWidth="1" min="15" max="15"/>
    <col width="44" customWidth="1" min="16" max="16"/>
    <col width="14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28" customHeight="1">
      <c r="A1" s="71" t="inlineStr">
        <is>
          <t>Cronograma – Riesgo Operacional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  <c r="M1" s="71" t="n"/>
      <c r="N1" s="71" t="n"/>
      <c r="O1" s="71" t="n"/>
      <c r="P1" s="71" t="n"/>
      <c r="Q1" s="71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72" t="inlineStr">
        <is>
          <t>Macroactividad (fila resaltada)</t>
        </is>
      </c>
      <c r="D3" s="6" t="inlineStr">
        <is>
          <t>Peso: solo macroactividades. Si lo deja vacío valen igual; si lo escribe, se ajusta solo a 100%.</t>
        </is>
      </c>
      <c r="E3" s="6" t="n"/>
      <c r="F3" s="6" t="n"/>
      <c r="G3" s="6" t="n"/>
      <c r="H3" s="6" t="n"/>
      <c r="I3" s="6" t="n"/>
      <c r="J3" s="52" t="inlineStr">
        <is>
          <t>Plazos del mes:</t>
        </is>
      </c>
      <c r="L3" s="43">
        <f>COUNTIFS($Q$5:$Q$1000,MesCiclo,$N$5:$N$1000,"Vencida*")&amp;" vencida(s)  ·  "&amp;COUNTIFS($Q$5:$Q$1000,MesCiclo,$N$5:$N$1000,"Vence*")&amp;" por vencer"</f>
        <v/>
      </c>
      <c r="M3" s="43" t="n"/>
      <c r="N3" s="43" t="n"/>
    </row>
    <row r="4" ht="42" customHeight="1">
      <c r="A4" s="53" t="inlineStr">
        <is>
          <t>N°</t>
        </is>
      </c>
      <c r="B4" s="66" t="inlineStr">
        <is>
          <t>Tipo</t>
        </is>
      </c>
      <c r="C4" s="66" t="inlineStr">
        <is>
          <t>Actividad</t>
        </is>
      </c>
      <c r="D4" s="66" t="inlineStr">
        <is>
          <t>Fecha de inicio</t>
        </is>
      </c>
      <c r="E4" s="66" t="inlineStr">
        <is>
          <t>Fecha límite</t>
        </is>
      </c>
      <c r="F4" s="66" t="inlineStr">
        <is>
          <t>Fecha de cumplimiento</t>
        </is>
      </c>
      <c r="G4" s="66" t="inlineStr">
        <is>
          <t>Peso (%) – solo macroactividad</t>
        </is>
      </c>
      <c r="H4" s="66" t="inlineStr">
        <is>
          <t>Avance Semana 1 (%)</t>
        </is>
      </c>
      <c r="I4" s="66" t="inlineStr">
        <is>
          <t>Avance Semana 2 (%)</t>
        </is>
      </c>
      <c r="J4" s="66" t="inlineStr">
        <is>
          <t>Avance Semana 3 (%)</t>
        </is>
      </c>
      <c r="K4" s="66" t="inlineStr">
        <is>
          <t>Avance Semana 4 (%)</t>
        </is>
      </c>
      <c r="L4" s="53" t="inlineStr">
        <is>
          <t>% de Avance Total Actual</t>
        </is>
      </c>
      <c r="M4" s="53" t="inlineStr">
        <is>
          <t>Estado</t>
        </is>
      </c>
      <c r="N4" s="53" t="inlineStr">
        <is>
          <t>Alerta de plazo</t>
        </is>
      </c>
      <c r="O4" s="66" t="inlineStr">
        <is>
          <t>Observaciones</t>
        </is>
      </c>
      <c r="P4" s="53" t="inlineStr">
        <is>
          <t>Revisión automática (alertas)</t>
        </is>
      </c>
      <c r="Q4" s="53" t="inlineStr">
        <is>
          <t>Mes</t>
        </is>
      </c>
      <c r="R4" s="53" t="inlineStr">
        <is>
          <t>Orden en el mes (aux)</t>
        </is>
      </c>
      <c r="S4" s="53" t="inlineStr">
        <is>
          <t>Grupo (aux)</t>
        </is>
      </c>
      <c r="T4" s="53" t="inlineStr">
        <is>
          <t>Tipo (aux)</t>
        </is>
      </c>
      <c r="U4" s="53" t="inlineStr">
        <is>
          <t>N subactividades (aux)</t>
        </is>
      </c>
      <c r="V4" s="53" t="inlineStr">
        <is>
          <t>Avance propio (aux)</t>
        </is>
      </c>
      <c r="W4" s="53" t="inlineStr">
        <is>
          <t>Propio S1 (aux)</t>
        </is>
      </c>
      <c r="X4" s="53" t="inlineStr">
        <is>
          <t>Propio S2 (aux)</t>
        </is>
      </c>
      <c r="Y4" s="53" t="inlineStr">
        <is>
          <t>Propio S3 (aux)</t>
        </is>
      </c>
      <c r="Z4" s="53" t="inlineStr">
        <is>
          <t>Propio S4 (aux)</t>
        </is>
      </c>
      <c r="AA4" s="53" t="inlineStr">
        <is>
          <t>Efectivo S1 (aux)</t>
        </is>
      </c>
      <c r="AB4" s="53" t="inlineStr">
        <is>
          <t>Efectivo S2 (aux)</t>
        </is>
      </c>
      <c r="AC4" s="53" t="inlineStr">
        <is>
          <t>Efectivo S3 (aux)</t>
        </is>
      </c>
      <c r="AD4" s="53" t="inlineStr">
        <is>
          <t>Efectivo S4 (aux)</t>
        </is>
      </c>
      <c r="AE4" s="53" t="inlineStr">
        <is>
          <t>Peso efectivo (aux)</t>
        </is>
      </c>
    </row>
    <row r="5">
      <c r="A5" s="55">
        <f>IF(NOT((COUNTA($B5:$K5)+COUNTA($O5))&gt;0),"",IF($T5="Macro",COUNTIFS($T$5:$T5,"Macro",$Q$5:$Q5,$Q5),IF(N($S5)=0,"?",COUNTIFS(INDEX($T$5:$T$1000,1):INDEX($T$5:$T$1000,$S5-4),"Macro",INDEX($Q$5:$Q$1000,1):INDEX($Q$5:$Q$1000,$S5-4),INDEX($Q$5:$Q$1000,$S5-4))&amp;"."&amp;COUNTIFS($S$5:$S5,$S5,$T$5:$T5,"Sub"))))</f>
        <v/>
      </c>
      <c r="B5" s="56" t="n"/>
      <c r="C5" s="57" t="n"/>
      <c r="D5" s="58" t="n"/>
      <c r="E5" s="58" t="n"/>
      <c r="F5" s="58" t="n"/>
      <c r="G5" s="59" t="n"/>
      <c r="H5" s="59" t="n"/>
      <c r="I5" s="59" t="n"/>
      <c r="J5" s="59" t="n"/>
      <c r="K5" s="59" t="n"/>
      <c r="L5" s="60">
        <f>IF(NOT((COUNTA($B5:$K5)+COUNTA($O5))&gt;0),"",IF(ISNUMBER($F5),1,IF(N($U5)&gt;0,AVERAGEIFS($V$5:$V$1000,$S$5:$S$1000,ROW(),$T$5:$T$1000,"Sub"),$V5)))</f>
        <v/>
      </c>
      <c r="M5" s="55">
        <f>IF($L5="","",IF($L5&gt;=1,"Completado",IF($L5&gt;0,"En curso","Pendiente")))</f>
        <v/>
      </c>
      <c r="N5" s="55">
        <f>IF(NOT((COUNTA($B5:$K5)+COUNTA($O5))&gt;0),"",IF(ISNUMBER($F5),IF(AND(ISNUMBER($E5),$F5&gt;$E5),"Cumplida con "&amp;($F5-$E5)&amp;IF($F5-$E5=1," día"," días")&amp;" de retraso","Cumplida"),IF(N($L5)&gt;=1,"Cumplida",IF(NOT(ISNUMBER($E5)),"Sin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plazo")))))))</f>
        <v/>
      </c>
      <c r="O5" s="57" t="n"/>
      <c r="P5" s="61">
        <f>IF(NOT((COUNTA($B5:$K5)+COUNTA($O5))&gt;0),"",IF((IF($C5="","Falta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",""))="","✔ OK","⚠ "&amp;LEFT(IF($C5="","Falta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",""),LEN(IF($C5="","Falta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",""))-3)))</f>
        <v/>
      </c>
      <c r="Q5" s="62">
        <f>IF(NOT((COUNTA($B5:$K5)+COUNTA($O5))&gt;0),"",IF(AND($T5="Sub",N($S5)&gt;0),IF(ISNUMBER(INDEX($D$5:$D$1000,$S5-4)),DATE(YEAR(INDEX($D$5:$D$1000,$S5-4)),MONTH(INDEX($D$5:$D$1000,$S5-4)),1),IF(ISNUMBER(INDEX($E$5:$E$1000,$S5-4)),DATE(YEAR(INDEX($E$5:$E$1000,$S5-4)),MONTH(INDEX($E$5:$E$1000,$S5-4)),1),MesCiclo)),IF(ISNUMBER($D5),DATE(YEAR($D5),MONTH($D5),1),IF(ISNUMBER($E5),DATE(YEAR($E5),MONTH($E5),1),MesCiclo))))</f>
        <v/>
      </c>
      <c r="R5" s="63">
        <f>IF(OR($Q5="",$Q5&lt;&gt;MesCiclo),"",COUNTIF($Q$5:$Q5,MesCiclo))</f>
        <v/>
      </c>
      <c r="S5" s="63">
        <f>IF($T5="","",IF($T5="Macro",ROW(),IFERROR(LOOKUP(2,1/($T$5:$T5="Macro"),ROW($T$5:$T5)),0)))</f>
        <v/>
      </c>
      <c r="T5" s="63">
        <f>IF(NOT((COUNTA($B5:$K5)+COUNTA($O5))&gt;0),"",IF($B5="Subactividad","Sub","Macro"))</f>
        <v/>
      </c>
      <c r="U5" s="63">
        <f>IF($T5="Macro",COUNTIFS($S$5:$S$1000,ROW(),$T$5:$T$1000,"Sub"),"")</f>
        <v/>
      </c>
      <c r="V5" s="63">
        <f>IF($T5="","",IF(ISNUMBER($F5),1,IFERROR(LOOKUP(2,1/($H5:$K5&lt;&gt;""),$H5:$K5),0)))</f>
        <v/>
      </c>
      <c r="W5" s="63">
        <f>IF($T5="","",IF(AND(ISNUMBER($F5),$F5&lt;=IF($Q5=MesCiclo,InicioCiclo,$Q5+MOD(2-WEEKDAY($Q5),7))+6),1,IF(ISNUMBER($H5),$H5,0)))</f>
        <v/>
      </c>
      <c r="X5" s="63">
        <f>IF($T5="","",IF(AND(ISNUMBER($F5),$F5&lt;=IF($Q5=MesCiclo,InicioCiclo,$Q5+MOD(2-WEEKDAY($Q5),7))+13),1,IF(ISNUMBER($I5),$I5,$W5)))</f>
        <v/>
      </c>
      <c r="Y5" s="63">
        <f>IF($T5="","",IF(AND(ISNUMBER($F5),$F5&lt;=IF($Q5=MesCiclo,InicioCiclo,$Q5+MOD(2-WEEKDAY($Q5),7))+20),1,IF(ISNUMBER($J5),$J5,$X5)))</f>
        <v/>
      </c>
      <c r="Z5" s="63">
        <f>IF($T5="","",IF(AND(ISNUMBER($F5),$F5&lt;=IF($Q5=MesCiclo,InicioCiclo,$Q5+MOD(2-WEEKDAY($Q5),7))+27),1,IF(ISNUMBER($K5),$K5,$Y5)))</f>
        <v/>
      </c>
      <c r="AA5" s="63">
        <f>IF($T5="","",IF(AND(ISNUMBER($F5),$F5&lt;=IF($Q5=MesCiclo,InicioCiclo,$Q5+MOD(2-WEEKDAY($Q5),7))+6),1,IF(N($U5)&gt;0,AVERAGEIFS($W$5:$W$1000,$S$5:$S$1000,ROW(),$T$5:$T$1000,"Sub"),$W5)))</f>
        <v/>
      </c>
      <c r="AB5" s="63">
        <f>IF($T5="","",IF(AND(ISNUMBER($F5),$F5&lt;=IF($Q5=MesCiclo,InicioCiclo,$Q5+MOD(2-WEEKDAY($Q5),7))+13),1,IF(N($U5)&gt;0,AVERAGEIFS($X$5:$X$1000,$S$5:$S$1000,ROW(),$T$5:$T$1000,"Sub"),$X5)))</f>
        <v/>
      </c>
      <c r="AC5" s="63">
        <f>IF($T5="","",IF(AND(ISNUMBER($F5),$F5&lt;=IF($Q5=MesCiclo,InicioCiclo,$Q5+MOD(2-WEEKDAY($Q5),7))+20),1,IF(N($U5)&gt;0,AVERAGEIFS($Y$5:$Y$1000,$S$5:$S$1000,ROW(),$T$5:$T$1000,"Sub"),$Y5)))</f>
        <v/>
      </c>
      <c r="AD5" s="63">
        <f>IF($T5="","",IF(AND(ISNUMBER($F5),$F5&lt;=IF($Q5=MesCiclo,InicioCiclo,$Q5+MOD(2-WEEKDAY($Q5),7))+27),1,IF(N($U5)&gt;0,AVERAGEIFS($Z$5:$Z$1000,$S$5:$S$1000,ROW(),$T$5:$T$1000,"Sub"),$Z5)))</f>
        <v/>
      </c>
      <c r="AE5" s="63">
        <f>IF($T5&lt;&gt;"Macro","",IF(COUNTIFS($Q$5:$Q$1000,$Q5,$T$5:$T$1000,"Macro",$G$5:$G$1000,"&gt;0")=0,1/COUNTIFS($Q$5:$Q$1000,$Q5,$T$5:$T$1000,"Macro"),IF(AND(ISNUMBER($G5),N($G5)&gt;0),$G5,SUMIFS($G$5:$G$1000,$Q$5:$Q$1000,$Q5,$T$5:$T$1000,"Macro")/COUNTIFS($Q$5:$Q$1000,$Q5,$T$5:$T$1000,"Macro",$G$5:$G$1000,"&gt;0"))/(COUNTIFS($Q$5:$Q$1000,$Q5,$T$5:$T$1000,"Macro")*SUMIFS($G$5:$G$1000,$Q$5:$Q$1000,$Q5,$T$5:$T$1000,"Macro")/COUNTIFS($Q$5:$Q$1000,$Q5,$T$5:$T$1000,"Macro",$G$5:$G$1000,"&gt;0"))))</f>
        <v/>
      </c>
    </row>
    <row r="6">
      <c r="A6" s="55">
        <f>IF(NOT((COUNTA($B6:$K6)+COUNTA($O6))&gt;0),"",IF($T6="Macro",COUNTIFS($T$5:$T6,"Macro",$Q$5:$Q6,$Q6),IF(N($S6)=0,"?",COUNTIFS(INDEX($T$5:$T$1000,1):INDEX($T$5:$T$1000,$S6-4),"Macro",INDEX($Q$5:$Q$1000,1):INDEX($Q$5:$Q$1000,$S6-4),INDEX($Q$5:$Q$1000,$S6-4))&amp;"."&amp;COUNTIFS($S$5:$S6,$S6,$T$5:$T6,"Sub"))))</f>
        <v/>
      </c>
      <c r="B6" s="56" t="n"/>
      <c r="C6" s="57" t="n"/>
      <c r="D6" s="58" t="n"/>
      <c r="E6" s="58" t="n"/>
      <c r="F6" s="58" t="n"/>
      <c r="G6" s="59" t="n"/>
      <c r="H6" s="59" t="n"/>
      <c r="I6" s="59" t="n"/>
      <c r="J6" s="59" t="n"/>
      <c r="K6" s="59" t="n"/>
      <c r="L6" s="60">
        <f>IF(NOT((COUNTA($B6:$K6)+COUNTA($O6))&gt;0),"",IF(ISNUMBER($F6),1,IF(N($U6)&gt;0,AVERAGEIFS($V$5:$V$1000,$S$5:$S$1000,ROW(),$T$5:$T$1000,"Sub"),$V6)))</f>
        <v/>
      </c>
      <c r="M6" s="55">
        <f>IF($L6="","",IF($L6&gt;=1,"Completado",IF($L6&gt;0,"En curso","Pendiente")))</f>
        <v/>
      </c>
      <c r="N6" s="55">
        <f>IF(NOT((COUNTA($B6:$K6)+COUNTA($O6))&gt;0),"",IF(ISNUMBER($F6),IF(AND(ISNUMBER($E6),$F6&gt;$E6),"Cumplida con "&amp;($F6-$E6)&amp;IF($F6-$E6=1," día"," días")&amp;" de retraso","Cumplida"),IF(N($L6)&gt;=1,"Cumplida",IF(NOT(ISNUMBER($E6)),"Sin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plazo")))))))</f>
        <v/>
      </c>
      <c r="O6" s="57" t="n"/>
      <c r="P6" s="61">
        <f>IF(NOT((COUNTA($B6:$K6)+COUNTA($O6))&gt;0),"",IF((IF($C6="","Falta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",""))="","✔ OK","⚠ "&amp;LEFT(IF($C6="","Falta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",""),LEN(IF($C6="","Falta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",""))-3)))</f>
        <v/>
      </c>
      <c r="Q6" s="62">
        <f>IF(NOT((COUNTA($B6:$K6)+COUNTA($O6))&gt;0),"",IF(AND($T6="Sub",N($S6)&gt;0),IF(ISNUMBER(INDEX($D$5:$D$1000,$S6-4)),DATE(YEAR(INDEX($D$5:$D$1000,$S6-4)),MONTH(INDEX($D$5:$D$1000,$S6-4)),1),IF(ISNUMBER(INDEX($E$5:$E$1000,$S6-4)),DATE(YEAR(INDEX($E$5:$E$1000,$S6-4)),MONTH(INDEX($E$5:$E$1000,$S6-4)),1),MesCiclo)),IF(ISNUMBER($D6),DATE(YEAR($D6),MONTH($D6),1),IF(ISNUMBER($E6),DATE(YEAR($E6),MONTH($E6),1),MesCiclo))))</f>
        <v/>
      </c>
      <c r="R6" s="63">
        <f>IF(OR($Q6="",$Q6&lt;&gt;MesCiclo),"",COUNTIF($Q$5:$Q6,MesCiclo))</f>
        <v/>
      </c>
      <c r="S6" s="63">
        <f>IF($T6="","",IF($T6="Macro",ROW(),IFERROR(LOOKUP(2,1/($T$5:$T6="Macro"),ROW($T$5:$T6)),0)))</f>
        <v/>
      </c>
      <c r="T6" s="63">
        <f>IF(NOT((COUNTA($B6:$K6)+COUNTA($O6))&gt;0),"",IF($B6="Subactividad","Sub","Macro"))</f>
        <v/>
      </c>
      <c r="U6" s="63">
        <f>IF($T6="Macro",COUNTIFS($S$5:$S$1000,ROW(),$T$5:$T$1000,"Sub"),"")</f>
        <v/>
      </c>
      <c r="V6" s="63">
        <f>IF($T6="","",IF(ISNUMBER($F6),1,IFERROR(LOOKUP(2,1/($H6:$K6&lt;&gt;""),$H6:$K6),0)))</f>
        <v/>
      </c>
      <c r="W6" s="63">
        <f>IF($T6="","",IF(AND(ISNUMBER($F6),$F6&lt;=IF($Q6=MesCiclo,InicioCiclo,$Q6+MOD(2-WEEKDAY($Q6),7))+6),1,IF(ISNUMBER($H6),$H6,0)))</f>
        <v/>
      </c>
      <c r="X6" s="63">
        <f>IF($T6="","",IF(AND(ISNUMBER($F6),$F6&lt;=IF($Q6=MesCiclo,InicioCiclo,$Q6+MOD(2-WEEKDAY($Q6),7))+13),1,IF(ISNUMBER($I6),$I6,$W6)))</f>
        <v/>
      </c>
      <c r="Y6" s="63">
        <f>IF($T6="","",IF(AND(ISNUMBER($F6),$F6&lt;=IF($Q6=MesCiclo,InicioCiclo,$Q6+MOD(2-WEEKDAY($Q6),7))+20),1,IF(ISNUMBER($J6),$J6,$X6)))</f>
        <v/>
      </c>
      <c r="Z6" s="63">
        <f>IF($T6="","",IF(AND(ISNUMBER($F6),$F6&lt;=IF($Q6=MesCiclo,InicioCiclo,$Q6+MOD(2-WEEKDAY($Q6),7))+27),1,IF(ISNUMBER($K6),$K6,$Y6)))</f>
        <v/>
      </c>
      <c r="AA6" s="63">
        <f>IF($T6="","",IF(AND(ISNUMBER($F6),$F6&lt;=IF($Q6=MesCiclo,InicioCiclo,$Q6+MOD(2-WEEKDAY($Q6),7))+6),1,IF(N($U6)&gt;0,AVERAGEIFS($W$5:$W$1000,$S$5:$S$1000,ROW(),$T$5:$T$1000,"Sub"),$W6)))</f>
        <v/>
      </c>
      <c r="AB6" s="63">
        <f>IF($T6="","",IF(AND(ISNUMBER($F6),$F6&lt;=IF($Q6=MesCiclo,InicioCiclo,$Q6+MOD(2-WEEKDAY($Q6),7))+13),1,IF(N($U6)&gt;0,AVERAGEIFS($X$5:$X$1000,$S$5:$S$1000,ROW(),$T$5:$T$1000,"Sub"),$X6)))</f>
        <v/>
      </c>
      <c r="AC6" s="63">
        <f>IF($T6="","",IF(AND(ISNUMBER($F6),$F6&lt;=IF($Q6=MesCiclo,InicioCiclo,$Q6+MOD(2-WEEKDAY($Q6),7))+20),1,IF(N($U6)&gt;0,AVERAGEIFS($Y$5:$Y$1000,$S$5:$S$1000,ROW(),$T$5:$T$1000,"Sub"),$Y6)))</f>
        <v/>
      </c>
      <c r="AD6" s="63">
        <f>IF($T6="","",IF(AND(ISNUMBER($F6),$F6&lt;=IF($Q6=MesCiclo,InicioCiclo,$Q6+MOD(2-WEEKDAY($Q6),7))+27),1,IF(N($U6)&gt;0,AVERAGEIFS($Z$5:$Z$1000,$S$5:$S$1000,ROW(),$T$5:$T$1000,"Sub"),$Z6)))</f>
        <v/>
      </c>
      <c r="AE6" s="63">
        <f>IF($T6&lt;&gt;"Macro","",IF(COUNTIFS($Q$5:$Q$1000,$Q6,$T$5:$T$1000,"Macro",$G$5:$G$1000,"&gt;0")=0,1/COUNTIFS($Q$5:$Q$1000,$Q6,$T$5:$T$1000,"Macro"),IF(AND(ISNUMBER($G6),N($G6)&gt;0),$G6,SUMIFS($G$5:$G$1000,$Q$5:$Q$1000,$Q6,$T$5:$T$1000,"Macro")/COUNTIFS($Q$5:$Q$1000,$Q6,$T$5:$T$1000,"Macro",$G$5:$G$1000,"&gt;0"))/(COUNTIFS($Q$5:$Q$1000,$Q6,$T$5:$T$1000,"Macro")*SUMIFS($G$5:$G$1000,$Q$5:$Q$1000,$Q6,$T$5:$T$1000,"Macro")/COUNTIFS($Q$5:$Q$1000,$Q6,$T$5:$T$1000,"Macro",$G$5:$G$1000,"&gt;0"))))</f>
        <v/>
      </c>
    </row>
    <row r="7">
      <c r="A7" s="55">
        <f>IF(NOT((COUNTA($B7:$K7)+COUNTA($O7))&gt;0),"",IF($T7="Macro",COUNTIFS($T$5:$T7,"Macro",$Q$5:$Q7,$Q7),IF(N($S7)=0,"?",COUNTIFS(INDEX($T$5:$T$1000,1):INDEX($T$5:$T$1000,$S7-4),"Macro",INDEX($Q$5:$Q$1000,1):INDEX($Q$5:$Q$1000,$S7-4),INDEX($Q$5:$Q$1000,$S7-4))&amp;"."&amp;COUNTIFS($S$5:$S7,$S7,$T$5:$T7,"Sub"))))</f>
        <v/>
      </c>
      <c r="B7" s="56" t="n"/>
      <c r="C7" s="57" t="n"/>
      <c r="D7" s="58" t="n"/>
      <c r="E7" s="58" t="n"/>
      <c r="F7" s="58" t="n"/>
      <c r="G7" s="59" t="n"/>
      <c r="H7" s="59" t="n"/>
      <c r="I7" s="59" t="n"/>
      <c r="J7" s="59" t="n"/>
      <c r="K7" s="59" t="n"/>
      <c r="L7" s="60">
        <f>IF(NOT((COUNTA($B7:$K7)+COUNTA($O7))&gt;0),"",IF(ISNUMBER($F7),1,IF(N($U7)&gt;0,AVERAGEIFS($V$5:$V$1000,$S$5:$S$1000,ROW(),$T$5:$T$1000,"Sub"),$V7)))</f>
        <v/>
      </c>
      <c r="M7" s="55">
        <f>IF($L7="","",IF($L7&gt;=1,"Completado",IF($L7&gt;0,"En curso","Pendiente")))</f>
        <v/>
      </c>
      <c r="N7" s="55">
        <f>IF(NOT((COUNTA($B7:$K7)+COUNTA($O7))&gt;0),"",IF(ISNUMBER($F7),IF(AND(ISNUMBER($E7),$F7&gt;$E7),"Cumplida con "&amp;($F7-$E7)&amp;IF($F7-$E7=1," día"," días")&amp;" de retraso","Cumplida"),IF(N($L7)&gt;=1,"Cumplida",IF(NOT(ISNUMBER($E7)),"Sin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plazo")))))))</f>
        <v/>
      </c>
      <c r="O7" s="57" t="n"/>
      <c r="P7" s="61">
        <f>IF(NOT((COUNTA($B7:$K7)+COUNTA($O7))&gt;0),"",IF((IF($C7="","Falta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",""))="","✔ OK","⚠ "&amp;LEFT(IF($C7="","Falta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",""),LEN(IF($C7="","Falta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",""))-3)))</f>
        <v/>
      </c>
      <c r="Q7" s="62">
        <f>IF(NOT((COUNTA($B7:$K7)+COUNTA($O7))&gt;0),"",IF(AND($T7="Sub",N($S7)&gt;0),IF(ISNUMBER(INDEX($D$5:$D$1000,$S7-4)),DATE(YEAR(INDEX($D$5:$D$1000,$S7-4)),MONTH(INDEX($D$5:$D$1000,$S7-4)),1),IF(ISNUMBER(INDEX($E$5:$E$1000,$S7-4)),DATE(YEAR(INDEX($E$5:$E$1000,$S7-4)),MONTH(INDEX($E$5:$E$1000,$S7-4)),1),MesCiclo)),IF(ISNUMBER($D7),DATE(YEAR($D7),MONTH($D7),1),IF(ISNUMBER($E7),DATE(YEAR($E7),MONTH($E7),1),MesCiclo))))</f>
        <v/>
      </c>
      <c r="R7" s="63">
        <f>IF(OR($Q7="",$Q7&lt;&gt;MesCiclo),"",COUNTIF($Q$5:$Q7,MesCiclo))</f>
        <v/>
      </c>
      <c r="S7" s="63">
        <f>IF($T7="","",IF($T7="Macro",ROW(),IFERROR(LOOKUP(2,1/($T$5:$T7="Macro"),ROW($T$5:$T7)),0)))</f>
        <v/>
      </c>
      <c r="T7" s="63">
        <f>IF(NOT((COUNTA($B7:$K7)+COUNTA($O7))&gt;0),"",IF($B7="Subactividad","Sub","Macro"))</f>
        <v/>
      </c>
      <c r="U7" s="63">
        <f>IF($T7="Macro",COUNTIFS($S$5:$S$1000,ROW(),$T$5:$T$1000,"Sub"),"")</f>
        <v/>
      </c>
      <c r="V7" s="63">
        <f>IF($T7="","",IF(ISNUMBER($F7),1,IFERROR(LOOKUP(2,1/($H7:$K7&lt;&gt;""),$H7:$K7),0)))</f>
        <v/>
      </c>
      <c r="W7" s="63">
        <f>IF($T7="","",IF(AND(ISNUMBER($F7),$F7&lt;=IF($Q7=MesCiclo,InicioCiclo,$Q7+MOD(2-WEEKDAY($Q7),7))+6),1,IF(ISNUMBER($H7),$H7,0)))</f>
        <v/>
      </c>
      <c r="X7" s="63">
        <f>IF($T7="","",IF(AND(ISNUMBER($F7),$F7&lt;=IF($Q7=MesCiclo,InicioCiclo,$Q7+MOD(2-WEEKDAY($Q7),7))+13),1,IF(ISNUMBER($I7),$I7,$W7)))</f>
        <v/>
      </c>
      <c r="Y7" s="63">
        <f>IF($T7="","",IF(AND(ISNUMBER($F7),$F7&lt;=IF($Q7=MesCiclo,InicioCiclo,$Q7+MOD(2-WEEKDAY($Q7),7))+20),1,IF(ISNUMBER($J7),$J7,$X7)))</f>
        <v/>
      </c>
      <c r="Z7" s="63">
        <f>IF($T7="","",IF(AND(ISNUMBER($F7),$F7&lt;=IF($Q7=MesCiclo,InicioCiclo,$Q7+MOD(2-WEEKDAY($Q7),7))+27),1,IF(ISNUMBER($K7),$K7,$Y7)))</f>
        <v/>
      </c>
      <c r="AA7" s="63">
        <f>IF($T7="","",IF(AND(ISNUMBER($F7),$F7&lt;=IF($Q7=MesCiclo,InicioCiclo,$Q7+MOD(2-WEEKDAY($Q7),7))+6),1,IF(N($U7)&gt;0,AVERAGEIFS($W$5:$W$1000,$S$5:$S$1000,ROW(),$T$5:$T$1000,"Sub"),$W7)))</f>
        <v/>
      </c>
      <c r="AB7" s="63">
        <f>IF($T7="","",IF(AND(ISNUMBER($F7),$F7&lt;=IF($Q7=MesCiclo,InicioCiclo,$Q7+MOD(2-WEEKDAY($Q7),7))+13),1,IF(N($U7)&gt;0,AVERAGEIFS($X$5:$X$1000,$S$5:$S$1000,ROW(),$T$5:$T$1000,"Sub"),$X7)))</f>
        <v/>
      </c>
      <c r="AC7" s="63">
        <f>IF($T7="","",IF(AND(ISNUMBER($F7),$F7&lt;=IF($Q7=MesCiclo,InicioCiclo,$Q7+MOD(2-WEEKDAY($Q7),7))+20),1,IF(N($U7)&gt;0,AVERAGEIFS($Y$5:$Y$1000,$S$5:$S$1000,ROW(),$T$5:$T$1000,"Sub"),$Y7)))</f>
        <v/>
      </c>
      <c r="AD7" s="63">
        <f>IF($T7="","",IF(AND(ISNUMBER($F7),$F7&lt;=IF($Q7=MesCiclo,InicioCiclo,$Q7+MOD(2-WEEKDAY($Q7),7))+27),1,IF(N($U7)&gt;0,AVERAGEIFS($Z$5:$Z$1000,$S$5:$S$1000,ROW(),$T$5:$T$1000,"Sub"),$Z7)))</f>
        <v/>
      </c>
      <c r="AE7" s="63">
        <f>IF($T7&lt;&gt;"Macro","",IF(COUNTIFS($Q$5:$Q$1000,$Q7,$T$5:$T$1000,"Macro",$G$5:$G$1000,"&gt;0")=0,1/COUNTIFS($Q$5:$Q$1000,$Q7,$T$5:$T$1000,"Macro"),IF(AND(ISNUMBER($G7),N($G7)&gt;0),$G7,SUMIFS($G$5:$G$1000,$Q$5:$Q$1000,$Q7,$T$5:$T$1000,"Macro")/COUNTIFS($Q$5:$Q$1000,$Q7,$T$5:$T$1000,"Macro",$G$5:$G$1000,"&gt;0"))/(COUNTIFS($Q$5:$Q$1000,$Q7,$T$5:$T$1000,"Macro")*SUMIFS($G$5:$G$1000,$Q$5:$Q$1000,$Q7,$T$5:$T$1000,"Macro")/COUNTIFS($Q$5:$Q$1000,$Q7,$T$5:$T$1000,"Macro",$G$5:$G$1000,"&gt;0"))))</f>
        <v/>
      </c>
    </row>
    <row r="8">
      <c r="A8" s="55">
        <f>IF(NOT((COUNTA($B8:$K8)+COUNTA($O8))&gt;0),"",IF($T8="Macro",COUNTIFS($T$5:$T8,"Macro",$Q$5:$Q8,$Q8),IF(N($S8)=0,"?",COUNTIFS(INDEX($T$5:$T$1000,1):INDEX($T$5:$T$1000,$S8-4),"Macro",INDEX($Q$5:$Q$1000,1):INDEX($Q$5:$Q$1000,$S8-4),INDEX($Q$5:$Q$1000,$S8-4))&amp;"."&amp;COUNTIFS($S$5:$S8,$S8,$T$5:$T8,"Sub"))))</f>
        <v/>
      </c>
      <c r="B8" s="56" t="n"/>
      <c r="C8" s="57" t="n"/>
      <c r="D8" s="58" t="n"/>
      <c r="E8" s="58" t="n"/>
      <c r="F8" s="58" t="n"/>
      <c r="G8" s="59" t="n"/>
      <c r="H8" s="59" t="n"/>
      <c r="I8" s="59" t="n"/>
      <c r="J8" s="59" t="n"/>
      <c r="K8" s="59" t="n"/>
      <c r="L8" s="60">
        <f>IF(NOT((COUNTA($B8:$K8)+COUNTA($O8))&gt;0),"",IF(ISNUMBER($F8),1,IF(N($U8)&gt;0,AVERAGEIFS($V$5:$V$1000,$S$5:$S$1000,ROW(),$T$5:$T$1000,"Sub"),$V8)))</f>
        <v/>
      </c>
      <c r="M8" s="55">
        <f>IF($L8="","",IF($L8&gt;=1,"Completado",IF($L8&gt;0,"En curso","Pendiente")))</f>
        <v/>
      </c>
      <c r="N8" s="55">
        <f>IF(NOT((COUNTA($B8:$K8)+COUNTA($O8))&gt;0),"",IF(ISNUMBER($F8),IF(AND(ISNUMBER($E8),$F8&gt;$E8),"Cumplida con "&amp;($F8-$E8)&amp;IF($F8-$E8=1," día"," días")&amp;" de retraso","Cumplida"),IF(N($L8)&gt;=1,"Cumplida",IF(NOT(ISNUMBER($E8)),"Sin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plazo")))))))</f>
        <v/>
      </c>
      <c r="O8" s="57" t="n"/>
      <c r="P8" s="61">
        <f>IF(NOT((COUNTA($B8:$K8)+COUNTA($O8))&gt;0),"",IF((IF($C8="","Falta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",""))="","✔ OK","⚠ "&amp;LEFT(IF($C8="","Falta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",""),LEN(IF($C8="","Falta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",""))-3)))</f>
        <v/>
      </c>
      <c r="Q8" s="62">
        <f>IF(NOT((COUNTA($B8:$K8)+COUNTA($O8))&gt;0),"",IF(AND($T8="Sub",N($S8)&gt;0),IF(ISNUMBER(INDEX($D$5:$D$1000,$S8-4)),DATE(YEAR(INDEX($D$5:$D$1000,$S8-4)),MONTH(INDEX($D$5:$D$1000,$S8-4)),1),IF(ISNUMBER(INDEX($E$5:$E$1000,$S8-4)),DATE(YEAR(INDEX($E$5:$E$1000,$S8-4)),MONTH(INDEX($E$5:$E$1000,$S8-4)),1),MesCiclo)),IF(ISNUMBER($D8),DATE(YEAR($D8),MONTH($D8),1),IF(ISNUMBER($E8),DATE(YEAR($E8),MONTH($E8),1),MesCiclo))))</f>
        <v/>
      </c>
      <c r="R8" s="63">
        <f>IF(OR($Q8="",$Q8&lt;&gt;MesCiclo),"",COUNTIF($Q$5:$Q8,MesCiclo))</f>
        <v/>
      </c>
      <c r="S8" s="63">
        <f>IF($T8="","",IF($T8="Macro",ROW(),IFERROR(LOOKUP(2,1/($T$5:$T8="Macro"),ROW($T$5:$T8)),0)))</f>
        <v/>
      </c>
      <c r="T8" s="63">
        <f>IF(NOT((COUNTA($B8:$K8)+COUNTA($O8))&gt;0),"",IF($B8="Subactividad","Sub","Macro"))</f>
        <v/>
      </c>
      <c r="U8" s="63">
        <f>IF($T8="Macro",COUNTIFS($S$5:$S$1000,ROW(),$T$5:$T$1000,"Sub"),"")</f>
        <v/>
      </c>
      <c r="V8" s="63">
        <f>IF($T8="","",IF(ISNUMBER($F8),1,IFERROR(LOOKUP(2,1/($H8:$K8&lt;&gt;""),$H8:$K8),0)))</f>
        <v/>
      </c>
      <c r="W8" s="63">
        <f>IF($T8="","",IF(AND(ISNUMBER($F8),$F8&lt;=IF($Q8=MesCiclo,InicioCiclo,$Q8+MOD(2-WEEKDAY($Q8),7))+6),1,IF(ISNUMBER($H8),$H8,0)))</f>
        <v/>
      </c>
      <c r="X8" s="63">
        <f>IF($T8="","",IF(AND(ISNUMBER($F8),$F8&lt;=IF($Q8=MesCiclo,InicioCiclo,$Q8+MOD(2-WEEKDAY($Q8),7))+13),1,IF(ISNUMBER($I8),$I8,$W8)))</f>
        <v/>
      </c>
      <c r="Y8" s="63">
        <f>IF($T8="","",IF(AND(ISNUMBER($F8),$F8&lt;=IF($Q8=MesCiclo,InicioCiclo,$Q8+MOD(2-WEEKDAY($Q8),7))+20),1,IF(ISNUMBER($J8),$J8,$X8)))</f>
        <v/>
      </c>
      <c r="Z8" s="63">
        <f>IF($T8="","",IF(AND(ISNUMBER($F8),$F8&lt;=IF($Q8=MesCiclo,InicioCiclo,$Q8+MOD(2-WEEKDAY($Q8),7))+27),1,IF(ISNUMBER($K8),$K8,$Y8)))</f>
        <v/>
      </c>
      <c r="AA8" s="63">
        <f>IF($T8="","",IF(AND(ISNUMBER($F8),$F8&lt;=IF($Q8=MesCiclo,InicioCiclo,$Q8+MOD(2-WEEKDAY($Q8),7))+6),1,IF(N($U8)&gt;0,AVERAGEIFS($W$5:$W$1000,$S$5:$S$1000,ROW(),$T$5:$T$1000,"Sub"),$W8)))</f>
        <v/>
      </c>
      <c r="AB8" s="63">
        <f>IF($T8="","",IF(AND(ISNUMBER($F8),$F8&lt;=IF($Q8=MesCiclo,InicioCiclo,$Q8+MOD(2-WEEKDAY($Q8),7))+13),1,IF(N($U8)&gt;0,AVERAGEIFS($X$5:$X$1000,$S$5:$S$1000,ROW(),$T$5:$T$1000,"Sub"),$X8)))</f>
        <v/>
      </c>
      <c r="AC8" s="63">
        <f>IF($T8="","",IF(AND(ISNUMBER($F8),$F8&lt;=IF($Q8=MesCiclo,InicioCiclo,$Q8+MOD(2-WEEKDAY($Q8),7))+20),1,IF(N($U8)&gt;0,AVERAGEIFS($Y$5:$Y$1000,$S$5:$S$1000,ROW(),$T$5:$T$1000,"Sub"),$Y8)))</f>
        <v/>
      </c>
      <c r="AD8" s="63">
        <f>IF($T8="","",IF(AND(ISNUMBER($F8),$F8&lt;=IF($Q8=MesCiclo,InicioCiclo,$Q8+MOD(2-WEEKDAY($Q8),7))+27),1,IF(N($U8)&gt;0,AVERAGEIFS($Z$5:$Z$1000,$S$5:$S$1000,ROW(),$T$5:$T$1000,"Sub"),$Z8)))</f>
        <v/>
      </c>
      <c r="AE8" s="63">
        <f>IF($T8&lt;&gt;"Macro","",IF(COUNTIFS($Q$5:$Q$1000,$Q8,$T$5:$T$1000,"Macro",$G$5:$G$1000,"&gt;0")=0,1/COUNTIFS($Q$5:$Q$1000,$Q8,$T$5:$T$1000,"Macro"),IF(AND(ISNUMBER($G8),N($G8)&gt;0),$G8,SUMIFS($G$5:$G$1000,$Q$5:$Q$1000,$Q8,$T$5:$T$1000,"Macro")/COUNTIFS($Q$5:$Q$1000,$Q8,$T$5:$T$1000,"Macro",$G$5:$G$1000,"&gt;0"))/(COUNTIFS($Q$5:$Q$1000,$Q8,$T$5:$T$1000,"Macro")*SUMIFS($G$5:$G$1000,$Q$5:$Q$1000,$Q8,$T$5:$T$1000,"Macro")/COUNTIFS($Q$5:$Q$1000,$Q8,$T$5:$T$1000,"Macro",$G$5:$G$1000,"&gt;0"))))</f>
        <v/>
      </c>
    </row>
    <row r="9">
      <c r="A9" s="55">
        <f>IF(NOT((COUNTA($B9:$K9)+COUNTA($O9))&gt;0),"",IF($T9="Macro",COUNTIFS($T$5:$T9,"Macro",$Q$5:$Q9,$Q9),IF(N($S9)=0,"?",COUNTIFS(INDEX($T$5:$T$1000,1):INDEX($T$5:$T$1000,$S9-4),"Macro",INDEX($Q$5:$Q$1000,1):INDEX($Q$5:$Q$1000,$S9-4),INDEX($Q$5:$Q$1000,$S9-4))&amp;"."&amp;COUNTIFS($S$5:$S9,$S9,$T$5:$T9,"Sub"))))</f>
        <v/>
      </c>
      <c r="B9" s="56" t="n"/>
      <c r="C9" s="57" t="n"/>
      <c r="D9" s="58" t="n"/>
      <c r="E9" s="58" t="n"/>
      <c r="F9" s="58" t="n"/>
      <c r="G9" s="59" t="n"/>
      <c r="H9" s="59" t="n"/>
      <c r="I9" s="59" t="n"/>
      <c r="J9" s="59" t="n"/>
      <c r="K9" s="59" t="n"/>
      <c r="L9" s="60">
        <f>IF(NOT((COUNTA($B9:$K9)+COUNTA($O9))&gt;0),"",IF(ISNUMBER($F9),1,IF(N($U9)&gt;0,AVERAGEIFS($V$5:$V$1000,$S$5:$S$1000,ROW(),$T$5:$T$1000,"Sub"),$V9)))</f>
        <v/>
      </c>
      <c r="M9" s="55">
        <f>IF($L9="","",IF($L9&gt;=1,"Completado",IF($L9&gt;0,"En curso","Pendiente")))</f>
        <v/>
      </c>
      <c r="N9" s="55">
        <f>IF(NOT((COUNTA($B9:$K9)+COUNTA($O9))&gt;0),"",IF(ISNUMBER($F9),IF(AND(ISNUMBER($E9),$F9&gt;$E9),"Cumplida con "&amp;($F9-$E9)&amp;IF($F9-$E9=1," día"," días")&amp;" de retraso","Cumplida"),IF(N($L9)&gt;=1,"Cumplida",IF(NOT(ISNUMBER($E9)),"Sin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plazo")))))))</f>
        <v/>
      </c>
      <c r="O9" s="57" t="n"/>
      <c r="P9" s="61">
        <f>IF(NOT((COUNTA($B9:$K9)+COUNTA($O9))&gt;0),"",IF((IF($C9="","Falta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",""))="","✔ OK","⚠ "&amp;LEFT(IF($C9="","Falta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",""),LEN(IF($C9="","Falta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",""))-3)))</f>
        <v/>
      </c>
      <c r="Q9" s="62">
        <f>IF(NOT((COUNTA($B9:$K9)+COUNTA($O9))&gt;0),"",IF(AND($T9="Sub",N($S9)&gt;0),IF(ISNUMBER(INDEX($D$5:$D$1000,$S9-4)),DATE(YEAR(INDEX($D$5:$D$1000,$S9-4)),MONTH(INDEX($D$5:$D$1000,$S9-4)),1),IF(ISNUMBER(INDEX($E$5:$E$1000,$S9-4)),DATE(YEAR(INDEX($E$5:$E$1000,$S9-4)),MONTH(INDEX($E$5:$E$1000,$S9-4)),1),MesCiclo)),IF(ISNUMBER($D9),DATE(YEAR($D9),MONTH($D9),1),IF(ISNUMBER($E9),DATE(YEAR($E9),MONTH($E9),1),MesCiclo))))</f>
        <v/>
      </c>
      <c r="R9" s="63">
        <f>IF(OR($Q9="",$Q9&lt;&gt;MesCiclo),"",COUNTIF($Q$5:$Q9,MesCiclo))</f>
        <v/>
      </c>
      <c r="S9" s="63">
        <f>IF($T9="","",IF($T9="Macro",ROW(),IFERROR(LOOKUP(2,1/($T$5:$T9="Macro"),ROW($T$5:$T9)),0)))</f>
        <v/>
      </c>
      <c r="T9" s="63">
        <f>IF(NOT((COUNTA($B9:$K9)+COUNTA($O9))&gt;0),"",IF($B9="Subactividad","Sub","Macro"))</f>
        <v/>
      </c>
      <c r="U9" s="63">
        <f>IF($T9="Macro",COUNTIFS($S$5:$S$1000,ROW(),$T$5:$T$1000,"Sub"),"")</f>
        <v/>
      </c>
      <c r="V9" s="63">
        <f>IF($T9="","",IF(ISNUMBER($F9),1,IFERROR(LOOKUP(2,1/($H9:$K9&lt;&gt;""),$H9:$K9),0)))</f>
        <v/>
      </c>
      <c r="W9" s="63">
        <f>IF($T9="","",IF(AND(ISNUMBER($F9),$F9&lt;=IF($Q9=MesCiclo,InicioCiclo,$Q9+MOD(2-WEEKDAY($Q9),7))+6),1,IF(ISNUMBER($H9),$H9,0)))</f>
        <v/>
      </c>
      <c r="X9" s="63">
        <f>IF($T9="","",IF(AND(ISNUMBER($F9),$F9&lt;=IF($Q9=MesCiclo,InicioCiclo,$Q9+MOD(2-WEEKDAY($Q9),7))+13),1,IF(ISNUMBER($I9),$I9,$W9)))</f>
        <v/>
      </c>
      <c r="Y9" s="63">
        <f>IF($T9="","",IF(AND(ISNUMBER($F9),$F9&lt;=IF($Q9=MesCiclo,InicioCiclo,$Q9+MOD(2-WEEKDAY($Q9),7))+20),1,IF(ISNUMBER($J9),$J9,$X9)))</f>
        <v/>
      </c>
      <c r="Z9" s="63">
        <f>IF($T9="","",IF(AND(ISNUMBER($F9),$F9&lt;=IF($Q9=MesCiclo,InicioCiclo,$Q9+MOD(2-WEEKDAY($Q9),7))+27),1,IF(ISNUMBER($K9),$K9,$Y9)))</f>
        <v/>
      </c>
      <c r="AA9" s="63">
        <f>IF($T9="","",IF(AND(ISNUMBER($F9),$F9&lt;=IF($Q9=MesCiclo,InicioCiclo,$Q9+MOD(2-WEEKDAY($Q9),7))+6),1,IF(N($U9)&gt;0,AVERAGEIFS($W$5:$W$1000,$S$5:$S$1000,ROW(),$T$5:$T$1000,"Sub"),$W9)))</f>
        <v/>
      </c>
      <c r="AB9" s="63">
        <f>IF($T9="","",IF(AND(ISNUMBER($F9),$F9&lt;=IF($Q9=MesCiclo,InicioCiclo,$Q9+MOD(2-WEEKDAY($Q9),7))+13),1,IF(N($U9)&gt;0,AVERAGEIFS($X$5:$X$1000,$S$5:$S$1000,ROW(),$T$5:$T$1000,"Sub"),$X9)))</f>
        <v/>
      </c>
      <c r="AC9" s="63">
        <f>IF($T9="","",IF(AND(ISNUMBER($F9),$F9&lt;=IF($Q9=MesCiclo,InicioCiclo,$Q9+MOD(2-WEEKDAY($Q9),7))+20),1,IF(N($U9)&gt;0,AVERAGEIFS($Y$5:$Y$1000,$S$5:$S$1000,ROW(),$T$5:$T$1000,"Sub"),$Y9)))</f>
        <v/>
      </c>
      <c r="AD9" s="63">
        <f>IF($T9="","",IF(AND(ISNUMBER($F9),$F9&lt;=IF($Q9=MesCiclo,InicioCiclo,$Q9+MOD(2-WEEKDAY($Q9),7))+27),1,IF(N($U9)&gt;0,AVERAGEIFS($Z$5:$Z$1000,$S$5:$S$1000,ROW(),$T$5:$T$1000,"Sub"),$Z9)))</f>
        <v/>
      </c>
      <c r="AE9" s="63">
        <f>IF($T9&lt;&gt;"Macro","",IF(COUNTIFS($Q$5:$Q$1000,$Q9,$T$5:$T$1000,"Macro",$G$5:$G$1000,"&gt;0")=0,1/COUNTIFS($Q$5:$Q$1000,$Q9,$T$5:$T$1000,"Macro"),IF(AND(ISNUMBER($G9),N($G9)&gt;0),$G9,SUMIFS($G$5:$G$1000,$Q$5:$Q$1000,$Q9,$T$5:$T$1000,"Macro")/COUNTIFS($Q$5:$Q$1000,$Q9,$T$5:$T$1000,"Macro",$G$5:$G$1000,"&gt;0"))/(COUNTIFS($Q$5:$Q$1000,$Q9,$T$5:$T$1000,"Macro")*SUMIFS($G$5:$G$1000,$Q$5:$Q$1000,$Q9,$T$5:$T$1000,"Macro")/COUNTIFS($Q$5:$Q$1000,$Q9,$T$5:$T$1000,"Macro",$G$5:$G$1000,"&gt;0"))))</f>
        <v/>
      </c>
    </row>
    <row r="10">
      <c r="A10" s="55">
        <f>IF(NOT((COUNTA($B10:$K10)+COUNTA($O10))&gt;0),"",IF($T10="Macro",COUNTIFS($T$5:$T10,"Macro",$Q$5:$Q10,$Q10),IF(N($S10)=0,"?",COUNTIFS(INDEX($T$5:$T$1000,1):INDEX($T$5:$T$1000,$S10-4),"Macro",INDEX($Q$5:$Q$1000,1):INDEX($Q$5:$Q$1000,$S10-4),INDEX($Q$5:$Q$1000,$S10-4))&amp;"."&amp;COUNTIFS($S$5:$S10,$S10,$T$5:$T10,"Sub"))))</f>
        <v/>
      </c>
      <c r="B10" s="56" t="n"/>
      <c r="C10" s="57" t="n"/>
      <c r="D10" s="58" t="n"/>
      <c r="E10" s="58" t="n"/>
      <c r="F10" s="58" t="n"/>
      <c r="G10" s="59" t="n"/>
      <c r="H10" s="59" t="n"/>
      <c r="I10" s="59" t="n"/>
      <c r="J10" s="59" t="n"/>
      <c r="K10" s="59" t="n"/>
      <c r="L10" s="60">
        <f>IF(NOT((COUNTA($B10:$K10)+COUNTA($O10))&gt;0),"",IF(ISNUMBER($F10),1,IF(N($U10)&gt;0,AVERAGEIFS($V$5:$V$1000,$S$5:$S$1000,ROW(),$T$5:$T$1000,"Sub"),$V10)))</f>
        <v/>
      </c>
      <c r="M10" s="55">
        <f>IF($L10="","",IF($L10&gt;=1,"Completado",IF($L10&gt;0,"En curso","Pendiente")))</f>
        <v/>
      </c>
      <c r="N10" s="55">
        <f>IF(NOT((COUNTA($B10:$K10)+COUNTA($O10))&gt;0),"",IF(ISNUMBER($F10),IF(AND(ISNUMBER($E10),$F10&gt;$E10),"Cumplida con "&amp;($F10-$E10)&amp;IF($F10-$E10=1," día"," días")&amp;" de retraso","Cumplida"),IF(N($L10)&gt;=1,"Cumplida",IF(NOT(ISNUMBER($E10)),"Sin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plazo")))))))</f>
        <v/>
      </c>
      <c r="O10" s="57" t="n"/>
      <c r="P10" s="61">
        <f>IF(NOT((COUNTA($B10:$K10)+COUNTA($O10))&gt;0),"",IF((IF($C10="","Falta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",""))="","✔ OK","⚠ "&amp;LEFT(IF($C10="","Falta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",""),LEN(IF($C10="","Falta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",""))-3)))</f>
        <v/>
      </c>
      <c r="Q10" s="62">
        <f>IF(NOT((COUNTA($B10:$K10)+COUNTA($O10))&gt;0),"",IF(AND($T10="Sub",N($S10)&gt;0),IF(ISNUMBER(INDEX($D$5:$D$1000,$S10-4)),DATE(YEAR(INDEX($D$5:$D$1000,$S10-4)),MONTH(INDEX($D$5:$D$1000,$S10-4)),1),IF(ISNUMBER(INDEX($E$5:$E$1000,$S10-4)),DATE(YEAR(INDEX($E$5:$E$1000,$S10-4)),MONTH(INDEX($E$5:$E$1000,$S10-4)),1),MesCiclo)),IF(ISNUMBER($D10),DATE(YEAR($D10),MONTH($D10),1),IF(ISNUMBER($E10),DATE(YEAR($E10),MONTH($E10),1),MesCiclo))))</f>
        <v/>
      </c>
      <c r="R10" s="63">
        <f>IF(OR($Q10="",$Q10&lt;&gt;MesCiclo),"",COUNTIF($Q$5:$Q10,MesCiclo))</f>
        <v/>
      </c>
      <c r="S10" s="63">
        <f>IF($T10="","",IF($T10="Macro",ROW(),IFERROR(LOOKUP(2,1/($T$5:$T10="Macro"),ROW($T$5:$T10)),0)))</f>
        <v/>
      </c>
      <c r="T10" s="63">
        <f>IF(NOT((COUNTA($B10:$K10)+COUNTA($O10))&gt;0),"",IF($B10="Subactividad","Sub","Macro"))</f>
        <v/>
      </c>
      <c r="U10" s="63">
        <f>IF($T10="Macro",COUNTIFS($S$5:$S$1000,ROW(),$T$5:$T$1000,"Sub"),"")</f>
        <v/>
      </c>
      <c r="V10" s="63">
        <f>IF($T10="","",IF(ISNUMBER($F10),1,IFERROR(LOOKUP(2,1/($H10:$K10&lt;&gt;""),$H10:$K10),0)))</f>
        <v/>
      </c>
      <c r="W10" s="63">
        <f>IF($T10="","",IF(AND(ISNUMBER($F10),$F10&lt;=IF($Q10=MesCiclo,InicioCiclo,$Q10+MOD(2-WEEKDAY($Q10),7))+6),1,IF(ISNUMBER($H10),$H10,0)))</f>
        <v/>
      </c>
      <c r="X10" s="63">
        <f>IF($T10="","",IF(AND(ISNUMBER($F10),$F10&lt;=IF($Q10=MesCiclo,InicioCiclo,$Q10+MOD(2-WEEKDAY($Q10),7))+13),1,IF(ISNUMBER($I10),$I10,$W10)))</f>
        <v/>
      </c>
      <c r="Y10" s="63">
        <f>IF($T10="","",IF(AND(ISNUMBER($F10),$F10&lt;=IF($Q10=MesCiclo,InicioCiclo,$Q10+MOD(2-WEEKDAY($Q10),7))+20),1,IF(ISNUMBER($J10),$J10,$X10)))</f>
        <v/>
      </c>
      <c r="Z10" s="63">
        <f>IF($T10="","",IF(AND(ISNUMBER($F10),$F10&lt;=IF($Q10=MesCiclo,InicioCiclo,$Q10+MOD(2-WEEKDAY($Q10),7))+27),1,IF(ISNUMBER($K10),$K10,$Y10)))</f>
        <v/>
      </c>
      <c r="AA10" s="63">
        <f>IF($T10="","",IF(AND(ISNUMBER($F10),$F10&lt;=IF($Q10=MesCiclo,InicioCiclo,$Q10+MOD(2-WEEKDAY($Q10),7))+6),1,IF(N($U10)&gt;0,AVERAGEIFS($W$5:$W$1000,$S$5:$S$1000,ROW(),$T$5:$T$1000,"Sub"),$W10)))</f>
        <v/>
      </c>
      <c r="AB10" s="63">
        <f>IF($T10="","",IF(AND(ISNUMBER($F10),$F10&lt;=IF($Q10=MesCiclo,InicioCiclo,$Q10+MOD(2-WEEKDAY($Q10),7))+13),1,IF(N($U10)&gt;0,AVERAGEIFS($X$5:$X$1000,$S$5:$S$1000,ROW(),$T$5:$T$1000,"Sub"),$X10)))</f>
        <v/>
      </c>
      <c r="AC10" s="63">
        <f>IF($T10="","",IF(AND(ISNUMBER($F10),$F10&lt;=IF($Q10=MesCiclo,InicioCiclo,$Q10+MOD(2-WEEKDAY($Q10),7))+20),1,IF(N($U10)&gt;0,AVERAGEIFS($Y$5:$Y$1000,$S$5:$S$1000,ROW(),$T$5:$T$1000,"Sub"),$Y10)))</f>
        <v/>
      </c>
      <c r="AD10" s="63">
        <f>IF($T10="","",IF(AND(ISNUMBER($F10),$F10&lt;=IF($Q10=MesCiclo,InicioCiclo,$Q10+MOD(2-WEEKDAY($Q10),7))+27),1,IF(N($U10)&gt;0,AVERAGEIFS($Z$5:$Z$1000,$S$5:$S$1000,ROW(),$T$5:$T$1000,"Sub"),$Z10)))</f>
        <v/>
      </c>
      <c r="AE10" s="63">
        <f>IF($T10&lt;&gt;"Macro","",IF(COUNTIFS($Q$5:$Q$1000,$Q10,$T$5:$T$1000,"Macro",$G$5:$G$1000,"&gt;0")=0,1/COUNTIFS($Q$5:$Q$1000,$Q10,$T$5:$T$1000,"Macro"),IF(AND(ISNUMBER($G10),N($G10)&gt;0),$G10,SUMIFS($G$5:$G$1000,$Q$5:$Q$1000,$Q10,$T$5:$T$1000,"Macro")/COUNTIFS($Q$5:$Q$1000,$Q10,$T$5:$T$1000,"Macro",$G$5:$G$1000,"&gt;0"))/(COUNTIFS($Q$5:$Q$1000,$Q10,$T$5:$T$1000,"Macro")*SUMIFS($G$5:$G$1000,$Q$5:$Q$1000,$Q10,$T$5:$T$1000,"Macro")/COUNTIFS($Q$5:$Q$1000,$Q10,$T$5:$T$1000,"Macro",$G$5:$G$1000,"&gt;0"))))</f>
        <v/>
      </c>
    </row>
    <row r="11">
      <c r="A11" s="55">
        <f>IF(NOT((COUNTA($B11:$K11)+COUNTA($O11))&gt;0),"",IF($T11="Macro",COUNTIFS($T$5:$T11,"Macro",$Q$5:$Q11,$Q11),IF(N($S11)=0,"?",COUNTIFS(INDEX($T$5:$T$1000,1):INDEX($T$5:$T$1000,$S11-4),"Macro",INDEX($Q$5:$Q$1000,1):INDEX($Q$5:$Q$1000,$S11-4),INDEX($Q$5:$Q$1000,$S11-4))&amp;"."&amp;COUNTIFS($S$5:$S11,$S11,$T$5:$T11,"Sub"))))</f>
        <v/>
      </c>
      <c r="B11" s="56" t="n"/>
      <c r="C11" s="57" t="n"/>
      <c r="D11" s="58" t="n"/>
      <c r="E11" s="58" t="n"/>
      <c r="F11" s="58" t="n"/>
      <c r="G11" s="59" t="n"/>
      <c r="H11" s="59" t="n"/>
      <c r="I11" s="59" t="n"/>
      <c r="J11" s="59" t="n"/>
      <c r="K11" s="59" t="n"/>
      <c r="L11" s="60">
        <f>IF(NOT((COUNTA($B11:$K11)+COUNTA($O11))&gt;0),"",IF(ISNUMBER($F11),1,IF(N($U11)&gt;0,AVERAGEIFS($V$5:$V$1000,$S$5:$S$1000,ROW(),$T$5:$T$1000,"Sub"),$V11)))</f>
        <v/>
      </c>
      <c r="M11" s="55">
        <f>IF($L11="","",IF($L11&gt;=1,"Completado",IF($L11&gt;0,"En curso","Pendiente")))</f>
        <v/>
      </c>
      <c r="N11" s="55">
        <f>IF(NOT((COUNTA($B11:$K11)+COUNTA($O11))&gt;0),"",IF(ISNUMBER($F11),IF(AND(ISNUMBER($E11),$F11&gt;$E11),"Cumplida con "&amp;($F11-$E11)&amp;IF($F11-$E11=1," día"," días")&amp;" de retraso","Cumplida"),IF(N($L11)&gt;=1,"Cumplida",IF(NOT(ISNUMBER($E11)),"Sin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plazo")))))))</f>
        <v/>
      </c>
      <c r="O11" s="57" t="n"/>
      <c r="P11" s="61">
        <f>IF(NOT((COUNTA($B11:$K11)+COUNTA($O11))&gt;0),"",IF((IF($C11="","Falta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",""))="","✔ OK","⚠ "&amp;LEFT(IF($C11="","Falta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",""),LEN(IF($C11="","Falta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",""))-3)))</f>
        <v/>
      </c>
      <c r="Q11" s="62">
        <f>IF(NOT((COUNTA($B11:$K11)+COUNTA($O11))&gt;0),"",IF(AND($T11="Sub",N($S11)&gt;0),IF(ISNUMBER(INDEX($D$5:$D$1000,$S11-4)),DATE(YEAR(INDEX($D$5:$D$1000,$S11-4)),MONTH(INDEX($D$5:$D$1000,$S11-4)),1),IF(ISNUMBER(INDEX($E$5:$E$1000,$S11-4)),DATE(YEAR(INDEX($E$5:$E$1000,$S11-4)),MONTH(INDEX($E$5:$E$1000,$S11-4)),1),MesCiclo)),IF(ISNUMBER($D11),DATE(YEAR($D11),MONTH($D11),1),IF(ISNUMBER($E11),DATE(YEAR($E11),MONTH($E11),1),MesCiclo))))</f>
        <v/>
      </c>
      <c r="R11" s="63">
        <f>IF(OR($Q11="",$Q11&lt;&gt;MesCiclo),"",COUNTIF($Q$5:$Q11,MesCiclo))</f>
        <v/>
      </c>
      <c r="S11" s="63">
        <f>IF($T11="","",IF($T11="Macro",ROW(),IFERROR(LOOKUP(2,1/($T$5:$T11="Macro"),ROW($T$5:$T11)),0)))</f>
        <v/>
      </c>
      <c r="T11" s="63">
        <f>IF(NOT((COUNTA($B11:$K11)+COUNTA($O11))&gt;0),"",IF($B11="Subactividad","Sub","Macro"))</f>
        <v/>
      </c>
      <c r="U11" s="63">
        <f>IF($T11="Macro",COUNTIFS($S$5:$S$1000,ROW(),$T$5:$T$1000,"Sub"),"")</f>
        <v/>
      </c>
      <c r="V11" s="63">
        <f>IF($T11="","",IF(ISNUMBER($F11),1,IFERROR(LOOKUP(2,1/($H11:$K11&lt;&gt;""),$H11:$K11),0)))</f>
        <v/>
      </c>
      <c r="W11" s="63">
        <f>IF($T11="","",IF(AND(ISNUMBER($F11),$F11&lt;=IF($Q11=MesCiclo,InicioCiclo,$Q11+MOD(2-WEEKDAY($Q11),7))+6),1,IF(ISNUMBER($H11),$H11,0)))</f>
        <v/>
      </c>
      <c r="X11" s="63">
        <f>IF($T11="","",IF(AND(ISNUMBER($F11),$F11&lt;=IF($Q11=MesCiclo,InicioCiclo,$Q11+MOD(2-WEEKDAY($Q11),7))+13),1,IF(ISNUMBER($I11),$I11,$W11)))</f>
        <v/>
      </c>
      <c r="Y11" s="63">
        <f>IF($T11="","",IF(AND(ISNUMBER($F11),$F11&lt;=IF($Q11=MesCiclo,InicioCiclo,$Q11+MOD(2-WEEKDAY($Q11),7))+20),1,IF(ISNUMBER($J11),$J11,$X11)))</f>
        <v/>
      </c>
      <c r="Z11" s="63">
        <f>IF($T11="","",IF(AND(ISNUMBER($F11),$F11&lt;=IF($Q11=MesCiclo,InicioCiclo,$Q11+MOD(2-WEEKDAY($Q11),7))+27),1,IF(ISNUMBER($K11),$K11,$Y11)))</f>
        <v/>
      </c>
      <c r="AA11" s="63">
        <f>IF($T11="","",IF(AND(ISNUMBER($F11),$F11&lt;=IF($Q11=MesCiclo,InicioCiclo,$Q11+MOD(2-WEEKDAY($Q11),7))+6),1,IF(N($U11)&gt;0,AVERAGEIFS($W$5:$W$1000,$S$5:$S$1000,ROW(),$T$5:$T$1000,"Sub"),$W11)))</f>
        <v/>
      </c>
      <c r="AB11" s="63">
        <f>IF($T11="","",IF(AND(ISNUMBER($F11),$F11&lt;=IF($Q11=MesCiclo,InicioCiclo,$Q11+MOD(2-WEEKDAY($Q11),7))+13),1,IF(N($U11)&gt;0,AVERAGEIFS($X$5:$X$1000,$S$5:$S$1000,ROW(),$T$5:$T$1000,"Sub"),$X11)))</f>
        <v/>
      </c>
      <c r="AC11" s="63">
        <f>IF($T11="","",IF(AND(ISNUMBER($F11),$F11&lt;=IF($Q11=MesCiclo,InicioCiclo,$Q11+MOD(2-WEEKDAY($Q11),7))+20),1,IF(N($U11)&gt;0,AVERAGEIFS($Y$5:$Y$1000,$S$5:$S$1000,ROW(),$T$5:$T$1000,"Sub"),$Y11)))</f>
        <v/>
      </c>
      <c r="AD11" s="63">
        <f>IF($T11="","",IF(AND(ISNUMBER($F11),$F11&lt;=IF($Q11=MesCiclo,InicioCiclo,$Q11+MOD(2-WEEKDAY($Q11),7))+27),1,IF(N($U11)&gt;0,AVERAGEIFS($Z$5:$Z$1000,$S$5:$S$1000,ROW(),$T$5:$T$1000,"Sub"),$Z11)))</f>
        <v/>
      </c>
      <c r="AE11" s="63">
        <f>IF($T11&lt;&gt;"Macro","",IF(COUNTIFS($Q$5:$Q$1000,$Q11,$T$5:$T$1000,"Macro",$G$5:$G$1000,"&gt;0")=0,1/COUNTIFS($Q$5:$Q$1000,$Q11,$T$5:$T$1000,"Macro"),IF(AND(ISNUMBER($G11),N($G11)&gt;0),$G11,SUMIFS($G$5:$G$1000,$Q$5:$Q$1000,$Q11,$T$5:$T$1000,"Macro")/COUNTIFS($Q$5:$Q$1000,$Q11,$T$5:$T$1000,"Macro",$G$5:$G$1000,"&gt;0"))/(COUNTIFS($Q$5:$Q$1000,$Q11,$T$5:$T$1000,"Macro")*SUMIFS($G$5:$G$1000,$Q$5:$Q$1000,$Q11,$T$5:$T$1000,"Macro")/COUNTIFS($Q$5:$Q$1000,$Q11,$T$5:$T$1000,"Macro",$G$5:$G$1000,"&gt;0"))))</f>
        <v/>
      </c>
    </row>
    <row r="12">
      <c r="A12" s="55">
        <f>IF(NOT((COUNTA($B12:$K12)+COUNTA($O12))&gt;0),"",IF($T12="Macro",COUNTIFS($T$5:$T12,"Macro",$Q$5:$Q12,$Q12),IF(N($S12)=0,"?",COUNTIFS(INDEX($T$5:$T$1000,1):INDEX($T$5:$T$1000,$S12-4),"Macro",INDEX($Q$5:$Q$1000,1):INDEX($Q$5:$Q$1000,$S12-4),INDEX($Q$5:$Q$1000,$S12-4))&amp;"."&amp;COUNTIFS($S$5:$S12,$S12,$T$5:$T12,"Sub"))))</f>
        <v/>
      </c>
      <c r="B12" s="56" t="n"/>
      <c r="C12" s="57" t="n"/>
      <c r="D12" s="58" t="n"/>
      <c r="E12" s="58" t="n"/>
      <c r="F12" s="58" t="n"/>
      <c r="G12" s="59" t="n"/>
      <c r="H12" s="59" t="n"/>
      <c r="I12" s="59" t="n"/>
      <c r="J12" s="59" t="n"/>
      <c r="K12" s="59" t="n"/>
      <c r="L12" s="60">
        <f>IF(NOT((COUNTA($B12:$K12)+COUNTA($O12))&gt;0),"",IF(ISNUMBER($F12),1,IF(N($U12)&gt;0,AVERAGEIFS($V$5:$V$1000,$S$5:$S$1000,ROW(),$T$5:$T$1000,"Sub"),$V12)))</f>
        <v/>
      </c>
      <c r="M12" s="55">
        <f>IF($L12="","",IF($L12&gt;=1,"Completado",IF($L12&gt;0,"En curso","Pendiente")))</f>
        <v/>
      </c>
      <c r="N12" s="55">
        <f>IF(NOT((COUNTA($B12:$K12)+COUNTA($O12))&gt;0),"",IF(ISNUMBER($F12),IF(AND(ISNUMBER($E12),$F12&gt;$E12),"Cumplida con "&amp;($F12-$E12)&amp;IF($F12-$E12=1," día"," días")&amp;" de retraso","Cumplida"),IF(N($L12)&gt;=1,"Cumplida",IF(NOT(ISNUMBER($E12)),"Sin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plazo")))))))</f>
        <v/>
      </c>
      <c r="O12" s="57" t="n"/>
      <c r="P12" s="61">
        <f>IF(NOT((COUNTA($B12:$K12)+COUNTA($O12))&gt;0),"",IF((IF($C12="","Falta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",""))="","✔ OK","⚠ "&amp;LEFT(IF($C12="","Falta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",""),LEN(IF($C12="","Falta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",""))-3)))</f>
        <v/>
      </c>
      <c r="Q12" s="62">
        <f>IF(NOT((COUNTA($B12:$K12)+COUNTA($O12))&gt;0),"",IF(AND($T12="Sub",N($S12)&gt;0),IF(ISNUMBER(INDEX($D$5:$D$1000,$S12-4)),DATE(YEAR(INDEX($D$5:$D$1000,$S12-4)),MONTH(INDEX($D$5:$D$1000,$S12-4)),1),IF(ISNUMBER(INDEX($E$5:$E$1000,$S12-4)),DATE(YEAR(INDEX($E$5:$E$1000,$S12-4)),MONTH(INDEX($E$5:$E$1000,$S12-4)),1),MesCiclo)),IF(ISNUMBER($D12),DATE(YEAR($D12),MONTH($D12),1),IF(ISNUMBER($E12),DATE(YEAR($E12),MONTH($E12),1),MesCiclo))))</f>
        <v/>
      </c>
      <c r="R12" s="63">
        <f>IF(OR($Q12="",$Q12&lt;&gt;MesCiclo),"",COUNTIF($Q$5:$Q12,MesCiclo))</f>
        <v/>
      </c>
      <c r="S12" s="63">
        <f>IF($T12="","",IF($T12="Macro",ROW(),IFERROR(LOOKUP(2,1/($T$5:$T12="Macro"),ROW($T$5:$T12)),0)))</f>
        <v/>
      </c>
      <c r="T12" s="63">
        <f>IF(NOT((COUNTA($B12:$K12)+COUNTA($O12))&gt;0),"",IF($B12="Subactividad","Sub","Macro"))</f>
        <v/>
      </c>
      <c r="U12" s="63">
        <f>IF($T12="Macro",COUNTIFS($S$5:$S$1000,ROW(),$T$5:$T$1000,"Sub"),"")</f>
        <v/>
      </c>
      <c r="V12" s="63">
        <f>IF($T12="","",IF(ISNUMBER($F12),1,IFERROR(LOOKUP(2,1/($H12:$K12&lt;&gt;""),$H12:$K12),0)))</f>
        <v/>
      </c>
      <c r="W12" s="63">
        <f>IF($T12="","",IF(AND(ISNUMBER($F12),$F12&lt;=IF($Q12=MesCiclo,InicioCiclo,$Q12+MOD(2-WEEKDAY($Q12),7))+6),1,IF(ISNUMBER($H12),$H12,0)))</f>
        <v/>
      </c>
      <c r="X12" s="63">
        <f>IF($T12="","",IF(AND(ISNUMBER($F12),$F12&lt;=IF($Q12=MesCiclo,InicioCiclo,$Q12+MOD(2-WEEKDAY($Q12),7))+13),1,IF(ISNUMBER($I12),$I12,$W12)))</f>
        <v/>
      </c>
      <c r="Y12" s="63">
        <f>IF($T12="","",IF(AND(ISNUMBER($F12),$F12&lt;=IF($Q12=MesCiclo,InicioCiclo,$Q12+MOD(2-WEEKDAY($Q12),7))+20),1,IF(ISNUMBER($J12),$J12,$X12)))</f>
        <v/>
      </c>
      <c r="Z12" s="63">
        <f>IF($T12="","",IF(AND(ISNUMBER($F12),$F12&lt;=IF($Q12=MesCiclo,InicioCiclo,$Q12+MOD(2-WEEKDAY($Q12),7))+27),1,IF(ISNUMBER($K12),$K12,$Y12)))</f>
        <v/>
      </c>
      <c r="AA12" s="63">
        <f>IF($T12="","",IF(AND(ISNUMBER($F12),$F12&lt;=IF($Q12=MesCiclo,InicioCiclo,$Q12+MOD(2-WEEKDAY($Q12),7))+6),1,IF(N($U12)&gt;0,AVERAGEIFS($W$5:$W$1000,$S$5:$S$1000,ROW(),$T$5:$T$1000,"Sub"),$W12)))</f>
        <v/>
      </c>
      <c r="AB12" s="63">
        <f>IF($T12="","",IF(AND(ISNUMBER($F12),$F12&lt;=IF($Q12=MesCiclo,InicioCiclo,$Q12+MOD(2-WEEKDAY($Q12),7))+13),1,IF(N($U12)&gt;0,AVERAGEIFS($X$5:$X$1000,$S$5:$S$1000,ROW(),$T$5:$T$1000,"Sub"),$X12)))</f>
        <v/>
      </c>
      <c r="AC12" s="63">
        <f>IF($T12="","",IF(AND(ISNUMBER($F12),$F12&lt;=IF($Q12=MesCiclo,InicioCiclo,$Q12+MOD(2-WEEKDAY($Q12),7))+20),1,IF(N($U12)&gt;0,AVERAGEIFS($Y$5:$Y$1000,$S$5:$S$1000,ROW(),$T$5:$T$1000,"Sub"),$Y12)))</f>
        <v/>
      </c>
      <c r="AD12" s="63">
        <f>IF($T12="","",IF(AND(ISNUMBER($F12),$F12&lt;=IF($Q12=MesCiclo,InicioCiclo,$Q12+MOD(2-WEEKDAY($Q12),7))+27),1,IF(N($U12)&gt;0,AVERAGEIFS($Z$5:$Z$1000,$S$5:$S$1000,ROW(),$T$5:$T$1000,"Sub"),$Z12)))</f>
        <v/>
      </c>
      <c r="AE12" s="63">
        <f>IF($T12&lt;&gt;"Macro","",IF(COUNTIFS($Q$5:$Q$1000,$Q12,$T$5:$T$1000,"Macro",$G$5:$G$1000,"&gt;0")=0,1/COUNTIFS($Q$5:$Q$1000,$Q12,$T$5:$T$1000,"Macro"),IF(AND(ISNUMBER($G12),N($G12)&gt;0),$G12,SUMIFS($G$5:$G$1000,$Q$5:$Q$1000,$Q12,$T$5:$T$1000,"Macro")/COUNTIFS($Q$5:$Q$1000,$Q12,$T$5:$T$1000,"Macro",$G$5:$G$1000,"&gt;0"))/(COUNTIFS($Q$5:$Q$1000,$Q12,$T$5:$T$1000,"Macro")*SUMIFS($G$5:$G$1000,$Q$5:$Q$1000,$Q12,$T$5:$T$1000,"Macro")/COUNTIFS($Q$5:$Q$1000,$Q12,$T$5:$T$1000,"Macro",$G$5:$G$1000,"&gt;0"))))</f>
        <v/>
      </c>
    </row>
    <row r="13">
      <c r="A13" s="55">
        <f>IF(NOT((COUNTA($B13:$K13)+COUNTA($O13))&gt;0),"",IF($T13="Macro",COUNTIFS($T$5:$T13,"Macro",$Q$5:$Q13,$Q13),IF(N($S13)=0,"?",COUNTIFS(INDEX($T$5:$T$1000,1):INDEX($T$5:$T$1000,$S13-4),"Macro",INDEX($Q$5:$Q$1000,1):INDEX($Q$5:$Q$1000,$S13-4),INDEX($Q$5:$Q$1000,$S13-4))&amp;"."&amp;COUNTIFS($S$5:$S13,$S13,$T$5:$T13,"Sub"))))</f>
        <v/>
      </c>
      <c r="B13" s="56" t="n"/>
      <c r="C13" s="57" t="n"/>
      <c r="D13" s="58" t="n"/>
      <c r="E13" s="58" t="n"/>
      <c r="F13" s="58" t="n"/>
      <c r="G13" s="59" t="n"/>
      <c r="H13" s="59" t="n"/>
      <c r="I13" s="59" t="n"/>
      <c r="J13" s="59" t="n"/>
      <c r="K13" s="59" t="n"/>
      <c r="L13" s="60">
        <f>IF(NOT((COUNTA($B13:$K13)+COUNTA($O13))&gt;0),"",IF(ISNUMBER($F13),1,IF(N($U13)&gt;0,AVERAGEIFS($V$5:$V$1000,$S$5:$S$1000,ROW(),$T$5:$T$1000,"Sub"),$V13)))</f>
        <v/>
      </c>
      <c r="M13" s="55">
        <f>IF($L13="","",IF($L13&gt;=1,"Completado",IF($L13&gt;0,"En curso","Pendiente")))</f>
        <v/>
      </c>
      <c r="N13" s="55">
        <f>IF(NOT((COUNTA($B13:$K13)+COUNTA($O13))&gt;0),"",IF(ISNUMBER($F13),IF(AND(ISNUMBER($E13),$F13&gt;$E13),"Cumplida con "&amp;($F13-$E13)&amp;IF($F13-$E13=1," día"," días")&amp;" de retraso","Cumplida"),IF(N($L13)&gt;=1,"Cumplida",IF(NOT(ISNUMBER($E13)),"Sin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plazo")))))))</f>
        <v/>
      </c>
      <c r="O13" s="57" t="n"/>
      <c r="P13" s="61">
        <f>IF(NOT((COUNTA($B13:$K13)+COUNTA($O13))&gt;0),"",IF((IF($C13="","Falta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",""))="","✔ OK","⚠ "&amp;LEFT(IF($C13="","Falta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",""),LEN(IF($C13="","Falta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",""))-3)))</f>
        <v/>
      </c>
      <c r="Q13" s="62">
        <f>IF(NOT((COUNTA($B13:$K13)+COUNTA($O13))&gt;0),"",IF(AND($T13="Sub",N($S13)&gt;0),IF(ISNUMBER(INDEX($D$5:$D$1000,$S13-4)),DATE(YEAR(INDEX($D$5:$D$1000,$S13-4)),MONTH(INDEX($D$5:$D$1000,$S13-4)),1),IF(ISNUMBER(INDEX($E$5:$E$1000,$S13-4)),DATE(YEAR(INDEX($E$5:$E$1000,$S13-4)),MONTH(INDEX($E$5:$E$1000,$S13-4)),1),MesCiclo)),IF(ISNUMBER($D13),DATE(YEAR($D13),MONTH($D13),1),IF(ISNUMBER($E13),DATE(YEAR($E13),MONTH($E13),1),MesCiclo))))</f>
        <v/>
      </c>
      <c r="R13" s="63">
        <f>IF(OR($Q13="",$Q13&lt;&gt;MesCiclo),"",COUNTIF($Q$5:$Q13,MesCiclo))</f>
        <v/>
      </c>
      <c r="S13" s="63">
        <f>IF($T13="","",IF($T13="Macro",ROW(),IFERROR(LOOKUP(2,1/($T$5:$T13="Macro"),ROW($T$5:$T13)),0)))</f>
        <v/>
      </c>
      <c r="T13" s="63">
        <f>IF(NOT((COUNTA($B13:$K13)+COUNTA($O13))&gt;0),"",IF($B13="Subactividad","Sub","Macro"))</f>
        <v/>
      </c>
      <c r="U13" s="63">
        <f>IF($T13="Macro",COUNTIFS($S$5:$S$1000,ROW(),$T$5:$T$1000,"Sub"),"")</f>
        <v/>
      </c>
      <c r="V13" s="63">
        <f>IF($T13="","",IF(ISNUMBER($F13),1,IFERROR(LOOKUP(2,1/($H13:$K13&lt;&gt;""),$H13:$K13),0)))</f>
        <v/>
      </c>
      <c r="W13" s="63">
        <f>IF($T13="","",IF(AND(ISNUMBER($F13),$F13&lt;=IF($Q13=MesCiclo,InicioCiclo,$Q13+MOD(2-WEEKDAY($Q13),7))+6),1,IF(ISNUMBER($H13),$H13,0)))</f>
        <v/>
      </c>
      <c r="X13" s="63">
        <f>IF($T13="","",IF(AND(ISNUMBER($F13),$F13&lt;=IF($Q13=MesCiclo,InicioCiclo,$Q13+MOD(2-WEEKDAY($Q13),7))+13),1,IF(ISNUMBER($I13),$I13,$W13)))</f>
        <v/>
      </c>
      <c r="Y13" s="63">
        <f>IF($T13="","",IF(AND(ISNUMBER($F13),$F13&lt;=IF($Q13=MesCiclo,InicioCiclo,$Q13+MOD(2-WEEKDAY($Q13),7))+20),1,IF(ISNUMBER($J13),$J13,$X13)))</f>
        <v/>
      </c>
      <c r="Z13" s="63">
        <f>IF($T13="","",IF(AND(ISNUMBER($F13),$F13&lt;=IF($Q13=MesCiclo,InicioCiclo,$Q13+MOD(2-WEEKDAY($Q13),7))+27),1,IF(ISNUMBER($K13),$K13,$Y13)))</f>
        <v/>
      </c>
      <c r="AA13" s="63">
        <f>IF($T13="","",IF(AND(ISNUMBER($F13),$F13&lt;=IF($Q13=MesCiclo,InicioCiclo,$Q13+MOD(2-WEEKDAY($Q13),7))+6),1,IF(N($U13)&gt;0,AVERAGEIFS($W$5:$W$1000,$S$5:$S$1000,ROW(),$T$5:$T$1000,"Sub"),$W13)))</f>
        <v/>
      </c>
      <c r="AB13" s="63">
        <f>IF($T13="","",IF(AND(ISNUMBER($F13),$F13&lt;=IF($Q13=MesCiclo,InicioCiclo,$Q13+MOD(2-WEEKDAY($Q13),7))+13),1,IF(N($U13)&gt;0,AVERAGEIFS($X$5:$X$1000,$S$5:$S$1000,ROW(),$T$5:$T$1000,"Sub"),$X13)))</f>
        <v/>
      </c>
      <c r="AC13" s="63">
        <f>IF($T13="","",IF(AND(ISNUMBER($F13),$F13&lt;=IF($Q13=MesCiclo,InicioCiclo,$Q13+MOD(2-WEEKDAY($Q13),7))+20),1,IF(N($U13)&gt;0,AVERAGEIFS($Y$5:$Y$1000,$S$5:$S$1000,ROW(),$T$5:$T$1000,"Sub"),$Y13)))</f>
        <v/>
      </c>
      <c r="AD13" s="63">
        <f>IF($T13="","",IF(AND(ISNUMBER($F13),$F13&lt;=IF($Q13=MesCiclo,InicioCiclo,$Q13+MOD(2-WEEKDAY($Q13),7))+27),1,IF(N($U13)&gt;0,AVERAGEIFS($Z$5:$Z$1000,$S$5:$S$1000,ROW(),$T$5:$T$1000,"Sub"),$Z13)))</f>
        <v/>
      </c>
      <c r="AE13" s="63">
        <f>IF($T13&lt;&gt;"Macro","",IF(COUNTIFS($Q$5:$Q$1000,$Q13,$T$5:$T$1000,"Macro",$G$5:$G$1000,"&gt;0")=0,1/COUNTIFS($Q$5:$Q$1000,$Q13,$T$5:$T$1000,"Macro"),IF(AND(ISNUMBER($G13),N($G13)&gt;0),$G13,SUMIFS($G$5:$G$1000,$Q$5:$Q$1000,$Q13,$T$5:$T$1000,"Macro")/COUNTIFS($Q$5:$Q$1000,$Q13,$T$5:$T$1000,"Macro",$G$5:$G$1000,"&gt;0"))/(COUNTIFS($Q$5:$Q$1000,$Q13,$T$5:$T$1000,"Macro")*SUMIFS($G$5:$G$1000,$Q$5:$Q$1000,$Q13,$T$5:$T$1000,"Macro")/COUNTIFS($Q$5:$Q$1000,$Q13,$T$5:$T$1000,"Macro",$G$5:$G$1000,"&gt;0"))))</f>
        <v/>
      </c>
    </row>
    <row r="14">
      <c r="A14" s="55">
        <f>IF(NOT((COUNTA($B14:$K14)+COUNTA($O14))&gt;0),"",IF($T14="Macro",COUNTIFS($T$5:$T14,"Macro",$Q$5:$Q14,$Q14),IF(N($S14)=0,"?",COUNTIFS(INDEX($T$5:$T$1000,1):INDEX($T$5:$T$1000,$S14-4),"Macro",INDEX($Q$5:$Q$1000,1):INDEX($Q$5:$Q$1000,$S14-4),INDEX($Q$5:$Q$1000,$S14-4))&amp;"."&amp;COUNTIFS($S$5:$S14,$S14,$T$5:$T14,"Sub"))))</f>
        <v/>
      </c>
      <c r="B14" s="56" t="n"/>
      <c r="C14" s="57" t="n"/>
      <c r="D14" s="58" t="n"/>
      <c r="E14" s="58" t="n"/>
      <c r="F14" s="58" t="n"/>
      <c r="G14" s="59" t="n"/>
      <c r="H14" s="59" t="n"/>
      <c r="I14" s="59" t="n"/>
      <c r="J14" s="59" t="n"/>
      <c r="K14" s="59" t="n"/>
      <c r="L14" s="60">
        <f>IF(NOT((COUNTA($B14:$K14)+COUNTA($O14))&gt;0),"",IF(ISNUMBER($F14),1,IF(N($U14)&gt;0,AVERAGEIFS($V$5:$V$1000,$S$5:$S$1000,ROW(),$T$5:$T$1000,"Sub"),$V14)))</f>
        <v/>
      </c>
      <c r="M14" s="55">
        <f>IF($L14="","",IF($L14&gt;=1,"Completado",IF($L14&gt;0,"En curso","Pendiente")))</f>
        <v/>
      </c>
      <c r="N14" s="55">
        <f>IF(NOT((COUNTA($B14:$K14)+COUNTA($O14))&gt;0),"",IF(ISNUMBER($F14),IF(AND(ISNUMBER($E14),$F14&gt;$E14),"Cumplida con "&amp;($F14-$E14)&amp;IF($F14-$E14=1," día"," días")&amp;" de retraso","Cumplida"),IF(N($L14)&gt;=1,"Cumplida",IF(NOT(ISNUMBER($E14)),"Sin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plazo")))))))</f>
        <v/>
      </c>
      <c r="O14" s="57" t="n"/>
      <c r="P14" s="61">
        <f>IF(NOT((COUNTA($B14:$K14)+COUNTA($O14))&gt;0),"",IF((IF($C14="","Falta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",""))="","✔ OK","⚠ "&amp;LEFT(IF($C14="","Falta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",""),LEN(IF($C14="","Falta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",""))-3)))</f>
        <v/>
      </c>
      <c r="Q14" s="62">
        <f>IF(NOT((COUNTA($B14:$K14)+COUNTA($O14))&gt;0),"",IF(AND($T14="Sub",N($S14)&gt;0),IF(ISNUMBER(INDEX($D$5:$D$1000,$S14-4)),DATE(YEAR(INDEX($D$5:$D$1000,$S14-4)),MONTH(INDEX($D$5:$D$1000,$S14-4)),1),IF(ISNUMBER(INDEX($E$5:$E$1000,$S14-4)),DATE(YEAR(INDEX($E$5:$E$1000,$S14-4)),MONTH(INDEX($E$5:$E$1000,$S14-4)),1),MesCiclo)),IF(ISNUMBER($D14),DATE(YEAR($D14),MONTH($D14),1),IF(ISNUMBER($E14),DATE(YEAR($E14),MONTH($E14),1),MesCiclo))))</f>
        <v/>
      </c>
      <c r="R14" s="63">
        <f>IF(OR($Q14="",$Q14&lt;&gt;MesCiclo),"",COUNTIF($Q$5:$Q14,MesCiclo))</f>
        <v/>
      </c>
      <c r="S14" s="63">
        <f>IF($T14="","",IF($T14="Macro",ROW(),IFERROR(LOOKUP(2,1/($T$5:$T14="Macro"),ROW($T$5:$T14)),0)))</f>
        <v/>
      </c>
      <c r="T14" s="63">
        <f>IF(NOT((COUNTA($B14:$K14)+COUNTA($O14))&gt;0),"",IF($B14="Subactividad","Sub","Macro"))</f>
        <v/>
      </c>
      <c r="U14" s="63">
        <f>IF($T14="Macro",COUNTIFS($S$5:$S$1000,ROW(),$T$5:$T$1000,"Sub"),"")</f>
        <v/>
      </c>
      <c r="V14" s="63">
        <f>IF($T14="","",IF(ISNUMBER($F14),1,IFERROR(LOOKUP(2,1/($H14:$K14&lt;&gt;""),$H14:$K14),0)))</f>
        <v/>
      </c>
      <c r="W14" s="63">
        <f>IF($T14="","",IF(AND(ISNUMBER($F14),$F14&lt;=IF($Q14=MesCiclo,InicioCiclo,$Q14+MOD(2-WEEKDAY($Q14),7))+6),1,IF(ISNUMBER($H14),$H14,0)))</f>
        <v/>
      </c>
      <c r="X14" s="63">
        <f>IF($T14="","",IF(AND(ISNUMBER($F14),$F14&lt;=IF($Q14=MesCiclo,InicioCiclo,$Q14+MOD(2-WEEKDAY($Q14),7))+13),1,IF(ISNUMBER($I14),$I14,$W14)))</f>
        <v/>
      </c>
      <c r="Y14" s="63">
        <f>IF($T14="","",IF(AND(ISNUMBER($F14),$F14&lt;=IF($Q14=MesCiclo,InicioCiclo,$Q14+MOD(2-WEEKDAY($Q14),7))+20),1,IF(ISNUMBER($J14),$J14,$X14)))</f>
        <v/>
      </c>
      <c r="Z14" s="63">
        <f>IF($T14="","",IF(AND(ISNUMBER($F14),$F14&lt;=IF($Q14=MesCiclo,InicioCiclo,$Q14+MOD(2-WEEKDAY($Q14),7))+27),1,IF(ISNUMBER($K14),$K14,$Y14)))</f>
        <v/>
      </c>
      <c r="AA14" s="63">
        <f>IF($T14="","",IF(AND(ISNUMBER($F14),$F14&lt;=IF($Q14=MesCiclo,InicioCiclo,$Q14+MOD(2-WEEKDAY($Q14),7))+6),1,IF(N($U14)&gt;0,AVERAGEIFS($W$5:$W$1000,$S$5:$S$1000,ROW(),$T$5:$T$1000,"Sub"),$W14)))</f>
        <v/>
      </c>
      <c r="AB14" s="63">
        <f>IF($T14="","",IF(AND(ISNUMBER($F14),$F14&lt;=IF($Q14=MesCiclo,InicioCiclo,$Q14+MOD(2-WEEKDAY($Q14),7))+13),1,IF(N($U14)&gt;0,AVERAGEIFS($X$5:$X$1000,$S$5:$S$1000,ROW(),$T$5:$T$1000,"Sub"),$X14)))</f>
        <v/>
      </c>
      <c r="AC14" s="63">
        <f>IF($T14="","",IF(AND(ISNUMBER($F14),$F14&lt;=IF($Q14=MesCiclo,InicioCiclo,$Q14+MOD(2-WEEKDAY($Q14),7))+20),1,IF(N($U14)&gt;0,AVERAGEIFS($Y$5:$Y$1000,$S$5:$S$1000,ROW(),$T$5:$T$1000,"Sub"),$Y14)))</f>
        <v/>
      </c>
      <c r="AD14" s="63">
        <f>IF($T14="","",IF(AND(ISNUMBER($F14),$F14&lt;=IF($Q14=MesCiclo,InicioCiclo,$Q14+MOD(2-WEEKDAY($Q14),7))+27),1,IF(N($U14)&gt;0,AVERAGEIFS($Z$5:$Z$1000,$S$5:$S$1000,ROW(),$T$5:$T$1000,"Sub"),$Z14)))</f>
        <v/>
      </c>
      <c r="AE14" s="63">
        <f>IF($T14&lt;&gt;"Macro","",IF(COUNTIFS($Q$5:$Q$1000,$Q14,$T$5:$T$1000,"Macro",$G$5:$G$1000,"&gt;0")=0,1/COUNTIFS($Q$5:$Q$1000,$Q14,$T$5:$T$1000,"Macro"),IF(AND(ISNUMBER($G14),N($G14)&gt;0),$G14,SUMIFS($G$5:$G$1000,$Q$5:$Q$1000,$Q14,$T$5:$T$1000,"Macro")/COUNTIFS($Q$5:$Q$1000,$Q14,$T$5:$T$1000,"Macro",$G$5:$G$1000,"&gt;0"))/(COUNTIFS($Q$5:$Q$1000,$Q14,$T$5:$T$1000,"Macro")*SUMIFS($G$5:$G$1000,$Q$5:$Q$1000,$Q14,$T$5:$T$1000,"Macro")/COUNTIFS($Q$5:$Q$1000,$Q14,$T$5:$T$1000,"Macro",$G$5:$G$1000,"&gt;0"))))</f>
        <v/>
      </c>
    </row>
    <row r="15">
      <c r="A15" s="55">
        <f>IF(NOT((COUNTA($B15:$K15)+COUNTA($O15))&gt;0),"",IF($T15="Macro",COUNTIFS($T$5:$T15,"Macro",$Q$5:$Q15,$Q15),IF(N($S15)=0,"?",COUNTIFS(INDEX($T$5:$T$1000,1):INDEX($T$5:$T$1000,$S15-4),"Macro",INDEX($Q$5:$Q$1000,1):INDEX($Q$5:$Q$1000,$S15-4),INDEX($Q$5:$Q$1000,$S15-4))&amp;"."&amp;COUNTIFS($S$5:$S15,$S15,$T$5:$T15,"Sub"))))</f>
        <v/>
      </c>
      <c r="B15" s="56" t="n"/>
      <c r="C15" s="57" t="n"/>
      <c r="D15" s="58" t="n"/>
      <c r="E15" s="58" t="n"/>
      <c r="F15" s="58" t="n"/>
      <c r="G15" s="59" t="n"/>
      <c r="H15" s="59" t="n"/>
      <c r="I15" s="59" t="n"/>
      <c r="J15" s="59" t="n"/>
      <c r="K15" s="59" t="n"/>
      <c r="L15" s="60">
        <f>IF(NOT((COUNTA($B15:$K15)+COUNTA($O15))&gt;0),"",IF(ISNUMBER($F15),1,IF(N($U15)&gt;0,AVERAGEIFS($V$5:$V$1000,$S$5:$S$1000,ROW(),$T$5:$T$1000,"Sub"),$V15)))</f>
        <v/>
      </c>
      <c r="M15" s="55">
        <f>IF($L15="","",IF($L15&gt;=1,"Completado",IF($L15&gt;0,"En curso","Pendiente")))</f>
        <v/>
      </c>
      <c r="N15" s="55">
        <f>IF(NOT((COUNTA($B15:$K15)+COUNTA($O15))&gt;0),"",IF(ISNUMBER($F15),IF(AND(ISNUMBER($E15),$F15&gt;$E15),"Cumplida con "&amp;($F15-$E15)&amp;IF($F15-$E15=1," día"," días")&amp;" de retraso","Cumplida"),IF(N($L15)&gt;=1,"Cumplida",IF(NOT(ISNUMBER($E15)),"Sin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plazo")))))))</f>
        <v/>
      </c>
      <c r="O15" s="57" t="n"/>
      <c r="P15" s="61">
        <f>IF(NOT((COUNTA($B15:$K15)+COUNTA($O15))&gt;0),"",IF((IF($C15="","Falta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",""))="","✔ OK","⚠ "&amp;LEFT(IF($C15="","Falta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",""),LEN(IF($C15="","Falta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",""))-3)))</f>
        <v/>
      </c>
      <c r="Q15" s="62">
        <f>IF(NOT((COUNTA($B15:$K15)+COUNTA($O15))&gt;0),"",IF(AND($T15="Sub",N($S15)&gt;0),IF(ISNUMBER(INDEX($D$5:$D$1000,$S15-4)),DATE(YEAR(INDEX($D$5:$D$1000,$S15-4)),MONTH(INDEX($D$5:$D$1000,$S15-4)),1),IF(ISNUMBER(INDEX($E$5:$E$1000,$S15-4)),DATE(YEAR(INDEX($E$5:$E$1000,$S15-4)),MONTH(INDEX($E$5:$E$1000,$S15-4)),1),MesCiclo)),IF(ISNUMBER($D15),DATE(YEAR($D15),MONTH($D15),1),IF(ISNUMBER($E15),DATE(YEAR($E15),MONTH($E15),1),MesCiclo))))</f>
        <v/>
      </c>
      <c r="R15" s="63">
        <f>IF(OR($Q15="",$Q15&lt;&gt;MesCiclo),"",COUNTIF($Q$5:$Q15,MesCiclo))</f>
        <v/>
      </c>
      <c r="S15" s="63">
        <f>IF($T15="","",IF($T15="Macro",ROW(),IFERROR(LOOKUP(2,1/($T$5:$T15="Macro"),ROW($T$5:$T15)),0)))</f>
        <v/>
      </c>
      <c r="T15" s="63">
        <f>IF(NOT((COUNTA($B15:$K15)+COUNTA($O15))&gt;0),"",IF($B15="Subactividad","Sub","Macro"))</f>
        <v/>
      </c>
      <c r="U15" s="63">
        <f>IF($T15="Macro",COUNTIFS($S$5:$S$1000,ROW(),$T$5:$T$1000,"Sub"),"")</f>
        <v/>
      </c>
      <c r="V15" s="63">
        <f>IF($T15="","",IF(ISNUMBER($F15),1,IFERROR(LOOKUP(2,1/($H15:$K15&lt;&gt;""),$H15:$K15),0)))</f>
        <v/>
      </c>
      <c r="W15" s="63">
        <f>IF($T15="","",IF(AND(ISNUMBER($F15),$F15&lt;=IF($Q15=MesCiclo,InicioCiclo,$Q15+MOD(2-WEEKDAY($Q15),7))+6),1,IF(ISNUMBER($H15),$H15,0)))</f>
        <v/>
      </c>
      <c r="X15" s="63">
        <f>IF($T15="","",IF(AND(ISNUMBER($F15),$F15&lt;=IF($Q15=MesCiclo,InicioCiclo,$Q15+MOD(2-WEEKDAY($Q15),7))+13),1,IF(ISNUMBER($I15),$I15,$W15)))</f>
        <v/>
      </c>
      <c r="Y15" s="63">
        <f>IF($T15="","",IF(AND(ISNUMBER($F15),$F15&lt;=IF($Q15=MesCiclo,InicioCiclo,$Q15+MOD(2-WEEKDAY($Q15),7))+20),1,IF(ISNUMBER($J15),$J15,$X15)))</f>
        <v/>
      </c>
      <c r="Z15" s="63">
        <f>IF($T15="","",IF(AND(ISNUMBER($F15),$F15&lt;=IF($Q15=MesCiclo,InicioCiclo,$Q15+MOD(2-WEEKDAY($Q15),7))+27),1,IF(ISNUMBER($K15),$K15,$Y15)))</f>
        <v/>
      </c>
      <c r="AA15" s="63">
        <f>IF($T15="","",IF(AND(ISNUMBER($F15),$F15&lt;=IF($Q15=MesCiclo,InicioCiclo,$Q15+MOD(2-WEEKDAY($Q15),7))+6),1,IF(N($U15)&gt;0,AVERAGEIFS($W$5:$W$1000,$S$5:$S$1000,ROW(),$T$5:$T$1000,"Sub"),$W15)))</f>
        <v/>
      </c>
      <c r="AB15" s="63">
        <f>IF($T15="","",IF(AND(ISNUMBER($F15),$F15&lt;=IF($Q15=MesCiclo,InicioCiclo,$Q15+MOD(2-WEEKDAY($Q15),7))+13),1,IF(N($U15)&gt;0,AVERAGEIFS($X$5:$X$1000,$S$5:$S$1000,ROW(),$T$5:$T$1000,"Sub"),$X15)))</f>
        <v/>
      </c>
      <c r="AC15" s="63">
        <f>IF($T15="","",IF(AND(ISNUMBER($F15),$F15&lt;=IF($Q15=MesCiclo,InicioCiclo,$Q15+MOD(2-WEEKDAY($Q15),7))+20),1,IF(N($U15)&gt;0,AVERAGEIFS($Y$5:$Y$1000,$S$5:$S$1000,ROW(),$T$5:$T$1000,"Sub"),$Y15)))</f>
        <v/>
      </c>
      <c r="AD15" s="63">
        <f>IF($T15="","",IF(AND(ISNUMBER($F15),$F15&lt;=IF($Q15=MesCiclo,InicioCiclo,$Q15+MOD(2-WEEKDAY($Q15),7))+27),1,IF(N($U15)&gt;0,AVERAGEIFS($Z$5:$Z$1000,$S$5:$S$1000,ROW(),$T$5:$T$1000,"Sub"),$Z15)))</f>
        <v/>
      </c>
      <c r="AE15" s="63">
        <f>IF($T15&lt;&gt;"Macro","",IF(COUNTIFS($Q$5:$Q$1000,$Q15,$T$5:$T$1000,"Macro",$G$5:$G$1000,"&gt;0")=0,1/COUNTIFS($Q$5:$Q$1000,$Q15,$T$5:$T$1000,"Macro"),IF(AND(ISNUMBER($G15),N($G15)&gt;0),$G15,SUMIFS($G$5:$G$1000,$Q$5:$Q$1000,$Q15,$T$5:$T$1000,"Macro")/COUNTIFS($Q$5:$Q$1000,$Q15,$T$5:$T$1000,"Macro",$G$5:$G$1000,"&gt;0"))/(COUNTIFS($Q$5:$Q$1000,$Q15,$T$5:$T$1000,"Macro")*SUMIFS($G$5:$G$1000,$Q$5:$Q$1000,$Q15,$T$5:$T$1000,"Macro")/COUNTIFS($Q$5:$Q$1000,$Q15,$T$5:$T$1000,"Macro",$G$5:$G$1000,"&gt;0"))))</f>
        <v/>
      </c>
    </row>
    <row r="16">
      <c r="A16" s="55">
        <f>IF(NOT((COUNTA($B16:$K16)+COUNTA($O16))&gt;0),"",IF($T16="Macro",COUNTIFS($T$5:$T16,"Macro",$Q$5:$Q16,$Q16),IF(N($S16)=0,"?",COUNTIFS(INDEX($T$5:$T$1000,1):INDEX($T$5:$T$1000,$S16-4),"Macro",INDEX($Q$5:$Q$1000,1):INDEX($Q$5:$Q$1000,$S16-4),INDEX($Q$5:$Q$1000,$S16-4))&amp;"."&amp;COUNTIFS($S$5:$S16,$S16,$T$5:$T16,"Sub"))))</f>
        <v/>
      </c>
      <c r="B16" s="56" t="n"/>
      <c r="C16" s="57" t="n"/>
      <c r="D16" s="58" t="n"/>
      <c r="E16" s="58" t="n"/>
      <c r="F16" s="58" t="n"/>
      <c r="G16" s="59" t="n"/>
      <c r="H16" s="59" t="n"/>
      <c r="I16" s="59" t="n"/>
      <c r="J16" s="59" t="n"/>
      <c r="K16" s="59" t="n"/>
      <c r="L16" s="60">
        <f>IF(NOT((COUNTA($B16:$K16)+COUNTA($O16))&gt;0),"",IF(ISNUMBER($F16),1,IF(N($U16)&gt;0,AVERAGEIFS($V$5:$V$1000,$S$5:$S$1000,ROW(),$T$5:$T$1000,"Sub"),$V16)))</f>
        <v/>
      </c>
      <c r="M16" s="55">
        <f>IF($L16="","",IF($L16&gt;=1,"Completado",IF($L16&gt;0,"En curso","Pendiente")))</f>
        <v/>
      </c>
      <c r="N16" s="55">
        <f>IF(NOT((COUNTA($B16:$K16)+COUNTA($O16))&gt;0),"",IF(ISNUMBER($F16),IF(AND(ISNUMBER($E16),$F16&gt;$E16),"Cumplida con "&amp;($F16-$E16)&amp;IF($F16-$E16=1," día"," días")&amp;" de retraso","Cumplida"),IF(N($L16)&gt;=1,"Cumplida",IF(NOT(ISNUMBER($E16)),"Sin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plazo")))))))</f>
        <v/>
      </c>
      <c r="O16" s="57" t="n"/>
      <c r="P16" s="61">
        <f>IF(NOT((COUNTA($B16:$K16)+COUNTA($O16))&gt;0),"",IF((IF($C16="","Falta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",""))="","✔ OK","⚠ "&amp;LEFT(IF($C16="","Falta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",""),LEN(IF($C16="","Falta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",""))-3)))</f>
        <v/>
      </c>
      <c r="Q16" s="62">
        <f>IF(NOT((COUNTA($B16:$K16)+COUNTA($O16))&gt;0),"",IF(AND($T16="Sub",N($S16)&gt;0),IF(ISNUMBER(INDEX($D$5:$D$1000,$S16-4)),DATE(YEAR(INDEX($D$5:$D$1000,$S16-4)),MONTH(INDEX($D$5:$D$1000,$S16-4)),1),IF(ISNUMBER(INDEX($E$5:$E$1000,$S16-4)),DATE(YEAR(INDEX($E$5:$E$1000,$S16-4)),MONTH(INDEX($E$5:$E$1000,$S16-4)),1),MesCiclo)),IF(ISNUMBER($D16),DATE(YEAR($D16),MONTH($D16),1),IF(ISNUMBER($E16),DATE(YEAR($E16),MONTH($E16),1),MesCiclo))))</f>
        <v/>
      </c>
      <c r="R16" s="63">
        <f>IF(OR($Q16="",$Q16&lt;&gt;MesCiclo),"",COUNTIF($Q$5:$Q16,MesCiclo))</f>
        <v/>
      </c>
      <c r="S16" s="63">
        <f>IF($T16="","",IF($T16="Macro",ROW(),IFERROR(LOOKUP(2,1/($T$5:$T16="Macro"),ROW($T$5:$T16)),0)))</f>
        <v/>
      </c>
      <c r="T16" s="63">
        <f>IF(NOT((COUNTA($B16:$K16)+COUNTA($O16))&gt;0),"",IF($B16="Subactividad","Sub","Macro"))</f>
        <v/>
      </c>
      <c r="U16" s="63">
        <f>IF($T16="Macro",COUNTIFS($S$5:$S$1000,ROW(),$T$5:$T$1000,"Sub"),"")</f>
        <v/>
      </c>
      <c r="V16" s="63">
        <f>IF($T16="","",IF(ISNUMBER($F16),1,IFERROR(LOOKUP(2,1/($H16:$K16&lt;&gt;""),$H16:$K16),0)))</f>
        <v/>
      </c>
      <c r="W16" s="63">
        <f>IF($T16="","",IF(AND(ISNUMBER($F16),$F16&lt;=IF($Q16=MesCiclo,InicioCiclo,$Q16+MOD(2-WEEKDAY($Q16),7))+6),1,IF(ISNUMBER($H16),$H16,0)))</f>
        <v/>
      </c>
      <c r="X16" s="63">
        <f>IF($T16="","",IF(AND(ISNUMBER($F16),$F16&lt;=IF($Q16=MesCiclo,InicioCiclo,$Q16+MOD(2-WEEKDAY($Q16),7))+13),1,IF(ISNUMBER($I16),$I16,$W16)))</f>
        <v/>
      </c>
      <c r="Y16" s="63">
        <f>IF($T16="","",IF(AND(ISNUMBER($F16),$F16&lt;=IF($Q16=MesCiclo,InicioCiclo,$Q16+MOD(2-WEEKDAY($Q16),7))+20),1,IF(ISNUMBER($J16),$J16,$X16)))</f>
        <v/>
      </c>
      <c r="Z16" s="63">
        <f>IF($T16="","",IF(AND(ISNUMBER($F16),$F16&lt;=IF($Q16=MesCiclo,InicioCiclo,$Q16+MOD(2-WEEKDAY($Q16),7))+27),1,IF(ISNUMBER($K16),$K16,$Y16)))</f>
        <v/>
      </c>
      <c r="AA16" s="63">
        <f>IF($T16="","",IF(AND(ISNUMBER($F16),$F16&lt;=IF($Q16=MesCiclo,InicioCiclo,$Q16+MOD(2-WEEKDAY($Q16),7))+6),1,IF(N($U16)&gt;0,AVERAGEIFS($W$5:$W$1000,$S$5:$S$1000,ROW(),$T$5:$T$1000,"Sub"),$W16)))</f>
        <v/>
      </c>
      <c r="AB16" s="63">
        <f>IF($T16="","",IF(AND(ISNUMBER($F16),$F16&lt;=IF($Q16=MesCiclo,InicioCiclo,$Q16+MOD(2-WEEKDAY($Q16),7))+13),1,IF(N($U16)&gt;0,AVERAGEIFS($X$5:$X$1000,$S$5:$S$1000,ROW(),$T$5:$T$1000,"Sub"),$X16)))</f>
        <v/>
      </c>
      <c r="AC16" s="63">
        <f>IF($T16="","",IF(AND(ISNUMBER($F16),$F16&lt;=IF($Q16=MesCiclo,InicioCiclo,$Q16+MOD(2-WEEKDAY($Q16),7))+20),1,IF(N($U16)&gt;0,AVERAGEIFS($Y$5:$Y$1000,$S$5:$S$1000,ROW(),$T$5:$T$1000,"Sub"),$Y16)))</f>
        <v/>
      </c>
      <c r="AD16" s="63">
        <f>IF($T16="","",IF(AND(ISNUMBER($F16),$F16&lt;=IF($Q16=MesCiclo,InicioCiclo,$Q16+MOD(2-WEEKDAY($Q16),7))+27),1,IF(N($U16)&gt;0,AVERAGEIFS($Z$5:$Z$1000,$S$5:$S$1000,ROW(),$T$5:$T$1000,"Sub"),$Z16)))</f>
        <v/>
      </c>
      <c r="AE16" s="63">
        <f>IF($T16&lt;&gt;"Macro","",IF(COUNTIFS($Q$5:$Q$1000,$Q16,$T$5:$T$1000,"Macro",$G$5:$G$1000,"&gt;0")=0,1/COUNTIFS($Q$5:$Q$1000,$Q16,$T$5:$T$1000,"Macro"),IF(AND(ISNUMBER($G16),N($G16)&gt;0),$G16,SUMIFS($G$5:$G$1000,$Q$5:$Q$1000,$Q16,$T$5:$T$1000,"Macro")/COUNTIFS($Q$5:$Q$1000,$Q16,$T$5:$T$1000,"Macro",$G$5:$G$1000,"&gt;0"))/(COUNTIFS($Q$5:$Q$1000,$Q16,$T$5:$T$1000,"Macro")*SUMIFS($G$5:$G$1000,$Q$5:$Q$1000,$Q16,$T$5:$T$1000,"Macro")/COUNTIFS($Q$5:$Q$1000,$Q16,$T$5:$T$1000,"Macro",$G$5:$G$1000,"&gt;0"))))</f>
        <v/>
      </c>
    </row>
    <row r="17">
      <c r="A17" s="55">
        <f>IF(NOT((COUNTA($B17:$K17)+COUNTA($O17))&gt;0),"",IF($T17="Macro",COUNTIFS($T$5:$T17,"Macro",$Q$5:$Q17,$Q17),IF(N($S17)=0,"?",COUNTIFS(INDEX($T$5:$T$1000,1):INDEX($T$5:$T$1000,$S17-4),"Macro",INDEX($Q$5:$Q$1000,1):INDEX($Q$5:$Q$1000,$S17-4),INDEX($Q$5:$Q$1000,$S17-4))&amp;"."&amp;COUNTIFS($S$5:$S17,$S17,$T$5:$T17,"Sub"))))</f>
        <v/>
      </c>
      <c r="B17" s="56" t="n"/>
      <c r="C17" s="57" t="n"/>
      <c r="D17" s="58" t="n"/>
      <c r="E17" s="58" t="n"/>
      <c r="F17" s="58" t="n"/>
      <c r="G17" s="59" t="n"/>
      <c r="H17" s="59" t="n"/>
      <c r="I17" s="59" t="n"/>
      <c r="J17" s="59" t="n"/>
      <c r="K17" s="59" t="n"/>
      <c r="L17" s="60">
        <f>IF(NOT((COUNTA($B17:$K17)+COUNTA($O17))&gt;0),"",IF(ISNUMBER($F17),1,IF(N($U17)&gt;0,AVERAGEIFS($V$5:$V$1000,$S$5:$S$1000,ROW(),$T$5:$T$1000,"Sub"),$V17)))</f>
        <v/>
      </c>
      <c r="M17" s="55">
        <f>IF($L17="","",IF($L17&gt;=1,"Completado",IF($L17&gt;0,"En curso","Pendiente")))</f>
        <v/>
      </c>
      <c r="N17" s="55">
        <f>IF(NOT((COUNTA($B17:$K17)+COUNTA($O17))&gt;0),"",IF(ISNUMBER($F17),IF(AND(ISNUMBER($E17),$F17&gt;$E17),"Cumplida con "&amp;($F17-$E17)&amp;IF($F17-$E17=1," día"," días")&amp;" de retraso","Cumplida"),IF(N($L17)&gt;=1,"Cumplida",IF(NOT(ISNUMBER($E17)),"Sin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plazo")))))))</f>
        <v/>
      </c>
      <c r="O17" s="57" t="n"/>
      <c r="P17" s="61">
        <f>IF(NOT((COUNTA($B17:$K17)+COUNTA($O17))&gt;0),"",IF((IF($C17="","Falta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",""))="","✔ OK","⚠ "&amp;LEFT(IF($C17="","Falta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",""),LEN(IF($C17="","Falta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",""))-3)))</f>
        <v/>
      </c>
      <c r="Q17" s="62">
        <f>IF(NOT((COUNTA($B17:$K17)+COUNTA($O17))&gt;0),"",IF(AND($T17="Sub",N($S17)&gt;0),IF(ISNUMBER(INDEX($D$5:$D$1000,$S17-4)),DATE(YEAR(INDEX($D$5:$D$1000,$S17-4)),MONTH(INDEX($D$5:$D$1000,$S17-4)),1),IF(ISNUMBER(INDEX($E$5:$E$1000,$S17-4)),DATE(YEAR(INDEX($E$5:$E$1000,$S17-4)),MONTH(INDEX($E$5:$E$1000,$S17-4)),1),MesCiclo)),IF(ISNUMBER($D17),DATE(YEAR($D17),MONTH($D17),1),IF(ISNUMBER($E17),DATE(YEAR($E17),MONTH($E17),1),MesCiclo))))</f>
        <v/>
      </c>
      <c r="R17" s="63">
        <f>IF(OR($Q17="",$Q17&lt;&gt;MesCiclo),"",COUNTIF($Q$5:$Q17,MesCiclo))</f>
        <v/>
      </c>
      <c r="S17" s="63">
        <f>IF($T17="","",IF($T17="Macro",ROW(),IFERROR(LOOKUP(2,1/($T$5:$T17="Macro"),ROW($T$5:$T17)),0)))</f>
        <v/>
      </c>
      <c r="T17" s="63">
        <f>IF(NOT((COUNTA($B17:$K17)+COUNTA($O17))&gt;0),"",IF($B17="Subactividad","Sub","Macro"))</f>
        <v/>
      </c>
      <c r="U17" s="63">
        <f>IF($T17="Macro",COUNTIFS($S$5:$S$1000,ROW(),$T$5:$T$1000,"Sub"),"")</f>
        <v/>
      </c>
      <c r="V17" s="63">
        <f>IF($T17="","",IF(ISNUMBER($F17),1,IFERROR(LOOKUP(2,1/($H17:$K17&lt;&gt;""),$H17:$K17),0)))</f>
        <v/>
      </c>
      <c r="W17" s="63">
        <f>IF($T17="","",IF(AND(ISNUMBER($F17),$F17&lt;=IF($Q17=MesCiclo,InicioCiclo,$Q17+MOD(2-WEEKDAY($Q17),7))+6),1,IF(ISNUMBER($H17),$H17,0)))</f>
        <v/>
      </c>
      <c r="X17" s="63">
        <f>IF($T17="","",IF(AND(ISNUMBER($F17),$F17&lt;=IF($Q17=MesCiclo,InicioCiclo,$Q17+MOD(2-WEEKDAY($Q17),7))+13),1,IF(ISNUMBER($I17),$I17,$W17)))</f>
        <v/>
      </c>
      <c r="Y17" s="63">
        <f>IF($T17="","",IF(AND(ISNUMBER($F17),$F17&lt;=IF($Q17=MesCiclo,InicioCiclo,$Q17+MOD(2-WEEKDAY($Q17),7))+20),1,IF(ISNUMBER($J17),$J17,$X17)))</f>
        <v/>
      </c>
      <c r="Z17" s="63">
        <f>IF($T17="","",IF(AND(ISNUMBER($F17),$F17&lt;=IF($Q17=MesCiclo,InicioCiclo,$Q17+MOD(2-WEEKDAY($Q17),7))+27),1,IF(ISNUMBER($K17),$K17,$Y17)))</f>
        <v/>
      </c>
      <c r="AA17" s="63">
        <f>IF($T17="","",IF(AND(ISNUMBER($F17),$F17&lt;=IF($Q17=MesCiclo,InicioCiclo,$Q17+MOD(2-WEEKDAY($Q17),7))+6),1,IF(N($U17)&gt;0,AVERAGEIFS($W$5:$W$1000,$S$5:$S$1000,ROW(),$T$5:$T$1000,"Sub"),$W17)))</f>
        <v/>
      </c>
      <c r="AB17" s="63">
        <f>IF($T17="","",IF(AND(ISNUMBER($F17),$F17&lt;=IF($Q17=MesCiclo,InicioCiclo,$Q17+MOD(2-WEEKDAY($Q17),7))+13),1,IF(N($U17)&gt;0,AVERAGEIFS($X$5:$X$1000,$S$5:$S$1000,ROW(),$T$5:$T$1000,"Sub"),$X17)))</f>
        <v/>
      </c>
      <c r="AC17" s="63">
        <f>IF($T17="","",IF(AND(ISNUMBER($F17),$F17&lt;=IF($Q17=MesCiclo,InicioCiclo,$Q17+MOD(2-WEEKDAY($Q17),7))+20),1,IF(N($U17)&gt;0,AVERAGEIFS($Y$5:$Y$1000,$S$5:$S$1000,ROW(),$T$5:$T$1000,"Sub"),$Y17)))</f>
        <v/>
      </c>
      <c r="AD17" s="63">
        <f>IF($T17="","",IF(AND(ISNUMBER($F17),$F17&lt;=IF($Q17=MesCiclo,InicioCiclo,$Q17+MOD(2-WEEKDAY($Q17),7))+27),1,IF(N($U17)&gt;0,AVERAGEIFS($Z$5:$Z$1000,$S$5:$S$1000,ROW(),$T$5:$T$1000,"Sub"),$Z17)))</f>
        <v/>
      </c>
      <c r="AE17" s="63">
        <f>IF($T17&lt;&gt;"Macro","",IF(COUNTIFS($Q$5:$Q$1000,$Q17,$T$5:$T$1000,"Macro",$G$5:$G$1000,"&gt;0")=0,1/COUNTIFS($Q$5:$Q$1000,$Q17,$T$5:$T$1000,"Macro"),IF(AND(ISNUMBER($G17),N($G17)&gt;0),$G17,SUMIFS($G$5:$G$1000,$Q$5:$Q$1000,$Q17,$T$5:$T$1000,"Macro")/COUNTIFS($Q$5:$Q$1000,$Q17,$T$5:$T$1000,"Macro",$G$5:$G$1000,"&gt;0"))/(COUNTIFS($Q$5:$Q$1000,$Q17,$T$5:$T$1000,"Macro")*SUMIFS($G$5:$G$1000,$Q$5:$Q$1000,$Q17,$T$5:$T$1000,"Macro")/COUNTIFS($Q$5:$Q$1000,$Q17,$T$5:$T$1000,"Macro",$G$5:$G$1000,"&gt;0"))))</f>
        <v/>
      </c>
    </row>
    <row r="18">
      <c r="A18" s="55">
        <f>IF(NOT((COUNTA($B18:$K18)+COUNTA($O18))&gt;0),"",IF($T18="Macro",COUNTIFS($T$5:$T18,"Macro",$Q$5:$Q18,$Q18),IF(N($S18)=0,"?",COUNTIFS(INDEX($T$5:$T$1000,1):INDEX($T$5:$T$1000,$S18-4),"Macro",INDEX($Q$5:$Q$1000,1):INDEX($Q$5:$Q$1000,$S18-4),INDEX($Q$5:$Q$1000,$S18-4))&amp;"."&amp;COUNTIFS($S$5:$S18,$S18,$T$5:$T18,"Sub"))))</f>
        <v/>
      </c>
      <c r="B18" s="56" t="n"/>
      <c r="C18" s="57" t="n"/>
      <c r="D18" s="58" t="n"/>
      <c r="E18" s="58" t="n"/>
      <c r="F18" s="58" t="n"/>
      <c r="G18" s="59" t="n"/>
      <c r="H18" s="59" t="n"/>
      <c r="I18" s="59" t="n"/>
      <c r="J18" s="59" t="n"/>
      <c r="K18" s="59" t="n"/>
      <c r="L18" s="60">
        <f>IF(NOT((COUNTA($B18:$K18)+COUNTA($O18))&gt;0),"",IF(ISNUMBER($F18),1,IF(N($U18)&gt;0,AVERAGEIFS($V$5:$V$1000,$S$5:$S$1000,ROW(),$T$5:$T$1000,"Sub"),$V18)))</f>
        <v/>
      </c>
      <c r="M18" s="55">
        <f>IF($L18="","",IF($L18&gt;=1,"Completado",IF($L18&gt;0,"En curso","Pendiente")))</f>
        <v/>
      </c>
      <c r="N18" s="55">
        <f>IF(NOT((COUNTA($B18:$K18)+COUNTA($O18))&gt;0),"",IF(ISNUMBER($F18),IF(AND(ISNUMBER($E18),$F18&gt;$E18),"Cumplida con "&amp;($F18-$E18)&amp;IF($F18-$E18=1," día"," días")&amp;" de retraso","Cumplida"),IF(N($L18)&gt;=1,"Cumplida",IF(NOT(ISNUMBER($E18)),"Sin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plazo")))))))</f>
        <v/>
      </c>
      <c r="O18" s="57" t="n"/>
      <c r="P18" s="61">
        <f>IF(NOT((COUNTA($B18:$K18)+COUNTA($O18))&gt;0),"",IF((IF($C18="","Falta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",""))="","✔ OK","⚠ "&amp;LEFT(IF($C18="","Falta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",""),LEN(IF($C18="","Falta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",""))-3)))</f>
        <v/>
      </c>
      <c r="Q18" s="62">
        <f>IF(NOT((COUNTA($B18:$K18)+COUNTA($O18))&gt;0),"",IF(AND($T18="Sub",N($S18)&gt;0),IF(ISNUMBER(INDEX($D$5:$D$1000,$S18-4)),DATE(YEAR(INDEX($D$5:$D$1000,$S18-4)),MONTH(INDEX($D$5:$D$1000,$S18-4)),1),IF(ISNUMBER(INDEX($E$5:$E$1000,$S18-4)),DATE(YEAR(INDEX($E$5:$E$1000,$S18-4)),MONTH(INDEX($E$5:$E$1000,$S18-4)),1),MesCiclo)),IF(ISNUMBER($D18),DATE(YEAR($D18),MONTH($D18),1),IF(ISNUMBER($E18),DATE(YEAR($E18),MONTH($E18),1),MesCiclo))))</f>
        <v/>
      </c>
      <c r="R18" s="63">
        <f>IF(OR($Q18="",$Q18&lt;&gt;MesCiclo),"",COUNTIF($Q$5:$Q18,MesCiclo))</f>
        <v/>
      </c>
      <c r="S18" s="63">
        <f>IF($T18="","",IF($T18="Macro",ROW(),IFERROR(LOOKUP(2,1/($T$5:$T18="Macro"),ROW($T$5:$T18)),0)))</f>
        <v/>
      </c>
      <c r="T18" s="63">
        <f>IF(NOT((COUNTA($B18:$K18)+COUNTA($O18))&gt;0),"",IF($B18="Subactividad","Sub","Macro"))</f>
        <v/>
      </c>
      <c r="U18" s="63">
        <f>IF($T18="Macro",COUNTIFS($S$5:$S$1000,ROW(),$T$5:$T$1000,"Sub"),"")</f>
        <v/>
      </c>
      <c r="V18" s="63">
        <f>IF($T18="","",IF(ISNUMBER($F18),1,IFERROR(LOOKUP(2,1/($H18:$K18&lt;&gt;""),$H18:$K18),0)))</f>
        <v/>
      </c>
      <c r="W18" s="63">
        <f>IF($T18="","",IF(AND(ISNUMBER($F18),$F18&lt;=IF($Q18=MesCiclo,InicioCiclo,$Q18+MOD(2-WEEKDAY($Q18),7))+6),1,IF(ISNUMBER($H18),$H18,0)))</f>
        <v/>
      </c>
      <c r="X18" s="63">
        <f>IF($T18="","",IF(AND(ISNUMBER($F18),$F18&lt;=IF($Q18=MesCiclo,InicioCiclo,$Q18+MOD(2-WEEKDAY($Q18),7))+13),1,IF(ISNUMBER($I18),$I18,$W18)))</f>
        <v/>
      </c>
      <c r="Y18" s="63">
        <f>IF($T18="","",IF(AND(ISNUMBER($F18),$F18&lt;=IF($Q18=MesCiclo,InicioCiclo,$Q18+MOD(2-WEEKDAY($Q18),7))+20),1,IF(ISNUMBER($J18),$J18,$X18)))</f>
        <v/>
      </c>
      <c r="Z18" s="63">
        <f>IF($T18="","",IF(AND(ISNUMBER($F18),$F18&lt;=IF($Q18=MesCiclo,InicioCiclo,$Q18+MOD(2-WEEKDAY($Q18),7))+27),1,IF(ISNUMBER($K18),$K18,$Y18)))</f>
        <v/>
      </c>
      <c r="AA18" s="63">
        <f>IF($T18="","",IF(AND(ISNUMBER($F18),$F18&lt;=IF($Q18=MesCiclo,InicioCiclo,$Q18+MOD(2-WEEKDAY($Q18),7))+6),1,IF(N($U18)&gt;0,AVERAGEIFS($W$5:$W$1000,$S$5:$S$1000,ROW(),$T$5:$T$1000,"Sub"),$W18)))</f>
        <v/>
      </c>
      <c r="AB18" s="63">
        <f>IF($T18="","",IF(AND(ISNUMBER($F18),$F18&lt;=IF($Q18=MesCiclo,InicioCiclo,$Q18+MOD(2-WEEKDAY($Q18),7))+13),1,IF(N($U18)&gt;0,AVERAGEIFS($X$5:$X$1000,$S$5:$S$1000,ROW(),$T$5:$T$1000,"Sub"),$X18)))</f>
        <v/>
      </c>
      <c r="AC18" s="63">
        <f>IF($T18="","",IF(AND(ISNUMBER($F18),$F18&lt;=IF($Q18=MesCiclo,InicioCiclo,$Q18+MOD(2-WEEKDAY($Q18),7))+20),1,IF(N($U18)&gt;0,AVERAGEIFS($Y$5:$Y$1000,$S$5:$S$1000,ROW(),$T$5:$T$1000,"Sub"),$Y18)))</f>
        <v/>
      </c>
      <c r="AD18" s="63">
        <f>IF($T18="","",IF(AND(ISNUMBER($F18),$F18&lt;=IF($Q18=MesCiclo,InicioCiclo,$Q18+MOD(2-WEEKDAY($Q18),7))+27),1,IF(N($U18)&gt;0,AVERAGEIFS($Z$5:$Z$1000,$S$5:$S$1000,ROW(),$T$5:$T$1000,"Sub"),$Z18)))</f>
        <v/>
      </c>
      <c r="AE18" s="63">
        <f>IF($T18&lt;&gt;"Macro","",IF(COUNTIFS($Q$5:$Q$1000,$Q18,$T$5:$T$1000,"Macro",$G$5:$G$1000,"&gt;0")=0,1/COUNTIFS($Q$5:$Q$1000,$Q18,$T$5:$T$1000,"Macro"),IF(AND(ISNUMBER($G18),N($G18)&gt;0),$G18,SUMIFS($G$5:$G$1000,$Q$5:$Q$1000,$Q18,$T$5:$T$1000,"Macro")/COUNTIFS($Q$5:$Q$1000,$Q18,$T$5:$T$1000,"Macro",$G$5:$G$1000,"&gt;0"))/(COUNTIFS($Q$5:$Q$1000,$Q18,$T$5:$T$1000,"Macro")*SUMIFS($G$5:$G$1000,$Q$5:$Q$1000,$Q18,$T$5:$T$1000,"Macro")/COUNTIFS($Q$5:$Q$1000,$Q18,$T$5:$T$1000,"Macro",$G$5:$G$1000,"&gt;0"))))</f>
        <v/>
      </c>
    </row>
    <row r="19">
      <c r="A19" s="55">
        <f>IF(NOT((COUNTA($B19:$K19)+COUNTA($O19))&gt;0),"",IF($T19="Macro",COUNTIFS($T$5:$T19,"Macro",$Q$5:$Q19,$Q19),IF(N($S19)=0,"?",COUNTIFS(INDEX($T$5:$T$1000,1):INDEX($T$5:$T$1000,$S19-4),"Macro",INDEX($Q$5:$Q$1000,1):INDEX($Q$5:$Q$1000,$S19-4),INDEX($Q$5:$Q$1000,$S19-4))&amp;"."&amp;COUNTIFS($S$5:$S19,$S19,$T$5:$T19,"Sub"))))</f>
        <v/>
      </c>
      <c r="B19" s="56" t="n"/>
      <c r="C19" s="57" t="n"/>
      <c r="D19" s="58" t="n"/>
      <c r="E19" s="58" t="n"/>
      <c r="F19" s="58" t="n"/>
      <c r="G19" s="59" t="n"/>
      <c r="H19" s="59" t="n"/>
      <c r="I19" s="59" t="n"/>
      <c r="J19" s="59" t="n"/>
      <c r="K19" s="59" t="n"/>
      <c r="L19" s="60">
        <f>IF(NOT((COUNTA($B19:$K19)+COUNTA($O19))&gt;0),"",IF(ISNUMBER($F19),1,IF(N($U19)&gt;0,AVERAGEIFS($V$5:$V$1000,$S$5:$S$1000,ROW(),$T$5:$T$1000,"Sub"),$V19)))</f>
        <v/>
      </c>
      <c r="M19" s="55">
        <f>IF($L19="","",IF($L19&gt;=1,"Completado",IF($L19&gt;0,"En curso","Pendiente")))</f>
        <v/>
      </c>
      <c r="N19" s="55">
        <f>IF(NOT((COUNTA($B19:$K19)+COUNTA($O19))&gt;0),"",IF(ISNUMBER($F19),IF(AND(ISNUMBER($E19),$F19&gt;$E19),"Cumplida con "&amp;($F19-$E19)&amp;IF($F19-$E19=1," día"," días")&amp;" de retraso","Cumplida"),IF(N($L19)&gt;=1,"Cumplida",IF(NOT(ISNUMBER($E19)),"Sin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plazo")))))))</f>
        <v/>
      </c>
      <c r="O19" s="57" t="n"/>
      <c r="P19" s="61">
        <f>IF(NOT((COUNTA($B19:$K19)+COUNTA($O19))&gt;0),"",IF((IF($C19="","Falta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",""))="","✔ OK","⚠ "&amp;LEFT(IF($C19="","Falta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",""),LEN(IF($C19="","Falta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",""))-3)))</f>
        <v/>
      </c>
      <c r="Q19" s="62">
        <f>IF(NOT((COUNTA($B19:$K19)+COUNTA($O19))&gt;0),"",IF(AND($T19="Sub",N($S19)&gt;0),IF(ISNUMBER(INDEX($D$5:$D$1000,$S19-4)),DATE(YEAR(INDEX($D$5:$D$1000,$S19-4)),MONTH(INDEX($D$5:$D$1000,$S19-4)),1),IF(ISNUMBER(INDEX($E$5:$E$1000,$S19-4)),DATE(YEAR(INDEX($E$5:$E$1000,$S19-4)),MONTH(INDEX($E$5:$E$1000,$S19-4)),1),MesCiclo)),IF(ISNUMBER($D19),DATE(YEAR($D19),MONTH($D19),1),IF(ISNUMBER($E19),DATE(YEAR($E19),MONTH($E19),1),MesCiclo))))</f>
        <v/>
      </c>
      <c r="R19" s="63">
        <f>IF(OR($Q19="",$Q19&lt;&gt;MesCiclo),"",COUNTIF($Q$5:$Q19,MesCiclo))</f>
        <v/>
      </c>
      <c r="S19" s="63">
        <f>IF($T19="","",IF($T19="Macro",ROW(),IFERROR(LOOKUP(2,1/($T$5:$T19="Macro"),ROW($T$5:$T19)),0)))</f>
        <v/>
      </c>
      <c r="T19" s="63">
        <f>IF(NOT((COUNTA($B19:$K19)+COUNTA($O19))&gt;0),"",IF($B19="Subactividad","Sub","Macro"))</f>
        <v/>
      </c>
      <c r="U19" s="63">
        <f>IF($T19="Macro",COUNTIFS($S$5:$S$1000,ROW(),$T$5:$T$1000,"Sub"),"")</f>
        <v/>
      </c>
      <c r="V19" s="63">
        <f>IF($T19="","",IF(ISNUMBER($F19),1,IFERROR(LOOKUP(2,1/($H19:$K19&lt;&gt;""),$H19:$K19),0)))</f>
        <v/>
      </c>
      <c r="W19" s="63">
        <f>IF($T19="","",IF(AND(ISNUMBER($F19),$F19&lt;=IF($Q19=MesCiclo,InicioCiclo,$Q19+MOD(2-WEEKDAY($Q19),7))+6),1,IF(ISNUMBER($H19),$H19,0)))</f>
        <v/>
      </c>
      <c r="X19" s="63">
        <f>IF($T19="","",IF(AND(ISNUMBER($F19),$F19&lt;=IF($Q19=MesCiclo,InicioCiclo,$Q19+MOD(2-WEEKDAY($Q19),7))+13),1,IF(ISNUMBER($I19),$I19,$W19)))</f>
        <v/>
      </c>
      <c r="Y19" s="63">
        <f>IF($T19="","",IF(AND(ISNUMBER($F19),$F19&lt;=IF($Q19=MesCiclo,InicioCiclo,$Q19+MOD(2-WEEKDAY($Q19),7))+20),1,IF(ISNUMBER($J19),$J19,$X19)))</f>
        <v/>
      </c>
      <c r="Z19" s="63">
        <f>IF($T19="","",IF(AND(ISNUMBER($F19),$F19&lt;=IF($Q19=MesCiclo,InicioCiclo,$Q19+MOD(2-WEEKDAY($Q19),7))+27),1,IF(ISNUMBER($K19),$K19,$Y19)))</f>
        <v/>
      </c>
      <c r="AA19" s="63">
        <f>IF($T19="","",IF(AND(ISNUMBER($F19),$F19&lt;=IF($Q19=MesCiclo,InicioCiclo,$Q19+MOD(2-WEEKDAY($Q19),7))+6),1,IF(N($U19)&gt;0,AVERAGEIFS($W$5:$W$1000,$S$5:$S$1000,ROW(),$T$5:$T$1000,"Sub"),$W19)))</f>
        <v/>
      </c>
      <c r="AB19" s="63">
        <f>IF($T19="","",IF(AND(ISNUMBER($F19),$F19&lt;=IF($Q19=MesCiclo,InicioCiclo,$Q19+MOD(2-WEEKDAY($Q19),7))+13),1,IF(N($U19)&gt;0,AVERAGEIFS($X$5:$X$1000,$S$5:$S$1000,ROW(),$T$5:$T$1000,"Sub"),$X19)))</f>
        <v/>
      </c>
      <c r="AC19" s="63">
        <f>IF($T19="","",IF(AND(ISNUMBER($F19),$F19&lt;=IF($Q19=MesCiclo,InicioCiclo,$Q19+MOD(2-WEEKDAY($Q19),7))+20),1,IF(N($U19)&gt;0,AVERAGEIFS($Y$5:$Y$1000,$S$5:$S$1000,ROW(),$T$5:$T$1000,"Sub"),$Y19)))</f>
        <v/>
      </c>
      <c r="AD19" s="63">
        <f>IF($T19="","",IF(AND(ISNUMBER($F19),$F19&lt;=IF($Q19=MesCiclo,InicioCiclo,$Q19+MOD(2-WEEKDAY($Q19),7))+27),1,IF(N($U19)&gt;0,AVERAGEIFS($Z$5:$Z$1000,$S$5:$S$1000,ROW(),$T$5:$T$1000,"Sub"),$Z19)))</f>
        <v/>
      </c>
      <c r="AE19" s="63">
        <f>IF($T19&lt;&gt;"Macro","",IF(COUNTIFS($Q$5:$Q$1000,$Q19,$T$5:$T$1000,"Macro",$G$5:$G$1000,"&gt;0")=0,1/COUNTIFS($Q$5:$Q$1000,$Q19,$T$5:$T$1000,"Macro"),IF(AND(ISNUMBER($G19),N($G19)&gt;0),$G19,SUMIFS($G$5:$G$1000,$Q$5:$Q$1000,$Q19,$T$5:$T$1000,"Macro")/COUNTIFS($Q$5:$Q$1000,$Q19,$T$5:$T$1000,"Macro",$G$5:$G$1000,"&gt;0"))/(COUNTIFS($Q$5:$Q$1000,$Q19,$T$5:$T$1000,"Macro")*SUMIFS($G$5:$G$1000,$Q$5:$Q$1000,$Q19,$T$5:$T$1000,"Macro")/COUNTIFS($Q$5:$Q$1000,$Q19,$T$5:$T$1000,"Macro",$G$5:$G$1000,"&gt;0"))))</f>
        <v/>
      </c>
    </row>
    <row r="20">
      <c r="A20" s="55">
        <f>IF(NOT((COUNTA($B20:$K20)+COUNTA($O20))&gt;0),"",IF($T20="Macro",COUNTIFS($T$5:$T20,"Macro",$Q$5:$Q20,$Q20),IF(N($S20)=0,"?",COUNTIFS(INDEX($T$5:$T$1000,1):INDEX($T$5:$T$1000,$S20-4),"Macro",INDEX($Q$5:$Q$1000,1):INDEX($Q$5:$Q$1000,$S20-4),INDEX($Q$5:$Q$1000,$S20-4))&amp;"."&amp;COUNTIFS($S$5:$S20,$S20,$T$5:$T20,"Sub"))))</f>
        <v/>
      </c>
      <c r="B20" s="56" t="n"/>
      <c r="C20" s="57" t="n"/>
      <c r="D20" s="58" t="n"/>
      <c r="E20" s="58" t="n"/>
      <c r="F20" s="58" t="n"/>
      <c r="G20" s="59" t="n"/>
      <c r="H20" s="59" t="n"/>
      <c r="I20" s="59" t="n"/>
      <c r="J20" s="59" t="n"/>
      <c r="K20" s="59" t="n"/>
      <c r="L20" s="60">
        <f>IF(NOT((COUNTA($B20:$K20)+COUNTA($O20))&gt;0),"",IF(ISNUMBER($F20),1,IF(N($U20)&gt;0,AVERAGEIFS($V$5:$V$1000,$S$5:$S$1000,ROW(),$T$5:$T$1000,"Sub"),$V20)))</f>
        <v/>
      </c>
      <c r="M20" s="55">
        <f>IF($L20="","",IF($L20&gt;=1,"Completado",IF($L20&gt;0,"En curso","Pendiente")))</f>
        <v/>
      </c>
      <c r="N20" s="55">
        <f>IF(NOT((COUNTA($B20:$K20)+COUNTA($O20))&gt;0),"",IF(ISNUMBER($F20),IF(AND(ISNUMBER($E20),$F20&gt;$E20),"Cumplida con "&amp;($F20-$E20)&amp;IF($F20-$E20=1," día"," días")&amp;" de retraso","Cumplida"),IF(N($L20)&gt;=1,"Cumplida",IF(NOT(ISNUMBER($E20)),"Sin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plazo")))))))</f>
        <v/>
      </c>
      <c r="O20" s="57" t="n"/>
      <c r="P20" s="61">
        <f>IF(NOT((COUNTA($B20:$K20)+COUNTA($O20))&gt;0),"",IF((IF($C20="","Falta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",""))="","✔ OK","⚠ "&amp;LEFT(IF($C20="","Falta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",""),LEN(IF($C20="","Falta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",""))-3)))</f>
        <v/>
      </c>
      <c r="Q20" s="62">
        <f>IF(NOT((COUNTA($B20:$K20)+COUNTA($O20))&gt;0),"",IF(AND($T20="Sub",N($S20)&gt;0),IF(ISNUMBER(INDEX($D$5:$D$1000,$S20-4)),DATE(YEAR(INDEX($D$5:$D$1000,$S20-4)),MONTH(INDEX($D$5:$D$1000,$S20-4)),1),IF(ISNUMBER(INDEX($E$5:$E$1000,$S20-4)),DATE(YEAR(INDEX($E$5:$E$1000,$S20-4)),MONTH(INDEX($E$5:$E$1000,$S20-4)),1),MesCiclo)),IF(ISNUMBER($D20),DATE(YEAR($D20),MONTH($D20),1),IF(ISNUMBER($E20),DATE(YEAR($E20),MONTH($E20),1),MesCiclo))))</f>
        <v/>
      </c>
      <c r="R20" s="63">
        <f>IF(OR($Q20="",$Q20&lt;&gt;MesCiclo),"",COUNTIF($Q$5:$Q20,MesCiclo))</f>
        <v/>
      </c>
      <c r="S20" s="63">
        <f>IF($T20="","",IF($T20="Macro",ROW(),IFERROR(LOOKUP(2,1/($T$5:$T20="Macro"),ROW($T$5:$T20)),0)))</f>
        <v/>
      </c>
      <c r="T20" s="63">
        <f>IF(NOT((COUNTA($B20:$K20)+COUNTA($O20))&gt;0),"",IF($B20="Subactividad","Sub","Macro"))</f>
        <v/>
      </c>
      <c r="U20" s="63">
        <f>IF($T20="Macro",COUNTIFS($S$5:$S$1000,ROW(),$T$5:$T$1000,"Sub"),"")</f>
        <v/>
      </c>
      <c r="V20" s="63">
        <f>IF($T20="","",IF(ISNUMBER($F20),1,IFERROR(LOOKUP(2,1/($H20:$K20&lt;&gt;""),$H20:$K20),0)))</f>
        <v/>
      </c>
      <c r="W20" s="63">
        <f>IF($T20="","",IF(AND(ISNUMBER($F20),$F20&lt;=IF($Q20=MesCiclo,InicioCiclo,$Q20+MOD(2-WEEKDAY($Q20),7))+6),1,IF(ISNUMBER($H20),$H20,0)))</f>
        <v/>
      </c>
      <c r="X20" s="63">
        <f>IF($T20="","",IF(AND(ISNUMBER($F20),$F20&lt;=IF($Q20=MesCiclo,InicioCiclo,$Q20+MOD(2-WEEKDAY($Q20),7))+13),1,IF(ISNUMBER($I20),$I20,$W20)))</f>
        <v/>
      </c>
      <c r="Y20" s="63">
        <f>IF($T20="","",IF(AND(ISNUMBER($F20),$F20&lt;=IF($Q20=MesCiclo,InicioCiclo,$Q20+MOD(2-WEEKDAY($Q20),7))+20),1,IF(ISNUMBER($J20),$J20,$X20)))</f>
        <v/>
      </c>
      <c r="Z20" s="63">
        <f>IF($T20="","",IF(AND(ISNUMBER($F20),$F20&lt;=IF($Q20=MesCiclo,InicioCiclo,$Q20+MOD(2-WEEKDAY($Q20),7))+27),1,IF(ISNUMBER($K20),$K20,$Y20)))</f>
        <v/>
      </c>
      <c r="AA20" s="63">
        <f>IF($T20="","",IF(AND(ISNUMBER($F20),$F20&lt;=IF($Q20=MesCiclo,InicioCiclo,$Q20+MOD(2-WEEKDAY($Q20),7))+6),1,IF(N($U20)&gt;0,AVERAGEIFS($W$5:$W$1000,$S$5:$S$1000,ROW(),$T$5:$T$1000,"Sub"),$W20)))</f>
        <v/>
      </c>
      <c r="AB20" s="63">
        <f>IF($T20="","",IF(AND(ISNUMBER($F20),$F20&lt;=IF($Q20=MesCiclo,InicioCiclo,$Q20+MOD(2-WEEKDAY($Q20),7))+13),1,IF(N($U20)&gt;0,AVERAGEIFS($X$5:$X$1000,$S$5:$S$1000,ROW(),$T$5:$T$1000,"Sub"),$X20)))</f>
        <v/>
      </c>
      <c r="AC20" s="63">
        <f>IF($T20="","",IF(AND(ISNUMBER($F20),$F20&lt;=IF($Q20=MesCiclo,InicioCiclo,$Q20+MOD(2-WEEKDAY($Q20),7))+20),1,IF(N($U20)&gt;0,AVERAGEIFS($Y$5:$Y$1000,$S$5:$S$1000,ROW(),$T$5:$T$1000,"Sub"),$Y20)))</f>
        <v/>
      </c>
      <c r="AD20" s="63">
        <f>IF($T20="","",IF(AND(ISNUMBER($F20),$F20&lt;=IF($Q20=MesCiclo,InicioCiclo,$Q20+MOD(2-WEEKDAY($Q20),7))+27),1,IF(N($U20)&gt;0,AVERAGEIFS($Z$5:$Z$1000,$S$5:$S$1000,ROW(),$T$5:$T$1000,"Sub"),$Z20)))</f>
        <v/>
      </c>
      <c r="AE20" s="63">
        <f>IF($T20&lt;&gt;"Macro","",IF(COUNTIFS($Q$5:$Q$1000,$Q20,$T$5:$T$1000,"Macro",$G$5:$G$1000,"&gt;0")=0,1/COUNTIFS($Q$5:$Q$1000,$Q20,$T$5:$T$1000,"Macro"),IF(AND(ISNUMBER($G20),N($G20)&gt;0),$G20,SUMIFS($G$5:$G$1000,$Q$5:$Q$1000,$Q20,$T$5:$T$1000,"Macro")/COUNTIFS($Q$5:$Q$1000,$Q20,$T$5:$T$1000,"Macro",$G$5:$G$1000,"&gt;0"))/(COUNTIFS($Q$5:$Q$1000,$Q20,$T$5:$T$1000,"Macro")*SUMIFS($G$5:$G$1000,$Q$5:$Q$1000,$Q20,$T$5:$T$1000,"Macro")/COUNTIFS($Q$5:$Q$1000,$Q20,$T$5:$T$1000,"Macro",$G$5:$G$1000,"&gt;0"))))</f>
        <v/>
      </c>
    </row>
    <row r="21">
      <c r="A21" s="55">
        <f>IF(NOT((COUNTA($B21:$K21)+COUNTA($O21))&gt;0),"",IF($T21="Macro",COUNTIFS($T$5:$T21,"Macro",$Q$5:$Q21,$Q21),IF(N($S21)=0,"?",COUNTIFS(INDEX($T$5:$T$1000,1):INDEX($T$5:$T$1000,$S21-4),"Macro",INDEX($Q$5:$Q$1000,1):INDEX($Q$5:$Q$1000,$S21-4),INDEX($Q$5:$Q$1000,$S21-4))&amp;"."&amp;COUNTIFS($S$5:$S21,$S21,$T$5:$T21,"Sub"))))</f>
        <v/>
      </c>
      <c r="B21" s="56" t="n"/>
      <c r="C21" s="57" t="n"/>
      <c r="D21" s="58" t="n"/>
      <c r="E21" s="58" t="n"/>
      <c r="F21" s="58" t="n"/>
      <c r="G21" s="59" t="n"/>
      <c r="H21" s="59" t="n"/>
      <c r="I21" s="59" t="n"/>
      <c r="J21" s="59" t="n"/>
      <c r="K21" s="59" t="n"/>
      <c r="L21" s="60">
        <f>IF(NOT((COUNTA($B21:$K21)+COUNTA($O21))&gt;0),"",IF(ISNUMBER($F21),1,IF(N($U21)&gt;0,AVERAGEIFS($V$5:$V$1000,$S$5:$S$1000,ROW(),$T$5:$T$1000,"Sub"),$V21)))</f>
        <v/>
      </c>
      <c r="M21" s="55">
        <f>IF($L21="","",IF($L21&gt;=1,"Completado",IF($L21&gt;0,"En curso","Pendiente")))</f>
        <v/>
      </c>
      <c r="N21" s="55">
        <f>IF(NOT((COUNTA($B21:$K21)+COUNTA($O21))&gt;0),"",IF(ISNUMBER($F21),IF(AND(ISNUMBER($E21),$F21&gt;$E21),"Cumplida con "&amp;($F21-$E21)&amp;IF($F21-$E21=1," día"," días")&amp;" de retraso","Cumplida"),IF(N($L21)&gt;=1,"Cumplida",IF(NOT(ISNUMBER($E21)),"Sin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plazo")))))))</f>
        <v/>
      </c>
      <c r="O21" s="57" t="n"/>
      <c r="P21" s="61">
        <f>IF(NOT((COUNTA($B21:$K21)+COUNTA($O21))&gt;0),"",IF((IF($C21="","Falta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",""))="","✔ OK","⚠ "&amp;LEFT(IF($C21="","Falta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",""),LEN(IF($C21="","Falta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",""))-3)))</f>
        <v/>
      </c>
      <c r="Q21" s="62">
        <f>IF(NOT((COUNTA($B21:$K21)+COUNTA($O21))&gt;0),"",IF(AND($T21="Sub",N($S21)&gt;0),IF(ISNUMBER(INDEX($D$5:$D$1000,$S21-4)),DATE(YEAR(INDEX($D$5:$D$1000,$S21-4)),MONTH(INDEX($D$5:$D$1000,$S21-4)),1),IF(ISNUMBER(INDEX($E$5:$E$1000,$S21-4)),DATE(YEAR(INDEX($E$5:$E$1000,$S21-4)),MONTH(INDEX($E$5:$E$1000,$S21-4)),1),MesCiclo)),IF(ISNUMBER($D21),DATE(YEAR($D21),MONTH($D21),1),IF(ISNUMBER($E21),DATE(YEAR($E21),MONTH($E21),1),MesCiclo))))</f>
        <v/>
      </c>
      <c r="R21" s="63">
        <f>IF(OR($Q21="",$Q21&lt;&gt;MesCiclo),"",COUNTIF($Q$5:$Q21,MesCiclo))</f>
        <v/>
      </c>
      <c r="S21" s="63">
        <f>IF($T21="","",IF($T21="Macro",ROW(),IFERROR(LOOKUP(2,1/($T$5:$T21="Macro"),ROW($T$5:$T21)),0)))</f>
        <v/>
      </c>
      <c r="T21" s="63">
        <f>IF(NOT((COUNTA($B21:$K21)+COUNTA($O21))&gt;0),"",IF($B21="Subactividad","Sub","Macro"))</f>
        <v/>
      </c>
      <c r="U21" s="63">
        <f>IF($T21="Macro",COUNTIFS($S$5:$S$1000,ROW(),$T$5:$T$1000,"Sub"),"")</f>
        <v/>
      </c>
      <c r="V21" s="63">
        <f>IF($T21="","",IF(ISNUMBER($F21),1,IFERROR(LOOKUP(2,1/($H21:$K21&lt;&gt;""),$H21:$K21),0)))</f>
        <v/>
      </c>
      <c r="W21" s="63">
        <f>IF($T21="","",IF(AND(ISNUMBER($F21),$F21&lt;=IF($Q21=MesCiclo,InicioCiclo,$Q21+MOD(2-WEEKDAY($Q21),7))+6),1,IF(ISNUMBER($H21),$H21,0)))</f>
        <v/>
      </c>
      <c r="X21" s="63">
        <f>IF($T21="","",IF(AND(ISNUMBER($F21),$F21&lt;=IF($Q21=MesCiclo,InicioCiclo,$Q21+MOD(2-WEEKDAY($Q21),7))+13),1,IF(ISNUMBER($I21),$I21,$W21)))</f>
        <v/>
      </c>
      <c r="Y21" s="63">
        <f>IF($T21="","",IF(AND(ISNUMBER($F21),$F21&lt;=IF($Q21=MesCiclo,InicioCiclo,$Q21+MOD(2-WEEKDAY($Q21),7))+20),1,IF(ISNUMBER($J21),$J21,$X21)))</f>
        <v/>
      </c>
      <c r="Z21" s="63">
        <f>IF($T21="","",IF(AND(ISNUMBER($F21),$F21&lt;=IF($Q21=MesCiclo,InicioCiclo,$Q21+MOD(2-WEEKDAY($Q21),7))+27),1,IF(ISNUMBER($K21),$K21,$Y21)))</f>
        <v/>
      </c>
      <c r="AA21" s="63">
        <f>IF($T21="","",IF(AND(ISNUMBER($F21),$F21&lt;=IF($Q21=MesCiclo,InicioCiclo,$Q21+MOD(2-WEEKDAY($Q21),7))+6),1,IF(N($U21)&gt;0,AVERAGEIFS($W$5:$W$1000,$S$5:$S$1000,ROW(),$T$5:$T$1000,"Sub"),$W21)))</f>
        <v/>
      </c>
      <c r="AB21" s="63">
        <f>IF($T21="","",IF(AND(ISNUMBER($F21),$F21&lt;=IF($Q21=MesCiclo,InicioCiclo,$Q21+MOD(2-WEEKDAY($Q21),7))+13),1,IF(N($U21)&gt;0,AVERAGEIFS($X$5:$X$1000,$S$5:$S$1000,ROW(),$T$5:$T$1000,"Sub"),$X21)))</f>
        <v/>
      </c>
      <c r="AC21" s="63">
        <f>IF($T21="","",IF(AND(ISNUMBER($F21),$F21&lt;=IF($Q21=MesCiclo,InicioCiclo,$Q21+MOD(2-WEEKDAY($Q21),7))+20),1,IF(N($U21)&gt;0,AVERAGEIFS($Y$5:$Y$1000,$S$5:$S$1000,ROW(),$T$5:$T$1000,"Sub"),$Y21)))</f>
        <v/>
      </c>
      <c r="AD21" s="63">
        <f>IF($T21="","",IF(AND(ISNUMBER($F21),$F21&lt;=IF($Q21=MesCiclo,InicioCiclo,$Q21+MOD(2-WEEKDAY($Q21),7))+27),1,IF(N($U21)&gt;0,AVERAGEIFS($Z$5:$Z$1000,$S$5:$S$1000,ROW(),$T$5:$T$1000,"Sub"),$Z21)))</f>
        <v/>
      </c>
      <c r="AE21" s="63">
        <f>IF($T21&lt;&gt;"Macro","",IF(COUNTIFS($Q$5:$Q$1000,$Q21,$T$5:$T$1000,"Macro",$G$5:$G$1000,"&gt;0")=0,1/COUNTIFS($Q$5:$Q$1000,$Q21,$T$5:$T$1000,"Macro"),IF(AND(ISNUMBER($G21),N($G21)&gt;0),$G21,SUMIFS($G$5:$G$1000,$Q$5:$Q$1000,$Q21,$T$5:$T$1000,"Macro")/COUNTIFS($Q$5:$Q$1000,$Q21,$T$5:$T$1000,"Macro",$G$5:$G$1000,"&gt;0"))/(COUNTIFS($Q$5:$Q$1000,$Q21,$T$5:$T$1000,"Macro")*SUMIFS($G$5:$G$1000,$Q$5:$Q$1000,$Q21,$T$5:$T$1000,"Macro")/COUNTIFS($Q$5:$Q$1000,$Q21,$T$5:$T$1000,"Macro",$G$5:$G$1000,"&gt;0"))))</f>
        <v/>
      </c>
    </row>
    <row r="22">
      <c r="A22" s="55">
        <f>IF(NOT((COUNTA($B22:$K22)+COUNTA($O22))&gt;0),"",IF($T22="Macro",COUNTIFS($T$5:$T22,"Macro",$Q$5:$Q22,$Q22),IF(N($S22)=0,"?",COUNTIFS(INDEX($T$5:$T$1000,1):INDEX($T$5:$T$1000,$S22-4),"Macro",INDEX($Q$5:$Q$1000,1):INDEX($Q$5:$Q$1000,$S22-4),INDEX($Q$5:$Q$1000,$S22-4))&amp;"."&amp;COUNTIFS($S$5:$S22,$S22,$T$5:$T22,"Sub"))))</f>
        <v/>
      </c>
      <c r="B22" s="56" t="n"/>
      <c r="C22" s="57" t="n"/>
      <c r="D22" s="58" t="n"/>
      <c r="E22" s="58" t="n"/>
      <c r="F22" s="58" t="n"/>
      <c r="G22" s="59" t="n"/>
      <c r="H22" s="59" t="n"/>
      <c r="I22" s="59" t="n"/>
      <c r="J22" s="59" t="n"/>
      <c r="K22" s="59" t="n"/>
      <c r="L22" s="60">
        <f>IF(NOT((COUNTA($B22:$K22)+COUNTA($O22))&gt;0),"",IF(ISNUMBER($F22),1,IF(N($U22)&gt;0,AVERAGEIFS($V$5:$V$1000,$S$5:$S$1000,ROW(),$T$5:$T$1000,"Sub"),$V22)))</f>
        <v/>
      </c>
      <c r="M22" s="55">
        <f>IF($L22="","",IF($L22&gt;=1,"Completado",IF($L22&gt;0,"En curso","Pendiente")))</f>
        <v/>
      </c>
      <c r="N22" s="55">
        <f>IF(NOT((COUNTA($B22:$K22)+COUNTA($O22))&gt;0),"",IF(ISNUMBER($F22),IF(AND(ISNUMBER($E22),$F22&gt;$E22),"Cumplida con "&amp;($F22-$E22)&amp;IF($F22-$E22=1," día"," días")&amp;" de retraso","Cumplida"),IF(N($L22)&gt;=1,"Cumplida",IF(NOT(ISNUMBER($E22)),"Sin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plazo")))))))</f>
        <v/>
      </c>
      <c r="O22" s="57" t="n"/>
      <c r="P22" s="61">
        <f>IF(NOT((COUNTA($B22:$K22)+COUNTA($O22))&gt;0),"",IF((IF($C22="","Falta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",""))="","✔ OK","⚠ "&amp;LEFT(IF($C22="","Falta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",""),LEN(IF($C22="","Falta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",""))-3)))</f>
        <v/>
      </c>
      <c r="Q22" s="62">
        <f>IF(NOT((COUNTA($B22:$K22)+COUNTA($O22))&gt;0),"",IF(AND($T22="Sub",N($S22)&gt;0),IF(ISNUMBER(INDEX($D$5:$D$1000,$S22-4)),DATE(YEAR(INDEX($D$5:$D$1000,$S22-4)),MONTH(INDEX($D$5:$D$1000,$S22-4)),1),IF(ISNUMBER(INDEX($E$5:$E$1000,$S22-4)),DATE(YEAR(INDEX($E$5:$E$1000,$S22-4)),MONTH(INDEX($E$5:$E$1000,$S22-4)),1),MesCiclo)),IF(ISNUMBER($D22),DATE(YEAR($D22),MONTH($D22),1),IF(ISNUMBER($E22),DATE(YEAR($E22),MONTH($E22),1),MesCiclo))))</f>
        <v/>
      </c>
      <c r="R22" s="63">
        <f>IF(OR($Q22="",$Q22&lt;&gt;MesCiclo),"",COUNTIF($Q$5:$Q22,MesCiclo))</f>
        <v/>
      </c>
      <c r="S22" s="63">
        <f>IF($T22="","",IF($T22="Macro",ROW(),IFERROR(LOOKUP(2,1/($T$5:$T22="Macro"),ROW($T$5:$T22)),0)))</f>
        <v/>
      </c>
      <c r="T22" s="63">
        <f>IF(NOT((COUNTA($B22:$K22)+COUNTA($O22))&gt;0),"",IF($B22="Subactividad","Sub","Macro"))</f>
        <v/>
      </c>
      <c r="U22" s="63">
        <f>IF($T22="Macro",COUNTIFS($S$5:$S$1000,ROW(),$T$5:$T$1000,"Sub"),"")</f>
        <v/>
      </c>
      <c r="V22" s="63">
        <f>IF($T22="","",IF(ISNUMBER($F22),1,IFERROR(LOOKUP(2,1/($H22:$K22&lt;&gt;""),$H22:$K22),0)))</f>
        <v/>
      </c>
      <c r="W22" s="63">
        <f>IF($T22="","",IF(AND(ISNUMBER($F22),$F22&lt;=IF($Q22=MesCiclo,InicioCiclo,$Q22+MOD(2-WEEKDAY($Q22),7))+6),1,IF(ISNUMBER($H22),$H22,0)))</f>
        <v/>
      </c>
      <c r="X22" s="63">
        <f>IF($T22="","",IF(AND(ISNUMBER($F22),$F22&lt;=IF($Q22=MesCiclo,InicioCiclo,$Q22+MOD(2-WEEKDAY($Q22),7))+13),1,IF(ISNUMBER($I22),$I22,$W22)))</f>
        <v/>
      </c>
      <c r="Y22" s="63">
        <f>IF($T22="","",IF(AND(ISNUMBER($F22),$F22&lt;=IF($Q22=MesCiclo,InicioCiclo,$Q22+MOD(2-WEEKDAY($Q22),7))+20),1,IF(ISNUMBER($J22),$J22,$X22)))</f>
        <v/>
      </c>
      <c r="Z22" s="63">
        <f>IF($T22="","",IF(AND(ISNUMBER($F22),$F22&lt;=IF($Q22=MesCiclo,InicioCiclo,$Q22+MOD(2-WEEKDAY($Q22),7))+27),1,IF(ISNUMBER($K22),$K22,$Y22)))</f>
        <v/>
      </c>
      <c r="AA22" s="63">
        <f>IF($T22="","",IF(AND(ISNUMBER($F22),$F22&lt;=IF($Q22=MesCiclo,InicioCiclo,$Q22+MOD(2-WEEKDAY($Q22),7))+6),1,IF(N($U22)&gt;0,AVERAGEIFS($W$5:$W$1000,$S$5:$S$1000,ROW(),$T$5:$T$1000,"Sub"),$W22)))</f>
        <v/>
      </c>
      <c r="AB22" s="63">
        <f>IF($T22="","",IF(AND(ISNUMBER($F22),$F22&lt;=IF($Q22=MesCiclo,InicioCiclo,$Q22+MOD(2-WEEKDAY($Q22),7))+13),1,IF(N($U22)&gt;0,AVERAGEIFS($X$5:$X$1000,$S$5:$S$1000,ROW(),$T$5:$T$1000,"Sub"),$X22)))</f>
        <v/>
      </c>
      <c r="AC22" s="63">
        <f>IF($T22="","",IF(AND(ISNUMBER($F22),$F22&lt;=IF($Q22=MesCiclo,InicioCiclo,$Q22+MOD(2-WEEKDAY($Q22),7))+20),1,IF(N($U22)&gt;0,AVERAGEIFS($Y$5:$Y$1000,$S$5:$S$1000,ROW(),$T$5:$T$1000,"Sub"),$Y22)))</f>
        <v/>
      </c>
      <c r="AD22" s="63">
        <f>IF($T22="","",IF(AND(ISNUMBER($F22),$F22&lt;=IF($Q22=MesCiclo,InicioCiclo,$Q22+MOD(2-WEEKDAY($Q22),7))+27),1,IF(N($U22)&gt;0,AVERAGEIFS($Z$5:$Z$1000,$S$5:$S$1000,ROW(),$T$5:$T$1000,"Sub"),$Z22)))</f>
        <v/>
      </c>
      <c r="AE22" s="63">
        <f>IF($T22&lt;&gt;"Macro","",IF(COUNTIFS($Q$5:$Q$1000,$Q22,$T$5:$T$1000,"Macro",$G$5:$G$1000,"&gt;0")=0,1/COUNTIFS($Q$5:$Q$1000,$Q22,$T$5:$T$1000,"Macro"),IF(AND(ISNUMBER($G22),N($G22)&gt;0),$G22,SUMIFS($G$5:$G$1000,$Q$5:$Q$1000,$Q22,$T$5:$T$1000,"Macro")/COUNTIFS($Q$5:$Q$1000,$Q22,$T$5:$T$1000,"Macro",$G$5:$G$1000,"&gt;0"))/(COUNTIFS($Q$5:$Q$1000,$Q22,$T$5:$T$1000,"Macro")*SUMIFS($G$5:$G$1000,$Q$5:$Q$1000,$Q22,$T$5:$T$1000,"Macro")/COUNTIFS($Q$5:$Q$1000,$Q22,$T$5:$T$1000,"Macro",$G$5:$G$1000,"&gt;0"))))</f>
        <v/>
      </c>
    </row>
    <row r="23">
      <c r="A23" s="55">
        <f>IF(NOT((COUNTA($B23:$K23)+COUNTA($O23))&gt;0),"",IF($T23="Macro",COUNTIFS($T$5:$T23,"Macro",$Q$5:$Q23,$Q23),IF(N($S23)=0,"?",COUNTIFS(INDEX($T$5:$T$1000,1):INDEX($T$5:$T$1000,$S23-4),"Macro",INDEX($Q$5:$Q$1000,1):INDEX($Q$5:$Q$1000,$S23-4),INDEX($Q$5:$Q$1000,$S23-4))&amp;"."&amp;COUNTIFS($S$5:$S23,$S23,$T$5:$T23,"Sub"))))</f>
        <v/>
      </c>
      <c r="B23" s="56" t="n"/>
      <c r="C23" s="57" t="n"/>
      <c r="D23" s="58" t="n"/>
      <c r="E23" s="58" t="n"/>
      <c r="F23" s="58" t="n"/>
      <c r="G23" s="59" t="n"/>
      <c r="H23" s="59" t="n"/>
      <c r="I23" s="59" t="n"/>
      <c r="J23" s="59" t="n"/>
      <c r="K23" s="59" t="n"/>
      <c r="L23" s="60">
        <f>IF(NOT((COUNTA($B23:$K23)+COUNTA($O23))&gt;0),"",IF(ISNUMBER($F23),1,IF(N($U23)&gt;0,AVERAGEIFS($V$5:$V$1000,$S$5:$S$1000,ROW(),$T$5:$T$1000,"Sub"),$V23)))</f>
        <v/>
      </c>
      <c r="M23" s="55">
        <f>IF($L23="","",IF($L23&gt;=1,"Completado",IF($L23&gt;0,"En curso","Pendiente")))</f>
        <v/>
      </c>
      <c r="N23" s="55">
        <f>IF(NOT((COUNTA($B23:$K23)+COUNTA($O23))&gt;0),"",IF(ISNUMBER($F23),IF(AND(ISNUMBER($E23),$F23&gt;$E23),"Cumplida con "&amp;($F23-$E23)&amp;IF($F23-$E23=1," día"," días")&amp;" de retraso","Cumplida"),IF(N($L23)&gt;=1,"Cumplida",IF(NOT(ISNUMBER($E23)),"Sin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plazo")))))))</f>
        <v/>
      </c>
      <c r="O23" s="57" t="n"/>
      <c r="P23" s="61">
        <f>IF(NOT((COUNTA($B23:$K23)+COUNTA($O23))&gt;0),"",IF((IF($C23="","Falta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",""))="","✔ OK","⚠ "&amp;LEFT(IF($C23="","Falta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",""),LEN(IF($C23="","Falta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",""))-3)))</f>
        <v/>
      </c>
      <c r="Q23" s="62">
        <f>IF(NOT((COUNTA($B23:$K23)+COUNTA($O23))&gt;0),"",IF(AND($T23="Sub",N($S23)&gt;0),IF(ISNUMBER(INDEX($D$5:$D$1000,$S23-4)),DATE(YEAR(INDEX($D$5:$D$1000,$S23-4)),MONTH(INDEX($D$5:$D$1000,$S23-4)),1),IF(ISNUMBER(INDEX($E$5:$E$1000,$S23-4)),DATE(YEAR(INDEX($E$5:$E$1000,$S23-4)),MONTH(INDEX($E$5:$E$1000,$S23-4)),1),MesCiclo)),IF(ISNUMBER($D23),DATE(YEAR($D23),MONTH($D23),1),IF(ISNUMBER($E23),DATE(YEAR($E23),MONTH($E23),1),MesCiclo))))</f>
        <v/>
      </c>
      <c r="R23" s="63">
        <f>IF(OR($Q23="",$Q23&lt;&gt;MesCiclo),"",COUNTIF($Q$5:$Q23,MesCiclo))</f>
        <v/>
      </c>
      <c r="S23" s="63">
        <f>IF($T23="","",IF($T23="Macro",ROW(),IFERROR(LOOKUP(2,1/($T$5:$T23="Macro"),ROW($T$5:$T23)),0)))</f>
        <v/>
      </c>
      <c r="T23" s="63">
        <f>IF(NOT((COUNTA($B23:$K23)+COUNTA($O23))&gt;0),"",IF($B23="Subactividad","Sub","Macro"))</f>
        <v/>
      </c>
      <c r="U23" s="63">
        <f>IF($T23="Macro",COUNTIFS($S$5:$S$1000,ROW(),$T$5:$T$1000,"Sub"),"")</f>
        <v/>
      </c>
      <c r="V23" s="63">
        <f>IF($T23="","",IF(ISNUMBER($F23),1,IFERROR(LOOKUP(2,1/($H23:$K23&lt;&gt;""),$H23:$K23),0)))</f>
        <v/>
      </c>
      <c r="W23" s="63">
        <f>IF($T23="","",IF(AND(ISNUMBER($F23),$F23&lt;=IF($Q23=MesCiclo,InicioCiclo,$Q23+MOD(2-WEEKDAY($Q23),7))+6),1,IF(ISNUMBER($H23),$H23,0)))</f>
        <v/>
      </c>
      <c r="X23" s="63">
        <f>IF($T23="","",IF(AND(ISNUMBER($F23),$F23&lt;=IF($Q23=MesCiclo,InicioCiclo,$Q23+MOD(2-WEEKDAY($Q23),7))+13),1,IF(ISNUMBER($I23),$I23,$W23)))</f>
        <v/>
      </c>
      <c r="Y23" s="63">
        <f>IF($T23="","",IF(AND(ISNUMBER($F23),$F23&lt;=IF($Q23=MesCiclo,InicioCiclo,$Q23+MOD(2-WEEKDAY($Q23),7))+20),1,IF(ISNUMBER($J23),$J23,$X23)))</f>
        <v/>
      </c>
      <c r="Z23" s="63">
        <f>IF($T23="","",IF(AND(ISNUMBER($F23),$F23&lt;=IF($Q23=MesCiclo,InicioCiclo,$Q23+MOD(2-WEEKDAY($Q23),7))+27),1,IF(ISNUMBER($K23),$K23,$Y23)))</f>
        <v/>
      </c>
      <c r="AA23" s="63">
        <f>IF($T23="","",IF(AND(ISNUMBER($F23),$F23&lt;=IF($Q23=MesCiclo,InicioCiclo,$Q23+MOD(2-WEEKDAY($Q23),7))+6),1,IF(N($U23)&gt;0,AVERAGEIFS($W$5:$W$1000,$S$5:$S$1000,ROW(),$T$5:$T$1000,"Sub"),$W23)))</f>
        <v/>
      </c>
      <c r="AB23" s="63">
        <f>IF($T23="","",IF(AND(ISNUMBER($F23),$F23&lt;=IF($Q23=MesCiclo,InicioCiclo,$Q23+MOD(2-WEEKDAY($Q23),7))+13),1,IF(N($U23)&gt;0,AVERAGEIFS($X$5:$X$1000,$S$5:$S$1000,ROW(),$T$5:$T$1000,"Sub"),$X23)))</f>
        <v/>
      </c>
      <c r="AC23" s="63">
        <f>IF($T23="","",IF(AND(ISNUMBER($F23),$F23&lt;=IF($Q23=MesCiclo,InicioCiclo,$Q23+MOD(2-WEEKDAY($Q23),7))+20),1,IF(N($U23)&gt;0,AVERAGEIFS($Y$5:$Y$1000,$S$5:$S$1000,ROW(),$T$5:$T$1000,"Sub"),$Y23)))</f>
        <v/>
      </c>
      <c r="AD23" s="63">
        <f>IF($T23="","",IF(AND(ISNUMBER($F23),$F23&lt;=IF($Q23=MesCiclo,InicioCiclo,$Q23+MOD(2-WEEKDAY($Q23),7))+27),1,IF(N($U23)&gt;0,AVERAGEIFS($Z$5:$Z$1000,$S$5:$S$1000,ROW(),$T$5:$T$1000,"Sub"),$Z23)))</f>
        <v/>
      </c>
      <c r="AE23" s="63">
        <f>IF($T23&lt;&gt;"Macro","",IF(COUNTIFS($Q$5:$Q$1000,$Q23,$T$5:$T$1000,"Macro",$G$5:$G$1000,"&gt;0")=0,1/COUNTIFS($Q$5:$Q$1000,$Q23,$T$5:$T$1000,"Macro"),IF(AND(ISNUMBER($G23),N($G23)&gt;0),$G23,SUMIFS($G$5:$G$1000,$Q$5:$Q$1000,$Q23,$T$5:$T$1000,"Macro")/COUNTIFS($Q$5:$Q$1000,$Q23,$T$5:$T$1000,"Macro",$G$5:$G$1000,"&gt;0"))/(COUNTIFS($Q$5:$Q$1000,$Q23,$T$5:$T$1000,"Macro")*SUMIFS($G$5:$G$1000,$Q$5:$Q$1000,$Q23,$T$5:$T$1000,"Macro")/COUNTIFS($Q$5:$Q$1000,$Q23,$T$5:$T$1000,"Macro",$G$5:$G$1000,"&gt;0"))))</f>
        <v/>
      </c>
    </row>
    <row r="24">
      <c r="A24" s="55">
        <f>IF(NOT((COUNTA($B24:$K24)+COUNTA($O24))&gt;0),"",IF($T24="Macro",COUNTIFS($T$5:$T24,"Macro",$Q$5:$Q24,$Q24),IF(N($S24)=0,"?",COUNTIFS(INDEX($T$5:$T$1000,1):INDEX($T$5:$T$1000,$S24-4),"Macro",INDEX($Q$5:$Q$1000,1):INDEX($Q$5:$Q$1000,$S24-4),INDEX($Q$5:$Q$1000,$S24-4))&amp;"."&amp;COUNTIFS($S$5:$S24,$S24,$T$5:$T24,"Sub"))))</f>
        <v/>
      </c>
      <c r="B24" s="56" t="n"/>
      <c r="C24" s="57" t="n"/>
      <c r="D24" s="58" t="n"/>
      <c r="E24" s="58" t="n"/>
      <c r="F24" s="58" t="n"/>
      <c r="G24" s="59" t="n"/>
      <c r="H24" s="59" t="n"/>
      <c r="I24" s="59" t="n"/>
      <c r="J24" s="59" t="n"/>
      <c r="K24" s="59" t="n"/>
      <c r="L24" s="60">
        <f>IF(NOT((COUNTA($B24:$K24)+COUNTA($O24))&gt;0),"",IF(ISNUMBER($F24),1,IF(N($U24)&gt;0,AVERAGEIFS($V$5:$V$1000,$S$5:$S$1000,ROW(),$T$5:$T$1000,"Sub"),$V24)))</f>
        <v/>
      </c>
      <c r="M24" s="55">
        <f>IF($L24="","",IF($L24&gt;=1,"Completado",IF($L24&gt;0,"En curso","Pendiente")))</f>
        <v/>
      </c>
      <c r="N24" s="55">
        <f>IF(NOT((COUNTA($B24:$K24)+COUNTA($O24))&gt;0),"",IF(ISNUMBER($F24),IF(AND(ISNUMBER($E24),$F24&gt;$E24),"Cumplida con "&amp;($F24-$E24)&amp;IF($F24-$E24=1," día"," días")&amp;" de retraso","Cumplida"),IF(N($L24)&gt;=1,"Cumplida",IF(NOT(ISNUMBER($E24)),"Sin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plazo")))))))</f>
        <v/>
      </c>
      <c r="O24" s="57" t="n"/>
      <c r="P24" s="61">
        <f>IF(NOT((COUNTA($B24:$K24)+COUNTA($O24))&gt;0),"",IF((IF($C24="","Falta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",""))="","✔ OK","⚠ "&amp;LEFT(IF($C24="","Falta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",""),LEN(IF($C24="","Falta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",""))-3)))</f>
        <v/>
      </c>
      <c r="Q24" s="62">
        <f>IF(NOT((COUNTA($B24:$K24)+COUNTA($O24))&gt;0),"",IF(AND($T24="Sub",N($S24)&gt;0),IF(ISNUMBER(INDEX($D$5:$D$1000,$S24-4)),DATE(YEAR(INDEX($D$5:$D$1000,$S24-4)),MONTH(INDEX($D$5:$D$1000,$S24-4)),1),IF(ISNUMBER(INDEX($E$5:$E$1000,$S24-4)),DATE(YEAR(INDEX($E$5:$E$1000,$S24-4)),MONTH(INDEX($E$5:$E$1000,$S24-4)),1),MesCiclo)),IF(ISNUMBER($D24),DATE(YEAR($D24),MONTH($D24),1),IF(ISNUMBER($E24),DATE(YEAR($E24),MONTH($E24),1),MesCiclo))))</f>
        <v/>
      </c>
      <c r="R24" s="63">
        <f>IF(OR($Q24="",$Q24&lt;&gt;MesCiclo),"",COUNTIF($Q$5:$Q24,MesCiclo))</f>
        <v/>
      </c>
      <c r="S24" s="63">
        <f>IF($T24="","",IF($T24="Macro",ROW(),IFERROR(LOOKUP(2,1/($T$5:$T24="Macro"),ROW($T$5:$T24)),0)))</f>
        <v/>
      </c>
      <c r="T24" s="63">
        <f>IF(NOT((COUNTA($B24:$K24)+COUNTA($O24))&gt;0),"",IF($B24="Subactividad","Sub","Macro"))</f>
        <v/>
      </c>
      <c r="U24" s="63">
        <f>IF($T24="Macro",COUNTIFS($S$5:$S$1000,ROW(),$T$5:$T$1000,"Sub"),"")</f>
        <v/>
      </c>
      <c r="V24" s="63">
        <f>IF($T24="","",IF(ISNUMBER($F24),1,IFERROR(LOOKUP(2,1/($H24:$K24&lt;&gt;""),$H24:$K24),0)))</f>
        <v/>
      </c>
      <c r="W24" s="63">
        <f>IF($T24="","",IF(AND(ISNUMBER($F24),$F24&lt;=IF($Q24=MesCiclo,InicioCiclo,$Q24+MOD(2-WEEKDAY($Q24),7))+6),1,IF(ISNUMBER($H24),$H24,0)))</f>
        <v/>
      </c>
      <c r="X24" s="63">
        <f>IF($T24="","",IF(AND(ISNUMBER($F24),$F24&lt;=IF($Q24=MesCiclo,InicioCiclo,$Q24+MOD(2-WEEKDAY($Q24),7))+13),1,IF(ISNUMBER($I24),$I24,$W24)))</f>
        <v/>
      </c>
      <c r="Y24" s="63">
        <f>IF($T24="","",IF(AND(ISNUMBER($F24),$F24&lt;=IF($Q24=MesCiclo,InicioCiclo,$Q24+MOD(2-WEEKDAY($Q24),7))+20),1,IF(ISNUMBER($J24),$J24,$X24)))</f>
        <v/>
      </c>
      <c r="Z24" s="63">
        <f>IF($T24="","",IF(AND(ISNUMBER($F24),$F24&lt;=IF($Q24=MesCiclo,InicioCiclo,$Q24+MOD(2-WEEKDAY($Q24),7))+27),1,IF(ISNUMBER($K24),$K24,$Y24)))</f>
        <v/>
      </c>
      <c r="AA24" s="63">
        <f>IF($T24="","",IF(AND(ISNUMBER($F24),$F24&lt;=IF($Q24=MesCiclo,InicioCiclo,$Q24+MOD(2-WEEKDAY($Q24),7))+6),1,IF(N($U24)&gt;0,AVERAGEIFS($W$5:$W$1000,$S$5:$S$1000,ROW(),$T$5:$T$1000,"Sub"),$W24)))</f>
        <v/>
      </c>
      <c r="AB24" s="63">
        <f>IF($T24="","",IF(AND(ISNUMBER($F24),$F24&lt;=IF($Q24=MesCiclo,InicioCiclo,$Q24+MOD(2-WEEKDAY($Q24),7))+13),1,IF(N($U24)&gt;0,AVERAGEIFS($X$5:$X$1000,$S$5:$S$1000,ROW(),$T$5:$T$1000,"Sub"),$X24)))</f>
        <v/>
      </c>
      <c r="AC24" s="63">
        <f>IF($T24="","",IF(AND(ISNUMBER($F24),$F24&lt;=IF($Q24=MesCiclo,InicioCiclo,$Q24+MOD(2-WEEKDAY($Q24),7))+20),1,IF(N($U24)&gt;0,AVERAGEIFS($Y$5:$Y$1000,$S$5:$S$1000,ROW(),$T$5:$T$1000,"Sub"),$Y24)))</f>
        <v/>
      </c>
      <c r="AD24" s="63">
        <f>IF($T24="","",IF(AND(ISNUMBER($F24),$F24&lt;=IF($Q24=MesCiclo,InicioCiclo,$Q24+MOD(2-WEEKDAY($Q24),7))+27),1,IF(N($U24)&gt;0,AVERAGEIFS($Z$5:$Z$1000,$S$5:$S$1000,ROW(),$T$5:$T$1000,"Sub"),$Z24)))</f>
        <v/>
      </c>
      <c r="AE24" s="63">
        <f>IF($T24&lt;&gt;"Macro","",IF(COUNTIFS($Q$5:$Q$1000,$Q24,$T$5:$T$1000,"Macro",$G$5:$G$1000,"&gt;0")=0,1/COUNTIFS($Q$5:$Q$1000,$Q24,$T$5:$T$1000,"Macro"),IF(AND(ISNUMBER($G24),N($G24)&gt;0),$G24,SUMIFS($G$5:$G$1000,$Q$5:$Q$1000,$Q24,$T$5:$T$1000,"Macro")/COUNTIFS($Q$5:$Q$1000,$Q24,$T$5:$T$1000,"Macro",$G$5:$G$1000,"&gt;0"))/(COUNTIFS($Q$5:$Q$1000,$Q24,$T$5:$T$1000,"Macro")*SUMIFS($G$5:$G$1000,$Q$5:$Q$1000,$Q24,$T$5:$T$1000,"Macro")/COUNTIFS($Q$5:$Q$1000,$Q24,$T$5:$T$1000,"Macro",$G$5:$G$1000,"&gt;0"))))</f>
        <v/>
      </c>
    </row>
    <row r="25">
      <c r="A25" s="55">
        <f>IF(NOT((COUNTA($B25:$K25)+COUNTA($O25))&gt;0),"",IF($T25="Macro",COUNTIFS($T$5:$T25,"Macro",$Q$5:$Q25,$Q25),IF(N($S25)=0,"?",COUNTIFS(INDEX($T$5:$T$1000,1):INDEX($T$5:$T$1000,$S25-4),"Macro",INDEX($Q$5:$Q$1000,1):INDEX($Q$5:$Q$1000,$S25-4),INDEX($Q$5:$Q$1000,$S25-4))&amp;"."&amp;COUNTIFS($S$5:$S25,$S25,$T$5:$T25,"Sub"))))</f>
        <v/>
      </c>
      <c r="B25" s="56" t="n"/>
      <c r="C25" s="57" t="n"/>
      <c r="D25" s="58" t="n"/>
      <c r="E25" s="58" t="n"/>
      <c r="F25" s="58" t="n"/>
      <c r="G25" s="59" t="n"/>
      <c r="H25" s="59" t="n"/>
      <c r="I25" s="59" t="n"/>
      <c r="J25" s="59" t="n"/>
      <c r="K25" s="59" t="n"/>
      <c r="L25" s="60">
        <f>IF(NOT((COUNTA($B25:$K25)+COUNTA($O25))&gt;0),"",IF(ISNUMBER($F25),1,IF(N($U25)&gt;0,AVERAGEIFS($V$5:$V$1000,$S$5:$S$1000,ROW(),$T$5:$T$1000,"Sub"),$V25)))</f>
        <v/>
      </c>
      <c r="M25" s="55">
        <f>IF($L25="","",IF($L25&gt;=1,"Completado",IF($L25&gt;0,"En curso","Pendiente")))</f>
        <v/>
      </c>
      <c r="N25" s="55">
        <f>IF(NOT((COUNTA($B25:$K25)+COUNTA($O25))&gt;0),"",IF(ISNUMBER($F25),IF(AND(ISNUMBER($E25),$F25&gt;$E25),"Cumplida con "&amp;($F25-$E25)&amp;IF($F25-$E25=1," día"," días")&amp;" de retraso","Cumplida"),IF(N($L25)&gt;=1,"Cumplida",IF(NOT(ISNUMBER($E25)),"Sin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plazo")))))))</f>
        <v/>
      </c>
      <c r="O25" s="57" t="n"/>
      <c r="P25" s="61">
        <f>IF(NOT((COUNTA($B25:$K25)+COUNTA($O25))&gt;0),"",IF((IF($C25="","Falta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",""))="","✔ OK","⚠ "&amp;LEFT(IF($C25="","Falta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",""),LEN(IF($C25="","Falta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",""))-3)))</f>
        <v/>
      </c>
      <c r="Q25" s="62">
        <f>IF(NOT((COUNTA($B25:$K25)+COUNTA($O25))&gt;0),"",IF(AND($T25="Sub",N($S25)&gt;0),IF(ISNUMBER(INDEX($D$5:$D$1000,$S25-4)),DATE(YEAR(INDEX($D$5:$D$1000,$S25-4)),MONTH(INDEX($D$5:$D$1000,$S25-4)),1),IF(ISNUMBER(INDEX($E$5:$E$1000,$S25-4)),DATE(YEAR(INDEX($E$5:$E$1000,$S25-4)),MONTH(INDEX($E$5:$E$1000,$S25-4)),1),MesCiclo)),IF(ISNUMBER($D25),DATE(YEAR($D25),MONTH($D25),1),IF(ISNUMBER($E25),DATE(YEAR($E25),MONTH($E25),1),MesCiclo))))</f>
        <v/>
      </c>
      <c r="R25" s="63">
        <f>IF(OR($Q25="",$Q25&lt;&gt;MesCiclo),"",COUNTIF($Q$5:$Q25,MesCiclo))</f>
        <v/>
      </c>
      <c r="S25" s="63">
        <f>IF($T25="","",IF($T25="Macro",ROW(),IFERROR(LOOKUP(2,1/($T$5:$T25="Macro"),ROW($T$5:$T25)),0)))</f>
        <v/>
      </c>
      <c r="T25" s="63">
        <f>IF(NOT((COUNTA($B25:$K25)+COUNTA($O25))&gt;0),"",IF($B25="Subactividad","Sub","Macro"))</f>
        <v/>
      </c>
      <c r="U25" s="63">
        <f>IF($T25="Macro",COUNTIFS($S$5:$S$1000,ROW(),$T$5:$T$1000,"Sub"),"")</f>
        <v/>
      </c>
      <c r="V25" s="63">
        <f>IF($T25="","",IF(ISNUMBER($F25),1,IFERROR(LOOKUP(2,1/($H25:$K25&lt;&gt;""),$H25:$K25),0)))</f>
        <v/>
      </c>
      <c r="W25" s="63">
        <f>IF($T25="","",IF(AND(ISNUMBER($F25),$F25&lt;=IF($Q25=MesCiclo,InicioCiclo,$Q25+MOD(2-WEEKDAY($Q25),7))+6),1,IF(ISNUMBER($H25),$H25,0)))</f>
        <v/>
      </c>
      <c r="X25" s="63">
        <f>IF($T25="","",IF(AND(ISNUMBER($F25),$F25&lt;=IF($Q25=MesCiclo,InicioCiclo,$Q25+MOD(2-WEEKDAY($Q25),7))+13),1,IF(ISNUMBER($I25),$I25,$W25)))</f>
        <v/>
      </c>
      <c r="Y25" s="63">
        <f>IF($T25="","",IF(AND(ISNUMBER($F25),$F25&lt;=IF($Q25=MesCiclo,InicioCiclo,$Q25+MOD(2-WEEKDAY($Q25),7))+20),1,IF(ISNUMBER($J25),$J25,$X25)))</f>
        <v/>
      </c>
      <c r="Z25" s="63">
        <f>IF($T25="","",IF(AND(ISNUMBER($F25),$F25&lt;=IF($Q25=MesCiclo,InicioCiclo,$Q25+MOD(2-WEEKDAY($Q25),7))+27),1,IF(ISNUMBER($K25),$K25,$Y25)))</f>
        <v/>
      </c>
      <c r="AA25" s="63">
        <f>IF($T25="","",IF(AND(ISNUMBER($F25),$F25&lt;=IF($Q25=MesCiclo,InicioCiclo,$Q25+MOD(2-WEEKDAY($Q25),7))+6),1,IF(N($U25)&gt;0,AVERAGEIFS($W$5:$W$1000,$S$5:$S$1000,ROW(),$T$5:$T$1000,"Sub"),$W25)))</f>
        <v/>
      </c>
      <c r="AB25" s="63">
        <f>IF($T25="","",IF(AND(ISNUMBER($F25),$F25&lt;=IF($Q25=MesCiclo,InicioCiclo,$Q25+MOD(2-WEEKDAY($Q25),7))+13),1,IF(N($U25)&gt;0,AVERAGEIFS($X$5:$X$1000,$S$5:$S$1000,ROW(),$T$5:$T$1000,"Sub"),$X25)))</f>
        <v/>
      </c>
      <c r="AC25" s="63">
        <f>IF($T25="","",IF(AND(ISNUMBER($F25),$F25&lt;=IF($Q25=MesCiclo,InicioCiclo,$Q25+MOD(2-WEEKDAY($Q25),7))+20),1,IF(N($U25)&gt;0,AVERAGEIFS($Y$5:$Y$1000,$S$5:$S$1000,ROW(),$T$5:$T$1000,"Sub"),$Y25)))</f>
        <v/>
      </c>
      <c r="AD25" s="63">
        <f>IF($T25="","",IF(AND(ISNUMBER($F25),$F25&lt;=IF($Q25=MesCiclo,InicioCiclo,$Q25+MOD(2-WEEKDAY($Q25),7))+27),1,IF(N($U25)&gt;0,AVERAGEIFS($Z$5:$Z$1000,$S$5:$S$1000,ROW(),$T$5:$T$1000,"Sub"),$Z25)))</f>
        <v/>
      </c>
      <c r="AE25" s="63">
        <f>IF($T25&lt;&gt;"Macro","",IF(COUNTIFS($Q$5:$Q$1000,$Q25,$T$5:$T$1000,"Macro",$G$5:$G$1000,"&gt;0")=0,1/COUNTIFS($Q$5:$Q$1000,$Q25,$T$5:$T$1000,"Macro"),IF(AND(ISNUMBER($G25),N($G25)&gt;0),$G25,SUMIFS($G$5:$G$1000,$Q$5:$Q$1000,$Q25,$T$5:$T$1000,"Macro")/COUNTIFS($Q$5:$Q$1000,$Q25,$T$5:$T$1000,"Macro",$G$5:$G$1000,"&gt;0"))/(COUNTIFS($Q$5:$Q$1000,$Q25,$T$5:$T$1000,"Macro")*SUMIFS($G$5:$G$1000,$Q$5:$Q$1000,$Q25,$T$5:$T$1000,"Macro")/COUNTIFS($Q$5:$Q$1000,$Q25,$T$5:$T$1000,"Macro",$G$5:$G$1000,"&gt;0"))))</f>
        <v/>
      </c>
    </row>
    <row r="26">
      <c r="A26" s="55">
        <f>IF(NOT((COUNTA($B26:$K26)+COUNTA($O26))&gt;0),"",IF($T26="Macro",COUNTIFS($T$5:$T26,"Macro",$Q$5:$Q26,$Q26),IF(N($S26)=0,"?",COUNTIFS(INDEX($T$5:$T$1000,1):INDEX($T$5:$T$1000,$S26-4),"Macro",INDEX($Q$5:$Q$1000,1):INDEX($Q$5:$Q$1000,$S26-4),INDEX($Q$5:$Q$1000,$S26-4))&amp;"."&amp;COUNTIFS($S$5:$S26,$S26,$T$5:$T26,"Sub"))))</f>
        <v/>
      </c>
      <c r="B26" s="56" t="n"/>
      <c r="C26" s="57" t="n"/>
      <c r="D26" s="58" t="n"/>
      <c r="E26" s="58" t="n"/>
      <c r="F26" s="58" t="n"/>
      <c r="G26" s="59" t="n"/>
      <c r="H26" s="59" t="n"/>
      <c r="I26" s="59" t="n"/>
      <c r="J26" s="59" t="n"/>
      <c r="K26" s="59" t="n"/>
      <c r="L26" s="60">
        <f>IF(NOT((COUNTA($B26:$K26)+COUNTA($O26))&gt;0),"",IF(ISNUMBER($F26),1,IF(N($U26)&gt;0,AVERAGEIFS($V$5:$V$1000,$S$5:$S$1000,ROW(),$T$5:$T$1000,"Sub"),$V26)))</f>
        <v/>
      </c>
      <c r="M26" s="55">
        <f>IF($L26="","",IF($L26&gt;=1,"Completado",IF($L26&gt;0,"En curso","Pendiente")))</f>
        <v/>
      </c>
      <c r="N26" s="55">
        <f>IF(NOT((COUNTA($B26:$K26)+COUNTA($O26))&gt;0),"",IF(ISNUMBER($F26),IF(AND(ISNUMBER($E26),$F26&gt;$E26),"Cumplida con "&amp;($F26-$E26)&amp;IF($F26-$E26=1," día"," días")&amp;" de retraso","Cumplida"),IF(N($L26)&gt;=1,"Cumplida",IF(NOT(ISNUMBER($E26)),"Sin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plazo")))))))</f>
        <v/>
      </c>
      <c r="O26" s="57" t="n"/>
      <c r="P26" s="61">
        <f>IF(NOT((COUNTA($B26:$K26)+COUNTA($O26))&gt;0),"",IF((IF($C26="","Falta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",""))="","✔ OK","⚠ "&amp;LEFT(IF($C26="","Falta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",""),LEN(IF($C26="","Falta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",""))-3)))</f>
        <v/>
      </c>
      <c r="Q26" s="62">
        <f>IF(NOT((COUNTA($B26:$K26)+COUNTA($O26))&gt;0),"",IF(AND($T26="Sub",N($S26)&gt;0),IF(ISNUMBER(INDEX($D$5:$D$1000,$S26-4)),DATE(YEAR(INDEX($D$5:$D$1000,$S26-4)),MONTH(INDEX($D$5:$D$1000,$S26-4)),1),IF(ISNUMBER(INDEX($E$5:$E$1000,$S26-4)),DATE(YEAR(INDEX($E$5:$E$1000,$S26-4)),MONTH(INDEX($E$5:$E$1000,$S26-4)),1),MesCiclo)),IF(ISNUMBER($D26),DATE(YEAR($D26),MONTH($D26),1),IF(ISNUMBER($E26),DATE(YEAR($E26),MONTH($E26),1),MesCiclo))))</f>
        <v/>
      </c>
      <c r="R26" s="63">
        <f>IF(OR($Q26="",$Q26&lt;&gt;MesCiclo),"",COUNTIF($Q$5:$Q26,MesCiclo))</f>
        <v/>
      </c>
      <c r="S26" s="63">
        <f>IF($T26="","",IF($T26="Macro",ROW(),IFERROR(LOOKUP(2,1/($T$5:$T26="Macro"),ROW($T$5:$T26)),0)))</f>
        <v/>
      </c>
      <c r="T26" s="63">
        <f>IF(NOT((COUNTA($B26:$K26)+COUNTA($O26))&gt;0),"",IF($B26="Subactividad","Sub","Macro"))</f>
        <v/>
      </c>
      <c r="U26" s="63">
        <f>IF($T26="Macro",COUNTIFS($S$5:$S$1000,ROW(),$T$5:$T$1000,"Sub"),"")</f>
        <v/>
      </c>
      <c r="V26" s="63">
        <f>IF($T26="","",IF(ISNUMBER($F26),1,IFERROR(LOOKUP(2,1/($H26:$K26&lt;&gt;""),$H26:$K26),0)))</f>
        <v/>
      </c>
      <c r="W26" s="63">
        <f>IF($T26="","",IF(AND(ISNUMBER($F26),$F26&lt;=IF($Q26=MesCiclo,InicioCiclo,$Q26+MOD(2-WEEKDAY($Q26),7))+6),1,IF(ISNUMBER($H26),$H26,0)))</f>
        <v/>
      </c>
      <c r="X26" s="63">
        <f>IF($T26="","",IF(AND(ISNUMBER($F26),$F26&lt;=IF($Q26=MesCiclo,InicioCiclo,$Q26+MOD(2-WEEKDAY($Q26),7))+13),1,IF(ISNUMBER($I26),$I26,$W26)))</f>
        <v/>
      </c>
      <c r="Y26" s="63">
        <f>IF($T26="","",IF(AND(ISNUMBER($F26),$F26&lt;=IF($Q26=MesCiclo,InicioCiclo,$Q26+MOD(2-WEEKDAY($Q26),7))+20),1,IF(ISNUMBER($J26),$J26,$X26)))</f>
        <v/>
      </c>
      <c r="Z26" s="63">
        <f>IF($T26="","",IF(AND(ISNUMBER($F26),$F26&lt;=IF($Q26=MesCiclo,InicioCiclo,$Q26+MOD(2-WEEKDAY($Q26),7))+27),1,IF(ISNUMBER($K26),$K26,$Y26)))</f>
        <v/>
      </c>
      <c r="AA26" s="63">
        <f>IF($T26="","",IF(AND(ISNUMBER($F26),$F26&lt;=IF($Q26=MesCiclo,InicioCiclo,$Q26+MOD(2-WEEKDAY($Q26),7))+6),1,IF(N($U26)&gt;0,AVERAGEIFS($W$5:$W$1000,$S$5:$S$1000,ROW(),$T$5:$T$1000,"Sub"),$W26)))</f>
        <v/>
      </c>
      <c r="AB26" s="63">
        <f>IF($T26="","",IF(AND(ISNUMBER($F26),$F26&lt;=IF($Q26=MesCiclo,InicioCiclo,$Q26+MOD(2-WEEKDAY($Q26),7))+13),1,IF(N($U26)&gt;0,AVERAGEIFS($X$5:$X$1000,$S$5:$S$1000,ROW(),$T$5:$T$1000,"Sub"),$X26)))</f>
        <v/>
      </c>
      <c r="AC26" s="63">
        <f>IF($T26="","",IF(AND(ISNUMBER($F26),$F26&lt;=IF($Q26=MesCiclo,InicioCiclo,$Q26+MOD(2-WEEKDAY($Q26),7))+20),1,IF(N($U26)&gt;0,AVERAGEIFS($Y$5:$Y$1000,$S$5:$S$1000,ROW(),$T$5:$T$1000,"Sub"),$Y26)))</f>
        <v/>
      </c>
      <c r="AD26" s="63">
        <f>IF($T26="","",IF(AND(ISNUMBER($F26),$F26&lt;=IF($Q26=MesCiclo,InicioCiclo,$Q26+MOD(2-WEEKDAY($Q26),7))+27),1,IF(N($U26)&gt;0,AVERAGEIFS($Z$5:$Z$1000,$S$5:$S$1000,ROW(),$T$5:$T$1000,"Sub"),$Z26)))</f>
        <v/>
      </c>
      <c r="AE26" s="63">
        <f>IF($T26&lt;&gt;"Macro","",IF(COUNTIFS($Q$5:$Q$1000,$Q26,$T$5:$T$1000,"Macro",$G$5:$G$1000,"&gt;0")=0,1/COUNTIFS($Q$5:$Q$1000,$Q26,$T$5:$T$1000,"Macro"),IF(AND(ISNUMBER($G26),N($G26)&gt;0),$G26,SUMIFS($G$5:$G$1000,$Q$5:$Q$1000,$Q26,$T$5:$T$1000,"Macro")/COUNTIFS($Q$5:$Q$1000,$Q26,$T$5:$T$1000,"Macro",$G$5:$G$1000,"&gt;0"))/(COUNTIFS($Q$5:$Q$1000,$Q26,$T$5:$T$1000,"Macro")*SUMIFS($G$5:$G$1000,$Q$5:$Q$1000,$Q26,$T$5:$T$1000,"Macro")/COUNTIFS($Q$5:$Q$1000,$Q26,$T$5:$T$1000,"Macro",$G$5:$G$1000,"&gt;0"))))</f>
        <v/>
      </c>
    </row>
    <row r="27">
      <c r="A27" s="55">
        <f>IF(NOT((COUNTA($B27:$K27)+COUNTA($O27))&gt;0),"",IF($T27="Macro",COUNTIFS($T$5:$T27,"Macro",$Q$5:$Q27,$Q27),IF(N($S27)=0,"?",COUNTIFS(INDEX($T$5:$T$1000,1):INDEX($T$5:$T$1000,$S27-4),"Macro",INDEX($Q$5:$Q$1000,1):INDEX($Q$5:$Q$1000,$S27-4),INDEX($Q$5:$Q$1000,$S27-4))&amp;"."&amp;COUNTIFS($S$5:$S27,$S27,$T$5:$T27,"Sub"))))</f>
        <v/>
      </c>
      <c r="B27" s="56" t="n"/>
      <c r="C27" s="57" t="n"/>
      <c r="D27" s="58" t="n"/>
      <c r="E27" s="58" t="n"/>
      <c r="F27" s="58" t="n"/>
      <c r="G27" s="59" t="n"/>
      <c r="H27" s="59" t="n"/>
      <c r="I27" s="59" t="n"/>
      <c r="J27" s="59" t="n"/>
      <c r="K27" s="59" t="n"/>
      <c r="L27" s="60">
        <f>IF(NOT((COUNTA($B27:$K27)+COUNTA($O27))&gt;0),"",IF(ISNUMBER($F27),1,IF(N($U27)&gt;0,AVERAGEIFS($V$5:$V$1000,$S$5:$S$1000,ROW(),$T$5:$T$1000,"Sub"),$V27)))</f>
        <v/>
      </c>
      <c r="M27" s="55">
        <f>IF($L27="","",IF($L27&gt;=1,"Completado",IF($L27&gt;0,"En curso","Pendiente")))</f>
        <v/>
      </c>
      <c r="N27" s="55">
        <f>IF(NOT((COUNTA($B27:$K27)+COUNTA($O27))&gt;0),"",IF(ISNUMBER($F27),IF(AND(ISNUMBER($E27),$F27&gt;$E27),"Cumplida con "&amp;($F27-$E27)&amp;IF($F27-$E27=1," día"," días")&amp;" de retraso","Cumplida"),IF(N($L27)&gt;=1,"Cumplida",IF(NOT(ISNUMBER($E27)),"Sin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plazo")))))))</f>
        <v/>
      </c>
      <c r="O27" s="57" t="n"/>
      <c r="P27" s="61">
        <f>IF(NOT((COUNTA($B27:$K27)+COUNTA($O27))&gt;0),"",IF((IF($C27="","Falta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",""))="","✔ OK","⚠ "&amp;LEFT(IF($C27="","Falta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",""),LEN(IF($C27="","Falta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",""))-3)))</f>
        <v/>
      </c>
      <c r="Q27" s="62">
        <f>IF(NOT((COUNTA($B27:$K27)+COUNTA($O27))&gt;0),"",IF(AND($T27="Sub",N($S27)&gt;0),IF(ISNUMBER(INDEX($D$5:$D$1000,$S27-4)),DATE(YEAR(INDEX($D$5:$D$1000,$S27-4)),MONTH(INDEX($D$5:$D$1000,$S27-4)),1),IF(ISNUMBER(INDEX($E$5:$E$1000,$S27-4)),DATE(YEAR(INDEX($E$5:$E$1000,$S27-4)),MONTH(INDEX($E$5:$E$1000,$S27-4)),1),MesCiclo)),IF(ISNUMBER($D27),DATE(YEAR($D27),MONTH($D27),1),IF(ISNUMBER($E27),DATE(YEAR($E27),MONTH($E27),1),MesCiclo))))</f>
        <v/>
      </c>
      <c r="R27" s="63">
        <f>IF(OR($Q27="",$Q27&lt;&gt;MesCiclo),"",COUNTIF($Q$5:$Q27,MesCiclo))</f>
        <v/>
      </c>
      <c r="S27" s="63">
        <f>IF($T27="","",IF($T27="Macro",ROW(),IFERROR(LOOKUP(2,1/($T$5:$T27="Macro"),ROW($T$5:$T27)),0)))</f>
        <v/>
      </c>
      <c r="T27" s="63">
        <f>IF(NOT((COUNTA($B27:$K27)+COUNTA($O27))&gt;0),"",IF($B27="Subactividad","Sub","Macro"))</f>
        <v/>
      </c>
      <c r="U27" s="63">
        <f>IF($T27="Macro",COUNTIFS($S$5:$S$1000,ROW(),$T$5:$T$1000,"Sub"),"")</f>
        <v/>
      </c>
      <c r="V27" s="63">
        <f>IF($T27="","",IF(ISNUMBER($F27),1,IFERROR(LOOKUP(2,1/($H27:$K27&lt;&gt;""),$H27:$K27),0)))</f>
        <v/>
      </c>
      <c r="W27" s="63">
        <f>IF($T27="","",IF(AND(ISNUMBER($F27),$F27&lt;=IF($Q27=MesCiclo,InicioCiclo,$Q27+MOD(2-WEEKDAY($Q27),7))+6),1,IF(ISNUMBER($H27),$H27,0)))</f>
        <v/>
      </c>
      <c r="X27" s="63">
        <f>IF($T27="","",IF(AND(ISNUMBER($F27),$F27&lt;=IF($Q27=MesCiclo,InicioCiclo,$Q27+MOD(2-WEEKDAY($Q27),7))+13),1,IF(ISNUMBER($I27),$I27,$W27)))</f>
        <v/>
      </c>
      <c r="Y27" s="63">
        <f>IF($T27="","",IF(AND(ISNUMBER($F27),$F27&lt;=IF($Q27=MesCiclo,InicioCiclo,$Q27+MOD(2-WEEKDAY($Q27),7))+20),1,IF(ISNUMBER($J27),$J27,$X27)))</f>
        <v/>
      </c>
      <c r="Z27" s="63">
        <f>IF($T27="","",IF(AND(ISNUMBER($F27),$F27&lt;=IF($Q27=MesCiclo,InicioCiclo,$Q27+MOD(2-WEEKDAY($Q27),7))+27),1,IF(ISNUMBER($K27),$K27,$Y27)))</f>
        <v/>
      </c>
      <c r="AA27" s="63">
        <f>IF($T27="","",IF(AND(ISNUMBER($F27),$F27&lt;=IF($Q27=MesCiclo,InicioCiclo,$Q27+MOD(2-WEEKDAY($Q27),7))+6),1,IF(N($U27)&gt;0,AVERAGEIFS($W$5:$W$1000,$S$5:$S$1000,ROW(),$T$5:$T$1000,"Sub"),$W27)))</f>
        <v/>
      </c>
      <c r="AB27" s="63">
        <f>IF($T27="","",IF(AND(ISNUMBER($F27),$F27&lt;=IF($Q27=MesCiclo,InicioCiclo,$Q27+MOD(2-WEEKDAY($Q27),7))+13),1,IF(N($U27)&gt;0,AVERAGEIFS($X$5:$X$1000,$S$5:$S$1000,ROW(),$T$5:$T$1000,"Sub"),$X27)))</f>
        <v/>
      </c>
      <c r="AC27" s="63">
        <f>IF($T27="","",IF(AND(ISNUMBER($F27),$F27&lt;=IF($Q27=MesCiclo,InicioCiclo,$Q27+MOD(2-WEEKDAY($Q27),7))+20),1,IF(N($U27)&gt;0,AVERAGEIFS($Y$5:$Y$1000,$S$5:$S$1000,ROW(),$T$5:$T$1000,"Sub"),$Y27)))</f>
        <v/>
      </c>
      <c r="AD27" s="63">
        <f>IF($T27="","",IF(AND(ISNUMBER($F27),$F27&lt;=IF($Q27=MesCiclo,InicioCiclo,$Q27+MOD(2-WEEKDAY($Q27),7))+27),1,IF(N($U27)&gt;0,AVERAGEIFS($Z$5:$Z$1000,$S$5:$S$1000,ROW(),$T$5:$T$1000,"Sub"),$Z27)))</f>
        <v/>
      </c>
      <c r="AE27" s="63">
        <f>IF($T27&lt;&gt;"Macro","",IF(COUNTIFS($Q$5:$Q$1000,$Q27,$T$5:$T$1000,"Macro",$G$5:$G$1000,"&gt;0")=0,1/COUNTIFS($Q$5:$Q$1000,$Q27,$T$5:$T$1000,"Macro"),IF(AND(ISNUMBER($G27),N($G27)&gt;0),$G27,SUMIFS($G$5:$G$1000,$Q$5:$Q$1000,$Q27,$T$5:$T$1000,"Macro")/COUNTIFS($Q$5:$Q$1000,$Q27,$T$5:$T$1000,"Macro",$G$5:$G$1000,"&gt;0"))/(COUNTIFS($Q$5:$Q$1000,$Q27,$T$5:$T$1000,"Macro")*SUMIFS($G$5:$G$1000,$Q$5:$Q$1000,$Q27,$T$5:$T$1000,"Macro")/COUNTIFS($Q$5:$Q$1000,$Q27,$T$5:$T$1000,"Macro",$G$5:$G$1000,"&gt;0"))))</f>
        <v/>
      </c>
    </row>
    <row r="28">
      <c r="A28" s="55">
        <f>IF(NOT((COUNTA($B28:$K28)+COUNTA($O28))&gt;0),"",IF($T28="Macro",COUNTIFS($T$5:$T28,"Macro",$Q$5:$Q28,$Q28),IF(N($S28)=0,"?",COUNTIFS(INDEX($T$5:$T$1000,1):INDEX($T$5:$T$1000,$S28-4),"Macro",INDEX($Q$5:$Q$1000,1):INDEX($Q$5:$Q$1000,$S28-4),INDEX($Q$5:$Q$1000,$S28-4))&amp;"."&amp;COUNTIFS($S$5:$S28,$S28,$T$5:$T28,"Sub"))))</f>
        <v/>
      </c>
      <c r="B28" s="56" t="n"/>
      <c r="C28" s="57" t="n"/>
      <c r="D28" s="58" t="n"/>
      <c r="E28" s="58" t="n"/>
      <c r="F28" s="58" t="n"/>
      <c r="G28" s="59" t="n"/>
      <c r="H28" s="59" t="n"/>
      <c r="I28" s="59" t="n"/>
      <c r="J28" s="59" t="n"/>
      <c r="K28" s="59" t="n"/>
      <c r="L28" s="60">
        <f>IF(NOT((COUNTA($B28:$K28)+COUNTA($O28))&gt;0),"",IF(ISNUMBER($F28),1,IF(N($U28)&gt;0,AVERAGEIFS($V$5:$V$1000,$S$5:$S$1000,ROW(),$T$5:$T$1000,"Sub"),$V28)))</f>
        <v/>
      </c>
      <c r="M28" s="55">
        <f>IF($L28="","",IF($L28&gt;=1,"Completado",IF($L28&gt;0,"En curso","Pendiente")))</f>
        <v/>
      </c>
      <c r="N28" s="55">
        <f>IF(NOT((COUNTA($B28:$K28)+COUNTA($O28))&gt;0),"",IF(ISNUMBER($F28),IF(AND(ISNUMBER($E28),$F28&gt;$E28),"Cumplida con "&amp;($F28-$E28)&amp;IF($F28-$E28=1," día"," días")&amp;" de retraso","Cumplida"),IF(N($L28)&gt;=1,"Cumplida",IF(NOT(ISNUMBER($E28)),"Sin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plazo")))))))</f>
        <v/>
      </c>
      <c r="O28" s="57" t="n"/>
      <c r="P28" s="61">
        <f>IF(NOT((COUNTA($B28:$K28)+COUNTA($O28))&gt;0),"",IF((IF($C28="","Falta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",""))="","✔ OK","⚠ "&amp;LEFT(IF($C28="","Falta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",""),LEN(IF($C28="","Falta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",""))-3)))</f>
        <v/>
      </c>
      <c r="Q28" s="62">
        <f>IF(NOT((COUNTA($B28:$K28)+COUNTA($O28))&gt;0),"",IF(AND($T28="Sub",N($S28)&gt;0),IF(ISNUMBER(INDEX($D$5:$D$1000,$S28-4)),DATE(YEAR(INDEX($D$5:$D$1000,$S28-4)),MONTH(INDEX($D$5:$D$1000,$S28-4)),1),IF(ISNUMBER(INDEX($E$5:$E$1000,$S28-4)),DATE(YEAR(INDEX($E$5:$E$1000,$S28-4)),MONTH(INDEX($E$5:$E$1000,$S28-4)),1),MesCiclo)),IF(ISNUMBER($D28),DATE(YEAR($D28),MONTH($D28),1),IF(ISNUMBER($E28),DATE(YEAR($E28),MONTH($E28),1),MesCiclo))))</f>
        <v/>
      </c>
      <c r="R28" s="63">
        <f>IF(OR($Q28="",$Q28&lt;&gt;MesCiclo),"",COUNTIF($Q$5:$Q28,MesCiclo))</f>
        <v/>
      </c>
      <c r="S28" s="63">
        <f>IF($T28="","",IF($T28="Macro",ROW(),IFERROR(LOOKUP(2,1/($T$5:$T28="Macro"),ROW($T$5:$T28)),0)))</f>
        <v/>
      </c>
      <c r="T28" s="63">
        <f>IF(NOT((COUNTA($B28:$K28)+COUNTA($O28))&gt;0),"",IF($B28="Subactividad","Sub","Macro"))</f>
        <v/>
      </c>
      <c r="U28" s="63">
        <f>IF($T28="Macro",COUNTIFS($S$5:$S$1000,ROW(),$T$5:$T$1000,"Sub"),"")</f>
        <v/>
      </c>
      <c r="V28" s="63">
        <f>IF($T28="","",IF(ISNUMBER($F28),1,IFERROR(LOOKUP(2,1/($H28:$K28&lt;&gt;""),$H28:$K28),0)))</f>
        <v/>
      </c>
      <c r="W28" s="63">
        <f>IF($T28="","",IF(AND(ISNUMBER($F28),$F28&lt;=IF($Q28=MesCiclo,InicioCiclo,$Q28+MOD(2-WEEKDAY($Q28),7))+6),1,IF(ISNUMBER($H28),$H28,0)))</f>
        <v/>
      </c>
      <c r="X28" s="63">
        <f>IF($T28="","",IF(AND(ISNUMBER($F28),$F28&lt;=IF($Q28=MesCiclo,InicioCiclo,$Q28+MOD(2-WEEKDAY($Q28),7))+13),1,IF(ISNUMBER($I28),$I28,$W28)))</f>
        <v/>
      </c>
      <c r="Y28" s="63">
        <f>IF($T28="","",IF(AND(ISNUMBER($F28),$F28&lt;=IF($Q28=MesCiclo,InicioCiclo,$Q28+MOD(2-WEEKDAY($Q28),7))+20),1,IF(ISNUMBER($J28),$J28,$X28)))</f>
        <v/>
      </c>
      <c r="Z28" s="63">
        <f>IF($T28="","",IF(AND(ISNUMBER($F28),$F28&lt;=IF($Q28=MesCiclo,InicioCiclo,$Q28+MOD(2-WEEKDAY($Q28),7))+27),1,IF(ISNUMBER($K28),$K28,$Y28)))</f>
        <v/>
      </c>
      <c r="AA28" s="63">
        <f>IF($T28="","",IF(AND(ISNUMBER($F28),$F28&lt;=IF($Q28=MesCiclo,InicioCiclo,$Q28+MOD(2-WEEKDAY($Q28),7))+6),1,IF(N($U28)&gt;0,AVERAGEIFS($W$5:$W$1000,$S$5:$S$1000,ROW(),$T$5:$T$1000,"Sub"),$W28)))</f>
        <v/>
      </c>
      <c r="AB28" s="63">
        <f>IF($T28="","",IF(AND(ISNUMBER($F28),$F28&lt;=IF($Q28=MesCiclo,InicioCiclo,$Q28+MOD(2-WEEKDAY($Q28),7))+13),1,IF(N($U28)&gt;0,AVERAGEIFS($X$5:$X$1000,$S$5:$S$1000,ROW(),$T$5:$T$1000,"Sub"),$X28)))</f>
        <v/>
      </c>
      <c r="AC28" s="63">
        <f>IF($T28="","",IF(AND(ISNUMBER($F28),$F28&lt;=IF($Q28=MesCiclo,InicioCiclo,$Q28+MOD(2-WEEKDAY($Q28),7))+20),1,IF(N($U28)&gt;0,AVERAGEIFS($Y$5:$Y$1000,$S$5:$S$1000,ROW(),$T$5:$T$1000,"Sub"),$Y28)))</f>
        <v/>
      </c>
      <c r="AD28" s="63">
        <f>IF($T28="","",IF(AND(ISNUMBER($F28),$F28&lt;=IF($Q28=MesCiclo,InicioCiclo,$Q28+MOD(2-WEEKDAY($Q28),7))+27),1,IF(N($U28)&gt;0,AVERAGEIFS($Z$5:$Z$1000,$S$5:$S$1000,ROW(),$T$5:$T$1000,"Sub"),$Z28)))</f>
        <v/>
      </c>
      <c r="AE28" s="63">
        <f>IF($T28&lt;&gt;"Macro","",IF(COUNTIFS($Q$5:$Q$1000,$Q28,$T$5:$T$1000,"Macro",$G$5:$G$1000,"&gt;0")=0,1/COUNTIFS($Q$5:$Q$1000,$Q28,$T$5:$T$1000,"Macro"),IF(AND(ISNUMBER($G28),N($G28)&gt;0),$G28,SUMIFS($G$5:$G$1000,$Q$5:$Q$1000,$Q28,$T$5:$T$1000,"Macro")/COUNTIFS($Q$5:$Q$1000,$Q28,$T$5:$T$1000,"Macro",$G$5:$G$1000,"&gt;0"))/(COUNTIFS($Q$5:$Q$1000,$Q28,$T$5:$T$1000,"Macro")*SUMIFS($G$5:$G$1000,$Q$5:$Q$1000,$Q28,$T$5:$T$1000,"Macro")/COUNTIFS($Q$5:$Q$1000,$Q28,$T$5:$T$1000,"Macro",$G$5:$G$1000,"&gt;0"))))</f>
        <v/>
      </c>
    </row>
    <row r="29">
      <c r="A29" s="55">
        <f>IF(NOT((COUNTA($B29:$K29)+COUNTA($O29))&gt;0),"",IF($T29="Macro",COUNTIFS($T$5:$T29,"Macro",$Q$5:$Q29,$Q29),IF(N($S29)=0,"?",COUNTIFS(INDEX($T$5:$T$1000,1):INDEX($T$5:$T$1000,$S29-4),"Macro",INDEX($Q$5:$Q$1000,1):INDEX($Q$5:$Q$1000,$S29-4),INDEX($Q$5:$Q$1000,$S29-4))&amp;"."&amp;COUNTIFS($S$5:$S29,$S29,$T$5:$T29,"Sub"))))</f>
        <v/>
      </c>
      <c r="B29" s="56" t="n"/>
      <c r="C29" s="57" t="n"/>
      <c r="D29" s="58" t="n"/>
      <c r="E29" s="58" t="n"/>
      <c r="F29" s="58" t="n"/>
      <c r="G29" s="59" t="n"/>
      <c r="H29" s="59" t="n"/>
      <c r="I29" s="59" t="n"/>
      <c r="J29" s="59" t="n"/>
      <c r="K29" s="59" t="n"/>
      <c r="L29" s="60">
        <f>IF(NOT((COUNTA($B29:$K29)+COUNTA($O29))&gt;0),"",IF(ISNUMBER($F29),1,IF(N($U29)&gt;0,AVERAGEIFS($V$5:$V$1000,$S$5:$S$1000,ROW(),$T$5:$T$1000,"Sub"),$V29)))</f>
        <v/>
      </c>
      <c r="M29" s="55">
        <f>IF($L29="","",IF($L29&gt;=1,"Completado",IF($L29&gt;0,"En curso","Pendiente")))</f>
        <v/>
      </c>
      <c r="N29" s="55">
        <f>IF(NOT((COUNTA($B29:$K29)+COUNTA($O29))&gt;0),"",IF(ISNUMBER($F29),IF(AND(ISNUMBER($E29),$F29&gt;$E29),"Cumplida con "&amp;($F29-$E29)&amp;IF($F29-$E29=1," día"," días")&amp;" de retraso","Cumplida"),IF(N($L29)&gt;=1,"Cumplida",IF(NOT(ISNUMBER($E29)),"Sin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plazo")))))))</f>
        <v/>
      </c>
      <c r="O29" s="57" t="n"/>
      <c r="P29" s="61">
        <f>IF(NOT((COUNTA($B29:$K29)+COUNTA($O29))&gt;0),"",IF((IF($C29="","Falta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",""))="","✔ OK","⚠ "&amp;LEFT(IF($C29="","Falta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",""),LEN(IF($C29="","Falta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",""))-3)))</f>
        <v/>
      </c>
      <c r="Q29" s="62">
        <f>IF(NOT((COUNTA($B29:$K29)+COUNTA($O29))&gt;0),"",IF(AND($T29="Sub",N($S29)&gt;0),IF(ISNUMBER(INDEX($D$5:$D$1000,$S29-4)),DATE(YEAR(INDEX($D$5:$D$1000,$S29-4)),MONTH(INDEX($D$5:$D$1000,$S29-4)),1),IF(ISNUMBER(INDEX($E$5:$E$1000,$S29-4)),DATE(YEAR(INDEX($E$5:$E$1000,$S29-4)),MONTH(INDEX($E$5:$E$1000,$S29-4)),1),MesCiclo)),IF(ISNUMBER($D29),DATE(YEAR($D29),MONTH($D29),1),IF(ISNUMBER($E29),DATE(YEAR($E29),MONTH($E29),1),MesCiclo))))</f>
        <v/>
      </c>
      <c r="R29" s="63">
        <f>IF(OR($Q29="",$Q29&lt;&gt;MesCiclo),"",COUNTIF($Q$5:$Q29,MesCiclo))</f>
        <v/>
      </c>
      <c r="S29" s="63">
        <f>IF($T29="","",IF($T29="Macro",ROW(),IFERROR(LOOKUP(2,1/($T$5:$T29="Macro"),ROW($T$5:$T29)),0)))</f>
        <v/>
      </c>
      <c r="T29" s="63">
        <f>IF(NOT((COUNTA($B29:$K29)+COUNTA($O29))&gt;0),"",IF($B29="Subactividad","Sub","Macro"))</f>
        <v/>
      </c>
      <c r="U29" s="63">
        <f>IF($T29="Macro",COUNTIFS($S$5:$S$1000,ROW(),$T$5:$T$1000,"Sub"),"")</f>
        <v/>
      </c>
      <c r="V29" s="63">
        <f>IF($T29="","",IF(ISNUMBER($F29),1,IFERROR(LOOKUP(2,1/($H29:$K29&lt;&gt;""),$H29:$K29),0)))</f>
        <v/>
      </c>
      <c r="W29" s="63">
        <f>IF($T29="","",IF(AND(ISNUMBER($F29),$F29&lt;=IF($Q29=MesCiclo,InicioCiclo,$Q29+MOD(2-WEEKDAY($Q29),7))+6),1,IF(ISNUMBER($H29),$H29,0)))</f>
        <v/>
      </c>
      <c r="X29" s="63">
        <f>IF($T29="","",IF(AND(ISNUMBER($F29),$F29&lt;=IF($Q29=MesCiclo,InicioCiclo,$Q29+MOD(2-WEEKDAY($Q29),7))+13),1,IF(ISNUMBER($I29),$I29,$W29)))</f>
        <v/>
      </c>
      <c r="Y29" s="63">
        <f>IF($T29="","",IF(AND(ISNUMBER($F29),$F29&lt;=IF($Q29=MesCiclo,InicioCiclo,$Q29+MOD(2-WEEKDAY($Q29),7))+20),1,IF(ISNUMBER($J29),$J29,$X29)))</f>
        <v/>
      </c>
      <c r="Z29" s="63">
        <f>IF($T29="","",IF(AND(ISNUMBER($F29),$F29&lt;=IF($Q29=MesCiclo,InicioCiclo,$Q29+MOD(2-WEEKDAY($Q29),7))+27),1,IF(ISNUMBER($K29),$K29,$Y29)))</f>
        <v/>
      </c>
      <c r="AA29" s="63">
        <f>IF($T29="","",IF(AND(ISNUMBER($F29),$F29&lt;=IF($Q29=MesCiclo,InicioCiclo,$Q29+MOD(2-WEEKDAY($Q29),7))+6),1,IF(N($U29)&gt;0,AVERAGEIFS($W$5:$W$1000,$S$5:$S$1000,ROW(),$T$5:$T$1000,"Sub"),$W29)))</f>
        <v/>
      </c>
      <c r="AB29" s="63">
        <f>IF($T29="","",IF(AND(ISNUMBER($F29),$F29&lt;=IF($Q29=MesCiclo,InicioCiclo,$Q29+MOD(2-WEEKDAY($Q29),7))+13),1,IF(N($U29)&gt;0,AVERAGEIFS($X$5:$X$1000,$S$5:$S$1000,ROW(),$T$5:$T$1000,"Sub"),$X29)))</f>
        <v/>
      </c>
      <c r="AC29" s="63">
        <f>IF($T29="","",IF(AND(ISNUMBER($F29),$F29&lt;=IF($Q29=MesCiclo,InicioCiclo,$Q29+MOD(2-WEEKDAY($Q29),7))+20),1,IF(N($U29)&gt;0,AVERAGEIFS($Y$5:$Y$1000,$S$5:$S$1000,ROW(),$T$5:$T$1000,"Sub"),$Y29)))</f>
        <v/>
      </c>
      <c r="AD29" s="63">
        <f>IF($T29="","",IF(AND(ISNUMBER($F29),$F29&lt;=IF($Q29=MesCiclo,InicioCiclo,$Q29+MOD(2-WEEKDAY($Q29),7))+27),1,IF(N($U29)&gt;0,AVERAGEIFS($Z$5:$Z$1000,$S$5:$S$1000,ROW(),$T$5:$T$1000,"Sub"),$Z29)))</f>
        <v/>
      </c>
      <c r="AE29" s="63">
        <f>IF($T29&lt;&gt;"Macro","",IF(COUNTIFS($Q$5:$Q$1000,$Q29,$T$5:$T$1000,"Macro",$G$5:$G$1000,"&gt;0")=0,1/COUNTIFS($Q$5:$Q$1000,$Q29,$T$5:$T$1000,"Macro"),IF(AND(ISNUMBER($G29),N($G29)&gt;0),$G29,SUMIFS($G$5:$G$1000,$Q$5:$Q$1000,$Q29,$T$5:$T$1000,"Macro")/COUNTIFS($Q$5:$Q$1000,$Q29,$T$5:$T$1000,"Macro",$G$5:$G$1000,"&gt;0"))/(COUNTIFS($Q$5:$Q$1000,$Q29,$T$5:$T$1000,"Macro")*SUMIFS($G$5:$G$1000,$Q$5:$Q$1000,$Q29,$T$5:$T$1000,"Macro")/COUNTIFS($Q$5:$Q$1000,$Q29,$T$5:$T$1000,"Macro",$G$5:$G$1000,"&gt;0"))))</f>
        <v/>
      </c>
    </row>
    <row r="30">
      <c r="A30" s="55">
        <f>IF(NOT((COUNTA($B30:$K30)+COUNTA($O30))&gt;0),"",IF($T30="Macro",COUNTIFS($T$5:$T30,"Macro",$Q$5:$Q30,$Q30),IF(N($S30)=0,"?",COUNTIFS(INDEX($T$5:$T$1000,1):INDEX($T$5:$T$1000,$S30-4),"Macro",INDEX($Q$5:$Q$1000,1):INDEX($Q$5:$Q$1000,$S30-4),INDEX($Q$5:$Q$1000,$S30-4))&amp;"."&amp;COUNTIFS($S$5:$S30,$S30,$T$5:$T30,"Sub"))))</f>
        <v/>
      </c>
      <c r="B30" s="56" t="n"/>
      <c r="C30" s="57" t="n"/>
      <c r="D30" s="58" t="n"/>
      <c r="E30" s="58" t="n"/>
      <c r="F30" s="58" t="n"/>
      <c r="G30" s="59" t="n"/>
      <c r="H30" s="59" t="n"/>
      <c r="I30" s="59" t="n"/>
      <c r="J30" s="59" t="n"/>
      <c r="K30" s="59" t="n"/>
      <c r="L30" s="60">
        <f>IF(NOT((COUNTA($B30:$K30)+COUNTA($O30))&gt;0),"",IF(ISNUMBER($F30),1,IF(N($U30)&gt;0,AVERAGEIFS($V$5:$V$1000,$S$5:$S$1000,ROW(),$T$5:$T$1000,"Sub"),$V30)))</f>
        <v/>
      </c>
      <c r="M30" s="55">
        <f>IF($L30="","",IF($L30&gt;=1,"Completado",IF($L30&gt;0,"En curso","Pendiente")))</f>
        <v/>
      </c>
      <c r="N30" s="55">
        <f>IF(NOT((COUNTA($B30:$K30)+COUNTA($O30))&gt;0),"",IF(ISNUMBER($F30),IF(AND(ISNUMBER($E30),$F30&gt;$E30),"Cumplida con "&amp;($F30-$E30)&amp;IF($F30-$E30=1," día"," días")&amp;" de retraso","Cumplida"),IF(N($L30)&gt;=1,"Cumplida",IF(NOT(ISNUMBER($E30)),"Sin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plazo")))))))</f>
        <v/>
      </c>
      <c r="O30" s="57" t="n"/>
      <c r="P30" s="61">
        <f>IF(NOT((COUNTA($B30:$K30)+COUNTA($O30))&gt;0),"",IF((IF($C30="","Falta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",""))="","✔ OK","⚠ "&amp;LEFT(IF($C30="","Falta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",""),LEN(IF($C30="","Falta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",""))-3)))</f>
        <v/>
      </c>
      <c r="Q30" s="62">
        <f>IF(NOT((COUNTA($B30:$K30)+COUNTA($O30))&gt;0),"",IF(AND($T30="Sub",N($S30)&gt;0),IF(ISNUMBER(INDEX($D$5:$D$1000,$S30-4)),DATE(YEAR(INDEX($D$5:$D$1000,$S30-4)),MONTH(INDEX($D$5:$D$1000,$S30-4)),1),IF(ISNUMBER(INDEX($E$5:$E$1000,$S30-4)),DATE(YEAR(INDEX($E$5:$E$1000,$S30-4)),MONTH(INDEX($E$5:$E$1000,$S30-4)),1),MesCiclo)),IF(ISNUMBER($D30),DATE(YEAR($D30),MONTH($D30),1),IF(ISNUMBER($E30),DATE(YEAR($E30),MONTH($E30),1),MesCiclo))))</f>
        <v/>
      </c>
      <c r="R30" s="63">
        <f>IF(OR($Q30="",$Q30&lt;&gt;MesCiclo),"",COUNTIF($Q$5:$Q30,MesCiclo))</f>
        <v/>
      </c>
      <c r="S30" s="63">
        <f>IF($T30="","",IF($T30="Macro",ROW(),IFERROR(LOOKUP(2,1/($T$5:$T30="Macro"),ROW($T$5:$T30)),0)))</f>
        <v/>
      </c>
      <c r="T30" s="63">
        <f>IF(NOT((COUNTA($B30:$K30)+COUNTA($O30))&gt;0),"",IF($B30="Subactividad","Sub","Macro"))</f>
        <v/>
      </c>
      <c r="U30" s="63">
        <f>IF($T30="Macro",COUNTIFS($S$5:$S$1000,ROW(),$T$5:$T$1000,"Sub"),"")</f>
        <v/>
      </c>
      <c r="V30" s="63">
        <f>IF($T30="","",IF(ISNUMBER($F30),1,IFERROR(LOOKUP(2,1/($H30:$K30&lt;&gt;""),$H30:$K30),0)))</f>
        <v/>
      </c>
      <c r="W30" s="63">
        <f>IF($T30="","",IF(AND(ISNUMBER($F30),$F30&lt;=IF($Q30=MesCiclo,InicioCiclo,$Q30+MOD(2-WEEKDAY($Q30),7))+6),1,IF(ISNUMBER($H30),$H30,0)))</f>
        <v/>
      </c>
      <c r="X30" s="63">
        <f>IF($T30="","",IF(AND(ISNUMBER($F30),$F30&lt;=IF($Q30=MesCiclo,InicioCiclo,$Q30+MOD(2-WEEKDAY($Q30),7))+13),1,IF(ISNUMBER($I30),$I30,$W30)))</f>
        <v/>
      </c>
      <c r="Y30" s="63">
        <f>IF($T30="","",IF(AND(ISNUMBER($F30),$F30&lt;=IF($Q30=MesCiclo,InicioCiclo,$Q30+MOD(2-WEEKDAY($Q30),7))+20),1,IF(ISNUMBER($J30),$J30,$X30)))</f>
        <v/>
      </c>
      <c r="Z30" s="63">
        <f>IF($T30="","",IF(AND(ISNUMBER($F30),$F30&lt;=IF($Q30=MesCiclo,InicioCiclo,$Q30+MOD(2-WEEKDAY($Q30),7))+27),1,IF(ISNUMBER($K30),$K30,$Y30)))</f>
        <v/>
      </c>
      <c r="AA30" s="63">
        <f>IF($T30="","",IF(AND(ISNUMBER($F30),$F30&lt;=IF($Q30=MesCiclo,InicioCiclo,$Q30+MOD(2-WEEKDAY($Q30),7))+6),1,IF(N($U30)&gt;0,AVERAGEIFS($W$5:$W$1000,$S$5:$S$1000,ROW(),$T$5:$T$1000,"Sub"),$W30)))</f>
        <v/>
      </c>
      <c r="AB30" s="63">
        <f>IF($T30="","",IF(AND(ISNUMBER($F30),$F30&lt;=IF($Q30=MesCiclo,InicioCiclo,$Q30+MOD(2-WEEKDAY($Q30),7))+13),1,IF(N($U30)&gt;0,AVERAGEIFS($X$5:$X$1000,$S$5:$S$1000,ROW(),$T$5:$T$1000,"Sub"),$X30)))</f>
        <v/>
      </c>
      <c r="AC30" s="63">
        <f>IF($T30="","",IF(AND(ISNUMBER($F30),$F30&lt;=IF($Q30=MesCiclo,InicioCiclo,$Q30+MOD(2-WEEKDAY($Q30),7))+20),1,IF(N($U30)&gt;0,AVERAGEIFS($Y$5:$Y$1000,$S$5:$S$1000,ROW(),$T$5:$T$1000,"Sub"),$Y30)))</f>
        <v/>
      </c>
      <c r="AD30" s="63">
        <f>IF($T30="","",IF(AND(ISNUMBER($F30),$F30&lt;=IF($Q30=MesCiclo,InicioCiclo,$Q30+MOD(2-WEEKDAY($Q30),7))+27),1,IF(N($U30)&gt;0,AVERAGEIFS($Z$5:$Z$1000,$S$5:$S$1000,ROW(),$T$5:$T$1000,"Sub"),$Z30)))</f>
        <v/>
      </c>
      <c r="AE30" s="63">
        <f>IF($T30&lt;&gt;"Macro","",IF(COUNTIFS($Q$5:$Q$1000,$Q30,$T$5:$T$1000,"Macro",$G$5:$G$1000,"&gt;0")=0,1/COUNTIFS($Q$5:$Q$1000,$Q30,$T$5:$T$1000,"Macro"),IF(AND(ISNUMBER($G30),N($G30)&gt;0),$G30,SUMIFS($G$5:$G$1000,$Q$5:$Q$1000,$Q30,$T$5:$T$1000,"Macro")/COUNTIFS($Q$5:$Q$1000,$Q30,$T$5:$T$1000,"Macro",$G$5:$G$1000,"&gt;0"))/(COUNTIFS($Q$5:$Q$1000,$Q30,$T$5:$T$1000,"Macro")*SUMIFS($G$5:$G$1000,$Q$5:$Q$1000,$Q30,$T$5:$T$1000,"Macro")/COUNTIFS($Q$5:$Q$1000,$Q30,$T$5:$T$1000,"Macro",$G$5:$G$1000,"&gt;0"))))</f>
        <v/>
      </c>
    </row>
    <row r="31">
      <c r="A31" s="55">
        <f>IF(NOT((COUNTA($B31:$K31)+COUNTA($O31))&gt;0),"",IF($T31="Macro",COUNTIFS($T$5:$T31,"Macro",$Q$5:$Q31,$Q31),IF(N($S31)=0,"?",COUNTIFS(INDEX($T$5:$T$1000,1):INDEX($T$5:$T$1000,$S31-4),"Macro",INDEX($Q$5:$Q$1000,1):INDEX($Q$5:$Q$1000,$S31-4),INDEX($Q$5:$Q$1000,$S31-4))&amp;"."&amp;COUNTIFS($S$5:$S31,$S31,$T$5:$T31,"Sub"))))</f>
        <v/>
      </c>
      <c r="B31" s="56" t="n"/>
      <c r="C31" s="57" t="n"/>
      <c r="D31" s="58" t="n"/>
      <c r="E31" s="58" t="n"/>
      <c r="F31" s="58" t="n"/>
      <c r="G31" s="59" t="n"/>
      <c r="H31" s="59" t="n"/>
      <c r="I31" s="59" t="n"/>
      <c r="J31" s="59" t="n"/>
      <c r="K31" s="59" t="n"/>
      <c r="L31" s="60">
        <f>IF(NOT((COUNTA($B31:$K31)+COUNTA($O31))&gt;0),"",IF(ISNUMBER($F31),1,IF(N($U31)&gt;0,AVERAGEIFS($V$5:$V$1000,$S$5:$S$1000,ROW(),$T$5:$T$1000,"Sub"),$V31)))</f>
        <v/>
      </c>
      <c r="M31" s="55">
        <f>IF($L31="","",IF($L31&gt;=1,"Completado",IF($L31&gt;0,"En curso","Pendiente")))</f>
        <v/>
      </c>
      <c r="N31" s="55">
        <f>IF(NOT((COUNTA($B31:$K31)+COUNTA($O31))&gt;0),"",IF(ISNUMBER($F31),IF(AND(ISNUMBER($E31),$F31&gt;$E31),"Cumplida con "&amp;($F31-$E31)&amp;IF($F31-$E31=1," día"," días")&amp;" de retraso","Cumplida"),IF(N($L31)&gt;=1,"Cumplida",IF(NOT(ISNUMBER($E31)),"Sin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plazo")))))))</f>
        <v/>
      </c>
      <c r="O31" s="57" t="n"/>
      <c r="P31" s="61">
        <f>IF(NOT((COUNTA($B31:$K31)+COUNTA($O31))&gt;0),"",IF((IF($C31="","Falta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",""))="","✔ OK","⚠ "&amp;LEFT(IF($C31="","Falta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",""),LEN(IF($C31="","Falta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",""))-3)))</f>
        <v/>
      </c>
      <c r="Q31" s="62">
        <f>IF(NOT((COUNTA($B31:$K31)+COUNTA($O31))&gt;0),"",IF(AND($T31="Sub",N($S31)&gt;0),IF(ISNUMBER(INDEX($D$5:$D$1000,$S31-4)),DATE(YEAR(INDEX($D$5:$D$1000,$S31-4)),MONTH(INDEX($D$5:$D$1000,$S31-4)),1),IF(ISNUMBER(INDEX($E$5:$E$1000,$S31-4)),DATE(YEAR(INDEX($E$5:$E$1000,$S31-4)),MONTH(INDEX($E$5:$E$1000,$S31-4)),1),MesCiclo)),IF(ISNUMBER($D31),DATE(YEAR($D31),MONTH($D31),1),IF(ISNUMBER($E31),DATE(YEAR($E31),MONTH($E31),1),MesCiclo))))</f>
        <v/>
      </c>
      <c r="R31" s="63">
        <f>IF(OR($Q31="",$Q31&lt;&gt;MesCiclo),"",COUNTIF($Q$5:$Q31,MesCiclo))</f>
        <v/>
      </c>
      <c r="S31" s="63">
        <f>IF($T31="","",IF($T31="Macro",ROW(),IFERROR(LOOKUP(2,1/($T$5:$T31="Macro"),ROW($T$5:$T31)),0)))</f>
        <v/>
      </c>
      <c r="T31" s="63">
        <f>IF(NOT((COUNTA($B31:$K31)+COUNTA($O31))&gt;0),"",IF($B31="Subactividad","Sub","Macro"))</f>
        <v/>
      </c>
      <c r="U31" s="63">
        <f>IF($T31="Macro",COUNTIFS($S$5:$S$1000,ROW(),$T$5:$T$1000,"Sub"),"")</f>
        <v/>
      </c>
      <c r="V31" s="63">
        <f>IF($T31="","",IF(ISNUMBER($F31),1,IFERROR(LOOKUP(2,1/($H31:$K31&lt;&gt;""),$H31:$K31),0)))</f>
        <v/>
      </c>
      <c r="W31" s="63">
        <f>IF($T31="","",IF(AND(ISNUMBER($F31),$F31&lt;=IF($Q31=MesCiclo,InicioCiclo,$Q31+MOD(2-WEEKDAY($Q31),7))+6),1,IF(ISNUMBER($H31),$H31,0)))</f>
        <v/>
      </c>
      <c r="X31" s="63">
        <f>IF($T31="","",IF(AND(ISNUMBER($F31),$F31&lt;=IF($Q31=MesCiclo,InicioCiclo,$Q31+MOD(2-WEEKDAY($Q31),7))+13),1,IF(ISNUMBER($I31),$I31,$W31)))</f>
        <v/>
      </c>
      <c r="Y31" s="63">
        <f>IF($T31="","",IF(AND(ISNUMBER($F31),$F31&lt;=IF($Q31=MesCiclo,InicioCiclo,$Q31+MOD(2-WEEKDAY($Q31),7))+20),1,IF(ISNUMBER($J31),$J31,$X31)))</f>
        <v/>
      </c>
      <c r="Z31" s="63">
        <f>IF($T31="","",IF(AND(ISNUMBER($F31),$F31&lt;=IF($Q31=MesCiclo,InicioCiclo,$Q31+MOD(2-WEEKDAY($Q31),7))+27),1,IF(ISNUMBER($K31),$K31,$Y31)))</f>
        <v/>
      </c>
      <c r="AA31" s="63">
        <f>IF($T31="","",IF(AND(ISNUMBER($F31),$F31&lt;=IF($Q31=MesCiclo,InicioCiclo,$Q31+MOD(2-WEEKDAY($Q31),7))+6),1,IF(N($U31)&gt;0,AVERAGEIFS($W$5:$W$1000,$S$5:$S$1000,ROW(),$T$5:$T$1000,"Sub"),$W31)))</f>
        <v/>
      </c>
      <c r="AB31" s="63">
        <f>IF($T31="","",IF(AND(ISNUMBER($F31),$F31&lt;=IF($Q31=MesCiclo,InicioCiclo,$Q31+MOD(2-WEEKDAY($Q31),7))+13),1,IF(N($U31)&gt;0,AVERAGEIFS($X$5:$X$1000,$S$5:$S$1000,ROW(),$T$5:$T$1000,"Sub"),$X31)))</f>
        <v/>
      </c>
      <c r="AC31" s="63">
        <f>IF($T31="","",IF(AND(ISNUMBER($F31),$F31&lt;=IF($Q31=MesCiclo,InicioCiclo,$Q31+MOD(2-WEEKDAY($Q31),7))+20),1,IF(N($U31)&gt;0,AVERAGEIFS($Y$5:$Y$1000,$S$5:$S$1000,ROW(),$T$5:$T$1000,"Sub"),$Y31)))</f>
        <v/>
      </c>
      <c r="AD31" s="63">
        <f>IF($T31="","",IF(AND(ISNUMBER($F31),$F31&lt;=IF($Q31=MesCiclo,InicioCiclo,$Q31+MOD(2-WEEKDAY($Q31),7))+27),1,IF(N($U31)&gt;0,AVERAGEIFS($Z$5:$Z$1000,$S$5:$S$1000,ROW(),$T$5:$T$1000,"Sub"),$Z31)))</f>
        <v/>
      </c>
      <c r="AE31" s="63">
        <f>IF($T31&lt;&gt;"Macro","",IF(COUNTIFS($Q$5:$Q$1000,$Q31,$T$5:$T$1000,"Macro",$G$5:$G$1000,"&gt;0")=0,1/COUNTIFS($Q$5:$Q$1000,$Q31,$T$5:$T$1000,"Macro"),IF(AND(ISNUMBER($G31),N($G31)&gt;0),$G31,SUMIFS($G$5:$G$1000,$Q$5:$Q$1000,$Q31,$T$5:$T$1000,"Macro")/COUNTIFS($Q$5:$Q$1000,$Q31,$T$5:$T$1000,"Macro",$G$5:$G$1000,"&gt;0"))/(COUNTIFS($Q$5:$Q$1000,$Q31,$T$5:$T$1000,"Macro")*SUMIFS($G$5:$G$1000,$Q$5:$Q$1000,$Q31,$T$5:$T$1000,"Macro")/COUNTIFS($Q$5:$Q$1000,$Q31,$T$5:$T$1000,"Macro",$G$5:$G$1000,"&gt;0"))))</f>
        <v/>
      </c>
    </row>
    <row r="32">
      <c r="A32" s="55">
        <f>IF(NOT((COUNTA($B32:$K32)+COUNTA($O32))&gt;0),"",IF($T32="Macro",COUNTIFS($T$5:$T32,"Macro",$Q$5:$Q32,$Q32),IF(N($S32)=0,"?",COUNTIFS(INDEX($T$5:$T$1000,1):INDEX($T$5:$T$1000,$S32-4),"Macro",INDEX($Q$5:$Q$1000,1):INDEX($Q$5:$Q$1000,$S32-4),INDEX($Q$5:$Q$1000,$S32-4))&amp;"."&amp;COUNTIFS($S$5:$S32,$S32,$T$5:$T32,"Sub"))))</f>
        <v/>
      </c>
      <c r="B32" s="56" t="n"/>
      <c r="C32" s="57" t="n"/>
      <c r="D32" s="58" t="n"/>
      <c r="E32" s="58" t="n"/>
      <c r="F32" s="58" t="n"/>
      <c r="G32" s="59" t="n"/>
      <c r="H32" s="59" t="n"/>
      <c r="I32" s="59" t="n"/>
      <c r="J32" s="59" t="n"/>
      <c r="K32" s="59" t="n"/>
      <c r="L32" s="60">
        <f>IF(NOT((COUNTA($B32:$K32)+COUNTA($O32))&gt;0),"",IF(ISNUMBER($F32),1,IF(N($U32)&gt;0,AVERAGEIFS($V$5:$V$1000,$S$5:$S$1000,ROW(),$T$5:$T$1000,"Sub"),$V32)))</f>
        <v/>
      </c>
      <c r="M32" s="55">
        <f>IF($L32="","",IF($L32&gt;=1,"Completado",IF($L32&gt;0,"En curso","Pendiente")))</f>
        <v/>
      </c>
      <c r="N32" s="55">
        <f>IF(NOT((COUNTA($B32:$K32)+COUNTA($O32))&gt;0),"",IF(ISNUMBER($F32),IF(AND(ISNUMBER($E32),$F32&gt;$E32),"Cumplida con "&amp;($F32-$E32)&amp;IF($F32-$E32=1," día"," días")&amp;" de retraso","Cumplida"),IF(N($L32)&gt;=1,"Cumplida",IF(NOT(ISNUMBER($E32)),"Sin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plazo")))))))</f>
        <v/>
      </c>
      <c r="O32" s="57" t="n"/>
      <c r="P32" s="61">
        <f>IF(NOT((COUNTA($B32:$K32)+COUNTA($O32))&gt;0),"",IF((IF($C32="","Falta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",""))="","✔ OK","⚠ "&amp;LEFT(IF($C32="","Falta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",""),LEN(IF($C32="","Falta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",""))-3)))</f>
        <v/>
      </c>
      <c r="Q32" s="62">
        <f>IF(NOT((COUNTA($B32:$K32)+COUNTA($O32))&gt;0),"",IF(AND($T32="Sub",N($S32)&gt;0),IF(ISNUMBER(INDEX($D$5:$D$1000,$S32-4)),DATE(YEAR(INDEX($D$5:$D$1000,$S32-4)),MONTH(INDEX($D$5:$D$1000,$S32-4)),1),IF(ISNUMBER(INDEX($E$5:$E$1000,$S32-4)),DATE(YEAR(INDEX($E$5:$E$1000,$S32-4)),MONTH(INDEX($E$5:$E$1000,$S32-4)),1),MesCiclo)),IF(ISNUMBER($D32),DATE(YEAR($D32),MONTH($D32),1),IF(ISNUMBER($E32),DATE(YEAR($E32),MONTH($E32),1),MesCiclo))))</f>
        <v/>
      </c>
      <c r="R32" s="63">
        <f>IF(OR($Q32="",$Q32&lt;&gt;MesCiclo),"",COUNTIF($Q$5:$Q32,MesCiclo))</f>
        <v/>
      </c>
      <c r="S32" s="63">
        <f>IF($T32="","",IF($T32="Macro",ROW(),IFERROR(LOOKUP(2,1/($T$5:$T32="Macro"),ROW($T$5:$T32)),0)))</f>
        <v/>
      </c>
      <c r="T32" s="63">
        <f>IF(NOT((COUNTA($B32:$K32)+COUNTA($O32))&gt;0),"",IF($B32="Subactividad","Sub","Macro"))</f>
        <v/>
      </c>
      <c r="U32" s="63">
        <f>IF($T32="Macro",COUNTIFS($S$5:$S$1000,ROW(),$T$5:$T$1000,"Sub"),"")</f>
        <v/>
      </c>
      <c r="V32" s="63">
        <f>IF($T32="","",IF(ISNUMBER($F32),1,IFERROR(LOOKUP(2,1/($H32:$K32&lt;&gt;""),$H32:$K32),0)))</f>
        <v/>
      </c>
      <c r="W32" s="63">
        <f>IF($T32="","",IF(AND(ISNUMBER($F32),$F32&lt;=IF($Q32=MesCiclo,InicioCiclo,$Q32+MOD(2-WEEKDAY($Q32),7))+6),1,IF(ISNUMBER($H32),$H32,0)))</f>
        <v/>
      </c>
      <c r="X32" s="63">
        <f>IF($T32="","",IF(AND(ISNUMBER($F32),$F32&lt;=IF($Q32=MesCiclo,InicioCiclo,$Q32+MOD(2-WEEKDAY($Q32),7))+13),1,IF(ISNUMBER($I32),$I32,$W32)))</f>
        <v/>
      </c>
      <c r="Y32" s="63">
        <f>IF($T32="","",IF(AND(ISNUMBER($F32),$F32&lt;=IF($Q32=MesCiclo,InicioCiclo,$Q32+MOD(2-WEEKDAY($Q32),7))+20),1,IF(ISNUMBER($J32),$J32,$X32)))</f>
        <v/>
      </c>
      <c r="Z32" s="63">
        <f>IF($T32="","",IF(AND(ISNUMBER($F32),$F32&lt;=IF($Q32=MesCiclo,InicioCiclo,$Q32+MOD(2-WEEKDAY($Q32),7))+27),1,IF(ISNUMBER($K32),$K32,$Y32)))</f>
        <v/>
      </c>
      <c r="AA32" s="63">
        <f>IF($T32="","",IF(AND(ISNUMBER($F32),$F32&lt;=IF($Q32=MesCiclo,InicioCiclo,$Q32+MOD(2-WEEKDAY($Q32),7))+6),1,IF(N($U32)&gt;0,AVERAGEIFS($W$5:$W$1000,$S$5:$S$1000,ROW(),$T$5:$T$1000,"Sub"),$W32)))</f>
        <v/>
      </c>
      <c r="AB32" s="63">
        <f>IF($T32="","",IF(AND(ISNUMBER($F32),$F32&lt;=IF($Q32=MesCiclo,InicioCiclo,$Q32+MOD(2-WEEKDAY($Q32),7))+13),1,IF(N($U32)&gt;0,AVERAGEIFS($X$5:$X$1000,$S$5:$S$1000,ROW(),$T$5:$T$1000,"Sub"),$X32)))</f>
        <v/>
      </c>
      <c r="AC32" s="63">
        <f>IF($T32="","",IF(AND(ISNUMBER($F32),$F32&lt;=IF($Q32=MesCiclo,InicioCiclo,$Q32+MOD(2-WEEKDAY($Q32),7))+20),1,IF(N($U32)&gt;0,AVERAGEIFS($Y$5:$Y$1000,$S$5:$S$1000,ROW(),$T$5:$T$1000,"Sub"),$Y32)))</f>
        <v/>
      </c>
      <c r="AD32" s="63">
        <f>IF($T32="","",IF(AND(ISNUMBER($F32),$F32&lt;=IF($Q32=MesCiclo,InicioCiclo,$Q32+MOD(2-WEEKDAY($Q32),7))+27),1,IF(N($U32)&gt;0,AVERAGEIFS($Z$5:$Z$1000,$S$5:$S$1000,ROW(),$T$5:$T$1000,"Sub"),$Z32)))</f>
        <v/>
      </c>
      <c r="AE32" s="63">
        <f>IF($T32&lt;&gt;"Macro","",IF(COUNTIFS($Q$5:$Q$1000,$Q32,$T$5:$T$1000,"Macro",$G$5:$G$1000,"&gt;0")=0,1/COUNTIFS($Q$5:$Q$1000,$Q32,$T$5:$T$1000,"Macro"),IF(AND(ISNUMBER($G32),N($G32)&gt;0),$G32,SUMIFS($G$5:$G$1000,$Q$5:$Q$1000,$Q32,$T$5:$T$1000,"Macro")/COUNTIFS($Q$5:$Q$1000,$Q32,$T$5:$T$1000,"Macro",$G$5:$G$1000,"&gt;0"))/(COUNTIFS($Q$5:$Q$1000,$Q32,$T$5:$T$1000,"Macro")*SUMIFS($G$5:$G$1000,$Q$5:$Q$1000,$Q32,$T$5:$T$1000,"Macro")/COUNTIFS($Q$5:$Q$1000,$Q32,$T$5:$T$1000,"Macro",$G$5:$G$1000,"&gt;0"))))</f>
        <v/>
      </c>
    </row>
    <row r="33">
      <c r="A33" s="55">
        <f>IF(NOT((COUNTA($B33:$K33)+COUNTA($O33))&gt;0),"",IF($T33="Macro",COUNTIFS($T$5:$T33,"Macro",$Q$5:$Q33,$Q33),IF(N($S33)=0,"?",COUNTIFS(INDEX($T$5:$T$1000,1):INDEX($T$5:$T$1000,$S33-4),"Macro",INDEX($Q$5:$Q$1000,1):INDEX($Q$5:$Q$1000,$S33-4),INDEX($Q$5:$Q$1000,$S33-4))&amp;"."&amp;COUNTIFS($S$5:$S33,$S33,$T$5:$T33,"Sub"))))</f>
        <v/>
      </c>
      <c r="B33" s="56" t="n"/>
      <c r="C33" s="57" t="n"/>
      <c r="D33" s="58" t="n"/>
      <c r="E33" s="58" t="n"/>
      <c r="F33" s="58" t="n"/>
      <c r="G33" s="59" t="n"/>
      <c r="H33" s="59" t="n"/>
      <c r="I33" s="59" t="n"/>
      <c r="J33" s="59" t="n"/>
      <c r="K33" s="59" t="n"/>
      <c r="L33" s="60">
        <f>IF(NOT((COUNTA($B33:$K33)+COUNTA($O33))&gt;0),"",IF(ISNUMBER($F33),1,IF(N($U33)&gt;0,AVERAGEIFS($V$5:$V$1000,$S$5:$S$1000,ROW(),$T$5:$T$1000,"Sub"),$V33)))</f>
        <v/>
      </c>
      <c r="M33" s="55">
        <f>IF($L33="","",IF($L33&gt;=1,"Completado",IF($L33&gt;0,"En curso","Pendiente")))</f>
        <v/>
      </c>
      <c r="N33" s="55">
        <f>IF(NOT((COUNTA($B33:$K33)+COUNTA($O33))&gt;0),"",IF(ISNUMBER($F33),IF(AND(ISNUMBER($E33),$F33&gt;$E33),"Cumplida con "&amp;($F33-$E33)&amp;IF($F33-$E33=1," día"," días")&amp;" de retraso","Cumplida"),IF(N($L33)&gt;=1,"Cumplida",IF(NOT(ISNUMBER($E33)),"Sin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plazo")))))))</f>
        <v/>
      </c>
      <c r="O33" s="57" t="n"/>
      <c r="P33" s="61">
        <f>IF(NOT((COUNTA($B33:$K33)+COUNTA($O33))&gt;0),"",IF((IF($C33="","Falta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",""))="","✔ OK","⚠ "&amp;LEFT(IF($C33="","Falta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",""),LEN(IF($C33="","Falta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",""))-3)))</f>
        <v/>
      </c>
      <c r="Q33" s="62">
        <f>IF(NOT((COUNTA($B33:$K33)+COUNTA($O33))&gt;0),"",IF(AND($T33="Sub",N($S33)&gt;0),IF(ISNUMBER(INDEX($D$5:$D$1000,$S33-4)),DATE(YEAR(INDEX($D$5:$D$1000,$S33-4)),MONTH(INDEX($D$5:$D$1000,$S33-4)),1),IF(ISNUMBER(INDEX($E$5:$E$1000,$S33-4)),DATE(YEAR(INDEX($E$5:$E$1000,$S33-4)),MONTH(INDEX($E$5:$E$1000,$S33-4)),1),MesCiclo)),IF(ISNUMBER($D33),DATE(YEAR($D33),MONTH($D33),1),IF(ISNUMBER($E33),DATE(YEAR($E33),MONTH($E33),1),MesCiclo))))</f>
        <v/>
      </c>
      <c r="R33" s="63">
        <f>IF(OR($Q33="",$Q33&lt;&gt;MesCiclo),"",COUNTIF($Q$5:$Q33,MesCiclo))</f>
        <v/>
      </c>
      <c r="S33" s="63">
        <f>IF($T33="","",IF($T33="Macro",ROW(),IFERROR(LOOKUP(2,1/($T$5:$T33="Macro"),ROW($T$5:$T33)),0)))</f>
        <v/>
      </c>
      <c r="T33" s="63">
        <f>IF(NOT((COUNTA($B33:$K33)+COUNTA($O33))&gt;0),"",IF($B33="Subactividad","Sub","Macro"))</f>
        <v/>
      </c>
      <c r="U33" s="63">
        <f>IF($T33="Macro",COUNTIFS($S$5:$S$1000,ROW(),$T$5:$T$1000,"Sub"),"")</f>
        <v/>
      </c>
      <c r="V33" s="63">
        <f>IF($T33="","",IF(ISNUMBER($F33),1,IFERROR(LOOKUP(2,1/($H33:$K33&lt;&gt;""),$H33:$K33),0)))</f>
        <v/>
      </c>
      <c r="W33" s="63">
        <f>IF($T33="","",IF(AND(ISNUMBER($F33),$F33&lt;=IF($Q33=MesCiclo,InicioCiclo,$Q33+MOD(2-WEEKDAY($Q33),7))+6),1,IF(ISNUMBER($H33),$H33,0)))</f>
        <v/>
      </c>
      <c r="X33" s="63">
        <f>IF($T33="","",IF(AND(ISNUMBER($F33),$F33&lt;=IF($Q33=MesCiclo,InicioCiclo,$Q33+MOD(2-WEEKDAY($Q33),7))+13),1,IF(ISNUMBER($I33),$I33,$W33)))</f>
        <v/>
      </c>
      <c r="Y33" s="63">
        <f>IF($T33="","",IF(AND(ISNUMBER($F33),$F33&lt;=IF($Q33=MesCiclo,InicioCiclo,$Q33+MOD(2-WEEKDAY($Q33),7))+20),1,IF(ISNUMBER($J33),$J33,$X33)))</f>
        <v/>
      </c>
      <c r="Z33" s="63">
        <f>IF($T33="","",IF(AND(ISNUMBER($F33),$F33&lt;=IF($Q33=MesCiclo,InicioCiclo,$Q33+MOD(2-WEEKDAY($Q33),7))+27),1,IF(ISNUMBER($K33),$K33,$Y33)))</f>
        <v/>
      </c>
      <c r="AA33" s="63">
        <f>IF($T33="","",IF(AND(ISNUMBER($F33),$F33&lt;=IF($Q33=MesCiclo,InicioCiclo,$Q33+MOD(2-WEEKDAY($Q33),7))+6),1,IF(N($U33)&gt;0,AVERAGEIFS($W$5:$W$1000,$S$5:$S$1000,ROW(),$T$5:$T$1000,"Sub"),$W33)))</f>
        <v/>
      </c>
      <c r="AB33" s="63">
        <f>IF($T33="","",IF(AND(ISNUMBER($F33),$F33&lt;=IF($Q33=MesCiclo,InicioCiclo,$Q33+MOD(2-WEEKDAY($Q33),7))+13),1,IF(N($U33)&gt;0,AVERAGEIFS($X$5:$X$1000,$S$5:$S$1000,ROW(),$T$5:$T$1000,"Sub"),$X33)))</f>
        <v/>
      </c>
      <c r="AC33" s="63">
        <f>IF($T33="","",IF(AND(ISNUMBER($F33),$F33&lt;=IF($Q33=MesCiclo,InicioCiclo,$Q33+MOD(2-WEEKDAY($Q33),7))+20),1,IF(N($U33)&gt;0,AVERAGEIFS($Y$5:$Y$1000,$S$5:$S$1000,ROW(),$T$5:$T$1000,"Sub"),$Y33)))</f>
        <v/>
      </c>
      <c r="AD33" s="63">
        <f>IF($T33="","",IF(AND(ISNUMBER($F33),$F33&lt;=IF($Q33=MesCiclo,InicioCiclo,$Q33+MOD(2-WEEKDAY($Q33),7))+27),1,IF(N($U33)&gt;0,AVERAGEIFS($Z$5:$Z$1000,$S$5:$S$1000,ROW(),$T$5:$T$1000,"Sub"),$Z33)))</f>
        <v/>
      </c>
      <c r="AE33" s="63">
        <f>IF($T33&lt;&gt;"Macro","",IF(COUNTIFS($Q$5:$Q$1000,$Q33,$T$5:$T$1000,"Macro",$G$5:$G$1000,"&gt;0")=0,1/COUNTIFS($Q$5:$Q$1000,$Q33,$T$5:$T$1000,"Macro"),IF(AND(ISNUMBER($G33),N($G33)&gt;0),$G33,SUMIFS($G$5:$G$1000,$Q$5:$Q$1000,$Q33,$T$5:$T$1000,"Macro")/COUNTIFS($Q$5:$Q$1000,$Q33,$T$5:$T$1000,"Macro",$G$5:$G$1000,"&gt;0"))/(COUNTIFS($Q$5:$Q$1000,$Q33,$T$5:$T$1000,"Macro")*SUMIFS($G$5:$G$1000,$Q$5:$Q$1000,$Q33,$T$5:$T$1000,"Macro")/COUNTIFS($Q$5:$Q$1000,$Q33,$T$5:$T$1000,"Macro",$G$5:$G$1000,"&gt;0"))))</f>
        <v/>
      </c>
    </row>
    <row r="34">
      <c r="A34" s="55">
        <f>IF(NOT((COUNTA($B34:$K34)+COUNTA($O34))&gt;0),"",IF($T34="Macro",COUNTIFS($T$5:$T34,"Macro",$Q$5:$Q34,$Q34),IF(N($S34)=0,"?",COUNTIFS(INDEX($T$5:$T$1000,1):INDEX($T$5:$T$1000,$S34-4),"Macro",INDEX($Q$5:$Q$1000,1):INDEX($Q$5:$Q$1000,$S34-4),INDEX($Q$5:$Q$1000,$S34-4))&amp;"."&amp;COUNTIFS($S$5:$S34,$S34,$T$5:$T34,"Sub"))))</f>
        <v/>
      </c>
      <c r="B34" s="56" t="n"/>
      <c r="C34" s="57" t="n"/>
      <c r="D34" s="58" t="n"/>
      <c r="E34" s="58" t="n"/>
      <c r="F34" s="58" t="n"/>
      <c r="G34" s="59" t="n"/>
      <c r="H34" s="59" t="n"/>
      <c r="I34" s="59" t="n"/>
      <c r="J34" s="59" t="n"/>
      <c r="K34" s="59" t="n"/>
      <c r="L34" s="60">
        <f>IF(NOT((COUNTA($B34:$K34)+COUNTA($O34))&gt;0),"",IF(ISNUMBER($F34),1,IF(N($U34)&gt;0,AVERAGEIFS($V$5:$V$1000,$S$5:$S$1000,ROW(),$T$5:$T$1000,"Sub"),$V34)))</f>
        <v/>
      </c>
      <c r="M34" s="55">
        <f>IF($L34="","",IF($L34&gt;=1,"Completado",IF($L34&gt;0,"En curso","Pendiente")))</f>
        <v/>
      </c>
      <c r="N34" s="55">
        <f>IF(NOT((COUNTA($B34:$K34)+COUNTA($O34))&gt;0),"",IF(ISNUMBER($F34),IF(AND(ISNUMBER($E34),$F34&gt;$E34),"Cumplida con "&amp;($F34-$E34)&amp;IF($F34-$E34=1," día"," días")&amp;" de retraso","Cumplida"),IF(N($L34)&gt;=1,"Cumplida",IF(NOT(ISNUMBER($E34)),"Sin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plazo")))))))</f>
        <v/>
      </c>
      <c r="O34" s="57" t="n"/>
      <c r="P34" s="61">
        <f>IF(NOT((COUNTA($B34:$K34)+COUNTA($O34))&gt;0),"",IF((IF($C34="","Falta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",""))="","✔ OK","⚠ "&amp;LEFT(IF($C34="","Falta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",""),LEN(IF($C34="","Falta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",""))-3)))</f>
        <v/>
      </c>
      <c r="Q34" s="62">
        <f>IF(NOT((COUNTA($B34:$K34)+COUNTA($O34))&gt;0),"",IF(AND($T34="Sub",N($S34)&gt;0),IF(ISNUMBER(INDEX($D$5:$D$1000,$S34-4)),DATE(YEAR(INDEX($D$5:$D$1000,$S34-4)),MONTH(INDEX($D$5:$D$1000,$S34-4)),1),IF(ISNUMBER(INDEX($E$5:$E$1000,$S34-4)),DATE(YEAR(INDEX($E$5:$E$1000,$S34-4)),MONTH(INDEX($E$5:$E$1000,$S34-4)),1),MesCiclo)),IF(ISNUMBER($D34),DATE(YEAR($D34),MONTH($D34),1),IF(ISNUMBER($E34),DATE(YEAR($E34),MONTH($E34),1),MesCiclo))))</f>
        <v/>
      </c>
      <c r="R34" s="63">
        <f>IF(OR($Q34="",$Q34&lt;&gt;MesCiclo),"",COUNTIF($Q$5:$Q34,MesCiclo))</f>
        <v/>
      </c>
      <c r="S34" s="63">
        <f>IF($T34="","",IF($T34="Macro",ROW(),IFERROR(LOOKUP(2,1/($T$5:$T34="Macro"),ROW($T$5:$T34)),0)))</f>
        <v/>
      </c>
      <c r="T34" s="63">
        <f>IF(NOT((COUNTA($B34:$K34)+COUNTA($O34))&gt;0),"",IF($B34="Subactividad","Sub","Macro"))</f>
        <v/>
      </c>
      <c r="U34" s="63">
        <f>IF($T34="Macro",COUNTIFS($S$5:$S$1000,ROW(),$T$5:$T$1000,"Sub"),"")</f>
        <v/>
      </c>
      <c r="V34" s="63">
        <f>IF($T34="","",IF(ISNUMBER($F34),1,IFERROR(LOOKUP(2,1/($H34:$K34&lt;&gt;""),$H34:$K34),0)))</f>
        <v/>
      </c>
      <c r="W34" s="63">
        <f>IF($T34="","",IF(AND(ISNUMBER($F34),$F34&lt;=IF($Q34=MesCiclo,InicioCiclo,$Q34+MOD(2-WEEKDAY($Q34),7))+6),1,IF(ISNUMBER($H34),$H34,0)))</f>
        <v/>
      </c>
      <c r="X34" s="63">
        <f>IF($T34="","",IF(AND(ISNUMBER($F34),$F34&lt;=IF($Q34=MesCiclo,InicioCiclo,$Q34+MOD(2-WEEKDAY($Q34),7))+13),1,IF(ISNUMBER($I34),$I34,$W34)))</f>
        <v/>
      </c>
      <c r="Y34" s="63">
        <f>IF($T34="","",IF(AND(ISNUMBER($F34),$F34&lt;=IF($Q34=MesCiclo,InicioCiclo,$Q34+MOD(2-WEEKDAY($Q34),7))+20),1,IF(ISNUMBER($J34),$J34,$X34)))</f>
        <v/>
      </c>
      <c r="Z34" s="63">
        <f>IF($T34="","",IF(AND(ISNUMBER($F34),$F34&lt;=IF($Q34=MesCiclo,InicioCiclo,$Q34+MOD(2-WEEKDAY($Q34),7))+27),1,IF(ISNUMBER($K34),$K34,$Y34)))</f>
        <v/>
      </c>
      <c r="AA34" s="63">
        <f>IF($T34="","",IF(AND(ISNUMBER($F34),$F34&lt;=IF($Q34=MesCiclo,InicioCiclo,$Q34+MOD(2-WEEKDAY($Q34),7))+6),1,IF(N($U34)&gt;0,AVERAGEIFS($W$5:$W$1000,$S$5:$S$1000,ROW(),$T$5:$T$1000,"Sub"),$W34)))</f>
        <v/>
      </c>
      <c r="AB34" s="63">
        <f>IF($T34="","",IF(AND(ISNUMBER($F34),$F34&lt;=IF($Q34=MesCiclo,InicioCiclo,$Q34+MOD(2-WEEKDAY($Q34),7))+13),1,IF(N($U34)&gt;0,AVERAGEIFS($X$5:$X$1000,$S$5:$S$1000,ROW(),$T$5:$T$1000,"Sub"),$X34)))</f>
        <v/>
      </c>
      <c r="AC34" s="63">
        <f>IF($T34="","",IF(AND(ISNUMBER($F34),$F34&lt;=IF($Q34=MesCiclo,InicioCiclo,$Q34+MOD(2-WEEKDAY($Q34),7))+20),1,IF(N($U34)&gt;0,AVERAGEIFS($Y$5:$Y$1000,$S$5:$S$1000,ROW(),$T$5:$T$1000,"Sub"),$Y34)))</f>
        <v/>
      </c>
      <c r="AD34" s="63">
        <f>IF($T34="","",IF(AND(ISNUMBER($F34),$F34&lt;=IF($Q34=MesCiclo,InicioCiclo,$Q34+MOD(2-WEEKDAY($Q34),7))+27),1,IF(N($U34)&gt;0,AVERAGEIFS($Z$5:$Z$1000,$S$5:$S$1000,ROW(),$T$5:$T$1000,"Sub"),$Z34)))</f>
        <v/>
      </c>
      <c r="AE34" s="63">
        <f>IF($T34&lt;&gt;"Macro","",IF(COUNTIFS($Q$5:$Q$1000,$Q34,$T$5:$T$1000,"Macro",$G$5:$G$1000,"&gt;0")=0,1/COUNTIFS($Q$5:$Q$1000,$Q34,$T$5:$T$1000,"Macro"),IF(AND(ISNUMBER($G34),N($G34)&gt;0),$G34,SUMIFS($G$5:$G$1000,$Q$5:$Q$1000,$Q34,$T$5:$T$1000,"Macro")/COUNTIFS($Q$5:$Q$1000,$Q34,$T$5:$T$1000,"Macro",$G$5:$G$1000,"&gt;0"))/(COUNTIFS($Q$5:$Q$1000,$Q34,$T$5:$T$1000,"Macro")*SUMIFS($G$5:$G$1000,$Q$5:$Q$1000,$Q34,$T$5:$T$1000,"Macro")/COUNTIFS($Q$5:$Q$1000,$Q34,$T$5:$T$1000,"Macro",$G$5:$G$1000,"&gt;0"))))</f>
        <v/>
      </c>
    </row>
    <row r="35">
      <c r="A35" s="55">
        <f>IF(NOT((COUNTA($B35:$K35)+COUNTA($O35))&gt;0),"",IF($T35="Macro",COUNTIFS($T$5:$T35,"Macro",$Q$5:$Q35,$Q35),IF(N($S35)=0,"?",COUNTIFS(INDEX($T$5:$T$1000,1):INDEX($T$5:$T$1000,$S35-4),"Macro",INDEX($Q$5:$Q$1000,1):INDEX($Q$5:$Q$1000,$S35-4),INDEX($Q$5:$Q$1000,$S35-4))&amp;"."&amp;COUNTIFS($S$5:$S35,$S35,$T$5:$T35,"Sub"))))</f>
        <v/>
      </c>
      <c r="B35" s="56" t="n"/>
      <c r="C35" s="57" t="n"/>
      <c r="D35" s="58" t="n"/>
      <c r="E35" s="58" t="n"/>
      <c r="F35" s="58" t="n"/>
      <c r="G35" s="59" t="n"/>
      <c r="H35" s="59" t="n"/>
      <c r="I35" s="59" t="n"/>
      <c r="J35" s="59" t="n"/>
      <c r="K35" s="59" t="n"/>
      <c r="L35" s="60">
        <f>IF(NOT((COUNTA($B35:$K35)+COUNTA($O35))&gt;0),"",IF(ISNUMBER($F35),1,IF(N($U35)&gt;0,AVERAGEIFS($V$5:$V$1000,$S$5:$S$1000,ROW(),$T$5:$T$1000,"Sub"),$V35)))</f>
        <v/>
      </c>
      <c r="M35" s="55">
        <f>IF($L35="","",IF($L35&gt;=1,"Completado",IF($L35&gt;0,"En curso","Pendiente")))</f>
        <v/>
      </c>
      <c r="N35" s="55">
        <f>IF(NOT((COUNTA($B35:$K35)+COUNTA($O35))&gt;0),"",IF(ISNUMBER($F35),IF(AND(ISNUMBER($E35),$F35&gt;$E35),"Cumplida con "&amp;($F35-$E35)&amp;IF($F35-$E35=1," día"," días")&amp;" de retraso","Cumplida"),IF(N($L35)&gt;=1,"Cumplida",IF(NOT(ISNUMBER($E35)),"Sin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plazo")))))))</f>
        <v/>
      </c>
      <c r="O35" s="57" t="n"/>
      <c r="P35" s="61">
        <f>IF(NOT((COUNTA($B35:$K35)+COUNTA($O35))&gt;0),"",IF((IF($C35="","Falta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",""))="","✔ OK","⚠ "&amp;LEFT(IF($C35="","Falta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",""),LEN(IF($C35="","Falta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",""))-3)))</f>
        <v/>
      </c>
      <c r="Q35" s="62">
        <f>IF(NOT((COUNTA($B35:$K35)+COUNTA($O35))&gt;0),"",IF(AND($T35="Sub",N($S35)&gt;0),IF(ISNUMBER(INDEX($D$5:$D$1000,$S35-4)),DATE(YEAR(INDEX($D$5:$D$1000,$S35-4)),MONTH(INDEX($D$5:$D$1000,$S35-4)),1),IF(ISNUMBER(INDEX($E$5:$E$1000,$S35-4)),DATE(YEAR(INDEX($E$5:$E$1000,$S35-4)),MONTH(INDEX($E$5:$E$1000,$S35-4)),1),MesCiclo)),IF(ISNUMBER($D35),DATE(YEAR($D35),MONTH($D35),1),IF(ISNUMBER($E35),DATE(YEAR($E35),MONTH($E35),1),MesCiclo))))</f>
        <v/>
      </c>
      <c r="R35" s="63">
        <f>IF(OR($Q35="",$Q35&lt;&gt;MesCiclo),"",COUNTIF($Q$5:$Q35,MesCiclo))</f>
        <v/>
      </c>
      <c r="S35" s="63">
        <f>IF($T35="","",IF($T35="Macro",ROW(),IFERROR(LOOKUP(2,1/($T$5:$T35="Macro"),ROW($T$5:$T35)),0)))</f>
        <v/>
      </c>
      <c r="T35" s="63">
        <f>IF(NOT((COUNTA($B35:$K35)+COUNTA($O35))&gt;0),"",IF($B35="Subactividad","Sub","Macro"))</f>
        <v/>
      </c>
      <c r="U35" s="63">
        <f>IF($T35="Macro",COUNTIFS($S$5:$S$1000,ROW(),$T$5:$T$1000,"Sub"),"")</f>
        <v/>
      </c>
      <c r="V35" s="63">
        <f>IF($T35="","",IF(ISNUMBER($F35),1,IFERROR(LOOKUP(2,1/($H35:$K35&lt;&gt;""),$H35:$K35),0)))</f>
        <v/>
      </c>
      <c r="W35" s="63">
        <f>IF($T35="","",IF(AND(ISNUMBER($F35),$F35&lt;=IF($Q35=MesCiclo,InicioCiclo,$Q35+MOD(2-WEEKDAY($Q35),7))+6),1,IF(ISNUMBER($H35),$H35,0)))</f>
        <v/>
      </c>
      <c r="X35" s="63">
        <f>IF($T35="","",IF(AND(ISNUMBER($F35),$F35&lt;=IF($Q35=MesCiclo,InicioCiclo,$Q35+MOD(2-WEEKDAY($Q35),7))+13),1,IF(ISNUMBER($I35),$I35,$W35)))</f>
        <v/>
      </c>
      <c r="Y35" s="63">
        <f>IF($T35="","",IF(AND(ISNUMBER($F35),$F35&lt;=IF($Q35=MesCiclo,InicioCiclo,$Q35+MOD(2-WEEKDAY($Q35),7))+20),1,IF(ISNUMBER($J35),$J35,$X35)))</f>
        <v/>
      </c>
      <c r="Z35" s="63">
        <f>IF($T35="","",IF(AND(ISNUMBER($F35),$F35&lt;=IF($Q35=MesCiclo,InicioCiclo,$Q35+MOD(2-WEEKDAY($Q35),7))+27),1,IF(ISNUMBER($K35),$K35,$Y35)))</f>
        <v/>
      </c>
      <c r="AA35" s="63">
        <f>IF($T35="","",IF(AND(ISNUMBER($F35),$F35&lt;=IF($Q35=MesCiclo,InicioCiclo,$Q35+MOD(2-WEEKDAY($Q35),7))+6),1,IF(N($U35)&gt;0,AVERAGEIFS($W$5:$W$1000,$S$5:$S$1000,ROW(),$T$5:$T$1000,"Sub"),$W35)))</f>
        <v/>
      </c>
      <c r="AB35" s="63">
        <f>IF($T35="","",IF(AND(ISNUMBER($F35),$F35&lt;=IF($Q35=MesCiclo,InicioCiclo,$Q35+MOD(2-WEEKDAY($Q35),7))+13),1,IF(N($U35)&gt;0,AVERAGEIFS($X$5:$X$1000,$S$5:$S$1000,ROW(),$T$5:$T$1000,"Sub"),$X35)))</f>
        <v/>
      </c>
      <c r="AC35" s="63">
        <f>IF($T35="","",IF(AND(ISNUMBER($F35),$F35&lt;=IF($Q35=MesCiclo,InicioCiclo,$Q35+MOD(2-WEEKDAY($Q35),7))+20),1,IF(N($U35)&gt;0,AVERAGEIFS($Y$5:$Y$1000,$S$5:$S$1000,ROW(),$T$5:$T$1000,"Sub"),$Y35)))</f>
        <v/>
      </c>
      <c r="AD35" s="63">
        <f>IF($T35="","",IF(AND(ISNUMBER($F35),$F35&lt;=IF($Q35=MesCiclo,InicioCiclo,$Q35+MOD(2-WEEKDAY($Q35),7))+27),1,IF(N($U35)&gt;0,AVERAGEIFS($Z$5:$Z$1000,$S$5:$S$1000,ROW(),$T$5:$T$1000,"Sub"),$Z35)))</f>
        <v/>
      </c>
      <c r="AE35" s="63">
        <f>IF($T35&lt;&gt;"Macro","",IF(COUNTIFS($Q$5:$Q$1000,$Q35,$T$5:$T$1000,"Macro",$G$5:$G$1000,"&gt;0")=0,1/COUNTIFS($Q$5:$Q$1000,$Q35,$T$5:$T$1000,"Macro"),IF(AND(ISNUMBER($G35),N($G35)&gt;0),$G35,SUMIFS($G$5:$G$1000,$Q$5:$Q$1000,$Q35,$T$5:$T$1000,"Macro")/COUNTIFS($Q$5:$Q$1000,$Q35,$T$5:$T$1000,"Macro",$G$5:$G$1000,"&gt;0"))/(COUNTIFS($Q$5:$Q$1000,$Q35,$T$5:$T$1000,"Macro")*SUMIFS($G$5:$G$1000,$Q$5:$Q$1000,$Q35,$T$5:$T$1000,"Macro")/COUNTIFS($Q$5:$Q$1000,$Q35,$T$5:$T$1000,"Macro",$G$5:$G$1000,"&gt;0"))))</f>
        <v/>
      </c>
    </row>
    <row r="36">
      <c r="A36" s="55">
        <f>IF(NOT((COUNTA($B36:$K36)+COUNTA($O36))&gt;0),"",IF($T36="Macro",COUNTIFS($T$5:$T36,"Macro",$Q$5:$Q36,$Q36),IF(N($S36)=0,"?",COUNTIFS(INDEX($T$5:$T$1000,1):INDEX($T$5:$T$1000,$S36-4),"Macro",INDEX($Q$5:$Q$1000,1):INDEX($Q$5:$Q$1000,$S36-4),INDEX($Q$5:$Q$1000,$S36-4))&amp;"."&amp;COUNTIFS($S$5:$S36,$S36,$T$5:$T36,"Sub"))))</f>
        <v/>
      </c>
      <c r="B36" s="56" t="n"/>
      <c r="C36" s="57" t="n"/>
      <c r="D36" s="58" t="n"/>
      <c r="E36" s="58" t="n"/>
      <c r="F36" s="58" t="n"/>
      <c r="G36" s="59" t="n"/>
      <c r="H36" s="59" t="n"/>
      <c r="I36" s="59" t="n"/>
      <c r="J36" s="59" t="n"/>
      <c r="K36" s="59" t="n"/>
      <c r="L36" s="60">
        <f>IF(NOT((COUNTA($B36:$K36)+COUNTA($O36))&gt;0),"",IF(ISNUMBER($F36),1,IF(N($U36)&gt;0,AVERAGEIFS($V$5:$V$1000,$S$5:$S$1000,ROW(),$T$5:$T$1000,"Sub"),$V36)))</f>
        <v/>
      </c>
      <c r="M36" s="55">
        <f>IF($L36="","",IF($L36&gt;=1,"Completado",IF($L36&gt;0,"En curso","Pendiente")))</f>
        <v/>
      </c>
      <c r="N36" s="55">
        <f>IF(NOT((COUNTA($B36:$K36)+COUNTA($O36))&gt;0),"",IF(ISNUMBER($F36),IF(AND(ISNUMBER($E36),$F36&gt;$E36),"Cumplida con "&amp;($F36-$E36)&amp;IF($F36-$E36=1," día"," días")&amp;" de retraso","Cumplida"),IF(N($L36)&gt;=1,"Cumplida",IF(NOT(ISNUMBER($E36)),"Sin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plazo")))))))</f>
        <v/>
      </c>
      <c r="O36" s="57" t="n"/>
      <c r="P36" s="61">
        <f>IF(NOT((COUNTA($B36:$K36)+COUNTA($O36))&gt;0),"",IF((IF($C36="","Falta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",""))="","✔ OK","⚠ "&amp;LEFT(IF($C36="","Falta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",""),LEN(IF($C36="","Falta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",""))-3)))</f>
        <v/>
      </c>
      <c r="Q36" s="62">
        <f>IF(NOT((COUNTA($B36:$K36)+COUNTA($O36))&gt;0),"",IF(AND($T36="Sub",N($S36)&gt;0),IF(ISNUMBER(INDEX($D$5:$D$1000,$S36-4)),DATE(YEAR(INDEX($D$5:$D$1000,$S36-4)),MONTH(INDEX($D$5:$D$1000,$S36-4)),1),IF(ISNUMBER(INDEX($E$5:$E$1000,$S36-4)),DATE(YEAR(INDEX($E$5:$E$1000,$S36-4)),MONTH(INDEX($E$5:$E$1000,$S36-4)),1),MesCiclo)),IF(ISNUMBER($D36),DATE(YEAR($D36),MONTH($D36),1),IF(ISNUMBER($E36),DATE(YEAR($E36),MONTH($E36),1),MesCiclo))))</f>
        <v/>
      </c>
      <c r="R36" s="63">
        <f>IF(OR($Q36="",$Q36&lt;&gt;MesCiclo),"",COUNTIF($Q$5:$Q36,MesCiclo))</f>
        <v/>
      </c>
      <c r="S36" s="63">
        <f>IF($T36="","",IF($T36="Macro",ROW(),IFERROR(LOOKUP(2,1/($T$5:$T36="Macro"),ROW($T$5:$T36)),0)))</f>
        <v/>
      </c>
      <c r="T36" s="63">
        <f>IF(NOT((COUNTA($B36:$K36)+COUNTA($O36))&gt;0),"",IF($B36="Subactividad","Sub","Macro"))</f>
        <v/>
      </c>
      <c r="U36" s="63">
        <f>IF($T36="Macro",COUNTIFS($S$5:$S$1000,ROW(),$T$5:$T$1000,"Sub"),"")</f>
        <v/>
      </c>
      <c r="V36" s="63">
        <f>IF($T36="","",IF(ISNUMBER($F36),1,IFERROR(LOOKUP(2,1/($H36:$K36&lt;&gt;""),$H36:$K36),0)))</f>
        <v/>
      </c>
      <c r="W36" s="63">
        <f>IF($T36="","",IF(AND(ISNUMBER($F36),$F36&lt;=IF($Q36=MesCiclo,InicioCiclo,$Q36+MOD(2-WEEKDAY($Q36),7))+6),1,IF(ISNUMBER($H36),$H36,0)))</f>
        <v/>
      </c>
      <c r="X36" s="63">
        <f>IF($T36="","",IF(AND(ISNUMBER($F36),$F36&lt;=IF($Q36=MesCiclo,InicioCiclo,$Q36+MOD(2-WEEKDAY($Q36),7))+13),1,IF(ISNUMBER($I36),$I36,$W36)))</f>
        <v/>
      </c>
      <c r="Y36" s="63">
        <f>IF($T36="","",IF(AND(ISNUMBER($F36),$F36&lt;=IF($Q36=MesCiclo,InicioCiclo,$Q36+MOD(2-WEEKDAY($Q36),7))+20),1,IF(ISNUMBER($J36),$J36,$X36)))</f>
        <v/>
      </c>
      <c r="Z36" s="63">
        <f>IF($T36="","",IF(AND(ISNUMBER($F36),$F36&lt;=IF($Q36=MesCiclo,InicioCiclo,$Q36+MOD(2-WEEKDAY($Q36),7))+27),1,IF(ISNUMBER($K36),$K36,$Y36)))</f>
        <v/>
      </c>
      <c r="AA36" s="63">
        <f>IF($T36="","",IF(AND(ISNUMBER($F36),$F36&lt;=IF($Q36=MesCiclo,InicioCiclo,$Q36+MOD(2-WEEKDAY($Q36),7))+6),1,IF(N($U36)&gt;0,AVERAGEIFS($W$5:$W$1000,$S$5:$S$1000,ROW(),$T$5:$T$1000,"Sub"),$W36)))</f>
        <v/>
      </c>
      <c r="AB36" s="63">
        <f>IF($T36="","",IF(AND(ISNUMBER($F36),$F36&lt;=IF($Q36=MesCiclo,InicioCiclo,$Q36+MOD(2-WEEKDAY($Q36),7))+13),1,IF(N($U36)&gt;0,AVERAGEIFS($X$5:$X$1000,$S$5:$S$1000,ROW(),$T$5:$T$1000,"Sub"),$X36)))</f>
        <v/>
      </c>
      <c r="AC36" s="63">
        <f>IF($T36="","",IF(AND(ISNUMBER($F36),$F36&lt;=IF($Q36=MesCiclo,InicioCiclo,$Q36+MOD(2-WEEKDAY($Q36),7))+20),1,IF(N($U36)&gt;0,AVERAGEIFS($Y$5:$Y$1000,$S$5:$S$1000,ROW(),$T$5:$T$1000,"Sub"),$Y36)))</f>
        <v/>
      </c>
      <c r="AD36" s="63">
        <f>IF($T36="","",IF(AND(ISNUMBER($F36),$F36&lt;=IF($Q36=MesCiclo,InicioCiclo,$Q36+MOD(2-WEEKDAY($Q36),7))+27),1,IF(N($U36)&gt;0,AVERAGEIFS($Z$5:$Z$1000,$S$5:$S$1000,ROW(),$T$5:$T$1000,"Sub"),$Z36)))</f>
        <v/>
      </c>
      <c r="AE36" s="63">
        <f>IF($T36&lt;&gt;"Macro","",IF(COUNTIFS($Q$5:$Q$1000,$Q36,$T$5:$T$1000,"Macro",$G$5:$G$1000,"&gt;0")=0,1/COUNTIFS($Q$5:$Q$1000,$Q36,$T$5:$T$1000,"Macro"),IF(AND(ISNUMBER($G36),N($G36)&gt;0),$G36,SUMIFS($G$5:$G$1000,$Q$5:$Q$1000,$Q36,$T$5:$T$1000,"Macro")/COUNTIFS($Q$5:$Q$1000,$Q36,$T$5:$T$1000,"Macro",$G$5:$G$1000,"&gt;0"))/(COUNTIFS($Q$5:$Q$1000,$Q36,$T$5:$T$1000,"Macro")*SUMIFS($G$5:$G$1000,$Q$5:$Q$1000,$Q36,$T$5:$T$1000,"Macro")/COUNTIFS($Q$5:$Q$1000,$Q36,$T$5:$T$1000,"Macro",$G$5:$G$1000,"&gt;0"))))</f>
        <v/>
      </c>
    </row>
    <row r="37">
      <c r="A37" s="55">
        <f>IF(NOT((COUNTA($B37:$K37)+COUNTA($O37))&gt;0),"",IF($T37="Macro",COUNTIFS($T$5:$T37,"Macro",$Q$5:$Q37,$Q37),IF(N($S37)=0,"?",COUNTIFS(INDEX($T$5:$T$1000,1):INDEX($T$5:$T$1000,$S37-4),"Macro",INDEX($Q$5:$Q$1000,1):INDEX($Q$5:$Q$1000,$S37-4),INDEX($Q$5:$Q$1000,$S37-4))&amp;"."&amp;COUNTIFS($S$5:$S37,$S37,$T$5:$T37,"Sub"))))</f>
        <v/>
      </c>
      <c r="B37" s="56" t="n"/>
      <c r="C37" s="57" t="n"/>
      <c r="D37" s="58" t="n"/>
      <c r="E37" s="58" t="n"/>
      <c r="F37" s="58" t="n"/>
      <c r="G37" s="59" t="n"/>
      <c r="H37" s="59" t="n"/>
      <c r="I37" s="59" t="n"/>
      <c r="J37" s="59" t="n"/>
      <c r="K37" s="59" t="n"/>
      <c r="L37" s="60">
        <f>IF(NOT((COUNTA($B37:$K37)+COUNTA($O37))&gt;0),"",IF(ISNUMBER($F37),1,IF(N($U37)&gt;0,AVERAGEIFS($V$5:$V$1000,$S$5:$S$1000,ROW(),$T$5:$T$1000,"Sub"),$V37)))</f>
        <v/>
      </c>
      <c r="M37" s="55">
        <f>IF($L37="","",IF($L37&gt;=1,"Completado",IF($L37&gt;0,"En curso","Pendiente")))</f>
        <v/>
      </c>
      <c r="N37" s="55">
        <f>IF(NOT((COUNTA($B37:$K37)+COUNTA($O37))&gt;0),"",IF(ISNUMBER($F37),IF(AND(ISNUMBER($E37),$F37&gt;$E37),"Cumplida con "&amp;($F37-$E37)&amp;IF($F37-$E37=1," día"," días")&amp;" de retraso","Cumplida"),IF(N($L37)&gt;=1,"Cumplida",IF(NOT(ISNUMBER($E37)),"Sin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plazo")))))))</f>
        <v/>
      </c>
      <c r="O37" s="57" t="n"/>
      <c r="P37" s="61">
        <f>IF(NOT((COUNTA($B37:$K37)+COUNTA($O37))&gt;0),"",IF((IF($C37="","Falta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",""))="","✔ OK","⚠ "&amp;LEFT(IF($C37="","Falta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",""),LEN(IF($C37="","Falta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",""))-3)))</f>
        <v/>
      </c>
      <c r="Q37" s="62">
        <f>IF(NOT((COUNTA($B37:$K37)+COUNTA($O37))&gt;0),"",IF(AND($T37="Sub",N($S37)&gt;0),IF(ISNUMBER(INDEX($D$5:$D$1000,$S37-4)),DATE(YEAR(INDEX($D$5:$D$1000,$S37-4)),MONTH(INDEX($D$5:$D$1000,$S37-4)),1),IF(ISNUMBER(INDEX($E$5:$E$1000,$S37-4)),DATE(YEAR(INDEX($E$5:$E$1000,$S37-4)),MONTH(INDEX($E$5:$E$1000,$S37-4)),1),MesCiclo)),IF(ISNUMBER($D37),DATE(YEAR($D37),MONTH($D37),1),IF(ISNUMBER($E37),DATE(YEAR($E37),MONTH($E37),1),MesCiclo))))</f>
        <v/>
      </c>
      <c r="R37" s="63">
        <f>IF(OR($Q37="",$Q37&lt;&gt;MesCiclo),"",COUNTIF($Q$5:$Q37,MesCiclo))</f>
        <v/>
      </c>
      <c r="S37" s="63">
        <f>IF($T37="","",IF($T37="Macro",ROW(),IFERROR(LOOKUP(2,1/($T$5:$T37="Macro"),ROW($T$5:$T37)),0)))</f>
        <v/>
      </c>
      <c r="T37" s="63">
        <f>IF(NOT((COUNTA($B37:$K37)+COUNTA($O37))&gt;0),"",IF($B37="Subactividad","Sub","Macro"))</f>
        <v/>
      </c>
      <c r="U37" s="63">
        <f>IF($T37="Macro",COUNTIFS($S$5:$S$1000,ROW(),$T$5:$T$1000,"Sub"),"")</f>
        <v/>
      </c>
      <c r="V37" s="63">
        <f>IF($T37="","",IF(ISNUMBER($F37),1,IFERROR(LOOKUP(2,1/($H37:$K37&lt;&gt;""),$H37:$K37),0)))</f>
        <v/>
      </c>
      <c r="W37" s="63">
        <f>IF($T37="","",IF(AND(ISNUMBER($F37),$F37&lt;=IF($Q37=MesCiclo,InicioCiclo,$Q37+MOD(2-WEEKDAY($Q37),7))+6),1,IF(ISNUMBER($H37),$H37,0)))</f>
        <v/>
      </c>
      <c r="X37" s="63">
        <f>IF($T37="","",IF(AND(ISNUMBER($F37),$F37&lt;=IF($Q37=MesCiclo,InicioCiclo,$Q37+MOD(2-WEEKDAY($Q37),7))+13),1,IF(ISNUMBER($I37),$I37,$W37)))</f>
        <v/>
      </c>
      <c r="Y37" s="63">
        <f>IF($T37="","",IF(AND(ISNUMBER($F37),$F37&lt;=IF($Q37=MesCiclo,InicioCiclo,$Q37+MOD(2-WEEKDAY($Q37),7))+20),1,IF(ISNUMBER($J37),$J37,$X37)))</f>
        <v/>
      </c>
      <c r="Z37" s="63">
        <f>IF($T37="","",IF(AND(ISNUMBER($F37),$F37&lt;=IF($Q37=MesCiclo,InicioCiclo,$Q37+MOD(2-WEEKDAY($Q37),7))+27),1,IF(ISNUMBER($K37),$K37,$Y37)))</f>
        <v/>
      </c>
      <c r="AA37" s="63">
        <f>IF($T37="","",IF(AND(ISNUMBER($F37),$F37&lt;=IF($Q37=MesCiclo,InicioCiclo,$Q37+MOD(2-WEEKDAY($Q37),7))+6),1,IF(N($U37)&gt;0,AVERAGEIFS($W$5:$W$1000,$S$5:$S$1000,ROW(),$T$5:$T$1000,"Sub"),$W37)))</f>
        <v/>
      </c>
      <c r="AB37" s="63">
        <f>IF($T37="","",IF(AND(ISNUMBER($F37),$F37&lt;=IF($Q37=MesCiclo,InicioCiclo,$Q37+MOD(2-WEEKDAY($Q37),7))+13),1,IF(N($U37)&gt;0,AVERAGEIFS($X$5:$X$1000,$S$5:$S$1000,ROW(),$T$5:$T$1000,"Sub"),$X37)))</f>
        <v/>
      </c>
      <c r="AC37" s="63">
        <f>IF($T37="","",IF(AND(ISNUMBER($F37),$F37&lt;=IF($Q37=MesCiclo,InicioCiclo,$Q37+MOD(2-WEEKDAY($Q37),7))+20),1,IF(N($U37)&gt;0,AVERAGEIFS($Y$5:$Y$1000,$S$5:$S$1000,ROW(),$T$5:$T$1000,"Sub"),$Y37)))</f>
        <v/>
      </c>
      <c r="AD37" s="63">
        <f>IF($T37="","",IF(AND(ISNUMBER($F37),$F37&lt;=IF($Q37=MesCiclo,InicioCiclo,$Q37+MOD(2-WEEKDAY($Q37),7))+27),1,IF(N($U37)&gt;0,AVERAGEIFS($Z$5:$Z$1000,$S$5:$S$1000,ROW(),$T$5:$T$1000,"Sub"),$Z37)))</f>
        <v/>
      </c>
      <c r="AE37" s="63">
        <f>IF($T37&lt;&gt;"Macro","",IF(COUNTIFS($Q$5:$Q$1000,$Q37,$T$5:$T$1000,"Macro",$G$5:$G$1000,"&gt;0")=0,1/COUNTIFS($Q$5:$Q$1000,$Q37,$T$5:$T$1000,"Macro"),IF(AND(ISNUMBER($G37),N($G37)&gt;0),$G37,SUMIFS($G$5:$G$1000,$Q$5:$Q$1000,$Q37,$T$5:$T$1000,"Macro")/COUNTIFS($Q$5:$Q$1000,$Q37,$T$5:$T$1000,"Macro",$G$5:$G$1000,"&gt;0"))/(COUNTIFS($Q$5:$Q$1000,$Q37,$T$5:$T$1000,"Macro")*SUMIFS($G$5:$G$1000,$Q$5:$Q$1000,$Q37,$T$5:$T$1000,"Macro")/COUNTIFS($Q$5:$Q$1000,$Q37,$T$5:$T$1000,"Macro",$G$5:$G$1000,"&gt;0"))))</f>
        <v/>
      </c>
    </row>
    <row r="38">
      <c r="A38" s="55">
        <f>IF(NOT((COUNTA($B38:$K38)+COUNTA($O38))&gt;0),"",IF($T38="Macro",COUNTIFS($T$5:$T38,"Macro",$Q$5:$Q38,$Q38),IF(N($S38)=0,"?",COUNTIFS(INDEX($T$5:$T$1000,1):INDEX($T$5:$T$1000,$S38-4),"Macro",INDEX($Q$5:$Q$1000,1):INDEX($Q$5:$Q$1000,$S38-4),INDEX($Q$5:$Q$1000,$S38-4))&amp;"."&amp;COUNTIFS($S$5:$S38,$S38,$T$5:$T38,"Sub"))))</f>
        <v/>
      </c>
      <c r="B38" s="56" t="n"/>
      <c r="C38" s="57" t="n"/>
      <c r="D38" s="58" t="n"/>
      <c r="E38" s="58" t="n"/>
      <c r="F38" s="58" t="n"/>
      <c r="G38" s="59" t="n"/>
      <c r="H38" s="59" t="n"/>
      <c r="I38" s="59" t="n"/>
      <c r="J38" s="59" t="n"/>
      <c r="K38" s="59" t="n"/>
      <c r="L38" s="60">
        <f>IF(NOT((COUNTA($B38:$K38)+COUNTA($O38))&gt;0),"",IF(ISNUMBER($F38),1,IF(N($U38)&gt;0,AVERAGEIFS($V$5:$V$1000,$S$5:$S$1000,ROW(),$T$5:$T$1000,"Sub"),$V38)))</f>
        <v/>
      </c>
      <c r="M38" s="55">
        <f>IF($L38="","",IF($L38&gt;=1,"Completado",IF($L38&gt;0,"En curso","Pendiente")))</f>
        <v/>
      </c>
      <c r="N38" s="55">
        <f>IF(NOT((COUNTA($B38:$K38)+COUNTA($O38))&gt;0),"",IF(ISNUMBER($F38),IF(AND(ISNUMBER($E38),$F38&gt;$E38),"Cumplida con "&amp;($F38-$E38)&amp;IF($F38-$E38=1," día"," días")&amp;" de retraso","Cumplida"),IF(N($L38)&gt;=1,"Cumplida",IF(NOT(ISNUMBER($E38)),"Sin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plazo")))))))</f>
        <v/>
      </c>
      <c r="O38" s="57" t="n"/>
      <c r="P38" s="61">
        <f>IF(NOT((COUNTA($B38:$K38)+COUNTA($O38))&gt;0),"",IF((IF($C38="","Falta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",""))="","✔ OK","⚠ "&amp;LEFT(IF($C38="","Falta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",""),LEN(IF($C38="","Falta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",""))-3)))</f>
        <v/>
      </c>
      <c r="Q38" s="62">
        <f>IF(NOT((COUNTA($B38:$K38)+COUNTA($O38))&gt;0),"",IF(AND($T38="Sub",N($S38)&gt;0),IF(ISNUMBER(INDEX($D$5:$D$1000,$S38-4)),DATE(YEAR(INDEX($D$5:$D$1000,$S38-4)),MONTH(INDEX($D$5:$D$1000,$S38-4)),1),IF(ISNUMBER(INDEX($E$5:$E$1000,$S38-4)),DATE(YEAR(INDEX($E$5:$E$1000,$S38-4)),MONTH(INDEX($E$5:$E$1000,$S38-4)),1),MesCiclo)),IF(ISNUMBER($D38),DATE(YEAR($D38),MONTH($D38),1),IF(ISNUMBER($E38),DATE(YEAR($E38),MONTH($E38),1),MesCiclo))))</f>
        <v/>
      </c>
      <c r="R38" s="63">
        <f>IF(OR($Q38="",$Q38&lt;&gt;MesCiclo),"",COUNTIF($Q$5:$Q38,MesCiclo))</f>
        <v/>
      </c>
      <c r="S38" s="63">
        <f>IF($T38="","",IF($T38="Macro",ROW(),IFERROR(LOOKUP(2,1/($T$5:$T38="Macro"),ROW($T$5:$T38)),0)))</f>
        <v/>
      </c>
      <c r="T38" s="63">
        <f>IF(NOT((COUNTA($B38:$K38)+COUNTA($O38))&gt;0),"",IF($B38="Subactividad","Sub","Macro"))</f>
        <v/>
      </c>
      <c r="U38" s="63">
        <f>IF($T38="Macro",COUNTIFS($S$5:$S$1000,ROW(),$T$5:$T$1000,"Sub"),"")</f>
        <v/>
      </c>
      <c r="V38" s="63">
        <f>IF($T38="","",IF(ISNUMBER($F38),1,IFERROR(LOOKUP(2,1/($H38:$K38&lt;&gt;""),$H38:$K38),0)))</f>
        <v/>
      </c>
      <c r="W38" s="63">
        <f>IF($T38="","",IF(AND(ISNUMBER($F38),$F38&lt;=IF($Q38=MesCiclo,InicioCiclo,$Q38+MOD(2-WEEKDAY($Q38),7))+6),1,IF(ISNUMBER($H38),$H38,0)))</f>
        <v/>
      </c>
      <c r="X38" s="63">
        <f>IF($T38="","",IF(AND(ISNUMBER($F38),$F38&lt;=IF($Q38=MesCiclo,InicioCiclo,$Q38+MOD(2-WEEKDAY($Q38),7))+13),1,IF(ISNUMBER($I38),$I38,$W38)))</f>
        <v/>
      </c>
      <c r="Y38" s="63">
        <f>IF($T38="","",IF(AND(ISNUMBER($F38),$F38&lt;=IF($Q38=MesCiclo,InicioCiclo,$Q38+MOD(2-WEEKDAY($Q38),7))+20),1,IF(ISNUMBER($J38),$J38,$X38)))</f>
        <v/>
      </c>
      <c r="Z38" s="63">
        <f>IF($T38="","",IF(AND(ISNUMBER($F38),$F38&lt;=IF($Q38=MesCiclo,InicioCiclo,$Q38+MOD(2-WEEKDAY($Q38),7))+27),1,IF(ISNUMBER($K38),$K38,$Y38)))</f>
        <v/>
      </c>
      <c r="AA38" s="63">
        <f>IF($T38="","",IF(AND(ISNUMBER($F38),$F38&lt;=IF($Q38=MesCiclo,InicioCiclo,$Q38+MOD(2-WEEKDAY($Q38),7))+6),1,IF(N($U38)&gt;0,AVERAGEIFS($W$5:$W$1000,$S$5:$S$1000,ROW(),$T$5:$T$1000,"Sub"),$W38)))</f>
        <v/>
      </c>
      <c r="AB38" s="63">
        <f>IF($T38="","",IF(AND(ISNUMBER($F38),$F38&lt;=IF($Q38=MesCiclo,InicioCiclo,$Q38+MOD(2-WEEKDAY($Q38),7))+13),1,IF(N($U38)&gt;0,AVERAGEIFS($X$5:$X$1000,$S$5:$S$1000,ROW(),$T$5:$T$1000,"Sub"),$X38)))</f>
        <v/>
      </c>
      <c r="AC38" s="63">
        <f>IF($T38="","",IF(AND(ISNUMBER($F38),$F38&lt;=IF($Q38=MesCiclo,InicioCiclo,$Q38+MOD(2-WEEKDAY($Q38),7))+20),1,IF(N($U38)&gt;0,AVERAGEIFS($Y$5:$Y$1000,$S$5:$S$1000,ROW(),$T$5:$T$1000,"Sub"),$Y38)))</f>
        <v/>
      </c>
      <c r="AD38" s="63">
        <f>IF($T38="","",IF(AND(ISNUMBER($F38),$F38&lt;=IF($Q38=MesCiclo,InicioCiclo,$Q38+MOD(2-WEEKDAY($Q38),7))+27),1,IF(N($U38)&gt;0,AVERAGEIFS($Z$5:$Z$1000,$S$5:$S$1000,ROW(),$T$5:$T$1000,"Sub"),$Z38)))</f>
        <v/>
      </c>
      <c r="AE38" s="63">
        <f>IF($T38&lt;&gt;"Macro","",IF(COUNTIFS($Q$5:$Q$1000,$Q38,$T$5:$T$1000,"Macro",$G$5:$G$1000,"&gt;0")=0,1/COUNTIFS($Q$5:$Q$1000,$Q38,$T$5:$T$1000,"Macro"),IF(AND(ISNUMBER($G38),N($G38)&gt;0),$G38,SUMIFS($G$5:$G$1000,$Q$5:$Q$1000,$Q38,$T$5:$T$1000,"Macro")/COUNTIFS($Q$5:$Q$1000,$Q38,$T$5:$T$1000,"Macro",$G$5:$G$1000,"&gt;0"))/(COUNTIFS($Q$5:$Q$1000,$Q38,$T$5:$T$1000,"Macro")*SUMIFS($G$5:$G$1000,$Q$5:$Q$1000,$Q38,$T$5:$T$1000,"Macro")/COUNTIFS($Q$5:$Q$1000,$Q38,$T$5:$T$1000,"Macro",$G$5:$G$1000,"&gt;0"))))</f>
        <v/>
      </c>
    </row>
    <row r="39">
      <c r="A39" s="55">
        <f>IF(NOT((COUNTA($B39:$K39)+COUNTA($O39))&gt;0),"",IF($T39="Macro",COUNTIFS($T$5:$T39,"Macro",$Q$5:$Q39,$Q39),IF(N($S39)=0,"?",COUNTIFS(INDEX($T$5:$T$1000,1):INDEX($T$5:$T$1000,$S39-4),"Macro",INDEX($Q$5:$Q$1000,1):INDEX($Q$5:$Q$1000,$S39-4),INDEX($Q$5:$Q$1000,$S39-4))&amp;"."&amp;COUNTIFS($S$5:$S39,$S39,$T$5:$T39,"Sub"))))</f>
        <v/>
      </c>
      <c r="B39" s="56" t="n"/>
      <c r="C39" s="57" t="n"/>
      <c r="D39" s="58" t="n"/>
      <c r="E39" s="58" t="n"/>
      <c r="F39" s="58" t="n"/>
      <c r="G39" s="59" t="n"/>
      <c r="H39" s="59" t="n"/>
      <c r="I39" s="59" t="n"/>
      <c r="J39" s="59" t="n"/>
      <c r="K39" s="59" t="n"/>
      <c r="L39" s="60">
        <f>IF(NOT((COUNTA($B39:$K39)+COUNTA($O39))&gt;0),"",IF(ISNUMBER($F39),1,IF(N($U39)&gt;0,AVERAGEIFS($V$5:$V$1000,$S$5:$S$1000,ROW(),$T$5:$T$1000,"Sub"),$V39)))</f>
        <v/>
      </c>
      <c r="M39" s="55">
        <f>IF($L39="","",IF($L39&gt;=1,"Completado",IF($L39&gt;0,"En curso","Pendiente")))</f>
        <v/>
      </c>
      <c r="N39" s="55">
        <f>IF(NOT((COUNTA($B39:$K39)+COUNTA($O39))&gt;0),"",IF(ISNUMBER($F39),IF(AND(ISNUMBER($E39),$F39&gt;$E39),"Cumplida con "&amp;($F39-$E39)&amp;IF($F39-$E39=1," día"," días")&amp;" de retraso","Cumplida"),IF(N($L39)&gt;=1,"Cumplida",IF(NOT(ISNUMBER($E39)),"Sin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plazo")))))))</f>
        <v/>
      </c>
      <c r="O39" s="57" t="n"/>
      <c r="P39" s="61">
        <f>IF(NOT((COUNTA($B39:$K39)+COUNTA($O39))&gt;0),"",IF((IF($C39="","Falta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",""))="","✔ OK","⚠ "&amp;LEFT(IF($C39="","Falta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",""),LEN(IF($C39="","Falta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",""))-3)))</f>
        <v/>
      </c>
      <c r="Q39" s="62">
        <f>IF(NOT((COUNTA($B39:$K39)+COUNTA($O39))&gt;0),"",IF(AND($T39="Sub",N($S39)&gt;0),IF(ISNUMBER(INDEX($D$5:$D$1000,$S39-4)),DATE(YEAR(INDEX($D$5:$D$1000,$S39-4)),MONTH(INDEX($D$5:$D$1000,$S39-4)),1),IF(ISNUMBER(INDEX($E$5:$E$1000,$S39-4)),DATE(YEAR(INDEX($E$5:$E$1000,$S39-4)),MONTH(INDEX($E$5:$E$1000,$S39-4)),1),MesCiclo)),IF(ISNUMBER($D39),DATE(YEAR($D39),MONTH($D39),1),IF(ISNUMBER($E39),DATE(YEAR($E39),MONTH($E39),1),MesCiclo))))</f>
        <v/>
      </c>
      <c r="R39" s="63">
        <f>IF(OR($Q39="",$Q39&lt;&gt;MesCiclo),"",COUNTIF($Q$5:$Q39,MesCiclo))</f>
        <v/>
      </c>
      <c r="S39" s="63">
        <f>IF($T39="","",IF($T39="Macro",ROW(),IFERROR(LOOKUP(2,1/($T$5:$T39="Macro"),ROW($T$5:$T39)),0)))</f>
        <v/>
      </c>
      <c r="T39" s="63">
        <f>IF(NOT((COUNTA($B39:$K39)+COUNTA($O39))&gt;0),"",IF($B39="Subactividad","Sub","Macro"))</f>
        <v/>
      </c>
      <c r="U39" s="63">
        <f>IF($T39="Macro",COUNTIFS($S$5:$S$1000,ROW(),$T$5:$T$1000,"Sub"),"")</f>
        <v/>
      </c>
      <c r="V39" s="63">
        <f>IF($T39="","",IF(ISNUMBER($F39),1,IFERROR(LOOKUP(2,1/($H39:$K39&lt;&gt;""),$H39:$K39),0)))</f>
        <v/>
      </c>
      <c r="W39" s="63">
        <f>IF($T39="","",IF(AND(ISNUMBER($F39),$F39&lt;=IF($Q39=MesCiclo,InicioCiclo,$Q39+MOD(2-WEEKDAY($Q39),7))+6),1,IF(ISNUMBER($H39),$H39,0)))</f>
        <v/>
      </c>
      <c r="X39" s="63">
        <f>IF($T39="","",IF(AND(ISNUMBER($F39),$F39&lt;=IF($Q39=MesCiclo,InicioCiclo,$Q39+MOD(2-WEEKDAY($Q39),7))+13),1,IF(ISNUMBER($I39),$I39,$W39)))</f>
        <v/>
      </c>
      <c r="Y39" s="63">
        <f>IF($T39="","",IF(AND(ISNUMBER($F39),$F39&lt;=IF($Q39=MesCiclo,InicioCiclo,$Q39+MOD(2-WEEKDAY($Q39),7))+20),1,IF(ISNUMBER($J39),$J39,$X39)))</f>
        <v/>
      </c>
      <c r="Z39" s="63">
        <f>IF($T39="","",IF(AND(ISNUMBER($F39),$F39&lt;=IF($Q39=MesCiclo,InicioCiclo,$Q39+MOD(2-WEEKDAY($Q39),7))+27),1,IF(ISNUMBER($K39),$K39,$Y39)))</f>
        <v/>
      </c>
      <c r="AA39" s="63">
        <f>IF($T39="","",IF(AND(ISNUMBER($F39),$F39&lt;=IF($Q39=MesCiclo,InicioCiclo,$Q39+MOD(2-WEEKDAY($Q39),7))+6),1,IF(N($U39)&gt;0,AVERAGEIFS($W$5:$W$1000,$S$5:$S$1000,ROW(),$T$5:$T$1000,"Sub"),$W39)))</f>
        <v/>
      </c>
      <c r="AB39" s="63">
        <f>IF($T39="","",IF(AND(ISNUMBER($F39),$F39&lt;=IF($Q39=MesCiclo,InicioCiclo,$Q39+MOD(2-WEEKDAY($Q39),7))+13),1,IF(N($U39)&gt;0,AVERAGEIFS($X$5:$X$1000,$S$5:$S$1000,ROW(),$T$5:$T$1000,"Sub"),$X39)))</f>
        <v/>
      </c>
      <c r="AC39" s="63">
        <f>IF($T39="","",IF(AND(ISNUMBER($F39),$F39&lt;=IF($Q39=MesCiclo,InicioCiclo,$Q39+MOD(2-WEEKDAY($Q39),7))+20),1,IF(N($U39)&gt;0,AVERAGEIFS($Y$5:$Y$1000,$S$5:$S$1000,ROW(),$T$5:$T$1000,"Sub"),$Y39)))</f>
        <v/>
      </c>
      <c r="AD39" s="63">
        <f>IF($T39="","",IF(AND(ISNUMBER($F39),$F39&lt;=IF($Q39=MesCiclo,InicioCiclo,$Q39+MOD(2-WEEKDAY($Q39),7))+27),1,IF(N($U39)&gt;0,AVERAGEIFS($Z$5:$Z$1000,$S$5:$S$1000,ROW(),$T$5:$T$1000,"Sub"),$Z39)))</f>
        <v/>
      </c>
      <c r="AE39" s="63">
        <f>IF($T39&lt;&gt;"Macro","",IF(COUNTIFS($Q$5:$Q$1000,$Q39,$T$5:$T$1000,"Macro",$G$5:$G$1000,"&gt;0")=0,1/COUNTIFS($Q$5:$Q$1000,$Q39,$T$5:$T$1000,"Macro"),IF(AND(ISNUMBER($G39),N($G39)&gt;0),$G39,SUMIFS($G$5:$G$1000,$Q$5:$Q$1000,$Q39,$T$5:$T$1000,"Macro")/COUNTIFS($Q$5:$Q$1000,$Q39,$T$5:$T$1000,"Macro",$G$5:$G$1000,"&gt;0"))/(COUNTIFS($Q$5:$Q$1000,$Q39,$T$5:$T$1000,"Macro")*SUMIFS($G$5:$G$1000,$Q$5:$Q$1000,$Q39,$T$5:$T$1000,"Macro")/COUNTIFS($Q$5:$Q$1000,$Q39,$T$5:$T$1000,"Macro",$G$5:$G$1000,"&gt;0"))))</f>
        <v/>
      </c>
    </row>
    <row r="40">
      <c r="A40" s="55">
        <f>IF(NOT((COUNTA($B40:$K40)+COUNTA($O40))&gt;0),"",IF($T40="Macro",COUNTIFS($T$5:$T40,"Macro",$Q$5:$Q40,$Q40),IF(N($S40)=0,"?",COUNTIFS(INDEX($T$5:$T$1000,1):INDEX($T$5:$T$1000,$S40-4),"Macro",INDEX($Q$5:$Q$1000,1):INDEX($Q$5:$Q$1000,$S40-4),INDEX($Q$5:$Q$1000,$S40-4))&amp;"."&amp;COUNTIFS($S$5:$S40,$S40,$T$5:$T40,"Sub"))))</f>
        <v/>
      </c>
      <c r="B40" s="56" t="n"/>
      <c r="C40" s="57" t="n"/>
      <c r="D40" s="58" t="n"/>
      <c r="E40" s="58" t="n"/>
      <c r="F40" s="58" t="n"/>
      <c r="G40" s="59" t="n"/>
      <c r="H40" s="59" t="n"/>
      <c r="I40" s="59" t="n"/>
      <c r="J40" s="59" t="n"/>
      <c r="K40" s="59" t="n"/>
      <c r="L40" s="60">
        <f>IF(NOT((COUNTA($B40:$K40)+COUNTA($O40))&gt;0),"",IF(ISNUMBER($F40),1,IF(N($U40)&gt;0,AVERAGEIFS($V$5:$V$1000,$S$5:$S$1000,ROW(),$T$5:$T$1000,"Sub"),$V40)))</f>
        <v/>
      </c>
      <c r="M40" s="55">
        <f>IF($L40="","",IF($L40&gt;=1,"Completado",IF($L40&gt;0,"En curso","Pendiente")))</f>
        <v/>
      </c>
      <c r="N40" s="55">
        <f>IF(NOT((COUNTA($B40:$K40)+COUNTA($O40))&gt;0),"",IF(ISNUMBER($F40),IF(AND(ISNUMBER($E40),$F40&gt;$E40),"Cumplida con "&amp;($F40-$E40)&amp;IF($F40-$E40=1," día"," días")&amp;" de retraso","Cumplida"),IF(N($L40)&gt;=1,"Cumplida",IF(NOT(ISNUMBER($E40)),"Sin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plazo")))))))</f>
        <v/>
      </c>
      <c r="O40" s="57" t="n"/>
      <c r="P40" s="61">
        <f>IF(NOT((COUNTA($B40:$K40)+COUNTA($O40))&gt;0),"",IF((IF($C40="","Falta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",""))="","✔ OK","⚠ "&amp;LEFT(IF($C40="","Falta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",""),LEN(IF($C40="","Falta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",""))-3)))</f>
        <v/>
      </c>
      <c r="Q40" s="62">
        <f>IF(NOT((COUNTA($B40:$K40)+COUNTA($O40))&gt;0),"",IF(AND($T40="Sub",N($S40)&gt;0),IF(ISNUMBER(INDEX($D$5:$D$1000,$S40-4)),DATE(YEAR(INDEX($D$5:$D$1000,$S40-4)),MONTH(INDEX($D$5:$D$1000,$S40-4)),1),IF(ISNUMBER(INDEX($E$5:$E$1000,$S40-4)),DATE(YEAR(INDEX($E$5:$E$1000,$S40-4)),MONTH(INDEX($E$5:$E$1000,$S40-4)),1),MesCiclo)),IF(ISNUMBER($D40),DATE(YEAR($D40),MONTH($D40),1),IF(ISNUMBER($E40),DATE(YEAR($E40),MONTH($E40),1),MesCiclo))))</f>
        <v/>
      </c>
      <c r="R40" s="63">
        <f>IF(OR($Q40="",$Q40&lt;&gt;MesCiclo),"",COUNTIF($Q$5:$Q40,MesCiclo))</f>
        <v/>
      </c>
      <c r="S40" s="63">
        <f>IF($T40="","",IF($T40="Macro",ROW(),IFERROR(LOOKUP(2,1/($T$5:$T40="Macro"),ROW($T$5:$T40)),0)))</f>
        <v/>
      </c>
      <c r="T40" s="63">
        <f>IF(NOT((COUNTA($B40:$K40)+COUNTA($O40))&gt;0),"",IF($B40="Subactividad","Sub","Macro"))</f>
        <v/>
      </c>
      <c r="U40" s="63">
        <f>IF($T40="Macro",COUNTIFS($S$5:$S$1000,ROW(),$T$5:$T$1000,"Sub"),"")</f>
        <v/>
      </c>
      <c r="V40" s="63">
        <f>IF($T40="","",IF(ISNUMBER($F40),1,IFERROR(LOOKUP(2,1/($H40:$K40&lt;&gt;""),$H40:$K40),0)))</f>
        <v/>
      </c>
      <c r="W40" s="63">
        <f>IF($T40="","",IF(AND(ISNUMBER($F40),$F40&lt;=IF($Q40=MesCiclo,InicioCiclo,$Q40+MOD(2-WEEKDAY($Q40),7))+6),1,IF(ISNUMBER($H40),$H40,0)))</f>
        <v/>
      </c>
      <c r="X40" s="63">
        <f>IF($T40="","",IF(AND(ISNUMBER($F40),$F40&lt;=IF($Q40=MesCiclo,InicioCiclo,$Q40+MOD(2-WEEKDAY($Q40),7))+13),1,IF(ISNUMBER($I40),$I40,$W40)))</f>
        <v/>
      </c>
      <c r="Y40" s="63">
        <f>IF($T40="","",IF(AND(ISNUMBER($F40),$F40&lt;=IF($Q40=MesCiclo,InicioCiclo,$Q40+MOD(2-WEEKDAY($Q40),7))+20),1,IF(ISNUMBER($J40),$J40,$X40)))</f>
        <v/>
      </c>
      <c r="Z40" s="63">
        <f>IF($T40="","",IF(AND(ISNUMBER($F40),$F40&lt;=IF($Q40=MesCiclo,InicioCiclo,$Q40+MOD(2-WEEKDAY($Q40),7))+27),1,IF(ISNUMBER($K40),$K40,$Y40)))</f>
        <v/>
      </c>
      <c r="AA40" s="63">
        <f>IF($T40="","",IF(AND(ISNUMBER($F40),$F40&lt;=IF($Q40=MesCiclo,InicioCiclo,$Q40+MOD(2-WEEKDAY($Q40),7))+6),1,IF(N($U40)&gt;0,AVERAGEIFS($W$5:$W$1000,$S$5:$S$1000,ROW(),$T$5:$T$1000,"Sub"),$W40)))</f>
        <v/>
      </c>
      <c r="AB40" s="63">
        <f>IF($T40="","",IF(AND(ISNUMBER($F40),$F40&lt;=IF($Q40=MesCiclo,InicioCiclo,$Q40+MOD(2-WEEKDAY($Q40),7))+13),1,IF(N($U40)&gt;0,AVERAGEIFS($X$5:$X$1000,$S$5:$S$1000,ROW(),$T$5:$T$1000,"Sub"),$X40)))</f>
        <v/>
      </c>
      <c r="AC40" s="63">
        <f>IF($T40="","",IF(AND(ISNUMBER($F40),$F40&lt;=IF($Q40=MesCiclo,InicioCiclo,$Q40+MOD(2-WEEKDAY($Q40),7))+20),1,IF(N($U40)&gt;0,AVERAGEIFS($Y$5:$Y$1000,$S$5:$S$1000,ROW(),$T$5:$T$1000,"Sub"),$Y40)))</f>
        <v/>
      </c>
      <c r="AD40" s="63">
        <f>IF($T40="","",IF(AND(ISNUMBER($F40),$F40&lt;=IF($Q40=MesCiclo,InicioCiclo,$Q40+MOD(2-WEEKDAY($Q40),7))+27),1,IF(N($U40)&gt;0,AVERAGEIFS($Z$5:$Z$1000,$S$5:$S$1000,ROW(),$T$5:$T$1000,"Sub"),$Z40)))</f>
        <v/>
      </c>
      <c r="AE40" s="63">
        <f>IF($T40&lt;&gt;"Macro","",IF(COUNTIFS($Q$5:$Q$1000,$Q40,$T$5:$T$1000,"Macro",$G$5:$G$1000,"&gt;0")=0,1/COUNTIFS($Q$5:$Q$1000,$Q40,$T$5:$T$1000,"Macro"),IF(AND(ISNUMBER($G40),N($G40)&gt;0),$G40,SUMIFS($G$5:$G$1000,$Q$5:$Q$1000,$Q40,$T$5:$T$1000,"Macro")/COUNTIFS($Q$5:$Q$1000,$Q40,$T$5:$T$1000,"Macro",$G$5:$G$1000,"&gt;0"))/(COUNTIFS($Q$5:$Q$1000,$Q40,$T$5:$T$1000,"Macro")*SUMIFS($G$5:$G$1000,$Q$5:$Q$1000,$Q40,$T$5:$T$1000,"Macro")/COUNTIFS($Q$5:$Q$1000,$Q40,$T$5:$T$1000,"Macro",$G$5:$G$1000,"&gt;0"))))</f>
        <v/>
      </c>
    </row>
    <row r="41">
      <c r="A41" s="55">
        <f>IF(NOT((COUNTA($B41:$K41)+COUNTA($O41))&gt;0),"",IF($T41="Macro",COUNTIFS($T$5:$T41,"Macro",$Q$5:$Q41,$Q41),IF(N($S41)=0,"?",COUNTIFS(INDEX($T$5:$T$1000,1):INDEX($T$5:$T$1000,$S41-4),"Macro",INDEX($Q$5:$Q$1000,1):INDEX($Q$5:$Q$1000,$S41-4),INDEX($Q$5:$Q$1000,$S41-4))&amp;"."&amp;COUNTIFS($S$5:$S41,$S41,$T$5:$T41,"Sub"))))</f>
        <v/>
      </c>
      <c r="B41" s="56" t="n"/>
      <c r="C41" s="57" t="n"/>
      <c r="D41" s="58" t="n"/>
      <c r="E41" s="58" t="n"/>
      <c r="F41" s="58" t="n"/>
      <c r="G41" s="59" t="n"/>
      <c r="H41" s="59" t="n"/>
      <c r="I41" s="59" t="n"/>
      <c r="J41" s="59" t="n"/>
      <c r="K41" s="59" t="n"/>
      <c r="L41" s="60">
        <f>IF(NOT((COUNTA($B41:$K41)+COUNTA($O41))&gt;0),"",IF(ISNUMBER($F41),1,IF(N($U41)&gt;0,AVERAGEIFS($V$5:$V$1000,$S$5:$S$1000,ROW(),$T$5:$T$1000,"Sub"),$V41)))</f>
        <v/>
      </c>
      <c r="M41" s="55">
        <f>IF($L41="","",IF($L41&gt;=1,"Completado",IF($L41&gt;0,"En curso","Pendiente")))</f>
        <v/>
      </c>
      <c r="N41" s="55">
        <f>IF(NOT((COUNTA($B41:$K41)+COUNTA($O41))&gt;0),"",IF(ISNUMBER($F41),IF(AND(ISNUMBER($E41),$F41&gt;$E41),"Cumplida con "&amp;($F41-$E41)&amp;IF($F41-$E41=1," día"," días")&amp;" de retraso","Cumplida"),IF(N($L41)&gt;=1,"Cumplida",IF(NOT(ISNUMBER($E41)),"Sin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plazo")))))))</f>
        <v/>
      </c>
      <c r="O41" s="57" t="n"/>
      <c r="P41" s="61">
        <f>IF(NOT((COUNTA($B41:$K41)+COUNTA($O41))&gt;0),"",IF((IF($C41="","Falta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",""))="","✔ OK","⚠ "&amp;LEFT(IF($C41="","Falta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",""),LEN(IF($C41="","Falta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",""))-3)))</f>
        <v/>
      </c>
      <c r="Q41" s="62">
        <f>IF(NOT((COUNTA($B41:$K41)+COUNTA($O41))&gt;0),"",IF(AND($T41="Sub",N($S41)&gt;0),IF(ISNUMBER(INDEX($D$5:$D$1000,$S41-4)),DATE(YEAR(INDEX($D$5:$D$1000,$S41-4)),MONTH(INDEX($D$5:$D$1000,$S41-4)),1),IF(ISNUMBER(INDEX($E$5:$E$1000,$S41-4)),DATE(YEAR(INDEX($E$5:$E$1000,$S41-4)),MONTH(INDEX($E$5:$E$1000,$S41-4)),1),MesCiclo)),IF(ISNUMBER($D41),DATE(YEAR($D41),MONTH($D41),1),IF(ISNUMBER($E41),DATE(YEAR($E41),MONTH($E41),1),MesCiclo))))</f>
        <v/>
      </c>
      <c r="R41" s="63">
        <f>IF(OR($Q41="",$Q41&lt;&gt;MesCiclo),"",COUNTIF($Q$5:$Q41,MesCiclo))</f>
        <v/>
      </c>
      <c r="S41" s="63">
        <f>IF($T41="","",IF($T41="Macro",ROW(),IFERROR(LOOKUP(2,1/($T$5:$T41="Macro"),ROW($T$5:$T41)),0)))</f>
        <v/>
      </c>
      <c r="T41" s="63">
        <f>IF(NOT((COUNTA($B41:$K41)+COUNTA($O41))&gt;0),"",IF($B41="Subactividad","Sub","Macro"))</f>
        <v/>
      </c>
      <c r="U41" s="63">
        <f>IF($T41="Macro",COUNTIFS($S$5:$S$1000,ROW(),$T$5:$T$1000,"Sub"),"")</f>
        <v/>
      </c>
      <c r="V41" s="63">
        <f>IF($T41="","",IF(ISNUMBER($F41),1,IFERROR(LOOKUP(2,1/($H41:$K41&lt;&gt;""),$H41:$K41),0)))</f>
        <v/>
      </c>
      <c r="W41" s="63">
        <f>IF($T41="","",IF(AND(ISNUMBER($F41),$F41&lt;=IF($Q41=MesCiclo,InicioCiclo,$Q41+MOD(2-WEEKDAY($Q41),7))+6),1,IF(ISNUMBER($H41),$H41,0)))</f>
        <v/>
      </c>
      <c r="X41" s="63">
        <f>IF($T41="","",IF(AND(ISNUMBER($F41),$F41&lt;=IF($Q41=MesCiclo,InicioCiclo,$Q41+MOD(2-WEEKDAY($Q41),7))+13),1,IF(ISNUMBER($I41),$I41,$W41)))</f>
        <v/>
      </c>
      <c r="Y41" s="63">
        <f>IF($T41="","",IF(AND(ISNUMBER($F41),$F41&lt;=IF($Q41=MesCiclo,InicioCiclo,$Q41+MOD(2-WEEKDAY($Q41),7))+20),1,IF(ISNUMBER($J41),$J41,$X41)))</f>
        <v/>
      </c>
      <c r="Z41" s="63">
        <f>IF($T41="","",IF(AND(ISNUMBER($F41),$F41&lt;=IF($Q41=MesCiclo,InicioCiclo,$Q41+MOD(2-WEEKDAY($Q41),7))+27),1,IF(ISNUMBER($K41),$K41,$Y41)))</f>
        <v/>
      </c>
      <c r="AA41" s="63">
        <f>IF($T41="","",IF(AND(ISNUMBER($F41),$F41&lt;=IF($Q41=MesCiclo,InicioCiclo,$Q41+MOD(2-WEEKDAY($Q41),7))+6),1,IF(N($U41)&gt;0,AVERAGEIFS($W$5:$W$1000,$S$5:$S$1000,ROW(),$T$5:$T$1000,"Sub"),$W41)))</f>
        <v/>
      </c>
      <c r="AB41" s="63">
        <f>IF($T41="","",IF(AND(ISNUMBER($F41),$F41&lt;=IF($Q41=MesCiclo,InicioCiclo,$Q41+MOD(2-WEEKDAY($Q41),7))+13),1,IF(N($U41)&gt;0,AVERAGEIFS($X$5:$X$1000,$S$5:$S$1000,ROW(),$T$5:$T$1000,"Sub"),$X41)))</f>
        <v/>
      </c>
      <c r="AC41" s="63">
        <f>IF($T41="","",IF(AND(ISNUMBER($F41),$F41&lt;=IF($Q41=MesCiclo,InicioCiclo,$Q41+MOD(2-WEEKDAY($Q41),7))+20),1,IF(N($U41)&gt;0,AVERAGEIFS($Y$5:$Y$1000,$S$5:$S$1000,ROW(),$T$5:$T$1000,"Sub"),$Y41)))</f>
        <v/>
      </c>
      <c r="AD41" s="63">
        <f>IF($T41="","",IF(AND(ISNUMBER($F41),$F41&lt;=IF($Q41=MesCiclo,InicioCiclo,$Q41+MOD(2-WEEKDAY($Q41),7))+27),1,IF(N($U41)&gt;0,AVERAGEIFS($Z$5:$Z$1000,$S$5:$S$1000,ROW(),$T$5:$T$1000,"Sub"),$Z41)))</f>
        <v/>
      </c>
      <c r="AE41" s="63">
        <f>IF($T41&lt;&gt;"Macro","",IF(COUNTIFS($Q$5:$Q$1000,$Q41,$T$5:$T$1000,"Macro",$G$5:$G$1000,"&gt;0")=0,1/COUNTIFS($Q$5:$Q$1000,$Q41,$T$5:$T$1000,"Macro"),IF(AND(ISNUMBER($G41),N($G41)&gt;0),$G41,SUMIFS($G$5:$G$1000,$Q$5:$Q$1000,$Q41,$T$5:$T$1000,"Macro")/COUNTIFS($Q$5:$Q$1000,$Q41,$T$5:$T$1000,"Macro",$G$5:$G$1000,"&gt;0"))/(COUNTIFS($Q$5:$Q$1000,$Q41,$T$5:$T$1000,"Macro")*SUMIFS($G$5:$G$1000,$Q$5:$Q$1000,$Q41,$T$5:$T$1000,"Macro")/COUNTIFS($Q$5:$Q$1000,$Q41,$T$5:$T$1000,"Macro",$G$5:$G$1000,"&gt;0"))))</f>
        <v/>
      </c>
    </row>
    <row r="42">
      <c r="A42" s="55">
        <f>IF(NOT((COUNTA($B42:$K42)+COUNTA($O42))&gt;0),"",IF($T42="Macro",COUNTIFS($T$5:$T42,"Macro",$Q$5:$Q42,$Q42),IF(N($S42)=0,"?",COUNTIFS(INDEX($T$5:$T$1000,1):INDEX($T$5:$T$1000,$S42-4),"Macro",INDEX($Q$5:$Q$1000,1):INDEX($Q$5:$Q$1000,$S42-4),INDEX($Q$5:$Q$1000,$S42-4))&amp;"."&amp;COUNTIFS($S$5:$S42,$S42,$T$5:$T42,"Sub"))))</f>
        <v/>
      </c>
      <c r="B42" s="56" t="n"/>
      <c r="C42" s="57" t="n"/>
      <c r="D42" s="58" t="n"/>
      <c r="E42" s="58" t="n"/>
      <c r="F42" s="58" t="n"/>
      <c r="G42" s="59" t="n"/>
      <c r="H42" s="59" t="n"/>
      <c r="I42" s="59" t="n"/>
      <c r="J42" s="59" t="n"/>
      <c r="K42" s="59" t="n"/>
      <c r="L42" s="60">
        <f>IF(NOT((COUNTA($B42:$K42)+COUNTA($O42))&gt;0),"",IF(ISNUMBER($F42),1,IF(N($U42)&gt;0,AVERAGEIFS($V$5:$V$1000,$S$5:$S$1000,ROW(),$T$5:$T$1000,"Sub"),$V42)))</f>
        <v/>
      </c>
      <c r="M42" s="55">
        <f>IF($L42="","",IF($L42&gt;=1,"Completado",IF($L42&gt;0,"En curso","Pendiente")))</f>
        <v/>
      </c>
      <c r="N42" s="55">
        <f>IF(NOT((COUNTA($B42:$K42)+COUNTA($O42))&gt;0),"",IF(ISNUMBER($F42),IF(AND(ISNUMBER($E42),$F42&gt;$E42),"Cumplida con "&amp;($F42-$E42)&amp;IF($F42-$E42=1," día"," días")&amp;" de retraso","Cumplida"),IF(N($L42)&gt;=1,"Cumplida",IF(NOT(ISNUMBER($E42)),"Sin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plazo")))))))</f>
        <v/>
      </c>
      <c r="O42" s="57" t="n"/>
      <c r="P42" s="61">
        <f>IF(NOT((COUNTA($B42:$K42)+COUNTA($O42))&gt;0),"",IF((IF($C42="","Falta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",""))="","✔ OK","⚠ "&amp;LEFT(IF($C42="","Falta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",""),LEN(IF($C42="","Falta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",""))-3)))</f>
        <v/>
      </c>
      <c r="Q42" s="62">
        <f>IF(NOT((COUNTA($B42:$K42)+COUNTA($O42))&gt;0),"",IF(AND($T42="Sub",N($S42)&gt;0),IF(ISNUMBER(INDEX($D$5:$D$1000,$S42-4)),DATE(YEAR(INDEX($D$5:$D$1000,$S42-4)),MONTH(INDEX($D$5:$D$1000,$S42-4)),1),IF(ISNUMBER(INDEX($E$5:$E$1000,$S42-4)),DATE(YEAR(INDEX($E$5:$E$1000,$S42-4)),MONTH(INDEX($E$5:$E$1000,$S42-4)),1),MesCiclo)),IF(ISNUMBER($D42),DATE(YEAR($D42),MONTH($D42),1),IF(ISNUMBER($E42),DATE(YEAR($E42),MONTH($E42),1),MesCiclo))))</f>
        <v/>
      </c>
      <c r="R42" s="63">
        <f>IF(OR($Q42="",$Q42&lt;&gt;MesCiclo),"",COUNTIF($Q$5:$Q42,MesCiclo))</f>
        <v/>
      </c>
      <c r="S42" s="63">
        <f>IF($T42="","",IF($T42="Macro",ROW(),IFERROR(LOOKUP(2,1/($T$5:$T42="Macro"),ROW($T$5:$T42)),0)))</f>
        <v/>
      </c>
      <c r="T42" s="63">
        <f>IF(NOT((COUNTA($B42:$K42)+COUNTA($O42))&gt;0),"",IF($B42="Subactividad","Sub","Macro"))</f>
        <v/>
      </c>
      <c r="U42" s="63">
        <f>IF($T42="Macro",COUNTIFS($S$5:$S$1000,ROW(),$T$5:$T$1000,"Sub"),"")</f>
        <v/>
      </c>
      <c r="V42" s="63">
        <f>IF($T42="","",IF(ISNUMBER($F42),1,IFERROR(LOOKUP(2,1/($H42:$K42&lt;&gt;""),$H42:$K42),0)))</f>
        <v/>
      </c>
      <c r="W42" s="63">
        <f>IF($T42="","",IF(AND(ISNUMBER($F42),$F42&lt;=IF($Q42=MesCiclo,InicioCiclo,$Q42+MOD(2-WEEKDAY($Q42),7))+6),1,IF(ISNUMBER($H42),$H42,0)))</f>
        <v/>
      </c>
      <c r="X42" s="63">
        <f>IF($T42="","",IF(AND(ISNUMBER($F42),$F42&lt;=IF($Q42=MesCiclo,InicioCiclo,$Q42+MOD(2-WEEKDAY($Q42),7))+13),1,IF(ISNUMBER($I42),$I42,$W42)))</f>
        <v/>
      </c>
      <c r="Y42" s="63">
        <f>IF($T42="","",IF(AND(ISNUMBER($F42),$F42&lt;=IF($Q42=MesCiclo,InicioCiclo,$Q42+MOD(2-WEEKDAY($Q42),7))+20),1,IF(ISNUMBER($J42),$J42,$X42)))</f>
        <v/>
      </c>
      <c r="Z42" s="63">
        <f>IF($T42="","",IF(AND(ISNUMBER($F42),$F42&lt;=IF($Q42=MesCiclo,InicioCiclo,$Q42+MOD(2-WEEKDAY($Q42),7))+27),1,IF(ISNUMBER($K42),$K42,$Y42)))</f>
        <v/>
      </c>
      <c r="AA42" s="63">
        <f>IF($T42="","",IF(AND(ISNUMBER($F42),$F42&lt;=IF($Q42=MesCiclo,InicioCiclo,$Q42+MOD(2-WEEKDAY($Q42),7))+6),1,IF(N($U42)&gt;0,AVERAGEIFS($W$5:$W$1000,$S$5:$S$1000,ROW(),$T$5:$T$1000,"Sub"),$W42)))</f>
        <v/>
      </c>
      <c r="AB42" s="63">
        <f>IF($T42="","",IF(AND(ISNUMBER($F42),$F42&lt;=IF($Q42=MesCiclo,InicioCiclo,$Q42+MOD(2-WEEKDAY($Q42),7))+13),1,IF(N($U42)&gt;0,AVERAGEIFS($X$5:$X$1000,$S$5:$S$1000,ROW(),$T$5:$T$1000,"Sub"),$X42)))</f>
        <v/>
      </c>
      <c r="AC42" s="63">
        <f>IF($T42="","",IF(AND(ISNUMBER($F42),$F42&lt;=IF($Q42=MesCiclo,InicioCiclo,$Q42+MOD(2-WEEKDAY($Q42),7))+20),1,IF(N($U42)&gt;0,AVERAGEIFS($Y$5:$Y$1000,$S$5:$S$1000,ROW(),$T$5:$T$1000,"Sub"),$Y42)))</f>
        <v/>
      </c>
      <c r="AD42" s="63">
        <f>IF($T42="","",IF(AND(ISNUMBER($F42),$F42&lt;=IF($Q42=MesCiclo,InicioCiclo,$Q42+MOD(2-WEEKDAY($Q42),7))+27),1,IF(N($U42)&gt;0,AVERAGEIFS($Z$5:$Z$1000,$S$5:$S$1000,ROW(),$T$5:$T$1000,"Sub"),$Z42)))</f>
        <v/>
      </c>
      <c r="AE42" s="63">
        <f>IF($T42&lt;&gt;"Macro","",IF(COUNTIFS($Q$5:$Q$1000,$Q42,$T$5:$T$1000,"Macro",$G$5:$G$1000,"&gt;0")=0,1/COUNTIFS($Q$5:$Q$1000,$Q42,$T$5:$T$1000,"Macro"),IF(AND(ISNUMBER($G42),N($G42)&gt;0),$G42,SUMIFS($G$5:$G$1000,$Q$5:$Q$1000,$Q42,$T$5:$T$1000,"Macro")/COUNTIFS($Q$5:$Q$1000,$Q42,$T$5:$T$1000,"Macro",$G$5:$G$1000,"&gt;0"))/(COUNTIFS($Q$5:$Q$1000,$Q42,$T$5:$T$1000,"Macro")*SUMIFS($G$5:$G$1000,$Q$5:$Q$1000,$Q42,$T$5:$T$1000,"Macro")/COUNTIFS($Q$5:$Q$1000,$Q42,$T$5:$T$1000,"Macro",$G$5:$G$1000,"&gt;0"))))</f>
        <v/>
      </c>
    </row>
    <row r="43">
      <c r="A43" s="55">
        <f>IF(NOT((COUNTA($B43:$K43)+COUNTA($O43))&gt;0),"",IF($T43="Macro",COUNTIFS($T$5:$T43,"Macro",$Q$5:$Q43,$Q43),IF(N($S43)=0,"?",COUNTIFS(INDEX($T$5:$T$1000,1):INDEX($T$5:$T$1000,$S43-4),"Macro",INDEX($Q$5:$Q$1000,1):INDEX($Q$5:$Q$1000,$S43-4),INDEX($Q$5:$Q$1000,$S43-4))&amp;"."&amp;COUNTIFS($S$5:$S43,$S43,$T$5:$T43,"Sub"))))</f>
        <v/>
      </c>
      <c r="B43" s="56" t="n"/>
      <c r="C43" s="57" t="n"/>
      <c r="D43" s="58" t="n"/>
      <c r="E43" s="58" t="n"/>
      <c r="F43" s="58" t="n"/>
      <c r="G43" s="59" t="n"/>
      <c r="H43" s="59" t="n"/>
      <c r="I43" s="59" t="n"/>
      <c r="J43" s="59" t="n"/>
      <c r="K43" s="59" t="n"/>
      <c r="L43" s="60">
        <f>IF(NOT((COUNTA($B43:$K43)+COUNTA($O43))&gt;0),"",IF(ISNUMBER($F43),1,IF(N($U43)&gt;0,AVERAGEIFS($V$5:$V$1000,$S$5:$S$1000,ROW(),$T$5:$T$1000,"Sub"),$V43)))</f>
        <v/>
      </c>
      <c r="M43" s="55">
        <f>IF($L43="","",IF($L43&gt;=1,"Completado",IF($L43&gt;0,"En curso","Pendiente")))</f>
        <v/>
      </c>
      <c r="N43" s="55">
        <f>IF(NOT((COUNTA($B43:$K43)+COUNTA($O43))&gt;0),"",IF(ISNUMBER($F43),IF(AND(ISNUMBER($E43),$F43&gt;$E43),"Cumplida con "&amp;($F43-$E43)&amp;IF($F43-$E43=1," día"," días")&amp;" de retraso","Cumplida"),IF(N($L43)&gt;=1,"Cumplida",IF(NOT(ISNUMBER($E43)),"Sin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plazo")))))))</f>
        <v/>
      </c>
      <c r="O43" s="57" t="n"/>
      <c r="P43" s="61">
        <f>IF(NOT((COUNTA($B43:$K43)+COUNTA($O43))&gt;0),"",IF((IF($C43="","Falta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",""))="","✔ OK","⚠ "&amp;LEFT(IF($C43="","Falta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",""),LEN(IF($C43="","Falta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",""))-3)))</f>
        <v/>
      </c>
      <c r="Q43" s="62">
        <f>IF(NOT((COUNTA($B43:$K43)+COUNTA($O43))&gt;0),"",IF(AND($T43="Sub",N($S43)&gt;0),IF(ISNUMBER(INDEX($D$5:$D$1000,$S43-4)),DATE(YEAR(INDEX($D$5:$D$1000,$S43-4)),MONTH(INDEX($D$5:$D$1000,$S43-4)),1),IF(ISNUMBER(INDEX($E$5:$E$1000,$S43-4)),DATE(YEAR(INDEX($E$5:$E$1000,$S43-4)),MONTH(INDEX($E$5:$E$1000,$S43-4)),1),MesCiclo)),IF(ISNUMBER($D43),DATE(YEAR($D43),MONTH($D43),1),IF(ISNUMBER($E43),DATE(YEAR($E43),MONTH($E43),1),MesCiclo))))</f>
        <v/>
      </c>
      <c r="R43" s="63">
        <f>IF(OR($Q43="",$Q43&lt;&gt;MesCiclo),"",COUNTIF($Q$5:$Q43,MesCiclo))</f>
        <v/>
      </c>
      <c r="S43" s="63">
        <f>IF($T43="","",IF($T43="Macro",ROW(),IFERROR(LOOKUP(2,1/($T$5:$T43="Macro"),ROW($T$5:$T43)),0)))</f>
        <v/>
      </c>
      <c r="T43" s="63">
        <f>IF(NOT((COUNTA($B43:$K43)+COUNTA($O43))&gt;0),"",IF($B43="Subactividad","Sub","Macro"))</f>
        <v/>
      </c>
      <c r="U43" s="63">
        <f>IF($T43="Macro",COUNTIFS($S$5:$S$1000,ROW(),$T$5:$T$1000,"Sub"),"")</f>
        <v/>
      </c>
      <c r="V43" s="63">
        <f>IF($T43="","",IF(ISNUMBER($F43),1,IFERROR(LOOKUP(2,1/($H43:$K43&lt;&gt;""),$H43:$K43),0)))</f>
        <v/>
      </c>
      <c r="W43" s="63">
        <f>IF($T43="","",IF(AND(ISNUMBER($F43),$F43&lt;=IF($Q43=MesCiclo,InicioCiclo,$Q43+MOD(2-WEEKDAY($Q43),7))+6),1,IF(ISNUMBER($H43),$H43,0)))</f>
        <v/>
      </c>
      <c r="X43" s="63">
        <f>IF($T43="","",IF(AND(ISNUMBER($F43),$F43&lt;=IF($Q43=MesCiclo,InicioCiclo,$Q43+MOD(2-WEEKDAY($Q43),7))+13),1,IF(ISNUMBER($I43),$I43,$W43)))</f>
        <v/>
      </c>
      <c r="Y43" s="63">
        <f>IF($T43="","",IF(AND(ISNUMBER($F43),$F43&lt;=IF($Q43=MesCiclo,InicioCiclo,$Q43+MOD(2-WEEKDAY($Q43),7))+20),1,IF(ISNUMBER($J43),$J43,$X43)))</f>
        <v/>
      </c>
      <c r="Z43" s="63">
        <f>IF($T43="","",IF(AND(ISNUMBER($F43),$F43&lt;=IF($Q43=MesCiclo,InicioCiclo,$Q43+MOD(2-WEEKDAY($Q43),7))+27),1,IF(ISNUMBER($K43),$K43,$Y43)))</f>
        <v/>
      </c>
      <c r="AA43" s="63">
        <f>IF($T43="","",IF(AND(ISNUMBER($F43),$F43&lt;=IF($Q43=MesCiclo,InicioCiclo,$Q43+MOD(2-WEEKDAY($Q43),7))+6),1,IF(N($U43)&gt;0,AVERAGEIFS($W$5:$W$1000,$S$5:$S$1000,ROW(),$T$5:$T$1000,"Sub"),$W43)))</f>
        <v/>
      </c>
      <c r="AB43" s="63">
        <f>IF($T43="","",IF(AND(ISNUMBER($F43),$F43&lt;=IF($Q43=MesCiclo,InicioCiclo,$Q43+MOD(2-WEEKDAY($Q43),7))+13),1,IF(N($U43)&gt;0,AVERAGEIFS($X$5:$X$1000,$S$5:$S$1000,ROW(),$T$5:$T$1000,"Sub"),$X43)))</f>
        <v/>
      </c>
      <c r="AC43" s="63">
        <f>IF($T43="","",IF(AND(ISNUMBER($F43),$F43&lt;=IF($Q43=MesCiclo,InicioCiclo,$Q43+MOD(2-WEEKDAY($Q43),7))+20),1,IF(N($U43)&gt;0,AVERAGEIFS($Y$5:$Y$1000,$S$5:$S$1000,ROW(),$T$5:$T$1000,"Sub"),$Y43)))</f>
        <v/>
      </c>
      <c r="AD43" s="63">
        <f>IF($T43="","",IF(AND(ISNUMBER($F43),$F43&lt;=IF($Q43=MesCiclo,InicioCiclo,$Q43+MOD(2-WEEKDAY($Q43),7))+27),1,IF(N($U43)&gt;0,AVERAGEIFS($Z$5:$Z$1000,$S$5:$S$1000,ROW(),$T$5:$T$1000,"Sub"),$Z43)))</f>
        <v/>
      </c>
      <c r="AE43" s="63">
        <f>IF($T43&lt;&gt;"Macro","",IF(COUNTIFS($Q$5:$Q$1000,$Q43,$T$5:$T$1000,"Macro",$G$5:$G$1000,"&gt;0")=0,1/COUNTIFS($Q$5:$Q$1000,$Q43,$T$5:$T$1000,"Macro"),IF(AND(ISNUMBER($G43),N($G43)&gt;0),$G43,SUMIFS($G$5:$G$1000,$Q$5:$Q$1000,$Q43,$T$5:$T$1000,"Macro")/COUNTIFS($Q$5:$Q$1000,$Q43,$T$5:$T$1000,"Macro",$G$5:$G$1000,"&gt;0"))/(COUNTIFS($Q$5:$Q$1000,$Q43,$T$5:$T$1000,"Macro")*SUMIFS($G$5:$G$1000,$Q$5:$Q$1000,$Q43,$T$5:$T$1000,"Macro")/COUNTIFS($Q$5:$Q$1000,$Q43,$T$5:$T$1000,"Macro",$G$5:$G$1000,"&gt;0"))))</f>
        <v/>
      </c>
    </row>
    <row r="44">
      <c r="A44" s="55">
        <f>IF(NOT((COUNTA($B44:$K44)+COUNTA($O44))&gt;0),"",IF($T44="Macro",COUNTIFS($T$5:$T44,"Macro",$Q$5:$Q44,$Q44),IF(N($S44)=0,"?",COUNTIFS(INDEX($T$5:$T$1000,1):INDEX($T$5:$T$1000,$S44-4),"Macro",INDEX($Q$5:$Q$1000,1):INDEX($Q$5:$Q$1000,$S44-4),INDEX($Q$5:$Q$1000,$S44-4))&amp;"."&amp;COUNTIFS($S$5:$S44,$S44,$T$5:$T44,"Sub"))))</f>
        <v/>
      </c>
      <c r="B44" s="56" t="n"/>
      <c r="C44" s="57" t="n"/>
      <c r="D44" s="58" t="n"/>
      <c r="E44" s="58" t="n"/>
      <c r="F44" s="58" t="n"/>
      <c r="G44" s="59" t="n"/>
      <c r="H44" s="59" t="n"/>
      <c r="I44" s="59" t="n"/>
      <c r="J44" s="59" t="n"/>
      <c r="K44" s="59" t="n"/>
      <c r="L44" s="60">
        <f>IF(NOT((COUNTA($B44:$K44)+COUNTA($O44))&gt;0),"",IF(ISNUMBER($F44),1,IF(N($U44)&gt;0,AVERAGEIFS($V$5:$V$1000,$S$5:$S$1000,ROW(),$T$5:$T$1000,"Sub"),$V44)))</f>
        <v/>
      </c>
      <c r="M44" s="55">
        <f>IF($L44="","",IF($L44&gt;=1,"Completado",IF($L44&gt;0,"En curso","Pendiente")))</f>
        <v/>
      </c>
      <c r="N44" s="55">
        <f>IF(NOT((COUNTA($B44:$K44)+COUNTA($O44))&gt;0),"",IF(ISNUMBER($F44),IF(AND(ISNUMBER($E44),$F44&gt;$E44),"Cumplida con "&amp;($F44-$E44)&amp;IF($F44-$E44=1," día"," días")&amp;" de retraso","Cumplida"),IF(N($L44)&gt;=1,"Cumplida",IF(NOT(ISNUMBER($E44)),"Sin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plazo")))))))</f>
        <v/>
      </c>
      <c r="O44" s="57" t="n"/>
      <c r="P44" s="61">
        <f>IF(NOT((COUNTA($B44:$K44)+COUNTA($O44))&gt;0),"",IF((IF($C44="","Falta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",""))="","✔ OK","⚠ "&amp;LEFT(IF($C44="","Falta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",""),LEN(IF($C44="","Falta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",""))-3)))</f>
        <v/>
      </c>
      <c r="Q44" s="62">
        <f>IF(NOT((COUNTA($B44:$K44)+COUNTA($O44))&gt;0),"",IF(AND($T44="Sub",N($S44)&gt;0),IF(ISNUMBER(INDEX($D$5:$D$1000,$S44-4)),DATE(YEAR(INDEX($D$5:$D$1000,$S44-4)),MONTH(INDEX($D$5:$D$1000,$S44-4)),1),IF(ISNUMBER(INDEX($E$5:$E$1000,$S44-4)),DATE(YEAR(INDEX($E$5:$E$1000,$S44-4)),MONTH(INDEX($E$5:$E$1000,$S44-4)),1),MesCiclo)),IF(ISNUMBER($D44),DATE(YEAR($D44),MONTH($D44),1),IF(ISNUMBER($E44),DATE(YEAR($E44),MONTH($E44),1),MesCiclo))))</f>
        <v/>
      </c>
      <c r="R44" s="63">
        <f>IF(OR($Q44="",$Q44&lt;&gt;MesCiclo),"",COUNTIF($Q$5:$Q44,MesCiclo))</f>
        <v/>
      </c>
      <c r="S44" s="63">
        <f>IF($T44="","",IF($T44="Macro",ROW(),IFERROR(LOOKUP(2,1/($T$5:$T44="Macro"),ROW($T$5:$T44)),0)))</f>
        <v/>
      </c>
      <c r="T44" s="63">
        <f>IF(NOT((COUNTA($B44:$K44)+COUNTA($O44))&gt;0),"",IF($B44="Subactividad","Sub","Macro"))</f>
        <v/>
      </c>
      <c r="U44" s="63">
        <f>IF($T44="Macro",COUNTIFS($S$5:$S$1000,ROW(),$T$5:$T$1000,"Sub"),"")</f>
        <v/>
      </c>
      <c r="V44" s="63">
        <f>IF($T44="","",IF(ISNUMBER($F44),1,IFERROR(LOOKUP(2,1/($H44:$K44&lt;&gt;""),$H44:$K44),0)))</f>
        <v/>
      </c>
      <c r="W44" s="63">
        <f>IF($T44="","",IF(AND(ISNUMBER($F44),$F44&lt;=IF($Q44=MesCiclo,InicioCiclo,$Q44+MOD(2-WEEKDAY($Q44),7))+6),1,IF(ISNUMBER($H44),$H44,0)))</f>
        <v/>
      </c>
      <c r="X44" s="63">
        <f>IF($T44="","",IF(AND(ISNUMBER($F44),$F44&lt;=IF($Q44=MesCiclo,InicioCiclo,$Q44+MOD(2-WEEKDAY($Q44),7))+13),1,IF(ISNUMBER($I44),$I44,$W44)))</f>
        <v/>
      </c>
      <c r="Y44" s="63">
        <f>IF($T44="","",IF(AND(ISNUMBER($F44),$F44&lt;=IF($Q44=MesCiclo,InicioCiclo,$Q44+MOD(2-WEEKDAY($Q44),7))+20),1,IF(ISNUMBER($J44),$J44,$X44)))</f>
        <v/>
      </c>
      <c r="Z44" s="63">
        <f>IF($T44="","",IF(AND(ISNUMBER($F44),$F44&lt;=IF($Q44=MesCiclo,InicioCiclo,$Q44+MOD(2-WEEKDAY($Q44),7))+27),1,IF(ISNUMBER($K44),$K44,$Y44)))</f>
        <v/>
      </c>
      <c r="AA44" s="63">
        <f>IF($T44="","",IF(AND(ISNUMBER($F44),$F44&lt;=IF($Q44=MesCiclo,InicioCiclo,$Q44+MOD(2-WEEKDAY($Q44),7))+6),1,IF(N($U44)&gt;0,AVERAGEIFS($W$5:$W$1000,$S$5:$S$1000,ROW(),$T$5:$T$1000,"Sub"),$W44)))</f>
        <v/>
      </c>
      <c r="AB44" s="63">
        <f>IF($T44="","",IF(AND(ISNUMBER($F44),$F44&lt;=IF($Q44=MesCiclo,InicioCiclo,$Q44+MOD(2-WEEKDAY($Q44),7))+13),1,IF(N($U44)&gt;0,AVERAGEIFS($X$5:$X$1000,$S$5:$S$1000,ROW(),$T$5:$T$1000,"Sub"),$X44)))</f>
        <v/>
      </c>
      <c r="AC44" s="63">
        <f>IF($T44="","",IF(AND(ISNUMBER($F44),$F44&lt;=IF($Q44=MesCiclo,InicioCiclo,$Q44+MOD(2-WEEKDAY($Q44),7))+20),1,IF(N($U44)&gt;0,AVERAGEIFS($Y$5:$Y$1000,$S$5:$S$1000,ROW(),$T$5:$T$1000,"Sub"),$Y44)))</f>
        <v/>
      </c>
      <c r="AD44" s="63">
        <f>IF($T44="","",IF(AND(ISNUMBER($F44),$F44&lt;=IF($Q44=MesCiclo,InicioCiclo,$Q44+MOD(2-WEEKDAY($Q44),7))+27),1,IF(N($U44)&gt;0,AVERAGEIFS($Z$5:$Z$1000,$S$5:$S$1000,ROW(),$T$5:$T$1000,"Sub"),$Z44)))</f>
        <v/>
      </c>
      <c r="AE44" s="63">
        <f>IF($T44&lt;&gt;"Macro","",IF(COUNTIFS($Q$5:$Q$1000,$Q44,$T$5:$T$1000,"Macro",$G$5:$G$1000,"&gt;0")=0,1/COUNTIFS($Q$5:$Q$1000,$Q44,$T$5:$T$1000,"Macro"),IF(AND(ISNUMBER($G44),N($G44)&gt;0),$G44,SUMIFS($G$5:$G$1000,$Q$5:$Q$1000,$Q44,$T$5:$T$1000,"Macro")/COUNTIFS($Q$5:$Q$1000,$Q44,$T$5:$T$1000,"Macro",$G$5:$G$1000,"&gt;0"))/(COUNTIFS($Q$5:$Q$1000,$Q44,$T$5:$T$1000,"Macro")*SUMIFS($G$5:$G$1000,$Q$5:$Q$1000,$Q44,$T$5:$T$1000,"Macro")/COUNTIFS($Q$5:$Q$1000,$Q44,$T$5:$T$1000,"Macro",$G$5:$G$1000,"&gt;0"))))</f>
        <v/>
      </c>
    </row>
    <row r="45">
      <c r="A45" s="55">
        <f>IF(NOT((COUNTA($B45:$K45)+COUNTA($O45))&gt;0),"",IF($T45="Macro",COUNTIFS($T$5:$T45,"Macro",$Q$5:$Q45,$Q45),IF(N($S45)=0,"?",COUNTIFS(INDEX($T$5:$T$1000,1):INDEX($T$5:$T$1000,$S45-4),"Macro",INDEX($Q$5:$Q$1000,1):INDEX($Q$5:$Q$1000,$S45-4),INDEX($Q$5:$Q$1000,$S45-4))&amp;"."&amp;COUNTIFS($S$5:$S45,$S45,$T$5:$T45,"Sub"))))</f>
        <v/>
      </c>
      <c r="B45" s="56" t="n"/>
      <c r="C45" s="57" t="n"/>
      <c r="D45" s="58" t="n"/>
      <c r="E45" s="58" t="n"/>
      <c r="F45" s="58" t="n"/>
      <c r="G45" s="59" t="n"/>
      <c r="H45" s="59" t="n"/>
      <c r="I45" s="59" t="n"/>
      <c r="J45" s="59" t="n"/>
      <c r="K45" s="59" t="n"/>
      <c r="L45" s="60">
        <f>IF(NOT((COUNTA($B45:$K45)+COUNTA($O45))&gt;0),"",IF(ISNUMBER($F45),1,IF(N($U45)&gt;0,AVERAGEIFS($V$5:$V$1000,$S$5:$S$1000,ROW(),$T$5:$T$1000,"Sub"),$V45)))</f>
        <v/>
      </c>
      <c r="M45" s="55">
        <f>IF($L45="","",IF($L45&gt;=1,"Completado",IF($L45&gt;0,"En curso","Pendiente")))</f>
        <v/>
      </c>
      <c r="N45" s="55">
        <f>IF(NOT((COUNTA($B45:$K45)+COUNTA($O45))&gt;0),"",IF(ISNUMBER($F45),IF(AND(ISNUMBER($E45),$F45&gt;$E45),"Cumplida con "&amp;($F45-$E45)&amp;IF($F45-$E45=1," día"," días")&amp;" de retraso","Cumplida"),IF(N($L45)&gt;=1,"Cumplida",IF(NOT(ISNUMBER($E45)),"Sin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plazo")))))))</f>
        <v/>
      </c>
      <c r="O45" s="57" t="n"/>
      <c r="P45" s="61">
        <f>IF(NOT((COUNTA($B45:$K45)+COUNTA($O45))&gt;0),"",IF((IF($C45="","Falta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",""))="","✔ OK","⚠ "&amp;LEFT(IF($C45="","Falta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",""),LEN(IF($C45="","Falta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",""))-3)))</f>
        <v/>
      </c>
      <c r="Q45" s="62">
        <f>IF(NOT((COUNTA($B45:$K45)+COUNTA($O45))&gt;0),"",IF(AND($T45="Sub",N($S45)&gt;0),IF(ISNUMBER(INDEX($D$5:$D$1000,$S45-4)),DATE(YEAR(INDEX($D$5:$D$1000,$S45-4)),MONTH(INDEX($D$5:$D$1000,$S45-4)),1),IF(ISNUMBER(INDEX($E$5:$E$1000,$S45-4)),DATE(YEAR(INDEX($E$5:$E$1000,$S45-4)),MONTH(INDEX($E$5:$E$1000,$S45-4)),1),MesCiclo)),IF(ISNUMBER($D45),DATE(YEAR($D45),MONTH($D45),1),IF(ISNUMBER($E45),DATE(YEAR($E45),MONTH($E45),1),MesCiclo))))</f>
        <v/>
      </c>
      <c r="R45" s="63">
        <f>IF(OR($Q45="",$Q45&lt;&gt;MesCiclo),"",COUNTIF($Q$5:$Q45,MesCiclo))</f>
        <v/>
      </c>
      <c r="S45" s="63">
        <f>IF($T45="","",IF($T45="Macro",ROW(),IFERROR(LOOKUP(2,1/($T$5:$T45="Macro"),ROW($T$5:$T45)),0)))</f>
        <v/>
      </c>
      <c r="T45" s="63">
        <f>IF(NOT((COUNTA($B45:$K45)+COUNTA($O45))&gt;0),"",IF($B45="Subactividad","Sub","Macro"))</f>
        <v/>
      </c>
      <c r="U45" s="63">
        <f>IF($T45="Macro",COUNTIFS($S$5:$S$1000,ROW(),$T$5:$T$1000,"Sub"),"")</f>
        <v/>
      </c>
      <c r="V45" s="63">
        <f>IF($T45="","",IF(ISNUMBER($F45),1,IFERROR(LOOKUP(2,1/($H45:$K45&lt;&gt;""),$H45:$K45),0)))</f>
        <v/>
      </c>
      <c r="W45" s="63">
        <f>IF($T45="","",IF(AND(ISNUMBER($F45),$F45&lt;=IF($Q45=MesCiclo,InicioCiclo,$Q45+MOD(2-WEEKDAY($Q45),7))+6),1,IF(ISNUMBER($H45),$H45,0)))</f>
        <v/>
      </c>
      <c r="X45" s="63">
        <f>IF($T45="","",IF(AND(ISNUMBER($F45),$F45&lt;=IF($Q45=MesCiclo,InicioCiclo,$Q45+MOD(2-WEEKDAY($Q45),7))+13),1,IF(ISNUMBER($I45),$I45,$W45)))</f>
        <v/>
      </c>
      <c r="Y45" s="63">
        <f>IF($T45="","",IF(AND(ISNUMBER($F45),$F45&lt;=IF($Q45=MesCiclo,InicioCiclo,$Q45+MOD(2-WEEKDAY($Q45),7))+20),1,IF(ISNUMBER($J45),$J45,$X45)))</f>
        <v/>
      </c>
      <c r="Z45" s="63">
        <f>IF($T45="","",IF(AND(ISNUMBER($F45),$F45&lt;=IF($Q45=MesCiclo,InicioCiclo,$Q45+MOD(2-WEEKDAY($Q45),7))+27),1,IF(ISNUMBER($K45),$K45,$Y45)))</f>
        <v/>
      </c>
      <c r="AA45" s="63">
        <f>IF($T45="","",IF(AND(ISNUMBER($F45),$F45&lt;=IF($Q45=MesCiclo,InicioCiclo,$Q45+MOD(2-WEEKDAY($Q45),7))+6),1,IF(N($U45)&gt;0,AVERAGEIFS($W$5:$W$1000,$S$5:$S$1000,ROW(),$T$5:$T$1000,"Sub"),$W45)))</f>
        <v/>
      </c>
      <c r="AB45" s="63">
        <f>IF($T45="","",IF(AND(ISNUMBER($F45),$F45&lt;=IF($Q45=MesCiclo,InicioCiclo,$Q45+MOD(2-WEEKDAY($Q45),7))+13),1,IF(N($U45)&gt;0,AVERAGEIFS($X$5:$X$1000,$S$5:$S$1000,ROW(),$T$5:$T$1000,"Sub"),$X45)))</f>
        <v/>
      </c>
      <c r="AC45" s="63">
        <f>IF($T45="","",IF(AND(ISNUMBER($F45),$F45&lt;=IF($Q45=MesCiclo,InicioCiclo,$Q45+MOD(2-WEEKDAY($Q45),7))+20),1,IF(N($U45)&gt;0,AVERAGEIFS($Y$5:$Y$1000,$S$5:$S$1000,ROW(),$T$5:$T$1000,"Sub"),$Y45)))</f>
        <v/>
      </c>
      <c r="AD45" s="63">
        <f>IF($T45="","",IF(AND(ISNUMBER($F45),$F45&lt;=IF($Q45=MesCiclo,InicioCiclo,$Q45+MOD(2-WEEKDAY($Q45),7))+27),1,IF(N($U45)&gt;0,AVERAGEIFS($Z$5:$Z$1000,$S$5:$S$1000,ROW(),$T$5:$T$1000,"Sub"),$Z45)))</f>
        <v/>
      </c>
      <c r="AE45" s="63">
        <f>IF($T45&lt;&gt;"Macro","",IF(COUNTIFS($Q$5:$Q$1000,$Q45,$T$5:$T$1000,"Macro",$G$5:$G$1000,"&gt;0")=0,1/COUNTIFS($Q$5:$Q$1000,$Q45,$T$5:$T$1000,"Macro"),IF(AND(ISNUMBER($G45),N($G45)&gt;0),$G45,SUMIFS($G$5:$G$1000,$Q$5:$Q$1000,$Q45,$T$5:$T$1000,"Macro")/COUNTIFS($Q$5:$Q$1000,$Q45,$T$5:$T$1000,"Macro",$G$5:$G$1000,"&gt;0"))/(COUNTIFS($Q$5:$Q$1000,$Q45,$T$5:$T$1000,"Macro")*SUMIFS($G$5:$G$1000,$Q$5:$Q$1000,$Q45,$T$5:$T$1000,"Macro")/COUNTIFS($Q$5:$Q$1000,$Q45,$T$5:$T$1000,"Macro",$G$5:$G$1000,"&gt;0"))))</f>
        <v/>
      </c>
    </row>
    <row r="46">
      <c r="A46" s="55">
        <f>IF(NOT((COUNTA($B46:$K46)+COUNTA($O46))&gt;0),"",IF($T46="Macro",COUNTIFS($T$5:$T46,"Macro",$Q$5:$Q46,$Q46),IF(N($S46)=0,"?",COUNTIFS(INDEX($T$5:$T$1000,1):INDEX($T$5:$T$1000,$S46-4),"Macro",INDEX($Q$5:$Q$1000,1):INDEX($Q$5:$Q$1000,$S46-4),INDEX($Q$5:$Q$1000,$S46-4))&amp;"."&amp;COUNTIFS($S$5:$S46,$S46,$T$5:$T46,"Sub"))))</f>
        <v/>
      </c>
      <c r="B46" s="56" t="n"/>
      <c r="C46" s="57" t="n"/>
      <c r="D46" s="58" t="n"/>
      <c r="E46" s="58" t="n"/>
      <c r="F46" s="58" t="n"/>
      <c r="G46" s="59" t="n"/>
      <c r="H46" s="59" t="n"/>
      <c r="I46" s="59" t="n"/>
      <c r="J46" s="59" t="n"/>
      <c r="K46" s="59" t="n"/>
      <c r="L46" s="60">
        <f>IF(NOT((COUNTA($B46:$K46)+COUNTA($O46))&gt;0),"",IF(ISNUMBER($F46),1,IF(N($U46)&gt;0,AVERAGEIFS($V$5:$V$1000,$S$5:$S$1000,ROW(),$T$5:$T$1000,"Sub"),$V46)))</f>
        <v/>
      </c>
      <c r="M46" s="55">
        <f>IF($L46="","",IF($L46&gt;=1,"Completado",IF($L46&gt;0,"En curso","Pendiente")))</f>
        <v/>
      </c>
      <c r="N46" s="55">
        <f>IF(NOT((COUNTA($B46:$K46)+COUNTA($O46))&gt;0),"",IF(ISNUMBER($F46),IF(AND(ISNUMBER($E46),$F46&gt;$E46),"Cumplida con "&amp;($F46-$E46)&amp;IF($F46-$E46=1," día"," días")&amp;" de retraso","Cumplida"),IF(N($L46)&gt;=1,"Cumplida",IF(NOT(ISNUMBER($E46)),"Sin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plazo")))))))</f>
        <v/>
      </c>
      <c r="O46" s="57" t="n"/>
      <c r="P46" s="61">
        <f>IF(NOT((COUNTA($B46:$K46)+COUNTA($O46))&gt;0),"",IF((IF($C46="","Falta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",""))="","✔ OK","⚠ "&amp;LEFT(IF($C46="","Falta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",""),LEN(IF($C46="","Falta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",""))-3)))</f>
        <v/>
      </c>
      <c r="Q46" s="62">
        <f>IF(NOT((COUNTA($B46:$K46)+COUNTA($O46))&gt;0),"",IF(AND($T46="Sub",N($S46)&gt;0),IF(ISNUMBER(INDEX($D$5:$D$1000,$S46-4)),DATE(YEAR(INDEX($D$5:$D$1000,$S46-4)),MONTH(INDEX($D$5:$D$1000,$S46-4)),1),IF(ISNUMBER(INDEX($E$5:$E$1000,$S46-4)),DATE(YEAR(INDEX($E$5:$E$1000,$S46-4)),MONTH(INDEX($E$5:$E$1000,$S46-4)),1),MesCiclo)),IF(ISNUMBER($D46),DATE(YEAR($D46),MONTH($D46),1),IF(ISNUMBER($E46),DATE(YEAR($E46),MONTH($E46),1),MesCiclo))))</f>
        <v/>
      </c>
      <c r="R46" s="63">
        <f>IF(OR($Q46="",$Q46&lt;&gt;MesCiclo),"",COUNTIF($Q$5:$Q46,MesCiclo))</f>
        <v/>
      </c>
      <c r="S46" s="63">
        <f>IF($T46="","",IF($T46="Macro",ROW(),IFERROR(LOOKUP(2,1/($T$5:$T46="Macro"),ROW($T$5:$T46)),0)))</f>
        <v/>
      </c>
      <c r="T46" s="63">
        <f>IF(NOT((COUNTA($B46:$K46)+COUNTA($O46))&gt;0),"",IF($B46="Subactividad","Sub","Macro"))</f>
        <v/>
      </c>
      <c r="U46" s="63">
        <f>IF($T46="Macro",COUNTIFS($S$5:$S$1000,ROW(),$T$5:$T$1000,"Sub"),"")</f>
        <v/>
      </c>
      <c r="V46" s="63">
        <f>IF($T46="","",IF(ISNUMBER($F46),1,IFERROR(LOOKUP(2,1/($H46:$K46&lt;&gt;""),$H46:$K46),0)))</f>
        <v/>
      </c>
      <c r="W46" s="63">
        <f>IF($T46="","",IF(AND(ISNUMBER($F46),$F46&lt;=IF($Q46=MesCiclo,InicioCiclo,$Q46+MOD(2-WEEKDAY($Q46),7))+6),1,IF(ISNUMBER($H46),$H46,0)))</f>
        <v/>
      </c>
      <c r="X46" s="63">
        <f>IF($T46="","",IF(AND(ISNUMBER($F46),$F46&lt;=IF($Q46=MesCiclo,InicioCiclo,$Q46+MOD(2-WEEKDAY($Q46),7))+13),1,IF(ISNUMBER($I46),$I46,$W46)))</f>
        <v/>
      </c>
      <c r="Y46" s="63">
        <f>IF($T46="","",IF(AND(ISNUMBER($F46),$F46&lt;=IF($Q46=MesCiclo,InicioCiclo,$Q46+MOD(2-WEEKDAY($Q46),7))+20),1,IF(ISNUMBER($J46),$J46,$X46)))</f>
        <v/>
      </c>
      <c r="Z46" s="63">
        <f>IF($T46="","",IF(AND(ISNUMBER($F46),$F46&lt;=IF($Q46=MesCiclo,InicioCiclo,$Q46+MOD(2-WEEKDAY($Q46),7))+27),1,IF(ISNUMBER($K46),$K46,$Y46)))</f>
        <v/>
      </c>
      <c r="AA46" s="63">
        <f>IF($T46="","",IF(AND(ISNUMBER($F46),$F46&lt;=IF($Q46=MesCiclo,InicioCiclo,$Q46+MOD(2-WEEKDAY($Q46),7))+6),1,IF(N($U46)&gt;0,AVERAGEIFS($W$5:$W$1000,$S$5:$S$1000,ROW(),$T$5:$T$1000,"Sub"),$W46)))</f>
        <v/>
      </c>
      <c r="AB46" s="63">
        <f>IF($T46="","",IF(AND(ISNUMBER($F46),$F46&lt;=IF($Q46=MesCiclo,InicioCiclo,$Q46+MOD(2-WEEKDAY($Q46),7))+13),1,IF(N($U46)&gt;0,AVERAGEIFS($X$5:$X$1000,$S$5:$S$1000,ROW(),$T$5:$T$1000,"Sub"),$X46)))</f>
        <v/>
      </c>
      <c r="AC46" s="63">
        <f>IF($T46="","",IF(AND(ISNUMBER($F46),$F46&lt;=IF($Q46=MesCiclo,InicioCiclo,$Q46+MOD(2-WEEKDAY($Q46),7))+20),1,IF(N($U46)&gt;0,AVERAGEIFS($Y$5:$Y$1000,$S$5:$S$1000,ROW(),$T$5:$T$1000,"Sub"),$Y46)))</f>
        <v/>
      </c>
      <c r="AD46" s="63">
        <f>IF($T46="","",IF(AND(ISNUMBER($F46),$F46&lt;=IF($Q46=MesCiclo,InicioCiclo,$Q46+MOD(2-WEEKDAY($Q46),7))+27),1,IF(N($U46)&gt;0,AVERAGEIFS($Z$5:$Z$1000,$S$5:$S$1000,ROW(),$T$5:$T$1000,"Sub"),$Z46)))</f>
        <v/>
      </c>
      <c r="AE46" s="63">
        <f>IF($T46&lt;&gt;"Macro","",IF(COUNTIFS($Q$5:$Q$1000,$Q46,$T$5:$T$1000,"Macro",$G$5:$G$1000,"&gt;0")=0,1/COUNTIFS($Q$5:$Q$1000,$Q46,$T$5:$T$1000,"Macro"),IF(AND(ISNUMBER($G46),N($G46)&gt;0),$G46,SUMIFS($G$5:$G$1000,$Q$5:$Q$1000,$Q46,$T$5:$T$1000,"Macro")/COUNTIFS($Q$5:$Q$1000,$Q46,$T$5:$T$1000,"Macro",$G$5:$G$1000,"&gt;0"))/(COUNTIFS($Q$5:$Q$1000,$Q46,$T$5:$T$1000,"Macro")*SUMIFS($G$5:$G$1000,$Q$5:$Q$1000,$Q46,$T$5:$T$1000,"Macro")/COUNTIFS($Q$5:$Q$1000,$Q46,$T$5:$T$1000,"Macro",$G$5:$G$1000,"&gt;0"))))</f>
        <v/>
      </c>
    </row>
    <row r="47">
      <c r="A47" s="55">
        <f>IF(NOT((COUNTA($B47:$K47)+COUNTA($O47))&gt;0),"",IF($T47="Macro",COUNTIFS($T$5:$T47,"Macro",$Q$5:$Q47,$Q47),IF(N($S47)=0,"?",COUNTIFS(INDEX($T$5:$T$1000,1):INDEX($T$5:$T$1000,$S47-4),"Macro",INDEX($Q$5:$Q$1000,1):INDEX($Q$5:$Q$1000,$S47-4),INDEX($Q$5:$Q$1000,$S47-4))&amp;"."&amp;COUNTIFS($S$5:$S47,$S47,$T$5:$T47,"Sub"))))</f>
        <v/>
      </c>
      <c r="B47" s="56" t="n"/>
      <c r="C47" s="57" t="n"/>
      <c r="D47" s="58" t="n"/>
      <c r="E47" s="58" t="n"/>
      <c r="F47" s="58" t="n"/>
      <c r="G47" s="59" t="n"/>
      <c r="H47" s="59" t="n"/>
      <c r="I47" s="59" t="n"/>
      <c r="J47" s="59" t="n"/>
      <c r="K47" s="59" t="n"/>
      <c r="L47" s="60">
        <f>IF(NOT((COUNTA($B47:$K47)+COUNTA($O47))&gt;0),"",IF(ISNUMBER($F47),1,IF(N($U47)&gt;0,AVERAGEIFS($V$5:$V$1000,$S$5:$S$1000,ROW(),$T$5:$T$1000,"Sub"),$V47)))</f>
        <v/>
      </c>
      <c r="M47" s="55">
        <f>IF($L47="","",IF($L47&gt;=1,"Completado",IF($L47&gt;0,"En curso","Pendiente")))</f>
        <v/>
      </c>
      <c r="N47" s="55">
        <f>IF(NOT((COUNTA($B47:$K47)+COUNTA($O47))&gt;0),"",IF(ISNUMBER($F47),IF(AND(ISNUMBER($E47),$F47&gt;$E47),"Cumplida con "&amp;($F47-$E47)&amp;IF($F47-$E47=1," día"," días")&amp;" de retraso","Cumplida"),IF(N($L47)&gt;=1,"Cumplida",IF(NOT(ISNUMBER($E47)),"Sin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plazo")))))))</f>
        <v/>
      </c>
      <c r="O47" s="57" t="n"/>
      <c r="P47" s="61">
        <f>IF(NOT((COUNTA($B47:$K47)+COUNTA($O47))&gt;0),"",IF((IF($C47="","Falta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",""))="","✔ OK","⚠ "&amp;LEFT(IF($C47="","Falta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",""),LEN(IF($C47="","Falta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",""))-3)))</f>
        <v/>
      </c>
      <c r="Q47" s="62">
        <f>IF(NOT((COUNTA($B47:$K47)+COUNTA($O47))&gt;0),"",IF(AND($T47="Sub",N($S47)&gt;0),IF(ISNUMBER(INDEX($D$5:$D$1000,$S47-4)),DATE(YEAR(INDEX($D$5:$D$1000,$S47-4)),MONTH(INDEX($D$5:$D$1000,$S47-4)),1),IF(ISNUMBER(INDEX($E$5:$E$1000,$S47-4)),DATE(YEAR(INDEX($E$5:$E$1000,$S47-4)),MONTH(INDEX($E$5:$E$1000,$S47-4)),1),MesCiclo)),IF(ISNUMBER($D47),DATE(YEAR($D47),MONTH($D47),1),IF(ISNUMBER($E47),DATE(YEAR($E47),MONTH($E47),1),MesCiclo))))</f>
        <v/>
      </c>
      <c r="R47" s="63">
        <f>IF(OR($Q47="",$Q47&lt;&gt;MesCiclo),"",COUNTIF($Q$5:$Q47,MesCiclo))</f>
        <v/>
      </c>
      <c r="S47" s="63">
        <f>IF($T47="","",IF($T47="Macro",ROW(),IFERROR(LOOKUP(2,1/($T$5:$T47="Macro"),ROW($T$5:$T47)),0)))</f>
        <v/>
      </c>
      <c r="T47" s="63">
        <f>IF(NOT((COUNTA($B47:$K47)+COUNTA($O47))&gt;0),"",IF($B47="Subactividad","Sub","Macro"))</f>
        <v/>
      </c>
      <c r="U47" s="63">
        <f>IF($T47="Macro",COUNTIFS($S$5:$S$1000,ROW(),$T$5:$T$1000,"Sub"),"")</f>
        <v/>
      </c>
      <c r="V47" s="63">
        <f>IF($T47="","",IF(ISNUMBER($F47),1,IFERROR(LOOKUP(2,1/($H47:$K47&lt;&gt;""),$H47:$K47),0)))</f>
        <v/>
      </c>
      <c r="W47" s="63">
        <f>IF($T47="","",IF(AND(ISNUMBER($F47),$F47&lt;=IF($Q47=MesCiclo,InicioCiclo,$Q47+MOD(2-WEEKDAY($Q47),7))+6),1,IF(ISNUMBER($H47),$H47,0)))</f>
        <v/>
      </c>
      <c r="X47" s="63">
        <f>IF($T47="","",IF(AND(ISNUMBER($F47),$F47&lt;=IF($Q47=MesCiclo,InicioCiclo,$Q47+MOD(2-WEEKDAY($Q47),7))+13),1,IF(ISNUMBER($I47),$I47,$W47)))</f>
        <v/>
      </c>
      <c r="Y47" s="63">
        <f>IF($T47="","",IF(AND(ISNUMBER($F47),$F47&lt;=IF($Q47=MesCiclo,InicioCiclo,$Q47+MOD(2-WEEKDAY($Q47),7))+20),1,IF(ISNUMBER($J47),$J47,$X47)))</f>
        <v/>
      </c>
      <c r="Z47" s="63">
        <f>IF($T47="","",IF(AND(ISNUMBER($F47),$F47&lt;=IF($Q47=MesCiclo,InicioCiclo,$Q47+MOD(2-WEEKDAY($Q47),7))+27),1,IF(ISNUMBER($K47),$K47,$Y47)))</f>
        <v/>
      </c>
      <c r="AA47" s="63">
        <f>IF($T47="","",IF(AND(ISNUMBER($F47),$F47&lt;=IF($Q47=MesCiclo,InicioCiclo,$Q47+MOD(2-WEEKDAY($Q47),7))+6),1,IF(N($U47)&gt;0,AVERAGEIFS($W$5:$W$1000,$S$5:$S$1000,ROW(),$T$5:$T$1000,"Sub"),$W47)))</f>
        <v/>
      </c>
      <c r="AB47" s="63">
        <f>IF($T47="","",IF(AND(ISNUMBER($F47),$F47&lt;=IF($Q47=MesCiclo,InicioCiclo,$Q47+MOD(2-WEEKDAY($Q47),7))+13),1,IF(N($U47)&gt;0,AVERAGEIFS($X$5:$X$1000,$S$5:$S$1000,ROW(),$T$5:$T$1000,"Sub"),$X47)))</f>
        <v/>
      </c>
      <c r="AC47" s="63">
        <f>IF($T47="","",IF(AND(ISNUMBER($F47),$F47&lt;=IF($Q47=MesCiclo,InicioCiclo,$Q47+MOD(2-WEEKDAY($Q47),7))+20),1,IF(N($U47)&gt;0,AVERAGEIFS($Y$5:$Y$1000,$S$5:$S$1000,ROW(),$T$5:$T$1000,"Sub"),$Y47)))</f>
        <v/>
      </c>
      <c r="AD47" s="63">
        <f>IF($T47="","",IF(AND(ISNUMBER($F47),$F47&lt;=IF($Q47=MesCiclo,InicioCiclo,$Q47+MOD(2-WEEKDAY($Q47),7))+27),1,IF(N($U47)&gt;0,AVERAGEIFS($Z$5:$Z$1000,$S$5:$S$1000,ROW(),$T$5:$T$1000,"Sub"),$Z47)))</f>
        <v/>
      </c>
      <c r="AE47" s="63">
        <f>IF($T47&lt;&gt;"Macro","",IF(COUNTIFS($Q$5:$Q$1000,$Q47,$T$5:$T$1000,"Macro",$G$5:$G$1000,"&gt;0")=0,1/COUNTIFS($Q$5:$Q$1000,$Q47,$T$5:$T$1000,"Macro"),IF(AND(ISNUMBER($G47),N($G47)&gt;0),$G47,SUMIFS($G$5:$G$1000,$Q$5:$Q$1000,$Q47,$T$5:$T$1000,"Macro")/COUNTIFS($Q$5:$Q$1000,$Q47,$T$5:$T$1000,"Macro",$G$5:$G$1000,"&gt;0"))/(COUNTIFS($Q$5:$Q$1000,$Q47,$T$5:$T$1000,"Macro")*SUMIFS($G$5:$G$1000,$Q$5:$Q$1000,$Q47,$T$5:$T$1000,"Macro")/COUNTIFS($Q$5:$Q$1000,$Q47,$T$5:$T$1000,"Macro",$G$5:$G$1000,"&gt;0"))))</f>
        <v/>
      </c>
    </row>
    <row r="48">
      <c r="A48" s="55">
        <f>IF(NOT((COUNTA($B48:$K48)+COUNTA($O48))&gt;0),"",IF($T48="Macro",COUNTIFS($T$5:$T48,"Macro",$Q$5:$Q48,$Q48),IF(N($S48)=0,"?",COUNTIFS(INDEX($T$5:$T$1000,1):INDEX($T$5:$T$1000,$S48-4),"Macro",INDEX($Q$5:$Q$1000,1):INDEX($Q$5:$Q$1000,$S48-4),INDEX($Q$5:$Q$1000,$S48-4))&amp;"."&amp;COUNTIFS($S$5:$S48,$S48,$T$5:$T48,"Sub"))))</f>
        <v/>
      </c>
      <c r="B48" s="56" t="n"/>
      <c r="C48" s="57" t="n"/>
      <c r="D48" s="58" t="n"/>
      <c r="E48" s="58" t="n"/>
      <c r="F48" s="58" t="n"/>
      <c r="G48" s="59" t="n"/>
      <c r="H48" s="59" t="n"/>
      <c r="I48" s="59" t="n"/>
      <c r="J48" s="59" t="n"/>
      <c r="K48" s="59" t="n"/>
      <c r="L48" s="60">
        <f>IF(NOT((COUNTA($B48:$K48)+COUNTA($O48))&gt;0),"",IF(ISNUMBER($F48),1,IF(N($U48)&gt;0,AVERAGEIFS($V$5:$V$1000,$S$5:$S$1000,ROW(),$T$5:$T$1000,"Sub"),$V48)))</f>
        <v/>
      </c>
      <c r="M48" s="55">
        <f>IF($L48="","",IF($L48&gt;=1,"Completado",IF($L48&gt;0,"En curso","Pendiente")))</f>
        <v/>
      </c>
      <c r="N48" s="55">
        <f>IF(NOT((COUNTA($B48:$K48)+COUNTA($O48))&gt;0),"",IF(ISNUMBER($F48),IF(AND(ISNUMBER($E48),$F48&gt;$E48),"Cumplida con "&amp;($F48-$E48)&amp;IF($F48-$E48=1," día"," días")&amp;" de retraso","Cumplida"),IF(N($L48)&gt;=1,"Cumplida",IF(NOT(ISNUMBER($E48)),"Sin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plazo")))))))</f>
        <v/>
      </c>
      <c r="O48" s="57" t="n"/>
      <c r="P48" s="61">
        <f>IF(NOT((COUNTA($B48:$K48)+COUNTA($O48))&gt;0),"",IF((IF($C48="","Falta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",""))="","✔ OK","⚠ "&amp;LEFT(IF($C48="","Falta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",""),LEN(IF($C48="","Falta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",""))-3)))</f>
        <v/>
      </c>
      <c r="Q48" s="62">
        <f>IF(NOT((COUNTA($B48:$K48)+COUNTA($O48))&gt;0),"",IF(AND($T48="Sub",N($S48)&gt;0),IF(ISNUMBER(INDEX($D$5:$D$1000,$S48-4)),DATE(YEAR(INDEX($D$5:$D$1000,$S48-4)),MONTH(INDEX($D$5:$D$1000,$S48-4)),1),IF(ISNUMBER(INDEX($E$5:$E$1000,$S48-4)),DATE(YEAR(INDEX($E$5:$E$1000,$S48-4)),MONTH(INDEX($E$5:$E$1000,$S48-4)),1),MesCiclo)),IF(ISNUMBER($D48),DATE(YEAR($D48),MONTH($D48),1),IF(ISNUMBER($E48),DATE(YEAR($E48),MONTH($E48),1),MesCiclo))))</f>
        <v/>
      </c>
      <c r="R48" s="63">
        <f>IF(OR($Q48="",$Q48&lt;&gt;MesCiclo),"",COUNTIF($Q$5:$Q48,MesCiclo))</f>
        <v/>
      </c>
      <c r="S48" s="63">
        <f>IF($T48="","",IF($T48="Macro",ROW(),IFERROR(LOOKUP(2,1/($T$5:$T48="Macro"),ROW($T$5:$T48)),0)))</f>
        <v/>
      </c>
      <c r="T48" s="63">
        <f>IF(NOT((COUNTA($B48:$K48)+COUNTA($O48))&gt;0),"",IF($B48="Subactividad","Sub","Macro"))</f>
        <v/>
      </c>
      <c r="U48" s="63">
        <f>IF($T48="Macro",COUNTIFS($S$5:$S$1000,ROW(),$T$5:$T$1000,"Sub"),"")</f>
        <v/>
      </c>
      <c r="V48" s="63">
        <f>IF($T48="","",IF(ISNUMBER($F48),1,IFERROR(LOOKUP(2,1/($H48:$K48&lt;&gt;""),$H48:$K48),0)))</f>
        <v/>
      </c>
      <c r="W48" s="63">
        <f>IF($T48="","",IF(AND(ISNUMBER($F48),$F48&lt;=IF($Q48=MesCiclo,InicioCiclo,$Q48+MOD(2-WEEKDAY($Q48),7))+6),1,IF(ISNUMBER($H48),$H48,0)))</f>
        <v/>
      </c>
      <c r="X48" s="63">
        <f>IF($T48="","",IF(AND(ISNUMBER($F48),$F48&lt;=IF($Q48=MesCiclo,InicioCiclo,$Q48+MOD(2-WEEKDAY($Q48),7))+13),1,IF(ISNUMBER($I48),$I48,$W48)))</f>
        <v/>
      </c>
      <c r="Y48" s="63">
        <f>IF($T48="","",IF(AND(ISNUMBER($F48),$F48&lt;=IF($Q48=MesCiclo,InicioCiclo,$Q48+MOD(2-WEEKDAY($Q48),7))+20),1,IF(ISNUMBER($J48),$J48,$X48)))</f>
        <v/>
      </c>
      <c r="Z48" s="63">
        <f>IF($T48="","",IF(AND(ISNUMBER($F48),$F48&lt;=IF($Q48=MesCiclo,InicioCiclo,$Q48+MOD(2-WEEKDAY($Q48),7))+27),1,IF(ISNUMBER($K48),$K48,$Y48)))</f>
        <v/>
      </c>
      <c r="AA48" s="63">
        <f>IF($T48="","",IF(AND(ISNUMBER($F48),$F48&lt;=IF($Q48=MesCiclo,InicioCiclo,$Q48+MOD(2-WEEKDAY($Q48),7))+6),1,IF(N($U48)&gt;0,AVERAGEIFS($W$5:$W$1000,$S$5:$S$1000,ROW(),$T$5:$T$1000,"Sub"),$W48)))</f>
        <v/>
      </c>
      <c r="AB48" s="63">
        <f>IF($T48="","",IF(AND(ISNUMBER($F48),$F48&lt;=IF($Q48=MesCiclo,InicioCiclo,$Q48+MOD(2-WEEKDAY($Q48),7))+13),1,IF(N($U48)&gt;0,AVERAGEIFS($X$5:$X$1000,$S$5:$S$1000,ROW(),$T$5:$T$1000,"Sub"),$X48)))</f>
        <v/>
      </c>
      <c r="AC48" s="63">
        <f>IF($T48="","",IF(AND(ISNUMBER($F48),$F48&lt;=IF($Q48=MesCiclo,InicioCiclo,$Q48+MOD(2-WEEKDAY($Q48),7))+20),1,IF(N($U48)&gt;0,AVERAGEIFS($Y$5:$Y$1000,$S$5:$S$1000,ROW(),$T$5:$T$1000,"Sub"),$Y48)))</f>
        <v/>
      </c>
      <c r="AD48" s="63">
        <f>IF($T48="","",IF(AND(ISNUMBER($F48),$F48&lt;=IF($Q48=MesCiclo,InicioCiclo,$Q48+MOD(2-WEEKDAY($Q48),7))+27),1,IF(N($U48)&gt;0,AVERAGEIFS($Z$5:$Z$1000,$S$5:$S$1000,ROW(),$T$5:$T$1000,"Sub"),$Z48)))</f>
        <v/>
      </c>
      <c r="AE48" s="63">
        <f>IF($T48&lt;&gt;"Macro","",IF(COUNTIFS($Q$5:$Q$1000,$Q48,$T$5:$T$1000,"Macro",$G$5:$G$1000,"&gt;0")=0,1/COUNTIFS($Q$5:$Q$1000,$Q48,$T$5:$T$1000,"Macro"),IF(AND(ISNUMBER($G48),N($G48)&gt;0),$G48,SUMIFS($G$5:$G$1000,$Q$5:$Q$1000,$Q48,$T$5:$T$1000,"Macro")/COUNTIFS($Q$5:$Q$1000,$Q48,$T$5:$T$1000,"Macro",$G$5:$G$1000,"&gt;0"))/(COUNTIFS($Q$5:$Q$1000,$Q48,$T$5:$T$1000,"Macro")*SUMIFS($G$5:$G$1000,$Q$5:$Q$1000,$Q48,$T$5:$T$1000,"Macro")/COUNTIFS($Q$5:$Q$1000,$Q48,$T$5:$T$1000,"Macro",$G$5:$G$1000,"&gt;0"))))</f>
        <v/>
      </c>
    </row>
    <row r="49">
      <c r="A49" s="55">
        <f>IF(NOT((COUNTA($B49:$K49)+COUNTA($O49))&gt;0),"",IF($T49="Macro",COUNTIFS($T$5:$T49,"Macro",$Q$5:$Q49,$Q49),IF(N($S49)=0,"?",COUNTIFS(INDEX($T$5:$T$1000,1):INDEX($T$5:$T$1000,$S49-4),"Macro",INDEX($Q$5:$Q$1000,1):INDEX($Q$5:$Q$1000,$S49-4),INDEX($Q$5:$Q$1000,$S49-4))&amp;"."&amp;COUNTIFS($S$5:$S49,$S49,$T$5:$T49,"Sub"))))</f>
        <v/>
      </c>
      <c r="B49" s="56" t="n"/>
      <c r="C49" s="57" t="n"/>
      <c r="D49" s="58" t="n"/>
      <c r="E49" s="58" t="n"/>
      <c r="F49" s="58" t="n"/>
      <c r="G49" s="59" t="n"/>
      <c r="H49" s="59" t="n"/>
      <c r="I49" s="59" t="n"/>
      <c r="J49" s="59" t="n"/>
      <c r="K49" s="59" t="n"/>
      <c r="L49" s="60">
        <f>IF(NOT((COUNTA($B49:$K49)+COUNTA($O49))&gt;0),"",IF(ISNUMBER($F49),1,IF(N($U49)&gt;0,AVERAGEIFS($V$5:$V$1000,$S$5:$S$1000,ROW(),$T$5:$T$1000,"Sub"),$V49)))</f>
        <v/>
      </c>
      <c r="M49" s="55">
        <f>IF($L49="","",IF($L49&gt;=1,"Completado",IF($L49&gt;0,"En curso","Pendiente")))</f>
        <v/>
      </c>
      <c r="N49" s="55">
        <f>IF(NOT((COUNTA($B49:$K49)+COUNTA($O49))&gt;0),"",IF(ISNUMBER($F49),IF(AND(ISNUMBER($E49),$F49&gt;$E49),"Cumplida con "&amp;($F49-$E49)&amp;IF($F49-$E49=1," día"," días")&amp;" de retraso","Cumplida"),IF(N($L49)&gt;=1,"Cumplida",IF(NOT(ISNUMBER($E49)),"Sin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plazo")))))))</f>
        <v/>
      </c>
      <c r="O49" s="57" t="n"/>
      <c r="P49" s="61">
        <f>IF(NOT((COUNTA($B49:$K49)+COUNTA($O49))&gt;0),"",IF((IF($C49="","Falta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",""))="","✔ OK","⚠ "&amp;LEFT(IF($C49="","Falta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",""),LEN(IF($C49="","Falta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",""))-3)))</f>
        <v/>
      </c>
      <c r="Q49" s="62">
        <f>IF(NOT((COUNTA($B49:$K49)+COUNTA($O49))&gt;0),"",IF(AND($T49="Sub",N($S49)&gt;0),IF(ISNUMBER(INDEX($D$5:$D$1000,$S49-4)),DATE(YEAR(INDEX($D$5:$D$1000,$S49-4)),MONTH(INDEX($D$5:$D$1000,$S49-4)),1),IF(ISNUMBER(INDEX($E$5:$E$1000,$S49-4)),DATE(YEAR(INDEX($E$5:$E$1000,$S49-4)),MONTH(INDEX($E$5:$E$1000,$S49-4)),1),MesCiclo)),IF(ISNUMBER($D49),DATE(YEAR($D49),MONTH($D49),1),IF(ISNUMBER($E49),DATE(YEAR($E49),MONTH($E49),1),MesCiclo))))</f>
        <v/>
      </c>
      <c r="R49" s="63">
        <f>IF(OR($Q49="",$Q49&lt;&gt;MesCiclo),"",COUNTIF($Q$5:$Q49,MesCiclo))</f>
        <v/>
      </c>
      <c r="S49" s="63">
        <f>IF($T49="","",IF($T49="Macro",ROW(),IFERROR(LOOKUP(2,1/($T$5:$T49="Macro"),ROW($T$5:$T49)),0)))</f>
        <v/>
      </c>
      <c r="T49" s="63">
        <f>IF(NOT((COUNTA($B49:$K49)+COUNTA($O49))&gt;0),"",IF($B49="Subactividad","Sub","Macro"))</f>
        <v/>
      </c>
      <c r="U49" s="63">
        <f>IF($T49="Macro",COUNTIFS($S$5:$S$1000,ROW(),$T$5:$T$1000,"Sub"),"")</f>
        <v/>
      </c>
      <c r="V49" s="63">
        <f>IF($T49="","",IF(ISNUMBER($F49),1,IFERROR(LOOKUP(2,1/($H49:$K49&lt;&gt;""),$H49:$K49),0)))</f>
        <v/>
      </c>
      <c r="W49" s="63">
        <f>IF($T49="","",IF(AND(ISNUMBER($F49),$F49&lt;=IF($Q49=MesCiclo,InicioCiclo,$Q49+MOD(2-WEEKDAY($Q49),7))+6),1,IF(ISNUMBER($H49),$H49,0)))</f>
        <v/>
      </c>
      <c r="X49" s="63">
        <f>IF($T49="","",IF(AND(ISNUMBER($F49),$F49&lt;=IF($Q49=MesCiclo,InicioCiclo,$Q49+MOD(2-WEEKDAY($Q49),7))+13),1,IF(ISNUMBER($I49),$I49,$W49)))</f>
        <v/>
      </c>
      <c r="Y49" s="63">
        <f>IF($T49="","",IF(AND(ISNUMBER($F49),$F49&lt;=IF($Q49=MesCiclo,InicioCiclo,$Q49+MOD(2-WEEKDAY($Q49),7))+20),1,IF(ISNUMBER($J49),$J49,$X49)))</f>
        <v/>
      </c>
      <c r="Z49" s="63">
        <f>IF($T49="","",IF(AND(ISNUMBER($F49),$F49&lt;=IF($Q49=MesCiclo,InicioCiclo,$Q49+MOD(2-WEEKDAY($Q49),7))+27),1,IF(ISNUMBER($K49),$K49,$Y49)))</f>
        <v/>
      </c>
      <c r="AA49" s="63">
        <f>IF($T49="","",IF(AND(ISNUMBER($F49),$F49&lt;=IF($Q49=MesCiclo,InicioCiclo,$Q49+MOD(2-WEEKDAY($Q49),7))+6),1,IF(N($U49)&gt;0,AVERAGEIFS($W$5:$W$1000,$S$5:$S$1000,ROW(),$T$5:$T$1000,"Sub"),$W49)))</f>
        <v/>
      </c>
      <c r="AB49" s="63">
        <f>IF($T49="","",IF(AND(ISNUMBER($F49),$F49&lt;=IF($Q49=MesCiclo,InicioCiclo,$Q49+MOD(2-WEEKDAY($Q49),7))+13),1,IF(N($U49)&gt;0,AVERAGEIFS($X$5:$X$1000,$S$5:$S$1000,ROW(),$T$5:$T$1000,"Sub"),$X49)))</f>
        <v/>
      </c>
      <c r="AC49" s="63">
        <f>IF($T49="","",IF(AND(ISNUMBER($F49),$F49&lt;=IF($Q49=MesCiclo,InicioCiclo,$Q49+MOD(2-WEEKDAY($Q49),7))+20),1,IF(N($U49)&gt;0,AVERAGEIFS($Y$5:$Y$1000,$S$5:$S$1000,ROW(),$T$5:$T$1000,"Sub"),$Y49)))</f>
        <v/>
      </c>
      <c r="AD49" s="63">
        <f>IF($T49="","",IF(AND(ISNUMBER($F49),$F49&lt;=IF($Q49=MesCiclo,InicioCiclo,$Q49+MOD(2-WEEKDAY($Q49),7))+27),1,IF(N($U49)&gt;0,AVERAGEIFS($Z$5:$Z$1000,$S$5:$S$1000,ROW(),$T$5:$T$1000,"Sub"),$Z49)))</f>
        <v/>
      </c>
      <c r="AE49" s="63">
        <f>IF($T49&lt;&gt;"Macro","",IF(COUNTIFS($Q$5:$Q$1000,$Q49,$T$5:$T$1000,"Macro",$G$5:$G$1000,"&gt;0")=0,1/COUNTIFS($Q$5:$Q$1000,$Q49,$T$5:$T$1000,"Macro"),IF(AND(ISNUMBER($G49),N($G49)&gt;0),$G49,SUMIFS($G$5:$G$1000,$Q$5:$Q$1000,$Q49,$T$5:$T$1000,"Macro")/COUNTIFS($Q$5:$Q$1000,$Q49,$T$5:$T$1000,"Macro",$G$5:$G$1000,"&gt;0"))/(COUNTIFS($Q$5:$Q$1000,$Q49,$T$5:$T$1000,"Macro")*SUMIFS($G$5:$G$1000,$Q$5:$Q$1000,$Q49,$T$5:$T$1000,"Macro")/COUNTIFS($Q$5:$Q$1000,$Q49,$T$5:$T$1000,"Macro",$G$5:$G$1000,"&gt;0"))))</f>
        <v/>
      </c>
    </row>
    <row r="50">
      <c r="A50" s="55">
        <f>IF(NOT((COUNTA($B50:$K50)+COUNTA($O50))&gt;0),"",IF($T50="Macro",COUNTIFS($T$5:$T50,"Macro",$Q$5:$Q50,$Q50),IF(N($S50)=0,"?",COUNTIFS(INDEX($T$5:$T$1000,1):INDEX($T$5:$T$1000,$S50-4),"Macro",INDEX($Q$5:$Q$1000,1):INDEX($Q$5:$Q$1000,$S50-4),INDEX($Q$5:$Q$1000,$S50-4))&amp;"."&amp;COUNTIFS($S$5:$S50,$S50,$T$5:$T50,"Sub"))))</f>
        <v/>
      </c>
      <c r="B50" s="56" t="n"/>
      <c r="C50" s="57" t="n"/>
      <c r="D50" s="58" t="n"/>
      <c r="E50" s="58" t="n"/>
      <c r="F50" s="58" t="n"/>
      <c r="G50" s="59" t="n"/>
      <c r="H50" s="59" t="n"/>
      <c r="I50" s="59" t="n"/>
      <c r="J50" s="59" t="n"/>
      <c r="K50" s="59" t="n"/>
      <c r="L50" s="60">
        <f>IF(NOT((COUNTA($B50:$K50)+COUNTA($O50))&gt;0),"",IF(ISNUMBER($F50),1,IF(N($U50)&gt;0,AVERAGEIFS($V$5:$V$1000,$S$5:$S$1000,ROW(),$T$5:$T$1000,"Sub"),$V50)))</f>
        <v/>
      </c>
      <c r="M50" s="55">
        <f>IF($L50="","",IF($L50&gt;=1,"Completado",IF($L50&gt;0,"En curso","Pendiente")))</f>
        <v/>
      </c>
      <c r="N50" s="55">
        <f>IF(NOT((COUNTA($B50:$K50)+COUNTA($O50))&gt;0),"",IF(ISNUMBER($F50),IF(AND(ISNUMBER($E50),$F50&gt;$E50),"Cumplida con "&amp;($F50-$E50)&amp;IF($F50-$E50=1," día"," días")&amp;" de retraso","Cumplida"),IF(N($L50)&gt;=1,"Cumplida",IF(NOT(ISNUMBER($E50)),"Sin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plazo")))))))</f>
        <v/>
      </c>
      <c r="O50" s="57" t="n"/>
      <c r="P50" s="61">
        <f>IF(NOT((COUNTA($B50:$K50)+COUNTA($O50))&gt;0),"",IF((IF($C50="","Falta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",""))="","✔ OK","⚠ "&amp;LEFT(IF($C50="","Falta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",""),LEN(IF($C50="","Falta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",""))-3)))</f>
        <v/>
      </c>
      <c r="Q50" s="62">
        <f>IF(NOT((COUNTA($B50:$K50)+COUNTA($O50))&gt;0),"",IF(AND($T50="Sub",N($S50)&gt;0),IF(ISNUMBER(INDEX($D$5:$D$1000,$S50-4)),DATE(YEAR(INDEX($D$5:$D$1000,$S50-4)),MONTH(INDEX($D$5:$D$1000,$S50-4)),1),IF(ISNUMBER(INDEX($E$5:$E$1000,$S50-4)),DATE(YEAR(INDEX($E$5:$E$1000,$S50-4)),MONTH(INDEX($E$5:$E$1000,$S50-4)),1),MesCiclo)),IF(ISNUMBER($D50),DATE(YEAR($D50),MONTH($D50),1),IF(ISNUMBER($E50),DATE(YEAR($E50),MONTH($E50),1),MesCiclo))))</f>
        <v/>
      </c>
      <c r="R50" s="63">
        <f>IF(OR($Q50="",$Q50&lt;&gt;MesCiclo),"",COUNTIF($Q$5:$Q50,MesCiclo))</f>
        <v/>
      </c>
      <c r="S50" s="63">
        <f>IF($T50="","",IF($T50="Macro",ROW(),IFERROR(LOOKUP(2,1/($T$5:$T50="Macro"),ROW($T$5:$T50)),0)))</f>
        <v/>
      </c>
      <c r="T50" s="63">
        <f>IF(NOT((COUNTA($B50:$K50)+COUNTA($O50))&gt;0),"",IF($B50="Subactividad","Sub","Macro"))</f>
        <v/>
      </c>
      <c r="U50" s="63">
        <f>IF($T50="Macro",COUNTIFS($S$5:$S$1000,ROW(),$T$5:$T$1000,"Sub"),"")</f>
        <v/>
      </c>
      <c r="V50" s="63">
        <f>IF($T50="","",IF(ISNUMBER($F50),1,IFERROR(LOOKUP(2,1/($H50:$K50&lt;&gt;""),$H50:$K50),0)))</f>
        <v/>
      </c>
      <c r="W50" s="63">
        <f>IF($T50="","",IF(AND(ISNUMBER($F50),$F50&lt;=IF($Q50=MesCiclo,InicioCiclo,$Q50+MOD(2-WEEKDAY($Q50),7))+6),1,IF(ISNUMBER($H50),$H50,0)))</f>
        <v/>
      </c>
      <c r="X50" s="63">
        <f>IF($T50="","",IF(AND(ISNUMBER($F50),$F50&lt;=IF($Q50=MesCiclo,InicioCiclo,$Q50+MOD(2-WEEKDAY($Q50),7))+13),1,IF(ISNUMBER($I50),$I50,$W50)))</f>
        <v/>
      </c>
      <c r="Y50" s="63">
        <f>IF($T50="","",IF(AND(ISNUMBER($F50),$F50&lt;=IF($Q50=MesCiclo,InicioCiclo,$Q50+MOD(2-WEEKDAY($Q50),7))+20),1,IF(ISNUMBER($J50),$J50,$X50)))</f>
        <v/>
      </c>
      <c r="Z50" s="63">
        <f>IF($T50="","",IF(AND(ISNUMBER($F50),$F50&lt;=IF($Q50=MesCiclo,InicioCiclo,$Q50+MOD(2-WEEKDAY($Q50),7))+27),1,IF(ISNUMBER($K50),$K50,$Y50)))</f>
        <v/>
      </c>
      <c r="AA50" s="63">
        <f>IF($T50="","",IF(AND(ISNUMBER($F50),$F50&lt;=IF($Q50=MesCiclo,InicioCiclo,$Q50+MOD(2-WEEKDAY($Q50),7))+6),1,IF(N($U50)&gt;0,AVERAGEIFS($W$5:$W$1000,$S$5:$S$1000,ROW(),$T$5:$T$1000,"Sub"),$W50)))</f>
        <v/>
      </c>
      <c r="AB50" s="63">
        <f>IF($T50="","",IF(AND(ISNUMBER($F50),$F50&lt;=IF($Q50=MesCiclo,InicioCiclo,$Q50+MOD(2-WEEKDAY($Q50),7))+13),1,IF(N($U50)&gt;0,AVERAGEIFS($X$5:$X$1000,$S$5:$S$1000,ROW(),$T$5:$T$1000,"Sub"),$X50)))</f>
        <v/>
      </c>
      <c r="AC50" s="63">
        <f>IF($T50="","",IF(AND(ISNUMBER($F50),$F50&lt;=IF($Q50=MesCiclo,InicioCiclo,$Q50+MOD(2-WEEKDAY($Q50),7))+20),1,IF(N($U50)&gt;0,AVERAGEIFS($Y$5:$Y$1000,$S$5:$S$1000,ROW(),$T$5:$T$1000,"Sub"),$Y50)))</f>
        <v/>
      </c>
      <c r="AD50" s="63">
        <f>IF($T50="","",IF(AND(ISNUMBER($F50),$F50&lt;=IF($Q50=MesCiclo,InicioCiclo,$Q50+MOD(2-WEEKDAY($Q50),7))+27),1,IF(N($U50)&gt;0,AVERAGEIFS($Z$5:$Z$1000,$S$5:$S$1000,ROW(),$T$5:$T$1000,"Sub"),$Z50)))</f>
        <v/>
      </c>
      <c r="AE50" s="63">
        <f>IF($T50&lt;&gt;"Macro","",IF(COUNTIFS($Q$5:$Q$1000,$Q50,$T$5:$T$1000,"Macro",$G$5:$G$1000,"&gt;0")=0,1/COUNTIFS($Q$5:$Q$1000,$Q50,$T$5:$T$1000,"Macro"),IF(AND(ISNUMBER($G50),N($G50)&gt;0),$G50,SUMIFS($G$5:$G$1000,$Q$5:$Q$1000,$Q50,$T$5:$T$1000,"Macro")/COUNTIFS($Q$5:$Q$1000,$Q50,$T$5:$T$1000,"Macro",$G$5:$G$1000,"&gt;0"))/(COUNTIFS($Q$5:$Q$1000,$Q50,$T$5:$T$1000,"Macro")*SUMIFS($G$5:$G$1000,$Q$5:$Q$1000,$Q50,$T$5:$T$1000,"Macro")/COUNTIFS($Q$5:$Q$1000,$Q50,$T$5:$T$1000,"Macro",$G$5:$G$1000,"&gt;0"))))</f>
        <v/>
      </c>
    </row>
    <row r="51">
      <c r="A51" s="55">
        <f>IF(NOT((COUNTA($B51:$K51)+COUNTA($O51))&gt;0),"",IF($T51="Macro",COUNTIFS($T$5:$T51,"Macro",$Q$5:$Q51,$Q51),IF(N($S51)=0,"?",COUNTIFS(INDEX($T$5:$T$1000,1):INDEX($T$5:$T$1000,$S51-4),"Macro",INDEX($Q$5:$Q$1000,1):INDEX($Q$5:$Q$1000,$S51-4),INDEX($Q$5:$Q$1000,$S51-4))&amp;"."&amp;COUNTIFS($S$5:$S51,$S51,$T$5:$T51,"Sub"))))</f>
        <v/>
      </c>
      <c r="B51" s="56" t="n"/>
      <c r="C51" s="57" t="n"/>
      <c r="D51" s="58" t="n"/>
      <c r="E51" s="58" t="n"/>
      <c r="F51" s="58" t="n"/>
      <c r="G51" s="59" t="n"/>
      <c r="H51" s="59" t="n"/>
      <c r="I51" s="59" t="n"/>
      <c r="J51" s="59" t="n"/>
      <c r="K51" s="59" t="n"/>
      <c r="L51" s="60">
        <f>IF(NOT((COUNTA($B51:$K51)+COUNTA($O51))&gt;0),"",IF(ISNUMBER($F51),1,IF(N($U51)&gt;0,AVERAGEIFS($V$5:$V$1000,$S$5:$S$1000,ROW(),$T$5:$T$1000,"Sub"),$V51)))</f>
        <v/>
      </c>
      <c r="M51" s="55">
        <f>IF($L51="","",IF($L51&gt;=1,"Completado",IF($L51&gt;0,"En curso","Pendiente")))</f>
        <v/>
      </c>
      <c r="N51" s="55">
        <f>IF(NOT((COUNTA($B51:$K51)+COUNTA($O51))&gt;0),"",IF(ISNUMBER($F51),IF(AND(ISNUMBER($E51),$F51&gt;$E51),"Cumplida con "&amp;($F51-$E51)&amp;IF($F51-$E51=1," día"," días")&amp;" de retraso","Cumplida"),IF(N($L51)&gt;=1,"Cumplida",IF(NOT(ISNUMBER($E51)),"Sin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plazo")))))))</f>
        <v/>
      </c>
      <c r="O51" s="57" t="n"/>
      <c r="P51" s="61">
        <f>IF(NOT((COUNTA($B51:$K51)+COUNTA($O51))&gt;0),"",IF((IF($C51="","Falta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",""))="","✔ OK","⚠ "&amp;LEFT(IF($C51="","Falta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",""),LEN(IF($C51="","Falta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",""))-3)))</f>
        <v/>
      </c>
      <c r="Q51" s="62">
        <f>IF(NOT((COUNTA($B51:$K51)+COUNTA($O51))&gt;0),"",IF(AND($T51="Sub",N($S51)&gt;0),IF(ISNUMBER(INDEX($D$5:$D$1000,$S51-4)),DATE(YEAR(INDEX($D$5:$D$1000,$S51-4)),MONTH(INDEX($D$5:$D$1000,$S51-4)),1),IF(ISNUMBER(INDEX($E$5:$E$1000,$S51-4)),DATE(YEAR(INDEX($E$5:$E$1000,$S51-4)),MONTH(INDEX($E$5:$E$1000,$S51-4)),1),MesCiclo)),IF(ISNUMBER($D51),DATE(YEAR($D51),MONTH($D51),1),IF(ISNUMBER($E51),DATE(YEAR($E51),MONTH($E51),1),MesCiclo))))</f>
        <v/>
      </c>
      <c r="R51" s="63">
        <f>IF(OR($Q51="",$Q51&lt;&gt;MesCiclo),"",COUNTIF($Q$5:$Q51,MesCiclo))</f>
        <v/>
      </c>
      <c r="S51" s="63">
        <f>IF($T51="","",IF($T51="Macro",ROW(),IFERROR(LOOKUP(2,1/($T$5:$T51="Macro"),ROW($T$5:$T51)),0)))</f>
        <v/>
      </c>
      <c r="T51" s="63">
        <f>IF(NOT((COUNTA($B51:$K51)+COUNTA($O51))&gt;0),"",IF($B51="Subactividad","Sub","Macro"))</f>
        <v/>
      </c>
      <c r="U51" s="63">
        <f>IF($T51="Macro",COUNTIFS($S$5:$S$1000,ROW(),$T$5:$T$1000,"Sub"),"")</f>
        <v/>
      </c>
      <c r="V51" s="63">
        <f>IF($T51="","",IF(ISNUMBER($F51),1,IFERROR(LOOKUP(2,1/($H51:$K51&lt;&gt;""),$H51:$K51),0)))</f>
        <v/>
      </c>
      <c r="W51" s="63">
        <f>IF($T51="","",IF(AND(ISNUMBER($F51),$F51&lt;=IF($Q51=MesCiclo,InicioCiclo,$Q51+MOD(2-WEEKDAY($Q51),7))+6),1,IF(ISNUMBER($H51),$H51,0)))</f>
        <v/>
      </c>
      <c r="X51" s="63">
        <f>IF($T51="","",IF(AND(ISNUMBER($F51),$F51&lt;=IF($Q51=MesCiclo,InicioCiclo,$Q51+MOD(2-WEEKDAY($Q51),7))+13),1,IF(ISNUMBER($I51),$I51,$W51)))</f>
        <v/>
      </c>
      <c r="Y51" s="63">
        <f>IF($T51="","",IF(AND(ISNUMBER($F51),$F51&lt;=IF($Q51=MesCiclo,InicioCiclo,$Q51+MOD(2-WEEKDAY($Q51),7))+20),1,IF(ISNUMBER($J51),$J51,$X51)))</f>
        <v/>
      </c>
      <c r="Z51" s="63">
        <f>IF($T51="","",IF(AND(ISNUMBER($F51),$F51&lt;=IF($Q51=MesCiclo,InicioCiclo,$Q51+MOD(2-WEEKDAY($Q51),7))+27),1,IF(ISNUMBER($K51),$K51,$Y51)))</f>
        <v/>
      </c>
      <c r="AA51" s="63">
        <f>IF($T51="","",IF(AND(ISNUMBER($F51),$F51&lt;=IF($Q51=MesCiclo,InicioCiclo,$Q51+MOD(2-WEEKDAY($Q51),7))+6),1,IF(N($U51)&gt;0,AVERAGEIFS($W$5:$W$1000,$S$5:$S$1000,ROW(),$T$5:$T$1000,"Sub"),$W51)))</f>
        <v/>
      </c>
      <c r="AB51" s="63">
        <f>IF($T51="","",IF(AND(ISNUMBER($F51),$F51&lt;=IF($Q51=MesCiclo,InicioCiclo,$Q51+MOD(2-WEEKDAY($Q51),7))+13),1,IF(N($U51)&gt;0,AVERAGEIFS($X$5:$X$1000,$S$5:$S$1000,ROW(),$T$5:$T$1000,"Sub"),$X51)))</f>
        <v/>
      </c>
      <c r="AC51" s="63">
        <f>IF($T51="","",IF(AND(ISNUMBER($F51),$F51&lt;=IF($Q51=MesCiclo,InicioCiclo,$Q51+MOD(2-WEEKDAY($Q51),7))+20),1,IF(N($U51)&gt;0,AVERAGEIFS($Y$5:$Y$1000,$S$5:$S$1000,ROW(),$T$5:$T$1000,"Sub"),$Y51)))</f>
        <v/>
      </c>
      <c r="AD51" s="63">
        <f>IF($T51="","",IF(AND(ISNUMBER($F51),$F51&lt;=IF($Q51=MesCiclo,InicioCiclo,$Q51+MOD(2-WEEKDAY($Q51),7))+27),1,IF(N($U51)&gt;0,AVERAGEIFS($Z$5:$Z$1000,$S$5:$S$1000,ROW(),$T$5:$T$1000,"Sub"),$Z51)))</f>
        <v/>
      </c>
      <c r="AE51" s="63">
        <f>IF($T51&lt;&gt;"Macro","",IF(COUNTIFS($Q$5:$Q$1000,$Q51,$T$5:$T$1000,"Macro",$G$5:$G$1000,"&gt;0")=0,1/COUNTIFS($Q$5:$Q$1000,$Q51,$T$5:$T$1000,"Macro"),IF(AND(ISNUMBER($G51),N($G51)&gt;0),$G51,SUMIFS($G$5:$G$1000,$Q$5:$Q$1000,$Q51,$T$5:$T$1000,"Macro")/COUNTIFS($Q$5:$Q$1000,$Q51,$T$5:$T$1000,"Macro",$G$5:$G$1000,"&gt;0"))/(COUNTIFS($Q$5:$Q$1000,$Q51,$T$5:$T$1000,"Macro")*SUMIFS($G$5:$G$1000,$Q$5:$Q$1000,$Q51,$T$5:$T$1000,"Macro")/COUNTIFS($Q$5:$Q$1000,$Q51,$T$5:$T$1000,"Macro",$G$5:$G$1000,"&gt;0"))))</f>
        <v/>
      </c>
    </row>
    <row r="52">
      <c r="A52" s="55">
        <f>IF(NOT((COUNTA($B52:$K52)+COUNTA($O52))&gt;0),"",IF($T52="Macro",COUNTIFS($T$5:$T52,"Macro",$Q$5:$Q52,$Q52),IF(N($S52)=0,"?",COUNTIFS(INDEX($T$5:$T$1000,1):INDEX($T$5:$T$1000,$S52-4),"Macro",INDEX($Q$5:$Q$1000,1):INDEX($Q$5:$Q$1000,$S52-4),INDEX($Q$5:$Q$1000,$S52-4))&amp;"."&amp;COUNTIFS($S$5:$S52,$S52,$T$5:$T52,"Sub"))))</f>
        <v/>
      </c>
      <c r="B52" s="56" t="n"/>
      <c r="C52" s="57" t="n"/>
      <c r="D52" s="58" t="n"/>
      <c r="E52" s="58" t="n"/>
      <c r="F52" s="58" t="n"/>
      <c r="G52" s="59" t="n"/>
      <c r="H52" s="59" t="n"/>
      <c r="I52" s="59" t="n"/>
      <c r="J52" s="59" t="n"/>
      <c r="K52" s="59" t="n"/>
      <c r="L52" s="60">
        <f>IF(NOT((COUNTA($B52:$K52)+COUNTA($O52))&gt;0),"",IF(ISNUMBER($F52),1,IF(N($U52)&gt;0,AVERAGEIFS($V$5:$V$1000,$S$5:$S$1000,ROW(),$T$5:$T$1000,"Sub"),$V52)))</f>
        <v/>
      </c>
      <c r="M52" s="55">
        <f>IF($L52="","",IF($L52&gt;=1,"Completado",IF($L52&gt;0,"En curso","Pendiente")))</f>
        <v/>
      </c>
      <c r="N52" s="55">
        <f>IF(NOT((COUNTA($B52:$K52)+COUNTA($O52))&gt;0),"",IF(ISNUMBER($F52),IF(AND(ISNUMBER($E52),$F52&gt;$E52),"Cumplida con "&amp;($F52-$E52)&amp;IF($F52-$E52=1," día"," días")&amp;" de retraso","Cumplida"),IF(N($L52)&gt;=1,"Cumplida",IF(NOT(ISNUMBER($E52)),"Sin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plazo")))))))</f>
        <v/>
      </c>
      <c r="O52" s="57" t="n"/>
      <c r="P52" s="61">
        <f>IF(NOT((COUNTA($B52:$K52)+COUNTA($O52))&gt;0),"",IF((IF($C52="","Falta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",""))="","✔ OK","⚠ "&amp;LEFT(IF($C52="","Falta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",""),LEN(IF($C52="","Falta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",""))-3)))</f>
        <v/>
      </c>
      <c r="Q52" s="62">
        <f>IF(NOT((COUNTA($B52:$K52)+COUNTA($O52))&gt;0),"",IF(AND($T52="Sub",N($S52)&gt;0),IF(ISNUMBER(INDEX($D$5:$D$1000,$S52-4)),DATE(YEAR(INDEX($D$5:$D$1000,$S52-4)),MONTH(INDEX($D$5:$D$1000,$S52-4)),1),IF(ISNUMBER(INDEX($E$5:$E$1000,$S52-4)),DATE(YEAR(INDEX($E$5:$E$1000,$S52-4)),MONTH(INDEX($E$5:$E$1000,$S52-4)),1),MesCiclo)),IF(ISNUMBER($D52),DATE(YEAR($D52),MONTH($D52),1),IF(ISNUMBER($E52),DATE(YEAR($E52),MONTH($E52),1),MesCiclo))))</f>
        <v/>
      </c>
      <c r="R52" s="63">
        <f>IF(OR($Q52="",$Q52&lt;&gt;MesCiclo),"",COUNTIF($Q$5:$Q52,MesCiclo))</f>
        <v/>
      </c>
      <c r="S52" s="63">
        <f>IF($T52="","",IF($T52="Macro",ROW(),IFERROR(LOOKUP(2,1/($T$5:$T52="Macro"),ROW($T$5:$T52)),0)))</f>
        <v/>
      </c>
      <c r="T52" s="63">
        <f>IF(NOT((COUNTA($B52:$K52)+COUNTA($O52))&gt;0),"",IF($B52="Subactividad","Sub","Macro"))</f>
        <v/>
      </c>
      <c r="U52" s="63">
        <f>IF($T52="Macro",COUNTIFS($S$5:$S$1000,ROW(),$T$5:$T$1000,"Sub"),"")</f>
        <v/>
      </c>
      <c r="V52" s="63">
        <f>IF($T52="","",IF(ISNUMBER($F52),1,IFERROR(LOOKUP(2,1/($H52:$K52&lt;&gt;""),$H52:$K52),0)))</f>
        <v/>
      </c>
      <c r="W52" s="63">
        <f>IF($T52="","",IF(AND(ISNUMBER($F52),$F52&lt;=IF($Q52=MesCiclo,InicioCiclo,$Q52+MOD(2-WEEKDAY($Q52),7))+6),1,IF(ISNUMBER($H52),$H52,0)))</f>
        <v/>
      </c>
      <c r="X52" s="63">
        <f>IF($T52="","",IF(AND(ISNUMBER($F52),$F52&lt;=IF($Q52=MesCiclo,InicioCiclo,$Q52+MOD(2-WEEKDAY($Q52),7))+13),1,IF(ISNUMBER($I52),$I52,$W52)))</f>
        <v/>
      </c>
      <c r="Y52" s="63">
        <f>IF($T52="","",IF(AND(ISNUMBER($F52),$F52&lt;=IF($Q52=MesCiclo,InicioCiclo,$Q52+MOD(2-WEEKDAY($Q52),7))+20),1,IF(ISNUMBER($J52),$J52,$X52)))</f>
        <v/>
      </c>
      <c r="Z52" s="63">
        <f>IF($T52="","",IF(AND(ISNUMBER($F52),$F52&lt;=IF($Q52=MesCiclo,InicioCiclo,$Q52+MOD(2-WEEKDAY($Q52),7))+27),1,IF(ISNUMBER($K52),$K52,$Y52)))</f>
        <v/>
      </c>
      <c r="AA52" s="63">
        <f>IF($T52="","",IF(AND(ISNUMBER($F52),$F52&lt;=IF($Q52=MesCiclo,InicioCiclo,$Q52+MOD(2-WEEKDAY($Q52),7))+6),1,IF(N($U52)&gt;0,AVERAGEIFS($W$5:$W$1000,$S$5:$S$1000,ROW(),$T$5:$T$1000,"Sub"),$W52)))</f>
        <v/>
      </c>
      <c r="AB52" s="63">
        <f>IF($T52="","",IF(AND(ISNUMBER($F52),$F52&lt;=IF($Q52=MesCiclo,InicioCiclo,$Q52+MOD(2-WEEKDAY($Q52),7))+13),1,IF(N($U52)&gt;0,AVERAGEIFS($X$5:$X$1000,$S$5:$S$1000,ROW(),$T$5:$T$1000,"Sub"),$X52)))</f>
        <v/>
      </c>
      <c r="AC52" s="63">
        <f>IF($T52="","",IF(AND(ISNUMBER($F52),$F52&lt;=IF($Q52=MesCiclo,InicioCiclo,$Q52+MOD(2-WEEKDAY($Q52),7))+20),1,IF(N($U52)&gt;0,AVERAGEIFS($Y$5:$Y$1000,$S$5:$S$1000,ROW(),$T$5:$T$1000,"Sub"),$Y52)))</f>
        <v/>
      </c>
      <c r="AD52" s="63">
        <f>IF($T52="","",IF(AND(ISNUMBER($F52),$F52&lt;=IF($Q52=MesCiclo,InicioCiclo,$Q52+MOD(2-WEEKDAY($Q52),7))+27),1,IF(N($U52)&gt;0,AVERAGEIFS($Z$5:$Z$1000,$S$5:$S$1000,ROW(),$T$5:$T$1000,"Sub"),$Z52)))</f>
        <v/>
      </c>
      <c r="AE52" s="63">
        <f>IF($T52&lt;&gt;"Macro","",IF(COUNTIFS($Q$5:$Q$1000,$Q52,$T$5:$T$1000,"Macro",$G$5:$G$1000,"&gt;0")=0,1/COUNTIFS($Q$5:$Q$1000,$Q52,$T$5:$T$1000,"Macro"),IF(AND(ISNUMBER($G52),N($G52)&gt;0),$G52,SUMIFS($G$5:$G$1000,$Q$5:$Q$1000,$Q52,$T$5:$T$1000,"Macro")/COUNTIFS($Q$5:$Q$1000,$Q52,$T$5:$T$1000,"Macro",$G$5:$G$1000,"&gt;0"))/(COUNTIFS($Q$5:$Q$1000,$Q52,$T$5:$T$1000,"Macro")*SUMIFS($G$5:$G$1000,$Q$5:$Q$1000,$Q52,$T$5:$T$1000,"Macro")/COUNTIFS($Q$5:$Q$1000,$Q52,$T$5:$T$1000,"Macro",$G$5:$G$1000,"&gt;0"))))</f>
        <v/>
      </c>
    </row>
    <row r="53">
      <c r="A53" s="55">
        <f>IF(NOT((COUNTA($B53:$K53)+COUNTA($O53))&gt;0),"",IF($T53="Macro",COUNTIFS($T$5:$T53,"Macro",$Q$5:$Q53,$Q53),IF(N($S53)=0,"?",COUNTIFS(INDEX($T$5:$T$1000,1):INDEX($T$5:$T$1000,$S53-4),"Macro",INDEX($Q$5:$Q$1000,1):INDEX($Q$5:$Q$1000,$S53-4),INDEX($Q$5:$Q$1000,$S53-4))&amp;"."&amp;COUNTIFS($S$5:$S53,$S53,$T$5:$T53,"Sub"))))</f>
        <v/>
      </c>
      <c r="B53" s="56" t="n"/>
      <c r="C53" s="57" t="n"/>
      <c r="D53" s="58" t="n"/>
      <c r="E53" s="58" t="n"/>
      <c r="F53" s="58" t="n"/>
      <c r="G53" s="59" t="n"/>
      <c r="H53" s="59" t="n"/>
      <c r="I53" s="59" t="n"/>
      <c r="J53" s="59" t="n"/>
      <c r="K53" s="59" t="n"/>
      <c r="L53" s="60">
        <f>IF(NOT((COUNTA($B53:$K53)+COUNTA($O53))&gt;0),"",IF(ISNUMBER($F53),1,IF(N($U53)&gt;0,AVERAGEIFS($V$5:$V$1000,$S$5:$S$1000,ROW(),$T$5:$T$1000,"Sub"),$V53)))</f>
        <v/>
      </c>
      <c r="M53" s="55">
        <f>IF($L53="","",IF($L53&gt;=1,"Completado",IF($L53&gt;0,"En curso","Pendiente")))</f>
        <v/>
      </c>
      <c r="N53" s="55">
        <f>IF(NOT((COUNTA($B53:$K53)+COUNTA($O53))&gt;0),"",IF(ISNUMBER($F53),IF(AND(ISNUMBER($E53),$F53&gt;$E53),"Cumplida con "&amp;($F53-$E53)&amp;IF($F53-$E53=1," día"," días")&amp;" de retraso","Cumplida"),IF(N($L53)&gt;=1,"Cumplida",IF(NOT(ISNUMBER($E53)),"Sin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plazo")))))))</f>
        <v/>
      </c>
      <c r="O53" s="57" t="n"/>
      <c r="P53" s="61">
        <f>IF(NOT((COUNTA($B53:$K53)+COUNTA($O53))&gt;0),"",IF((IF($C53="","Falta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",""))="","✔ OK","⚠ "&amp;LEFT(IF($C53="","Falta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",""),LEN(IF($C53="","Falta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",""))-3)))</f>
        <v/>
      </c>
      <c r="Q53" s="62">
        <f>IF(NOT((COUNTA($B53:$K53)+COUNTA($O53))&gt;0),"",IF(AND($T53="Sub",N($S53)&gt;0),IF(ISNUMBER(INDEX($D$5:$D$1000,$S53-4)),DATE(YEAR(INDEX($D$5:$D$1000,$S53-4)),MONTH(INDEX($D$5:$D$1000,$S53-4)),1),IF(ISNUMBER(INDEX($E$5:$E$1000,$S53-4)),DATE(YEAR(INDEX($E$5:$E$1000,$S53-4)),MONTH(INDEX($E$5:$E$1000,$S53-4)),1),MesCiclo)),IF(ISNUMBER($D53),DATE(YEAR($D53),MONTH($D53),1),IF(ISNUMBER($E53),DATE(YEAR($E53),MONTH($E53),1),MesCiclo))))</f>
        <v/>
      </c>
      <c r="R53" s="63">
        <f>IF(OR($Q53="",$Q53&lt;&gt;MesCiclo),"",COUNTIF($Q$5:$Q53,MesCiclo))</f>
        <v/>
      </c>
      <c r="S53" s="63">
        <f>IF($T53="","",IF($T53="Macro",ROW(),IFERROR(LOOKUP(2,1/($T$5:$T53="Macro"),ROW($T$5:$T53)),0)))</f>
        <v/>
      </c>
      <c r="T53" s="63">
        <f>IF(NOT((COUNTA($B53:$K53)+COUNTA($O53))&gt;0),"",IF($B53="Subactividad","Sub","Macro"))</f>
        <v/>
      </c>
      <c r="U53" s="63">
        <f>IF($T53="Macro",COUNTIFS($S$5:$S$1000,ROW(),$T$5:$T$1000,"Sub"),"")</f>
        <v/>
      </c>
      <c r="V53" s="63">
        <f>IF($T53="","",IF(ISNUMBER($F53),1,IFERROR(LOOKUP(2,1/($H53:$K53&lt;&gt;""),$H53:$K53),0)))</f>
        <v/>
      </c>
      <c r="W53" s="63">
        <f>IF($T53="","",IF(AND(ISNUMBER($F53),$F53&lt;=IF($Q53=MesCiclo,InicioCiclo,$Q53+MOD(2-WEEKDAY($Q53),7))+6),1,IF(ISNUMBER($H53),$H53,0)))</f>
        <v/>
      </c>
      <c r="X53" s="63">
        <f>IF($T53="","",IF(AND(ISNUMBER($F53),$F53&lt;=IF($Q53=MesCiclo,InicioCiclo,$Q53+MOD(2-WEEKDAY($Q53),7))+13),1,IF(ISNUMBER($I53),$I53,$W53)))</f>
        <v/>
      </c>
      <c r="Y53" s="63">
        <f>IF($T53="","",IF(AND(ISNUMBER($F53),$F53&lt;=IF($Q53=MesCiclo,InicioCiclo,$Q53+MOD(2-WEEKDAY($Q53),7))+20),1,IF(ISNUMBER($J53),$J53,$X53)))</f>
        <v/>
      </c>
      <c r="Z53" s="63">
        <f>IF($T53="","",IF(AND(ISNUMBER($F53),$F53&lt;=IF($Q53=MesCiclo,InicioCiclo,$Q53+MOD(2-WEEKDAY($Q53),7))+27),1,IF(ISNUMBER($K53),$K53,$Y53)))</f>
        <v/>
      </c>
      <c r="AA53" s="63">
        <f>IF($T53="","",IF(AND(ISNUMBER($F53),$F53&lt;=IF($Q53=MesCiclo,InicioCiclo,$Q53+MOD(2-WEEKDAY($Q53),7))+6),1,IF(N($U53)&gt;0,AVERAGEIFS($W$5:$W$1000,$S$5:$S$1000,ROW(),$T$5:$T$1000,"Sub"),$W53)))</f>
        <v/>
      </c>
      <c r="AB53" s="63">
        <f>IF($T53="","",IF(AND(ISNUMBER($F53),$F53&lt;=IF($Q53=MesCiclo,InicioCiclo,$Q53+MOD(2-WEEKDAY($Q53),7))+13),1,IF(N($U53)&gt;0,AVERAGEIFS($X$5:$X$1000,$S$5:$S$1000,ROW(),$T$5:$T$1000,"Sub"),$X53)))</f>
        <v/>
      </c>
      <c r="AC53" s="63">
        <f>IF($T53="","",IF(AND(ISNUMBER($F53),$F53&lt;=IF($Q53=MesCiclo,InicioCiclo,$Q53+MOD(2-WEEKDAY($Q53),7))+20),1,IF(N($U53)&gt;0,AVERAGEIFS($Y$5:$Y$1000,$S$5:$S$1000,ROW(),$T$5:$T$1000,"Sub"),$Y53)))</f>
        <v/>
      </c>
      <c r="AD53" s="63">
        <f>IF($T53="","",IF(AND(ISNUMBER($F53),$F53&lt;=IF($Q53=MesCiclo,InicioCiclo,$Q53+MOD(2-WEEKDAY($Q53),7))+27),1,IF(N($U53)&gt;0,AVERAGEIFS($Z$5:$Z$1000,$S$5:$S$1000,ROW(),$T$5:$T$1000,"Sub"),$Z53)))</f>
        <v/>
      </c>
      <c r="AE53" s="63">
        <f>IF($T53&lt;&gt;"Macro","",IF(COUNTIFS($Q$5:$Q$1000,$Q53,$T$5:$T$1000,"Macro",$G$5:$G$1000,"&gt;0")=0,1/COUNTIFS($Q$5:$Q$1000,$Q53,$T$5:$T$1000,"Macro"),IF(AND(ISNUMBER($G53),N($G53)&gt;0),$G53,SUMIFS($G$5:$G$1000,$Q$5:$Q$1000,$Q53,$T$5:$T$1000,"Macro")/COUNTIFS($Q$5:$Q$1000,$Q53,$T$5:$T$1000,"Macro",$G$5:$G$1000,"&gt;0"))/(COUNTIFS($Q$5:$Q$1000,$Q53,$T$5:$T$1000,"Macro")*SUMIFS($G$5:$G$1000,$Q$5:$Q$1000,$Q53,$T$5:$T$1000,"Macro")/COUNTIFS($Q$5:$Q$1000,$Q53,$T$5:$T$1000,"Macro",$G$5:$G$1000,"&gt;0"))))</f>
        <v/>
      </c>
    </row>
    <row r="54">
      <c r="A54" s="55">
        <f>IF(NOT((COUNTA($B54:$K54)+COUNTA($O54))&gt;0),"",IF($T54="Macro",COUNTIFS($T$5:$T54,"Macro",$Q$5:$Q54,$Q54),IF(N($S54)=0,"?",COUNTIFS(INDEX($T$5:$T$1000,1):INDEX($T$5:$T$1000,$S54-4),"Macro",INDEX($Q$5:$Q$1000,1):INDEX($Q$5:$Q$1000,$S54-4),INDEX($Q$5:$Q$1000,$S54-4))&amp;"."&amp;COUNTIFS($S$5:$S54,$S54,$T$5:$T54,"Sub"))))</f>
        <v/>
      </c>
      <c r="B54" s="56" t="n"/>
      <c r="C54" s="57" t="n"/>
      <c r="D54" s="58" t="n"/>
      <c r="E54" s="58" t="n"/>
      <c r="F54" s="58" t="n"/>
      <c r="G54" s="59" t="n"/>
      <c r="H54" s="59" t="n"/>
      <c r="I54" s="59" t="n"/>
      <c r="J54" s="59" t="n"/>
      <c r="K54" s="59" t="n"/>
      <c r="L54" s="60">
        <f>IF(NOT((COUNTA($B54:$K54)+COUNTA($O54))&gt;0),"",IF(ISNUMBER($F54),1,IF(N($U54)&gt;0,AVERAGEIFS($V$5:$V$1000,$S$5:$S$1000,ROW(),$T$5:$T$1000,"Sub"),$V54)))</f>
        <v/>
      </c>
      <c r="M54" s="55">
        <f>IF($L54="","",IF($L54&gt;=1,"Completado",IF($L54&gt;0,"En curso","Pendiente")))</f>
        <v/>
      </c>
      <c r="N54" s="55">
        <f>IF(NOT((COUNTA($B54:$K54)+COUNTA($O54))&gt;0),"",IF(ISNUMBER($F54),IF(AND(ISNUMBER($E54),$F54&gt;$E54),"Cumplida con "&amp;($F54-$E54)&amp;IF($F54-$E54=1," día"," días")&amp;" de retraso","Cumplida"),IF(N($L54)&gt;=1,"Cumplida",IF(NOT(ISNUMBER($E54)),"Sin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plazo")))))))</f>
        <v/>
      </c>
      <c r="O54" s="57" t="n"/>
      <c r="P54" s="61">
        <f>IF(NOT((COUNTA($B54:$K54)+COUNTA($O54))&gt;0),"",IF((IF($C54="","Falta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",""))="","✔ OK","⚠ "&amp;LEFT(IF($C54="","Falta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",""),LEN(IF($C54="","Falta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",""))-3)))</f>
        <v/>
      </c>
      <c r="Q54" s="62">
        <f>IF(NOT((COUNTA($B54:$K54)+COUNTA($O54))&gt;0),"",IF(AND($T54="Sub",N($S54)&gt;0),IF(ISNUMBER(INDEX($D$5:$D$1000,$S54-4)),DATE(YEAR(INDEX($D$5:$D$1000,$S54-4)),MONTH(INDEX($D$5:$D$1000,$S54-4)),1),IF(ISNUMBER(INDEX($E$5:$E$1000,$S54-4)),DATE(YEAR(INDEX($E$5:$E$1000,$S54-4)),MONTH(INDEX($E$5:$E$1000,$S54-4)),1),MesCiclo)),IF(ISNUMBER($D54),DATE(YEAR($D54),MONTH($D54),1),IF(ISNUMBER($E54),DATE(YEAR($E54),MONTH($E54),1),MesCiclo))))</f>
        <v/>
      </c>
      <c r="R54" s="63">
        <f>IF(OR($Q54="",$Q54&lt;&gt;MesCiclo),"",COUNTIF($Q$5:$Q54,MesCiclo))</f>
        <v/>
      </c>
      <c r="S54" s="63">
        <f>IF($T54="","",IF($T54="Macro",ROW(),IFERROR(LOOKUP(2,1/($T$5:$T54="Macro"),ROW($T$5:$T54)),0)))</f>
        <v/>
      </c>
      <c r="T54" s="63">
        <f>IF(NOT((COUNTA($B54:$K54)+COUNTA($O54))&gt;0),"",IF($B54="Subactividad","Sub","Macro"))</f>
        <v/>
      </c>
      <c r="U54" s="63">
        <f>IF($T54="Macro",COUNTIFS($S$5:$S$1000,ROW(),$T$5:$T$1000,"Sub"),"")</f>
        <v/>
      </c>
      <c r="V54" s="63">
        <f>IF($T54="","",IF(ISNUMBER($F54),1,IFERROR(LOOKUP(2,1/($H54:$K54&lt;&gt;""),$H54:$K54),0)))</f>
        <v/>
      </c>
      <c r="W54" s="63">
        <f>IF($T54="","",IF(AND(ISNUMBER($F54),$F54&lt;=IF($Q54=MesCiclo,InicioCiclo,$Q54+MOD(2-WEEKDAY($Q54),7))+6),1,IF(ISNUMBER($H54),$H54,0)))</f>
        <v/>
      </c>
      <c r="X54" s="63">
        <f>IF($T54="","",IF(AND(ISNUMBER($F54),$F54&lt;=IF($Q54=MesCiclo,InicioCiclo,$Q54+MOD(2-WEEKDAY($Q54),7))+13),1,IF(ISNUMBER($I54),$I54,$W54)))</f>
        <v/>
      </c>
      <c r="Y54" s="63">
        <f>IF($T54="","",IF(AND(ISNUMBER($F54),$F54&lt;=IF($Q54=MesCiclo,InicioCiclo,$Q54+MOD(2-WEEKDAY($Q54),7))+20),1,IF(ISNUMBER($J54),$J54,$X54)))</f>
        <v/>
      </c>
      <c r="Z54" s="63">
        <f>IF($T54="","",IF(AND(ISNUMBER($F54),$F54&lt;=IF($Q54=MesCiclo,InicioCiclo,$Q54+MOD(2-WEEKDAY($Q54),7))+27),1,IF(ISNUMBER($K54),$K54,$Y54)))</f>
        <v/>
      </c>
      <c r="AA54" s="63">
        <f>IF($T54="","",IF(AND(ISNUMBER($F54),$F54&lt;=IF($Q54=MesCiclo,InicioCiclo,$Q54+MOD(2-WEEKDAY($Q54),7))+6),1,IF(N($U54)&gt;0,AVERAGEIFS($W$5:$W$1000,$S$5:$S$1000,ROW(),$T$5:$T$1000,"Sub"),$W54)))</f>
        <v/>
      </c>
      <c r="AB54" s="63">
        <f>IF($T54="","",IF(AND(ISNUMBER($F54),$F54&lt;=IF($Q54=MesCiclo,InicioCiclo,$Q54+MOD(2-WEEKDAY($Q54),7))+13),1,IF(N($U54)&gt;0,AVERAGEIFS($X$5:$X$1000,$S$5:$S$1000,ROW(),$T$5:$T$1000,"Sub"),$X54)))</f>
        <v/>
      </c>
      <c r="AC54" s="63">
        <f>IF($T54="","",IF(AND(ISNUMBER($F54),$F54&lt;=IF($Q54=MesCiclo,InicioCiclo,$Q54+MOD(2-WEEKDAY($Q54),7))+20),1,IF(N($U54)&gt;0,AVERAGEIFS($Y$5:$Y$1000,$S$5:$S$1000,ROW(),$T$5:$T$1000,"Sub"),$Y54)))</f>
        <v/>
      </c>
      <c r="AD54" s="63">
        <f>IF($T54="","",IF(AND(ISNUMBER($F54),$F54&lt;=IF($Q54=MesCiclo,InicioCiclo,$Q54+MOD(2-WEEKDAY($Q54),7))+27),1,IF(N($U54)&gt;0,AVERAGEIFS($Z$5:$Z$1000,$S$5:$S$1000,ROW(),$T$5:$T$1000,"Sub"),$Z54)))</f>
        <v/>
      </c>
      <c r="AE54" s="63">
        <f>IF($T54&lt;&gt;"Macro","",IF(COUNTIFS($Q$5:$Q$1000,$Q54,$T$5:$T$1000,"Macro",$G$5:$G$1000,"&gt;0")=0,1/COUNTIFS($Q$5:$Q$1000,$Q54,$T$5:$T$1000,"Macro"),IF(AND(ISNUMBER($G54),N($G54)&gt;0),$G54,SUMIFS($G$5:$G$1000,$Q$5:$Q$1000,$Q54,$T$5:$T$1000,"Macro")/COUNTIFS($Q$5:$Q$1000,$Q54,$T$5:$T$1000,"Macro",$G$5:$G$1000,"&gt;0"))/(COUNTIFS($Q$5:$Q$1000,$Q54,$T$5:$T$1000,"Macro")*SUMIFS($G$5:$G$1000,$Q$5:$Q$1000,$Q54,$T$5:$T$1000,"Macro")/COUNTIFS($Q$5:$Q$1000,$Q54,$T$5:$T$1000,"Macro",$G$5:$G$1000,"&gt;0"))))</f>
        <v/>
      </c>
    </row>
    <row r="55">
      <c r="A55" s="55">
        <f>IF(NOT((COUNTA($B55:$K55)+COUNTA($O55))&gt;0),"",IF($T55="Macro",COUNTIFS($T$5:$T55,"Macro",$Q$5:$Q55,$Q55),IF(N($S55)=0,"?",COUNTIFS(INDEX($T$5:$T$1000,1):INDEX($T$5:$T$1000,$S55-4),"Macro",INDEX($Q$5:$Q$1000,1):INDEX($Q$5:$Q$1000,$S55-4),INDEX($Q$5:$Q$1000,$S55-4))&amp;"."&amp;COUNTIFS($S$5:$S55,$S55,$T$5:$T55,"Sub"))))</f>
        <v/>
      </c>
      <c r="B55" s="56" t="n"/>
      <c r="C55" s="57" t="n"/>
      <c r="D55" s="58" t="n"/>
      <c r="E55" s="58" t="n"/>
      <c r="F55" s="58" t="n"/>
      <c r="G55" s="59" t="n"/>
      <c r="H55" s="59" t="n"/>
      <c r="I55" s="59" t="n"/>
      <c r="J55" s="59" t="n"/>
      <c r="K55" s="59" t="n"/>
      <c r="L55" s="60">
        <f>IF(NOT((COUNTA($B55:$K55)+COUNTA($O55))&gt;0),"",IF(ISNUMBER($F55),1,IF(N($U55)&gt;0,AVERAGEIFS($V$5:$V$1000,$S$5:$S$1000,ROW(),$T$5:$T$1000,"Sub"),$V55)))</f>
        <v/>
      </c>
      <c r="M55" s="55">
        <f>IF($L55="","",IF($L55&gt;=1,"Completado",IF($L55&gt;0,"En curso","Pendiente")))</f>
        <v/>
      </c>
      <c r="N55" s="55">
        <f>IF(NOT((COUNTA($B55:$K55)+COUNTA($O55))&gt;0),"",IF(ISNUMBER($F55),IF(AND(ISNUMBER($E55),$F55&gt;$E55),"Cumplida con "&amp;($F55-$E55)&amp;IF($F55-$E55=1," día"," días")&amp;" de retraso","Cumplida"),IF(N($L55)&gt;=1,"Cumplida",IF(NOT(ISNUMBER($E55)),"Sin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plazo")))))))</f>
        <v/>
      </c>
      <c r="O55" s="57" t="n"/>
      <c r="P55" s="61">
        <f>IF(NOT((COUNTA($B55:$K55)+COUNTA($O55))&gt;0),"",IF((IF($C55="","Falta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",""))="","✔ OK","⚠ "&amp;LEFT(IF($C55="","Falta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",""),LEN(IF($C55="","Falta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",""))-3)))</f>
        <v/>
      </c>
      <c r="Q55" s="62">
        <f>IF(NOT((COUNTA($B55:$K55)+COUNTA($O55))&gt;0),"",IF(AND($T55="Sub",N($S55)&gt;0),IF(ISNUMBER(INDEX($D$5:$D$1000,$S55-4)),DATE(YEAR(INDEX($D$5:$D$1000,$S55-4)),MONTH(INDEX($D$5:$D$1000,$S55-4)),1),IF(ISNUMBER(INDEX($E$5:$E$1000,$S55-4)),DATE(YEAR(INDEX($E$5:$E$1000,$S55-4)),MONTH(INDEX($E$5:$E$1000,$S55-4)),1),MesCiclo)),IF(ISNUMBER($D55),DATE(YEAR($D55),MONTH($D55),1),IF(ISNUMBER($E55),DATE(YEAR($E55),MONTH($E55),1),MesCiclo))))</f>
        <v/>
      </c>
      <c r="R55" s="63">
        <f>IF(OR($Q55="",$Q55&lt;&gt;MesCiclo),"",COUNTIF($Q$5:$Q55,MesCiclo))</f>
        <v/>
      </c>
      <c r="S55" s="63">
        <f>IF($T55="","",IF($T55="Macro",ROW(),IFERROR(LOOKUP(2,1/($T$5:$T55="Macro"),ROW($T$5:$T55)),0)))</f>
        <v/>
      </c>
      <c r="T55" s="63">
        <f>IF(NOT((COUNTA($B55:$K55)+COUNTA($O55))&gt;0),"",IF($B55="Subactividad","Sub","Macro"))</f>
        <v/>
      </c>
      <c r="U55" s="63">
        <f>IF($T55="Macro",COUNTIFS($S$5:$S$1000,ROW(),$T$5:$T$1000,"Sub"),"")</f>
        <v/>
      </c>
      <c r="V55" s="63">
        <f>IF($T55="","",IF(ISNUMBER($F55),1,IFERROR(LOOKUP(2,1/($H55:$K55&lt;&gt;""),$H55:$K55),0)))</f>
        <v/>
      </c>
      <c r="W55" s="63">
        <f>IF($T55="","",IF(AND(ISNUMBER($F55),$F55&lt;=IF($Q55=MesCiclo,InicioCiclo,$Q55+MOD(2-WEEKDAY($Q55),7))+6),1,IF(ISNUMBER($H55),$H55,0)))</f>
        <v/>
      </c>
      <c r="X55" s="63">
        <f>IF($T55="","",IF(AND(ISNUMBER($F55),$F55&lt;=IF($Q55=MesCiclo,InicioCiclo,$Q55+MOD(2-WEEKDAY($Q55),7))+13),1,IF(ISNUMBER($I55),$I55,$W55)))</f>
        <v/>
      </c>
      <c r="Y55" s="63">
        <f>IF($T55="","",IF(AND(ISNUMBER($F55),$F55&lt;=IF($Q55=MesCiclo,InicioCiclo,$Q55+MOD(2-WEEKDAY($Q55),7))+20),1,IF(ISNUMBER($J55),$J55,$X55)))</f>
        <v/>
      </c>
      <c r="Z55" s="63">
        <f>IF($T55="","",IF(AND(ISNUMBER($F55),$F55&lt;=IF($Q55=MesCiclo,InicioCiclo,$Q55+MOD(2-WEEKDAY($Q55),7))+27),1,IF(ISNUMBER($K55),$K55,$Y55)))</f>
        <v/>
      </c>
      <c r="AA55" s="63">
        <f>IF($T55="","",IF(AND(ISNUMBER($F55),$F55&lt;=IF($Q55=MesCiclo,InicioCiclo,$Q55+MOD(2-WEEKDAY($Q55),7))+6),1,IF(N($U55)&gt;0,AVERAGEIFS($W$5:$W$1000,$S$5:$S$1000,ROW(),$T$5:$T$1000,"Sub"),$W55)))</f>
        <v/>
      </c>
      <c r="AB55" s="63">
        <f>IF($T55="","",IF(AND(ISNUMBER($F55),$F55&lt;=IF($Q55=MesCiclo,InicioCiclo,$Q55+MOD(2-WEEKDAY($Q55),7))+13),1,IF(N($U55)&gt;0,AVERAGEIFS($X$5:$X$1000,$S$5:$S$1000,ROW(),$T$5:$T$1000,"Sub"),$X55)))</f>
        <v/>
      </c>
      <c r="AC55" s="63">
        <f>IF($T55="","",IF(AND(ISNUMBER($F55),$F55&lt;=IF($Q55=MesCiclo,InicioCiclo,$Q55+MOD(2-WEEKDAY($Q55),7))+20),1,IF(N($U55)&gt;0,AVERAGEIFS($Y$5:$Y$1000,$S$5:$S$1000,ROW(),$T$5:$T$1000,"Sub"),$Y55)))</f>
        <v/>
      </c>
      <c r="AD55" s="63">
        <f>IF($T55="","",IF(AND(ISNUMBER($F55),$F55&lt;=IF($Q55=MesCiclo,InicioCiclo,$Q55+MOD(2-WEEKDAY($Q55),7))+27),1,IF(N($U55)&gt;0,AVERAGEIFS($Z$5:$Z$1000,$S$5:$S$1000,ROW(),$T$5:$T$1000,"Sub"),$Z55)))</f>
        <v/>
      </c>
      <c r="AE55" s="63">
        <f>IF($T55&lt;&gt;"Macro","",IF(COUNTIFS($Q$5:$Q$1000,$Q55,$T$5:$T$1000,"Macro",$G$5:$G$1000,"&gt;0")=0,1/COUNTIFS($Q$5:$Q$1000,$Q55,$T$5:$T$1000,"Macro"),IF(AND(ISNUMBER($G55),N($G55)&gt;0),$G55,SUMIFS($G$5:$G$1000,$Q$5:$Q$1000,$Q55,$T$5:$T$1000,"Macro")/COUNTIFS($Q$5:$Q$1000,$Q55,$T$5:$T$1000,"Macro",$G$5:$G$1000,"&gt;0"))/(COUNTIFS($Q$5:$Q$1000,$Q55,$T$5:$T$1000,"Macro")*SUMIFS($G$5:$G$1000,$Q$5:$Q$1000,$Q55,$T$5:$T$1000,"Macro")/COUNTIFS($Q$5:$Q$1000,$Q55,$T$5:$T$1000,"Macro",$G$5:$G$1000,"&gt;0"))))</f>
        <v/>
      </c>
    </row>
    <row r="56">
      <c r="A56" s="55">
        <f>IF(NOT((COUNTA($B56:$K56)+COUNTA($O56))&gt;0),"",IF($T56="Macro",COUNTIFS($T$5:$T56,"Macro",$Q$5:$Q56,$Q56),IF(N($S56)=0,"?",COUNTIFS(INDEX($T$5:$T$1000,1):INDEX($T$5:$T$1000,$S56-4),"Macro",INDEX($Q$5:$Q$1000,1):INDEX($Q$5:$Q$1000,$S56-4),INDEX($Q$5:$Q$1000,$S56-4))&amp;"."&amp;COUNTIFS($S$5:$S56,$S56,$T$5:$T56,"Sub"))))</f>
        <v/>
      </c>
      <c r="B56" s="56" t="n"/>
      <c r="C56" s="57" t="n"/>
      <c r="D56" s="58" t="n"/>
      <c r="E56" s="58" t="n"/>
      <c r="F56" s="58" t="n"/>
      <c r="G56" s="59" t="n"/>
      <c r="H56" s="59" t="n"/>
      <c r="I56" s="59" t="n"/>
      <c r="J56" s="59" t="n"/>
      <c r="K56" s="59" t="n"/>
      <c r="L56" s="60">
        <f>IF(NOT((COUNTA($B56:$K56)+COUNTA($O56))&gt;0),"",IF(ISNUMBER($F56),1,IF(N($U56)&gt;0,AVERAGEIFS($V$5:$V$1000,$S$5:$S$1000,ROW(),$T$5:$T$1000,"Sub"),$V56)))</f>
        <v/>
      </c>
      <c r="M56" s="55">
        <f>IF($L56="","",IF($L56&gt;=1,"Completado",IF($L56&gt;0,"En curso","Pendiente")))</f>
        <v/>
      </c>
      <c r="N56" s="55">
        <f>IF(NOT((COUNTA($B56:$K56)+COUNTA($O56))&gt;0),"",IF(ISNUMBER($F56),IF(AND(ISNUMBER($E56),$F56&gt;$E56),"Cumplida con "&amp;($F56-$E56)&amp;IF($F56-$E56=1," día"," días")&amp;" de retraso","Cumplida"),IF(N($L56)&gt;=1,"Cumplida",IF(NOT(ISNUMBER($E56)),"Sin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plazo")))))))</f>
        <v/>
      </c>
      <c r="O56" s="57" t="n"/>
      <c r="P56" s="61">
        <f>IF(NOT((COUNTA($B56:$K56)+COUNTA($O56))&gt;0),"",IF((IF($C56="","Falta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",""))="","✔ OK","⚠ "&amp;LEFT(IF($C56="","Falta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",""),LEN(IF($C56="","Falta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",""))-3)))</f>
        <v/>
      </c>
      <c r="Q56" s="62">
        <f>IF(NOT((COUNTA($B56:$K56)+COUNTA($O56))&gt;0),"",IF(AND($T56="Sub",N($S56)&gt;0),IF(ISNUMBER(INDEX($D$5:$D$1000,$S56-4)),DATE(YEAR(INDEX($D$5:$D$1000,$S56-4)),MONTH(INDEX($D$5:$D$1000,$S56-4)),1),IF(ISNUMBER(INDEX($E$5:$E$1000,$S56-4)),DATE(YEAR(INDEX($E$5:$E$1000,$S56-4)),MONTH(INDEX($E$5:$E$1000,$S56-4)),1),MesCiclo)),IF(ISNUMBER($D56),DATE(YEAR($D56),MONTH($D56),1),IF(ISNUMBER($E56),DATE(YEAR($E56),MONTH($E56),1),MesCiclo))))</f>
        <v/>
      </c>
      <c r="R56" s="63">
        <f>IF(OR($Q56="",$Q56&lt;&gt;MesCiclo),"",COUNTIF($Q$5:$Q56,MesCiclo))</f>
        <v/>
      </c>
      <c r="S56" s="63">
        <f>IF($T56="","",IF($T56="Macro",ROW(),IFERROR(LOOKUP(2,1/($T$5:$T56="Macro"),ROW($T$5:$T56)),0)))</f>
        <v/>
      </c>
      <c r="T56" s="63">
        <f>IF(NOT((COUNTA($B56:$K56)+COUNTA($O56))&gt;0),"",IF($B56="Subactividad","Sub","Macro"))</f>
        <v/>
      </c>
      <c r="U56" s="63">
        <f>IF($T56="Macro",COUNTIFS($S$5:$S$1000,ROW(),$T$5:$T$1000,"Sub"),"")</f>
        <v/>
      </c>
      <c r="V56" s="63">
        <f>IF($T56="","",IF(ISNUMBER($F56),1,IFERROR(LOOKUP(2,1/($H56:$K56&lt;&gt;""),$H56:$K56),0)))</f>
        <v/>
      </c>
      <c r="W56" s="63">
        <f>IF($T56="","",IF(AND(ISNUMBER($F56),$F56&lt;=IF($Q56=MesCiclo,InicioCiclo,$Q56+MOD(2-WEEKDAY($Q56),7))+6),1,IF(ISNUMBER($H56),$H56,0)))</f>
        <v/>
      </c>
      <c r="X56" s="63">
        <f>IF($T56="","",IF(AND(ISNUMBER($F56),$F56&lt;=IF($Q56=MesCiclo,InicioCiclo,$Q56+MOD(2-WEEKDAY($Q56),7))+13),1,IF(ISNUMBER($I56),$I56,$W56)))</f>
        <v/>
      </c>
      <c r="Y56" s="63">
        <f>IF($T56="","",IF(AND(ISNUMBER($F56),$F56&lt;=IF($Q56=MesCiclo,InicioCiclo,$Q56+MOD(2-WEEKDAY($Q56),7))+20),1,IF(ISNUMBER($J56),$J56,$X56)))</f>
        <v/>
      </c>
      <c r="Z56" s="63">
        <f>IF($T56="","",IF(AND(ISNUMBER($F56),$F56&lt;=IF($Q56=MesCiclo,InicioCiclo,$Q56+MOD(2-WEEKDAY($Q56),7))+27),1,IF(ISNUMBER($K56),$K56,$Y56)))</f>
        <v/>
      </c>
      <c r="AA56" s="63">
        <f>IF($T56="","",IF(AND(ISNUMBER($F56),$F56&lt;=IF($Q56=MesCiclo,InicioCiclo,$Q56+MOD(2-WEEKDAY($Q56),7))+6),1,IF(N($U56)&gt;0,AVERAGEIFS($W$5:$W$1000,$S$5:$S$1000,ROW(),$T$5:$T$1000,"Sub"),$W56)))</f>
        <v/>
      </c>
      <c r="AB56" s="63">
        <f>IF($T56="","",IF(AND(ISNUMBER($F56),$F56&lt;=IF($Q56=MesCiclo,InicioCiclo,$Q56+MOD(2-WEEKDAY($Q56),7))+13),1,IF(N($U56)&gt;0,AVERAGEIFS($X$5:$X$1000,$S$5:$S$1000,ROW(),$T$5:$T$1000,"Sub"),$X56)))</f>
        <v/>
      </c>
      <c r="AC56" s="63">
        <f>IF($T56="","",IF(AND(ISNUMBER($F56),$F56&lt;=IF($Q56=MesCiclo,InicioCiclo,$Q56+MOD(2-WEEKDAY($Q56),7))+20),1,IF(N($U56)&gt;0,AVERAGEIFS($Y$5:$Y$1000,$S$5:$S$1000,ROW(),$T$5:$T$1000,"Sub"),$Y56)))</f>
        <v/>
      </c>
      <c r="AD56" s="63">
        <f>IF($T56="","",IF(AND(ISNUMBER($F56),$F56&lt;=IF($Q56=MesCiclo,InicioCiclo,$Q56+MOD(2-WEEKDAY($Q56),7))+27),1,IF(N($U56)&gt;0,AVERAGEIFS($Z$5:$Z$1000,$S$5:$S$1000,ROW(),$T$5:$T$1000,"Sub"),$Z56)))</f>
        <v/>
      </c>
      <c r="AE56" s="63">
        <f>IF($T56&lt;&gt;"Macro","",IF(COUNTIFS($Q$5:$Q$1000,$Q56,$T$5:$T$1000,"Macro",$G$5:$G$1000,"&gt;0")=0,1/COUNTIFS($Q$5:$Q$1000,$Q56,$T$5:$T$1000,"Macro"),IF(AND(ISNUMBER($G56),N($G56)&gt;0),$G56,SUMIFS($G$5:$G$1000,$Q$5:$Q$1000,$Q56,$T$5:$T$1000,"Macro")/COUNTIFS($Q$5:$Q$1000,$Q56,$T$5:$T$1000,"Macro",$G$5:$G$1000,"&gt;0"))/(COUNTIFS($Q$5:$Q$1000,$Q56,$T$5:$T$1000,"Macro")*SUMIFS($G$5:$G$1000,$Q$5:$Q$1000,$Q56,$T$5:$T$1000,"Macro")/COUNTIFS($Q$5:$Q$1000,$Q56,$T$5:$T$1000,"Macro",$G$5:$G$1000,"&gt;0"))))</f>
        <v/>
      </c>
    </row>
    <row r="57">
      <c r="A57" s="55">
        <f>IF(NOT((COUNTA($B57:$K57)+COUNTA($O57))&gt;0),"",IF($T57="Macro",COUNTIFS($T$5:$T57,"Macro",$Q$5:$Q57,$Q57),IF(N($S57)=0,"?",COUNTIFS(INDEX($T$5:$T$1000,1):INDEX($T$5:$T$1000,$S57-4),"Macro",INDEX($Q$5:$Q$1000,1):INDEX($Q$5:$Q$1000,$S57-4),INDEX($Q$5:$Q$1000,$S57-4))&amp;"."&amp;COUNTIFS($S$5:$S57,$S57,$T$5:$T57,"Sub"))))</f>
        <v/>
      </c>
      <c r="B57" s="56" t="n"/>
      <c r="C57" s="57" t="n"/>
      <c r="D57" s="58" t="n"/>
      <c r="E57" s="58" t="n"/>
      <c r="F57" s="58" t="n"/>
      <c r="G57" s="59" t="n"/>
      <c r="H57" s="59" t="n"/>
      <c r="I57" s="59" t="n"/>
      <c r="J57" s="59" t="n"/>
      <c r="K57" s="59" t="n"/>
      <c r="L57" s="60">
        <f>IF(NOT((COUNTA($B57:$K57)+COUNTA($O57))&gt;0),"",IF(ISNUMBER($F57),1,IF(N($U57)&gt;0,AVERAGEIFS($V$5:$V$1000,$S$5:$S$1000,ROW(),$T$5:$T$1000,"Sub"),$V57)))</f>
        <v/>
      </c>
      <c r="M57" s="55">
        <f>IF($L57="","",IF($L57&gt;=1,"Completado",IF($L57&gt;0,"En curso","Pendiente")))</f>
        <v/>
      </c>
      <c r="N57" s="55">
        <f>IF(NOT((COUNTA($B57:$K57)+COUNTA($O57))&gt;0),"",IF(ISNUMBER($F57),IF(AND(ISNUMBER($E57),$F57&gt;$E57),"Cumplida con "&amp;($F57-$E57)&amp;IF($F57-$E57=1," día"," días")&amp;" de retraso","Cumplida"),IF(N($L57)&gt;=1,"Cumplida",IF(NOT(ISNUMBER($E57)),"Sin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plazo")))))))</f>
        <v/>
      </c>
      <c r="O57" s="57" t="n"/>
      <c r="P57" s="61">
        <f>IF(NOT((COUNTA($B57:$K57)+COUNTA($O57))&gt;0),"",IF((IF($C57="","Falta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",""))="","✔ OK","⚠ "&amp;LEFT(IF($C57="","Falta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",""),LEN(IF($C57="","Falta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",""))-3)))</f>
        <v/>
      </c>
      <c r="Q57" s="62">
        <f>IF(NOT((COUNTA($B57:$K57)+COUNTA($O57))&gt;0),"",IF(AND($T57="Sub",N($S57)&gt;0),IF(ISNUMBER(INDEX($D$5:$D$1000,$S57-4)),DATE(YEAR(INDEX($D$5:$D$1000,$S57-4)),MONTH(INDEX($D$5:$D$1000,$S57-4)),1),IF(ISNUMBER(INDEX($E$5:$E$1000,$S57-4)),DATE(YEAR(INDEX($E$5:$E$1000,$S57-4)),MONTH(INDEX($E$5:$E$1000,$S57-4)),1),MesCiclo)),IF(ISNUMBER($D57),DATE(YEAR($D57),MONTH($D57),1),IF(ISNUMBER($E57),DATE(YEAR($E57),MONTH($E57),1),MesCiclo))))</f>
        <v/>
      </c>
      <c r="R57" s="63">
        <f>IF(OR($Q57="",$Q57&lt;&gt;MesCiclo),"",COUNTIF($Q$5:$Q57,MesCiclo))</f>
        <v/>
      </c>
      <c r="S57" s="63">
        <f>IF($T57="","",IF($T57="Macro",ROW(),IFERROR(LOOKUP(2,1/($T$5:$T57="Macro"),ROW($T$5:$T57)),0)))</f>
        <v/>
      </c>
      <c r="T57" s="63">
        <f>IF(NOT((COUNTA($B57:$K57)+COUNTA($O57))&gt;0),"",IF($B57="Subactividad","Sub","Macro"))</f>
        <v/>
      </c>
      <c r="U57" s="63">
        <f>IF($T57="Macro",COUNTIFS($S$5:$S$1000,ROW(),$T$5:$T$1000,"Sub"),"")</f>
        <v/>
      </c>
      <c r="V57" s="63">
        <f>IF($T57="","",IF(ISNUMBER($F57),1,IFERROR(LOOKUP(2,1/($H57:$K57&lt;&gt;""),$H57:$K57),0)))</f>
        <v/>
      </c>
      <c r="W57" s="63">
        <f>IF($T57="","",IF(AND(ISNUMBER($F57),$F57&lt;=IF($Q57=MesCiclo,InicioCiclo,$Q57+MOD(2-WEEKDAY($Q57),7))+6),1,IF(ISNUMBER($H57),$H57,0)))</f>
        <v/>
      </c>
      <c r="X57" s="63">
        <f>IF($T57="","",IF(AND(ISNUMBER($F57),$F57&lt;=IF($Q57=MesCiclo,InicioCiclo,$Q57+MOD(2-WEEKDAY($Q57),7))+13),1,IF(ISNUMBER($I57),$I57,$W57)))</f>
        <v/>
      </c>
      <c r="Y57" s="63">
        <f>IF($T57="","",IF(AND(ISNUMBER($F57),$F57&lt;=IF($Q57=MesCiclo,InicioCiclo,$Q57+MOD(2-WEEKDAY($Q57),7))+20),1,IF(ISNUMBER($J57),$J57,$X57)))</f>
        <v/>
      </c>
      <c r="Z57" s="63">
        <f>IF($T57="","",IF(AND(ISNUMBER($F57),$F57&lt;=IF($Q57=MesCiclo,InicioCiclo,$Q57+MOD(2-WEEKDAY($Q57),7))+27),1,IF(ISNUMBER($K57),$K57,$Y57)))</f>
        <v/>
      </c>
      <c r="AA57" s="63">
        <f>IF($T57="","",IF(AND(ISNUMBER($F57),$F57&lt;=IF($Q57=MesCiclo,InicioCiclo,$Q57+MOD(2-WEEKDAY($Q57),7))+6),1,IF(N($U57)&gt;0,AVERAGEIFS($W$5:$W$1000,$S$5:$S$1000,ROW(),$T$5:$T$1000,"Sub"),$W57)))</f>
        <v/>
      </c>
      <c r="AB57" s="63">
        <f>IF($T57="","",IF(AND(ISNUMBER($F57),$F57&lt;=IF($Q57=MesCiclo,InicioCiclo,$Q57+MOD(2-WEEKDAY($Q57),7))+13),1,IF(N($U57)&gt;0,AVERAGEIFS($X$5:$X$1000,$S$5:$S$1000,ROW(),$T$5:$T$1000,"Sub"),$X57)))</f>
        <v/>
      </c>
      <c r="AC57" s="63">
        <f>IF($T57="","",IF(AND(ISNUMBER($F57),$F57&lt;=IF($Q57=MesCiclo,InicioCiclo,$Q57+MOD(2-WEEKDAY($Q57),7))+20),1,IF(N($U57)&gt;0,AVERAGEIFS($Y$5:$Y$1000,$S$5:$S$1000,ROW(),$T$5:$T$1000,"Sub"),$Y57)))</f>
        <v/>
      </c>
      <c r="AD57" s="63">
        <f>IF($T57="","",IF(AND(ISNUMBER($F57),$F57&lt;=IF($Q57=MesCiclo,InicioCiclo,$Q57+MOD(2-WEEKDAY($Q57),7))+27),1,IF(N($U57)&gt;0,AVERAGEIFS($Z$5:$Z$1000,$S$5:$S$1000,ROW(),$T$5:$T$1000,"Sub"),$Z57)))</f>
        <v/>
      </c>
      <c r="AE57" s="63">
        <f>IF($T57&lt;&gt;"Macro","",IF(COUNTIFS($Q$5:$Q$1000,$Q57,$T$5:$T$1000,"Macro",$G$5:$G$1000,"&gt;0")=0,1/COUNTIFS($Q$5:$Q$1000,$Q57,$T$5:$T$1000,"Macro"),IF(AND(ISNUMBER($G57),N($G57)&gt;0),$G57,SUMIFS($G$5:$G$1000,$Q$5:$Q$1000,$Q57,$T$5:$T$1000,"Macro")/COUNTIFS($Q$5:$Q$1000,$Q57,$T$5:$T$1000,"Macro",$G$5:$G$1000,"&gt;0"))/(COUNTIFS($Q$5:$Q$1000,$Q57,$T$5:$T$1000,"Macro")*SUMIFS($G$5:$G$1000,$Q$5:$Q$1000,$Q57,$T$5:$T$1000,"Macro")/COUNTIFS($Q$5:$Q$1000,$Q57,$T$5:$T$1000,"Macro",$G$5:$G$1000,"&gt;0"))))</f>
        <v/>
      </c>
    </row>
    <row r="58">
      <c r="A58" s="55">
        <f>IF(NOT((COUNTA($B58:$K58)+COUNTA($O58))&gt;0),"",IF($T58="Macro",COUNTIFS($T$5:$T58,"Macro",$Q$5:$Q58,$Q58),IF(N($S58)=0,"?",COUNTIFS(INDEX($T$5:$T$1000,1):INDEX($T$5:$T$1000,$S58-4),"Macro",INDEX($Q$5:$Q$1000,1):INDEX($Q$5:$Q$1000,$S58-4),INDEX($Q$5:$Q$1000,$S58-4))&amp;"."&amp;COUNTIFS($S$5:$S58,$S58,$T$5:$T58,"Sub"))))</f>
        <v/>
      </c>
      <c r="B58" s="56" t="n"/>
      <c r="C58" s="57" t="n"/>
      <c r="D58" s="58" t="n"/>
      <c r="E58" s="58" t="n"/>
      <c r="F58" s="58" t="n"/>
      <c r="G58" s="59" t="n"/>
      <c r="H58" s="59" t="n"/>
      <c r="I58" s="59" t="n"/>
      <c r="J58" s="59" t="n"/>
      <c r="K58" s="59" t="n"/>
      <c r="L58" s="60">
        <f>IF(NOT((COUNTA($B58:$K58)+COUNTA($O58))&gt;0),"",IF(ISNUMBER($F58),1,IF(N($U58)&gt;0,AVERAGEIFS($V$5:$V$1000,$S$5:$S$1000,ROW(),$T$5:$T$1000,"Sub"),$V58)))</f>
        <v/>
      </c>
      <c r="M58" s="55">
        <f>IF($L58="","",IF($L58&gt;=1,"Completado",IF($L58&gt;0,"En curso","Pendiente")))</f>
        <v/>
      </c>
      <c r="N58" s="55">
        <f>IF(NOT((COUNTA($B58:$K58)+COUNTA($O58))&gt;0),"",IF(ISNUMBER($F58),IF(AND(ISNUMBER($E58),$F58&gt;$E58),"Cumplida con "&amp;($F58-$E58)&amp;IF($F58-$E58=1," día"," días")&amp;" de retraso","Cumplida"),IF(N($L58)&gt;=1,"Cumplida",IF(NOT(ISNUMBER($E58)),"Sin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plazo")))))))</f>
        <v/>
      </c>
      <c r="O58" s="57" t="n"/>
      <c r="P58" s="61">
        <f>IF(NOT((COUNTA($B58:$K58)+COUNTA($O58))&gt;0),"",IF((IF($C58="","Falta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",""))="","✔ OK","⚠ "&amp;LEFT(IF($C58="","Falta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",""),LEN(IF($C58="","Falta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",""))-3)))</f>
        <v/>
      </c>
      <c r="Q58" s="62">
        <f>IF(NOT((COUNTA($B58:$K58)+COUNTA($O58))&gt;0),"",IF(AND($T58="Sub",N($S58)&gt;0),IF(ISNUMBER(INDEX($D$5:$D$1000,$S58-4)),DATE(YEAR(INDEX($D$5:$D$1000,$S58-4)),MONTH(INDEX($D$5:$D$1000,$S58-4)),1),IF(ISNUMBER(INDEX($E$5:$E$1000,$S58-4)),DATE(YEAR(INDEX($E$5:$E$1000,$S58-4)),MONTH(INDEX($E$5:$E$1000,$S58-4)),1),MesCiclo)),IF(ISNUMBER($D58),DATE(YEAR($D58),MONTH($D58),1),IF(ISNUMBER($E58),DATE(YEAR($E58),MONTH($E58),1),MesCiclo))))</f>
        <v/>
      </c>
      <c r="R58" s="63">
        <f>IF(OR($Q58="",$Q58&lt;&gt;MesCiclo),"",COUNTIF($Q$5:$Q58,MesCiclo))</f>
        <v/>
      </c>
      <c r="S58" s="63">
        <f>IF($T58="","",IF($T58="Macro",ROW(),IFERROR(LOOKUP(2,1/($T$5:$T58="Macro"),ROW($T$5:$T58)),0)))</f>
        <v/>
      </c>
      <c r="T58" s="63">
        <f>IF(NOT((COUNTA($B58:$K58)+COUNTA($O58))&gt;0),"",IF($B58="Subactividad","Sub","Macro"))</f>
        <v/>
      </c>
      <c r="U58" s="63">
        <f>IF($T58="Macro",COUNTIFS($S$5:$S$1000,ROW(),$T$5:$T$1000,"Sub"),"")</f>
        <v/>
      </c>
      <c r="V58" s="63">
        <f>IF($T58="","",IF(ISNUMBER($F58),1,IFERROR(LOOKUP(2,1/($H58:$K58&lt;&gt;""),$H58:$K58),0)))</f>
        <v/>
      </c>
      <c r="W58" s="63">
        <f>IF($T58="","",IF(AND(ISNUMBER($F58),$F58&lt;=IF($Q58=MesCiclo,InicioCiclo,$Q58+MOD(2-WEEKDAY($Q58),7))+6),1,IF(ISNUMBER($H58),$H58,0)))</f>
        <v/>
      </c>
      <c r="X58" s="63">
        <f>IF($T58="","",IF(AND(ISNUMBER($F58),$F58&lt;=IF($Q58=MesCiclo,InicioCiclo,$Q58+MOD(2-WEEKDAY($Q58),7))+13),1,IF(ISNUMBER($I58),$I58,$W58)))</f>
        <v/>
      </c>
      <c r="Y58" s="63">
        <f>IF($T58="","",IF(AND(ISNUMBER($F58),$F58&lt;=IF($Q58=MesCiclo,InicioCiclo,$Q58+MOD(2-WEEKDAY($Q58),7))+20),1,IF(ISNUMBER($J58),$J58,$X58)))</f>
        <v/>
      </c>
      <c r="Z58" s="63">
        <f>IF($T58="","",IF(AND(ISNUMBER($F58),$F58&lt;=IF($Q58=MesCiclo,InicioCiclo,$Q58+MOD(2-WEEKDAY($Q58),7))+27),1,IF(ISNUMBER($K58),$K58,$Y58)))</f>
        <v/>
      </c>
      <c r="AA58" s="63">
        <f>IF($T58="","",IF(AND(ISNUMBER($F58),$F58&lt;=IF($Q58=MesCiclo,InicioCiclo,$Q58+MOD(2-WEEKDAY($Q58),7))+6),1,IF(N($U58)&gt;0,AVERAGEIFS($W$5:$W$1000,$S$5:$S$1000,ROW(),$T$5:$T$1000,"Sub"),$W58)))</f>
        <v/>
      </c>
      <c r="AB58" s="63">
        <f>IF($T58="","",IF(AND(ISNUMBER($F58),$F58&lt;=IF($Q58=MesCiclo,InicioCiclo,$Q58+MOD(2-WEEKDAY($Q58),7))+13),1,IF(N($U58)&gt;0,AVERAGEIFS($X$5:$X$1000,$S$5:$S$1000,ROW(),$T$5:$T$1000,"Sub"),$X58)))</f>
        <v/>
      </c>
      <c r="AC58" s="63">
        <f>IF($T58="","",IF(AND(ISNUMBER($F58),$F58&lt;=IF($Q58=MesCiclo,InicioCiclo,$Q58+MOD(2-WEEKDAY($Q58),7))+20),1,IF(N($U58)&gt;0,AVERAGEIFS($Y$5:$Y$1000,$S$5:$S$1000,ROW(),$T$5:$T$1000,"Sub"),$Y58)))</f>
        <v/>
      </c>
      <c r="AD58" s="63">
        <f>IF($T58="","",IF(AND(ISNUMBER($F58),$F58&lt;=IF($Q58=MesCiclo,InicioCiclo,$Q58+MOD(2-WEEKDAY($Q58),7))+27),1,IF(N($U58)&gt;0,AVERAGEIFS($Z$5:$Z$1000,$S$5:$S$1000,ROW(),$T$5:$T$1000,"Sub"),$Z58)))</f>
        <v/>
      </c>
      <c r="AE58" s="63">
        <f>IF($T58&lt;&gt;"Macro","",IF(COUNTIFS($Q$5:$Q$1000,$Q58,$T$5:$T$1000,"Macro",$G$5:$G$1000,"&gt;0")=0,1/COUNTIFS($Q$5:$Q$1000,$Q58,$T$5:$T$1000,"Macro"),IF(AND(ISNUMBER($G58),N($G58)&gt;0),$G58,SUMIFS($G$5:$G$1000,$Q$5:$Q$1000,$Q58,$T$5:$T$1000,"Macro")/COUNTIFS($Q$5:$Q$1000,$Q58,$T$5:$T$1000,"Macro",$G$5:$G$1000,"&gt;0"))/(COUNTIFS($Q$5:$Q$1000,$Q58,$T$5:$T$1000,"Macro")*SUMIFS($G$5:$G$1000,$Q$5:$Q$1000,$Q58,$T$5:$T$1000,"Macro")/COUNTIFS($Q$5:$Q$1000,$Q58,$T$5:$T$1000,"Macro",$G$5:$G$1000,"&gt;0"))))</f>
        <v/>
      </c>
    </row>
    <row r="59">
      <c r="A59" s="55">
        <f>IF(NOT((COUNTA($B59:$K59)+COUNTA($O59))&gt;0),"",IF($T59="Macro",COUNTIFS($T$5:$T59,"Macro",$Q$5:$Q59,$Q59),IF(N($S59)=0,"?",COUNTIFS(INDEX($T$5:$T$1000,1):INDEX($T$5:$T$1000,$S59-4),"Macro",INDEX($Q$5:$Q$1000,1):INDEX($Q$5:$Q$1000,$S59-4),INDEX($Q$5:$Q$1000,$S59-4))&amp;"."&amp;COUNTIFS($S$5:$S59,$S59,$T$5:$T59,"Sub"))))</f>
        <v/>
      </c>
      <c r="B59" s="56" t="n"/>
      <c r="C59" s="57" t="n"/>
      <c r="D59" s="58" t="n"/>
      <c r="E59" s="58" t="n"/>
      <c r="F59" s="58" t="n"/>
      <c r="G59" s="59" t="n"/>
      <c r="H59" s="59" t="n"/>
      <c r="I59" s="59" t="n"/>
      <c r="J59" s="59" t="n"/>
      <c r="K59" s="59" t="n"/>
      <c r="L59" s="60">
        <f>IF(NOT((COUNTA($B59:$K59)+COUNTA($O59))&gt;0),"",IF(ISNUMBER($F59),1,IF(N($U59)&gt;0,AVERAGEIFS($V$5:$V$1000,$S$5:$S$1000,ROW(),$T$5:$T$1000,"Sub"),$V59)))</f>
        <v/>
      </c>
      <c r="M59" s="55">
        <f>IF($L59="","",IF($L59&gt;=1,"Completado",IF($L59&gt;0,"En curso","Pendiente")))</f>
        <v/>
      </c>
      <c r="N59" s="55">
        <f>IF(NOT((COUNTA($B59:$K59)+COUNTA($O59))&gt;0),"",IF(ISNUMBER($F59),IF(AND(ISNUMBER($E59),$F59&gt;$E59),"Cumplida con "&amp;($F59-$E59)&amp;IF($F59-$E59=1," día"," días")&amp;" de retraso","Cumplida"),IF(N($L59)&gt;=1,"Cumplida",IF(NOT(ISNUMBER($E59)),"Sin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plazo")))))))</f>
        <v/>
      </c>
      <c r="O59" s="57" t="n"/>
      <c r="P59" s="61">
        <f>IF(NOT((COUNTA($B59:$K59)+COUNTA($O59))&gt;0),"",IF((IF($C59="","Falta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",""))="","✔ OK","⚠ "&amp;LEFT(IF($C59="","Falta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",""),LEN(IF($C59="","Falta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",""))-3)))</f>
        <v/>
      </c>
      <c r="Q59" s="62">
        <f>IF(NOT((COUNTA($B59:$K59)+COUNTA($O59))&gt;0),"",IF(AND($T59="Sub",N($S59)&gt;0),IF(ISNUMBER(INDEX($D$5:$D$1000,$S59-4)),DATE(YEAR(INDEX($D$5:$D$1000,$S59-4)),MONTH(INDEX($D$5:$D$1000,$S59-4)),1),IF(ISNUMBER(INDEX($E$5:$E$1000,$S59-4)),DATE(YEAR(INDEX($E$5:$E$1000,$S59-4)),MONTH(INDEX($E$5:$E$1000,$S59-4)),1),MesCiclo)),IF(ISNUMBER($D59),DATE(YEAR($D59),MONTH($D59),1),IF(ISNUMBER($E59),DATE(YEAR($E59),MONTH($E59),1),MesCiclo))))</f>
        <v/>
      </c>
      <c r="R59" s="63">
        <f>IF(OR($Q59="",$Q59&lt;&gt;MesCiclo),"",COUNTIF($Q$5:$Q59,MesCiclo))</f>
        <v/>
      </c>
      <c r="S59" s="63">
        <f>IF($T59="","",IF($T59="Macro",ROW(),IFERROR(LOOKUP(2,1/($T$5:$T59="Macro"),ROW($T$5:$T59)),0)))</f>
        <v/>
      </c>
      <c r="T59" s="63">
        <f>IF(NOT((COUNTA($B59:$K59)+COUNTA($O59))&gt;0),"",IF($B59="Subactividad","Sub","Macro"))</f>
        <v/>
      </c>
      <c r="U59" s="63">
        <f>IF($T59="Macro",COUNTIFS($S$5:$S$1000,ROW(),$T$5:$T$1000,"Sub"),"")</f>
        <v/>
      </c>
      <c r="V59" s="63">
        <f>IF($T59="","",IF(ISNUMBER($F59),1,IFERROR(LOOKUP(2,1/($H59:$K59&lt;&gt;""),$H59:$K59),0)))</f>
        <v/>
      </c>
      <c r="W59" s="63">
        <f>IF($T59="","",IF(AND(ISNUMBER($F59),$F59&lt;=IF($Q59=MesCiclo,InicioCiclo,$Q59+MOD(2-WEEKDAY($Q59),7))+6),1,IF(ISNUMBER($H59),$H59,0)))</f>
        <v/>
      </c>
      <c r="X59" s="63">
        <f>IF($T59="","",IF(AND(ISNUMBER($F59),$F59&lt;=IF($Q59=MesCiclo,InicioCiclo,$Q59+MOD(2-WEEKDAY($Q59),7))+13),1,IF(ISNUMBER($I59),$I59,$W59)))</f>
        <v/>
      </c>
      <c r="Y59" s="63">
        <f>IF($T59="","",IF(AND(ISNUMBER($F59),$F59&lt;=IF($Q59=MesCiclo,InicioCiclo,$Q59+MOD(2-WEEKDAY($Q59),7))+20),1,IF(ISNUMBER($J59),$J59,$X59)))</f>
        <v/>
      </c>
      <c r="Z59" s="63">
        <f>IF($T59="","",IF(AND(ISNUMBER($F59),$F59&lt;=IF($Q59=MesCiclo,InicioCiclo,$Q59+MOD(2-WEEKDAY($Q59),7))+27),1,IF(ISNUMBER($K59),$K59,$Y59)))</f>
        <v/>
      </c>
      <c r="AA59" s="63">
        <f>IF($T59="","",IF(AND(ISNUMBER($F59),$F59&lt;=IF($Q59=MesCiclo,InicioCiclo,$Q59+MOD(2-WEEKDAY($Q59),7))+6),1,IF(N($U59)&gt;0,AVERAGEIFS($W$5:$W$1000,$S$5:$S$1000,ROW(),$T$5:$T$1000,"Sub"),$W59)))</f>
        <v/>
      </c>
      <c r="AB59" s="63">
        <f>IF($T59="","",IF(AND(ISNUMBER($F59),$F59&lt;=IF($Q59=MesCiclo,InicioCiclo,$Q59+MOD(2-WEEKDAY($Q59),7))+13),1,IF(N($U59)&gt;0,AVERAGEIFS($X$5:$X$1000,$S$5:$S$1000,ROW(),$T$5:$T$1000,"Sub"),$X59)))</f>
        <v/>
      </c>
      <c r="AC59" s="63">
        <f>IF($T59="","",IF(AND(ISNUMBER($F59),$F59&lt;=IF($Q59=MesCiclo,InicioCiclo,$Q59+MOD(2-WEEKDAY($Q59),7))+20),1,IF(N($U59)&gt;0,AVERAGEIFS($Y$5:$Y$1000,$S$5:$S$1000,ROW(),$T$5:$T$1000,"Sub"),$Y59)))</f>
        <v/>
      </c>
      <c r="AD59" s="63">
        <f>IF($T59="","",IF(AND(ISNUMBER($F59),$F59&lt;=IF($Q59=MesCiclo,InicioCiclo,$Q59+MOD(2-WEEKDAY($Q59),7))+27),1,IF(N($U59)&gt;0,AVERAGEIFS($Z$5:$Z$1000,$S$5:$S$1000,ROW(),$T$5:$T$1000,"Sub"),$Z59)))</f>
        <v/>
      </c>
      <c r="AE59" s="63">
        <f>IF($T59&lt;&gt;"Macro","",IF(COUNTIFS($Q$5:$Q$1000,$Q59,$T$5:$T$1000,"Macro",$G$5:$G$1000,"&gt;0")=0,1/COUNTIFS($Q$5:$Q$1000,$Q59,$T$5:$T$1000,"Macro"),IF(AND(ISNUMBER($G59),N($G59)&gt;0),$G59,SUMIFS($G$5:$G$1000,$Q$5:$Q$1000,$Q59,$T$5:$T$1000,"Macro")/COUNTIFS($Q$5:$Q$1000,$Q59,$T$5:$T$1000,"Macro",$G$5:$G$1000,"&gt;0"))/(COUNTIFS($Q$5:$Q$1000,$Q59,$T$5:$T$1000,"Macro")*SUMIFS($G$5:$G$1000,$Q$5:$Q$1000,$Q59,$T$5:$T$1000,"Macro")/COUNTIFS($Q$5:$Q$1000,$Q59,$T$5:$T$1000,"Macro",$G$5:$G$1000,"&gt;0"))))</f>
        <v/>
      </c>
    </row>
    <row r="60">
      <c r="A60" s="55">
        <f>IF(NOT((COUNTA($B60:$K60)+COUNTA($O60))&gt;0),"",IF($T60="Macro",COUNTIFS($T$5:$T60,"Macro",$Q$5:$Q60,$Q60),IF(N($S60)=0,"?",COUNTIFS(INDEX($T$5:$T$1000,1):INDEX($T$5:$T$1000,$S60-4),"Macro",INDEX($Q$5:$Q$1000,1):INDEX($Q$5:$Q$1000,$S60-4),INDEX($Q$5:$Q$1000,$S60-4))&amp;"."&amp;COUNTIFS($S$5:$S60,$S60,$T$5:$T60,"Sub"))))</f>
        <v/>
      </c>
      <c r="B60" s="56" t="n"/>
      <c r="C60" s="57" t="n"/>
      <c r="D60" s="58" t="n"/>
      <c r="E60" s="58" t="n"/>
      <c r="F60" s="58" t="n"/>
      <c r="G60" s="59" t="n"/>
      <c r="H60" s="59" t="n"/>
      <c r="I60" s="59" t="n"/>
      <c r="J60" s="59" t="n"/>
      <c r="K60" s="59" t="n"/>
      <c r="L60" s="60">
        <f>IF(NOT((COUNTA($B60:$K60)+COUNTA($O60))&gt;0),"",IF(ISNUMBER($F60),1,IF(N($U60)&gt;0,AVERAGEIFS($V$5:$V$1000,$S$5:$S$1000,ROW(),$T$5:$T$1000,"Sub"),$V60)))</f>
        <v/>
      </c>
      <c r="M60" s="55">
        <f>IF($L60="","",IF($L60&gt;=1,"Completado",IF($L60&gt;0,"En curso","Pendiente")))</f>
        <v/>
      </c>
      <c r="N60" s="55">
        <f>IF(NOT((COUNTA($B60:$K60)+COUNTA($O60))&gt;0),"",IF(ISNUMBER($F60),IF(AND(ISNUMBER($E60),$F60&gt;$E60),"Cumplida con "&amp;($F60-$E60)&amp;IF($F60-$E60=1," día"," días")&amp;" de retraso","Cumplida"),IF(N($L60)&gt;=1,"Cumplida",IF(NOT(ISNUMBER($E60)),"Sin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plazo")))))))</f>
        <v/>
      </c>
      <c r="O60" s="57" t="n"/>
      <c r="P60" s="61">
        <f>IF(NOT((COUNTA($B60:$K60)+COUNTA($O60))&gt;0),"",IF((IF($C60="","Falta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",""))="","✔ OK","⚠ "&amp;LEFT(IF($C60="","Falta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",""),LEN(IF($C60="","Falta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",""))-3)))</f>
        <v/>
      </c>
      <c r="Q60" s="62">
        <f>IF(NOT((COUNTA($B60:$K60)+COUNTA($O60))&gt;0),"",IF(AND($T60="Sub",N($S60)&gt;0),IF(ISNUMBER(INDEX($D$5:$D$1000,$S60-4)),DATE(YEAR(INDEX($D$5:$D$1000,$S60-4)),MONTH(INDEX($D$5:$D$1000,$S60-4)),1),IF(ISNUMBER(INDEX($E$5:$E$1000,$S60-4)),DATE(YEAR(INDEX($E$5:$E$1000,$S60-4)),MONTH(INDEX($E$5:$E$1000,$S60-4)),1),MesCiclo)),IF(ISNUMBER($D60),DATE(YEAR($D60),MONTH($D60),1),IF(ISNUMBER($E60),DATE(YEAR($E60),MONTH($E60),1),MesCiclo))))</f>
        <v/>
      </c>
      <c r="R60" s="63">
        <f>IF(OR($Q60="",$Q60&lt;&gt;MesCiclo),"",COUNTIF($Q$5:$Q60,MesCiclo))</f>
        <v/>
      </c>
      <c r="S60" s="63">
        <f>IF($T60="","",IF($T60="Macro",ROW(),IFERROR(LOOKUP(2,1/($T$5:$T60="Macro"),ROW($T$5:$T60)),0)))</f>
        <v/>
      </c>
      <c r="T60" s="63">
        <f>IF(NOT((COUNTA($B60:$K60)+COUNTA($O60))&gt;0),"",IF($B60="Subactividad","Sub","Macro"))</f>
        <v/>
      </c>
      <c r="U60" s="63">
        <f>IF($T60="Macro",COUNTIFS($S$5:$S$1000,ROW(),$T$5:$T$1000,"Sub"),"")</f>
        <v/>
      </c>
      <c r="V60" s="63">
        <f>IF($T60="","",IF(ISNUMBER($F60),1,IFERROR(LOOKUP(2,1/($H60:$K60&lt;&gt;""),$H60:$K60),0)))</f>
        <v/>
      </c>
      <c r="W60" s="63">
        <f>IF($T60="","",IF(AND(ISNUMBER($F60),$F60&lt;=IF($Q60=MesCiclo,InicioCiclo,$Q60+MOD(2-WEEKDAY($Q60),7))+6),1,IF(ISNUMBER($H60),$H60,0)))</f>
        <v/>
      </c>
      <c r="X60" s="63">
        <f>IF($T60="","",IF(AND(ISNUMBER($F60),$F60&lt;=IF($Q60=MesCiclo,InicioCiclo,$Q60+MOD(2-WEEKDAY($Q60),7))+13),1,IF(ISNUMBER($I60),$I60,$W60)))</f>
        <v/>
      </c>
      <c r="Y60" s="63">
        <f>IF($T60="","",IF(AND(ISNUMBER($F60),$F60&lt;=IF($Q60=MesCiclo,InicioCiclo,$Q60+MOD(2-WEEKDAY($Q60),7))+20),1,IF(ISNUMBER($J60),$J60,$X60)))</f>
        <v/>
      </c>
      <c r="Z60" s="63">
        <f>IF($T60="","",IF(AND(ISNUMBER($F60),$F60&lt;=IF($Q60=MesCiclo,InicioCiclo,$Q60+MOD(2-WEEKDAY($Q60),7))+27),1,IF(ISNUMBER($K60),$K60,$Y60)))</f>
        <v/>
      </c>
      <c r="AA60" s="63">
        <f>IF($T60="","",IF(AND(ISNUMBER($F60),$F60&lt;=IF($Q60=MesCiclo,InicioCiclo,$Q60+MOD(2-WEEKDAY($Q60),7))+6),1,IF(N($U60)&gt;0,AVERAGEIFS($W$5:$W$1000,$S$5:$S$1000,ROW(),$T$5:$T$1000,"Sub"),$W60)))</f>
        <v/>
      </c>
      <c r="AB60" s="63">
        <f>IF($T60="","",IF(AND(ISNUMBER($F60),$F60&lt;=IF($Q60=MesCiclo,InicioCiclo,$Q60+MOD(2-WEEKDAY($Q60),7))+13),1,IF(N($U60)&gt;0,AVERAGEIFS($X$5:$X$1000,$S$5:$S$1000,ROW(),$T$5:$T$1000,"Sub"),$X60)))</f>
        <v/>
      </c>
      <c r="AC60" s="63">
        <f>IF($T60="","",IF(AND(ISNUMBER($F60),$F60&lt;=IF($Q60=MesCiclo,InicioCiclo,$Q60+MOD(2-WEEKDAY($Q60),7))+20),1,IF(N($U60)&gt;0,AVERAGEIFS($Y$5:$Y$1000,$S$5:$S$1000,ROW(),$T$5:$T$1000,"Sub"),$Y60)))</f>
        <v/>
      </c>
      <c r="AD60" s="63">
        <f>IF($T60="","",IF(AND(ISNUMBER($F60),$F60&lt;=IF($Q60=MesCiclo,InicioCiclo,$Q60+MOD(2-WEEKDAY($Q60),7))+27),1,IF(N($U60)&gt;0,AVERAGEIFS($Z$5:$Z$1000,$S$5:$S$1000,ROW(),$T$5:$T$1000,"Sub"),$Z60)))</f>
        <v/>
      </c>
      <c r="AE60" s="63">
        <f>IF($T60&lt;&gt;"Macro","",IF(COUNTIFS($Q$5:$Q$1000,$Q60,$T$5:$T$1000,"Macro",$G$5:$G$1000,"&gt;0")=0,1/COUNTIFS($Q$5:$Q$1000,$Q60,$T$5:$T$1000,"Macro"),IF(AND(ISNUMBER($G60),N($G60)&gt;0),$G60,SUMIFS($G$5:$G$1000,$Q$5:$Q$1000,$Q60,$T$5:$T$1000,"Macro")/COUNTIFS($Q$5:$Q$1000,$Q60,$T$5:$T$1000,"Macro",$G$5:$G$1000,"&gt;0"))/(COUNTIFS($Q$5:$Q$1000,$Q60,$T$5:$T$1000,"Macro")*SUMIFS($G$5:$G$1000,$Q$5:$Q$1000,$Q60,$T$5:$T$1000,"Macro")/COUNTIFS($Q$5:$Q$1000,$Q60,$T$5:$T$1000,"Macro",$G$5:$G$1000,"&gt;0"))))</f>
        <v/>
      </c>
    </row>
    <row r="61">
      <c r="A61" s="55">
        <f>IF(NOT((COUNTA($B61:$K61)+COUNTA($O61))&gt;0),"",IF($T61="Macro",COUNTIFS($T$5:$T61,"Macro",$Q$5:$Q61,$Q61),IF(N($S61)=0,"?",COUNTIFS(INDEX($T$5:$T$1000,1):INDEX($T$5:$T$1000,$S61-4),"Macro",INDEX($Q$5:$Q$1000,1):INDEX($Q$5:$Q$1000,$S61-4),INDEX($Q$5:$Q$1000,$S61-4))&amp;"."&amp;COUNTIFS($S$5:$S61,$S61,$T$5:$T61,"Sub"))))</f>
        <v/>
      </c>
      <c r="B61" s="56" t="n"/>
      <c r="C61" s="57" t="n"/>
      <c r="D61" s="58" t="n"/>
      <c r="E61" s="58" t="n"/>
      <c r="F61" s="58" t="n"/>
      <c r="G61" s="59" t="n"/>
      <c r="H61" s="59" t="n"/>
      <c r="I61" s="59" t="n"/>
      <c r="J61" s="59" t="n"/>
      <c r="K61" s="59" t="n"/>
      <c r="L61" s="60">
        <f>IF(NOT((COUNTA($B61:$K61)+COUNTA($O61))&gt;0),"",IF(ISNUMBER($F61),1,IF(N($U61)&gt;0,AVERAGEIFS($V$5:$V$1000,$S$5:$S$1000,ROW(),$T$5:$T$1000,"Sub"),$V61)))</f>
        <v/>
      </c>
      <c r="M61" s="55">
        <f>IF($L61="","",IF($L61&gt;=1,"Completado",IF($L61&gt;0,"En curso","Pendiente")))</f>
        <v/>
      </c>
      <c r="N61" s="55">
        <f>IF(NOT((COUNTA($B61:$K61)+COUNTA($O61))&gt;0),"",IF(ISNUMBER($F61),IF(AND(ISNUMBER($E61),$F61&gt;$E61),"Cumplida con "&amp;($F61-$E61)&amp;IF($F61-$E61=1," día"," días")&amp;" de retraso","Cumplida"),IF(N($L61)&gt;=1,"Cumplida",IF(NOT(ISNUMBER($E61)),"Sin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plazo")))))))</f>
        <v/>
      </c>
      <c r="O61" s="57" t="n"/>
      <c r="P61" s="61">
        <f>IF(NOT((COUNTA($B61:$K61)+COUNTA($O61))&gt;0),"",IF((IF($C61="","Falta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",""))="","✔ OK","⚠ "&amp;LEFT(IF($C61="","Falta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",""),LEN(IF($C61="","Falta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",""))-3)))</f>
        <v/>
      </c>
      <c r="Q61" s="62">
        <f>IF(NOT((COUNTA($B61:$K61)+COUNTA($O61))&gt;0),"",IF(AND($T61="Sub",N($S61)&gt;0),IF(ISNUMBER(INDEX($D$5:$D$1000,$S61-4)),DATE(YEAR(INDEX($D$5:$D$1000,$S61-4)),MONTH(INDEX($D$5:$D$1000,$S61-4)),1),IF(ISNUMBER(INDEX($E$5:$E$1000,$S61-4)),DATE(YEAR(INDEX($E$5:$E$1000,$S61-4)),MONTH(INDEX($E$5:$E$1000,$S61-4)),1),MesCiclo)),IF(ISNUMBER($D61),DATE(YEAR($D61),MONTH($D61),1),IF(ISNUMBER($E61),DATE(YEAR($E61),MONTH($E61),1),MesCiclo))))</f>
        <v/>
      </c>
      <c r="R61" s="63">
        <f>IF(OR($Q61="",$Q61&lt;&gt;MesCiclo),"",COUNTIF($Q$5:$Q61,MesCiclo))</f>
        <v/>
      </c>
      <c r="S61" s="63">
        <f>IF($T61="","",IF($T61="Macro",ROW(),IFERROR(LOOKUP(2,1/($T$5:$T61="Macro"),ROW($T$5:$T61)),0)))</f>
        <v/>
      </c>
      <c r="T61" s="63">
        <f>IF(NOT((COUNTA($B61:$K61)+COUNTA($O61))&gt;0),"",IF($B61="Subactividad","Sub","Macro"))</f>
        <v/>
      </c>
      <c r="U61" s="63">
        <f>IF($T61="Macro",COUNTIFS($S$5:$S$1000,ROW(),$T$5:$T$1000,"Sub"),"")</f>
        <v/>
      </c>
      <c r="V61" s="63">
        <f>IF($T61="","",IF(ISNUMBER($F61),1,IFERROR(LOOKUP(2,1/($H61:$K61&lt;&gt;""),$H61:$K61),0)))</f>
        <v/>
      </c>
      <c r="W61" s="63">
        <f>IF($T61="","",IF(AND(ISNUMBER($F61),$F61&lt;=IF($Q61=MesCiclo,InicioCiclo,$Q61+MOD(2-WEEKDAY($Q61),7))+6),1,IF(ISNUMBER($H61),$H61,0)))</f>
        <v/>
      </c>
      <c r="X61" s="63">
        <f>IF($T61="","",IF(AND(ISNUMBER($F61),$F61&lt;=IF($Q61=MesCiclo,InicioCiclo,$Q61+MOD(2-WEEKDAY($Q61),7))+13),1,IF(ISNUMBER($I61),$I61,$W61)))</f>
        <v/>
      </c>
      <c r="Y61" s="63">
        <f>IF($T61="","",IF(AND(ISNUMBER($F61),$F61&lt;=IF($Q61=MesCiclo,InicioCiclo,$Q61+MOD(2-WEEKDAY($Q61),7))+20),1,IF(ISNUMBER($J61),$J61,$X61)))</f>
        <v/>
      </c>
      <c r="Z61" s="63">
        <f>IF($T61="","",IF(AND(ISNUMBER($F61),$F61&lt;=IF($Q61=MesCiclo,InicioCiclo,$Q61+MOD(2-WEEKDAY($Q61),7))+27),1,IF(ISNUMBER($K61),$K61,$Y61)))</f>
        <v/>
      </c>
      <c r="AA61" s="63">
        <f>IF($T61="","",IF(AND(ISNUMBER($F61),$F61&lt;=IF($Q61=MesCiclo,InicioCiclo,$Q61+MOD(2-WEEKDAY($Q61),7))+6),1,IF(N($U61)&gt;0,AVERAGEIFS($W$5:$W$1000,$S$5:$S$1000,ROW(),$T$5:$T$1000,"Sub"),$W61)))</f>
        <v/>
      </c>
      <c r="AB61" s="63">
        <f>IF($T61="","",IF(AND(ISNUMBER($F61),$F61&lt;=IF($Q61=MesCiclo,InicioCiclo,$Q61+MOD(2-WEEKDAY($Q61),7))+13),1,IF(N($U61)&gt;0,AVERAGEIFS($X$5:$X$1000,$S$5:$S$1000,ROW(),$T$5:$T$1000,"Sub"),$X61)))</f>
        <v/>
      </c>
      <c r="AC61" s="63">
        <f>IF($T61="","",IF(AND(ISNUMBER($F61),$F61&lt;=IF($Q61=MesCiclo,InicioCiclo,$Q61+MOD(2-WEEKDAY($Q61),7))+20),1,IF(N($U61)&gt;0,AVERAGEIFS($Y$5:$Y$1000,$S$5:$S$1000,ROW(),$T$5:$T$1000,"Sub"),$Y61)))</f>
        <v/>
      </c>
      <c r="AD61" s="63">
        <f>IF($T61="","",IF(AND(ISNUMBER($F61),$F61&lt;=IF($Q61=MesCiclo,InicioCiclo,$Q61+MOD(2-WEEKDAY($Q61),7))+27),1,IF(N($U61)&gt;0,AVERAGEIFS($Z$5:$Z$1000,$S$5:$S$1000,ROW(),$T$5:$T$1000,"Sub"),$Z61)))</f>
        <v/>
      </c>
      <c r="AE61" s="63">
        <f>IF($T61&lt;&gt;"Macro","",IF(COUNTIFS($Q$5:$Q$1000,$Q61,$T$5:$T$1000,"Macro",$G$5:$G$1000,"&gt;0")=0,1/COUNTIFS($Q$5:$Q$1000,$Q61,$T$5:$T$1000,"Macro"),IF(AND(ISNUMBER($G61),N($G61)&gt;0),$G61,SUMIFS($G$5:$G$1000,$Q$5:$Q$1000,$Q61,$T$5:$T$1000,"Macro")/COUNTIFS($Q$5:$Q$1000,$Q61,$T$5:$T$1000,"Macro",$G$5:$G$1000,"&gt;0"))/(COUNTIFS($Q$5:$Q$1000,$Q61,$T$5:$T$1000,"Macro")*SUMIFS($G$5:$G$1000,$Q$5:$Q$1000,$Q61,$T$5:$T$1000,"Macro")/COUNTIFS($Q$5:$Q$1000,$Q61,$T$5:$T$1000,"Macro",$G$5:$G$1000,"&gt;0"))))</f>
        <v/>
      </c>
    </row>
    <row r="62">
      <c r="A62" s="55">
        <f>IF(NOT((COUNTA($B62:$K62)+COUNTA($O62))&gt;0),"",IF($T62="Macro",COUNTIFS($T$5:$T62,"Macro",$Q$5:$Q62,$Q62),IF(N($S62)=0,"?",COUNTIFS(INDEX($T$5:$T$1000,1):INDEX($T$5:$T$1000,$S62-4),"Macro",INDEX($Q$5:$Q$1000,1):INDEX($Q$5:$Q$1000,$S62-4),INDEX($Q$5:$Q$1000,$S62-4))&amp;"."&amp;COUNTIFS($S$5:$S62,$S62,$T$5:$T62,"Sub"))))</f>
        <v/>
      </c>
      <c r="B62" s="56" t="n"/>
      <c r="C62" s="57" t="n"/>
      <c r="D62" s="58" t="n"/>
      <c r="E62" s="58" t="n"/>
      <c r="F62" s="58" t="n"/>
      <c r="G62" s="59" t="n"/>
      <c r="H62" s="59" t="n"/>
      <c r="I62" s="59" t="n"/>
      <c r="J62" s="59" t="n"/>
      <c r="K62" s="59" t="n"/>
      <c r="L62" s="60">
        <f>IF(NOT((COUNTA($B62:$K62)+COUNTA($O62))&gt;0),"",IF(ISNUMBER($F62),1,IF(N($U62)&gt;0,AVERAGEIFS($V$5:$V$1000,$S$5:$S$1000,ROW(),$T$5:$T$1000,"Sub"),$V62)))</f>
        <v/>
      </c>
      <c r="M62" s="55">
        <f>IF($L62="","",IF($L62&gt;=1,"Completado",IF($L62&gt;0,"En curso","Pendiente")))</f>
        <v/>
      </c>
      <c r="N62" s="55">
        <f>IF(NOT((COUNTA($B62:$K62)+COUNTA($O62))&gt;0),"",IF(ISNUMBER($F62),IF(AND(ISNUMBER($E62),$F62&gt;$E62),"Cumplida con "&amp;($F62-$E62)&amp;IF($F62-$E62=1," día"," días")&amp;" de retraso","Cumplida"),IF(N($L62)&gt;=1,"Cumplida",IF(NOT(ISNUMBER($E62)),"Sin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plazo")))))))</f>
        <v/>
      </c>
      <c r="O62" s="57" t="n"/>
      <c r="P62" s="61">
        <f>IF(NOT((COUNTA($B62:$K62)+COUNTA($O62))&gt;0),"",IF((IF($C62="","Falta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",""))="","✔ OK","⚠ "&amp;LEFT(IF($C62="","Falta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",""),LEN(IF($C62="","Falta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",""))-3)))</f>
        <v/>
      </c>
      <c r="Q62" s="62">
        <f>IF(NOT((COUNTA($B62:$K62)+COUNTA($O62))&gt;0),"",IF(AND($T62="Sub",N($S62)&gt;0),IF(ISNUMBER(INDEX($D$5:$D$1000,$S62-4)),DATE(YEAR(INDEX($D$5:$D$1000,$S62-4)),MONTH(INDEX($D$5:$D$1000,$S62-4)),1),IF(ISNUMBER(INDEX($E$5:$E$1000,$S62-4)),DATE(YEAR(INDEX($E$5:$E$1000,$S62-4)),MONTH(INDEX($E$5:$E$1000,$S62-4)),1),MesCiclo)),IF(ISNUMBER($D62),DATE(YEAR($D62),MONTH($D62),1),IF(ISNUMBER($E62),DATE(YEAR($E62),MONTH($E62),1),MesCiclo))))</f>
        <v/>
      </c>
      <c r="R62" s="63">
        <f>IF(OR($Q62="",$Q62&lt;&gt;MesCiclo),"",COUNTIF($Q$5:$Q62,MesCiclo))</f>
        <v/>
      </c>
      <c r="S62" s="63">
        <f>IF($T62="","",IF($T62="Macro",ROW(),IFERROR(LOOKUP(2,1/($T$5:$T62="Macro"),ROW($T$5:$T62)),0)))</f>
        <v/>
      </c>
      <c r="T62" s="63">
        <f>IF(NOT((COUNTA($B62:$K62)+COUNTA($O62))&gt;0),"",IF($B62="Subactividad","Sub","Macro"))</f>
        <v/>
      </c>
      <c r="U62" s="63">
        <f>IF($T62="Macro",COUNTIFS($S$5:$S$1000,ROW(),$T$5:$T$1000,"Sub"),"")</f>
        <v/>
      </c>
      <c r="V62" s="63">
        <f>IF($T62="","",IF(ISNUMBER($F62),1,IFERROR(LOOKUP(2,1/($H62:$K62&lt;&gt;""),$H62:$K62),0)))</f>
        <v/>
      </c>
      <c r="W62" s="63">
        <f>IF($T62="","",IF(AND(ISNUMBER($F62),$F62&lt;=IF($Q62=MesCiclo,InicioCiclo,$Q62+MOD(2-WEEKDAY($Q62),7))+6),1,IF(ISNUMBER($H62),$H62,0)))</f>
        <v/>
      </c>
      <c r="X62" s="63">
        <f>IF($T62="","",IF(AND(ISNUMBER($F62),$F62&lt;=IF($Q62=MesCiclo,InicioCiclo,$Q62+MOD(2-WEEKDAY($Q62),7))+13),1,IF(ISNUMBER($I62),$I62,$W62)))</f>
        <v/>
      </c>
      <c r="Y62" s="63">
        <f>IF($T62="","",IF(AND(ISNUMBER($F62),$F62&lt;=IF($Q62=MesCiclo,InicioCiclo,$Q62+MOD(2-WEEKDAY($Q62),7))+20),1,IF(ISNUMBER($J62),$J62,$X62)))</f>
        <v/>
      </c>
      <c r="Z62" s="63">
        <f>IF($T62="","",IF(AND(ISNUMBER($F62),$F62&lt;=IF($Q62=MesCiclo,InicioCiclo,$Q62+MOD(2-WEEKDAY($Q62),7))+27),1,IF(ISNUMBER($K62),$K62,$Y62)))</f>
        <v/>
      </c>
      <c r="AA62" s="63">
        <f>IF($T62="","",IF(AND(ISNUMBER($F62),$F62&lt;=IF($Q62=MesCiclo,InicioCiclo,$Q62+MOD(2-WEEKDAY($Q62),7))+6),1,IF(N($U62)&gt;0,AVERAGEIFS($W$5:$W$1000,$S$5:$S$1000,ROW(),$T$5:$T$1000,"Sub"),$W62)))</f>
        <v/>
      </c>
      <c r="AB62" s="63">
        <f>IF($T62="","",IF(AND(ISNUMBER($F62),$F62&lt;=IF($Q62=MesCiclo,InicioCiclo,$Q62+MOD(2-WEEKDAY($Q62),7))+13),1,IF(N($U62)&gt;0,AVERAGEIFS($X$5:$X$1000,$S$5:$S$1000,ROW(),$T$5:$T$1000,"Sub"),$X62)))</f>
        <v/>
      </c>
      <c r="AC62" s="63">
        <f>IF($T62="","",IF(AND(ISNUMBER($F62),$F62&lt;=IF($Q62=MesCiclo,InicioCiclo,$Q62+MOD(2-WEEKDAY($Q62),7))+20),1,IF(N($U62)&gt;0,AVERAGEIFS($Y$5:$Y$1000,$S$5:$S$1000,ROW(),$T$5:$T$1000,"Sub"),$Y62)))</f>
        <v/>
      </c>
      <c r="AD62" s="63">
        <f>IF($T62="","",IF(AND(ISNUMBER($F62),$F62&lt;=IF($Q62=MesCiclo,InicioCiclo,$Q62+MOD(2-WEEKDAY($Q62),7))+27),1,IF(N($U62)&gt;0,AVERAGEIFS($Z$5:$Z$1000,$S$5:$S$1000,ROW(),$T$5:$T$1000,"Sub"),$Z62)))</f>
        <v/>
      </c>
      <c r="AE62" s="63">
        <f>IF($T62&lt;&gt;"Macro","",IF(COUNTIFS($Q$5:$Q$1000,$Q62,$T$5:$T$1000,"Macro",$G$5:$G$1000,"&gt;0")=0,1/COUNTIFS($Q$5:$Q$1000,$Q62,$T$5:$T$1000,"Macro"),IF(AND(ISNUMBER($G62),N($G62)&gt;0),$G62,SUMIFS($G$5:$G$1000,$Q$5:$Q$1000,$Q62,$T$5:$T$1000,"Macro")/COUNTIFS($Q$5:$Q$1000,$Q62,$T$5:$T$1000,"Macro",$G$5:$G$1000,"&gt;0"))/(COUNTIFS($Q$5:$Q$1000,$Q62,$T$5:$T$1000,"Macro")*SUMIFS($G$5:$G$1000,$Q$5:$Q$1000,$Q62,$T$5:$T$1000,"Macro")/COUNTIFS($Q$5:$Q$1000,$Q62,$T$5:$T$1000,"Macro",$G$5:$G$1000,"&gt;0"))))</f>
        <v/>
      </c>
    </row>
    <row r="63">
      <c r="A63" s="55">
        <f>IF(NOT((COUNTA($B63:$K63)+COUNTA($O63))&gt;0),"",IF($T63="Macro",COUNTIFS($T$5:$T63,"Macro",$Q$5:$Q63,$Q63),IF(N($S63)=0,"?",COUNTIFS(INDEX($T$5:$T$1000,1):INDEX($T$5:$T$1000,$S63-4),"Macro",INDEX($Q$5:$Q$1000,1):INDEX($Q$5:$Q$1000,$S63-4),INDEX($Q$5:$Q$1000,$S63-4))&amp;"."&amp;COUNTIFS($S$5:$S63,$S63,$T$5:$T63,"Sub"))))</f>
        <v/>
      </c>
      <c r="B63" s="56" t="n"/>
      <c r="C63" s="57" t="n"/>
      <c r="D63" s="58" t="n"/>
      <c r="E63" s="58" t="n"/>
      <c r="F63" s="58" t="n"/>
      <c r="G63" s="59" t="n"/>
      <c r="H63" s="59" t="n"/>
      <c r="I63" s="59" t="n"/>
      <c r="J63" s="59" t="n"/>
      <c r="K63" s="59" t="n"/>
      <c r="L63" s="60">
        <f>IF(NOT((COUNTA($B63:$K63)+COUNTA($O63))&gt;0),"",IF(ISNUMBER($F63),1,IF(N($U63)&gt;0,AVERAGEIFS($V$5:$V$1000,$S$5:$S$1000,ROW(),$T$5:$T$1000,"Sub"),$V63)))</f>
        <v/>
      </c>
      <c r="M63" s="55">
        <f>IF($L63="","",IF($L63&gt;=1,"Completado",IF($L63&gt;0,"En curso","Pendiente")))</f>
        <v/>
      </c>
      <c r="N63" s="55">
        <f>IF(NOT((COUNTA($B63:$K63)+COUNTA($O63))&gt;0),"",IF(ISNUMBER($F63),IF(AND(ISNUMBER($E63),$F63&gt;$E63),"Cumplida con "&amp;($F63-$E63)&amp;IF($F63-$E63=1," día"," días")&amp;" de retraso","Cumplida"),IF(N($L63)&gt;=1,"Cumplida",IF(NOT(ISNUMBER($E63)),"Sin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plazo")))))))</f>
        <v/>
      </c>
      <c r="O63" s="57" t="n"/>
      <c r="P63" s="61">
        <f>IF(NOT((COUNTA($B63:$K63)+COUNTA($O63))&gt;0),"",IF((IF($C63="","Falta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",""))="","✔ OK","⚠ "&amp;LEFT(IF($C63="","Falta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",""),LEN(IF($C63="","Falta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",""))-3)))</f>
        <v/>
      </c>
      <c r="Q63" s="62">
        <f>IF(NOT((COUNTA($B63:$K63)+COUNTA($O63))&gt;0),"",IF(AND($T63="Sub",N($S63)&gt;0),IF(ISNUMBER(INDEX($D$5:$D$1000,$S63-4)),DATE(YEAR(INDEX($D$5:$D$1000,$S63-4)),MONTH(INDEX($D$5:$D$1000,$S63-4)),1),IF(ISNUMBER(INDEX($E$5:$E$1000,$S63-4)),DATE(YEAR(INDEX($E$5:$E$1000,$S63-4)),MONTH(INDEX($E$5:$E$1000,$S63-4)),1),MesCiclo)),IF(ISNUMBER($D63),DATE(YEAR($D63),MONTH($D63),1),IF(ISNUMBER($E63),DATE(YEAR($E63),MONTH($E63),1),MesCiclo))))</f>
        <v/>
      </c>
      <c r="R63" s="63">
        <f>IF(OR($Q63="",$Q63&lt;&gt;MesCiclo),"",COUNTIF($Q$5:$Q63,MesCiclo))</f>
        <v/>
      </c>
      <c r="S63" s="63">
        <f>IF($T63="","",IF($T63="Macro",ROW(),IFERROR(LOOKUP(2,1/($T$5:$T63="Macro"),ROW($T$5:$T63)),0)))</f>
        <v/>
      </c>
      <c r="T63" s="63">
        <f>IF(NOT((COUNTA($B63:$K63)+COUNTA($O63))&gt;0),"",IF($B63="Subactividad","Sub","Macro"))</f>
        <v/>
      </c>
      <c r="U63" s="63">
        <f>IF($T63="Macro",COUNTIFS($S$5:$S$1000,ROW(),$T$5:$T$1000,"Sub"),"")</f>
        <v/>
      </c>
      <c r="V63" s="63">
        <f>IF($T63="","",IF(ISNUMBER($F63),1,IFERROR(LOOKUP(2,1/($H63:$K63&lt;&gt;""),$H63:$K63),0)))</f>
        <v/>
      </c>
      <c r="W63" s="63">
        <f>IF($T63="","",IF(AND(ISNUMBER($F63),$F63&lt;=IF($Q63=MesCiclo,InicioCiclo,$Q63+MOD(2-WEEKDAY($Q63),7))+6),1,IF(ISNUMBER($H63),$H63,0)))</f>
        <v/>
      </c>
      <c r="X63" s="63">
        <f>IF($T63="","",IF(AND(ISNUMBER($F63),$F63&lt;=IF($Q63=MesCiclo,InicioCiclo,$Q63+MOD(2-WEEKDAY($Q63),7))+13),1,IF(ISNUMBER($I63),$I63,$W63)))</f>
        <v/>
      </c>
      <c r="Y63" s="63">
        <f>IF($T63="","",IF(AND(ISNUMBER($F63),$F63&lt;=IF($Q63=MesCiclo,InicioCiclo,$Q63+MOD(2-WEEKDAY($Q63),7))+20),1,IF(ISNUMBER($J63),$J63,$X63)))</f>
        <v/>
      </c>
      <c r="Z63" s="63">
        <f>IF($T63="","",IF(AND(ISNUMBER($F63),$F63&lt;=IF($Q63=MesCiclo,InicioCiclo,$Q63+MOD(2-WEEKDAY($Q63),7))+27),1,IF(ISNUMBER($K63),$K63,$Y63)))</f>
        <v/>
      </c>
      <c r="AA63" s="63">
        <f>IF($T63="","",IF(AND(ISNUMBER($F63),$F63&lt;=IF($Q63=MesCiclo,InicioCiclo,$Q63+MOD(2-WEEKDAY($Q63),7))+6),1,IF(N($U63)&gt;0,AVERAGEIFS($W$5:$W$1000,$S$5:$S$1000,ROW(),$T$5:$T$1000,"Sub"),$W63)))</f>
        <v/>
      </c>
      <c r="AB63" s="63">
        <f>IF($T63="","",IF(AND(ISNUMBER($F63),$F63&lt;=IF($Q63=MesCiclo,InicioCiclo,$Q63+MOD(2-WEEKDAY($Q63),7))+13),1,IF(N($U63)&gt;0,AVERAGEIFS($X$5:$X$1000,$S$5:$S$1000,ROW(),$T$5:$T$1000,"Sub"),$X63)))</f>
        <v/>
      </c>
      <c r="AC63" s="63">
        <f>IF($T63="","",IF(AND(ISNUMBER($F63),$F63&lt;=IF($Q63=MesCiclo,InicioCiclo,$Q63+MOD(2-WEEKDAY($Q63),7))+20),1,IF(N($U63)&gt;0,AVERAGEIFS($Y$5:$Y$1000,$S$5:$S$1000,ROW(),$T$5:$T$1000,"Sub"),$Y63)))</f>
        <v/>
      </c>
      <c r="AD63" s="63">
        <f>IF($T63="","",IF(AND(ISNUMBER($F63),$F63&lt;=IF($Q63=MesCiclo,InicioCiclo,$Q63+MOD(2-WEEKDAY($Q63),7))+27),1,IF(N($U63)&gt;0,AVERAGEIFS($Z$5:$Z$1000,$S$5:$S$1000,ROW(),$T$5:$T$1000,"Sub"),$Z63)))</f>
        <v/>
      </c>
      <c r="AE63" s="63">
        <f>IF($T63&lt;&gt;"Macro","",IF(COUNTIFS($Q$5:$Q$1000,$Q63,$T$5:$T$1000,"Macro",$G$5:$G$1000,"&gt;0")=0,1/COUNTIFS($Q$5:$Q$1000,$Q63,$T$5:$T$1000,"Macro"),IF(AND(ISNUMBER($G63),N($G63)&gt;0),$G63,SUMIFS($G$5:$G$1000,$Q$5:$Q$1000,$Q63,$T$5:$T$1000,"Macro")/COUNTIFS($Q$5:$Q$1000,$Q63,$T$5:$T$1000,"Macro",$G$5:$G$1000,"&gt;0"))/(COUNTIFS($Q$5:$Q$1000,$Q63,$T$5:$T$1000,"Macro")*SUMIFS($G$5:$G$1000,$Q$5:$Q$1000,$Q63,$T$5:$T$1000,"Macro")/COUNTIFS($Q$5:$Q$1000,$Q63,$T$5:$T$1000,"Macro",$G$5:$G$1000,"&gt;0"))))</f>
        <v/>
      </c>
    </row>
    <row r="64">
      <c r="A64" s="55">
        <f>IF(NOT((COUNTA($B64:$K64)+COUNTA($O64))&gt;0),"",IF($T64="Macro",COUNTIFS($T$5:$T64,"Macro",$Q$5:$Q64,$Q64),IF(N($S64)=0,"?",COUNTIFS(INDEX($T$5:$T$1000,1):INDEX($T$5:$T$1000,$S64-4),"Macro",INDEX($Q$5:$Q$1000,1):INDEX($Q$5:$Q$1000,$S64-4),INDEX($Q$5:$Q$1000,$S64-4))&amp;"."&amp;COUNTIFS($S$5:$S64,$S64,$T$5:$T64,"Sub"))))</f>
        <v/>
      </c>
      <c r="B64" s="56" t="n"/>
      <c r="C64" s="57" t="n"/>
      <c r="D64" s="58" t="n"/>
      <c r="E64" s="58" t="n"/>
      <c r="F64" s="58" t="n"/>
      <c r="G64" s="59" t="n"/>
      <c r="H64" s="59" t="n"/>
      <c r="I64" s="59" t="n"/>
      <c r="J64" s="59" t="n"/>
      <c r="K64" s="59" t="n"/>
      <c r="L64" s="60">
        <f>IF(NOT((COUNTA($B64:$K64)+COUNTA($O64))&gt;0),"",IF(ISNUMBER($F64),1,IF(N($U64)&gt;0,AVERAGEIFS($V$5:$V$1000,$S$5:$S$1000,ROW(),$T$5:$T$1000,"Sub"),$V64)))</f>
        <v/>
      </c>
      <c r="M64" s="55">
        <f>IF($L64="","",IF($L64&gt;=1,"Completado",IF($L64&gt;0,"En curso","Pendiente")))</f>
        <v/>
      </c>
      <c r="N64" s="55">
        <f>IF(NOT((COUNTA($B64:$K64)+COUNTA($O64))&gt;0),"",IF(ISNUMBER($F64),IF(AND(ISNUMBER($E64),$F64&gt;$E64),"Cumplida con "&amp;($F64-$E64)&amp;IF($F64-$E64=1," día"," días")&amp;" de retraso","Cumplida"),IF(N($L64)&gt;=1,"Cumplida",IF(NOT(ISNUMBER($E64)),"Sin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plazo")))))))</f>
        <v/>
      </c>
      <c r="O64" s="57" t="n"/>
      <c r="P64" s="61">
        <f>IF(NOT((COUNTA($B64:$K64)+COUNTA($O64))&gt;0),"",IF((IF($C64="","Falta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",""))="","✔ OK","⚠ "&amp;LEFT(IF($C64="","Falta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",""),LEN(IF($C64="","Falta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",""))-3)))</f>
        <v/>
      </c>
      <c r="Q64" s="62">
        <f>IF(NOT((COUNTA($B64:$K64)+COUNTA($O64))&gt;0),"",IF(AND($T64="Sub",N($S64)&gt;0),IF(ISNUMBER(INDEX($D$5:$D$1000,$S64-4)),DATE(YEAR(INDEX($D$5:$D$1000,$S64-4)),MONTH(INDEX($D$5:$D$1000,$S64-4)),1),IF(ISNUMBER(INDEX($E$5:$E$1000,$S64-4)),DATE(YEAR(INDEX($E$5:$E$1000,$S64-4)),MONTH(INDEX($E$5:$E$1000,$S64-4)),1),MesCiclo)),IF(ISNUMBER($D64),DATE(YEAR($D64),MONTH($D64),1),IF(ISNUMBER($E64),DATE(YEAR($E64),MONTH($E64),1),MesCiclo))))</f>
        <v/>
      </c>
      <c r="R64" s="63">
        <f>IF(OR($Q64="",$Q64&lt;&gt;MesCiclo),"",COUNTIF($Q$5:$Q64,MesCiclo))</f>
        <v/>
      </c>
      <c r="S64" s="63">
        <f>IF($T64="","",IF($T64="Macro",ROW(),IFERROR(LOOKUP(2,1/($T$5:$T64="Macro"),ROW($T$5:$T64)),0)))</f>
        <v/>
      </c>
      <c r="T64" s="63">
        <f>IF(NOT((COUNTA($B64:$K64)+COUNTA($O64))&gt;0),"",IF($B64="Subactividad","Sub","Macro"))</f>
        <v/>
      </c>
      <c r="U64" s="63">
        <f>IF($T64="Macro",COUNTIFS($S$5:$S$1000,ROW(),$T$5:$T$1000,"Sub"),"")</f>
        <v/>
      </c>
      <c r="V64" s="63">
        <f>IF($T64="","",IF(ISNUMBER($F64),1,IFERROR(LOOKUP(2,1/($H64:$K64&lt;&gt;""),$H64:$K64),0)))</f>
        <v/>
      </c>
      <c r="W64" s="63">
        <f>IF($T64="","",IF(AND(ISNUMBER($F64),$F64&lt;=IF($Q64=MesCiclo,InicioCiclo,$Q64+MOD(2-WEEKDAY($Q64),7))+6),1,IF(ISNUMBER($H64),$H64,0)))</f>
        <v/>
      </c>
      <c r="X64" s="63">
        <f>IF($T64="","",IF(AND(ISNUMBER($F64),$F64&lt;=IF($Q64=MesCiclo,InicioCiclo,$Q64+MOD(2-WEEKDAY($Q64),7))+13),1,IF(ISNUMBER($I64),$I64,$W64)))</f>
        <v/>
      </c>
      <c r="Y64" s="63">
        <f>IF($T64="","",IF(AND(ISNUMBER($F64),$F64&lt;=IF($Q64=MesCiclo,InicioCiclo,$Q64+MOD(2-WEEKDAY($Q64),7))+20),1,IF(ISNUMBER($J64),$J64,$X64)))</f>
        <v/>
      </c>
      <c r="Z64" s="63">
        <f>IF($T64="","",IF(AND(ISNUMBER($F64),$F64&lt;=IF($Q64=MesCiclo,InicioCiclo,$Q64+MOD(2-WEEKDAY($Q64),7))+27),1,IF(ISNUMBER($K64),$K64,$Y64)))</f>
        <v/>
      </c>
      <c r="AA64" s="63">
        <f>IF($T64="","",IF(AND(ISNUMBER($F64),$F64&lt;=IF($Q64=MesCiclo,InicioCiclo,$Q64+MOD(2-WEEKDAY($Q64),7))+6),1,IF(N($U64)&gt;0,AVERAGEIFS($W$5:$W$1000,$S$5:$S$1000,ROW(),$T$5:$T$1000,"Sub"),$W64)))</f>
        <v/>
      </c>
      <c r="AB64" s="63">
        <f>IF($T64="","",IF(AND(ISNUMBER($F64),$F64&lt;=IF($Q64=MesCiclo,InicioCiclo,$Q64+MOD(2-WEEKDAY($Q64),7))+13),1,IF(N($U64)&gt;0,AVERAGEIFS($X$5:$X$1000,$S$5:$S$1000,ROW(),$T$5:$T$1000,"Sub"),$X64)))</f>
        <v/>
      </c>
      <c r="AC64" s="63">
        <f>IF($T64="","",IF(AND(ISNUMBER($F64),$F64&lt;=IF($Q64=MesCiclo,InicioCiclo,$Q64+MOD(2-WEEKDAY($Q64),7))+20),1,IF(N($U64)&gt;0,AVERAGEIFS($Y$5:$Y$1000,$S$5:$S$1000,ROW(),$T$5:$T$1000,"Sub"),$Y64)))</f>
        <v/>
      </c>
      <c r="AD64" s="63">
        <f>IF($T64="","",IF(AND(ISNUMBER($F64),$F64&lt;=IF($Q64=MesCiclo,InicioCiclo,$Q64+MOD(2-WEEKDAY($Q64),7))+27),1,IF(N($U64)&gt;0,AVERAGEIFS($Z$5:$Z$1000,$S$5:$S$1000,ROW(),$T$5:$T$1000,"Sub"),$Z64)))</f>
        <v/>
      </c>
      <c r="AE64" s="63">
        <f>IF($T64&lt;&gt;"Macro","",IF(COUNTIFS($Q$5:$Q$1000,$Q64,$T$5:$T$1000,"Macro",$G$5:$G$1000,"&gt;0")=0,1/COUNTIFS($Q$5:$Q$1000,$Q64,$T$5:$T$1000,"Macro"),IF(AND(ISNUMBER($G64),N($G64)&gt;0),$G64,SUMIFS($G$5:$G$1000,$Q$5:$Q$1000,$Q64,$T$5:$T$1000,"Macro")/COUNTIFS($Q$5:$Q$1000,$Q64,$T$5:$T$1000,"Macro",$G$5:$G$1000,"&gt;0"))/(COUNTIFS($Q$5:$Q$1000,$Q64,$T$5:$T$1000,"Macro")*SUMIFS($G$5:$G$1000,$Q$5:$Q$1000,$Q64,$T$5:$T$1000,"Macro")/COUNTIFS($Q$5:$Q$1000,$Q64,$T$5:$T$1000,"Macro",$G$5:$G$1000,"&gt;0"))))</f>
        <v/>
      </c>
    </row>
    <row r="65">
      <c r="A65" s="55">
        <f>IF(NOT((COUNTA($B65:$K65)+COUNTA($O65))&gt;0),"",IF($T65="Macro",COUNTIFS($T$5:$T65,"Macro",$Q$5:$Q65,$Q65),IF(N($S65)=0,"?",COUNTIFS(INDEX($T$5:$T$1000,1):INDEX($T$5:$T$1000,$S65-4),"Macro",INDEX($Q$5:$Q$1000,1):INDEX($Q$5:$Q$1000,$S65-4),INDEX($Q$5:$Q$1000,$S65-4))&amp;"."&amp;COUNTIFS($S$5:$S65,$S65,$T$5:$T65,"Sub"))))</f>
        <v/>
      </c>
      <c r="B65" s="56" t="n"/>
      <c r="C65" s="57" t="n"/>
      <c r="D65" s="58" t="n"/>
      <c r="E65" s="58" t="n"/>
      <c r="F65" s="58" t="n"/>
      <c r="G65" s="59" t="n"/>
      <c r="H65" s="59" t="n"/>
      <c r="I65" s="59" t="n"/>
      <c r="J65" s="59" t="n"/>
      <c r="K65" s="59" t="n"/>
      <c r="L65" s="60">
        <f>IF(NOT((COUNTA($B65:$K65)+COUNTA($O65))&gt;0),"",IF(ISNUMBER($F65),1,IF(N($U65)&gt;0,AVERAGEIFS($V$5:$V$1000,$S$5:$S$1000,ROW(),$T$5:$T$1000,"Sub"),$V65)))</f>
        <v/>
      </c>
      <c r="M65" s="55">
        <f>IF($L65="","",IF($L65&gt;=1,"Completado",IF($L65&gt;0,"En curso","Pendiente")))</f>
        <v/>
      </c>
      <c r="N65" s="55">
        <f>IF(NOT((COUNTA($B65:$K65)+COUNTA($O65))&gt;0),"",IF(ISNUMBER($F65),IF(AND(ISNUMBER($E65),$F65&gt;$E65),"Cumplida con "&amp;($F65-$E65)&amp;IF($F65-$E65=1," día"," días")&amp;" de retraso","Cumplida"),IF(N($L65)&gt;=1,"Cumplida",IF(NOT(ISNUMBER($E65)),"Sin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plazo")))))))</f>
        <v/>
      </c>
      <c r="O65" s="57" t="n"/>
      <c r="P65" s="61">
        <f>IF(NOT((COUNTA($B65:$K65)+COUNTA($O65))&gt;0),"",IF((IF($C65="","Falta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",""))="","✔ OK","⚠ "&amp;LEFT(IF($C65="","Falta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",""),LEN(IF($C65="","Falta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",""))-3)))</f>
        <v/>
      </c>
      <c r="Q65" s="62">
        <f>IF(NOT((COUNTA($B65:$K65)+COUNTA($O65))&gt;0),"",IF(AND($T65="Sub",N($S65)&gt;0),IF(ISNUMBER(INDEX($D$5:$D$1000,$S65-4)),DATE(YEAR(INDEX($D$5:$D$1000,$S65-4)),MONTH(INDEX($D$5:$D$1000,$S65-4)),1),IF(ISNUMBER(INDEX($E$5:$E$1000,$S65-4)),DATE(YEAR(INDEX($E$5:$E$1000,$S65-4)),MONTH(INDEX($E$5:$E$1000,$S65-4)),1),MesCiclo)),IF(ISNUMBER($D65),DATE(YEAR($D65),MONTH($D65),1),IF(ISNUMBER($E65),DATE(YEAR($E65),MONTH($E65),1),MesCiclo))))</f>
        <v/>
      </c>
      <c r="R65" s="63">
        <f>IF(OR($Q65="",$Q65&lt;&gt;MesCiclo),"",COUNTIF($Q$5:$Q65,MesCiclo))</f>
        <v/>
      </c>
      <c r="S65" s="63">
        <f>IF($T65="","",IF($T65="Macro",ROW(),IFERROR(LOOKUP(2,1/($T$5:$T65="Macro"),ROW($T$5:$T65)),0)))</f>
        <v/>
      </c>
      <c r="T65" s="63">
        <f>IF(NOT((COUNTA($B65:$K65)+COUNTA($O65))&gt;0),"",IF($B65="Subactividad","Sub","Macro"))</f>
        <v/>
      </c>
      <c r="U65" s="63">
        <f>IF($T65="Macro",COUNTIFS($S$5:$S$1000,ROW(),$T$5:$T$1000,"Sub"),"")</f>
        <v/>
      </c>
      <c r="V65" s="63">
        <f>IF($T65="","",IF(ISNUMBER($F65),1,IFERROR(LOOKUP(2,1/($H65:$K65&lt;&gt;""),$H65:$K65),0)))</f>
        <v/>
      </c>
      <c r="W65" s="63">
        <f>IF($T65="","",IF(AND(ISNUMBER($F65),$F65&lt;=IF($Q65=MesCiclo,InicioCiclo,$Q65+MOD(2-WEEKDAY($Q65),7))+6),1,IF(ISNUMBER($H65),$H65,0)))</f>
        <v/>
      </c>
      <c r="X65" s="63">
        <f>IF($T65="","",IF(AND(ISNUMBER($F65),$F65&lt;=IF($Q65=MesCiclo,InicioCiclo,$Q65+MOD(2-WEEKDAY($Q65),7))+13),1,IF(ISNUMBER($I65),$I65,$W65)))</f>
        <v/>
      </c>
      <c r="Y65" s="63">
        <f>IF($T65="","",IF(AND(ISNUMBER($F65),$F65&lt;=IF($Q65=MesCiclo,InicioCiclo,$Q65+MOD(2-WEEKDAY($Q65),7))+20),1,IF(ISNUMBER($J65),$J65,$X65)))</f>
        <v/>
      </c>
      <c r="Z65" s="63">
        <f>IF($T65="","",IF(AND(ISNUMBER($F65),$F65&lt;=IF($Q65=MesCiclo,InicioCiclo,$Q65+MOD(2-WEEKDAY($Q65),7))+27),1,IF(ISNUMBER($K65),$K65,$Y65)))</f>
        <v/>
      </c>
      <c r="AA65" s="63">
        <f>IF($T65="","",IF(AND(ISNUMBER($F65),$F65&lt;=IF($Q65=MesCiclo,InicioCiclo,$Q65+MOD(2-WEEKDAY($Q65),7))+6),1,IF(N($U65)&gt;0,AVERAGEIFS($W$5:$W$1000,$S$5:$S$1000,ROW(),$T$5:$T$1000,"Sub"),$W65)))</f>
        <v/>
      </c>
      <c r="AB65" s="63">
        <f>IF($T65="","",IF(AND(ISNUMBER($F65),$F65&lt;=IF($Q65=MesCiclo,InicioCiclo,$Q65+MOD(2-WEEKDAY($Q65),7))+13),1,IF(N($U65)&gt;0,AVERAGEIFS($X$5:$X$1000,$S$5:$S$1000,ROW(),$T$5:$T$1000,"Sub"),$X65)))</f>
        <v/>
      </c>
      <c r="AC65" s="63">
        <f>IF($T65="","",IF(AND(ISNUMBER($F65),$F65&lt;=IF($Q65=MesCiclo,InicioCiclo,$Q65+MOD(2-WEEKDAY($Q65),7))+20),1,IF(N($U65)&gt;0,AVERAGEIFS($Y$5:$Y$1000,$S$5:$S$1000,ROW(),$T$5:$T$1000,"Sub"),$Y65)))</f>
        <v/>
      </c>
      <c r="AD65" s="63">
        <f>IF($T65="","",IF(AND(ISNUMBER($F65),$F65&lt;=IF($Q65=MesCiclo,InicioCiclo,$Q65+MOD(2-WEEKDAY($Q65),7))+27),1,IF(N($U65)&gt;0,AVERAGEIFS($Z$5:$Z$1000,$S$5:$S$1000,ROW(),$T$5:$T$1000,"Sub"),$Z65)))</f>
        <v/>
      </c>
      <c r="AE65" s="63">
        <f>IF($T65&lt;&gt;"Macro","",IF(COUNTIFS($Q$5:$Q$1000,$Q65,$T$5:$T$1000,"Macro",$G$5:$G$1000,"&gt;0")=0,1/COUNTIFS($Q$5:$Q$1000,$Q65,$T$5:$T$1000,"Macro"),IF(AND(ISNUMBER($G65),N($G65)&gt;0),$G65,SUMIFS($G$5:$G$1000,$Q$5:$Q$1000,$Q65,$T$5:$T$1000,"Macro")/COUNTIFS($Q$5:$Q$1000,$Q65,$T$5:$T$1000,"Macro",$G$5:$G$1000,"&gt;0"))/(COUNTIFS($Q$5:$Q$1000,$Q65,$T$5:$T$1000,"Macro")*SUMIFS($G$5:$G$1000,$Q$5:$Q$1000,$Q65,$T$5:$T$1000,"Macro")/COUNTIFS($Q$5:$Q$1000,$Q65,$T$5:$T$1000,"Macro",$G$5:$G$1000,"&gt;0"))))</f>
        <v/>
      </c>
    </row>
    <row r="66">
      <c r="A66" s="55">
        <f>IF(NOT((COUNTA($B66:$K66)+COUNTA($O66))&gt;0),"",IF($T66="Macro",COUNTIFS($T$5:$T66,"Macro",$Q$5:$Q66,$Q66),IF(N($S66)=0,"?",COUNTIFS(INDEX($T$5:$T$1000,1):INDEX($T$5:$T$1000,$S66-4),"Macro",INDEX($Q$5:$Q$1000,1):INDEX($Q$5:$Q$1000,$S66-4),INDEX($Q$5:$Q$1000,$S66-4))&amp;"."&amp;COUNTIFS($S$5:$S66,$S66,$T$5:$T66,"Sub"))))</f>
        <v/>
      </c>
      <c r="B66" s="56" t="n"/>
      <c r="C66" s="57" t="n"/>
      <c r="D66" s="58" t="n"/>
      <c r="E66" s="58" t="n"/>
      <c r="F66" s="58" t="n"/>
      <c r="G66" s="59" t="n"/>
      <c r="H66" s="59" t="n"/>
      <c r="I66" s="59" t="n"/>
      <c r="J66" s="59" t="n"/>
      <c r="K66" s="59" t="n"/>
      <c r="L66" s="60">
        <f>IF(NOT((COUNTA($B66:$K66)+COUNTA($O66))&gt;0),"",IF(ISNUMBER($F66),1,IF(N($U66)&gt;0,AVERAGEIFS($V$5:$V$1000,$S$5:$S$1000,ROW(),$T$5:$T$1000,"Sub"),$V66)))</f>
        <v/>
      </c>
      <c r="M66" s="55">
        <f>IF($L66="","",IF($L66&gt;=1,"Completado",IF($L66&gt;0,"En curso","Pendiente")))</f>
        <v/>
      </c>
      <c r="N66" s="55">
        <f>IF(NOT((COUNTA($B66:$K66)+COUNTA($O66))&gt;0),"",IF(ISNUMBER($F66),IF(AND(ISNUMBER($E66),$F66&gt;$E66),"Cumplida con "&amp;($F66-$E66)&amp;IF($F66-$E66=1," día"," días")&amp;" de retraso","Cumplida"),IF(N($L66)&gt;=1,"Cumplida",IF(NOT(ISNUMBER($E66)),"Sin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plazo")))))))</f>
        <v/>
      </c>
      <c r="O66" s="57" t="n"/>
      <c r="P66" s="61">
        <f>IF(NOT((COUNTA($B66:$K66)+COUNTA($O66))&gt;0),"",IF((IF($C66="","Falta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",""))="","✔ OK","⚠ "&amp;LEFT(IF($C66="","Falta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",""),LEN(IF($C66="","Falta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",""))-3)))</f>
        <v/>
      </c>
      <c r="Q66" s="62">
        <f>IF(NOT((COUNTA($B66:$K66)+COUNTA($O66))&gt;0),"",IF(AND($T66="Sub",N($S66)&gt;0),IF(ISNUMBER(INDEX($D$5:$D$1000,$S66-4)),DATE(YEAR(INDEX($D$5:$D$1000,$S66-4)),MONTH(INDEX($D$5:$D$1000,$S66-4)),1),IF(ISNUMBER(INDEX($E$5:$E$1000,$S66-4)),DATE(YEAR(INDEX($E$5:$E$1000,$S66-4)),MONTH(INDEX($E$5:$E$1000,$S66-4)),1),MesCiclo)),IF(ISNUMBER($D66),DATE(YEAR($D66),MONTH($D66),1),IF(ISNUMBER($E66),DATE(YEAR($E66),MONTH($E66),1),MesCiclo))))</f>
        <v/>
      </c>
      <c r="R66" s="63">
        <f>IF(OR($Q66="",$Q66&lt;&gt;MesCiclo),"",COUNTIF($Q$5:$Q66,MesCiclo))</f>
        <v/>
      </c>
      <c r="S66" s="63">
        <f>IF($T66="","",IF($T66="Macro",ROW(),IFERROR(LOOKUP(2,1/($T$5:$T66="Macro"),ROW($T$5:$T66)),0)))</f>
        <v/>
      </c>
      <c r="T66" s="63">
        <f>IF(NOT((COUNTA($B66:$K66)+COUNTA($O66))&gt;0),"",IF($B66="Subactividad","Sub","Macro"))</f>
        <v/>
      </c>
      <c r="U66" s="63">
        <f>IF($T66="Macro",COUNTIFS($S$5:$S$1000,ROW(),$T$5:$T$1000,"Sub"),"")</f>
        <v/>
      </c>
      <c r="V66" s="63">
        <f>IF($T66="","",IF(ISNUMBER($F66),1,IFERROR(LOOKUP(2,1/($H66:$K66&lt;&gt;""),$H66:$K66),0)))</f>
        <v/>
      </c>
      <c r="W66" s="63">
        <f>IF($T66="","",IF(AND(ISNUMBER($F66),$F66&lt;=IF($Q66=MesCiclo,InicioCiclo,$Q66+MOD(2-WEEKDAY($Q66),7))+6),1,IF(ISNUMBER($H66),$H66,0)))</f>
        <v/>
      </c>
      <c r="X66" s="63">
        <f>IF($T66="","",IF(AND(ISNUMBER($F66),$F66&lt;=IF($Q66=MesCiclo,InicioCiclo,$Q66+MOD(2-WEEKDAY($Q66),7))+13),1,IF(ISNUMBER($I66),$I66,$W66)))</f>
        <v/>
      </c>
      <c r="Y66" s="63">
        <f>IF($T66="","",IF(AND(ISNUMBER($F66),$F66&lt;=IF($Q66=MesCiclo,InicioCiclo,$Q66+MOD(2-WEEKDAY($Q66),7))+20),1,IF(ISNUMBER($J66),$J66,$X66)))</f>
        <v/>
      </c>
      <c r="Z66" s="63">
        <f>IF($T66="","",IF(AND(ISNUMBER($F66),$F66&lt;=IF($Q66=MesCiclo,InicioCiclo,$Q66+MOD(2-WEEKDAY($Q66),7))+27),1,IF(ISNUMBER($K66),$K66,$Y66)))</f>
        <v/>
      </c>
      <c r="AA66" s="63">
        <f>IF($T66="","",IF(AND(ISNUMBER($F66),$F66&lt;=IF($Q66=MesCiclo,InicioCiclo,$Q66+MOD(2-WEEKDAY($Q66),7))+6),1,IF(N($U66)&gt;0,AVERAGEIFS($W$5:$W$1000,$S$5:$S$1000,ROW(),$T$5:$T$1000,"Sub"),$W66)))</f>
        <v/>
      </c>
      <c r="AB66" s="63">
        <f>IF($T66="","",IF(AND(ISNUMBER($F66),$F66&lt;=IF($Q66=MesCiclo,InicioCiclo,$Q66+MOD(2-WEEKDAY($Q66),7))+13),1,IF(N($U66)&gt;0,AVERAGEIFS($X$5:$X$1000,$S$5:$S$1000,ROW(),$T$5:$T$1000,"Sub"),$X66)))</f>
        <v/>
      </c>
      <c r="AC66" s="63">
        <f>IF($T66="","",IF(AND(ISNUMBER($F66),$F66&lt;=IF($Q66=MesCiclo,InicioCiclo,$Q66+MOD(2-WEEKDAY($Q66),7))+20),1,IF(N($U66)&gt;0,AVERAGEIFS($Y$5:$Y$1000,$S$5:$S$1000,ROW(),$T$5:$T$1000,"Sub"),$Y66)))</f>
        <v/>
      </c>
      <c r="AD66" s="63">
        <f>IF($T66="","",IF(AND(ISNUMBER($F66),$F66&lt;=IF($Q66=MesCiclo,InicioCiclo,$Q66+MOD(2-WEEKDAY($Q66),7))+27),1,IF(N($U66)&gt;0,AVERAGEIFS($Z$5:$Z$1000,$S$5:$S$1000,ROW(),$T$5:$T$1000,"Sub"),$Z66)))</f>
        <v/>
      </c>
      <c r="AE66" s="63">
        <f>IF($T66&lt;&gt;"Macro","",IF(COUNTIFS($Q$5:$Q$1000,$Q66,$T$5:$T$1000,"Macro",$G$5:$G$1000,"&gt;0")=0,1/COUNTIFS($Q$5:$Q$1000,$Q66,$T$5:$T$1000,"Macro"),IF(AND(ISNUMBER($G66),N($G66)&gt;0),$G66,SUMIFS($G$5:$G$1000,$Q$5:$Q$1000,$Q66,$T$5:$T$1000,"Macro")/COUNTIFS($Q$5:$Q$1000,$Q66,$T$5:$T$1000,"Macro",$G$5:$G$1000,"&gt;0"))/(COUNTIFS($Q$5:$Q$1000,$Q66,$T$5:$T$1000,"Macro")*SUMIFS($G$5:$G$1000,$Q$5:$Q$1000,$Q66,$T$5:$T$1000,"Macro")/COUNTIFS($Q$5:$Q$1000,$Q66,$T$5:$T$1000,"Macro",$G$5:$G$1000,"&gt;0"))))</f>
        <v/>
      </c>
    </row>
    <row r="67">
      <c r="A67" s="55">
        <f>IF(NOT((COUNTA($B67:$K67)+COUNTA($O67))&gt;0),"",IF($T67="Macro",COUNTIFS($T$5:$T67,"Macro",$Q$5:$Q67,$Q67),IF(N($S67)=0,"?",COUNTIFS(INDEX($T$5:$T$1000,1):INDEX($T$5:$T$1000,$S67-4),"Macro",INDEX($Q$5:$Q$1000,1):INDEX($Q$5:$Q$1000,$S67-4),INDEX($Q$5:$Q$1000,$S67-4))&amp;"."&amp;COUNTIFS($S$5:$S67,$S67,$T$5:$T67,"Sub"))))</f>
        <v/>
      </c>
      <c r="B67" s="56" t="n"/>
      <c r="C67" s="57" t="n"/>
      <c r="D67" s="58" t="n"/>
      <c r="E67" s="58" t="n"/>
      <c r="F67" s="58" t="n"/>
      <c r="G67" s="59" t="n"/>
      <c r="H67" s="59" t="n"/>
      <c r="I67" s="59" t="n"/>
      <c r="J67" s="59" t="n"/>
      <c r="K67" s="59" t="n"/>
      <c r="L67" s="60">
        <f>IF(NOT((COUNTA($B67:$K67)+COUNTA($O67))&gt;0),"",IF(ISNUMBER($F67),1,IF(N($U67)&gt;0,AVERAGEIFS($V$5:$V$1000,$S$5:$S$1000,ROW(),$T$5:$T$1000,"Sub"),$V67)))</f>
        <v/>
      </c>
      <c r="M67" s="55">
        <f>IF($L67="","",IF($L67&gt;=1,"Completado",IF($L67&gt;0,"En curso","Pendiente")))</f>
        <v/>
      </c>
      <c r="N67" s="55">
        <f>IF(NOT((COUNTA($B67:$K67)+COUNTA($O67))&gt;0),"",IF(ISNUMBER($F67),IF(AND(ISNUMBER($E67),$F67&gt;$E67),"Cumplida con "&amp;($F67-$E67)&amp;IF($F67-$E67=1," día"," días")&amp;" de retraso","Cumplida"),IF(N($L67)&gt;=1,"Cumplida",IF(NOT(ISNUMBER($E67)),"Sin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plazo")))))))</f>
        <v/>
      </c>
      <c r="O67" s="57" t="n"/>
      <c r="P67" s="61">
        <f>IF(NOT((COUNTA($B67:$K67)+COUNTA($O67))&gt;0),"",IF((IF($C67="","Falta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",""))="","✔ OK","⚠ "&amp;LEFT(IF($C67="","Falta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",""),LEN(IF($C67="","Falta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",""))-3)))</f>
        <v/>
      </c>
      <c r="Q67" s="62">
        <f>IF(NOT((COUNTA($B67:$K67)+COUNTA($O67))&gt;0),"",IF(AND($T67="Sub",N($S67)&gt;0),IF(ISNUMBER(INDEX($D$5:$D$1000,$S67-4)),DATE(YEAR(INDEX($D$5:$D$1000,$S67-4)),MONTH(INDEX($D$5:$D$1000,$S67-4)),1),IF(ISNUMBER(INDEX($E$5:$E$1000,$S67-4)),DATE(YEAR(INDEX($E$5:$E$1000,$S67-4)),MONTH(INDEX($E$5:$E$1000,$S67-4)),1),MesCiclo)),IF(ISNUMBER($D67),DATE(YEAR($D67),MONTH($D67),1),IF(ISNUMBER($E67),DATE(YEAR($E67),MONTH($E67),1),MesCiclo))))</f>
        <v/>
      </c>
      <c r="R67" s="63">
        <f>IF(OR($Q67="",$Q67&lt;&gt;MesCiclo),"",COUNTIF($Q$5:$Q67,MesCiclo))</f>
        <v/>
      </c>
      <c r="S67" s="63">
        <f>IF($T67="","",IF($T67="Macro",ROW(),IFERROR(LOOKUP(2,1/($T$5:$T67="Macro"),ROW($T$5:$T67)),0)))</f>
        <v/>
      </c>
      <c r="T67" s="63">
        <f>IF(NOT((COUNTA($B67:$K67)+COUNTA($O67))&gt;0),"",IF($B67="Subactividad","Sub","Macro"))</f>
        <v/>
      </c>
      <c r="U67" s="63">
        <f>IF($T67="Macro",COUNTIFS($S$5:$S$1000,ROW(),$T$5:$T$1000,"Sub"),"")</f>
        <v/>
      </c>
      <c r="V67" s="63">
        <f>IF($T67="","",IF(ISNUMBER($F67),1,IFERROR(LOOKUP(2,1/($H67:$K67&lt;&gt;""),$H67:$K67),0)))</f>
        <v/>
      </c>
      <c r="W67" s="63">
        <f>IF($T67="","",IF(AND(ISNUMBER($F67),$F67&lt;=IF($Q67=MesCiclo,InicioCiclo,$Q67+MOD(2-WEEKDAY($Q67),7))+6),1,IF(ISNUMBER($H67),$H67,0)))</f>
        <v/>
      </c>
      <c r="X67" s="63">
        <f>IF($T67="","",IF(AND(ISNUMBER($F67),$F67&lt;=IF($Q67=MesCiclo,InicioCiclo,$Q67+MOD(2-WEEKDAY($Q67),7))+13),1,IF(ISNUMBER($I67),$I67,$W67)))</f>
        <v/>
      </c>
      <c r="Y67" s="63">
        <f>IF($T67="","",IF(AND(ISNUMBER($F67),$F67&lt;=IF($Q67=MesCiclo,InicioCiclo,$Q67+MOD(2-WEEKDAY($Q67),7))+20),1,IF(ISNUMBER($J67),$J67,$X67)))</f>
        <v/>
      </c>
      <c r="Z67" s="63">
        <f>IF($T67="","",IF(AND(ISNUMBER($F67),$F67&lt;=IF($Q67=MesCiclo,InicioCiclo,$Q67+MOD(2-WEEKDAY($Q67),7))+27),1,IF(ISNUMBER($K67),$K67,$Y67)))</f>
        <v/>
      </c>
      <c r="AA67" s="63">
        <f>IF($T67="","",IF(AND(ISNUMBER($F67),$F67&lt;=IF($Q67=MesCiclo,InicioCiclo,$Q67+MOD(2-WEEKDAY($Q67),7))+6),1,IF(N($U67)&gt;0,AVERAGEIFS($W$5:$W$1000,$S$5:$S$1000,ROW(),$T$5:$T$1000,"Sub"),$W67)))</f>
        <v/>
      </c>
      <c r="AB67" s="63">
        <f>IF($T67="","",IF(AND(ISNUMBER($F67),$F67&lt;=IF($Q67=MesCiclo,InicioCiclo,$Q67+MOD(2-WEEKDAY($Q67),7))+13),1,IF(N($U67)&gt;0,AVERAGEIFS($X$5:$X$1000,$S$5:$S$1000,ROW(),$T$5:$T$1000,"Sub"),$X67)))</f>
        <v/>
      </c>
      <c r="AC67" s="63">
        <f>IF($T67="","",IF(AND(ISNUMBER($F67),$F67&lt;=IF($Q67=MesCiclo,InicioCiclo,$Q67+MOD(2-WEEKDAY($Q67),7))+20),1,IF(N($U67)&gt;0,AVERAGEIFS($Y$5:$Y$1000,$S$5:$S$1000,ROW(),$T$5:$T$1000,"Sub"),$Y67)))</f>
        <v/>
      </c>
      <c r="AD67" s="63">
        <f>IF($T67="","",IF(AND(ISNUMBER($F67),$F67&lt;=IF($Q67=MesCiclo,InicioCiclo,$Q67+MOD(2-WEEKDAY($Q67),7))+27),1,IF(N($U67)&gt;0,AVERAGEIFS($Z$5:$Z$1000,$S$5:$S$1000,ROW(),$T$5:$T$1000,"Sub"),$Z67)))</f>
        <v/>
      </c>
      <c r="AE67" s="63">
        <f>IF($T67&lt;&gt;"Macro","",IF(COUNTIFS($Q$5:$Q$1000,$Q67,$T$5:$T$1000,"Macro",$G$5:$G$1000,"&gt;0")=0,1/COUNTIFS($Q$5:$Q$1000,$Q67,$T$5:$T$1000,"Macro"),IF(AND(ISNUMBER($G67),N($G67)&gt;0),$G67,SUMIFS($G$5:$G$1000,$Q$5:$Q$1000,$Q67,$T$5:$T$1000,"Macro")/COUNTIFS($Q$5:$Q$1000,$Q67,$T$5:$T$1000,"Macro",$G$5:$G$1000,"&gt;0"))/(COUNTIFS($Q$5:$Q$1000,$Q67,$T$5:$T$1000,"Macro")*SUMIFS($G$5:$G$1000,$Q$5:$Q$1000,$Q67,$T$5:$T$1000,"Macro")/COUNTIFS($Q$5:$Q$1000,$Q67,$T$5:$T$1000,"Macro",$G$5:$G$1000,"&gt;0"))))</f>
        <v/>
      </c>
    </row>
    <row r="68">
      <c r="A68" s="55">
        <f>IF(NOT((COUNTA($B68:$K68)+COUNTA($O68))&gt;0),"",IF($T68="Macro",COUNTIFS($T$5:$T68,"Macro",$Q$5:$Q68,$Q68),IF(N($S68)=0,"?",COUNTIFS(INDEX($T$5:$T$1000,1):INDEX($T$5:$T$1000,$S68-4),"Macro",INDEX($Q$5:$Q$1000,1):INDEX($Q$5:$Q$1000,$S68-4),INDEX($Q$5:$Q$1000,$S68-4))&amp;"."&amp;COUNTIFS($S$5:$S68,$S68,$T$5:$T68,"Sub"))))</f>
        <v/>
      </c>
      <c r="B68" s="56" t="n"/>
      <c r="C68" s="57" t="n"/>
      <c r="D68" s="58" t="n"/>
      <c r="E68" s="58" t="n"/>
      <c r="F68" s="58" t="n"/>
      <c r="G68" s="59" t="n"/>
      <c r="H68" s="59" t="n"/>
      <c r="I68" s="59" t="n"/>
      <c r="J68" s="59" t="n"/>
      <c r="K68" s="59" t="n"/>
      <c r="L68" s="60">
        <f>IF(NOT((COUNTA($B68:$K68)+COUNTA($O68))&gt;0),"",IF(ISNUMBER($F68),1,IF(N($U68)&gt;0,AVERAGEIFS($V$5:$V$1000,$S$5:$S$1000,ROW(),$T$5:$T$1000,"Sub"),$V68)))</f>
        <v/>
      </c>
      <c r="M68" s="55">
        <f>IF($L68="","",IF($L68&gt;=1,"Completado",IF($L68&gt;0,"En curso","Pendiente")))</f>
        <v/>
      </c>
      <c r="N68" s="55">
        <f>IF(NOT((COUNTA($B68:$K68)+COUNTA($O68))&gt;0),"",IF(ISNUMBER($F68),IF(AND(ISNUMBER($E68),$F68&gt;$E68),"Cumplida con "&amp;($F68-$E68)&amp;IF($F68-$E68=1," día"," días")&amp;" de retraso","Cumplida"),IF(N($L68)&gt;=1,"Cumplida",IF(NOT(ISNUMBER($E68)),"Sin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plazo")))))))</f>
        <v/>
      </c>
      <c r="O68" s="57" t="n"/>
      <c r="P68" s="61">
        <f>IF(NOT((COUNTA($B68:$K68)+COUNTA($O68))&gt;0),"",IF((IF($C68="","Falta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",""))="","✔ OK","⚠ "&amp;LEFT(IF($C68="","Falta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",""),LEN(IF($C68="","Falta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",""))-3)))</f>
        <v/>
      </c>
      <c r="Q68" s="62">
        <f>IF(NOT((COUNTA($B68:$K68)+COUNTA($O68))&gt;0),"",IF(AND($T68="Sub",N($S68)&gt;0),IF(ISNUMBER(INDEX($D$5:$D$1000,$S68-4)),DATE(YEAR(INDEX($D$5:$D$1000,$S68-4)),MONTH(INDEX($D$5:$D$1000,$S68-4)),1),IF(ISNUMBER(INDEX($E$5:$E$1000,$S68-4)),DATE(YEAR(INDEX($E$5:$E$1000,$S68-4)),MONTH(INDEX($E$5:$E$1000,$S68-4)),1),MesCiclo)),IF(ISNUMBER($D68),DATE(YEAR($D68),MONTH($D68),1),IF(ISNUMBER($E68),DATE(YEAR($E68),MONTH($E68),1),MesCiclo))))</f>
        <v/>
      </c>
      <c r="R68" s="63">
        <f>IF(OR($Q68="",$Q68&lt;&gt;MesCiclo),"",COUNTIF($Q$5:$Q68,MesCiclo))</f>
        <v/>
      </c>
      <c r="S68" s="63">
        <f>IF($T68="","",IF($T68="Macro",ROW(),IFERROR(LOOKUP(2,1/($T$5:$T68="Macro"),ROW($T$5:$T68)),0)))</f>
        <v/>
      </c>
      <c r="T68" s="63">
        <f>IF(NOT((COUNTA($B68:$K68)+COUNTA($O68))&gt;0),"",IF($B68="Subactividad","Sub","Macro"))</f>
        <v/>
      </c>
      <c r="U68" s="63">
        <f>IF($T68="Macro",COUNTIFS($S$5:$S$1000,ROW(),$T$5:$T$1000,"Sub"),"")</f>
        <v/>
      </c>
      <c r="V68" s="63">
        <f>IF($T68="","",IF(ISNUMBER($F68),1,IFERROR(LOOKUP(2,1/($H68:$K68&lt;&gt;""),$H68:$K68),0)))</f>
        <v/>
      </c>
      <c r="W68" s="63">
        <f>IF($T68="","",IF(AND(ISNUMBER($F68),$F68&lt;=IF($Q68=MesCiclo,InicioCiclo,$Q68+MOD(2-WEEKDAY($Q68),7))+6),1,IF(ISNUMBER($H68),$H68,0)))</f>
        <v/>
      </c>
      <c r="X68" s="63">
        <f>IF($T68="","",IF(AND(ISNUMBER($F68),$F68&lt;=IF($Q68=MesCiclo,InicioCiclo,$Q68+MOD(2-WEEKDAY($Q68),7))+13),1,IF(ISNUMBER($I68),$I68,$W68)))</f>
        <v/>
      </c>
      <c r="Y68" s="63">
        <f>IF($T68="","",IF(AND(ISNUMBER($F68),$F68&lt;=IF($Q68=MesCiclo,InicioCiclo,$Q68+MOD(2-WEEKDAY($Q68),7))+20),1,IF(ISNUMBER($J68),$J68,$X68)))</f>
        <v/>
      </c>
      <c r="Z68" s="63">
        <f>IF($T68="","",IF(AND(ISNUMBER($F68),$F68&lt;=IF($Q68=MesCiclo,InicioCiclo,$Q68+MOD(2-WEEKDAY($Q68),7))+27),1,IF(ISNUMBER($K68),$K68,$Y68)))</f>
        <v/>
      </c>
      <c r="AA68" s="63">
        <f>IF($T68="","",IF(AND(ISNUMBER($F68),$F68&lt;=IF($Q68=MesCiclo,InicioCiclo,$Q68+MOD(2-WEEKDAY($Q68),7))+6),1,IF(N($U68)&gt;0,AVERAGEIFS($W$5:$W$1000,$S$5:$S$1000,ROW(),$T$5:$T$1000,"Sub"),$W68)))</f>
        <v/>
      </c>
      <c r="AB68" s="63">
        <f>IF($T68="","",IF(AND(ISNUMBER($F68),$F68&lt;=IF($Q68=MesCiclo,InicioCiclo,$Q68+MOD(2-WEEKDAY($Q68),7))+13),1,IF(N($U68)&gt;0,AVERAGEIFS($X$5:$X$1000,$S$5:$S$1000,ROW(),$T$5:$T$1000,"Sub"),$X68)))</f>
        <v/>
      </c>
      <c r="AC68" s="63">
        <f>IF($T68="","",IF(AND(ISNUMBER($F68),$F68&lt;=IF($Q68=MesCiclo,InicioCiclo,$Q68+MOD(2-WEEKDAY($Q68),7))+20),1,IF(N($U68)&gt;0,AVERAGEIFS($Y$5:$Y$1000,$S$5:$S$1000,ROW(),$T$5:$T$1000,"Sub"),$Y68)))</f>
        <v/>
      </c>
      <c r="AD68" s="63">
        <f>IF($T68="","",IF(AND(ISNUMBER($F68),$F68&lt;=IF($Q68=MesCiclo,InicioCiclo,$Q68+MOD(2-WEEKDAY($Q68),7))+27),1,IF(N($U68)&gt;0,AVERAGEIFS($Z$5:$Z$1000,$S$5:$S$1000,ROW(),$T$5:$T$1000,"Sub"),$Z68)))</f>
        <v/>
      </c>
      <c r="AE68" s="63">
        <f>IF($T68&lt;&gt;"Macro","",IF(COUNTIFS($Q$5:$Q$1000,$Q68,$T$5:$T$1000,"Macro",$G$5:$G$1000,"&gt;0")=0,1/COUNTIFS($Q$5:$Q$1000,$Q68,$T$5:$T$1000,"Macro"),IF(AND(ISNUMBER($G68),N($G68)&gt;0),$G68,SUMIFS($G$5:$G$1000,$Q$5:$Q$1000,$Q68,$T$5:$T$1000,"Macro")/COUNTIFS($Q$5:$Q$1000,$Q68,$T$5:$T$1000,"Macro",$G$5:$G$1000,"&gt;0"))/(COUNTIFS($Q$5:$Q$1000,$Q68,$T$5:$T$1000,"Macro")*SUMIFS($G$5:$G$1000,$Q$5:$Q$1000,$Q68,$T$5:$T$1000,"Macro")/COUNTIFS($Q$5:$Q$1000,$Q68,$T$5:$T$1000,"Macro",$G$5:$G$1000,"&gt;0"))))</f>
        <v/>
      </c>
    </row>
    <row r="69">
      <c r="A69" s="55">
        <f>IF(NOT((COUNTA($B69:$K69)+COUNTA($O69))&gt;0),"",IF($T69="Macro",COUNTIFS($T$5:$T69,"Macro",$Q$5:$Q69,$Q69),IF(N($S69)=0,"?",COUNTIFS(INDEX($T$5:$T$1000,1):INDEX($T$5:$T$1000,$S69-4),"Macro",INDEX($Q$5:$Q$1000,1):INDEX($Q$5:$Q$1000,$S69-4),INDEX($Q$5:$Q$1000,$S69-4))&amp;"."&amp;COUNTIFS($S$5:$S69,$S69,$T$5:$T69,"Sub"))))</f>
        <v/>
      </c>
      <c r="B69" s="56" t="n"/>
      <c r="C69" s="57" t="n"/>
      <c r="D69" s="58" t="n"/>
      <c r="E69" s="58" t="n"/>
      <c r="F69" s="58" t="n"/>
      <c r="G69" s="59" t="n"/>
      <c r="H69" s="59" t="n"/>
      <c r="I69" s="59" t="n"/>
      <c r="J69" s="59" t="n"/>
      <c r="K69" s="59" t="n"/>
      <c r="L69" s="60">
        <f>IF(NOT((COUNTA($B69:$K69)+COUNTA($O69))&gt;0),"",IF(ISNUMBER($F69),1,IF(N($U69)&gt;0,AVERAGEIFS($V$5:$V$1000,$S$5:$S$1000,ROW(),$T$5:$T$1000,"Sub"),$V69)))</f>
        <v/>
      </c>
      <c r="M69" s="55">
        <f>IF($L69="","",IF($L69&gt;=1,"Completado",IF($L69&gt;0,"En curso","Pendiente")))</f>
        <v/>
      </c>
      <c r="N69" s="55">
        <f>IF(NOT((COUNTA($B69:$K69)+COUNTA($O69))&gt;0),"",IF(ISNUMBER($F69),IF(AND(ISNUMBER($E69),$F69&gt;$E69),"Cumplida con "&amp;($F69-$E69)&amp;IF($F69-$E69=1," día"," días")&amp;" de retraso","Cumplida"),IF(N($L69)&gt;=1,"Cumplida",IF(NOT(ISNUMBER($E69)),"Sin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plazo")))))))</f>
        <v/>
      </c>
      <c r="O69" s="57" t="n"/>
      <c r="P69" s="61">
        <f>IF(NOT((COUNTA($B69:$K69)+COUNTA($O69))&gt;0),"",IF((IF($C69="","Falta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",""))="","✔ OK","⚠ "&amp;LEFT(IF($C69="","Falta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",""),LEN(IF($C69="","Falta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",""))-3)))</f>
        <v/>
      </c>
      <c r="Q69" s="62">
        <f>IF(NOT((COUNTA($B69:$K69)+COUNTA($O69))&gt;0),"",IF(AND($T69="Sub",N($S69)&gt;0),IF(ISNUMBER(INDEX($D$5:$D$1000,$S69-4)),DATE(YEAR(INDEX($D$5:$D$1000,$S69-4)),MONTH(INDEX($D$5:$D$1000,$S69-4)),1),IF(ISNUMBER(INDEX($E$5:$E$1000,$S69-4)),DATE(YEAR(INDEX($E$5:$E$1000,$S69-4)),MONTH(INDEX($E$5:$E$1000,$S69-4)),1),MesCiclo)),IF(ISNUMBER($D69),DATE(YEAR($D69),MONTH($D69),1),IF(ISNUMBER($E69),DATE(YEAR($E69),MONTH($E69),1),MesCiclo))))</f>
        <v/>
      </c>
      <c r="R69" s="63">
        <f>IF(OR($Q69="",$Q69&lt;&gt;MesCiclo),"",COUNTIF($Q$5:$Q69,MesCiclo))</f>
        <v/>
      </c>
      <c r="S69" s="63">
        <f>IF($T69="","",IF($T69="Macro",ROW(),IFERROR(LOOKUP(2,1/($T$5:$T69="Macro"),ROW($T$5:$T69)),0)))</f>
        <v/>
      </c>
      <c r="T69" s="63">
        <f>IF(NOT((COUNTA($B69:$K69)+COUNTA($O69))&gt;0),"",IF($B69="Subactividad","Sub","Macro"))</f>
        <v/>
      </c>
      <c r="U69" s="63">
        <f>IF($T69="Macro",COUNTIFS($S$5:$S$1000,ROW(),$T$5:$T$1000,"Sub"),"")</f>
        <v/>
      </c>
      <c r="V69" s="63">
        <f>IF($T69="","",IF(ISNUMBER($F69),1,IFERROR(LOOKUP(2,1/($H69:$K69&lt;&gt;""),$H69:$K69),0)))</f>
        <v/>
      </c>
      <c r="W69" s="63">
        <f>IF($T69="","",IF(AND(ISNUMBER($F69),$F69&lt;=IF($Q69=MesCiclo,InicioCiclo,$Q69+MOD(2-WEEKDAY($Q69),7))+6),1,IF(ISNUMBER($H69),$H69,0)))</f>
        <v/>
      </c>
      <c r="X69" s="63">
        <f>IF($T69="","",IF(AND(ISNUMBER($F69),$F69&lt;=IF($Q69=MesCiclo,InicioCiclo,$Q69+MOD(2-WEEKDAY($Q69),7))+13),1,IF(ISNUMBER($I69),$I69,$W69)))</f>
        <v/>
      </c>
      <c r="Y69" s="63">
        <f>IF($T69="","",IF(AND(ISNUMBER($F69),$F69&lt;=IF($Q69=MesCiclo,InicioCiclo,$Q69+MOD(2-WEEKDAY($Q69),7))+20),1,IF(ISNUMBER($J69),$J69,$X69)))</f>
        <v/>
      </c>
      <c r="Z69" s="63">
        <f>IF($T69="","",IF(AND(ISNUMBER($F69),$F69&lt;=IF($Q69=MesCiclo,InicioCiclo,$Q69+MOD(2-WEEKDAY($Q69),7))+27),1,IF(ISNUMBER($K69),$K69,$Y69)))</f>
        <v/>
      </c>
      <c r="AA69" s="63">
        <f>IF($T69="","",IF(AND(ISNUMBER($F69),$F69&lt;=IF($Q69=MesCiclo,InicioCiclo,$Q69+MOD(2-WEEKDAY($Q69),7))+6),1,IF(N($U69)&gt;0,AVERAGEIFS($W$5:$W$1000,$S$5:$S$1000,ROW(),$T$5:$T$1000,"Sub"),$W69)))</f>
        <v/>
      </c>
      <c r="AB69" s="63">
        <f>IF($T69="","",IF(AND(ISNUMBER($F69),$F69&lt;=IF($Q69=MesCiclo,InicioCiclo,$Q69+MOD(2-WEEKDAY($Q69),7))+13),1,IF(N($U69)&gt;0,AVERAGEIFS($X$5:$X$1000,$S$5:$S$1000,ROW(),$T$5:$T$1000,"Sub"),$X69)))</f>
        <v/>
      </c>
      <c r="AC69" s="63">
        <f>IF($T69="","",IF(AND(ISNUMBER($F69),$F69&lt;=IF($Q69=MesCiclo,InicioCiclo,$Q69+MOD(2-WEEKDAY($Q69),7))+20),1,IF(N($U69)&gt;0,AVERAGEIFS($Y$5:$Y$1000,$S$5:$S$1000,ROW(),$T$5:$T$1000,"Sub"),$Y69)))</f>
        <v/>
      </c>
      <c r="AD69" s="63">
        <f>IF($T69="","",IF(AND(ISNUMBER($F69),$F69&lt;=IF($Q69=MesCiclo,InicioCiclo,$Q69+MOD(2-WEEKDAY($Q69),7))+27),1,IF(N($U69)&gt;0,AVERAGEIFS($Z$5:$Z$1000,$S$5:$S$1000,ROW(),$T$5:$T$1000,"Sub"),$Z69)))</f>
        <v/>
      </c>
      <c r="AE69" s="63">
        <f>IF($T69&lt;&gt;"Macro","",IF(COUNTIFS($Q$5:$Q$1000,$Q69,$T$5:$T$1000,"Macro",$G$5:$G$1000,"&gt;0")=0,1/COUNTIFS($Q$5:$Q$1000,$Q69,$T$5:$T$1000,"Macro"),IF(AND(ISNUMBER($G69),N($G69)&gt;0),$G69,SUMIFS($G$5:$G$1000,$Q$5:$Q$1000,$Q69,$T$5:$T$1000,"Macro")/COUNTIFS($Q$5:$Q$1000,$Q69,$T$5:$T$1000,"Macro",$G$5:$G$1000,"&gt;0"))/(COUNTIFS($Q$5:$Q$1000,$Q69,$T$5:$T$1000,"Macro")*SUMIFS($G$5:$G$1000,$Q$5:$Q$1000,$Q69,$T$5:$T$1000,"Macro")/COUNTIFS($Q$5:$Q$1000,$Q69,$T$5:$T$1000,"Macro",$G$5:$G$1000,"&gt;0"))))</f>
        <v/>
      </c>
    </row>
    <row r="70">
      <c r="A70" s="55">
        <f>IF(NOT((COUNTA($B70:$K70)+COUNTA($O70))&gt;0),"",IF($T70="Macro",COUNTIFS($T$5:$T70,"Macro",$Q$5:$Q70,$Q70),IF(N($S70)=0,"?",COUNTIFS(INDEX($T$5:$T$1000,1):INDEX($T$5:$T$1000,$S70-4),"Macro",INDEX($Q$5:$Q$1000,1):INDEX($Q$5:$Q$1000,$S70-4),INDEX($Q$5:$Q$1000,$S70-4))&amp;"."&amp;COUNTIFS($S$5:$S70,$S70,$T$5:$T70,"Sub"))))</f>
        <v/>
      </c>
      <c r="B70" s="56" t="n"/>
      <c r="C70" s="57" t="n"/>
      <c r="D70" s="58" t="n"/>
      <c r="E70" s="58" t="n"/>
      <c r="F70" s="58" t="n"/>
      <c r="G70" s="59" t="n"/>
      <c r="H70" s="59" t="n"/>
      <c r="I70" s="59" t="n"/>
      <c r="J70" s="59" t="n"/>
      <c r="K70" s="59" t="n"/>
      <c r="L70" s="60">
        <f>IF(NOT((COUNTA($B70:$K70)+COUNTA($O70))&gt;0),"",IF(ISNUMBER($F70),1,IF(N($U70)&gt;0,AVERAGEIFS($V$5:$V$1000,$S$5:$S$1000,ROW(),$T$5:$T$1000,"Sub"),$V70)))</f>
        <v/>
      </c>
      <c r="M70" s="55">
        <f>IF($L70="","",IF($L70&gt;=1,"Completado",IF($L70&gt;0,"En curso","Pendiente")))</f>
        <v/>
      </c>
      <c r="N70" s="55">
        <f>IF(NOT((COUNTA($B70:$K70)+COUNTA($O70))&gt;0),"",IF(ISNUMBER($F70),IF(AND(ISNUMBER($E70),$F70&gt;$E70),"Cumplida con "&amp;($F70-$E70)&amp;IF($F70-$E70=1," día"," días")&amp;" de retraso","Cumplida"),IF(N($L70)&gt;=1,"Cumplida",IF(NOT(ISNUMBER($E70)),"Sin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plazo")))))))</f>
        <v/>
      </c>
      <c r="O70" s="57" t="n"/>
      <c r="P70" s="61">
        <f>IF(NOT((COUNTA($B70:$K70)+COUNTA($O70))&gt;0),"",IF((IF($C70="","Falta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",""))="","✔ OK","⚠ "&amp;LEFT(IF($C70="","Falta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",""),LEN(IF($C70="","Falta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",""))-3)))</f>
        <v/>
      </c>
      <c r="Q70" s="62">
        <f>IF(NOT((COUNTA($B70:$K70)+COUNTA($O70))&gt;0),"",IF(AND($T70="Sub",N($S70)&gt;0),IF(ISNUMBER(INDEX($D$5:$D$1000,$S70-4)),DATE(YEAR(INDEX($D$5:$D$1000,$S70-4)),MONTH(INDEX($D$5:$D$1000,$S70-4)),1),IF(ISNUMBER(INDEX($E$5:$E$1000,$S70-4)),DATE(YEAR(INDEX($E$5:$E$1000,$S70-4)),MONTH(INDEX($E$5:$E$1000,$S70-4)),1),MesCiclo)),IF(ISNUMBER($D70),DATE(YEAR($D70),MONTH($D70),1),IF(ISNUMBER($E70),DATE(YEAR($E70),MONTH($E70),1),MesCiclo))))</f>
        <v/>
      </c>
      <c r="R70" s="63">
        <f>IF(OR($Q70="",$Q70&lt;&gt;MesCiclo),"",COUNTIF($Q$5:$Q70,MesCiclo))</f>
        <v/>
      </c>
      <c r="S70" s="63">
        <f>IF($T70="","",IF($T70="Macro",ROW(),IFERROR(LOOKUP(2,1/($T$5:$T70="Macro"),ROW($T$5:$T70)),0)))</f>
        <v/>
      </c>
      <c r="T70" s="63">
        <f>IF(NOT((COUNTA($B70:$K70)+COUNTA($O70))&gt;0),"",IF($B70="Subactividad","Sub","Macro"))</f>
        <v/>
      </c>
      <c r="U70" s="63">
        <f>IF($T70="Macro",COUNTIFS($S$5:$S$1000,ROW(),$T$5:$T$1000,"Sub"),"")</f>
        <v/>
      </c>
      <c r="V70" s="63">
        <f>IF($T70="","",IF(ISNUMBER($F70),1,IFERROR(LOOKUP(2,1/($H70:$K70&lt;&gt;""),$H70:$K70),0)))</f>
        <v/>
      </c>
      <c r="W70" s="63">
        <f>IF($T70="","",IF(AND(ISNUMBER($F70),$F70&lt;=IF($Q70=MesCiclo,InicioCiclo,$Q70+MOD(2-WEEKDAY($Q70),7))+6),1,IF(ISNUMBER($H70),$H70,0)))</f>
        <v/>
      </c>
      <c r="X70" s="63">
        <f>IF($T70="","",IF(AND(ISNUMBER($F70),$F70&lt;=IF($Q70=MesCiclo,InicioCiclo,$Q70+MOD(2-WEEKDAY($Q70),7))+13),1,IF(ISNUMBER($I70),$I70,$W70)))</f>
        <v/>
      </c>
      <c r="Y70" s="63">
        <f>IF($T70="","",IF(AND(ISNUMBER($F70),$F70&lt;=IF($Q70=MesCiclo,InicioCiclo,$Q70+MOD(2-WEEKDAY($Q70),7))+20),1,IF(ISNUMBER($J70),$J70,$X70)))</f>
        <v/>
      </c>
      <c r="Z70" s="63">
        <f>IF($T70="","",IF(AND(ISNUMBER($F70),$F70&lt;=IF($Q70=MesCiclo,InicioCiclo,$Q70+MOD(2-WEEKDAY($Q70),7))+27),1,IF(ISNUMBER($K70),$K70,$Y70)))</f>
        <v/>
      </c>
      <c r="AA70" s="63">
        <f>IF($T70="","",IF(AND(ISNUMBER($F70),$F70&lt;=IF($Q70=MesCiclo,InicioCiclo,$Q70+MOD(2-WEEKDAY($Q70),7))+6),1,IF(N($U70)&gt;0,AVERAGEIFS($W$5:$W$1000,$S$5:$S$1000,ROW(),$T$5:$T$1000,"Sub"),$W70)))</f>
        <v/>
      </c>
      <c r="AB70" s="63">
        <f>IF($T70="","",IF(AND(ISNUMBER($F70),$F70&lt;=IF($Q70=MesCiclo,InicioCiclo,$Q70+MOD(2-WEEKDAY($Q70),7))+13),1,IF(N($U70)&gt;0,AVERAGEIFS($X$5:$X$1000,$S$5:$S$1000,ROW(),$T$5:$T$1000,"Sub"),$X70)))</f>
        <v/>
      </c>
      <c r="AC70" s="63">
        <f>IF($T70="","",IF(AND(ISNUMBER($F70),$F70&lt;=IF($Q70=MesCiclo,InicioCiclo,$Q70+MOD(2-WEEKDAY($Q70),7))+20),1,IF(N($U70)&gt;0,AVERAGEIFS($Y$5:$Y$1000,$S$5:$S$1000,ROW(),$T$5:$T$1000,"Sub"),$Y70)))</f>
        <v/>
      </c>
      <c r="AD70" s="63">
        <f>IF($T70="","",IF(AND(ISNUMBER($F70),$F70&lt;=IF($Q70=MesCiclo,InicioCiclo,$Q70+MOD(2-WEEKDAY($Q70),7))+27),1,IF(N($U70)&gt;0,AVERAGEIFS($Z$5:$Z$1000,$S$5:$S$1000,ROW(),$T$5:$T$1000,"Sub"),$Z70)))</f>
        <v/>
      </c>
      <c r="AE70" s="63">
        <f>IF($T70&lt;&gt;"Macro","",IF(COUNTIFS($Q$5:$Q$1000,$Q70,$T$5:$T$1000,"Macro",$G$5:$G$1000,"&gt;0")=0,1/COUNTIFS($Q$5:$Q$1000,$Q70,$T$5:$T$1000,"Macro"),IF(AND(ISNUMBER($G70),N($G70)&gt;0),$G70,SUMIFS($G$5:$G$1000,$Q$5:$Q$1000,$Q70,$T$5:$T$1000,"Macro")/COUNTIFS($Q$5:$Q$1000,$Q70,$T$5:$T$1000,"Macro",$G$5:$G$1000,"&gt;0"))/(COUNTIFS($Q$5:$Q$1000,$Q70,$T$5:$T$1000,"Macro")*SUMIFS($G$5:$G$1000,$Q$5:$Q$1000,$Q70,$T$5:$T$1000,"Macro")/COUNTIFS($Q$5:$Q$1000,$Q70,$T$5:$T$1000,"Macro",$G$5:$G$1000,"&gt;0"))))</f>
        <v/>
      </c>
    </row>
    <row r="71">
      <c r="A71" s="55">
        <f>IF(NOT((COUNTA($B71:$K71)+COUNTA($O71))&gt;0),"",IF($T71="Macro",COUNTIFS($T$5:$T71,"Macro",$Q$5:$Q71,$Q71),IF(N($S71)=0,"?",COUNTIFS(INDEX($T$5:$T$1000,1):INDEX($T$5:$T$1000,$S71-4),"Macro",INDEX($Q$5:$Q$1000,1):INDEX($Q$5:$Q$1000,$S71-4),INDEX($Q$5:$Q$1000,$S71-4))&amp;"."&amp;COUNTIFS($S$5:$S71,$S71,$T$5:$T71,"Sub"))))</f>
        <v/>
      </c>
      <c r="B71" s="56" t="n"/>
      <c r="C71" s="57" t="n"/>
      <c r="D71" s="58" t="n"/>
      <c r="E71" s="58" t="n"/>
      <c r="F71" s="58" t="n"/>
      <c r="G71" s="59" t="n"/>
      <c r="H71" s="59" t="n"/>
      <c r="I71" s="59" t="n"/>
      <c r="J71" s="59" t="n"/>
      <c r="K71" s="59" t="n"/>
      <c r="L71" s="60">
        <f>IF(NOT((COUNTA($B71:$K71)+COUNTA($O71))&gt;0),"",IF(ISNUMBER($F71),1,IF(N($U71)&gt;0,AVERAGEIFS($V$5:$V$1000,$S$5:$S$1000,ROW(),$T$5:$T$1000,"Sub"),$V71)))</f>
        <v/>
      </c>
      <c r="M71" s="55">
        <f>IF($L71="","",IF($L71&gt;=1,"Completado",IF($L71&gt;0,"En curso","Pendiente")))</f>
        <v/>
      </c>
      <c r="N71" s="55">
        <f>IF(NOT((COUNTA($B71:$K71)+COUNTA($O71))&gt;0),"",IF(ISNUMBER($F71),IF(AND(ISNUMBER($E71),$F71&gt;$E71),"Cumplida con "&amp;($F71-$E71)&amp;IF($F71-$E71=1," día"," días")&amp;" de retraso","Cumplida"),IF(N($L71)&gt;=1,"Cumplida",IF(NOT(ISNUMBER($E71)),"Sin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plazo")))))))</f>
        <v/>
      </c>
      <c r="O71" s="57" t="n"/>
      <c r="P71" s="61">
        <f>IF(NOT((COUNTA($B71:$K71)+COUNTA($O71))&gt;0),"",IF((IF($C71="","Falta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",""))="","✔ OK","⚠ "&amp;LEFT(IF($C71="","Falta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",""),LEN(IF($C71="","Falta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",""))-3)))</f>
        <v/>
      </c>
      <c r="Q71" s="62">
        <f>IF(NOT((COUNTA($B71:$K71)+COUNTA($O71))&gt;0),"",IF(AND($T71="Sub",N($S71)&gt;0),IF(ISNUMBER(INDEX($D$5:$D$1000,$S71-4)),DATE(YEAR(INDEX($D$5:$D$1000,$S71-4)),MONTH(INDEX($D$5:$D$1000,$S71-4)),1),IF(ISNUMBER(INDEX($E$5:$E$1000,$S71-4)),DATE(YEAR(INDEX($E$5:$E$1000,$S71-4)),MONTH(INDEX($E$5:$E$1000,$S71-4)),1),MesCiclo)),IF(ISNUMBER($D71),DATE(YEAR($D71),MONTH($D71),1),IF(ISNUMBER($E71),DATE(YEAR($E71),MONTH($E71),1),MesCiclo))))</f>
        <v/>
      </c>
      <c r="R71" s="63">
        <f>IF(OR($Q71="",$Q71&lt;&gt;MesCiclo),"",COUNTIF($Q$5:$Q71,MesCiclo))</f>
        <v/>
      </c>
      <c r="S71" s="63">
        <f>IF($T71="","",IF($T71="Macro",ROW(),IFERROR(LOOKUP(2,1/($T$5:$T71="Macro"),ROW($T$5:$T71)),0)))</f>
        <v/>
      </c>
      <c r="T71" s="63">
        <f>IF(NOT((COUNTA($B71:$K71)+COUNTA($O71))&gt;0),"",IF($B71="Subactividad","Sub","Macro"))</f>
        <v/>
      </c>
      <c r="U71" s="63">
        <f>IF($T71="Macro",COUNTIFS($S$5:$S$1000,ROW(),$T$5:$T$1000,"Sub"),"")</f>
        <v/>
      </c>
      <c r="V71" s="63">
        <f>IF($T71="","",IF(ISNUMBER($F71),1,IFERROR(LOOKUP(2,1/($H71:$K71&lt;&gt;""),$H71:$K71),0)))</f>
        <v/>
      </c>
      <c r="W71" s="63">
        <f>IF($T71="","",IF(AND(ISNUMBER($F71),$F71&lt;=IF($Q71=MesCiclo,InicioCiclo,$Q71+MOD(2-WEEKDAY($Q71),7))+6),1,IF(ISNUMBER($H71),$H71,0)))</f>
        <v/>
      </c>
      <c r="X71" s="63">
        <f>IF($T71="","",IF(AND(ISNUMBER($F71),$F71&lt;=IF($Q71=MesCiclo,InicioCiclo,$Q71+MOD(2-WEEKDAY($Q71),7))+13),1,IF(ISNUMBER($I71),$I71,$W71)))</f>
        <v/>
      </c>
      <c r="Y71" s="63">
        <f>IF($T71="","",IF(AND(ISNUMBER($F71),$F71&lt;=IF($Q71=MesCiclo,InicioCiclo,$Q71+MOD(2-WEEKDAY($Q71),7))+20),1,IF(ISNUMBER($J71),$J71,$X71)))</f>
        <v/>
      </c>
      <c r="Z71" s="63">
        <f>IF($T71="","",IF(AND(ISNUMBER($F71),$F71&lt;=IF($Q71=MesCiclo,InicioCiclo,$Q71+MOD(2-WEEKDAY($Q71),7))+27),1,IF(ISNUMBER($K71),$K71,$Y71)))</f>
        <v/>
      </c>
      <c r="AA71" s="63">
        <f>IF($T71="","",IF(AND(ISNUMBER($F71),$F71&lt;=IF($Q71=MesCiclo,InicioCiclo,$Q71+MOD(2-WEEKDAY($Q71),7))+6),1,IF(N($U71)&gt;0,AVERAGEIFS($W$5:$W$1000,$S$5:$S$1000,ROW(),$T$5:$T$1000,"Sub"),$W71)))</f>
        <v/>
      </c>
      <c r="AB71" s="63">
        <f>IF($T71="","",IF(AND(ISNUMBER($F71),$F71&lt;=IF($Q71=MesCiclo,InicioCiclo,$Q71+MOD(2-WEEKDAY($Q71),7))+13),1,IF(N($U71)&gt;0,AVERAGEIFS($X$5:$X$1000,$S$5:$S$1000,ROW(),$T$5:$T$1000,"Sub"),$X71)))</f>
        <v/>
      </c>
      <c r="AC71" s="63">
        <f>IF($T71="","",IF(AND(ISNUMBER($F71),$F71&lt;=IF($Q71=MesCiclo,InicioCiclo,$Q71+MOD(2-WEEKDAY($Q71),7))+20),1,IF(N($U71)&gt;0,AVERAGEIFS($Y$5:$Y$1000,$S$5:$S$1000,ROW(),$T$5:$T$1000,"Sub"),$Y71)))</f>
        <v/>
      </c>
      <c r="AD71" s="63">
        <f>IF($T71="","",IF(AND(ISNUMBER($F71),$F71&lt;=IF($Q71=MesCiclo,InicioCiclo,$Q71+MOD(2-WEEKDAY($Q71),7))+27),1,IF(N($U71)&gt;0,AVERAGEIFS($Z$5:$Z$1000,$S$5:$S$1000,ROW(),$T$5:$T$1000,"Sub"),$Z71)))</f>
        <v/>
      </c>
      <c r="AE71" s="63">
        <f>IF($T71&lt;&gt;"Macro","",IF(COUNTIFS($Q$5:$Q$1000,$Q71,$T$5:$T$1000,"Macro",$G$5:$G$1000,"&gt;0")=0,1/COUNTIFS($Q$5:$Q$1000,$Q71,$T$5:$T$1000,"Macro"),IF(AND(ISNUMBER($G71),N($G71)&gt;0),$G71,SUMIFS($G$5:$G$1000,$Q$5:$Q$1000,$Q71,$T$5:$T$1000,"Macro")/COUNTIFS($Q$5:$Q$1000,$Q71,$T$5:$T$1000,"Macro",$G$5:$G$1000,"&gt;0"))/(COUNTIFS($Q$5:$Q$1000,$Q71,$T$5:$T$1000,"Macro")*SUMIFS($G$5:$G$1000,$Q$5:$Q$1000,$Q71,$T$5:$T$1000,"Macro")/COUNTIFS($Q$5:$Q$1000,$Q71,$T$5:$T$1000,"Macro",$G$5:$G$1000,"&gt;0"))))</f>
        <v/>
      </c>
    </row>
    <row r="72">
      <c r="A72" s="55">
        <f>IF(NOT((COUNTA($B72:$K72)+COUNTA($O72))&gt;0),"",IF($T72="Macro",COUNTIFS($T$5:$T72,"Macro",$Q$5:$Q72,$Q72),IF(N($S72)=0,"?",COUNTIFS(INDEX($T$5:$T$1000,1):INDEX($T$5:$T$1000,$S72-4),"Macro",INDEX($Q$5:$Q$1000,1):INDEX($Q$5:$Q$1000,$S72-4),INDEX($Q$5:$Q$1000,$S72-4))&amp;"."&amp;COUNTIFS($S$5:$S72,$S72,$T$5:$T72,"Sub"))))</f>
        <v/>
      </c>
      <c r="B72" s="56" t="n"/>
      <c r="C72" s="57" t="n"/>
      <c r="D72" s="58" t="n"/>
      <c r="E72" s="58" t="n"/>
      <c r="F72" s="58" t="n"/>
      <c r="G72" s="59" t="n"/>
      <c r="H72" s="59" t="n"/>
      <c r="I72" s="59" t="n"/>
      <c r="J72" s="59" t="n"/>
      <c r="K72" s="59" t="n"/>
      <c r="L72" s="60">
        <f>IF(NOT((COUNTA($B72:$K72)+COUNTA($O72))&gt;0),"",IF(ISNUMBER($F72),1,IF(N($U72)&gt;0,AVERAGEIFS($V$5:$V$1000,$S$5:$S$1000,ROW(),$T$5:$T$1000,"Sub"),$V72)))</f>
        <v/>
      </c>
      <c r="M72" s="55">
        <f>IF($L72="","",IF($L72&gt;=1,"Completado",IF($L72&gt;0,"En curso","Pendiente")))</f>
        <v/>
      </c>
      <c r="N72" s="55">
        <f>IF(NOT((COUNTA($B72:$K72)+COUNTA($O72))&gt;0),"",IF(ISNUMBER($F72),IF(AND(ISNUMBER($E72),$F72&gt;$E72),"Cumplida con "&amp;($F72-$E72)&amp;IF($F72-$E72=1," día"," días")&amp;" de retraso","Cumplida"),IF(N($L72)&gt;=1,"Cumplida",IF(NOT(ISNUMBER($E72)),"Sin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plazo")))))))</f>
        <v/>
      </c>
      <c r="O72" s="57" t="n"/>
      <c r="P72" s="61">
        <f>IF(NOT((COUNTA($B72:$K72)+COUNTA($O72))&gt;0),"",IF((IF($C72="","Falta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",""))="","✔ OK","⚠ "&amp;LEFT(IF($C72="","Falta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",""),LEN(IF($C72="","Falta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",""))-3)))</f>
        <v/>
      </c>
      <c r="Q72" s="62">
        <f>IF(NOT((COUNTA($B72:$K72)+COUNTA($O72))&gt;0),"",IF(AND($T72="Sub",N($S72)&gt;0),IF(ISNUMBER(INDEX($D$5:$D$1000,$S72-4)),DATE(YEAR(INDEX($D$5:$D$1000,$S72-4)),MONTH(INDEX($D$5:$D$1000,$S72-4)),1),IF(ISNUMBER(INDEX($E$5:$E$1000,$S72-4)),DATE(YEAR(INDEX($E$5:$E$1000,$S72-4)),MONTH(INDEX($E$5:$E$1000,$S72-4)),1),MesCiclo)),IF(ISNUMBER($D72),DATE(YEAR($D72),MONTH($D72),1),IF(ISNUMBER($E72),DATE(YEAR($E72),MONTH($E72),1),MesCiclo))))</f>
        <v/>
      </c>
      <c r="R72" s="63">
        <f>IF(OR($Q72="",$Q72&lt;&gt;MesCiclo),"",COUNTIF($Q$5:$Q72,MesCiclo))</f>
        <v/>
      </c>
      <c r="S72" s="63">
        <f>IF($T72="","",IF($T72="Macro",ROW(),IFERROR(LOOKUP(2,1/($T$5:$T72="Macro"),ROW($T$5:$T72)),0)))</f>
        <v/>
      </c>
      <c r="T72" s="63">
        <f>IF(NOT((COUNTA($B72:$K72)+COUNTA($O72))&gt;0),"",IF($B72="Subactividad","Sub","Macro"))</f>
        <v/>
      </c>
      <c r="U72" s="63">
        <f>IF($T72="Macro",COUNTIFS($S$5:$S$1000,ROW(),$T$5:$T$1000,"Sub"),"")</f>
        <v/>
      </c>
      <c r="V72" s="63">
        <f>IF($T72="","",IF(ISNUMBER($F72),1,IFERROR(LOOKUP(2,1/($H72:$K72&lt;&gt;""),$H72:$K72),0)))</f>
        <v/>
      </c>
      <c r="W72" s="63">
        <f>IF($T72="","",IF(AND(ISNUMBER($F72),$F72&lt;=IF($Q72=MesCiclo,InicioCiclo,$Q72+MOD(2-WEEKDAY($Q72),7))+6),1,IF(ISNUMBER($H72),$H72,0)))</f>
        <v/>
      </c>
      <c r="X72" s="63">
        <f>IF($T72="","",IF(AND(ISNUMBER($F72),$F72&lt;=IF($Q72=MesCiclo,InicioCiclo,$Q72+MOD(2-WEEKDAY($Q72),7))+13),1,IF(ISNUMBER($I72),$I72,$W72)))</f>
        <v/>
      </c>
      <c r="Y72" s="63">
        <f>IF($T72="","",IF(AND(ISNUMBER($F72),$F72&lt;=IF($Q72=MesCiclo,InicioCiclo,$Q72+MOD(2-WEEKDAY($Q72),7))+20),1,IF(ISNUMBER($J72),$J72,$X72)))</f>
        <v/>
      </c>
      <c r="Z72" s="63">
        <f>IF($T72="","",IF(AND(ISNUMBER($F72),$F72&lt;=IF($Q72=MesCiclo,InicioCiclo,$Q72+MOD(2-WEEKDAY($Q72),7))+27),1,IF(ISNUMBER($K72),$K72,$Y72)))</f>
        <v/>
      </c>
      <c r="AA72" s="63">
        <f>IF($T72="","",IF(AND(ISNUMBER($F72),$F72&lt;=IF($Q72=MesCiclo,InicioCiclo,$Q72+MOD(2-WEEKDAY($Q72),7))+6),1,IF(N($U72)&gt;0,AVERAGEIFS($W$5:$W$1000,$S$5:$S$1000,ROW(),$T$5:$T$1000,"Sub"),$W72)))</f>
        <v/>
      </c>
      <c r="AB72" s="63">
        <f>IF($T72="","",IF(AND(ISNUMBER($F72),$F72&lt;=IF($Q72=MesCiclo,InicioCiclo,$Q72+MOD(2-WEEKDAY($Q72),7))+13),1,IF(N($U72)&gt;0,AVERAGEIFS($X$5:$X$1000,$S$5:$S$1000,ROW(),$T$5:$T$1000,"Sub"),$X72)))</f>
        <v/>
      </c>
      <c r="AC72" s="63">
        <f>IF($T72="","",IF(AND(ISNUMBER($F72),$F72&lt;=IF($Q72=MesCiclo,InicioCiclo,$Q72+MOD(2-WEEKDAY($Q72),7))+20),1,IF(N($U72)&gt;0,AVERAGEIFS($Y$5:$Y$1000,$S$5:$S$1000,ROW(),$T$5:$T$1000,"Sub"),$Y72)))</f>
        <v/>
      </c>
      <c r="AD72" s="63">
        <f>IF($T72="","",IF(AND(ISNUMBER($F72),$F72&lt;=IF($Q72=MesCiclo,InicioCiclo,$Q72+MOD(2-WEEKDAY($Q72),7))+27),1,IF(N($U72)&gt;0,AVERAGEIFS($Z$5:$Z$1000,$S$5:$S$1000,ROW(),$T$5:$T$1000,"Sub"),$Z72)))</f>
        <v/>
      </c>
      <c r="AE72" s="63">
        <f>IF($T72&lt;&gt;"Macro","",IF(COUNTIFS($Q$5:$Q$1000,$Q72,$T$5:$T$1000,"Macro",$G$5:$G$1000,"&gt;0")=0,1/COUNTIFS($Q$5:$Q$1000,$Q72,$T$5:$T$1000,"Macro"),IF(AND(ISNUMBER($G72),N($G72)&gt;0),$G72,SUMIFS($G$5:$G$1000,$Q$5:$Q$1000,$Q72,$T$5:$T$1000,"Macro")/COUNTIFS($Q$5:$Q$1000,$Q72,$T$5:$T$1000,"Macro",$G$5:$G$1000,"&gt;0"))/(COUNTIFS($Q$5:$Q$1000,$Q72,$T$5:$T$1000,"Macro")*SUMIFS($G$5:$G$1000,$Q$5:$Q$1000,$Q72,$T$5:$T$1000,"Macro")/COUNTIFS($Q$5:$Q$1000,$Q72,$T$5:$T$1000,"Macro",$G$5:$G$1000,"&gt;0"))))</f>
        <v/>
      </c>
    </row>
    <row r="73">
      <c r="A73" s="55">
        <f>IF(NOT((COUNTA($B73:$K73)+COUNTA($O73))&gt;0),"",IF($T73="Macro",COUNTIFS($T$5:$T73,"Macro",$Q$5:$Q73,$Q73),IF(N($S73)=0,"?",COUNTIFS(INDEX($T$5:$T$1000,1):INDEX($T$5:$T$1000,$S73-4),"Macro",INDEX($Q$5:$Q$1000,1):INDEX($Q$5:$Q$1000,$S73-4),INDEX($Q$5:$Q$1000,$S73-4))&amp;"."&amp;COUNTIFS($S$5:$S73,$S73,$T$5:$T73,"Sub"))))</f>
        <v/>
      </c>
      <c r="B73" s="56" t="n"/>
      <c r="C73" s="57" t="n"/>
      <c r="D73" s="58" t="n"/>
      <c r="E73" s="58" t="n"/>
      <c r="F73" s="58" t="n"/>
      <c r="G73" s="59" t="n"/>
      <c r="H73" s="59" t="n"/>
      <c r="I73" s="59" t="n"/>
      <c r="J73" s="59" t="n"/>
      <c r="K73" s="59" t="n"/>
      <c r="L73" s="60">
        <f>IF(NOT((COUNTA($B73:$K73)+COUNTA($O73))&gt;0),"",IF(ISNUMBER($F73),1,IF(N($U73)&gt;0,AVERAGEIFS($V$5:$V$1000,$S$5:$S$1000,ROW(),$T$5:$T$1000,"Sub"),$V73)))</f>
        <v/>
      </c>
      <c r="M73" s="55">
        <f>IF($L73="","",IF($L73&gt;=1,"Completado",IF($L73&gt;0,"En curso","Pendiente")))</f>
        <v/>
      </c>
      <c r="N73" s="55">
        <f>IF(NOT((COUNTA($B73:$K73)+COUNTA($O73))&gt;0),"",IF(ISNUMBER($F73),IF(AND(ISNUMBER($E73),$F73&gt;$E73),"Cumplida con "&amp;($F73-$E73)&amp;IF($F73-$E73=1," día"," días")&amp;" de retraso","Cumplida"),IF(N($L73)&gt;=1,"Cumplida",IF(NOT(ISNUMBER($E73)),"Sin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plazo")))))))</f>
        <v/>
      </c>
      <c r="O73" s="57" t="n"/>
      <c r="P73" s="61">
        <f>IF(NOT((COUNTA($B73:$K73)+COUNTA($O73))&gt;0),"",IF((IF($C73="","Falta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",""))="","✔ OK","⚠ "&amp;LEFT(IF($C73="","Falta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",""),LEN(IF($C73="","Falta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",""))-3)))</f>
        <v/>
      </c>
      <c r="Q73" s="62">
        <f>IF(NOT((COUNTA($B73:$K73)+COUNTA($O73))&gt;0),"",IF(AND($T73="Sub",N($S73)&gt;0),IF(ISNUMBER(INDEX($D$5:$D$1000,$S73-4)),DATE(YEAR(INDEX($D$5:$D$1000,$S73-4)),MONTH(INDEX($D$5:$D$1000,$S73-4)),1),IF(ISNUMBER(INDEX($E$5:$E$1000,$S73-4)),DATE(YEAR(INDEX($E$5:$E$1000,$S73-4)),MONTH(INDEX($E$5:$E$1000,$S73-4)),1),MesCiclo)),IF(ISNUMBER($D73),DATE(YEAR($D73),MONTH($D73),1),IF(ISNUMBER($E73),DATE(YEAR($E73),MONTH($E73),1),MesCiclo))))</f>
        <v/>
      </c>
      <c r="R73" s="63">
        <f>IF(OR($Q73="",$Q73&lt;&gt;MesCiclo),"",COUNTIF($Q$5:$Q73,MesCiclo))</f>
        <v/>
      </c>
      <c r="S73" s="63">
        <f>IF($T73="","",IF($T73="Macro",ROW(),IFERROR(LOOKUP(2,1/($T$5:$T73="Macro"),ROW($T$5:$T73)),0)))</f>
        <v/>
      </c>
      <c r="T73" s="63">
        <f>IF(NOT((COUNTA($B73:$K73)+COUNTA($O73))&gt;0),"",IF($B73="Subactividad","Sub","Macro"))</f>
        <v/>
      </c>
      <c r="U73" s="63">
        <f>IF($T73="Macro",COUNTIFS($S$5:$S$1000,ROW(),$T$5:$T$1000,"Sub"),"")</f>
        <v/>
      </c>
      <c r="V73" s="63">
        <f>IF($T73="","",IF(ISNUMBER($F73),1,IFERROR(LOOKUP(2,1/($H73:$K73&lt;&gt;""),$H73:$K73),0)))</f>
        <v/>
      </c>
      <c r="W73" s="63">
        <f>IF($T73="","",IF(AND(ISNUMBER($F73),$F73&lt;=IF($Q73=MesCiclo,InicioCiclo,$Q73+MOD(2-WEEKDAY($Q73),7))+6),1,IF(ISNUMBER($H73),$H73,0)))</f>
        <v/>
      </c>
      <c r="X73" s="63">
        <f>IF($T73="","",IF(AND(ISNUMBER($F73),$F73&lt;=IF($Q73=MesCiclo,InicioCiclo,$Q73+MOD(2-WEEKDAY($Q73),7))+13),1,IF(ISNUMBER($I73),$I73,$W73)))</f>
        <v/>
      </c>
      <c r="Y73" s="63">
        <f>IF($T73="","",IF(AND(ISNUMBER($F73),$F73&lt;=IF($Q73=MesCiclo,InicioCiclo,$Q73+MOD(2-WEEKDAY($Q73),7))+20),1,IF(ISNUMBER($J73),$J73,$X73)))</f>
        <v/>
      </c>
      <c r="Z73" s="63">
        <f>IF($T73="","",IF(AND(ISNUMBER($F73),$F73&lt;=IF($Q73=MesCiclo,InicioCiclo,$Q73+MOD(2-WEEKDAY($Q73),7))+27),1,IF(ISNUMBER($K73),$K73,$Y73)))</f>
        <v/>
      </c>
      <c r="AA73" s="63">
        <f>IF($T73="","",IF(AND(ISNUMBER($F73),$F73&lt;=IF($Q73=MesCiclo,InicioCiclo,$Q73+MOD(2-WEEKDAY($Q73),7))+6),1,IF(N($U73)&gt;0,AVERAGEIFS($W$5:$W$1000,$S$5:$S$1000,ROW(),$T$5:$T$1000,"Sub"),$W73)))</f>
        <v/>
      </c>
      <c r="AB73" s="63">
        <f>IF($T73="","",IF(AND(ISNUMBER($F73),$F73&lt;=IF($Q73=MesCiclo,InicioCiclo,$Q73+MOD(2-WEEKDAY($Q73),7))+13),1,IF(N($U73)&gt;0,AVERAGEIFS($X$5:$X$1000,$S$5:$S$1000,ROW(),$T$5:$T$1000,"Sub"),$X73)))</f>
        <v/>
      </c>
      <c r="AC73" s="63">
        <f>IF($T73="","",IF(AND(ISNUMBER($F73),$F73&lt;=IF($Q73=MesCiclo,InicioCiclo,$Q73+MOD(2-WEEKDAY($Q73),7))+20),1,IF(N($U73)&gt;0,AVERAGEIFS($Y$5:$Y$1000,$S$5:$S$1000,ROW(),$T$5:$T$1000,"Sub"),$Y73)))</f>
        <v/>
      </c>
      <c r="AD73" s="63">
        <f>IF($T73="","",IF(AND(ISNUMBER($F73),$F73&lt;=IF($Q73=MesCiclo,InicioCiclo,$Q73+MOD(2-WEEKDAY($Q73),7))+27),1,IF(N($U73)&gt;0,AVERAGEIFS($Z$5:$Z$1000,$S$5:$S$1000,ROW(),$T$5:$T$1000,"Sub"),$Z73)))</f>
        <v/>
      </c>
      <c r="AE73" s="63">
        <f>IF($T73&lt;&gt;"Macro","",IF(COUNTIFS($Q$5:$Q$1000,$Q73,$T$5:$T$1000,"Macro",$G$5:$G$1000,"&gt;0")=0,1/COUNTIFS($Q$5:$Q$1000,$Q73,$T$5:$T$1000,"Macro"),IF(AND(ISNUMBER($G73),N($G73)&gt;0),$G73,SUMIFS($G$5:$G$1000,$Q$5:$Q$1000,$Q73,$T$5:$T$1000,"Macro")/COUNTIFS($Q$5:$Q$1000,$Q73,$T$5:$T$1000,"Macro",$G$5:$G$1000,"&gt;0"))/(COUNTIFS($Q$5:$Q$1000,$Q73,$T$5:$T$1000,"Macro")*SUMIFS($G$5:$G$1000,$Q$5:$Q$1000,$Q73,$T$5:$T$1000,"Macro")/COUNTIFS($Q$5:$Q$1000,$Q73,$T$5:$T$1000,"Macro",$G$5:$G$1000,"&gt;0"))))</f>
        <v/>
      </c>
    </row>
    <row r="74">
      <c r="A74" s="55">
        <f>IF(NOT((COUNTA($B74:$K74)+COUNTA($O74))&gt;0),"",IF($T74="Macro",COUNTIFS($T$5:$T74,"Macro",$Q$5:$Q74,$Q74),IF(N($S74)=0,"?",COUNTIFS(INDEX($T$5:$T$1000,1):INDEX($T$5:$T$1000,$S74-4),"Macro",INDEX($Q$5:$Q$1000,1):INDEX($Q$5:$Q$1000,$S74-4),INDEX($Q$5:$Q$1000,$S74-4))&amp;"."&amp;COUNTIFS($S$5:$S74,$S74,$T$5:$T74,"Sub"))))</f>
        <v/>
      </c>
      <c r="B74" s="56" t="n"/>
      <c r="C74" s="57" t="n"/>
      <c r="D74" s="58" t="n"/>
      <c r="E74" s="58" t="n"/>
      <c r="F74" s="58" t="n"/>
      <c r="G74" s="59" t="n"/>
      <c r="H74" s="59" t="n"/>
      <c r="I74" s="59" t="n"/>
      <c r="J74" s="59" t="n"/>
      <c r="K74" s="59" t="n"/>
      <c r="L74" s="60">
        <f>IF(NOT((COUNTA($B74:$K74)+COUNTA($O74))&gt;0),"",IF(ISNUMBER($F74),1,IF(N($U74)&gt;0,AVERAGEIFS($V$5:$V$1000,$S$5:$S$1000,ROW(),$T$5:$T$1000,"Sub"),$V74)))</f>
        <v/>
      </c>
      <c r="M74" s="55">
        <f>IF($L74="","",IF($L74&gt;=1,"Completado",IF($L74&gt;0,"En curso","Pendiente")))</f>
        <v/>
      </c>
      <c r="N74" s="55">
        <f>IF(NOT((COUNTA($B74:$K74)+COUNTA($O74))&gt;0),"",IF(ISNUMBER($F74),IF(AND(ISNUMBER($E74),$F74&gt;$E74),"Cumplida con "&amp;($F74-$E74)&amp;IF($F74-$E74=1," día"," días")&amp;" de retraso","Cumplida"),IF(N($L74)&gt;=1,"Cumplida",IF(NOT(ISNUMBER($E74)),"Sin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plazo")))))))</f>
        <v/>
      </c>
      <c r="O74" s="57" t="n"/>
      <c r="P74" s="61">
        <f>IF(NOT((COUNTA($B74:$K74)+COUNTA($O74))&gt;0),"",IF((IF($C74="","Falta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",""))="","✔ OK","⚠ "&amp;LEFT(IF($C74="","Falta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",""),LEN(IF($C74="","Falta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",""))-3)))</f>
        <v/>
      </c>
      <c r="Q74" s="62">
        <f>IF(NOT((COUNTA($B74:$K74)+COUNTA($O74))&gt;0),"",IF(AND($T74="Sub",N($S74)&gt;0),IF(ISNUMBER(INDEX($D$5:$D$1000,$S74-4)),DATE(YEAR(INDEX($D$5:$D$1000,$S74-4)),MONTH(INDEX($D$5:$D$1000,$S74-4)),1),IF(ISNUMBER(INDEX($E$5:$E$1000,$S74-4)),DATE(YEAR(INDEX($E$5:$E$1000,$S74-4)),MONTH(INDEX($E$5:$E$1000,$S74-4)),1),MesCiclo)),IF(ISNUMBER($D74),DATE(YEAR($D74),MONTH($D74),1),IF(ISNUMBER($E74),DATE(YEAR($E74),MONTH($E74),1),MesCiclo))))</f>
        <v/>
      </c>
      <c r="R74" s="63">
        <f>IF(OR($Q74="",$Q74&lt;&gt;MesCiclo),"",COUNTIF($Q$5:$Q74,MesCiclo))</f>
        <v/>
      </c>
      <c r="S74" s="63">
        <f>IF($T74="","",IF($T74="Macro",ROW(),IFERROR(LOOKUP(2,1/($T$5:$T74="Macro"),ROW($T$5:$T74)),0)))</f>
        <v/>
      </c>
      <c r="T74" s="63">
        <f>IF(NOT((COUNTA($B74:$K74)+COUNTA($O74))&gt;0),"",IF($B74="Subactividad","Sub","Macro"))</f>
        <v/>
      </c>
      <c r="U74" s="63">
        <f>IF($T74="Macro",COUNTIFS($S$5:$S$1000,ROW(),$T$5:$T$1000,"Sub"),"")</f>
        <v/>
      </c>
      <c r="V74" s="63">
        <f>IF($T74="","",IF(ISNUMBER($F74),1,IFERROR(LOOKUP(2,1/($H74:$K74&lt;&gt;""),$H74:$K74),0)))</f>
        <v/>
      </c>
      <c r="W74" s="63">
        <f>IF($T74="","",IF(AND(ISNUMBER($F74),$F74&lt;=IF($Q74=MesCiclo,InicioCiclo,$Q74+MOD(2-WEEKDAY($Q74),7))+6),1,IF(ISNUMBER($H74),$H74,0)))</f>
        <v/>
      </c>
      <c r="X74" s="63">
        <f>IF($T74="","",IF(AND(ISNUMBER($F74),$F74&lt;=IF($Q74=MesCiclo,InicioCiclo,$Q74+MOD(2-WEEKDAY($Q74),7))+13),1,IF(ISNUMBER($I74),$I74,$W74)))</f>
        <v/>
      </c>
      <c r="Y74" s="63">
        <f>IF($T74="","",IF(AND(ISNUMBER($F74),$F74&lt;=IF($Q74=MesCiclo,InicioCiclo,$Q74+MOD(2-WEEKDAY($Q74),7))+20),1,IF(ISNUMBER($J74),$J74,$X74)))</f>
        <v/>
      </c>
      <c r="Z74" s="63">
        <f>IF($T74="","",IF(AND(ISNUMBER($F74),$F74&lt;=IF($Q74=MesCiclo,InicioCiclo,$Q74+MOD(2-WEEKDAY($Q74),7))+27),1,IF(ISNUMBER($K74),$K74,$Y74)))</f>
        <v/>
      </c>
      <c r="AA74" s="63">
        <f>IF($T74="","",IF(AND(ISNUMBER($F74),$F74&lt;=IF($Q74=MesCiclo,InicioCiclo,$Q74+MOD(2-WEEKDAY($Q74),7))+6),1,IF(N($U74)&gt;0,AVERAGEIFS($W$5:$W$1000,$S$5:$S$1000,ROW(),$T$5:$T$1000,"Sub"),$W74)))</f>
        <v/>
      </c>
      <c r="AB74" s="63">
        <f>IF($T74="","",IF(AND(ISNUMBER($F74),$F74&lt;=IF($Q74=MesCiclo,InicioCiclo,$Q74+MOD(2-WEEKDAY($Q74),7))+13),1,IF(N($U74)&gt;0,AVERAGEIFS($X$5:$X$1000,$S$5:$S$1000,ROW(),$T$5:$T$1000,"Sub"),$X74)))</f>
        <v/>
      </c>
      <c r="AC74" s="63">
        <f>IF($T74="","",IF(AND(ISNUMBER($F74),$F74&lt;=IF($Q74=MesCiclo,InicioCiclo,$Q74+MOD(2-WEEKDAY($Q74),7))+20),1,IF(N($U74)&gt;0,AVERAGEIFS($Y$5:$Y$1000,$S$5:$S$1000,ROW(),$T$5:$T$1000,"Sub"),$Y74)))</f>
        <v/>
      </c>
      <c r="AD74" s="63">
        <f>IF($T74="","",IF(AND(ISNUMBER($F74),$F74&lt;=IF($Q74=MesCiclo,InicioCiclo,$Q74+MOD(2-WEEKDAY($Q74),7))+27),1,IF(N($U74)&gt;0,AVERAGEIFS($Z$5:$Z$1000,$S$5:$S$1000,ROW(),$T$5:$T$1000,"Sub"),$Z74)))</f>
        <v/>
      </c>
      <c r="AE74" s="63">
        <f>IF($T74&lt;&gt;"Macro","",IF(COUNTIFS($Q$5:$Q$1000,$Q74,$T$5:$T$1000,"Macro",$G$5:$G$1000,"&gt;0")=0,1/COUNTIFS($Q$5:$Q$1000,$Q74,$T$5:$T$1000,"Macro"),IF(AND(ISNUMBER($G74),N($G74)&gt;0),$G74,SUMIFS($G$5:$G$1000,$Q$5:$Q$1000,$Q74,$T$5:$T$1000,"Macro")/COUNTIFS($Q$5:$Q$1000,$Q74,$T$5:$T$1000,"Macro",$G$5:$G$1000,"&gt;0"))/(COUNTIFS($Q$5:$Q$1000,$Q74,$T$5:$T$1000,"Macro")*SUMIFS($G$5:$G$1000,$Q$5:$Q$1000,$Q74,$T$5:$T$1000,"Macro")/COUNTIFS($Q$5:$Q$1000,$Q74,$T$5:$T$1000,"Macro",$G$5:$G$1000,"&gt;0"))))</f>
        <v/>
      </c>
    </row>
    <row r="75">
      <c r="A75" s="55">
        <f>IF(NOT((COUNTA($B75:$K75)+COUNTA($O75))&gt;0),"",IF($T75="Macro",COUNTIFS($T$5:$T75,"Macro",$Q$5:$Q75,$Q75),IF(N($S75)=0,"?",COUNTIFS(INDEX($T$5:$T$1000,1):INDEX($T$5:$T$1000,$S75-4),"Macro",INDEX($Q$5:$Q$1000,1):INDEX($Q$5:$Q$1000,$S75-4),INDEX($Q$5:$Q$1000,$S75-4))&amp;"."&amp;COUNTIFS($S$5:$S75,$S75,$T$5:$T75,"Sub"))))</f>
        <v/>
      </c>
      <c r="B75" s="56" t="n"/>
      <c r="C75" s="57" t="n"/>
      <c r="D75" s="58" t="n"/>
      <c r="E75" s="58" t="n"/>
      <c r="F75" s="58" t="n"/>
      <c r="G75" s="59" t="n"/>
      <c r="H75" s="59" t="n"/>
      <c r="I75" s="59" t="n"/>
      <c r="J75" s="59" t="n"/>
      <c r="K75" s="59" t="n"/>
      <c r="L75" s="60">
        <f>IF(NOT((COUNTA($B75:$K75)+COUNTA($O75))&gt;0),"",IF(ISNUMBER($F75),1,IF(N($U75)&gt;0,AVERAGEIFS($V$5:$V$1000,$S$5:$S$1000,ROW(),$T$5:$T$1000,"Sub"),$V75)))</f>
        <v/>
      </c>
      <c r="M75" s="55">
        <f>IF($L75="","",IF($L75&gt;=1,"Completado",IF($L75&gt;0,"En curso","Pendiente")))</f>
        <v/>
      </c>
      <c r="N75" s="55">
        <f>IF(NOT((COUNTA($B75:$K75)+COUNTA($O75))&gt;0),"",IF(ISNUMBER($F75),IF(AND(ISNUMBER($E75),$F75&gt;$E75),"Cumplida con "&amp;($F75-$E75)&amp;IF($F75-$E75=1," día"," días")&amp;" de retraso","Cumplida"),IF(N($L75)&gt;=1,"Cumplida",IF(NOT(ISNUMBER($E75)),"Sin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plazo")))))))</f>
        <v/>
      </c>
      <c r="O75" s="57" t="n"/>
      <c r="P75" s="61">
        <f>IF(NOT((COUNTA($B75:$K75)+COUNTA($O75))&gt;0),"",IF((IF($C75="","Falta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",""))="","✔ OK","⚠ "&amp;LEFT(IF($C75="","Falta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",""),LEN(IF($C75="","Falta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",""))-3)))</f>
        <v/>
      </c>
      <c r="Q75" s="62">
        <f>IF(NOT((COUNTA($B75:$K75)+COUNTA($O75))&gt;0),"",IF(AND($T75="Sub",N($S75)&gt;0),IF(ISNUMBER(INDEX($D$5:$D$1000,$S75-4)),DATE(YEAR(INDEX($D$5:$D$1000,$S75-4)),MONTH(INDEX($D$5:$D$1000,$S75-4)),1),IF(ISNUMBER(INDEX($E$5:$E$1000,$S75-4)),DATE(YEAR(INDEX($E$5:$E$1000,$S75-4)),MONTH(INDEX($E$5:$E$1000,$S75-4)),1),MesCiclo)),IF(ISNUMBER($D75),DATE(YEAR($D75),MONTH($D75),1),IF(ISNUMBER($E75),DATE(YEAR($E75),MONTH($E75),1),MesCiclo))))</f>
        <v/>
      </c>
      <c r="R75" s="63">
        <f>IF(OR($Q75="",$Q75&lt;&gt;MesCiclo),"",COUNTIF($Q$5:$Q75,MesCiclo))</f>
        <v/>
      </c>
      <c r="S75" s="63">
        <f>IF($T75="","",IF($T75="Macro",ROW(),IFERROR(LOOKUP(2,1/($T$5:$T75="Macro"),ROW($T$5:$T75)),0)))</f>
        <v/>
      </c>
      <c r="T75" s="63">
        <f>IF(NOT((COUNTA($B75:$K75)+COUNTA($O75))&gt;0),"",IF($B75="Subactividad","Sub","Macro"))</f>
        <v/>
      </c>
      <c r="U75" s="63">
        <f>IF($T75="Macro",COUNTIFS($S$5:$S$1000,ROW(),$T$5:$T$1000,"Sub"),"")</f>
        <v/>
      </c>
      <c r="V75" s="63">
        <f>IF($T75="","",IF(ISNUMBER($F75),1,IFERROR(LOOKUP(2,1/($H75:$K75&lt;&gt;""),$H75:$K75),0)))</f>
        <v/>
      </c>
      <c r="W75" s="63">
        <f>IF($T75="","",IF(AND(ISNUMBER($F75),$F75&lt;=IF($Q75=MesCiclo,InicioCiclo,$Q75+MOD(2-WEEKDAY($Q75),7))+6),1,IF(ISNUMBER($H75),$H75,0)))</f>
        <v/>
      </c>
      <c r="X75" s="63">
        <f>IF($T75="","",IF(AND(ISNUMBER($F75),$F75&lt;=IF($Q75=MesCiclo,InicioCiclo,$Q75+MOD(2-WEEKDAY($Q75),7))+13),1,IF(ISNUMBER($I75),$I75,$W75)))</f>
        <v/>
      </c>
      <c r="Y75" s="63">
        <f>IF($T75="","",IF(AND(ISNUMBER($F75),$F75&lt;=IF($Q75=MesCiclo,InicioCiclo,$Q75+MOD(2-WEEKDAY($Q75),7))+20),1,IF(ISNUMBER($J75),$J75,$X75)))</f>
        <v/>
      </c>
      <c r="Z75" s="63">
        <f>IF($T75="","",IF(AND(ISNUMBER($F75),$F75&lt;=IF($Q75=MesCiclo,InicioCiclo,$Q75+MOD(2-WEEKDAY($Q75),7))+27),1,IF(ISNUMBER($K75),$K75,$Y75)))</f>
        <v/>
      </c>
      <c r="AA75" s="63">
        <f>IF($T75="","",IF(AND(ISNUMBER($F75),$F75&lt;=IF($Q75=MesCiclo,InicioCiclo,$Q75+MOD(2-WEEKDAY($Q75),7))+6),1,IF(N($U75)&gt;0,AVERAGEIFS($W$5:$W$1000,$S$5:$S$1000,ROW(),$T$5:$T$1000,"Sub"),$W75)))</f>
        <v/>
      </c>
      <c r="AB75" s="63">
        <f>IF($T75="","",IF(AND(ISNUMBER($F75),$F75&lt;=IF($Q75=MesCiclo,InicioCiclo,$Q75+MOD(2-WEEKDAY($Q75),7))+13),1,IF(N($U75)&gt;0,AVERAGEIFS($X$5:$X$1000,$S$5:$S$1000,ROW(),$T$5:$T$1000,"Sub"),$X75)))</f>
        <v/>
      </c>
      <c r="AC75" s="63">
        <f>IF($T75="","",IF(AND(ISNUMBER($F75),$F75&lt;=IF($Q75=MesCiclo,InicioCiclo,$Q75+MOD(2-WEEKDAY($Q75),7))+20),1,IF(N($U75)&gt;0,AVERAGEIFS($Y$5:$Y$1000,$S$5:$S$1000,ROW(),$T$5:$T$1000,"Sub"),$Y75)))</f>
        <v/>
      </c>
      <c r="AD75" s="63">
        <f>IF($T75="","",IF(AND(ISNUMBER($F75),$F75&lt;=IF($Q75=MesCiclo,InicioCiclo,$Q75+MOD(2-WEEKDAY($Q75),7))+27),1,IF(N($U75)&gt;0,AVERAGEIFS($Z$5:$Z$1000,$S$5:$S$1000,ROW(),$T$5:$T$1000,"Sub"),$Z75)))</f>
        <v/>
      </c>
      <c r="AE75" s="63">
        <f>IF($T75&lt;&gt;"Macro","",IF(COUNTIFS($Q$5:$Q$1000,$Q75,$T$5:$T$1000,"Macro",$G$5:$G$1000,"&gt;0")=0,1/COUNTIFS($Q$5:$Q$1000,$Q75,$T$5:$T$1000,"Macro"),IF(AND(ISNUMBER($G75),N($G75)&gt;0),$G75,SUMIFS($G$5:$G$1000,$Q$5:$Q$1000,$Q75,$T$5:$T$1000,"Macro")/COUNTIFS($Q$5:$Q$1000,$Q75,$T$5:$T$1000,"Macro",$G$5:$G$1000,"&gt;0"))/(COUNTIFS($Q$5:$Q$1000,$Q75,$T$5:$T$1000,"Macro")*SUMIFS($G$5:$G$1000,$Q$5:$Q$1000,$Q75,$T$5:$T$1000,"Macro")/COUNTIFS($Q$5:$Q$1000,$Q75,$T$5:$T$1000,"Macro",$G$5:$G$1000,"&gt;0"))))</f>
        <v/>
      </c>
    </row>
    <row r="76">
      <c r="A76" s="55">
        <f>IF(NOT((COUNTA($B76:$K76)+COUNTA($O76))&gt;0),"",IF($T76="Macro",COUNTIFS($T$5:$T76,"Macro",$Q$5:$Q76,$Q76),IF(N($S76)=0,"?",COUNTIFS(INDEX($T$5:$T$1000,1):INDEX($T$5:$T$1000,$S76-4),"Macro",INDEX($Q$5:$Q$1000,1):INDEX($Q$5:$Q$1000,$S76-4),INDEX($Q$5:$Q$1000,$S76-4))&amp;"."&amp;COUNTIFS($S$5:$S76,$S76,$T$5:$T76,"Sub"))))</f>
        <v/>
      </c>
      <c r="B76" s="56" t="n"/>
      <c r="C76" s="57" t="n"/>
      <c r="D76" s="58" t="n"/>
      <c r="E76" s="58" t="n"/>
      <c r="F76" s="58" t="n"/>
      <c r="G76" s="59" t="n"/>
      <c r="H76" s="59" t="n"/>
      <c r="I76" s="59" t="n"/>
      <c r="J76" s="59" t="n"/>
      <c r="K76" s="59" t="n"/>
      <c r="L76" s="60">
        <f>IF(NOT((COUNTA($B76:$K76)+COUNTA($O76))&gt;0),"",IF(ISNUMBER($F76),1,IF(N($U76)&gt;0,AVERAGEIFS($V$5:$V$1000,$S$5:$S$1000,ROW(),$T$5:$T$1000,"Sub"),$V76)))</f>
        <v/>
      </c>
      <c r="M76" s="55">
        <f>IF($L76="","",IF($L76&gt;=1,"Completado",IF($L76&gt;0,"En curso","Pendiente")))</f>
        <v/>
      </c>
      <c r="N76" s="55">
        <f>IF(NOT((COUNTA($B76:$K76)+COUNTA($O76))&gt;0),"",IF(ISNUMBER($F76),IF(AND(ISNUMBER($E76),$F76&gt;$E76),"Cumplida con "&amp;($F76-$E76)&amp;IF($F76-$E76=1," día"," días")&amp;" de retraso","Cumplida"),IF(N($L76)&gt;=1,"Cumplida",IF(NOT(ISNUMBER($E76)),"Sin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plazo")))))))</f>
        <v/>
      </c>
      <c r="O76" s="57" t="n"/>
      <c r="P76" s="61">
        <f>IF(NOT((COUNTA($B76:$K76)+COUNTA($O76))&gt;0),"",IF((IF($C76="","Falta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",""))="","✔ OK","⚠ "&amp;LEFT(IF($C76="","Falta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",""),LEN(IF($C76="","Falta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",""))-3)))</f>
        <v/>
      </c>
      <c r="Q76" s="62">
        <f>IF(NOT((COUNTA($B76:$K76)+COUNTA($O76))&gt;0),"",IF(AND($T76="Sub",N($S76)&gt;0),IF(ISNUMBER(INDEX($D$5:$D$1000,$S76-4)),DATE(YEAR(INDEX($D$5:$D$1000,$S76-4)),MONTH(INDEX($D$5:$D$1000,$S76-4)),1),IF(ISNUMBER(INDEX($E$5:$E$1000,$S76-4)),DATE(YEAR(INDEX($E$5:$E$1000,$S76-4)),MONTH(INDEX($E$5:$E$1000,$S76-4)),1),MesCiclo)),IF(ISNUMBER($D76),DATE(YEAR($D76),MONTH($D76),1),IF(ISNUMBER($E76),DATE(YEAR($E76),MONTH($E76),1),MesCiclo))))</f>
        <v/>
      </c>
      <c r="R76" s="63">
        <f>IF(OR($Q76="",$Q76&lt;&gt;MesCiclo),"",COUNTIF($Q$5:$Q76,MesCiclo))</f>
        <v/>
      </c>
      <c r="S76" s="63">
        <f>IF($T76="","",IF($T76="Macro",ROW(),IFERROR(LOOKUP(2,1/($T$5:$T76="Macro"),ROW($T$5:$T76)),0)))</f>
        <v/>
      </c>
      <c r="T76" s="63">
        <f>IF(NOT((COUNTA($B76:$K76)+COUNTA($O76))&gt;0),"",IF($B76="Subactividad","Sub","Macro"))</f>
        <v/>
      </c>
      <c r="U76" s="63">
        <f>IF($T76="Macro",COUNTIFS($S$5:$S$1000,ROW(),$T$5:$T$1000,"Sub"),"")</f>
        <v/>
      </c>
      <c r="V76" s="63">
        <f>IF($T76="","",IF(ISNUMBER($F76),1,IFERROR(LOOKUP(2,1/($H76:$K76&lt;&gt;""),$H76:$K76),0)))</f>
        <v/>
      </c>
      <c r="W76" s="63">
        <f>IF($T76="","",IF(AND(ISNUMBER($F76),$F76&lt;=IF($Q76=MesCiclo,InicioCiclo,$Q76+MOD(2-WEEKDAY($Q76),7))+6),1,IF(ISNUMBER($H76),$H76,0)))</f>
        <v/>
      </c>
      <c r="X76" s="63">
        <f>IF($T76="","",IF(AND(ISNUMBER($F76),$F76&lt;=IF($Q76=MesCiclo,InicioCiclo,$Q76+MOD(2-WEEKDAY($Q76),7))+13),1,IF(ISNUMBER($I76),$I76,$W76)))</f>
        <v/>
      </c>
      <c r="Y76" s="63">
        <f>IF($T76="","",IF(AND(ISNUMBER($F76),$F76&lt;=IF($Q76=MesCiclo,InicioCiclo,$Q76+MOD(2-WEEKDAY($Q76),7))+20),1,IF(ISNUMBER($J76),$J76,$X76)))</f>
        <v/>
      </c>
      <c r="Z76" s="63">
        <f>IF($T76="","",IF(AND(ISNUMBER($F76),$F76&lt;=IF($Q76=MesCiclo,InicioCiclo,$Q76+MOD(2-WEEKDAY($Q76),7))+27),1,IF(ISNUMBER($K76),$K76,$Y76)))</f>
        <v/>
      </c>
      <c r="AA76" s="63">
        <f>IF($T76="","",IF(AND(ISNUMBER($F76),$F76&lt;=IF($Q76=MesCiclo,InicioCiclo,$Q76+MOD(2-WEEKDAY($Q76),7))+6),1,IF(N($U76)&gt;0,AVERAGEIFS($W$5:$W$1000,$S$5:$S$1000,ROW(),$T$5:$T$1000,"Sub"),$W76)))</f>
        <v/>
      </c>
      <c r="AB76" s="63">
        <f>IF($T76="","",IF(AND(ISNUMBER($F76),$F76&lt;=IF($Q76=MesCiclo,InicioCiclo,$Q76+MOD(2-WEEKDAY($Q76),7))+13),1,IF(N($U76)&gt;0,AVERAGEIFS($X$5:$X$1000,$S$5:$S$1000,ROW(),$T$5:$T$1000,"Sub"),$X76)))</f>
        <v/>
      </c>
      <c r="AC76" s="63">
        <f>IF($T76="","",IF(AND(ISNUMBER($F76),$F76&lt;=IF($Q76=MesCiclo,InicioCiclo,$Q76+MOD(2-WEEKDAY($Q76),7))+20),1,IF(N($U76)&gt;0,AVERAGEIFS($Y$5:$Y$1000,$S$5:$S$1000,ROW(),$T$5:$T$1000,"Sub"),$Y76)))</f>
        <v/>
      </c>
      <c r="AD76" s="63">
        <f>IF($T76="","",IF(AND(ISNUMBER($F76),$F76&lt;=IF($Q76=MesCiclo,InicioCiclo,$Q76+MOD(2-WEEKDAY($Q76),7))+27),1,IF(N($U76)&gt;0,AVERAGEIFS($Z$5:$Z$1000,$S$5:$S$1000,ROW(),$T$5:$T$1000,"Sub"),$Z76)))</f>
        <v/>
      </c>
      <c r="AE76" s="63">
        <f>IF($T76&lt;&gt;"Macro","",IF(COUNTIFS($Q$5:$Q$1000,$Q76,$T$5:$T$1000,"Macro",$G$5:$G$1000,"&gt;0")=0,1/COUNTIFS($Q$5:$Q$1000,$Q76,$T$5:$T$1000,"Macro"),IF(AND(ISNUMBER($G76),N($G76)&gt;0),$G76,SUMIFS($G$5:$G$1000,$Q$5:$Q$1000,$Q76,$T$5:$T$1000,"Macro")/COUNTIFS($Q$5:$Q$1000,$Q76,$T$5:$T$1000,"Macro",$G$5:$G$1000,"&gt;0"))/(COUNTIFS($Q$5:$Q$1000,$Q76,$T$5:$T$1000,"Macro")*SUMIFS($G$5:$G$1000,$Q$5:$Q$1000,$Q76,$T$5:$T$1000,"Macro")/COUNTIFS($Q$5:$Q$1000,$Q76,$T$5:$T$1000,"Macro",$G$5:$G$1000,"&gt;0"))))</f>
        <v/>
      </c>
    </row>
    <row r="77">
      <c r="A77" s="55">
        <f>IF(NOT((COUNTA($B77:$K77)+COUNTA($O77))&gt;0),"",IF($T77="Macro",COUNTIFS($T$5:$T77,"Macro",$Q$5:$Q77,$Q77),IF(N($S77)=0,"?",COUNTIFS(INDEX($T$5:$T$1000,1):INDEX($T$5:$T$1000,$S77-4),"Macro",INDEX($Q$5:$Q$1000,1):INDEX($Q$5:$Q$1000,$S77-4),INDEX($Q$5:$Q$1000,$S77-4))&amp;"."&amp;COUNTIFS($S$5:$S77,$S77,$T$5:$T77,"Sub"))))</f>
        <v/>
      </c>
      <c r="B77" s="56" t="n"/>
      <c r="C77" s="57" t="n"/>
      <c r="D77" s="58" t="n"/>
      <c r="E77" s="58" t="n"/>
      <c r="F77" s="58" t="n"/>
      <c r="G77" s="59" t="n"/>
      <c r="H77" s="59" t="n"/>
      <c r="I77" s="59" t="n"/>
      <c r="J77" s="59" t="n"/>
      <c r="K77" s="59" t="n"/>
      <c r="L77" s="60">
        <f>IF(NOT((COUNTA($B77:$K77)+COUNTA($O77))&gt;0),"",IF(ISNUMBER($F77),1,IF(N($U77)&gt;0,AVERAGEIFS($V$5:$V$1000,$S$5:$S$1000,ROW(),$T$5:$T$1000,"Sub"),$V77)))</f>
        <v/>
      </c>
      <c r="M77" s="55">
        <f>IF($L77="","",IF($L77&gt;=1,"Completado",IF($L77&gt;0,"En curso","Pendiente")))</f>
        <v/>
      </c>
      <c r="N77" s="55">
        <f>IF(NOT((COUNTA($B77:$K77)+COUNTA($O77))&gt;0),"",IF(ISNUMBER($F77),IF(AND(ISNUMBER($E77),$F77&gt;$E77),"Cumplida con "&amp;($F77-$E77)&amp;IF($F77-$E77=1," día"," días")&amp;" de retraso","Cumplida"),IF(N($L77)&gt;=1,"Cumplida",IF(NOT(ISNUMBER($E77)),"Sin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plazo")))))))</f>
        <v/>
      </c>
      <c r="O77" s="57" t="n"/>
      <c r="P77" s="61">
        <f>IF(NOT((COUNTA($B77:$K77)+COUNTA($O77))&gt;0),"",IF((IF($C77="","Falta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",""))="","✔ OK","⚠ "&amp;LEFT(IF($C77="","Falta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",""),LEN(IF($C77="","Falta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",""))-3)))</f>
        <v/>
      </c>
      <c r="Q77" s="62">
        <f>IF(NOT((COUNTA($B77:$K77)+COUNTA($O77))&gt;0),"",IF(AND($T77="Sub",N($S77)&gt;0),IF(ISNUMBER(INDEX($D$5:$D$1000,$S77-4)),DATE(YEAR(INDEX($D$5:$D$1000,$S77-4)),MONTH(INDEX($D$5:$D$1000,$S77-4)),1),IF(ISNUMBER(INDEX($E$5:$E$1000,$S77-4)),DATE(YEAR(INDEX($E$5:$E$1000,$S77-4)),MONTH(INDEX($E$5:$E$1000,$S77-4)),1),MesCiclo)),IF(ISNUMBER($D77),DATE(YEAR($D77),MONTH($D77),1),IF(ISNUMBER($E77),DATE(YEAR($E77),MONTH($E77),1),MesCiclo))))</f>
        <v/>
      </c>
      <c r="R77" s="63">
        <f>IF(OR($Q77="",$Q77&lt;&gt;MesCiclo),"",COUNTIF($Q$5:$Q77,MesCiclo))</f>
        <v/>
      </c>
      <c r="S77" s="63">
        <f>IF($T77="","",IF($T77="Macro",ROW(),IFERROR(LOOKUP(2,1/($T$5:$T77="Macro"),ROW($T$5:$T77)),0)))</f>
        <v/>
      </c>
      <c r="T77" s="63">
        <f>IF(NOT((COUNTA($B77:$K77)+COUNTA($O77))&gt;0),"",IF($B77="Subactividad","Sub","Macro"))</f>
        <v/>
      </c>
      <c r="U77" s="63">
        <f>IF($T77="Macro",COUNTIFS($S$5:$S$1000,ROW(),$T$5:$T$1000,"Sub"),"")</f>
        <v/>
      </c>
      <c r="V77" s="63">
        <f>IF($T77="","",IF(ISNUMBER($F77),1,IFERROR(LOOKUP(2,1/($H77:$K77&lt;&gt;""),$H77:$K77),0)))</f>
        <v/>
      </c>
      <c r="W77" s="63">
        <f>IF($T77="","",IF(AND(ISNUMBER($F77),$F77&lt;=IF($Q77=MesCiclo,InicioCiclo,$Q77+MOD(2-WEEKDAY($Q77),7))+6),1,IF(ISNUMBER($H77),$H77,0)))</f>
        <v/>
      </c>
      <c r="X77" s="63">
        <f>IF($T77="","",IF(AND(ISNUMBER($F77),$F77&lt;=IF($Q77=MesCiclo,InicioCiclo,$Q77+MOD(2-WEEKDAY($Q77),7))+13),1,IF(ISNUMBER($I77),$I77,$W77)))</f>
        <v/>
      </c>
      <c r="Y77" s="63">
        <f>IF($T77="","",IF(AND(ISNUMBER($F77),$F77&lt;=IF($Q77=MesCiclo,InicioCiclo,$Q77+MOD(2-WEEKDAY($Q77),7))+20),1,IF(ISNUMBER($J77),$J77,$X77)))</f>
        <v/>
      </c>
      <c r="Z77" s="63">
        <f>IF($T77="","",IF(AND(ISNUMBER($F77),$F77&lt;=IF($Q77=MesCiclo,InicioCiclo,$Q77+MOD(2-WEEKDAY($Q77),7))+27),1,IF(ISNUMBER($K77),$K77,$Y77)))</f>
        <v/>
      </c>
      <c r="AA77" s="63">
        <f>IF($T77="","",IF(AND(ISNUMBER($F77),$F77&lt;=IF($Q77=MesCiclo,InicioCiclo,$Q77+MOD(2-WEEKDAY($Q77),7))+6),1,IF(N($U77)&gt;0,AVERAGEIFS($W$5:$W$1000,$S$5:$S$1000,ROW(),$T$5:$T$1000,"Sub"),$W77)))</f>
        <v/>
      </c>
      <c r="AB77" s="63">
        <f>IF($T77="","",IF(AND(ISNUMBER($F77),$F77&lt;=IF($Q77=MesCiclo,InicioCiclo,$Q77+MOD(2-WEEKDAY($Q77),7))+13),1,IF(N($U77)&gt;0,AVERAGEIFS($X$5:$X$1000,$S$5:$S$1000,ROW(),$T$5:$T$1000,"Sub"),$X77)))</f>
        <v/>
      </c>
      <c r="AC77" s="63">
        <f>IF($T77="","",IF(AND(ISNUMBER($F77),$F77&lt;=IF($Q77=MesCiclo,InicioCiclo,$Q77+MOD(2-WEEKDAY($Q77),7))+20),1,IF(N($U77)&gt;0,AVERAGEIFS($Y$5:$Y$1000,$S$5:$S$1000,ROW(),$T$5:$T$1000,"Sub"),$Y77)))</f>
        <v/>
      </c>
      <c r="AD77" s="63">
        <f>IF($T77="","",IF(AND(ISNUMBER($F77),$F77&lt;=IF($Q77=MesCiclo,InicioCiclo,$Q77+MOD(2-WEEKDAY($Q77),7))+27),1,IF(N($U77)&gt;0,AVERAGEIFS($Z$5:$Z$1000,$S$5:$S$1000,ROW(),$T$5:$T$1000,"Sub"),$Z77)))</f>
        <v/>
      </c>
      <c r="AE77" s="63">
        <f>IF($T77&lt;&gt;"Macro","",IF(COUNTIFS($Q$5:$Q$1000,$Q77,$T$5:$T$1000,"Macro",$G$5:$G$1000,"&gt;0")=0,1/COUNTIFS($Q$5:$Q$1000,$Q77,$T$5:$T$1000,"Macro"),IF(AND(ISNUMBER($G77),N($G77)&gt;0),$G77,SUMIFS($G$5:$G$1000,$Q$5:$Q$1000,$Q77,$T$5:$T$1000,"Macro")/COUNTIFS($Q$5:$Q$1000,$Q77,$T$5:$T$1000,"Macro",$G$5:$G$1000,"&gt;0"))/(COUNTIFS($Q$5:$Q$1000,$Q77,$T$5:$T$1000,"Macro")*SUMIFS($G$5:$G$1000,$Q$5:$Q$1000,$Q77,$T$5:$T$1000,"Macro")/COUNTIFS($Q$5:$Q$1000,$Q77,$T$5:$T$1000,"Macro",$G$5:$G$1000,"&gt;0"))))</f>
        <v/>
      </c>
    </row>
    <row r="78">
      <c r="A78" s="55">
        <f>IF(NOT((COUNTA($B78:$K78)+COUNTA($O78))&gt;0),"",IF($T78="Macro",COUNTIFS($T$5:$T78,"Macro",$Q$5:$Q78,$Q78),IF(N($S78)=0,"?",COUNTIFS(INDEX($T$5:$T$1000,1):INDEX($T$5:$T$1000,$S78-4),"Macro",INDEX($Q$5:$Q$1000,1):INDEX($Q$5:$Q$1000,$S78-4),INDEX($Q$5:$Q$1000,$S78-4))&amp;"."&amp;COUNTIFS($S$5:$S78,$S78,$T$5:$T78,"Sub"))))</f>
        <v/>
      </c>
      <c r="B78" s="56" t="n"/>
      <c r="C78" s="57" t="n"/>
      <c r="D78" s="58" t="n"/>
      <c r="E78" s="58" t="n"/>
      <c r="F78" s="58" t="n"/>
      <c r="G78" s="59" t="n"/>
      <c r="H78" s="59" t="n"/>
      <c r="I78" s="59" t="n"/>
      <c r="J78" s="59" t="n"/>
      <c r="K78" s="59" t="n"/>
      <c r="L78" s="60">
        <f>IF(NOT((COUNTA($B78:$K78)+COUNTA($O78))&gt;0),"",IF(ISNUMBER($F78),1,IF(N($U78)&gt;0,AVERAGEIFS($V$5:$V$1000,$S$5:$S$1000,ROW(),$T$5:$T$1000,"Sub"),$V78)))</f>
        <v/>
      </c>
      <c r="M78" s="55">
        <f>IF($L78="","",IF($L78&gt;=1,"Completado",IF($L78&gt;0,"En curso","Pendiente")))</f>
        <v/>
      </c>
      <c r="N78" s="55">
        <f>IF(NOT((COUNTA($B78:$K78)+COUNTA($O78))&gt;0),"",IF(ISNUMBER($F78),IF(AND(ISNUMBER($E78),$F78&gt;$E78),"Cumplida con "&amp;($F78-$E78)&amp;IF($F78-$E78=1," día"," días")&amp;" de retraso","Cumplida"),IF(N($L78)&gt;=1,"Cumplida",IF(NOT(ISNUMBER($E78)),"Sin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plazo")))))))</f>
        <v/>
      </c>
      <c r="O78" s="57" t="n"/>
      <c r="P78" s="61">
        <f>IF(NOT((COUNTA($B78:$K78)+COUNTA($O78))&gt;0),"",IF((IF($C78="","Falta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",""))="","✔ OK","⚠ "&amp;LEFT(IF($C78="","Falta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",""),LEN(IF($C78="","Falta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",""))-3)))</f>
        <v/>
      </c>
      <c r="Q78" s="62">
        <f>IF(NOT((COUNTA($B78:$K78)+COUNTA($O78))&gt;0),"",IF(AND($T78="Sub",N($S78)&gt;0),IF(ISNUMBER(INDEX($D$5:$D$1000,$S78-4)),DATE(YEAR(INDEX($D$5:$D$1000,$S78-4)),MONTH(INDEX($D$5:$D$1000,$S78-4)),1),IF(ISNUMBER(INDEX($E$5:$E$1000,$S78-4)),DATE(YEAR(INDEX($E$5:$E$1000,$S78-4)),MONTH(INDEX($E$5:$E$1000,$S78-4)),1),MesCiclo)),IF(ISNUMBER($D78),DATE(YEAR($D78),MONTH($D78),1),IF(ISNUMBER($E78),DATE(YEAR($E78),MONTH($E78),1),MesCiclo))))</f>
        <v/>
      </c>
      <c r="R78" s="63">
        <f>IF(OR($Q78="",$Q78&lt;&gt;MesCiclo),"",COUNTIF($Q$5:$Q78,MesCiclo))</f>
        <v/>
      </c>
      <c r="S78" s="63">
        <f>IF($T78="","",IF($T78="Macro",ROW(),IFERROR(LOOKUP(2,1/($T$5:$T78="Macro"),ROW($T$5:$T78)),0)))</f>
        <v/>
      </c>
      <c r="T78" s="63">
        <f>IF(NOT((COUNTA($B78:$K78)+COUNTA($O78))&gt;0),"",IF($B78="Subactividad","Sub","Macro"))</f>
        <v/>
      </c>
      <c r="U78" s="63">
        <f>IF($T78="Macro",COUNTIFS($S$5:$S$1000,ROW(),$T$5:$T$1000,"Sub"),"")</f>
        <v/>
      </c>
      <c r="V78" s="63">
        <f>IF($T78="","",IF(ISNUMBER($F78),1,IFERROR(LOOKUP(2,1/($H78:$K78&lt;&gt;""),$H78:$K78),0)))</f>
        <v/>
      </c>
      <c r="W78" s="63">
        <f>IF($T78="","",IF(AND(ISNUMBER($F78),$F78&lt;=IF($Q78=MesCiclo,InicioCiclo,$Q78+MOD(2-WEEKDAY($Q78),7))+6),1,IF(ISNUMBER($H78),$H78,0)))</f>
        <v/>
      </c>
      <c r="X78" s="63">
        <f>IF($T78="","",IF(AND(ISNUMBER($F78),$F78&lt;=IF($Q78=MesCiclo,InicioCiclo,$Q78+MOD(2-WEEKDAY($Q78),7))+13),1,IF(ISNUMBER($I78),$I78,$W78)))</f>
        <v/>
      </c>
      <c r="Y78" s="63">
        <f>IF($T78="","",IF(AND(ISNUMBER($F78),$F78&lt;=IF($Q78=MesCiclo,InicioCiclo,$Q78+MOD(2-WEEKDAY($Q78),7))+20),1,IF(ISNUMBER($J78),$J78,$X78)))</f>
        <v/>
      </c>
      <c r="Z78" s="63">
        <f>IF($T78="","",IF(AND(ISNUMBER($F78),$F78&lt;=IF($Q78=MesCiclo,InicioCiclo,$Q78+MOD(2-WEEKDAY($Q78),7))+27),1,IF(ISNUMBER($K78),$K78,$Y78)))</f>
        <v/>
      </c>
      <c r="AA78" s="63">
        <f>IF($T78="","",IF(AND(ISNUMBER($F78),$F78&lt;=IF($Q78=MesCiclo,InicioCiclo,$Q78+MOD(2-WEEKDAY($Q78),7))+6),1,IF(N($U78)&gt;0,AVERAGEIFS($W$5:$W$1000,$S$5:$S$1000,ROW(),$T$5:$T$1000,"Sub"),$W78)))</f>
        <v/>
      </c>
      <c r="AB78" s="63">
        <f>IF($T78="","",IF(AND(ISNUMBER($F78),$F78&lt;=IF($Q78=MesCiclo,InicioCiclo,$Q78+MOD(2-WEEKDAY($Q78),7))+13),1,IF(N($U78)&gt;0,AVERAGEIFS($X$5:$X$1000,$S$5:$S$1000,ROW(),$T$5:$T$1000,"Sub"),$X78)))</f>
        <v/>
      </c>
      <c r="AC78" s="63">
        <f>IF($T78="","",IF(AND(ISNUMBER($F78),$F78&lt;=IF($Q78=MesCiclo,InicioCiclo,$Q78+MOD(2-WEEKDAY($Q78),7))+20),1,IF(N($U78)&gt;0,AVERAGEIFS($Y$5:$Y$1000,$S$5:$S$1000,ROW(),$T$5:$T$1000,"Sub"),$Y78)))</f>
        <v/>
      </c>
      <c r="AD78" s="63">
        <f>IF($T78="","",IF(AND(ISNUMBER($F78),$F78&lt;=IF($Q78=MesCiclo,InicioCiclo,$Q78+MOD(2-WEEKDAY($Q78),7))+27),1,IF(N($U78)&gt;0,AVERAGEIFS($Z$5:$Z$1000,$S$5:$S$1000,ROW(),$T$5:$T$1000,"Sub"),$Z78)))</f>
        <v/>
      </c>
      <c r="AE78" s="63">
        <f>IF($T78&lt;&gt;"Macro","",IF(COUNTIFS($Q$5:$Q$1000,$Q78,$T$5:$T$1000,"Macro",$G$5:$G$1000,"&gt;0")=0,1/COUNTIFS($Q$5:$Q$1000,$Q78,$T$5:$T$1000,"Macro"),IF(AND(ISNUMBER($G78),N($G78)&gt;0),$G78,SUMIFS($G$5:$G$1000,$Q$5:$Q$1000,$Q78,$T$5:$T$1000,"Macro")/COUNTIFS($Q$5:$Q$1000,$Q78,$T$5:$T$1000,"Macro",$G$5:$G$1000,"&gt;0"))/(COUNTIFS($Q$5:$Q$1000,$Q78,$T$5:$T$1000,"Macro")*SUMIFS($G$5:$G$1000,$Q$5:$Q$1000,$Q78,$T$5:$T$1000,"Macro")/COUNTIFS($Q$5:$Q$1000,$Q78,$T$5:$T$1000,"Macro",$G$5:$G$1000,"&gt;0"))))</f>
        <v/>
      </c>
    </row>
    <row r="79">
      <c r="A79" s="55">
        <f>IF(NOT((COUNTA($B79:$K79)+COUNTA($O79))&gt;0),"",IF($T79="Macro",COUNTIFS($T$5:$T79,"Macro",$Q$5:$Q79,$Q79),IF(N($S79)=0,"?",COUNTIFS(INDEX($T$5:$T$1000,1):INDEX($T$5:$T$1000,$S79-4),"Macro",INDEX($Q$5:$Q$1000,1):INDEX($Q$5:$Q$1000,$S79-4),INDEX($Q$5:$Q$1000,$S79-4))&amp;"."&amp;COUNTIFS($S$5:$S79,$S79,$T$5:$T79,"Sub"))))</f>
        <v/>
      </c>
      <c r="B79" s="56" t="n"/>
      <c r="C79" s="57" t="n"/>
      <c r="D79" s="58" t="n"/>
      <c r="E79" s="58" t="n"/>
      <c r="F79" s="58" t="n"/>
      <c r="G79" s="59" t="n"/>
      <c r="H79" s="59" t="n"/>
      <c r="I79" s="59" t="n"/>
      <c r="J79" s="59" t="n"/>
      <c r="K79" s="59" t="n"/>
      <c r="L79" s="60">
        <f>IF(NOT((COUNTA($B79:$K79)+COUNTA($O79))&gt;0),"",IF(ISNUMBER($F79),1,IF(N($U79)&gt;0,AVERAGEIFS($V$5:$V$1000,$S$5:$S$1000,ROW(),$T$5:$T$1000,"Sub"),$V79)))</f>
        <v/>
      </c>
      <c r="M79" s="55">
        <f>IF($L79="","",IF($L79&gt;=1,"Completado",IF($L79&gt;0,"En curso","Pendiente")))</f>
        <v/>
      </c>
      <c r="N79" s="55">
        <f>IF(NOT((COUNTA($B79:$K79)+COUNTA($O79))&gt;0),"",IF(ISNUMBER($F79),IF(AND(ISNUMBER($E79),$F79&gt;$E79),"Cumplida con "&amp;($F79-$E79)&amp;IF($F79-$E79=1," día"," días")&amp;" de retraso","Cumplida"),IF(N($L79)&gt;=1,"Cumplida",IF(NOT(ISNUMBER($E79)),"Sin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plazo")))))))</f>
        <v/>
      </c>
      <c r="O79" s="57" t="n"/>
      <c r="P79" s="61">
        <f>IF(NOT((COUNTA($B79:$K79)+COUNTA($O79))&gt;0),"",IF((IF($C79="","Falta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",""))="","✔ OK","⚠ "&amp;LEFT(IF($C79="","Falta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",""),LEN(IF($C79="","Falta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",""))-3)))</f>
        <v/>
      </c>
      <c r="Q79" s="62">
        <f>IF(NOT((COUNTA($B79:$K79)+COUNTA($O79))&gt;0),"",IF(AND($T79="Sub",N($S79)&gt;0),IF(ISNUMBER(INDEX($D$5:$D$1000,$S79-4)),DATE(YEAR(INDEX($D$5:$D$1000,$S79-4)),MONTH(INDEX($D$5:$D$1000,$S79-4)),1),IF(ISNUMBER(INDEX($E$5:$E$1000,$S79-4)),DATE(YEAR(INDEX($E$5:$E$1000,$S79-4)),MONTH(INDEX($E$5:$E$1000,$S79-4)),1),MesCiclo)),IF(ISNUMBER($D79),DATE(YEAR($D79),MONTH($D79),1),IF(ISNUMBER($E79),DATE(YEAR($E79),MONTH($E79),1),MesCiclo))))</f>
        <v/>
      </c>
      <c r="R79" s="63">
        <f>IF(OR($Q79="",$Q79&lt;&gt;MesCiclo),"",COUNTIF($Q$5:$Q79,MesCiclo))</f>
        <v/>
      </c>
      <c r="S79" s="63">
        <f>IF($T79="","",IF($T79="Macro",ROW(),IFERROR(LOOKUP(2,1/($T$5:$T79="Macro"),ROW($T$5:$T79)),0)))</f>
        <v/>
      </c>
      <c r="T79" s="63">
        <f>IF(NOT((COUNTA($B79:$K79)+COUNTA($O79))&gt;0),"",IF($B79="Subactividad","Sub","Macro"))</f>
        <v/>
      </c>
      <c r="U79" s="63">
        <f>IF($T79="Macro",COUNTIFS($S$5:$S$1000,ROW(),$T$5:$T$1000,"Sub"),"")</f>
        <v/>
      </c>
      <c r="V79" s="63">
        <f>IF($T79="","",IF(ISNUMBER($F79),1,IFERROR(LOOKUP(2,1/($H79:$K79&lt;&gt;""),$H79:$K79),0)))</f>
        <v/>
      </c>
      <c r="W79" s="63">
        <f>IF($T79="","",IF(AND(ISNUMBER($F79),$F79&lt;=IF($Q79=MesCiclo,InicioCiclo,$Q79+MOD(2-WEEKDAY($Q79),7))+6),1,IF(ISNUMBER($H79),$H79,0)))</f>
        <v/>
      </c>
      <c r="X79" s="63">
        <f>IF($T79="","",IF(AND(ISNUMBER($F79),$F79&lt;=IF($Q79=MesCiclo,InicioCiclo,$Q79+MOD(2-WEEKDAY($Q79),7))+13),1,IF(ISNUMBER($I79),$I79,$W79)))</f>
        <v/>
      </c>
      <c r="Y79" s="63">
        <f>IF($T79="","",IF(AND(ISNUMBER($F79),$F79&lt;=IF($Q79=MesCiclo,InicioCiclo,$Q79+MOD(2-WEEKDAY($Q79),7))+20),1,IF(ISNUMBER($J79),$J79,$X79)))</f>
        <v/>
      </c>
      <c r="Z79" s="63">
        <f>IF($T79="","",IF(AND(ISNUMBER($F79),$F79&lt;=IF($Q79=MesCiclo,InicioCiclo,$Q79+MOD(2-WEEKDAY($Q79),7))+27),1,IF(ISNUMBER($K79),$K79,$Y79)))</f>
        <v/>
      </c>
      <c r="AA79" s="63">
        <f>IF($T79="","",IF(AND(ISNUMBER($F79),$F79&lt;=IF($Q79=MesCiclo,InicioCiclo,$Q79+MOD(2-WEEKDAY($Q79),7))+6),1,IF(N($U79)&gt;0,AVERAGEIFS($W$5:$W$1000,$S$5:$S$1000,ROW(),$T$5:$T$1000,"Sub"),$W79)))</f>
        <v/>
      </c>
      <c r="AB79" s="63">
        <f>IF($T79="","",IF(AND(ISNUMBER($F79),$F79&lt;=IF($Q79=MesCiclo,InicioCiclo,$Q79+MOD(2-WEEKDAY($Q79),7))+13),1,IF(N($U79)&gt;0,AVERAGEIFS($X$5:$X$1000,$S$5:$S$1000,ROW(),$T$5:$T$1000,"Sub"),$X79)))</f>
        <v/>
      </c>
      <c r="AC79" s="63">
        <f>IF($T79="","",IF(AND(ISNUMBER($F79),$F79&lt;=IF($Q79=MesCiclo,InicioCiclo,$Q79+MOD(2-WEEKDAY($Q79),7))+20),1,IF(N($U79)&gt;0,AVERAGEIFS($Y$5:$Y$1000,$S$5:$S$1000,ROW(),$T$5:$T$1000,"Sub"),$Y79)))</f>
        <v/>
      </c>
      <c r="AD79" s="63">
        <f>IF($T79="","",IF(AND(ISNUMBER($F79),$F79&lt;=IF($Q79=MesCiclo,InicioCiclo,$Q79+MOD(2-WEEKDAY($Q79),7))+27),1,IF(N($U79)&gt;0,AVERAGEIFS($Z$5:$Z$1000,$S$5:$S$1000,ROW(),$T$5:$T$1000,"Sub"),$Z79)))</f>
        <v/>
      </c>
      <c r="AE79" s="63">
        <f>IF($T79&lt;&gt;"Macro","",IF(COUNTIFS($Q$5:$Q$1000,$Q79,$T$5:$T$1000,"Macro",$G$5:$G$1000,"&gt;0")=0,1/COUNTIFS($Q$5:$Q$1000,$Q79,$T$5:$T$1000,"Macro"),IF(AND(ISNUMBER($G79),N($G79)&gt;0),$G79,SUMIFS($G$5:$G$1000,$Q$5:$Q$1000,$Q79,$T$5:$T$1000,"Macro")/COUNTIFS($Q$5:$Q$1000,$Q79,$T$5:$T$1000,"Macro",$G$5:$G$1000,"&gt;0"))/(COUNTIFS($Q$5:$Q$1000,$Q79,$T$5:$T$1000,"Macro")*SUMIFS($G$5:$G$1000,$Q$5:$Q$1000,$Q79,$T$5:$T$1000,"Macro")/COUNTIFS($Q$5:$Q$1000,$Q79,$T$5:$T$1000,"Macro",$G$5:$G$1000,"&gt;0"))))</f>
        <v/>
      </c>
    </row>
    <row r="80">
      <c r="A80" s="55">
        <f>IF(NOT((COUNTA($B80:$K80)+COUNTA($O80))&gt;0),"",IF($T80="Macro",COUNTIFS($T$5:$T80,"Macro",$Q$5:$Q80,$Q80),IF(N($S80)=0,"?",COUNTIFS(INDEX($T$5:$T$1000,1):INDEX($T$5:$T$1000,$S80-4),"Macro",INDEX($Q$5:$Q$1000,1):INDEX($Q$5:$Q$1000,$S80-4),INDEX($Q$5:$Q$1000,$S80-4))&amp;"."&amp;COUNTIFS($S$5:$S80,$S80,$T$5:$T80,"Sub"))))</f>
        <v/>
      </c>
      <c r="B80" s="56" t="n"/>
      <c r="C80" s="57" t="n"/>
      <c r="D80" s="58" t="n"/>
      <c r="E80" s="58" t="n"/>
      <c r="F80" s="58" t="n"/>
      <c r="G80" s="59" t="n"/>
      <c r="H80" s="59" t="n"/>
      <c r="I80" s="59" t="n"/>
      <c r="J80" s="59" t="n"/>
      <c r="K80" s="59" t="n"/>
      <c r="L80" s="60">
        <f>IF(NOT((COUNTA($B80:$K80)+COUNTA($O80))&gt;0),"",IF(ISNUMBER($F80),1,IF(N($U80)&gt;0,AVERAGEIFS($V$5:$V$1000,$S$5:$S$1000,ROW(),$T$5:$T$1000,"Sub"),$V80)))</f>
        <v/>
      </c>
      <c r="M80" s="55">
        <f>IF($L80="","",IF($L80&gt;=1,"Completado",IF($L80&gt;0,"En curso","Pendiente")))</f>
        <v/>
      </c>
      <c r="N80" s="55">
        <f>IF(NOT((COUNTA($B80:$K80)+COUNTA($O80))&gt;0),"",IF(ISNUMBER($F80),IF(AND(ISNUMBER($E80),$F80&gt;$E80),"Cumplida con "&amp;($F80-$E80)&amp;IF($F80-$E80=1," día"," días")&amp;" de retraso","Cumplida"),IF(N($L80)&gt;=1,"Cumplida",IF(NOT(ISNUMBER($E80)),"Sin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plazo")))))))</f>
        <v/>
      </c>
      <c r="O80" s="57" t="n"/>
      <c r="P80" s="61">
        <f>IF(NOT((COUNTA($B80:$K80)+COUNTA($O80))&gt;0),"",IF((IF($C80="","Falta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",""))="","✔ OK","⚠ "&amp;LEFT(IF($C80="","Falta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",""),LEN(IF($C80="","Falta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",""))-3)))</f>
        <v/>
      </c>
      <c r="Q80" s="62">
        <f>IF(NOT((COUNTA($B80:$K80)+COUNTA($O80))&gt;0),"",IF(AND($T80="Sub",N($S80)&gt;0),IF(ISNUMBER(INDEX($D$5:$D$1000,$S80-4)),DATE(YEAR(INDEX($D$5:$D$1000,$S80-4)),MONTH(INDEX($D$5:$D$1000,$S80-4)),1),IF(ISNUMBER(INDEX($E$5:$E$1000,$S80-4)),DATE(YEAR(INDEX($E$5:$E$1000,$S80-4)),MONTH(INDEX($E$5:$E$1000,$S80-4)),1),MesCiclo)),IF(ISNUMBER($D80),DATE(YEAR($D80),MONTH($D80),1),IF(ISNUMBER($E80),DATE(YEAR($E80),MONTH($E80),1),MesCiclo))))</f>
        <v/>
      </c>
      <c r="R80" s="63">
        <f>IF(OR($Q80="",$Q80&lt;&gt;MesCiclo),"",COUNTIF($Q$5:$Q80,MesCiclo))</f>
        <v/>
      </c>
      <c r="S80" s="63">
        <f>IF($T80="","",IF($T80="Macro",ROW(),IFERROR(LOOKUP(2,1/($T$5:$T80="Macro"),ROW($T$5:$T80)),0)))</f>
        <v/>
      </c>
      <c r="T80" s="63">
        <f>IF(NOT((COUNTA($B80:$K80)+COUNTA($O80))&gt;0),"",IF($B80="Subactividad","Sub","Macro"))</f>
        <v/>
      </c>
      <c r="U80" s="63">
        <f>IF($T80="Macro",COUNTIFS($S$5:$S$1000,ROW(),$T$5:$T$1000,"Sub"),"")</f>
        <v/>
      </c>
      <c r="V80" s="63">
        <f>IF($T80="","",IF(ISNUMBER($F80),1,IFERROR(LOOKUP(2,1/($H80:$K80&lt;&gt;""),$H80:$K80),0)))</f>
        <v/>
      </c>
      <c r="W80" s="63">
        <f>IF($T80="","",IF(AND(ISNUMBER($F80),$F80&lt;=IF($Q80=MesCiclo,InicioCiclo,$Q80+MOD(2-WEEKDAY($Q80),7))+6),1,IF(ISNUMBER($H80),$H80,0)))</f>
        <v/>
      </c>
      <c r="X80" s="63">
        <f>IF($T80="","",IF(AND(ISNUMBER($F80),$F80&lt;=IF($Q80=MesCiclo,InicioCiclo,$Q80+MOD(2-WEEKDAY($Q80),7))+13),1,IF(ISNUMBER($I80),$I80,$W80)))</f>
        <v/>
      </c>
      <c r="Y80" s="63">
        <f>IF($T80="","",IF(AND(ISNUMBER($F80),$F80&lt;=IF($Q80=MesCiclo,InicioCiclo,$Q80+MOD(2-WEEKDAY($Q80),7))+20),1,IF(ISNUMBER($J80),$J80,$X80)))</f>
        <v/>
      </c>
      <c r="Z80" s="63">
        <f>IF($T80="","",IF(AND(ISNUMBER($F80),$F80&lt;=IF($Q80=MesCiclo,InicioCiclo,$Q80+MOD(2-WEEKDAY($Q80),7))+27),1,IF(ISNUMBER($K80),$K80,$Y80)))</f>
        <v/>
      </c>
      <c r="AA80" s="63">
        <f>IF($T80="","",IF(AND(ISNUMBER($F80),$F80&lt;=IF($Q80=MesCiclo,InicioCiclo,$Q80+MOD(2-WEEKDAY($Q80),7))+6),1,IF(N($U80)&gt;0,AVERAGEIFS($W$5:$W$1000,$S$5:$S$1000,ROW(),$T$5:$T$1000,"Sub"),$W80)))</f>
        <v/>
      </c>
      <c r="AB80" s="63">
        <f>IF($T80="","",IF(AND(ISNUMBER($F80),$F80&lt;=IF($Q80=MesCiclo,InicioCiclo,$Q80+MOD(2-WEEKDAY($Q80),7))+13),1,IF(N($U80)&gt;0,AVERAGEIFS($X$5:$X$1000,$S$5:$S$1000,ROW(),$T$5:$T$1000,"Sub"),$X80)))</f>
        <v/>
      </c>
      <c r="AC80" s="63">
        <f>IF($T80="","",IF(AND(ISNUMBER($F80),$F80&lt;=IF($Q80=MesCiclo,InicioCiclo,$Q80+MOD(2-WEEKDAY($Q80),7))+20),1,IF(N($U80)&gt;0,AVERAGEIFS($Y$5:$Y$1000,$S$5:$S$1000,ROW(),$T$5:$T$1000,"Sub"),$Y80)))</f>
        <v/>
      </c>
      <c r="AD80" s="63">
        <f>IF($T80="","",IF(AND(ISNUMBER($F80),$F80&lt;=IF($Q80=MesCiclo,InicioCiclo,$Q80+MOD(2-WEEKDAY($Q80),7))+27),1,IF(N($U80)&gt;0,AVERAGEIFS($Z$5:$Z$1000,$S$5:$S$1000,ROW(),$T$5:$T$1000,"Sub"),$Z80)))</f>
        <v/>
      </c>
      <c r="AE80" s="63">
        <f>IF($T80&lt;&gt;"Macro","",IF(COUNTIFS($Q$5:$Q$1000,$Q80,$T$5:$T$1000,"Macro",$G$5:$G$1000,"&gt;0")=0,1/COUNTIFS($Q$5:$Q$1000,$Q80,$T$5:$T$1000,"Macro"),IF(AND(ISNUMBER($G80),N($G80)&gt;0),$G80,SUMIFS($G$5:$G$1000,$Q$5:$Q$1000,$Q80,$T$5:$T$1000,"Macro")/COUNTIFS($Q$5:$Q$1000,$Q80,$T$5:$T$1000,"Macro",$G$5:$G$1000,"&gt;0"))/(COUNTIFS($Q$5:$Q$1000,$Q80,$T$5:$T$1000,"Macro")*SUMIFS($G$5:$G$1000,$Q$5:$Q$1000,$Q80,$T$5:$T$1000,"Macro")/COUNTIFS($Q$5:$Q$1000,$Q80,$T$5:$T$1000,"Macro",$G$5:$G$1000,"&gt;0"))))</f>
        <v/>
      </c>
    </row>
    <row r="81">
      <c r="A81" s="55">
        <f>IF(NOT((COUNTA($B81:$K81)+COUNTA($O81))&gt;0),"",IF($T81="Macro",COUNTIFS($T$5:$T81,"Macro",$Q$5:$Q81,$Q81),IF(N($S81)=0,"?",COUNTIFS(INDEX($T$5:$T$1000,1):INDEX($T$5:$T$1000,$S81-4),"Macro",INDEX($Q$5:$Q$1000,1):INDEX($Q$5:$Q$1000,$S81-4),INDEX($Q$5:$Q$1000,$S81-4))&amp;"."&amp;COUNTIFS($S$5:$S81,$S81,$T$5:$T81,"Sub"))))</f>
        <v/>
      </c>
      <c r="B81" s="56" t="n"/>
      <c r="C81" s="57" t="n"/>
      <c r="D81" s="58" t="n"/>
      <c r="E81" s="58" t="n"/>
      <c r="F81" s="58" t="n"/>
      <c r="G81" s="59" t="n"/>
      <c r="H81" s="59" t="n"/>
      <c r="I81" s="59" t="n"/>
      <c r="J81" s="59" t="n"/>
      <c r="K81" s="59" t="n"/>
      <c r="L81" s="60">
        <f>IF(NOT((COUNTA($B81:$K81)+COUNTA($O81))&gt;0),"",IF(ISNUMBER($F81),1,IF(N($U81)&gt;0,AVERAGEIFS($V$5:$V$1000,$S$5:$S$1000,ROW(),$T$5:$T$1000,"Sub"),$V81)))</f>
        <v/>
      </c>
      <c r="M81" s="55">
        <f>IF($L81="","",IF($L81&gt;=1,"Completado",IF($L81&gt;0,"En curso","Pendiente")))</f>
        <v/>
      </c>
      <c r="N81" s="55">
        <f>IF(NOT((COUNTA($B81:$K81)+COUNTA($O81))&gt;0),"",IF(ISNUMBER($F81),IF(AND(ISNUMBER($E81),$F81&gt;$E81),"Cumplida con "&amp;($F81-$E81)&amp;IF($F81-$E81=1," día"," días")&amp;" de retraso","Cumplida"),IF(N($L81)&gt;=1,"Cumplida",IF(NOT(ISNUMBER($E81)),"Sin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plazo")))))))</f>
        <v/>
      </c>
      <c r="O81" s="57" t="n"/>
      <c r="P81" s="61">
        <f>IF(NOT((COUNTA($B81:$K81)+COUNTA($O81))&gt;0),"",IF((IF($C81="","Falta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",""))="","✔ OK","⚠ "&amp;LEFT(IF($C81="","Falta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",""),LEN(IF($C81="","Falta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",""))-3)))</f>
        <v/>
      </c>
      <c r="Q81" s="62">
        <f>IF(NOT((COUNTA($B81:$K81)+COUNTA($O81))&gt;0),"",IF(AND($T81="Sub",N($S81)&gt;0),IF(ISNUMBER(INDEX($D$5:$D$1000,$S81-4)),DATE(YEAR(INDEX($D$5:$D$1000,$S81-4)),MONTH(INDEX($D$5:$D$1000,$S81-4)),1),IF(ISNUMBER(INDEX($E$5:$E$1000,$S81-4)),DATE(YEAR(INDEX($E$5:$E$1000,$S81-4)),MONTH(INDEX($E$5:$E$1000,$S81-4)),1),MesCiclo)),IF(ISNUMBER($D81),DATE(YEAR($D81),MONTH($D81),1),IF(ISNUMBER($E81),DATE(YEAR($E81),MONTH($E81),1),MesCiclo))))</f>
        <v/>
      </c>
      <c r="R81" s="63">
        <f>IF(OR($Q81="",$Q81&lt;&gt;MesCiclo),"",COUNTIF($Q$5:$Q81,MesCiclo))</f>
        <v/>
      </c>
      <c r="S81" s="63">
        <f>IF($T81="","",IF($T81="Macro",ROW(),IFERROR(LOOKUP(2,1/($T$5:$T81="Macro"),ROW($T$5:$T81)),0)))</f>
        <v/>
      </c>
      <c r="T81" s="63">
        <f>IF(NOT((COUNTA($B81:$K81)+COUNTA($O81))&gt;0),"",IF($B81="Subactividad","Sub","Macro"))</f>
        <v/>
      </c>
      <c r="U81" s="63">
        <f>IF($T81="Macro",COUNTIFS($S$5:$S$1000,ROW(),$T$5:$T$1000,"Sub"),"")</f>
        <v/>
      </c>
      <c r="V81" s="63">
        <f>IF($T81="","",IF(ISNUMBER($F81),1,IFERROR(LOOKUP(2,1/($H81:$K81&lt;&gt;""),$H81:$K81),0)))</f>
        <v/>
      </c>
      <c r="W81" s="63">
        <f>IF($T81="","",IF(AND(ISNUMBER($F81),$F81&lt;=IF($Q81=MesCiclo,InicioCiclo,$Q81+MOD(2-WEEKDAY($Q81),7))+6),1,IF(ISNUMBER($H81),$H81,0)))</f>
        <v/>
      </c>
      <c r="X81" s="63">
        <f>IF($T81="","",IF(AND(ISNUMBER($F81),$F81&lt;=IF($Q81=MesCiclo,InicioCiclo,$Q81+MOD(2-WEEKDAY($Q81),7))+13),1,IF(ISNUMBER($I81),$I81,$W81)))</f>
        <v/>
      </c>
      <c r="Y81" s="63">
        <f>IF($T81="","",IF(AND(ISNUMBER($F81),$F81&lt;=IF($Q81=MesCiclo,InicioCiclo,$Q81+MOD(2-WEEKDAY($Q81),7))+20),1,IF(ISNUMBER($J81),$J81,$X81)))</f>
        <v/>
      </c>
      <c r="Z81" s="63">
        <f>IF($T81="","",IF(AND(ISNUMBER($F81),$F81&lt;=IF($Q81=MesCiclo,InicioCiclo,$Q81+MOD(2-WEEKDAY($Q81),7))+27),1,IF(ISNUMBER($K81),$K81,$Y81)))</f>
        <v/>
      </c>
      <c r="AA81" s="63">
        <f>IF($T81="","",IF(AND(ISNUMBER($F81),$F81&lt;=IF($Q81=MesCiclo,InicioCiclo,$Q81+MOD(2-WEEKDAY($Q81),7))+6),1,IF(N($U81)&gt;0,AVERAGEIFS($W$5:$W$1000,$S$5:$S$1000,ROW(),$T$5:$T$1000,"Sub"),$W81)))</f>
        <v/>
      </c>
      <c r="AB81" s="63">
        <f>IF($T81="","",IF(AND(ISNUMBER($F81),$F81&lt;=IF($Q81=MesCiclo,InicioCiclo,$Q81+MOD(2-WEEKDAY($Q81),7))+13),1,IF(N($U81)&gt;0,AVERAGEIFS($X$5:$X$1000,$S$5:$S$1000,ROW(),$T$5:$T$1000,"Sub"),$X81)))</f>
        <v/>
      </c>
      <c r="AC81" s="63">
        <f>IF($T81="","",IF(AND(ISNUMBER($F81),$F81&lt;=IF($Q81=MesCiclo,InicioCiclo,$Q81+MOD(2-WEEKDAY($Q81),7))+20),1,IF(N($U81)&gt;0,AVERAGEIFS($Y$5:$Y$1000,$S$5:$S$1000,ROW(),$T$5:$T$1000,"Sub"),$Y81)))</f>
        <v/>
      </c>
      <c r="AD81" s="63">
        <f>IF($T81="","",IF(AND(ISNUMBER($F81),$F81&lt;=IF($Q81=MesCiclo,InicioCiclo,$Q81+MOD(2-WEEKDAY($Q81),7))+27),1,IF(N($U81)&gt;0,AVERAGEIFS($Z$5:$Z$1000,$S$5:$S$1000,ROW(),$T$5:$T$1000,"Sub"),$Z81)))</f>
        <v/>
      </c>
      <c r="AE81" s="63">
        <f>IF($T81&lt;&gt;"Macro","",IF(COUNTIFS($Q$5:$Q$1000,$Q81,$T$5:$T$1000,"Macro",$G$5:$G$1000,"&gt;0")=0,1/COUNTIFS($Q$5:$Q$1000,$Q81,$T$5:$T$1000,"Macro"),IF(AND(ISNUMBER($G81),N($G81)&gt;0),$G81,SUMIFS($G$5:$G$1000,$Q$5:$Q$1000,$Q81,$T$5:$T$1000,"Macro")/COUNTIFS($Q$5:$Q$1000,$Q81,$T$5:$T$1000,"Macro",$G$5:$G$1000,"&gt;0"))/(COUNTIFS($Q$5:$Q$1000,$Q81,$T$5:$T$1000,"Macro")*SUMIFS($G$5:$G$1000,$Q$5:$Q$1000,$Q81,$T$5:$T$1000,"Macro")/COUNTIFS($Q$5:$Q$1000,$Q81,$T$5:$T$1000,"Macro",$G$5:$G$1000,"&gt;0"))))</f>
        <v/>
      </c>
    </row>
    <row r="82">
      <c r="A82" s="55">
        <f>IF(NOT((COUNTA($B82:$K82)+COUNTA($O82))&gt;0),"",IF($T82="Macro",COUNTIFS($T$5:$T82,"Macro",$Q$5:$Q82,$Q82),IF(N($S82)=0,"?",COUNTIFS(INDEX($T$5:$T$1000,1):INDEX($T$5:$T$1000,$S82-4),"Macro",INDEX($Q$5:$Q$1000,1):INDEX($Q$5:$Q$1000,$S82-4),INDEX($Q$5:$Q$1000,$S82-4))&amp;"."&amp;COUNTIFS($S$5:$S82,$S82,$T$5:$T82,"Sub"))))</f>
        <v/>
      </c>
      <c r="B82" s="56" t="n"/>
      <c r="C82" s="57" t="n"/>
      <c r="D82" s="58" t="n"/>
      <c r="E82" s="58" t="n"/>
      <c r="F82" s="58" t="n"/>
      <c r="G82" s="59" t="n"/>
      <c r="H82" s="59" t="n"/>
      <c r="I82" s="59" t="n"/>
      <c r="J82" s="59" t="n"/>
      <c r="K82" s="59" t="n"/>
      <c r="L82" s="60">
        <f>IF(NOT((COUNTA($B82:$K82)+COUNTA($O82))&gt;0),"",IF(ISNUMBER($F82),1,IF(N($U82)&gt;0,AVERAGEIFS($V$5:$V$1000,$S$5:$S$1000,ROW(),$T$5:$T$1000,"Sub"),$V82)))</f>
        <v/>
      </c>
      <c r="M82" s="55">
        <f>IF($L82="","",IF($L82&gt;=1,"Completado",IF($L82&gt;0,"En curso","Pendiente")))</f>
        <v/>
      </c>
      <c r="N82" s="55">
        <f>IF(NOT((COUNTA($B82:$K82)+COUNTA($O82))&gt;0),"",IF(ISNUMBER($F82),IF(AND(ISNUMBER($E82),$F82&gt;$E82),"Cumplida con "&amp;($F82-$E82)&amp;IF($F82-$E82=1," día"," días")&amp;" de retraso","Cumplida"),IF(N($L82)&gt;=1,"Cumplida",IF(NOT(ISNUMBER($E82)),"Sin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plazo")))))))</f>
        <v/>
      </c>
      <c r="O82" s="57" t="n"/>
      <c r="P82" s="61">
        <f>IF(NOT((COUNTA($B82:$K82)+COUNTA($O82))&gt;0),"",IF((IF($C82="","Falta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",""))="","✔ OK","⚠ "&amp;LEFT(IF($C82="","Falta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",""),LEN(IF($C82="","Falta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",""))-3)))</f>
        <v/>
      </c>
      <c r="Q82" s="62">
        <f>IF(NOT((COUNTA($B82:$K82)+COUNTA($O82))&gt;0),"",IF(AND($T82="Sub",N($S82)&gt;0),IF(ISNUMBER(INDEX($D$5:$D$1000,$S82-4)),DATE(YEAR(INDEX($D$5:$D$1000,$S82-4)),MONTH(INDEX($D$5:$D$1000,$S82-4)),1),IF(ISNUMBER(INDEX($E$5:$E$1000,$S82-4)),DATE(YEAR(INDEX($E$5:$E$1000,$S82-4)),MONTH(INDEX($E$5:$E$1000,$S82-4)),1),MesCiclo)),IF(ISNUMBER($D82),DATE(YEAR($D82),MONTH($D82),1),IF(ISNUMBER($E82),DATE(YEAR($E82),MONTH($E82),1),MesCiclo))))</f>
        <v/>
      </c>
      <c r="R82" s="63">
        <f>IF(OR($Q82="",$Q82&lt;&gt;MesCiclo),"",COUNTIF($Q$5:$Q82,MesCiclo))</f>
        <v/>
      </c>
      <c r="S82" s="63">
        <f>IF($T82="","",IF($T82="Macro",ROW(),IFERROR(LOOKUP(2,1/($T$5:$T82="Macro"),ROW($T$5:$T82)),0)))</f>
        <v/>
      </c>
      <c r="T82" s="63">
        <f>IF(NOT((COUNTA($B82:$K82)+COUNTA($O82))&gt;0),"",IF($B82="Subactividad","Sub","Macro"))</f>
        <v/>
      </c>
      <c r="U82" s="63">
        <f>IF($T82="Macro",COUNTIFS($S$5:$S$1000,ROW(),$T$5:$T$1000,"Sub"),"")</f>
        <v/>
      </c>
      <c r="V82" s="63">
        <f>IF($T82="","",IF(ISNUMBER($F82),1,IFERROR(LOOKUP(2,1/($H82:$K82&lt;&gt;""),$H82:$K82),0)))</f>
        <v/>
      </c>
      <c r="W82" s="63">
        <f>IF($T82="","",IF(AND(ISNUMBER($F82),$F82&lt;=IF($Q82=MesCiclo,InicioCiclo,$Q82+MOD(2-WEEKDAY($Q82),7))+6),1,IF(ISNUMBER($H82),$H82,0)))</f>
        <v/>
      </c>
      <c r="X82" s="63">
        <f>IF($T82="","",IF(AND(ISNUMBER($F82),$F82&lt;=IF($Q82=MesCiclo,InicioCiclo,$Q82+MOD(2-WEEKDAY($Q82),7))+13),1,IF(ISNUMBER($I82),$I82,$W82)))</f>
        <v/>
      </c>
      <c r="Y82" s="63">
        <f>IF($T82="","",IF(AND(ISNUMBER($F82),$F82&lt;=IF($Q82=MesCiclo,InicioCiclo,$Q82+MOD(2-WEEKDAY($Q82),7))+20),1,IF(ISNUMBER($J82),$J82,$X82)))</f>
        <v/>
      </c>
      <c r="Z82" s="63">
        <f>IF($T82="","",IF(AND(ISNUMBER($F82),$F82&lt;=IF($Q82=MesCiclo,InicioCiclo,$Q82+MOD(2-WEEKDAY($Q82),7))+27),1,IF(ISNUMBER($K82),$K82,$Y82)))</f>
        <v/>
      </c>
      <c r="AA82" s="63">
        <f>IF($T82="","",IF(AND(ISNUMBER($F82),$F82&lt;=IF($Q82=MesCiclo,InicioCiclo,$Q82+MOD(2-WEEKDAY($Q82),7))+6),1,IF(N($U82)&gt;0,AVERAGEIFS($W$5:$W$1000,$S$5:$S$1000,ROW(),$T$5:$T$1000,"Sub"),$W82)))</f>
        <v/>
      </c>
      <c r="AB82" s="63">
        <f>IF($T82="","",IF(AND(ISNUMBER($F82),$F82&lt;=IF($Q82=MesCiclo,InicioCiclo,$Q82+MOD(2-WEEKDAY($Q82),7))+13),1,IF(N($U82)&gt;0,AVERAGEIFS($X$5:$X$1000,$S$5:$S$1000,ROW(),$T$5:$T$1000,"Sub"),$X82)))</f>
        <v/>
      </c>
      <c r="AC82" s="63">
        <f>IF($T82="","",IF(AND(ISNUMBER($F82),$F82&lt;=IF($Q82=MesCiclo,InicioCiclo,$Q82+MOD(2-WEEKDAY($Q82),7))+20),1,IF(N($U82)&gt;0,AVERAGEIFS($Y$5:$Y$1000,$S$5:$S$1000,ROW(),$T$5:$T$1000,"Sub"),$Y82)))</f>
        <v/>
      </c>
      <c r="AD82" s="63">
        <f>IF($T82="","",IF(AND(ISNUMBER($F82),$F82&lt;=IF($Q82=MesCiclo,InicioCiclo,$Q82+MOD(2-WEEKDAY($Q82),7))+27),1,IF(N($U82)&gt;0,AVERAGEIFS($Z$5:$Z$1000,$S$5:$S$1000,ROW(),$T$5:$T$1000,"Sub"),$Z82)))</f>
        <v/>
      </c>
      <c r="AE82" s="63">
        <f>IF($T82&lt;&gt;"Macro","",IF(COUNTIFS($Q$5:$Q$1000,$Q82,$T$5:$T$1000,"Macro",$G$5:$G$1000,"&gt;0")=0,1/COUNTIFS($Q$5:$Q$1000,$Q82,$T$5:$T$1000,"Macro"),IF(AND(ISNUMBER($G82),N($G82)&gt;0),$G82,SUMIFS($G$5:$G$1000,$Q$5:$Q$1000,$Q82,$T$5:$T$1000,"Macro")/COUNTIFS($Q$5:$Q$1000,$Q82,$T$5:$T$1000,"Macro",$G$5:$G$1000,"&gt;0"))/(COUNTIFS($Q$5:$Q$1000,$Q82,$T$5:$T$1000,"Macro")*SUMIFS($G$5:$G$1000,$Q$5:$Q$1000,$Q82,$T$5:$T$1000,"Macro")/COUNTIFS($Q$5:$Q$1000,$Q82,$T$5:$T$1000,"Macro",$G$5:$G$1000,"&gt;0"))))</f>
        <v/>
      </c>
    </row>
    <row r="83">
      <c r="A83" s="55">
        <f>IF(NOT((COUNTA($B83:$K83)+COUNTA($O83))&gt;0),"",IF($T83="Macro",COUNTIFS($T$5:$T83,"Macro",$Q$5:$Q83,$Q83),IF(N($S83)=0,"?",COUNTIFS(INDEX($T$5:$T$1000,1):INDEX($T$5:$T$1000,$S83-4),"Macro",INDEX($Q$5:$Q$1000,1):INDEX($Q$5:$Q$1000,$S83-4),INDEX($Q$5:$Q$1000,$S83-4))&amp;"."&amp;COUNTIFS($S$5:$S83,$S83,$T$5:$T83,"Sub"))))</f>
        <v/>
      </c>
      <c r="B83" s="56" t="n"/>
      <c r="C83" s="57" t="n"/>
      <c r="D83" s="58" t="n"/>
      <c r="E83" s="58" t="n"/>
      <c r="F83" s="58" t="n"/>
      <c r="G83" s="59" t="n"/>
      <c r="H83" s="59" t="n"/>
      <c r="I83" s="59" t="n"/>
      <c r="J83" s="59" t="n"/>
      <c r="K83" s="59" t="n"/>
      <c r="L83" s="60">
        <f>IF(NOT((COUNTA($B83:$K83)+COUNTA($O83))&gt;0),"",IF(ISNUMBER($F83),1,IF(N($U83)&gt;0,AVERAGEIFS($V$5:$V$1000,$S$5:$S$1000,ROW(),$T$5:$T$1000,"Sub"),$V83)))</f>
        <v/>
      </c>
      <c r="M83" s="55">
        <f>IF($L83="","",IF($L83&gt;=1,"Completado",IF($L83&gt;0,"En curso","Pendiente")))</f>
        <v/>
      </c>
      <c r="N83" s="55">
        <f>IF(NOT((COUNTA($B83:$K83)+COUNTA($O83))&gt;0),"",IF(ISNUMBER($F83),IF(AND(ISNUMBER($E83),$F83&gt;$E83),"Cumplida con "&amp;($F83-$E83)&amp;IF($F83-$E83=1," día"," días")&amp;" de retraso","Cumplida"),IF(N($L83)&gt;=1,"Cumplida",IF(NOT(ISNUMBER($E83)),"Sin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plazo")))))))</f>
        <v/>
      </c>
      <c r="O83" s="57" t="n"/>
      <c r="P83" s="61">
        <f>IF(NOT((COUNTA($B83:$K83)+COUNTA($O83))&gt;0),"",IF((IF($C83="","Falta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",""))="","✔ OK","⚠ "&amp;LEFT(IF($C83="","Falta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",""),LEN(IF($C83="","Falta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",""))-3)))</f>
        <v/>
      </c>
      <c r="Q83" s="62">
        <f>IF(NOT((COUNTA($B83:$K83)+COUNTA($O83))&gt;0),"",IF(AND($T83="Sub",N($S83)&gt;0),IF(ISNUMBER(INDEX($D$5:$D$1000,$S83-4)),DATE(YEAR(INDEX($D$5:$D$1000,$S83-4)),MONTH(INDEX($D$5:$D$1000,$S83-4)),1),IF(ISNUMBER(INDEX($E$5:$E$1000,$S83-4)),DATE(YEAR(INDEX($E$5:$E$1000,$S83-4)),MONTH(INDEX($E$5:$E$1000,$S83-4)),1),MesCiclo)),IF(ISNUMBER($D83),DATE(YEAR($D83),MONTH($D83),1),IF(ISNUMBER($E83),DATE(YEAR($E83),MONTH($E83),1),MesCiclo))))</f>
        <v/>
      </c>
      <c r="R83" s="63">
        <f>IF(OR($Q83="",$Q83&lt;&gt;MesCiclo),"",COUNTIF($Q$5:$Q83,MesCiclo))</f>
        <v/>
      </c>
      <c r="S83" s="63">
        <f>IF($T83="","",IF($T83="Macro",ROW(),IFERROR(LOOKUP(2,1/($T$5:$T83="Macro"),ROW($T$5:$T83)),0)))</f>
        <v/>
      </c>
      <c r="T83" s="63">
        <f>IF(NOT((COUNTA($B83:$K83)+COUNTA($O83))&gt;0),"",IF($B83="Subactividad","Sub","Macro"))</f>
        <v/>
      </c>
      <c r="U83" s="63">
        <f>IF($T83="Macro",COUNTIFS($S$5:$S$1000,ROW(),$T$5:$T$1000,"Sub"),"")</f>
        <v/>
      </c>
      <c r="V83" s="63">
        <f>IF($T83="","",IF(ISNUMBER($F83),1,IFERROR(LOOKUP(2,1/($H83:$K83&lt;&gt;""),$H83:$K83),0)))</f>
        <v/>
      </c>
      <c r="W83" s="63">
        <f>IF($T83="","",IF(AND(ISNUMBER($F83),$F83&lt;=IF($Q83=MesCiclo,InicioCiclo,$Q83+MOD(2-WEEKDAY($Q83),7))+6),1,IF(ISNUMBER($H83),$H83,0)))</f>
        <v/>
      </c>
      <c r="X83" s="63">
        <f>IF($T83="","",IF(AND(ISNUMBER($F83),$F83&lt;=IF($Q83=MesCiclo,InicioCiclo,$Q83+MOD(2-WEEKDAY($Q83),7))+13),1,IF(ISNUMBER($I83),$I83,$W83)))</f>
        <v/>
      </c>
      <c r="Y83" s="63">
        <f>IF($T83="","",IF(AND(ISNUMBER($F83),$F83&lt;=IF($Q83=MesCiclo,InicioCiclo,$Q83+MOD(2-WEEKDAY($Q83),7))+20),1,IF(ISNUMBER($J83),$J83,$X83)))</f>
        <v/>
      </c>
      <c r="Z83" s="63">
        <f>IF($T83="","",IF(AND(ISNUMBER($F83),$F83&lt;=IF($Q83=MesCiclo,InicioCiclo,$Q83+MOD(2-WEEKDAY($Q83),7))+27),1,IF(ISNUMBER($K83),$K83,$Y83)))</f>
        <v/>
      </c>
      <c r="AA83" s="63">
        <f>IF($T83="","",IF(AND(ISNUMBER($F83),$F83&lt;=IF($Q83=MesCiclo,InicioCiclo,$Q83+MOD(2-WEEKDAY($Q83),7))+6),1,IF(N($U83)&gt;0,AVERAGEIFS($W$5:$W$1000,$S$5:$S$1000,ROW(),$T$5:$T$1000,"Sub"),$W83)))</f>
        <v/>
      </c>
      <c r="AB83" s="63">
        <f>IF($T83="","",IF(AND(ISNUMBER($F83),$F83&lt;=IF($Q83=MesCiclo,InicioCiclo,$Q83+MOD(2-WEEKDAY($Q83),7))+13),1,IF(N($U83)&gt;0,AVERAGEIFS($X$5:$X$1000,$S$5:$S$1000,ROW(),$T$5:$T$1000,"Sub"),$X83)))</f>
        <v/>
      </c>
      <c r="AC83" s="63">
        <f>IF($T83="","",IF(AND(ISNUMBER($F83),$F83&lt;=IF($Q83=MesCiclo,InicioCiclo,$Q83+MOD(2-WEEKDAY($Q83),7))+20),1,IF(N($U83)&gt;0,AVERAGEIFS($Y$5:$Y$1000,$S$5:$S$1000,ROW(),$T$5:$T$1000,"Sub"),$Y83)))</f>
        <v/>
      </c>
      <c r="AD83" s="63">
        <f>IF($T83="","",IF(AND(ISNUMBER($F83),$F83&lt;=IF($Q83=MesCiclo,InicioCiclo,$Q83+MOD(2-WEEKDAY($Q83),7))+27),1,IF(N($U83)&gt;0,AVERAGEIFS($Z$5:$Z$1000,$S$5:$S$1000,ROW(),$T$5:$T$1000,"Sub"),$Z83)))</f>
        <v/>
      </c>
      <c r="AE83" s="63">
        <f>IF($T83&lt;&gt;"Macro","",IF(COUNTIFS($Q$5:$Q$1000,$Q83,$T$5:$T$1000,"Macro",$G$5:$G$1000,"&gt;0")=0,1/COUNTIFS($Q$5:$Q$1000,$Q83,$T$5:$T$1000,"Macro"),IF(AND(ISNUMBER($G83),N($G83)&gt;0),$G83,SUMIFS($G$5:$G$1000,$Q$5:$Q$1000,$Q83,$T$5:$T$1000,"Macro")/COUNTIFS($Q$5:$Q$1000,$Q83,$T$5:$T$1000,"Macro",$G$5:$G$1000,"&gt;0"))/(COUNTIFS($Q$5:$Q$1000,$Q83,$T$5:$T$1000,"Macro")*SUMIFS($G$5:$G$1000,$Q$5:$Q$1000,$Q83,$T$5:$T$1000,"Macro")/COUNTIFS($Q$5:$Q$1000,$Q83,$T$5:$T$1000,"Macro",$G$5:$G$1000,"&gt;0"))))</f>
        <v/>
      </c>
    </row>
    <row r="84">
      <c r="A84" s="55">
        <f>IF(NOT((COUNTA($B84:$K84)+COUNTA($O84))&gt;0),"",IF($T84="Macro",COUNTIFS($T$5:$T84,"Macro",$Q$5:$Q84,$Q84),IF(N($S84)=0,"?",COUNTIFS(INDEX($T$5:$T$1000,1):INDEX($T$5:$T$1000,$S84-4),"Macro",INDEX($Q$5:$Q$1000,1):INDEX($Q$5:$Q$1000,$S84-4),INDEX($Q$5:$Q$1000,$S84-4))&amp;"."&amp;COUNTIFS($S$5:$S84,$S84,$T$5:$T84,"Sub"))))</f>
        <v/>
      </c>
      <c r="B84" s="56" t="n"/>
      <c r="C84" s="57" t="n"/>
      <c r="D84" s="58" t="n"/>
      <c r="E84" s="58" t="n"/>
      <c r="F84" s="58" t="n"/>
      <c r="G84" s="59" t="n"/>
      <c r="H84" s="59" t="n"/>
      <c r="I84" s="59" t="n"/>
      <c r="J84" s="59" t="n"/>
      <c r="K84" s="59" t="n"/>
      <c r="L84" s="60">
        <f>IF(NOT((COUNTA($B84:$K84)+COUNTA($O84))&gt;0),"",IF(ISNUMBER($F84),1,IF(N($U84)&gt;0,AVERAGEIFS($V$5:$V$1000,$S$5:$S$1000,ROW(),$T$5:$T$1000,"Sub"),$V84)))</f>
        <v/>
      </c>
      <c r="M84" s="55">
        <f>IF($L84="","",IF($L84&gt;=1,"Completado",IF($L84&gt;0,"En curso","Pendiente")))</f>
        <v/>
      </c>
      <c r="N84" s="55">
        <f>IF(NOT((COUNTA($B84:$K84)+COUNTA($O84))&gt;0),"",IF(ISNUMBER($F84),IF(AND(ISNUMBER($E84),$F84&gt;$E84),"Cumplida con "&amp;($F84-$E84)&amp;IF($F84-$E84=1," día"," días")&amp;" de retraso","Cumplida"),IF(N($L84)&gt;=1,"Cumplida",IF(NOT(ISNUMBER($E84)),"Sin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plazo")))))))</f>
        <v/>
      </c>
      <c r="O84" s="57" t="n"/>
      <c r="P84" s="61">
        <f>IF(NOT((COUNTA($B84:$K84)+COUNTA($O84))&gt;0),"",IF((IF($C84="","Falta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",""))="","✔ OK","⚠ "&amp;LEFT(IF($C84="","Falta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",""),LEN(IF($C84="","Falta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",""))-3)))</f>
        <v/>
      </c>
      <c r="Q84" s="62">
        <f>IF(NOT((COUNTA($B84:$K84)+COUNTA($O84))&gt;0),"",IF(AND($T84="Sub",N($S84)&gt;0),IF(ISNUMBER(INDEX($D$5:$D$1000,$S84-4)),DATE(YEAR(INDEX($D$5:$D$1000,$S84-4)),MONTH(INDEX($D$5:$D$1000,$S84-4)),1),IF(ISNUMBER(INDEX($E$5:$E$1000,$S84-4)),DATE(YEAR(INDEX($E$5:$E$1000,$S84-4)),MONTH(INDEX($E$5:$E$1000,$S84-4)),1),MesCiclo)),IF(ISNUMBER($D84),DATE(YEAR($D84),MONTH($D84),1),IF(ISNUMBER($E84),DATE(YEAR($E84),MONTH($E84),1),MesCiclo))))</f>
        <v/>
      </c>
      <c r="R84" s="63">
        <f>IF(OR($Q84="",$Q84&lt;&gt;MesCiclo),"",COUNTIF($Q$5:$Q84,MesCiclo))</f>
        <v/>
      </c>
      <c r="S84" s="63">
        <f>IF($T84="","",IF($T84="Macro",ROW(),IFERROR(LOOKUP(2,1/($T$5:$T84="Macro"),ROW($T$5:$T84)),0)))</f>
        <v/>
      </c>
      <c r="T84" s="63">
        <f>IF(NOT((COUNTA($B84:$K84)+COUNTA($O84))&gt;0),"",IF($B84="Subactividad","Sub","Macro"))</f>
        <v/>
      </c>
      <c r="U84" s="63">
        <f>IF($T84="Macro",COUNTIFS($S$5:$S$1000,ROW(),$T$5:$T$1000,"Sub"),"")</f>
        <v/>
      </c>
      <c r="V84" s="63">
        <f>IF($T84="","",IF(ISNUMBER($F84),1,IFERROR(LOOKUP(2,1/($H84:$K84&lt;&gt;""),$H84:$K84),0)))</f>
        <v/>
      </c>
      <c r="W84" s="63">
        <f>IF($T84="","",IF(AND(ISNUMBER($F84),$F84&lt;=IF($Q84=MesCiclo,InicioCiclo,$Q84+MOD(2-WEEKDAY($Q84),7))+6),1,IF(ISNUMBER($H84),$H84,0)))</f>
        <v/>
      </c>
      <c r="X84" s="63">
        <f>IF($T84="","",IF(AND(ISNUMBER($F84),$F84&lt;=IF($Q84=MesCiclo,InicioCiclo,$Q84+MOD(2-WEEKDAY($Q84),7))+13),1,IF(ISNUMBER($I84),$I84,$W84)))</f>
        <v/>
      </c>
      <c r="Y84" s="63">
        <f>IF($T84="","",IF(AND(ISNUMBER($F84),$F84&lt;=IF($Q84=MesCiclo,InicioCiclo,$Q84+MOD(2-WEEKDAY($Q84),7))+20),1,IF(ISNUMBER($J84),$J84,$X84)))</f>
        <v/>
      </c>
      <c r="Z84" s="63">
        <f>IF($T84="","",IF(AND(ISNUMBER($F84),$F84&lt;=IF($Q84=MesCiclo,InicioCiclo,$Q84+MOD(2-WEEKDAY($Q84),7))+27),1,IF(ISNUMBER($K84),$K84,$Y84)))</f>
        <v/>
      </c>
      <c r="AA84" s="63">
        <f>IF($T84="","",IF(AND(ISNUMBER($F84),$F84&lt;=IF($Q84=MesCiclo,InicioCiclo,$Q84+MOD(2-WEEKDAY($Q84),7))+6),1,IF(N($U84)&gt;0,AVERAGEIFS($W$5:$W$1000,$S$5:$S$1000,ROW(),$T$5:$T$1000,"Sub"),$W84)))</f>
        <v/>
      </c>
      <c r="AB84" s="63">
        <f>IF($T84="","",IF(AND(ISNUMBER($F84),$F84&lt;=IF($Q84=MesCiclo,InicioCiclo,$Q84+MOD(2-WEEKDAY($Q84),7))+13),1,IF(N($U84)&gt;0,AVERAGEIFS($X$5:$X$1000,$S$5:$S$1000,ROW(),$T$5:$T$1000,"Sub"),$X84)))</f>
        <v/>
      </c>
      <c r="AC84" s="63">
        <f>IF($T84="","",IF(AND(ISNUMBER($F84),$F84&lt;=IF($Q84=MesCiclo,InicioCiclo,$Q84+MOD(2-WEEKDAY($Q84),7))+20),1,IF(N($U84)&gt;0,AVERAGEIFS($Y$5:$Y$1000,$S$5:$S$1000,ROW(),$T$5:$T$1000,"Sub"),$Y84)))</f>
        <v/>
      </c>
      <c r="AD84" s="63">
        <f>IF($T84="","",IF(AND(ISNUMBER($F84),$F84&lt;=IF($Q84=MesCiclo,InicioCiclo,$Q84+MOD(2-WEEKDAY($Q84),7))+27),1,IF(N($U84)&gt;0,AVERAGEIFS($Z$5:$Z$1000,$S$5:$S$1000,ROW(),$T$5:$T$1000,"Sub"),$Z84)))</f>
        <v/>
      </c>
      <c r="AE84" s="63">
        <f>IF($T84&lt;&gt;"Macro","",IF(COUNTIFS($Q$5:$Q$1000,$Q84,$T$5:$T$1000,"Macro",$G$5:$G$1000,"&gt;0")=0,1/COUNTIFS($Q$5:$Q$1000,$Q84,$T$5:$T$1000,"Macro"),IF(AND(ISNUMBER($G84),N($G84)&gt;0),$G84,SUMIFS($G$5:$G$1000,$Q$5:$Q$1000,$Q84,$T$5:$T$1000,"Macro")/COUNTIFS($Q$5:$Q$1000,$Q84,$T$5:$T$1000,"Macro",$G$5:$G$1000,"&gt;0"))/(COUNTIFS($Q$5:$Q$1000,$Q84,$T$5:$T$1000,"Macro")*SUMIFS($G$5:$G$1000,$Q$5:$Q$1000,$Q84,$T$5:$T$1000,"Macro")/COUNTIFS($Q$5:$Q$1000,$Q84,$T$5:$T$1000,"Macro",$G$5:$G$1000,"&gt;0"))))</f>
        <v/>
      </c>
    </row>
    <row r="85">
      <c r="A85" s="55">
        <f>IF(NOT((COUNTA($B85:$K85)+COUNTA($O85))&gt;0),"",IF($T85="Macro",COUNTIFS($T$5:$T85,"Macro",$Q$5:$Q85,$Q85),IF(N($S85)=0,"?",COUNTIFS(INDEX($T$5:$T$1000,1):INDEX($T$5:$T$1000,$S85-4),"Macro",INDEX($Q$5:$Q$1000,1):INDEX($Q$5:$Q$1000,$S85-4),INDEX($Q$5:$Q$1000,$S85-4))&amp;"."&amp;COUNTIFS($S$5:$S85,$S85,$T$5:$T85,"Sub"))))</f>
        <v/>
      </c>
      <c r="B85" s="56" t="n"/>
      <c r="C85" s="57" t="n"/>
      <c r="D85" s="58" t="n"/>
      <c r="E85" s="58" t="n"/>
      <c r="F85" s="58" t="n"/>
      <c r="G85" s="59" t="n"/>
      <c r="H85" s="59" t="n"/>
      <c r="I85" s="59" t="n"/>
      <c r="J85" s="59" t="n"/>
      <c r="K85" s="59" t="n"/>
      <c r="L85" s="60">
        <f>IF(NOT((COUNTA($B85:$K85)+COUNTA($O85))&gt;0),"",IF(ISNUMBER($F85),1,IF(N($U85)&gt;0,AVERAGEIFS($V$5:$V$1000,$S$5:$S$1000,ROW(),$T$5:$T$1000,"Sub"),$V85)))</f>
        <v/>
      </c>
      <c r="M85" s="55">
        <f>IF($L85="","",IF($L85&gt;=1,"Completado",IF($L85&gt;0,"En curso","Pendiente")))</f>
        <v/>
      </c>
      <c r="N85" s="55">
        <f>IF(NOT((COUNTA($B85:$K85)+COUNTA($O85))&gt;0),"",IF(ISNUMBER($F85),IF(AND(ISNUMBER($E85),$F85&gt;$E85),"Cumplida con "&amp;($F85-$E85)&amp;IF($F85-$E85=1," día"," días")&amp;" de retraso","Cumplida"),IF(N($L85)&gt;=1,"Cumplida",IF(NOT(ISNUMBER($E85)),"Sin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plazo")))))))</f>
        <v/>
      </c>
      <c r="O85" s="57" t="n"/>
      <c r="P85" s="61">
        <f>IF(NOT((COUNTA($B85:$K85)+COUNTA($O85))&gt;0),"",IF((IF($C85="","Falta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",""))="","✔ OK","⚠ "&amp;LEFT(IF($C85="","Falta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",""),LEN(IF($C85="","Falta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",""))-3)))</f>
        <v/>
      </c>
      <c r="Q85" s="62">
        <f>IF(NOT((COUNTA($B85:$K85)+COUNTA($O85))&gt;0),"",IF(AND($T85="Sub",N($S85)&gt;0),IF(ISNUMBER(INDEX($D$5:$D$1000,$S85-4)),DATE(YEAR(INDEX($D$5:$D$1000,$S85-4)),MONTH(INDEX($D$5:$D$1000,$S85-4)),1),IF(ISNUMBER(INDEX($E$5:$E$1000,$S85-4)),DATE(YEAR(INDEX($E$5:$E$1000,$S85-4)),MONTH(INDEX($E$5:$E$1000,$S85-4)),1),MesCiclo)),IF(ISNUMBER($D85),DATE(YEAR($D85),MONTH($D85),1),IF(ISNUMBER($E85),DATE(YEAR($E85),MONTH($E85),1),MesCiclo))))</f>
        <v/>
      </c>
      <c r="R85" s="63">
        <f>IF(OR($Q85="",$Q85&lt;&gt;MesCiclo),"",COUNTIF($Q$5:$Q85,MesCiclo))</f>
        <v/>
      </c>
      <c r="S85" s="63">
        <f>IF($T85="","",IF($T85="Macro",ROW(),IFERROR(LOOKUP(2,1/($T$5:$T85="Macro"),ROW($T$5:$T85)),0)))</f>
        <v/>
      </c>
      <c r="T85" s="63">
        <f>IF(NOT((COUNTA($B85:$K85)+COUNTA($O85))&gt;0),"",IF($B85="Subactividad","Sub","Macro"))</f>
        <v/>
      </c>
      <c r="U85" s="63">
        <f>IF($T85="Macro",COUNTIFS($S$5:$S$1000,ROW(),$T$5:$T$1000,"Sub"),"")</f>
        <v/>
      </c>
      <c r="V85" s="63">
        <f>IF($T85="","",IF(ISNUMBER($F85),1,IFERROR(LOOKUP(2,1/($H85:$K85&lt;&gt;""),$H85:$K85),0)))</f>
        <v/>
      </c>
      <c r="W85" s="63">
        <f>IF($T85="","",IF(AND(ISNUMBER($F85),$F85&lt;=IF($Q85=MesCiclo,InicioCiclo,$Q85+MOD(2-WEEKDAY($Q85),7))+6),1,IF(ISNUMBER($H85),$H85,0)))</f>
        <v/>
      </c>
      <c r="X85" s="63">
        <f>IF($T85="","",IF(AND(ISNUMBER($F85),$F85&lt;=IF($Q85=MesCiclo,InicioCiclo,$Q85+MOD(2-WEEKDAY($Q85),7))+13),1,IF(ISNUMBER($I85),$I85,$W85)))</f>
        <v/>
      </c>
      <c r="Y85" s="63">
        <f>IF($T85="","",IF(AND(ISNUMBER($F85),$F85&lt;=IF($Q85=MesCiclo,InicioCiclo,$Q85+MOD(2-WEEKDAY($Q85),7))+20),1,IF(ISNUMBER($J85),$J85,$X85)))</f>
        <v/>
      </c>
      <c r="Z85" s="63">
        <f>IF($T85="","",IF(AND(ISNUMBER($F85),$F85&lt;=IF($Q85=MesCiclo,InicioCiclo,$Q85+MOD(2-WEEKDAY($Q85),7))+27),1,IF(ISNUMBER($K85),$K85,$Y85)))</f>
        <v/>
      </c>
      <c r="AA85" s="63">
        <f>IF($T85="","",IF(AND(ISNUMBER($F85),$F85&lt;=IF($Q85=MesCiclo,InicioCiclo,$Q85+MOD(2-WEEKDAY($Q85),7))+6),1,IF(N($U85)&gt;0,AVERAGEIFS($W$5:$W$1000,$S$5:$S$1000,ROW(),$T$5:$T$1000,"Sub"),$W85)))</f>
        <v/>
      </c>
      <c r="AB85" s="63">
        <f>IF($T85="","",IF(AND(ISNUMBER($F85),$F85&lt;=IF($Q85=MesCiclo,InicioCiclo,$Q85+MOD(2-WEEKDAY($Q85),7))+13),1,IF(N($U85)&gt;0,AVERAGEIFS($X$5:$X$1000,$S$5:$S$1000,ROW(),$T$5:$T$1000,"Sub"),$X85)))</f>
        <v/>
      </c>
      <c r="AC85" s="63">
        <f>IF($T85="","",IF(AND(ISNUMBER($F85),$F85&lt;=IF($Q85=MesCiclo,InicioCiclo,$Q85+MOD(2-WEEKDAY($Q85),7))+20),1,IF(N($U85)&gt;0,AVERAGEIFS($Y$5:$Y$1000,$S$5:$S$1000,ROW(),$T$5:$T$1000,"Sub"),$Y85)))</f>
        <v/>
      </c>
      <c r="AD85" s="63">
        <f>IF($T85="","",IF(AND(ISNUMBER($F85),$F85&lt;=IF($Q85=MesCiclo,InicioCiclo,$Q85+MOD(2-WEEKDAY($Q85),7))+27),1,IF(N($U85)&gt;0,AVERAGEIFS($Z$5:$Z$1000,$S$5:$S$1000,ROW(),$T$5:$T$1000,"Sub"),$Z85)))</f>
        <v/>
      </c>
      <c r="AE85" s="63">
        <f>IF($T85&lt;&gt;"Macro","",IF(COUNTIFS($Q$5:$Q$1000,$Q85,$T$5:$T$1000,"Macro",$G$5:$G$1000,"&gt;0")=0,1/COUNTIFS($Q$5:$Q$1000,$Q85,$T$5:$T$1000,"Macro"),IF(AND(ISNUMBER($G85),N($G85)&gt;0),$G85,SUMIFS($G$5:$G$1000,$Q$5:$Q$1000,$Q85,$T$5:$T$1000,"Macro")/COUNTIFS($Q$5:$Q$1000,$Q85,$T$5:$T$1000,"Macro",$G$5:$G$1000,"&gt;0"))/(COUNTIFS($Q$5:$Q$1000,$Q85,$T$5:$T$1000,"Macro")*SUMIFS($G$5:$G$1000,$Q$5:$Q$1000,$Q85,$T$5:$T$1000,"Macro")/COUNTIFS($Q$5:$Q$1000,$Q85,$T$5:$T$1000,"Macro",$G$5:$G$1000,"&gt;0"))))</f>
        <v/>
      </c>
    </row>
    <row r="86">
      <c r="A86" s="55">
        <f>IF(NOT((COUNTA($B86:$K86)+COUNTA($O86))&gt;0),"",IF($T86="Macro",COUNTIFS($T$5:$T86,"Macro",$Q$5:$Q86,$Q86),IF(N($S86)=0,"?",COUNTIFS(INDEX($T$5:$T$1000,1):INDEX($T$5:$T$1000,$S86-4),"Macro",INDEX($Q$5:$Q$1000,1):INDEX($Q$5:$Q$1000,$S86-4),INDEX($Q$5:$Q$1000,$S86-4))&amp;"."&amp;COUNTIFS($S$5:$S86,$S86,$T$5:$T86,"Sub"))))</f>
        <v/>
      </c>
      <c r="B86" s="56" t="n"/>
      <c r="C86" s="57" t="n"/>
      <c r="D86" s="58" t="n"/>
      <c r="E86" s="58" t="n"/>
      <c r="F86" s="58" t="n"/>
      <c r="G86" s="59" t="n"/>
      <c r="H86" s="59" t="n"/>
      <c r="I86" s="59" t="n"/>
      <c r="J86" s="59" t="n"/>
      <c r="K86" s="59" t="n"/>
      <c r="L86" s="60">
        <f>IF(NOT((COUNTA($B86:$K86)+COUNTA($O86))&gt;0),"",IF(ISNUMBER($F86),1,IF(N($U86)&gt;0,AVERAGEIFS($V$5:$V$1000,$S$5:$S$1000,ROW(),$T$5:$T$1000,"Sub"),$V86)))</f>
        <v/>
      </c>
      <c r="M86" s="55">
        <f>IF($L86="","",IF($L86&gt;=1,"Completado",IF($L86&gt;0,"En curso","Pendiente")))</f>
        <v/>
      </c>
      <c r="N86" s="55">
        <f>IF(NOT((COUNTA($B86:$K86)+COUNTA($O86))&gt;0),"",IF(ISNUMBER($F86),IF(AND(ISNUMBER($E86),$F86&gt;$E86),"Cumplida con "&amp;($F86-$E86)&amp;IF($F86-$E86=1," día"," días")&amp;" de retraso","Cumplida"),IF(N($L86)&gt;=1,"Cumplida",IF(NOT(ISNUMBER($E86)),"Sin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plazo")))))))</f>
        <v/>
      </c>
      <c r="O86" s="57" t="n"/>
      <c r="P86" s="61">
        <f>IF(NOT((COUNTA($B86:$K86)+COUNTA($O86))&gt;0),"",IF((IF($C86="","Falta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",""))="","✔ OK","⚠ "&amp;LEFT(IF($C86="","Falta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",""),LEN(IF($C86="","Falta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",""))-3)))</f>
        <v/>
      </c>
      <c r="Q86" s="62">
        <f>IF(NOT((COUNTA($B86:$K86)+COUNTA($O86))&gt;0),"",IF(AND($T86="Sub",N($S86)&gt;0),IF(ISNUMBER(INDEX($D$5:$D$1000,$S86-4)),DATE(YEAR(INDEX($D$5:$D$1000,$S86-4)),MONTH(INDEX($D$5:$D$1000,$S86-4)),1),IF(ISNUMBER(INDEX($E$5:$E$1000,$S86-4)),DATE(YEAR(INDEX($E$5:$E$1000,$S86-4)),MONTH(INDEX($E$5:$E$1000,$S86-4)),1),MesCiclo)),IF(ISNUMBER($D86),DATE(YEAR($D86),MONTH($D86),1),IF(ISNUMBER($E86),DATE(YEAR($E86),MONTH($E86),1),MesCiclo))))</f>
        <v/>
      </c>
      <c r="R86" s="63">
        <f>IF(OR($Q86="",$Q86&lt;&gt;MesCiclo),"",COUNTIF($Q$5:$Q86,MesCiclo))</f>
        <v/>
      </c>
      <c r="S86" s="63">
        <f>IF($T86="","",IF($T86="Macro",ROW(),IFERROR(LOOKUP(2,1/($T$5:$T86="Macro"),ROW($T$5:$T86)),0)))</f>
        <v/>
      </c>
      <c r="T86" s="63">
        <f>IF(NOT((COUNTA($B86:$K86)+COUNTA($O86))&gt;0),"",IF($B86="Subactividad","Sub","Macro"))</f>
        <v/>
      </c>
      <c r="U86" s="63">
        <f>IF($T86="Macro",COUNTIFS($S$5:$S$1000,ROW(),$T$5:$T$1000,"Sub"),"")</f>
        <v/>
      </c>
      <c r="V86" s="63">
        <f>IF($T86="","",IF(ISNUMBER($F86),1,IFERROR(LOOKUP(2,1/($H86:$K86&lt;&gt;""),$H86:$K86),0)))</f>
        <v/>
      </c>
      <c r="W86" s="63">
        <f>IF($T86="","",IF(AND(ISNUMBER($F86),$F86&lt;=IF($Q86=MesCiclo,InicioCiclo,$Q86+MOD(2-WEEKDAY($Q86),7))+6),1,IF(ISNUMBER($H86),$H86,0)))</f>
        <v/>
      </c>
      <c r="X86" s="63">
        <f>IF($T86="","",IF(AND(ISNUMBER($F86),$F86&lt;=IF($Q86=MesCiclo,InicioCiclo,$Q86+MOD(2-WEEKDAY($Q86),7))+13),1,IF(ISNUMBER($I86),$I86,$W86)))</f>
        <v/>
      </c>
      <c r="Y86" s="63">
        <f>IF($T86="","",IF(AND(ISNUMBER($F86),$F86&lt;=IF($Q86=MesCiclo,InicioCiclo,$Q86+MOD(2-WEEKDAY($Q86),7))+20),1,IF(ISNUMBER($J86),$J86,$X86)))</f>
        <v/>
      </c>
      <c r="Z86" s="63">
        <f>IF($T86="","",IF(AND(ISNUMBER($F86),$F86&lt;=IF($Q86=MesCiclo,InicioCiclo,$Q86+MOD(2-WEEKDAY($Q86),7))+27),1,IF(ISNUMBER($K86),$K86,$Y86)))</f>
        <v/>
      </c>
      <c r="AA86" s="63">
        <f>IF($T86="","",IF(AND(ISNUMBER($F86),$F86&lt;=IF($Q86=MesCiclo,InicioCiclo,$Q86+MOD(2-WEEKDAY($Q86),7))+6),1,IF(N($U86)&gt;0,AVERAGEIFS($W$5:$W$1000,$S$5:$S$1000,ROW(),$T$5:$T$1000,"Sub"),$W86)))</f>
        <v/>
      </c>
      <c r="AB86" s="63">
        <f>IF($T86="","",IF(AND(ISNUMBER($F86),$F86&lt;=IF($Q86=MesCiclo,InicioCiclo,$Q86+MOD(2-WEEKDAY($Q86),7))+13),1,IF(N($U86)&gt;0,AVERAGEIFS($X$5:$X$1000,$S$5:$S$1000,ROW(),$T$5:$T$1000,"Sub"),$X86)))</f>
        <v/>
      </c>
      <c r="AC86" s="63">
        <f>IF($T86="","",IF(AND(ISNUMBER($F86),$F86&lt;=IF($Q86=MesCiclo,InicioCiclo,$Q86+MOD(2-WEEKDAY($Q86),7))+20),1,IF(N($U86)&gt;0,AVERAGEIFS($Y$5:$Y$1000,$S$5:$S$1000,ROW(),$T$5:$T$1000,"Sub"),$Y86)))</f>
        <v/>
      </c>
      <c r="AD86" s="63">
        <f>IF($T86="","",IF(AND(ISNUMBER($F86),$F86&lt;=IF($Q86=MesCiclo,InicioCiclo,$Q86+MOD(2-WEEKDAY($Q86),7))+27),1,IF(N($U86)&gt;0,AVERAGEIFS($Z$5:$Z$1000,$S$5:$S$1000,ROW(),$T$5:$T$1000,"Sub"),$Z86)))</f>
        <v/>
      </c>
      <c r="AE86" s="63">
        <f>IF($T86&lt;&gt;"Macro","",IF(COUNTIFS($Q$5:$Q$1000,$Q86,$T$5:$T$1000,"Macro",$G$5:$G$1000,"&gt;0")=0,1/COUNTIFS($Q$5:$Q$1000,$Q86,$T$5:$T$1000,"Macro"),IF(AND(ISNUMBER($G86),N($G86)&gt;0),$G86,SUMIFS($G$5:$G$1000,$Q$5:$Q$1000,$Q86,$T$5:$T$1000,"Macro")/COUNTIFS($Q$5:$Q$1000,$Q86,$T$5:$T$1000,"Macro",$G$5:$G$1000,"&gt;0"))/(COUNTIFS($Q$5:$Q$1000,$Q86,$T$5:$T$1000,"Macro")*SUMIFS($G$5:$G$1000,$Q$5:$Q$1000,$Q86,$T$5:$T$1000,"Macro")/COUNTIFS($Q$5:$Q$1000,$Q86,$T$5:$T$1000,"Macro",$G$5:$G$1000,"&gt;0"))))</f>
        <v/>
      </c>
    </row>
    <row r="87">
      <c r="A87" s="55">
        <f>IF(NOT((COUNTA($B87:$K87)+COUNTA($O87))&gt;0),"",IF($T87="Macro",COUNTIFS($T$5:$T87,"Macro",$Q$5:$Q87,$Q87),IF(N($S87)=0,"?",COUNTIFS(INDEX($T$5:$T$1000,1):INDEX($T$5:$T$1000,$S87-4),"Macro",INDEX($Q$5:$Q$1000,1):INDEX($Q$5:$Q$1000,$S87-4),INDEX($Q$5:$Q$1000,$S87-4))&amp;"."&amp;COUNTIFS($S$5:$S87,$S87,$T$5:$T87,"Sub"))))</f>
        <v/>
      </c>
      <c r="B87" s="56" t="n"/>
      <c r="C87" s="57" t="n"/>
      <c r="D87" s="58" t="n"/>
      <c r="E87" s="58" t="n"/>
      <c r="F87" s="58" t="n"/>
      <c r="G87" s="59" t="n"/>
      <c r="H87" s="59" t="n"/>
      <c r="I87" s="59" t="n"/>
      <c r="J87" s="59" t="n"/>
      <c r="K87" s="59" t="n"/>
      <c r="L87" s="60">
        <f>IF(NOT((COUNTA($B87:$K87)+COUNTA($O87))&gt;0),"",IF(ISNUMBER($F87),1,IF(N($U87)&gt;0,AVERAGEIFS($V$5:$V$1000,$S$5:$S$1000,ROW(),$T$5:$T$1000,"Sub"),$V87)))</f>
        <v/>
      </c>
      <c r="M87" s="55">
        <f>IF($L87="","",IF($L87&gt;=1,"Completado",IF($L87&gt;0,"En curso","Pendiente")))</f>
        <v/>
      </c>
      <c r="N87" s="55">
        <f>IF(NOT((COUNTA($B87:$K87)+COUNTA($O87))&gt;0),"",IF(ISNUMBER($F87),IF(AND(ISNUMBER($E87),$F87&gt;$E87),"Cumplida con "&amp;($F87-$E87)&amp;IF($F87-$E87=1," día"," días")&amp;" de retraso","Cumplida"),IF(N($L87)&gt;=1,"Cumplida",IF(NOT(ISNUMBER($E87)),"Sin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plazo")))))))</f>
        <v/>
      </c>
      <c r="O87" s="57" t="n"/>
      <c r="P87" s="61">
        <f>IF(NOT((COUNTA($B87:$K87)+COUNTA($O87))&gt;0),"",IF((IF($C87="","Falta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",""))="","✔ OK","⚠ "&amp;LEFT(IF($C87="","Falta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",""),LEN(IF($C87="","Falta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",""))-3)))</f>
        <v/>
      </c>
      <c r="Q87" s="62">
        <f>IF(NOT((COUNTA($B87:$K87)+COUNTA($O87))&gt;0),"",IF(AND($T87="Sub",N($S87)&gt;0),IF(ISNUMBER(INDEX($D$5:$D$1000,$S87-4)),DATE(YEAR(INDEX($D$5:$D$1000,$S87-4)),MONTH(INDEX($D$5:$D$1000,$S87-4)),1),IF(ISNUMBER(INDEX($E$5:$E$1000,$S87-4)),DATE(YEAR(INDEX($E$5:$E$1000,$S87-4)),MONTH(INDEX($E$5:$E$1000,$S87-4)),1),MesCiclo)),IF(ISNUMBER($D87),DATE(YEAR($D87),MONTH($D87),1),IF(ISNUMBER($E87),DATE(YEAR($E87),MONTH($E87),1),MesCiclo))))</f>
        <v/>
      </c>
      <c r="R87" s="63">
        <f>IF(OR($Q87="",$Q87&lt;&gt;MesCiclo),"",COUNTIF($Q$5:$Q87,MesCiclo))</f>
        <v/>
      </c>
      <c r="S87" s="63">
        <f>IF($T87="","",IF($T87="Macro",ROW(),IFERROR(LOOKUP(2,1/($T$5:$T87="Macro"),ROW($T$5:$T87)),0)))</f>
        <v/>
      </c>
      <c r="T87" s="63">
        <f>IF(NOT((COUNTA($B87:$K87)+COUNTA($O87))&gt;0),"",IF($B87="Subactividad","Sub","Macro"))</f>
        <v/>
      </c>
      <c r="U87" s="63">
        <f>IF($T87="Macro",COUNTIFS($S$5:$S$1000,ROW(),$T$5:$T$1000,"Sub"),"")</f>
        <v/>
      </c>
      <c r="V87" s="63">
        <f>IF($T87="","",IF(ISNUMBER($F87),1,IFERROR(LOOKUP(2,1/($H87:$K87&lt;&gt;""),$H87:$K87),0)))</f>
        <v/>
      </c>
      <c r="W87" s="63">
        <f>IF($T87="","",IF(AND(ISNUMBER($F87),$F87&lt;=IF($Q87=MesCiclo,InicioCiclo,$Q87+MOD(2-WEEKDAY($Q87),7))+6),1,IF(ISNUMBER($H87),$H87,0)))</f>
        <v/>
      </c>
      <c r="X87" s="63">
        <f>IF($T87="","",IF(AND(ISNUMBER($F87),$F87&lt;=IF($Q87=MesCiclo,InicioCiclo,$Q87+MOD(2-WEEKDAY($Q87),7))+13),1,IF(ISNUMBER($I87),$I87,$W87)))</f>
        <v/>
      </c>
      <c r="Y87" s="63">
        <f>IF($T87="","",IF(AND(ISNUMBER($F87),$F87&lt;=IF($Q87=MesCiclo,InicioCiclo,$Q87+MOD(2-WEEKDAY($Q87),7))+20),1,IF(ISNUMBER($J87),$J87,$X87)))</f>
        <v/>
      </c>
      <c r="Z87" s="63">
        <f>IF($T87="","",IF(AND(ISNUMBER($F87),$F87&lt;=IF($Q87=MesCiclo,InicioCiclo,$Q87+MOD(2-WEEKDAY($Q87),7))+27),1,IF(ISNUMBER($K87),$K87,$Y87)))</f>
        <v/>
      </c>
      <c r="AA87" s="63">
        <f>IF($T87="","",IF(AND(ISNUMBER($F87),$F87&lt;=IF($Q87=MesCiclo,InicioCiclo,$Q87+MOD(2-WEEKDAY($Q87),7))+6),1,IF(N($U87)&gt;0,AVERAGEIFS($W$5:$W$1000,$S$5:$S$1000,ROW(),$T$5:$T$1000,"Sub"),$W87)))</f>
        <v/>
      </c>
      <c r="AB87" s="63">
        <f>IF($T87="","",IF(AND(ISNUMBER($F87),$F87&lt;=IF($Q87=MesCiclo,InicioCiclo,$Q87+MOD(2-WEEKDAY($Q87),7))+13),1,IF(N($U87)&gt;0,AVERAGEIFS($X$5:$X$1000,$S$5:$S$1000,ROW(),$T$5:$T$1000,"Sub"),$X87)))</f>
        <v/>
      </c>
      <c r="AC87" s="63">
        <f>IF($T87="","",IF(AND(ISNUMBER($F87),$F87&lt;=IF($Q87=MesCiclo,InicioCiclo,$Q87+MOD(2-WEEKDAY($Q87),7))+20),1,IF(N($U87)&gt;0,AVERAGEIFS($Y$5:$Y$1000,$S$5:$S$1000,ROW(),$T$5:$T$1000,"Sub"),$Y87)))</f>
        <v/>
      </c>
      <c r="AD87" s="63">
        <f>IF($T87="","",IF(AND(ISNUMBER($F87),$F87&lt;=IF($Q87=MesCiclo,InicioCiclo,$Q87+MOD(2-WEEKDAY($Q87),7))+27),1,IF(N($U87)&gt;0,AVERAGEIFS($Z$5:$Z$1000,$S$5:$S$1000,ROW(),$T$5:$T$1000,"Sub"),$Z87)))</f>
        <v/>
      </c>
      <c r="AE87" s="63">
        <f>IF($T87&lt;&gt;"Macro","",IF(COUNTIFS($Q$5:$Q$1000,$Q87,$T$5:$T$1000,"Macro",$G$5:$G$1000,"&gt;0")=0,1/COUNTIFS($Q$5:$Q$1000,$Q87,$T$5:$T$1000,"Macro"),IF(AND(ISNUMBER($G87),N($G87)&gt;0),$G87,SUMIFS($G$5:$G$1000,$Q$5:$Q$1000,$Q87,$T$5:$T$1000,"Macro")/COUNTIFS($Q$5:$Q$1000,$Q87,$T$5:$T$1000,"Macro",$G$5:$G$1000,"&gt;0"))/(COUNTIFS($Q$5:$Q$1000,$Q87,$T$5:$T$1000,"Macro")*SUMIFS($G$5:$G$1000,$Q$5:$Q$1000,$Q87,$T$5:$T$1000,"Macro")/COUNTIFS($Q$5:$Q$1000,$Q87,$T$5:$T$1000,"Macro",$G$5:$G$1000,"&gt;0"))))</f>
        <v/>
      </c>
    </row>
    <row r="88">
      <c r="A88" s="55">
        <f>IF(NOT((COUNTA($B88:$K88)+COUNTA($O88))&gt;0),"",IF($T88="Macro",COUNTIFS($T$5:$T88,"Macro",$Q$5:$Q88,$Q88),IF(N($S88)=0,"?",COUNTIFS(INDEX($T$5:$T$1000,1):INDEX($T$5:$T$1000,$S88-4),"Macro",INDEX($Q$5:$Q$1000,1):INDEX($Q$5:$Q$1000,$S88-4),INDEX($Q$5:$Q$1000,$S88-4))&amp;"."&amp;COUNTIFS($S$5:$S88,$S88,$T$5:$T88,"Sub"))))</f>
        <v/>
      </c>
      <c r="B88" s="56" t="n"/>
      <c r="C88" s="57" t="n"/>
      <c r="D88" s="58" t="n"/>
      <c r="E88" s="58" t="n"/>
      <c r="F88" s="58" t="n"/>
      <c r="G88" s="59" t="n"/>
      <c r="H88" s="59" t="n"/>
      <c r="I88" s="59" t="n"/>
      <c r="J88" s="59" t="n"/>
      <c r="K88" s="59" t="n"/>
      <c r="L88" s="60">
        <f>IF(NOT((COUNTA($B88:$K88)+COUNTA($O88))&gt;0),"",IF(ISNUMBER($F88),1,IF(N($U88)&gt;0,AVERAGEIFS($V$5:$V$1000,$S$5:$S$1000,ROW(),$T$5:$T$1000,"Sub"),$V88)))</f>
        <v/>
      </c>
      <c r="M88" s="55">
        <f>IF($L88="","",IF($L88&gt;=1,"Completado",IF($L88&gt;0,"En curso","Pendiente")))</f>
        <v/>
      </c>
      <c r="N88" s="55">
        <f>IF(NOT((COUNTA($B88:$K88)+COUNTA($O88))&gt;0),"",IF(ISNUMBER($F88),IF(AND(ISNUMBER($E88),$F88&gt;$E88),"Cumplida con "&amp;($F88-$E88)&amp;IF($F88-$E88=1," día"," días")&amp;" de retraso","Cumplida"),IF(N($L88)&gt;=1,"Cumplida",IF(NOT(ISNUMBER($E88)),"Sin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plazo")))))))</f>
        <v/>
      </c>
      <c r="O88" s="57" t="n"/>
      <c r="P88" s="61">
        <f>IF(NOT((COUNTA($B88:$K88)+COUNTA($O88))&gt;0),"",IF((IF($C88="","Falta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",""))="","✔ OK","⚠ "&amp;LEFT(IF($C88="","Falta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",""),LEN(IF($C88="","Falta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",""))-3)))</f>
        <v/>
      </c>
      <c r="Q88" s="62">
        <f>IF(NOT((COUNTA($B88:$K88)+COUNTA($O88))&gt;0),"",IF(AND($T88="Sub",N($S88)&gt;0),IF(ISNUMBER(INDEX($D$5:$D$1000,$S88-4)),DATE(YEAR(INDEX($D$5:$D$1000,$S88-4)),MONTH(INDEX($D$5:$D$1000,$S88-4)),1),IF(ISNUMBER(INDEX($E$5:$E$1000,$S88-4)),DATE(YEAR(INDEX($E$5:$E$1000,$S88-4)),MONTH(INDEX($E$5:$E$1000,$S88-4)),1),MesCiclo)),IF(ISNUMBER($D88),DATE(YEAR($D88),MONTH($D88),1),IF(ISNUMBER($E88),DATE(YEAR($E88),MONTH($E88),1),MesCiclo))))</f>
        <v/>
      </c>
      <c r="R88" s="63">
        <f>IF(OR($Q88="",$Q88&lt;&gt;MesCiclo),"",COUNTIF($Q$5:$Q88,MesCiclo))</f>
        <v/>
      </c>
      <c r="S88" s="63">
        <f>IF($T88="","",IF($T88="Macro",ROW(),IFERROR(LOOKUP(2,1/($T$5:$T88="Macro"),ROW($T$5:$T88)),0)))</f>
        <v/>
      </c>
      <c r="T88" s="63">
        <f>IF(NOT((COUNTA($B88:$K88)+COUNTA($O88))&gt;0),"",IF($B88="Subactividad","Sub","Macro"))</f>
        <v/>
      </c>
      <c r="U88" s="63">
        <f>IF($T88="Macro",COUNTIFS($S$5:$S$1000,ROW(),$T$5:$T$1000,"Sub"),"")</f>
        <v/>
      </c>
      <c r="V88" s="63">
        <f>IF($T88="","",IF(ISNUMBER($F88),1,IFERROR(LOOKUP(2,1/($H88:$K88&lt;&gt;""),$H88:$K88),0)))</f>
        <v/>
      </c>
      <c r="W88" s="63">
        <f>IF($T88="","",IF(AND(ISNUMBER($F88),$F88&lt;=IF($Q88=MesCiclo,InicioCiclo,$Q88+MOD(2-WEEKDAY($Q88),7))+6),1,IF(ISNUMBER($H88),$H88,0)))</f>
        <v/>
      </c>
      <c r="X88" s="63">
        <f>IF($T88="","",IF(AND(ISNUMBER($F88),$F88&lt;=IF($Q88=MesCiclo,InicioCiclo,$Q88+MOD(2-WEEKDAY($Q88),7))+13),1,IF(ISNUMBER($I88),$I88,$W88)))</f>
        <v/>
      </c>
      <c r="Y88" s="63">
        <f>IF($T88="","",IF(AND(ISNUMBER($F88),$F88&lt;=IF($Q88=MesCiclo,InicioCiclo,$Q88+MOD(2-WEEKDAY($Q88),7))+20),1,IF(ISNUMBER($J88),$J88,$X88)))</f>
        <v/>
      </c>
      <c r="Z88" s="63">
        <f>IF($T88="","",IF(AND(ISNUMBER($F88),$F88&lt;=IF($Q88=MesCiclo,InicioCiclo,$Q88+MOD(2-WEEKDAY($Q88),7))+27),1,IF(ISNUMBER($K88),$K88,$Y88)))</f>
        <v/>
      </c>
      <c r="AA88" s="63">
        <f>IF($T88="","",IF(AND(ISNUMBER($F88),$F88&lt;=IF($Q88=MesCiclo,InicioCiclo,$Q88+MOD(2-WEEKDAY($Q88),7))+6),1,IF(N($U88)&gt;0,AVERAGEIFS($W$5:$W$1000,$S$5:$S$1000,ROW(),$T$5:$T$1000,"Sub"),$W88)))</f>
        <v/>
      </c>
      <c r="AB88" s="63">
        <f>IF($T88="","",IF(AND(ISNUMBER($F88),$F88&lt;=IF($Q88=MesCiclo,InicioCiclo,$Q88+MOD(2-WEEKDAY($Q88),7))+13),1,IF(N($U88)&gt;0,AVERAGEIFS($X$5:$X$1000,$S$5:$S$1000,ROW(),$T$5:$T$1000,"Sub"),$X88)))</f>
        <v/>
      </c>
      <c r="AC88" s="63">
        <f>IF($T88="","",IF(AND(ISNUMBER($F88),$F88&lt;=IF($Q88=MesCiclo,InicioCiclo,$Q88+MOD(2-WEEKDAY($Q88),7))+20),1,IF(N($U88)&gt;0,AVERAGEIFS($Y$5:$Y$1000,$S$5:$S$1000,ROW(),$T$5:$T$1000,"Sub"),$Y88)))</f>
        <v/>
      </c>
      <c r="AD88" s="63">
        <f>IF($T88="","",IF(AND(ISNUMBER($F88),$F88&lt;=IF($Q88=MesCiclo,InicioCiclo,$Q88+MOD(2-WEEKDAY($Q88),7))+27),1,IF(N($U88)&gt;0,AVERAGEIFS($Z$5:$Z$1000,$S$5:$S$1000,ROW(),$T$5:$T$1000,"Sub"),$Z88)))</f>
        <v/>
      </c>
      <c r="AE88" s="63">
        <f>IF($T88&lt;&gt;"Macro","",IF(COUNTIFS($Q$5:$Q$1000,$Q88,$T$5:$T$1000,"Macro",$G$5:$G$1000,"&gt;0")=0,1/COUNTIFS($Q$5:$Q$1000,$Q88,$T$5:$T$1000,"Macro"),IF(AND(ISNUMBER($G88),N($G88)&gt;0),$G88,SUMIFS($G$5:$G$1000,$Q$5:$Q$1000,$Q88,$T$5:$T$1000,"Macro")/COUNTIFS($Q$5:$Q$1000,$Q88,$T$5:$T$1000,"Macro",$G$5:$G$1000,"&gt;0"))/(COUNTIFS($Q$5:$Q$1000,$Q88,$T$5:$T$1000,"Macro")*SUMIFS($G$5:$G$1000,$Q$5:$Q$1000,$Q88,$T$5:$T$1000,"Macro")/COUNTIFS($Q$5:$Q$1000,$Q88,$T$5:$T$1000,"Macro",$G$5:$G$1000,"&gt;0"))))</f>
        <v/>
      </c>
    </row>
    <row r="89">
      <c r="A89" s="55">
        <f>IF(NOT((COUNTA($B89:$K89)+COUNTA($O89))&gt;0),"",IF($T89="Macro",COUNTIFS($T$5:$T89,"Macro",$Q$5:$Q89,$Q89),IF(N($S89)=0,"?",COUNTIFS(INDEX($T$5:$T$1000,1):INDEX($T$5:$T$1000,$S89-4),"Macro",INDEX($Q$5:$Q$1000,1):INDEX($Q$5:$Q$1000,$S89-4),INDEX($Q$5:$Q$1000,$S89-4))&amp;"."&amp;COUNTIFS($S$5:$S89,$S89,$T$5:$T89,"Sub"))))</f>
        <v/>
      </c>
      <c r="B89" s="56" t="n"/>
      <c r="C89" s="57" t="n"/>
      <c r="D89" s="58" t="n"/>
      <c r="E89" s="58" t="n"/>
      <c r="F89" s="58" t="n"/>
      <c r="G89" s="59" t="n"/>
      <c r="H89" s="59" t="n"/>
      <c r="I89" s="59" t="n"/>
      <c r="J89" s="59" t="n"/>
      <c r="K89" s="59" t="n"/>
      <c r="L89" s="60">
        <f>IF(NOT((COUNTA($B89:$K89)+COUNTA($O89))&gt;0),"",IF(ISNUMBER($F89),1,IF(N($U89)&gt;0,AVERAGEIFS($V$5:$V$1000,$S$5:$S$1000,ROW(),$T$5:$T$1000,"Sub"),$V89)))</f>
        <v/>
      </c>
      <c r="M89" s="55">
        <f>IF($L89="","",IF($L89&gt;=1,"Completado",IF($L89&gt;0,"En curso","Pendiente")))</f>
        <v/>
      </c>
      <c r="N89" s="55">
        <f>IF(NOT((COUNTA($B89:$K89)+COUNTA($O89))&gt;0),"",IF(ISNUMBER($F89),IF(AND(ISNUMBER($E89),$F89&gt;$E89),"Cumplida con "&amp;($F89-$E89)&amp;IF($F89-$E89=1," día"," días")&amp;" de retraso","Cumplida"),IF(N($L89)&gt;=1,"Cumplida",IF(NOT(ISNUMBER($E89)),"Sin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plazo")))))))</f>
        <v/>
      </c>
      <c r="O89" s="57" t="n"/>
      <c r="P89" s="61">
        <f>IF(NOT((COUNTA($B89:$K89)+COUNTA($O89))&gt;0),"",IF((IF($C89="","Falta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",""))="","✔ OK","⚠ "&amp;LEFT(IF($C89="","Falta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",""),LEN(IF($C89="","Falta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",""))-3)))</f>
        <v/>
      </c>
      <c r="Q89" s="62">
        <f>IF(NOT((COUNTA($B89:$K89)+COUNTA($O89))&gt;0),"",IF(AND($T89="Sub",N($S89)&gt;0),IF(ISNUMBER(INDEX($D$5:$D$1000,$S89-4)),DATE(YEAR(INDEX($D$5:$D$1000,$S89-4)),MONTH(INDEX($D$5:$D$1000,$S89-4)),1),IF(ISNUMBER(INDEX($E$5:$E$1000,$S89-4)),DATE(YEAR(INDEX($E$5:$E$1000,$S89-4)),MONTH(INDEX($E$5:$E$1000,$S89-4)),1),MesCiclo)),IF(ISNUMBER($D89),DATE(YEAR($D89),MONTH($D89),1),IF(ISNUMBER($E89),DATE(YEAR($E89),MONTH($E89),1),MesCiclo))))</f>
        <v/>
      </c>
      <c r="R89" s="63">
        <f>IF(OR($Q89="",$Q89&lt;&gt;MesCiclo),"",COUNTIF($Q$5:$Q89,MesCiclo))</f>
        <v/>
      </c>
      <c r="S89" s="63">
        <f>IF($T89="","",IF($T89="Macro",ROW(),IFERROR(LOOKUP(2,1/($T$5:$T89="Macro"),ROW($T$5:$T89)),0)))</f>
        <v/>
      </c>
      <c r="T89" s="63">
        <f>IF(NOT((COUNTA($B89:$K89)+COUNTA($O89))&gt;0),"",IF($B89="Subactividad","Sub","Macro"))</f>
        <v/>
      </c>
      <c r="U89" s="63">
        <f>IF($T89="Macro",COUNTIFS($S$5:$S$1000,ROW(),$T$5:$T$1000,"Sub"),"")</f>
        <v/>
      </c>
      <c r="V89" s="63">
        <f>IF($T89="","",IF(ISNUMBER($F89),1,IFERROR(LOOKUP(2,1/($H89:$K89&lt;&gt;""),$H89:$K89),0)))</f>
        <v/>
      </c>
      <c r="W89" s="63">
        <f>IF($T89="","",IF(AND(ISNUMBER($F89),$F89&lt;=IF($Q89=MesCiclo,InicioCiclo,$Q89+MOD(2-WEEKDAY($Q89),7))+6),1,IF(ISNUMBER($H89),$H89,0)))</f>
        <v/>
      </c>
      <c r="X89" s="63">
        <f>IF($T89="","",IF(AND(ISNUMBER($F89),$F89&lt;=IF($Q89=MesCiclo,InicioCiclo,$Q89+MOD(2-WEEKDAY($Q89),7))+13),1,IF(ISNUMBER($I89),$I89,$W89)))</f>
        <v/>
      </c>
      <c r="Y89" s="63">
        <f>IF($T89="","",IF(AND(ISNUMBER($F89),$F89&lt;=IF($Q89=MesCiclo,InicioCiclo,$Q89+MOD(2-WEEKDAY($Q89),7))+20),1,IF(ISNUMBER($J89),$J89,$X89)))</f>
        <v/>
      </c>
      <c r="Z89" s="63">
        <f>IF($T89="","",IF(AND(ISNUMBER($F89),$F89&lt;=IF($Q89=MesCiclo,InicioCiclo,$Q89+MOD(2-WEEKDAY($Q89),7))+27),1,IF(ISNUMBER($K89),$K89,$Y89)))</f>
        <v/>
      </c>
      <c r="AA89" s="63">
        <f>IF($T89="","",IF(AND(ISNUMBER($F89),$F89&lt;=IF($Q89=MesCiclo,InicioCiclo,$Q89+MOD(2-WEEKDAY($Q89),7))+6),1,IF(N($U89)&gt;0,AVERAGEIFS($W$5:$W$1000,$S$5:$S$1000,ROW(),$T$5:$T$1000,"Sub"),$W89)))</f>
        <v/>
      </c>
      <c r="AB89" s="63">
        <f>IF($T89="","",IF(AND(ISNUMBER($F89),$F89&lt;=IF($Q89=MesCiclo,InicioCiclo,$Q89+MOD(2-WEEKDAY($Q89),7))+13),1,IF(N($U89)&gt;0,AVERAGEIFS($X$5:$X$1000,$S$5:$S$1000,ROW(),$T$5:$T$1000,"Sub"),$X89)))</f>
        <v/>
      </c>
      <c r="AC89" s="63">
        <f>IF($T89="","",IF(AND(ISNUMBER($F89),$F89&lt;=IF($Q89=MesCiclo,InicioCiclo,$Q89+MOD(2-WEEKDAY($Q89),7))+20),1,IF(N($U89)&gt;0,AVERAGEIFS($Y$5:$Y$1000,$S$5:$S$1000,ROW(),$T$5:$T$1000,"Sub"),$Y89)))</f>
        <v/>
      </c>
      <c r="AD89" s="63">
        <f>IF($T89="","",IF(AND(ISNUMBER($F89),$F89&lt;=IF($Q89=MesCiclo,InicioCiclo,$Q89+MOD(2-WEEKDAY($Q89),7))+27),1,IF(N($U89)&gt;0,AVERAGEIFS($Z$5:$Z$1000,$S$5:$S$1000,ROW(),$T$5:$T$1000,"Sub"),$Z89)))</f>
        <v/>
      </c>
      <c r="AE89" s="63">
        <f>IF($T89&lt;&gt;"Macro","",IF(COUNTIFS($Q$5:$Q$1000,$Q89,$T$5:$T$1000,"Macro",$G$5:$G$1000,"&gt;0")=0,1/COUNTIFS($Q$5:$Q$1000,$Q89,$T$5:$T$1000,"Macro"),IF(AND(ISNUMBER($G89),N($G89)&gt;0),$G89,SUMIFS($G$5:$G$1000,$Q$5:$Q$1000,$Q89,$T$5:$T$1000,"Macro")/COUNTIFS($Q$5:$Q$1000,$Q89,$T$5:$T$1000,"Macro",$G$5:$G$1000,"&gt;0"))/(COUNTIFS($Q$5:$Q$1000,$Q89,$T$5:$T$1000,"Macro")*SUMIFS($G$5:$G$1000,$Q$5:$Q$1000,$Q89,$T$5:$T$1000,"Macro")/COUNTIFS($Q$5:$Q$1000,$Q89,$T$5:$T$1000,"Macro",$G$5:$G$1000,"&gt;0"))))</f>
        <v/>
      </c>
    </row>
    <row r="90">
      <c r="A90" s="55">
        <f>IF(NOT((COUNTA($B90:$K90)+COUNTA($O90))&gt;0),"",IF($T90="Macro",COUNTIFS($T$5:$T90,"Macro",$Q$5:$Q90,$Q90),IF(N($S90)=0,"?",COUNTIFS(INDEX($T$5:$T$1000,1):INDEX($T$5:$T$1000,$S90-4),"Macro",INDEX($Q$5:$Q$1000,1):INDEX($Q$5:$Q$1000,$S90-4),INDEX($Q$5:$Q$1000,$S90-4))&amp;"."&amp;COUNTIFS($S$5:$S90,$S90,$T$5:$T90,"Sub"))))</f>
        <v/>
      </c>
      <c r="B90" s="56" t="n"/>
      <c r="C90" s="57" t="n"/>
      <c r="D90" s="58" t="n"/>
      <c r="E90" s="58" t="n"/>
      <c r="F90" s="58" t="n"/>
      <c r="G90" s="59" t="n"/>
      <c r="H90" s="59" t="n"/>
      <c r="I90" s="59" t="n"/>
      <c r="J90" s="59" t="n"/>
      <c r="K90" s="59" t="n"/>
      <c r="L90" s="60">
        <f>IF(NOT((COUNTA($B90:$K90)+COUNTA($O90))&gt;0),"",IF(ISNUMBER($F90),1,IF(N($U90)&gt;0,AVERAGEIFS($V$5:$V$1000,$S$5:$S$1000,ROW(),$T$5:$T$1000,"Sub"),$V90)))</f>
        <v/>
      </c>
      <c r="M90" s="55">
        <f>IF($L90="","",IF($L90&gt;=1,"Completado",IF($L90&gt;0,"En curso","Pendiente")))</f>
        <v/>
      </c>
      <c r="N90" s="55">
        <f>IF(NOT((COUNTA($B90:$K90)+COUNTA($O90))&gt;0),"",IF(ISNUMBER($F90),IF(AND(ISNUMBER($E90),$F90&gt;$E90),"Cumplida con "&amp;($F90-$E90)&amp;IF($F90-$E90=1," día"," días")&amp;" de retraso","Cumplida"),IF(N($L90)&gt;=1,"Cumplida",IF(NOT(ISNUMBER($E90)),"Sin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plazo")))))))</f>
        <v/>
      </c>
      <c r="O90" s="57" t="n"/>
      <c r="P90" s="61">
        <f>IF(NOT((COUNTA($B90:$K90)+COUNTA($O90))&gt;0),"",IF((IF($C90="","Falta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",""))="","✔ OK","⚠ "&amp;LEFT(IF($C90="","Falta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",""),LEN(IF($C90="","Falta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",""))-3)))</f>
        <v/>
      </c>
      <c r="Q90" s="62">
        <f>IF(NOT((COUNTA($B90:$K90)+COUNTA($O90))&gt;0),"",IF(AND($T90="Sub",N($S90)&gt;0),IF(ISNUMBER(INDEX($D$5:$D$1000,$S90-4)),DATE(YEAR(INDEX($D$5:$D$1000,$S90-4)),MONTH(INDEX($D$5:$D$1000,$S90-4)),1),IF(ISNUMBER(INDEX($E$5:$E$1000,$S90-4)),DATE(YEAR(INDEX($E$5:$E$1000,$S90-4)),MONTH(INDEX($E$5:$E$1000,$S90-4)),1),MesCiclo)),IF(ISNUMBER($D90),DATE(YEAR($D90),MONTH($D90),1),IF(ISNUMBER($E90),DATE(YEAR($E90),MONTH($E90),1),MesCiclo))))</f>
        <v/>
      </c>
      <c r="R90" s="63">
        <f>IF(OR($Q90="",$Q90&lt;&gt;MesCiclo),"",COUNTIF($Q$5:$Q90,MesCiclo))</f>
        <v/>
      </c>
      <c r="S90" s="63">
        <f>IF($T90="","",IF($T90="Macro",ROW(),IFERROR(LOOKUP(2,1/($T$5:$T90="Macro"),ROW($T$5:$T90)),0)))</f>
        <v/>
      </c>
      <c r="T90" s="63">
        <f>IF(NOT((COUNTA($B90:$K90)+COUNTA($O90))&gt;0),"",IF($B90="Subactividad","Sub","Macro"))</f>
        <v/>
      </c>
      <c r="U90" s="63">
        <f>IF($T90="Macro",COUNTIFS($S$5:$S$1000,ROW(),$T$5:$T$1000,"Sub"),"")</f>
        <v/>
      </c>
      <c r="V90" s="63">
        <f>IF($T90="","",IF(ISNUMBER($F90),1,IFERROR(LOOKUP(2,1/($H90:$K90&lt;&gt;""),$H90:$K90),0)))</f>
        <v/>
      </c>
      <c r="W90" s="63">
        <f>IF($T90="","",IF(AND(ISNUMBER($F90),$F90&lt;=IF($Q90=MesCiclo,InicioCiclo,$Q90+MOD(2-WEEKDAY($Q90),7))+6),1,IF(ISNUMBER($H90),$H90,0)))</f>
        <v/>
      </c>
      <c r="X90" s="63">
        <f>IF($T90="","",IF(AND(ISNUMBER($F90),$F90&lt;=IF($Q90=MesCiclo,InicioCiclo,$Q90+MOD(2-WEEKDAY($Q90),7))+13),1,IF(ISNUMBER($I90),$I90,$W90)))</f>
        <v/>
      </c>
      <c r="Y90" s="63">
        <f>IF($T90="","",IF(AND(ISNUMBER($F90),$F90&lt;=IF($Q90=MesCiclo,InicioCiclo,$Q90+MOD(2-WEEKDAY($Q90),7))+20),1,IF(ISNUMBER($J90),$J90,$X90)))</f>
        <v/>
      </c>
      <c r="Z90" s="63">
        <f>IF($T90="","",IF(AND(ISNUMBER($F90),$F90&lt;=IF($Q90=MesCiclo,InicioCiclo,$Q90+MOD(2-WEEKDAY($Q90),7))+27),1,IF(ISNUMBER($K90),$K90,$Y90)))</f>
        <v/>
      </c>
      <c r="AA90" s="63">
        <f>IF($T90="","",IF(AND(ISNUMBER($F90),$F90&lt;=IF($Q90=MesCiclo,InicioCiclo,$Q90+MOD(2-WEEKDAY($Q90),7))+6),1,IF(N($U90)&gt;0,AVERAGEIFS($W$5:$W$1000,$S$5:$S$1000,ROW(),$T$5:$T$1000,"Sub"),$W90)))</f>
        <v/>
      </c>
      <c r="AB90" s="63">
        <f>IF($T90="","",IF(AND(ISNUMBER($F90),$F90&lt;=IF($Q90=MesCiclo,InicioCiclo,$Q90+MOD(2-WEEKDAY($Q90),7))+13),1,IF(N($U90)&gt;0,AVERAGEIFS($X$5:$X$1000,$S$5:$S$1000,ROW(),$T$5:$T$1000,"Sub"),$X90)))</f>
        <v/>
      </c>
      <c r="AC90" s="63">
        <f>IF($T90="","",IF(AND(ISNUMBER($F90),$F90&lt;=IF($Q90=MesCiclo,InicioCiclo,$Q90+MOD(2-WEEKDAY($Q90),7))+20),1,IF(N($U90)&gt;0,AVERAGEIFS($Y$5:$Y$1000,$S$5:$S$1000,ROW(),$T$5:$T$1000,"Sub"),$Y90)))</f>
        <v/>
      </c>
      <c r="AD90" s="63">
        <f>IF($T90="","",IF(AND(ISNUMBER($F90),$F90&lt;=IF($Q90=MesCiclo,InicioCiclo,$Q90+MOD(2-WEEKDAY($Q90),7))+27),1,IF(N($U90)&gt;0,AVERAGEIFS($Z$5:$Z$1000,$S$5:$S$1000,ROW(),$T$5:$T$1000,"Sub"),$Z90)))</f>
        <v/>
      </c>
      <c r="AE90" s="63">
        <f>IF($T90&lt;&gt;"Macro","",IF(COUNTIFS($Q$5:$Q$1000,$Q90,$T$5:$T$1000,"Macro",$G$5:$G$1000,"&gt;0")=0,1/COUNTIFS($Q$5:$Q$1000,$Q90,$T$5:$T$1000,"Macro"),IF(AND(ISNUMBER($G90),N($G90)&gt;0),$G90,SUMIFS($G$5:$G$1000,$Q$5:$Q$1000,$Q90,$T$5:$T$1000,"Macro")/COUNTIFS($Q$5:$Q$1000,$Q90,$T$5:$T$1000,"Macro",$G$5:$G$1000,"&gt;0"))/(COUNTIFS($Q$5:$Q$1000,$Q90,$T$5:$T$1000,"Macro")*SUMIFS($G$5:$G$1000,$Q$5:$Q$1000,$Q90,$T$5:$T$1000,"Macro")/COUNTIFS($Q$5:$Q$1000,$Q90,$T$5:$T$1000,"Macro",$G$5:$G$1000,"&gt;0"))))</f>
        <v/>
      </c>
    </row>
    <row r="91">
      <c r="A91" s="55">
        <f>IF(NOT((COUNTA($B91:$K91)+COUNTA($O91))&gt;0),"",IF($T91="Macro",COUNTIFS($T$5:$T91,"Macro",$Q$5:$Q91,$Q91),IF(N($S91)=0,"?",COUNTIFS(INDEX($T$5:$T$1000,1):INDEX($T$5:$T$1000,$S91-4),"Macro",INDEX($Q$5:$Q$1000,1):INDEX($Q$5:$Q$1000,$S91-4),INDEX($Q$5:$Q$1000,$S91-4))&amp;"."&amp;COUNTIFS($S$5:$S91,$S91,$T$5:$T91,"Sub"))))</f>
        <v/>
      </c>
      <c r="B91" s="56" t="n"/>
      <c r="C91" s="57" t="n"/>
      <c r="D91" s="58" t="n"/>
      <c r="E91" s="58" t="n"/>
      <c r="F91" s="58" t="n"/>
      <c r="G91" s="59" t="n"/>
      <c r="H91" s="59" t="n"/>
      <c r="I91" s="59" t="n"/>
      <c r="J91" s="59" t="n"/>
      <c r="K91" s="59" t="n"/>
      <c r="L91" s="60">
        <f>IF(NOT((COUNTA($B91:$K91)+COUNTA($O91))&gt;0),"",IF(ISNUMBER($F91),1,IF(N($U91)&gt;0,AVERAGEIFS($V$5:$V$1000,$S$5:$S$1000,ROW(),$T$5:$T$1000,"Sub"),$V91)))</f>
        <v/>
      </c>
      <c r="M91" s="55">
        <f>IF($L91="","",IF($L91&gt;=1,"Completado",IF($L91&gt;0,"En curso","Pendiente")))</f>
        <v/>
      </c>
      <c r="N91" s="55">
        <f>IF(NOT((COUNTA($B91:$K91)+COUNTA($O91))&gt;0),"",IF(ISNUMBER($F91),IF(AND(ISNUMBER($E91),$F91&gt;$E91),"Cumplida con "&amp;($F91-$E91)&amp;IF($F91-$E91=1," día"," días")&amp;" de retraso","Cumplida"),IF(N($L91)&gt;=1,"Cumplida",IF(NOT(ISNUMBER($E91)),"Sin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plazo")))))))</f>
        <v/>
      </c>
      <c r="O91" s="57" t="n"/>
      <c r="P91" s="61">
        <f>IF(NOT((COUNTA($B91:$K91)+COUNTA($O91))&gt;0),"",IF((IF($C91="","Falta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",""))="","✔ OK","⚠ "&amp;LEFT(IF($C91="","Falta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",""),LEN(IF($C91="","Falta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",""))-3)))</f>
        <v/>
      </c>
      <c r="Q91" s="62">
        <f>IF(NOT((COUNTA($B91:$K91)+COUNTA($O91))&gt;0),"",IF(AND($T91="Sub",N($S91)&gt;0),IF(ISNUMBER(INDEX($D$5:$D$1000,$S91-4)),DATE(YEAR(INDEX($D$5:$D$1000,$S91-4)),MONTH(INDEX($D$5:$D$1000,$S91-4)),1),IF(ISNUMBER(INDEX($E$5:$E$1000,$S91-4)),DATE(YEAR(INDEX($E$5:$E$1000,$S91-4)),MONTH(INDEX($E$5:$E$1000,$S91-4)),1),MesCiclo)),IF(ISNUMBER($D91),DATE(YEAR($D91),MONTH($D91),1),IF(ISNUMBER($E91),DATE(YEAR($E91),MONTH($E91),1),MesCiclo))))</f>
        <v/>
      </c>
      <c r="R91" s="63">
        <f>IF(OR($Q91="",$Q91&lt;&gt;MesCiclo),"",COUNTIF($Q$5:$Q91,MesCiclo))</f>
        <v/>
      </c>
      <c r="S91" s="63">
        <f>IF($T91="","",IF($T91="Macro",ROW(),IFERROR(LOOKUP(2,1/($T$5:$T91="Macro"),ROW($T$5:$T91)),0)))</f>
        <v/>
      </c>
      <c r="T91" s="63">
        <f>IF(NOT((COUNTA($B91:$K91)+COUNTA($O91))&gt;0),"",IF($B91="Subactividad","Sub","Macro"))</f>
        <v/>
      </c>
      <c r="U91" s="63">
        <f>IF($T91="Macro",COUNTIFS($S$5:$S$1000,ROW(),$T$5:$T$1000,"Sub"),"")</f>
        <v/>
      </c>
      <c r="V91" s="63">
        <f>IF($T91="","",IF(ISNUMBER($F91),1,IFERROR(LOOKUP(2,1/($H91:$K91&lt;&gt;""),$H91:$K91),0)))</f>
        <v/>
      </c>
      <c r="W91" s="63">
        <f>IF($T91="","",IF(AND(ISNUMBER($F91),$F91&lt;=IF($Q91=MesCiclo,InicioCiclo,$Q91+MOD(2-WEEKDAY($Q91),7))+6),1,IF(ISNUMBER($H91),$H91,0)))</f>
        <v/>
      </c>
      <c r="X91" s="63">
        <f>IF($T91="","",IF(AND(ISNUMBER($F91),$F91&lt;=IF($Q91=MesCiclo,InicioCiclo,$Q91+MOD(2-WEEKDAY($Q91),7))+13),1,IF(ISNUMBER($I91),$I91,$W91)))</f>
        <v/>
      </c>
      <c r="Y91" s="63">
        <f>IF($T91="","",IF(AND(ISNUMBER($F91),$F91&lt;=IF($Q91=MesCiclo,InicioCiclo,$Q91+MOD(2-WEEKDAY($Q91),7))+20),1,IF(ISNUMBER($J91),$J91,$X91)))</f>
        <v/>
      </c>
      <c r="Z91" s="63">
        <f>IF($T91="","",IF(AND(ISNUMBER($F91),$F91&lt;=IF($Q91=MesCiclo,InicioCiclo,$Q91+MOD(2-WEEKDAY($Q91),7))+27),1,IF(ISNUMBER($K91),$K91,$Y91)))</f>
        <v/>
      </c>
      <c r="AA91" s="63">
        <f>IF($T91="","",IF(AND(ISNUMBER($F91),$F91&lt;=IF($Q91=MesCiclo,InicioCiclo,$Q91+MOD(2-WEEKDAY($Q91),7))+6),1,IF(N($U91)&gt;0,AVERAGEIFS($W$5:$W$1000,$S$5:$S$1000,ROW(),$T$5:$T$1000,"Sub"),$W91)))</f>
        <v/>
      </c>
      <c r="AB91" s="63">
        <f>IF($T91="","",IF(AND(ISNUMBER($F91),$F91&lt;=IF($Q91=MesCiclo,InicioCiclo,$Q91+MOD(2-WEEKDAY($Q91),7))+13),1,IF(N($U91)&gt;0,AVERAGEIFS($X$5:$X$1000,$S$5:$S$1000,ROW(),$T$5:$T$1000,"Sub"),$X91)))</f>
        <v/>
      </c>
      <c r="AC91" s="63">
        <f>IF($T91="","",IF(AND(ISNUMBER($F91),$F91&lt;=IF($Q91=MesCiclo,InicioCiclo,$Q91+MOD(2-WEEKDAY($Q91),7))+20),1,IF(N($U91)&gt;0,AVERAGEIFS($Y$5:$Y$1000,$S$5:$S$1000,ROW(),$T$5:$T$1000,"Sub"),$Y91)))</f>
        <v/>
      </c>
      <c r="AD91" s="63">
        <f>IF($T91="","",IF(AND(ISNUMBER($F91),$F91&lt;=IF($Q91=MesCiclo,InicioCiclo,$Q91+MOD(2-WEEKDAY($Q91),7))+27),1,IF(N($U91)&gt;0,AVERAGEIFS($Z$5:$Z$1000,$S$5:$S$1000,ROW(),$T$5:$T$1000,"Sub"),$Z91)))</f>
        <v/>
      </c>
      <c r="AE91" s="63">
        <f>IF($T91&lt;&gt;"Macro","",IF(COUNTIFS($Q$5:$Q$1000,$Q91,$T$5:$T$1000,"Macro",$G$5:$G$1000,"&gt;0")=0,1/COUNTIFS($Q$5:$Q$1000,$Q91,$T$5:$T$1000,"Macro"),IF(AND(ISNUMBER($G91),N($G91)&gt;0),$G91,SUMIFS($G$5:$G$1000,$Q$5:$Q$1000,$Q91,$T$5:$T$1000,"Macro")/COUNTIFS($Q$5:$Q$1000,$Q91,$T$5:$T$1000,"Macro",$G$5:$G$1000,"&gt;0"))/(COUNTIFS($Q$5:$Q$1000,$Q91,$T$5:$T$1000,"Macro")*SUMIFS($G$5:$G$1000,$Q$5:$Q$1000,$Q91,$T$5:$T$1000,"Macro")/COUNTIFS($Q$5:$Q$1000,$Q91,$T$5:$T$1000,"Macro",$G$5:$G$1000,"&gt;0"))))</f>
        <v/>
      </c>
    </row>
    <row r="92">
      <c r="A92" s="55">
        <f>IF(NOT((COUNTA($B92:$K92)+COUNTA($O92))&gt;0),"",IF($T92="Macro",COUNTIFS($T$5:$T92,"Macro",$Q$5:$Q92,$Q92),IF(N($S92)=0,"?",COUNTIFS(INDEX($T$5:$T$1000,1):INDEX($T$5:$T$1000,$S92-4),"Macro",INDEX($Q$5:$Q$1000,1):INDEX($Q$5:$Q$1000,$S92-4),INDEX($Q$5:$Q$1000,$S92-4))&amp;"."&amp;COUNTIFS($S$5:$S92,$S92,$T$5:$T92,"Sub"))))</f>
        <v/>
      </c>
      <c r="B92" s="56" t="n"/>
      <c r="C92" s="57" t="n"/>
      <c r="D92" s="58" t="n"/>
      <c r="E92" s="58" t="n"/>
      <c r="F92" s="58" t="n"/>
      <c r="G92" s="59" t="n"/>
      <c r="H92" s="59" t="n"/>
      <c r="I92" s="59" t="n"/>
      <c r="J92" s="59" t="n"/>
      <c r="K92" s="59" t="n"/>
      <c r="L92" s="60">
        <f>IF(NOT((COUNTA($B92:$K92)+COUNTA($O92))&gt;0),"",IF(ISNUMBER($F92),1,IF(N($U92)&gt;0,AVERAGEIFS($V$5:$V$1000,$S$5:$S$1000,ROW(),$T$5:$T$1000,"Sub"),$V92)))</f>
        <v/>
      </c>
      <c r="M92" s="55">
        <f>IF($L92="","",IF($L92&gt;=1,"Completado",IF($L92&gt;0,"En curso","Pendiente")))</f>
        <v/>
      </c>
      <c r="N92" s="55">
        <f>IF(NOT((COUNTA($B92:$K92)+COUNTA($O92))&gt;0),"",IF(ISNUMBER($F92),IF(AND(ISNUMBER($E92),$F92&gt;$E92),"Cumplida con "&amp;($F92-$E92)&amp;IF($F92-$E92=1," día"," días")&amp;" de retraso","Cumplida"),IF(N($L92)&gt;=1,"Cumplida",IF(NOT(ISNUMBER($E92)),"Sin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plazo")))))))</f>
        <v/>
      </c>
      <c r="O92" s="57" t="n"/>
      <c r="P92" s="61">
        <f>IF(NOT((COUNTA($B92:$K92)+COUNTA($O92))&gt;0),"",IF((IF($C92="","Falta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",""))="","✔ OK","⚠ "&amp;LEFT(IF($C92="","Falta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",""),LEN(IF($C92="","Falta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",""))-3)))</f>
        <v/>
      </c>
      <c r="Q92" s="62">
        <f>IF(NOT((COUNTA($B92:$K92)+COUNTA($O92))&gt;0),"",IF(AND($T92="Sub",N($S92)&gt;0),IF(ISNUMBER(INDEX($D$5:$D$1000,$S92-4)),DATE(YEAR(INDEX($D$5:$D$1000,$S92-4)),MONTH(INDEX($D$5:$D$1000,$S92-4)),1),IF(ISNUMBER(INDEX($E$5:$E$1000,$S92-4)),DATE(YEAR(INDEX($E$5:$E$1000,$S92-4)),MONTH(INDEX($E$5:$E$1000,$S92-4)),1),MesCiclo)),IF(ISNUMBER($D92),DATE(YEAR($D92),MONTH($D92),1),IF(ISNUMBER($E92),DATE(YEAR($E92),MONTH($E92),1),MesCiclo))))</f>
        <v/>
      </c>
      <c r="R92" s="63">
        <f>IF(OR($Q92="",$Q92&lt;&gt;MesCiclo),"",COUNTIF($Q$5:$Q92,MesCiclo))</f>
        <v/>
      </c>
      <c r="S92" s="63">
        <f>IF($T92="","",IF($T92="Macro",ROW(),IFERROR(LOOKUP(2,1/($T$5:$T92="Macro"),ROW($T$5:$T92)),0)))</f>
        <v/>
      </c>
      <c r="T92" s="63">
        <f>IF(NOT((COUNTA($B92:$K92)+COUNTA($O92))&gt;0),"",IF($B92="Subactividad","Sub","Macro"))</f>
        <v/>
      </c>
      <c r="U92" s="63">
        <f>IF($T92="Macro",COUNTIFS($S$5:$S$1000,ROW(),$T$5:$T$1000,"Sub"),"")</f>
        <v/>
      </c>
      <c r="V92" s="63">
        <f>IF($T92="","",IF(ISNUMBER($F92),1,IFERROR(LOOKUP(2,1/($H92:$K92&lt;&gt;""),$H92:$K92),0)))</f>
        <v/>
      </c>
      <c r="W92" s="63">
        <f>IF($T92="","",IF(AND(ISNUMBER($F92),$F92&lt;=IF($Q92=MesCiclo,InicioCiclo,$Q92+MOD(2-WEEKDAY($Q92),7))+6),1,IF(ISNUMBER($H92),$H92,0)))</f>
        <v/>
      </c>
      <c r="X92" s="63">
        <f>IF($T92="","",IF(AND(ISNUMBER($F92),$F92&lt;=IF($Q92=MesCiclo,InicioCiclo,$Q92+MOD(2-WEEKDAY($Q92),7))+13),1,IF(ISNUMBER($I92),$I92,$W92)))</f>
        <v/>
      </c>
      <c r="Y92" s="63">
        <f>IF($T92="","",IF(AND(ISNUMBER($F92),$F92&lt;=IF($Q92=MesCiclo,InicioCiclo,$Q92+MOD(2-WEEKDAY($Q92),7))+20),1,IF(ISNUMBER($J92),$J92,$X92)))</f>
        <v/>
      </c>
      <c r="Z92" s="63">
        <f>IF($T92="","",IF(AND(ISNUMBER($F92),$F92&lt;=IF($Q92=MesCiclo,InicioCiclo,$Q92+MOD(2-WEEKDAY($Q92),7))+27),1,IF(ISNUMBER($K92),$K92,$Y92)))</f>
        <v/>
      </c>
      <c r="AA92" s="63">
        <f>IF($T92="","",IF(AND(ISNUMBER($F92),$F92&lt;=IF($Q92=MesCiclo,InicioCiclo,$Q92+MOD(2-WEEKDAY($Q92),7))+6),1,IF(N($U92)&gt;0,AVERAGEIFS($W$5:$W$1000,$S$5:$S$1000,ROW(),$T$5:$T$1000,"Sub"),$W92)))</f>
        <v/>
      </c>
      <c r="AB92" s="63">
        <f>IF($T92="","",IF(AND(ISNUMBER($F92),$F92&lt;=IF($Q92=MesCiclo,InicioCiclo,$Q92+MOD(2-WEEKDAY($Q92),7))+13),1,IF(N($U92)&gt;0,AVERAGEIFS($X$5:$X$1000,$S$5:$S$1000,ROW(),$T$5:$T$1000,"Sub"),$X92)))</f>
        <v/>
      </c>
      <c r="AC92" s="63">
        <f>IF($T92="","",IF(AND(ISNUMBER($F92),$F92&lt;=IF($Q92=MesCiclo,InicioCiclo,$Q92+MOD(2-WEEKDAY($Q92),7))+20),1,IF(N($U92)&gt;0,AVERAGEIFS($Y$5:$Y$1000,$S$5:$S$1000,ROW(),$T$5:$T$1000,"Sub"),$Y92)))</f>
        <v/>
      </c>
      <c r="AD92" s="63">
        <f>IF($T92="","",IF(AND(ISNUMBER($F92),$F92&lt;=IF($Q92=MesCiclo,InicioCiclo,$Q92+MOD(2-WEEKDAY($Q92),7))+27),1,IF(N($U92)&gt;0,AVERAGEIFS($Z$5:$Z$1000,$S$5:$S$1000,ROW(),$T$5:$T$1000,"Sub"),$Z92)))</f>
        <v/>
      </c>
      <c r="AE92" s="63">
        <f>IF($T92&lt;&gt;"Macro","",IF(COUNTIFS($Q$5:$Q$1000,$Q92,$T$5:$T$1000,"Macro",$G$5:$G$1000,"&gt;0")=0,1/COUNTIFS($Q$5:$Q$1000,$Q92,$T$5:$T$1000,"Macro"),IF(AND(ISNUMBER($G92),N($G92)&gt;0),$G92,SUMIFS($G$5:$G$1000,$Q$5:$Q$1000,$Q92,$T$5:$T$1000,"Macro")/COUNTIFS($Q$5:$Q$1000,$Q92,$T$5:$T$1000,"Macro",$G$5:$G$1000,"&gt;0"))/(COUNTIFS($Q$5:$Q$1000,$Q92,$T$5:$T$1000,"Macro")*SUMIFS($G$5:$G$1000,$Q$5:$Q$1000,$Q92,$T$5:$T$1000,"Macro")/COUNTIFS($Q$5:$Q$1000,$Q92,$T$5:$T$1000,"Macro",$G$5:$G$1000,"&gt;0"))))</f>
        <v/>
      </c>
    </row>
    <row r="93">
      <c r="A93" s="55">
        <f>IF(NOT((COUNTA($B93:$K93)+COUNTA($O93))&gt;0),"",IF($T93="Macro",COUNTIFS($T$5:$T93,"Macro",$Q$5:$Q93,$Q93),IF(N($S93)=0,"?",COUNTIFS(INDEX($T$5:$T$1000,1):INDEX($T$5:$T$1000,$S93-4),"Macro",INDEX($Q$5:$Q$1000,1):INDEX($Q$5:$Q$1000,$S93-4),INDEX($Q$5:$Q$1000,$S93-4))&amp;"."&amp;COUNTIFS($S$5:$S93,$S93,$T$5:$T93,"Sub"))))</f>
        <v/>
      </c>
      <c r="B93" s="56" t="n"/>
      <c r="C93" s="57" t="n"/>
      <c r="D93" s="58" t="n"/>
      <c r="E93" s="58" t="n"/>
      <c r="F93" s="58" t="n"/>
      <c r="G93" s="59" t="n"/>
      <c r="H93" s="59" t="n"/>
      <c r="I93" s="59" t="n"/>
      <c r="J93" s="59" t="n"/>
      <c r="K93" s="59" t="n"/>
      <c r="L93" s="60">
        <f>IF(NOT((COUNTA($B93:$K93)+COUNTA($O93))&gt;0),"",IF(ISNUMBER($F93),1,IF(N($U93)&gt;0,AVERAGEIFS($V$5:$V$1000,$S$5:$S$1000,ROW(),$T$5:$T$1000,"Sub"),$V93)))</f>
        <v/>
      </c>
      <c r="M93" s="55">
        <f>IF($L93="","",IF($L93&gt;=1,"Completado",IF($L93&gt;0,"En curso","Pendiente")))</f>
        <v/>
      </c>
      <c r="N93" s="55">
        <f>IF(NOT((COUNTA($B93:$K93)+COUNTA($O93))&gt;0),"",IF(ISNUMBER($F93),IF(AND(ISNUMBER($E93),$F93&gt;$E93),"Cumplida con "&amp;($F93-$E93)&amp;IF($F93-$E93=1," día"," días")&amp;" de retraso","Cumplida"),IF(N($L93)&gt;=1,"Cumplida",IF(NOT(ISNUMBER($E93)),"Sin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plazo")))))))</f>
        <v/>
      </c>
      <c r="O93" s="57" t="n"/>
      <c r="P93" s="61">
        <f>IF(NOT((COUNTA($B93:$K93)+COUNTA($O93))&gt;0),"",IF((IF($C93="","Falta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",""))="","✔ OK","⚠ "&amp;LEFT(IF($C93="","Falta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",""),LEN(IF($C93="","Falta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",""))-3)))</f>
        <v/>
      </c>
      <c r="Q93" s="62">
        <f>IF(NOT((COUNTA($B93:$K93)+COUNTA($O93))&gt;0),"",IF(AND($T93="Sub",N($S93)&gt;0),IF(ISNUMBER(INDEX($D$5:$D$1000,$S93-4)),DATE(YEAR(INDEX($D$5:$D$1000,$S93-4)),MONTH(INDEX($D$5:$D$1000,$S93-4)),1),IF(ISNUMBER(INDEX($E$5:$E$1000,$S93-4)),DATE(YEAR(INDEX($E$5:$E$1000,$S93-4)),MONTH(INDEX($E$5:$E$1000,$S93-4)),1),MesCiclo)),IF(ISNUMBER($D93),DATE(YEAR($D93),MONTH($D93),1),IF(ISNUMBER($E93),DATE(YEAR($E93),MONTH($E93),1),MesCiclo))))</f>
        <v/>
      </c>
      <c r="R93" s="63">
        <f>IF(OR($Q93="",$Q93&lt;&gt;MesCiclo),"",COUNTIF($Q$5:$Q93,MesCiclo))</f>
        <v/>
      </c>
      <c r="S93" s="63">
        <f>IF($T93="","",IF($T93="Macro",ROW(),IFERROR(LOOKUP(2,1/($T$5:$T93="Macro"),ROW($T$5:$T93)),0)))</f>
        <v/>
      </c>
      <c r="T93" s="63">
        <f>IF(NOT((COUNTA($B93:$K93)+COUNTA($O93))&gt;0),"",IF($B93="Subactividad","Sub","Macro"))</f>
        <v/>
      </c>
      <c r="U93" s="63">
        <f>IF($T93="Macro",COUNTIFS($S$5:$S$1000,ROW(),$T$5:$T$1000,"Sub"),"")</f>
        <v/>
      </c>
      <c r="V93" s="63">
        <f>IF($T93="","",IF(ISNUMBER($F93),1,IFERROR(LOOKUP(2,1/($H93:$K93&lt;&gt;""),$H93:$K93),0)))</f>
        <v/>
      </c>
      <c r="W93" s="63">
        <f>IF($T93="","",IF(AND(ISNUMBER($F93),$F93&lt;=IF($Q93=MesCiclo,InicioCiclo,$Q93+MOD(2-WEEKDAY($Q93),7))+6),1,IF(ISNUMBER($H93),$H93,0)))</f>
        <v/>
      </c>
      <c r="X93" s="63">
        <f>IF($T93="","",IF(AND(ISNUMBER($F93),$F93&lt;=IF($Q93=MesCiclo,InicioCiclo,$Q93+MOD(2-WEEKDAY($Q93),7))+13),1,IF(ISNUMBER($I93),$I93,$W93)))</f>
        <v/>
      </c>
      <c r="Y93" s="63">
        <f>IF($T93="","",IF(AND(ISNUMBER($F93),$F93&lt;=IF($Q93=MesCiclo,InicioCiclo,$Q93+MOD(2-WEEKDAY($Q93),7))+20),1,IF(ISNUMBER($J93),$J93,$X93)))</f>
        <v/>
      </c>
      <c r="Z93" s="63">
        <f>IF($T93="","",IF(AND(ISNUMBER($F93),$F93&lt;=IF($Q93=MesCiclo,InicioCiclo,$Q93+MOD(2-WEEKDAY($Q93),7))+27),1,IF(ISNUMBER($K93),$K93,$Y93)))</f>
        <v/>
      </c>
      <c r="AA93" s="63">
        <f>IF($T93="","",IF(AND(ISNUMBER($F93),$F93&lt;=IF($Q93=MesCiclo,InicioCiclo,$Q93+MOD(2-WEEKDAY($Q93),7))+6),1,IF(N($U93)&gt;0,AVERAGEIFS($W$5:$W$1000,$S$5:$S$1000,ROW(),$T$5:$T$1000,"Sub"),$W93)))</f>
        <v/>
      </c>
      <c r="AB93" s="63">
        <f>IF($T93="","",IF(AND(ISNUMBER($F93),$F93&lt;=IF($Q93=MesCiclo,InicioCiclo,$Q93+MOD(2-WEEKDAY($Q93),7))+13),1,IF(N($U93)&gt;0,AVERAGEIFS($X$5:$X$1000,$S$5:$S$1000,ROW(),$T$5:$T$1000,"Sub"),$X93)))</f>
        <v/>
      </c>
      <c r="AC93" s="63">
        <f>IF($T93="","",IF(AND(ISNUMBER($F93),$F93&lt;=IF($Q93=MesCiclo,InicioCiclo,$Q93+MOD(2-WEEKDAY($Q93),7))+20),1,IF(N($U93)&gt;0,AVERAGEIFS($Y$5:$Y$1000,$S$5:$S$1000,ROW(),$T$5:$T$1000,"Sub"),$Y93)))</f>
        <v/>
      </c>
      <c r="AD93" s="63">
        <f>IF($T93="","",IF(AND(ISNUMBER($F93),$F93&lt;=IF($Q93=MesCiclo,InicioCiclo,$Q93+MOD(2-WEEKDAY($Q93),7))+27),1,IF(N($U93)&gt;0,AVERAGEIFS($Z$5:$Z$1000,$S$5:$S$1000,ROW(),$T$5:$T$1000,"Sub"),$Z93)))</f>
        <v/>
      </c>
      <c r="AE93" s="63">
        <f>IF($T93&lt;&gt;"Macro","",IF(COUNTIFS($Q$5:$Q$1000,$Q93,$T$5:$T$1000,"Macro",$G$5:$G$1000,"&gt;0")=0,1/COUNTIFS($Q$5:$Q$1000,$Q93,$T$5:$T$1000,"Macro"),IF(AND(ISNUMBER($G93),N($G93)&gt;0),$G93,SUMIFS($G$5:$G$1000,$Q$5:$Q$1000,$Q93,$T$5:$T$1000,"Macro")/COUNTIFS($Q$5:$Q$1000,$Q93,$T$5:$T$1000,"Macro",$G$5:$G$1000,"&gt;0"))/(COUNTIFS($Q$5:$Q$1000,$Q93,$T$5:$T$1000,"Macro")*SUMIFS($G$5:$G$1000,$Q$5:$Q$1000,$Q93,$T$5:$T$1000,"Macro")/COUNTIFS($Q$5:$Q$1000,$Q93,$T$5:$T$1000,"Macro",$G$5:$G$1000,"&gt;0"))))</f>
        <v/>
      </c>
    </row>
    <row r="94">
      <c r="A94" s="55">
        <f>IF(NOT((COUNTA($B94:$K94)+COUNTA($O94))&gt;0),"",IF($T94="Macro",COUNTIFS($T$5:$T94,"Macro",$Q$5:$Q94,$Q94),IF(N($S94)=0,"?",COUNTIFS(INDEX($T$5:$T$1000,1):INDEX($T$5:$T$1000,$S94-4),"Macro",INDEX($Q$5:$Q$1000,1):INDEX($Q$5:$Q$1000,$S94-4),INDEX($Q$5:$Q$1000,$S94-4))&amp;"."&amp;COUNTIFS($S$5:$S94,$S94,$T$5:$T94,"Sub"))))</f>
        <v/>
      </c>
      <c r="B94" s="56" t="n"/>
      <c r="C94" s="57" t="n"/>
      <c r="D94" s="58" t="n"/>
      <c r="E94" s="58" t="n"/>
      <c r="F94" s="58" t="n"/>
      <c r="G94" s="59" t="n"/>
      <c r="H94" s="59" t="n"/>
      <c r="I94" s="59" t="n"/>
      <c r="J94" s="59" t="n"/>
      <c r="K94" s="59" t="n"/>
      <c r="L94" s="60">
        <f>IF(NOT((COUNTA($B94:$K94)+COUNTA($O94))&gt;0),"",IF(ISNUMBER($F94),1,IF(N($U94)&gt;0,AVERAGEIFS($V$5:$V$1000,$S$5:$S$1000,ROW(),$T$5:$T$1000,"Sub"),$V94)))</f>
        <v/>
      </c>
      <c r="M94" s="55">
        <f>IF($L94="","",IF($L94&gt;=1,"Completado",IF($L94&gt;0,"En curso","Pendiente")))</f>
        <v/>
      </c>
      <c r="N94" s="55">
        <f>IF(NOT((COUNTA($B94:$K94)+COUNTA($O94))&gt;0),"",IF(ISNUMBER($F94),IF(AND(ISNUMBER($E94),$F94&gt;$E94),"Cumplida con "&amp;($F94-$E94)&amp;IF($F94-$E94=1," día"," días")&amp;" de retraso","Cumplida"),IF(N($L94)&gt;=1,"Cumplida",IF(NOT(ISNUMBER($E94)),"Sin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plazo")))))))</f>
        <v/>
      </c>
      <c r="O94" s="57" t="n"/>
      <c r="P94" s="61">
        <f>IF(NOT((COUNTA($B94:$K94)+COUNTA($O94))&gt;0),"",IF((IF($C94="","Falta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",""))="","✔ OK","⚠ "&amp;LEFT(IF($C94="","Falta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",""),LEN(IF($C94="","Falta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",""))-3)))</f>
        <v/>
      </c>
      <c r="Q94" s="62">
        <f>IF(NOT((COUNTA($B94:$K94)+COUNTA($O94))&gt;0),"",IF(AND($T94="Sub",N($S94)&gt;0),IF(ISNUMBER(INDEX($D$5:$D$1000,$S94-4)),DATE(YEAR(INDEX($D$5:$D$1000,$S94-4)),MONTH(INDEX($D$5:$D$1000,$S94-4)),1),IF(ISNUMBER(INDEX($E$5:$E$1000,$S94-4)),DATE(YEAR(INDEX($E$5:$E$1000,$S94-4)),MONTH(INDEX($E$5:$E$1000,$S94-4)),1),MesCiclo)),IF(ISNUMBER($D94),DATE(YEAR($D94),MONTH($D94),1),IF(ISNUMBER($E94),DATE(YEAR($E94),MONTH($E94),1),MesCiclo))))</f>
        <v/>
      </c>
      <c r="R94" s="63">
        <f>IF(OR($Q94="",$Q94&lt;&gt;MesCiclo),"",COUNTIF($Q$5:$Q94,MesCiclo))</f>
        <v/>
      </c>
      <c r="S94" s="63">
        <f>IF($T94="","",IF($T94="Macro",ROW(),IFERROR(LOOKUP(2,1/($T$5:$T94="Macro"),ROW($T$5:$T94)),0)))</f>
        <v/>
      </c>
      <c r="T94" s="63">
        <f>IF(NOT((COUNTA($B94:$K94)+COUNTA($O94))&gt;0),"",IF($B94="Subactividad","Sub","Macro"))</f>
        <v/>
      </c>
      <c r="U94" s="63">
        <f>IF($T94="Macro",COUNTIFS($S$5:$S$1000,ROW(),$T$5:$T$1000,"Sub"),"")</f>
        <v/>
      </c>
      <c r="V94" s="63">
        <f>IF($T94="","",IF(ISNUMBER($F94),1,IFERROR(LOOKUP(2,1/($H94:$K94&lt;&gt;""),$H94:$K94),0)))</f>
        <v/>
      </c>
      <c r="W94" s="63">
        <f>IF($T94="","",IF(AND(ISNUMBER($F94),$F94&lt;=IF($Q94=MesCiclo,InicioCiclo,$Q94+MOD(2-WEEKDAY($Q94),7))+6),1,IF(ISNUMBER($H94),$H94,0)))</f>
        <v/>
      </c>
      <c r="X94" s="63">
        <f>IF($T94="","",IF(AND(ISNUMBER($F94),$F94&lt;=IF($Q94=MesCiclo,InicioCiclo,$Q94+MOD(2-WEEKDAY($Q94),7))+13),1,IF(ISNUMBER($I94),$I94,$W94)))</f>
        <v/>
      </c>
      <c r="Y94" s="63">
        <f>IF($T94="","",IF(AND(ISNUMBER($F94),$F94&lt;=IF($Q94=MesCiclo,InicioCiclo,$Q94+MOD(2-WEEKDAY($Q94),7))+20),1,IF(ISNUMBER($J94),$J94,$X94)))</f>
        <v/>
      </c>
      <c r="Z94" s="63">
        <f>IF($T94="","",IF(AND(ISNUMBER($F94),$F94&lt;=IF($Q94=MesCiclo,InicioCiclo,$Q94+MOD(2-WEEKDAY($Q94),7))+27),1,IF(ISNUMBER($K94),$K94,$Y94)))</f>
        <v/>
      </c>
      <c r="AA94" s="63">
        <f>IF($T94="","",IF(AND(ISNUMBER($F94),$F94&lt;=IF($Q94=MesCiclo,InicioCiclo,$Q94+MOD(2-WEEKDAY($Q94),7))+6),1,IF(N($U94)&gt;0,AVERAGEIFS($W$5:$W$1000,$S$5:$S$1000,ROW(),$T$5:$T$1000,"Sub"),$W94)))</f>
        <v/>
      </c>
      <c r="AB94" s="63">
        <f>IF($T94="","",IF(AND(ISNUMBER($F94),$F94&lt;=IF($Q94=MesCiclo,InicioCiclo,$Q94+MOD(2-WEEKDAY($Q94),7))+13),1,IF(N($U94)&gt;0,AVERAGEIFS($X$5:$X$1000,$S$5:$S$1000,ROW(),$T$5:$T$1000,"Sub"),$X94)))</f>
        <v/>
      </c>
      <c r="AC94" s="63">
        <f>IF($T94="","",IF(AND(ISNUMBER($F94),$F94&lt;=IF($Q94=MesCiclo,InicioCiclo,$Q94+MOD(2-WEEKDAY($Q94),7))+20),1,IF(N($U94)&gt;0,AVERAGEIFS($Y$5:$Y$1000,$S$5:$S$1000,ROW(),$T$5:$T$1000,"Sub"),$Y94)))</f>
        <v/>
      </c>
      <c r="AD94" s="63">
        <f>IF($T94="","",IF(AND(ISNUMBER($F94),$F94&lt;=IF($Q94=MesCiclo,InicioCiclo,$Q94+MOD(2-WEEKDAY($Q94),7))+27),1,IF(N($U94)&gt;0,AVERAGEIFS($Z$5:$Z$1000,$S$5:$S$1000,ROW(),$T$5:$T$1000,"Sub"),$Z94)))</f>
        <v/>
      </c>
      <c r="AE94" s="63">
        <f>IF($T94&lt;&gt;"Macro","",IF(COUNTIFS($Q$5:$Q$1000,$Q94,$T$5:$T$1000,"Macro",$G$5:$G$1000,"&gt;0")=0,1/COUNTIFS($Q$5:$Q$1000,$Q94,$T$5:$T$1000,"Macro"),IF(AND(ISNUMBER($G94),N($G94)&gt;0),$G94,SUMIFS($G$5:$G$1000,$Q$5:$Q$1000,$Q94,$T$5:$T$1000,"Macro")/COUNTIFS($Q$5:$Q$1000,$Q94,$T$5:$T$1000,"Macro",$G$5:$G$1000,"&gt;0"))/(COUNTIFS($Q$5:$Q$1000,$Q94,$T$5:$T$1000,"Macro")*SUMIFS($G$5:$G$1000,$Q$5:$Q$1000,$Q94,$T$5:$T$1000,"Macro")/COUNTIFS($Q$5:$Q$1000,$Q94,$T$5:$T$1000,"Macro",$G$5:$G$1000,"&gt;0"))))</f>
        <v/>
      </c>
    </row>
    <row r="95">
      <c r="A95" s="55">
        <f>IF(NOT((COUNTA($B95:$K95)+COUNTA($O95))&gt;0),"",IF($T95="Macro",COUNTIFS($T$5:$T95,"Macro",$Q$5:$Q95,$Q95),IF(N($S95)=0,"?",COUNTIFS(INDEX($T$5:$T$1000,1):INDEX($T$5:$T$1000,$S95-4),"Macro",INDEX($Q$5:$Q$1000,1):INDEX($Q$5:$Q$1000,$S95-4),INDEX($Q$5:$Q$1000,$S95-4))&amp;"."&amp;COUNTIFS($S$5:$S95,$S95,$T$5:$T95,"Sub"))))</f>
        <v/>
      </c>
      <c r="B95" s="56" t="n"/>
      <c r="C95" s="57" t="n"/>
      <c r="D95" s="58" t="n"/>
      <c r="E95" s="58" t="n"/>
      <c r="F95" s="58" t="n"/>
      <c r="G95" s="59" t="n"/>
      <c r="H95" s="59" t="n"/>
      <c r="I95" s="59" t="n"/>
      <c r="J95" s="59" t="n"/>
      <c r="K95" s="59" t="n"/>
      <c r="L95" s="60">
        <f>IF(NOT((COUNTA($B95:$K95)+COUNTA($O95))&gt;0),"",IF(ISNUMBER($F95),1,IF(N($U95)&gt;0,AVERAGEIFS($V$5:$V$1000,$S$5:$S$1000,ROW(),$T$5:$T$1000,"Sub"),$V95)))</f>
        <v/>
      </c>
      <c r="M95" s="55">
        <f>IF($L95="","",IF($L95&gt;=1,"Completado",IF($L95&gt;0,"En curso","Pendiente")))</f>
        <v/>
      </c>
      <c r="N95" s="55">
        <f>IF(NOT((COUNTA($B95:$K95)+COUNTA($O95))&gt;0),"",IF(ISNUMBER($F95),IF(AND(ISNUMBER($E95),$F95&gt;$E95),"Cumplida con "&amp;($F95-$E95)&amp;IF($F95-$E95=1," día"," días")&amp;" de retraso","Cumplida"),IF(N($L95)&gt;=1,"Cumplida",IF(NOT(ISNUMBER($E95)),"Sin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plazo")))))))</f>
        <v/>
      </c>
      <c r="O95" s="57" t="n"/>
      <c r="P95" s="61">
        <f>IF(NOT((COUNTA($B95:$K95)+COUNTA($O95))&gt;0),"",IF((IF($C95="","Falta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",""))="","✔ OK","⚠ "&amp;LEFT(IF($C95="","Falta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",""),LEN(IF($C95="","Falta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",""))-3)))</f>
        <v/>
      </c>
      <c r="Q95" s="62">
        <f>IF(NOT((COUNTA($B95:$K95)+COUNTA($O95))&gt;0),"",IF(AND($T95="Sub",N($S95)&gt;0),IF(ISNUMBER(INDEX($D$5:$D$1000,$S95-4)),DATE(YEAR(INDEX($D$5:$D$1000,$S95-4)),MONTH(INDEX($D$5:$D$1000,$S95-4)),1),IF(ISNUMBER(INDEX($E$5:$E$1000,$S95-4)),DATE(YEAR(INDEX($E$5:$E$1000,$S95-4)),MONTH(INDEX($E$5:$E$1000,$S95-4)),1),MesCiclo)),IF(ISNUMBER($D95),DATE(YEAR($D95),MONTH($D95),1),IF(ISNUMBER($E95),DATE(YEAR($E95),MONTH($E95),1),MesCiclo))))</f>
        <v/>
      </c>
      <c r="R95" s="63">
        <f>IF(OR($Q95="",$Q95&lt;&gt;MesCiclo),"",COUNTIF($Q$5:$Q95,MesCiclo))</f>
        <v/>
      </c>
      <c r="S95" s="63">
        <f>IF($T95="","",IF($T95="Macro",ROW(),IFERROR(LOOKUP(2,1/($T$5:$T95="Macro"),ROW($T$5:$T95)),0)))</f>
        <v/>
      </c>
      <c r="T95" s="63">
        <f>IF(NOT((COUNTA($B95:$K95)+COUNTA($O95))&gt;0),"",IF($B95="Subactividad","Sub","Macro"))</f>
        <v/>
      </c>
      <c r="U95" s="63">
        <f>IF($T95="Macro",COUNTIFS($S$5:$S$1000,ROW(),$T$5:$T$1000,"Sub"),"")</f>
        <v/>
      </c>
      <c r="V95" s="63">
        <f>IF($T95="","",IF(ISNUMBER($F95),1,IFERROR(LOOKUP(2,1/($H95:$K95&lt;&gt;""),$H95:$K95),0)))</f>
        <v/>
      </c>
      <c r="W95" s="63">
        <f>IF($T95="","",IF(AND(ISNUMBER($F95),$F95&lt;=IF($Q95=MesCiclo,InicioCiclo,$Q95+MOD(2-WEEKDAY($Q95),7))+6),1,IF(ISNUMBER($H95),$H95,0)))</f>
        <v/>
      </c>
      <c r="X95" s="63">
        <f>IF($T95="","",IF(AND(ISNUMBER($F95),$F95&lt;=IF($Q95=MesCiclo,InicioCiclo,$Q95+MOD(2-WEEKDAY($Q95),7))+13),1,IF(ISNUMBER($I95),$I95,$W95)))</f>
        <v/>
      </c>
      <c r="Y95" s="63">
        <f>IF($T95="","",IF(AND(ISNUMBER($F95),$F95&lt;=IF($Q95=MesCiclo,InicioCiclo,$Q95+MOD(2-WEEKDAY($Q95),7))+20),1,IF(ISNUMBER($J95),$J95,$X95)))</f>
        <v/>
      </c>
      <c r="Z95" s="63">
        <f>IF($T95="","",IF(AND(ISNUMBER($F95),$F95&lt;=IF($Q95=MesCiclo,InicioCiclo,$Q95+MOD(2-WEEKDAY($Q95),7))+27),1,IF(ISNUMBER($K95),$K95,$Y95)))</f>
        <v/>
      </c>
      <c r="AA95" s="63">
        <f>IF($T95="","",IF(AND(ISNUMBER($F95),$F95&lt;=IF($Q95=MesCiclo,InicioCiclo,$Q95+MOD(2-WEEKDAY($Q95),7))+6),1,IF(N($U95)&gt;0,AVERAGEIFS($W$5:$W$1000,$S$5:$S$1000,ROW(),$T$5:$T$1000,"Sub"),$W95)))</f>
        <v/>
      </c>
      <c r="AB95" s="63">
        <f>IF($T95="","",IF(AND(ISNUMBER($F95),$F95&lt;=IF($Q95=MesCiclo,InicioCiclo,$Q95+MOD(2-WEEKDAY($Q95),7))+13),1,IF(N($U95)&gt;0,AVERAGEIFS($X$5:$X$1000,$S$5:$S$1000,ROW(),$T$5:$T$1000,"Sub"),$X95)))</f>
        <v/>
      </c>
      <c r="AC95" s="63">
        <f>IF($T95="","",IF(AND(ISNUMBER($F95),$F95&lt;=IF($Q95=MesCiclo,InicioCiclo,$Q95+MOD(2-WEEKDAY($Q95),7))+20),1,IF(N($U95)&gt;0,AVERAGEIFS($Y$5:$Y$1000,$S$5:$S$1000,ROW(),$T$5:$T$1000,"Sub"),$Y95)))</f>
        <v/>
      </c>
      <c r="AD95" s="63">
        <f>IF($T95="","",IF(AND(ISNUMBER($F95),$F95&lt;=IF($Q95=MesCiclo,InicioCiclo,$Q95+MOD(2-WEEKDAY($Q95),7))+27),1,IF(N($U95)&gt;0,AVERAGEIFS($Z$5:$Z$1000,$S$5:$S$1000,ROW(),$T$5:$T$1000,"Sub"),$Z95)))</f>
        <v/>
      </c>
      <c r="AE95" s="63">
        <f>IF($T95&lt;&gt;"Macro","",IF(COUNTIFS($Q$5:$Q$1000,$Q95,$T$5:$T$1000,"Macro",$G$5:$G$1000,"&gt;0")=0,1/COUNTIFS($Q$5:$Q$1000,$Q95,$T$5:$T$1000,"Macro"),IF(AND(ISNUMBER($G95),N($G95)&gt;0),$G95,SUMIFS($G$5:$G$1000,$Q$5:$Q$1000,$Q95,$T$5:$T$1000,"Macro")/COUNTIFS($Q$5:$Q$1000,$Q95,$T$5:$T$1000,"Macro",$G$5:$G$1000,"&gt;0"))/(COUNTIFS($Q$5:$Q$1000,$Q95,$T$5:$T$1000,"Macro")*SUMIFS($G$5:$G$1000,$Q$5:$Q$1000,$Q95,$T$5:$T$1000,"Macro")/COUNTIFS($Q$5:$Q$1000,$Q95,$T$5:$T$1000,"Macro",$G$5:$G$1000,"&gt;0"))))</f>
        <v/>
      </c>
    </row>
    <row r="96">
      <c r="A96" s="55">
        <f>IF(NOT((COUNTA($B96:$K96)+COUNTA($O96))&gt;0),"",IF($T96="Macro",COUNTIFS($T$5:$T96,"Macro",$Q$5:$Q96,$Q96),IF(N($S96)=0,"?",COUNTIFS(INDEX($T$5:$T$1000,1):INDEX($T$5:$T$1000,$S96-4),"Macro",INDEX($Q$5:$Q$1000,1):INDEX($Q$5:$Q$1000,$S96-4),INDEX($Q$5:$Q$1000,$S96-4))&amp;"."&amp;COUNTIFS($S$5:$S96,$S96,$T$5:$T96,"Sub"))))</f>
        <v/>
      </c>
      <c r="B96" s="56" t="n"/>
      <c r="C96" s="57" t="n"/>
      <c r="D96" s="58" t="n"/>
      <c r="E96" s="58" t="n"/>
      <c r="F96" s="58" t="n"/>
      <c r="G96" s="59" t="n"/>
      <c r="H96" s="59" t="n"/>
      <c r="I96" s="59" t="n"/>
      <c r="J96" s="59" t="n"/>
      <c r="K96" s="59" t="n"/>
      <c r="L96" s="60">
        <f>IF(NOT((COUNTA($B96:$K96)+COUNTA($O96))&gt;0),"",IF(ISNUMBER($F96),1,IF(N($U96)&gt;0,AVERAGEIFS($V$5:$V$1000,$S$5:$S$1000,ROW(),$T$5:$T$1000,"Sub"),$V96)))</f>
        <v/>
      </c>
      <c r="M96" s="55">
        <f>IF($L96="","",IF($L96&gt;=1,"Completado",IF($L96&gt;0,"En curso","Pendiente")))</f>
        <v/>
      </c>
      <c r="N96" s="55">
        <f>IF(NOT((COUNTA($B96:$K96)+COUNTA($O96))&gt;0),"",IF(ISNUMBER($F96),IF(AND(ISNUMBER($E96),$F96&gt;$E96),"Cumplida con "&amp;($F96-$E96)&amp;IF($F96-$E96=1," día"," días")&amp;" de retraso","Cumplida"),IF(N($L96)&gt;=1,"Cumplida",IF(NOT(ISNUMBER($E96)),"Sin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plazo")))))))</f>
        <v/>
      </c>
      <c r="O96" s="57" t="n"/>
      <c r="P96" s="61">
        <f>IF(NOT((COUNTA($B96:$K96)+COUNTA($O96))&gt;0),"",IF((IF($C96="","Falta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",""))="","✔ OK","⚠ "&amp;LEFT(IF($C96="","Falta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",""),LEN(IF($C96="","Falta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",""))-3)))</f>
        <v/>
      </c>
      <c r="Q96" s="62">
        <f>IF(NOT((COUNTA($B96:$K96)+COUNTA($O96))&gt;0),"",IF(AND($T96="Sub",N($S96)&gt;0),IF(ISNUMBER(INDEX($D$5:$D$1000,$S96-4)),DATE(YEAR(INDEX($D$5:$D$1000,$S96-4)),MONTH(INDEX($D$5:$D$1000,$S96-4)),1),IF(ISNUMBER(INDEX($E$5:$E$1000,$S96-4)),DATE(YEAR(INDEX($E$5:$E$1000,$S96-4)),MONTH(INDEX($E$5:$E$1000,$S96-4)),1),MesCiclo)),IF(ISNUMBER($D96),DATE(YEAR($D96),MONTH($D96),1),IF(ISNUMBER($E96),DATE(YEAR($E96),MONTH($E96),1),MesCiclo))))</f>
        <v/>
      </c>
      <c r="R96" s="63">
        <f>IF(OR($Q96="",$Q96&lt;&gt;MesCiclo),"",COUNTIF($Q$5:$Q96,MesCiclo))</f>
        <v/>
      </c>
      <c r="S96" s="63">
        <f>IF($T96="","",IF($T96="Macro",ROW(),IFERROR(LOOKUP(2,1/($T$5:$T96="Macro"),ROW($T$5:$T96)),0)))</f>
        <v/>
      </c>
      <c r="T96" s="63">
        <f>IF(NOT((COUNTA($B96:$K96)+COUNTA($O96))&gt;0),"",IF($B96="Subactividad","Sub","Macro"))</f>
        <v/>
      </c>
      <c r="U96" s="63">
        <f>IF($T96="Macro",COUNTIFS($S$5:$S$1000,ROW(),$T$5:$T$1000,"Sub"),"")</f>
        <v/>
      </c>
      <c r="V96" s="63">
        <f>IF($T96="","",IF(ISNUMBER($F96),1,IFERROR(LOOKUP(2,1/($H96:$K96&lt;&gt;""),$H96:$K96),0)))</f>
        <v/>
      </c>
      <c r="W96" s="63">
        <f>IF($T96="","",IF(AND(ISNUMBER($F96),$F96&lt;=IF($Q96=MesCiclo,InicioCiclo,$Q96+MOD(2-WEEKDAY($Q96),7))+6),1,IF(ISNUMBER($H96),$H96,0)))</f>
        <v/>
      </c>
      <c r="X96" s="63">
        <f>IF($T96="","",IF(AND(ISNUMBER($F96),$F96&lt;=IF($Q96=MesCiclo,InicioCiclo,$Q96+MOD(2-WEEKDAY($Q96),7))+13),1,IF(ISNUMBER($I96),$I96,$W96)))</f>
        <v/>
      </c>
      <c r="Y96" s="63">
        <f>IF($T96="","",IF(AND(ISNUMBER($F96),$F96&lt;=IF($Q96=MesCiclo,InicioCiclo,$Q96+MOD(2-WEEKDAY($Q96),7))+20),1,IF(ISNUMBER($J96),$J96,$X96)))</f>
        <v/>
      </c>
      <c r="Z96" s="63">
        <f>IF($T96="","",IF(AND(ISNUMBER($F96),$F96&lt;=IF($Q96=MesCiclo,InicioCiclo,$Q96+MOD(2-WEEKDAY($Q96),7))+27),1,IF(ISNUMBER($K96),$K96,$Y96)))</f>
        <v/>
      </c>
      <c r="AA96" s="63">
        <f>IF($T96="","",IF(AND(ISNUMBER($F96),$F96&lt;=IF($Q96=MesCiclo,InicioCiclo,$Q96+MOD(2-WEEKDAY($Q96),7))+6),1,IF(N($U96)&gt;0,AVERAGEIFS($W$5:$W$1000,$S$5:$S$1000,ROW(),$T$5:$T$1000,"Sub"),$W96)))</f>
        <v/>
      </c>
      <c r="AB96" s="63">
        <f>IF($T96="","",IF(AND(ISNUMBER($F96),$F96&lt;=IF($Q96=MesCiclo,InicioCiclo,$Q96+MOD(2-WEEKDAY($Q96),7))+13),1,IF(N($U96)&gt;0,AVERAGEIFS($X$5:$X$1000,$S$5:$S$1000,ROW(),$T$5:$T$1000,"Sub"),$X96)))</f>
        <v/>
      </c>
      <c r="AC96" s="63">
        <f>IF($T96="","",IF(AND(ISNUMBER($F96),$F96&lt;=IF($Q96=MesCiclo,InicioCiclo,$Q96+MOD(2-WEEKDAY($Q96),7))+20),1,IF(N($U96)&gt;0,AVERAGEIFS($Y$5:$Y$1000,$S$5:$S$1000,ROW(),$T$5:$T$1000,"Sub"),$Y96)))</f>
        <v/>
      </c>
      <c r="AD96" s="63">
        <f>IF($T96="","",IF(AND(ISNUMBER($F96),$F96&lt;=IF($Q96=MesCiclo,InicioCiclo,$Q96+MOD(2-WEEKDAY($Q96),7))+27),1,IF(N($U96)&gt;0,AVERAGEIFS($Z$5:$Z$1000,$S$5:$S$1000,ROW(),$T$5:$T$1000,"Sub"),$Z96)))</f>
        <v/>
      </c>
      <c r="AE96" s="63">
        <f>IF($T96&lt;&gt;"Macro","",IF(COUNTIFS($Q$5:$Q$1000,$Q96,$T$5:$T$1000,"Macro",$G$5:$G$1000,"&gt;0")=0,1/COUNTIFS($Q$5:$Q$1000,$Q96,$T$5:$T$1000,"Macro"),IF(AND(ISNUMBER($G96),N($G96)&gt;0),$G96,SUMIFS($G$5:$G$1000,$Q$5:$Q$1000,$Q96,$T$5:$T$1000,"Macro")/COUNTIFS($Q$5:$Q$1000,$Q96,$T$5:$T$1000,"Macro",$G$5:$G$1000,"&gt;0"))/(COUNTIFS($Q$5:$Q$1000,$Q96,$T$5:$T$1000,"Macro")*SUMIFS($G$5:$G$1000,$Q$5:$Q$1000,$Q96,$T$5:$T$1000,"Macro")/COUNTIFS($Q$5:$Q$1000,$Q96,$T$5:$T$1000,"Macro",$G$5:$G$1000,"&gt;0"))))</f>
        <v/>
      </c>
    </row>
    <row r="97">
      <c r="A97" s="55">
        <f>IF(NOT((COUNTA($B97:$K97)+COUNTA($O97))&gt;0),"",IF($T97="Macro",COUNTIFS($T$5:$T97,"Macro",$Q$5:$Q97,$Q97),IF(N($S97)=0,"?",COUNTIFS(INDEX($T$5:$T$1000,1):INDEX($T$5:$T$1000,$S97-4),"Macro",INDEX($Q$5:$Q$1000,1):INDEX($Q$5:$Q$1000,$S97-4),INDEX($Q$5:$Q$1000,$S97-4))&amp;"."&amp;COUNTIFS($S$5:$S97,$S97,$T$5:$T97,"Sub"))))</f>
        <v/>
      </c>
      <c r="B97" s="56" t="n"/>
      <c r="C97" s="57" t="n"/>
      <c r="D97" s="58" t="n"/>
      <c r="E97" s="58" t="n"/>
      <c r="F97" s="58" t="n"/>
      <c r="G97" s="59" t="n"/>
      <c r="H97" s="59" t="n"/>
      <c r="I97" s="59" t="n"/>
      <c r="J97" s="59" t="n"/>
      <c r="K97" s="59" t="n"/>
      <c r="L97" s="60">
        <f>IF(NOT((COUNTA($B97:$K97)+COUNTA($O97))&gt;0),"",IF(ISNUMBER($F97),1,IF(N($U97)&gt;0,AVERAGEIFS($V$5:$V$1000,$S$5:$S$1000,ROW(),$T$5:$T$1000,"Sub"),$V97)))</f>
        <v/>
      </c>
      <c r="M97" s="55">
        <f>IF($L97="","",IF($L97&gt;=1,"Completado",IF($L97&gt;0,"En curso","Pendiente")))</f>
        <v/>
      </c>
      <c r="N97" s="55">
        <f>IF(NOT((COUNTA($B97:$K97)+COUNTA($O97))&gt;0),"",IF(ISNUMBER($F97),IF(AND(ISNUMBER($E97),$F97&gt;$E97),"Cumplida con "&amp;($F97-$E97)&amp;IF($F97-$E97=1," día"," días")&amp;" de retraso","Cumplida"),IF(N($L97)&gt;=1,"Cumplida",IF(NOT(ISNUMBER($E97)),"Sin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plazo")))))))</f>
        <v/>
      </c>
      <c r="O97" s="57" t="n"/>
      <c r="P97" s="61">
        <f>IF(NOT((COUNTA($B97:$K97)+COUNTA($O97))&gt;0),"",IF((IF($C97="","Falta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",""))="","✔ OK","⚠ "&amp;LEFT(IF($C97="","Falta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",""),LEN(IF($C97="","Falta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",""))-3)))</f>
        <v/>
      </c>
      <c r="Q97" s="62">
        <f>IF(NOT((COUNTA($B97:$K97)+COUNTA($O97))&gt;0),"",IF(AND($T97="Sub",N($S97)&gt;0),IF(ISNUMBER(INDEX($D$5:$D$1000,$S97-4)),DATE(YEAR(INDEX($D$5:$D$1000,$S97-4)),MONTH(INDEX($D$5:$D$1000,$S97-4)),1),IF(ISNUMBER(INDEX($E$5:$E$1000,$S97-4)),DATE(YEAR(INDEX($E$5:$E$1000,$S97-4)),MONTH(INDEX($E$5:$E$1000,$S97-4)),1),MesCiclo)),IF(ISNUMBER($D97),DATE(YEAR($D97),MONTH($D97),1),IF(ISNUMBER($E97),DATE(YEAR($E97),MONTH($E97),1),MesCiclo))))</f>
        <v/>
      </c>
      <c r="R97" s="63">
        <f>IF(OR($Q97="",$Q97&lt;&gt;MesCiclo),"",COUNTIF($Q$5:$Q97,MesCiclo))</f>
        <v/>
      </c>
      <c r="S97" s="63">
        <f>IF($T97="","",IF($T97="Macro",ROW(),IFERROR(LOOKUP(2,1/($T$5:$T97="Macro"),ROW($T$5:$T97)),0)))</f>
        <v/>
      </c>
      <c r="T97" s="63">
        <f>IF(NOT((COUNTA($B97:$K97)+COUNTA($O97))&gt;0),"",IF($B97="Subactividad","Sub","Macro"))</f>
        <v/>
      </c>
      <c r="U97" s="63">
        <f>IF($T97="Macro",COUNTIFS($S$5:$S$1000,ROW(),$T$5:$T$1000,"Sub"),"")</f>
        <v/>
      </c>
      <c r="V97" s="63">
        <f>IF($T97="","",IF(ISNUMBER($F97),1,IFERROR(LOOKUP(2,1/($H97:$K97&lt;&gt;""),$H97:$K97),0)))</f>
        <v/>
      </c>
      <c r="W97" s="63">
        <f>IF($T97="","",IF(AND(ISNUMBER($F97),$F97&lt;=IF($Q97=MesCiclo,InicioCiclo,$Q97+MOD(2-WEEKDAY($Q97),7))+6),1,IF(ISNUMBER($H97),$H97,0)))</f>
        <v/>
      </c>
      <c r="X97" s="63">
        <f>IF($T97="","",IF(AND(ISNUMBER($F97),$F97&lt;=IF($Q97=MesCiclo,InicioCiclo,$Q97+MOD(2-WEEKDAY($Q97),7))+13),1,IF(ISNUMBER($I97),$I97,$W97)))</f>
        <v/>
      </c>
      <c r="Y97" s="63">
        <f>IF($T97="","",IF(AND(ISNUMBER($F97),$F97&lt;=IF($Q97=MesCiclo,InicioCiclo,$Q97+MOD(2-WEEKDAY($Q97),7))+20),1,IF(ISNUMBER($J97),$J97,$X97)))</f>
        <v/>
      </c>
      <c r="Z97" s="63">
        <f>IF($T97="","",IF(AND(ISNUMBER($F97),$F97&lt;=IF($Q97=MesCiclo,InicioCiclo,$Q97+MOD(2-WEEKDAY($Q97),7))+27),1,IF(ISNUMBER($K97),$K97,$Y97)))</f>
        <v/>
      </c>
      <c r="AA97" s="63">
        <f>IF($T97="","",IF(AND(ISNUMBER($F97),$F97&lt;=IF($Q97=MesCiclo,InicioCiclo,$Q97+MOD(2-WEEKDAY($Q97),7))+6),1,IF(N($U97)&gt;0,AVERAGEIFS($W$5:$W$1000,$S$5:$S$1000,ROW(),$T$5:$T$1000,"Sub"),$W97)))</f>
        <v/>
      </c>
      <c r="AB97" s="63">
        <f>IF($T97="","",IF(AND(ISNUMBER($F97),$F97&lt;=IF($Q97=MesCiclo,InicioCiclo,$Q97+MOD(2-WEEKDAY($Q97),7))+13),1,IF(N($U97)&gt;0,AVERAGEIFS($X$5:$X$1000,$S$5:$S$1000,ROW(),$T$5:$T$1000,"Sub"),$X97)))</f>
        <v/>
      </c>
      <c r="AC97" s="63">
        <f>IF($T97="","",IF(AND(ISNUMBER($F97),$F97&lt;=IF($Q97=MesCiclo,InicioCiclo,$Q97+MOD(2-WEEKDAY($Q97),7))+20),1,IF(N($U97)&gt;0,AVERAGEIFS($Y$5:$Y$1000,$S$5:$S$1000,ROW(),$T$5:$T$1000,"Sub"),$Y97)))</f>
        <v/>
      </c>
      <c r="AD97" s="63">
        <f>IF($T97="","",IF(AND(ISNUMBER($F97),$F97&lt;=IF($Q97=MesCiclo,InicioCiclo,$Q97+MOD(2-WEEKDAY($Q97),7))+27),1,IF(N($U97)&gt;0,AVERAGEIFS($Z$5:$Z$1000,$S$5:$S$1000,ROW(),$T$5:$T$1000,"Sub"),$Z97)))</f>
        <v/>
      </c>
      <c r="AE97" s="63">
        <f>IF($T97&lt;&gt;"Macro","",IF(COUNTIFS($Q$5:$Q$1000,$Q97,$T$5:$T$1000,"Macro",$G$5:$G$1000,"&gt;0")=0,1/COUNTIFS($Q$5:$Q$1000,$Q97,$T$5:$T$1000,"Macro"),IF(AND(ISNUMBER($G97),N($G97)&gt;0),$G97,SUMIFS($G$5:$G$1000,$Q$5:$Q$1000,$Q97,$T$5:$T$1000,"Macro")/COUNTIFS($Q$5:$Q$1000,$Q97,$T$5:$T$1000,"Macro",$G$5:$G$1000,"&gt;0"))/(COUNTIFS($Q$5:$Q$1000,$Q97,$T$5:$T$1000,"Macro")*SUMIFS($G$5:$G$1000,$Q$5:$Q$1000,$Q97,$T$5:$T$1000,"Macro")/COUNTIFS($Q$5:$Q$1000,$Q97,$T$5:$T$1000,"Macro",$G$5:$G$1000,"&gt;0"))))</f>
        <v/>
      </c>
    </row>
    <row r="98">
      <c r="A98" s="55">
        <f>IF(NOT((COUNTA($B98:$K98)+COUNTA($O98))&gt;0),"",IF($T98="Macro",COUNTIFS($T$5:$T98,"Macro",$Q$5:$Q98,$Q98),IF(N($S98)=0,"?",COUNTIFS(INDEX($T$5:$T$1000,1):INDEX($T$5:$T$1000,$S98-4),"Macro",INDEX($Q$5:$Q$1000,1):INDEX($Q$5:$Q$1000,$S98-4),INDEX($Q$5:$Q$1000,$S98-4))&amp;"."&amp;COUNTIFS($S$5:$S98,$S98,$T$5:$T98,"Sub"))))</f>
        <v/>
      </c>
      <c r="B98" s="56" t="n"/>
      <c r="C98" s="57" t="n"/>
      <c r="D98" s="58" t="n"/>
      <c r="E98" s="58" t="n"/>
      <c r="F98" s="58" t="n"/>
      <c r="G98" s="59" t="n"/>
      <c r="H98" s="59" t="n"/>
      <c r="I98" s="59" t="n"/>
      <c r="J98" s="59" t="n"/>
      <c r="K98" s="59" t="n"/>
      <c r="L98" s="60">
        <f>IF(NOT((COUNTA($B98:$K98)+COUNTA($O98))&gt;0),"",IF(ISNUMBER($F98),1,IF(N($U98)&gt;0,AVERAGEIFS($V$5:$V$1000,$S$5:$S$1000,ROW(),$T$5:$T$1000,"Sub"),$V98)))</f>
        <v/>
      </c>
      <c r="M98" s="55">
        <f>IF($L98="","",IF($L98&gt;=1,"Completado",IF($L98&gt;0,"En curso","Pendiente")))</f>
        <v/>
      </c>
      <c r="N98" s="55">
        <f>IF(NOT((COUNTA($B98:$K98)+COUNTA($O98))&gt;0),"",IF(ISNUMBER($F98),IF(AND(ISNUMBER($E98),$F98&gt;$E98),"Cumplida con "&amp;($F98-$E98)&amp;IF($F98-$E98=1," día"," días")&amp;" de retraso","Cumplida"),IF(N($L98)&gt;=1,"Cumplida",IF(NOT(ISNUMBER($E98)),"Sin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plazo")))))))</f>
        <v/>
      </c>
      <c r="O98" s="57" t="n"/>
      <c r="P98" s="61">
        <f>IF(NOT((COUNTA($B98:$K98)+COUNTA($O98))&gt;0),"",IF((IF($C98="","Falta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",""))="","✔ OK","⚠ "&amp;LEFT(IF($C98="","Falta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",""),LEN(IF($C98="","Falta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",""))-3)))</f>
        <v/>
      </c>
      <c r="Q98" s="62">
        <f>IF(NOT((COUNTA($B98:$K98)+COUNTA($O98))&gt;0),"",IF(AND($T98="Sub",N($S98)&gt;0),IF(ISNUMBER(INDEX($D$5:$D$1000,$S98-4)),DATE(YEAR(INDEX($D$5:$D$1000,$S98-4)),MONTH(INDEX($D$5:$D$1000,$S98-4)),1),IF(ISNUMBER(INDEX($E$5:$E$1000,$S98-4)),DATE(YEAR(INDEX($E$5:$E$1000,$S98-4)),MONTH(INDEX($E$5:$E$1000,$S98-4)),1),MesCiclo)),IF(ISNUMBER($D98),DATE(YEAR($D98),MONTH($D98),1),IF(ISNUMBER($E98),DATE(YEAR($E98),MONTH($E98),1),MesCiclo))))</f>
        <v/>
      </c>
      <c r="R98" s="63">
        <f>IF(OR($Q98="",$Q98&lt;&gt;MesCiclo),"",COUNTIF($Q$5:$Q98,MesCiclo))</f>
        <v/>
      </c>
      <c r="S98" s="63">
        <f>IF($T98="","",IF($T98="Macro",ROW(),IFERROR(LOOKUP(2,1/($T$5:$T98="Macro"),ROW($T$5:$T98)),0)))</f>
        <v/>
      </c>
      <c r="T98" s="63">
        <f>IF(NOT((COUNTA($B98:$K98)+COUNTA($O98))&gt;0),"",IF($B98="Subactividad","Sub","Macro"))</f>
        <v/>
      </c>
      <c r="U98" s="63">
        <f>IF($T98="Macro",COUNTIFS($S$5:$S$1000,ROW(),$T$5:$T$1000,"Sub"),"")</f>
        <v/>
      </c>
      <c r="V98" s="63">
        <f>IF($T98="","",IF(ISNUMBER($F98),1,IFERROR(LOOKUP(2,1/($H98:$K98&lt;&gt;""),$H98:$K98),0)))</f>
        <v/>
      </c>
      <c r="W98" s="63">
        <f>IF($T98="","",IF(AND(ISNUMBER($F98),$F98&lt;=IF($Q98=MesCiclo,InicioCiclo,$Q98+MOD(2-WEEKDAY($Q98),7))+6),1,IF(ISNUMBER($H98),$H98,0)))</f>
        <v/>
      </c>
      <c r="X98" s="63">
        <f>IF($T98="","",IF(AND(ISNUMBER($F98),$F98&lt;=IF($Q98=MesCiclo,InicioCiclo,$Q98+MOD(2-WEEKDAY($Q98),7))+13),1,IF(ISNUMBER($I98),$I98,$W98)))</f>
        <v/>
      </c>
      <c r="Y98" s="63">
        <f>IF($T98="","",IF(AND(ISNUMBER($F98),$F98&lt;=IF($Q98=MesCiclo,InicioCiclo,$Q98+MOD(2-WEEKDAY($Q98),7))+20),1,IF(ISNUMBER($J98),$J98,$X98)))</f>
        <v/>
      </c>
      <c r="Z98" s="63">
        <f>IF($T98="","",IF(AND(ISNUMBER($F98),$F98&lt;=IF($Q98=MesCiclo,InicioCiclo,$Q98+MOD(2-WEEKDAY($Q98),7))+27),1,IF(ISNUMBER($K98),$K98,$Y98)))</f>
        <v/>
      </c>
      <c r="AA98" s="63">
        <f>IF($T98="","",IF(AND(ISNUMBER($F98),$F98&lt;=IF($Q98=MesCiclo,InicioCiclo,$Q98+MOD(2-WEEKDAY($Q98),7))+6),1,IF(N($U98)&gt;0,AVERAGEIFS($W$5:$W$1000,$S$5:$S$1000,ROW(),$T$5:$T$1000,"Sub"),$W98)))</f>
        <v/>
      </c>
      <c r="AB98" s="63">
        <f>IF($T98="","",IF(AND(ISNUMBER($F98),$F98&lt;=IF($Q98=MesCiclo,InicioCiclo,$Q98+MOD(2-WEEKDAY($Q98),7))+13),1,IF(N($U98)&gt;0,AVERAGEIFS($X$5:$X$1000,$S$5:$S$1000,ROW(),$T$5:$T$1000,"Sub"),$X98)))</f>
        <v/>
      </c>
      <c r="AC98" s="63">
        <f>IF($T98="","",IF(AND(ISNUMBER($F98),$F98&lt;=IF($Q98=MesCiclo,InicioCiclo,$Q98+MOD(2-WEEKDAY($Q98),7))+20),1,IF(N($U98)&gt;0,AVERAGEIFS($Y$5:$Y$1000,$S$5:$S$1000,ROW(),$T$5:$T$1000,"Sub"),$Y98)))</f>
        <v/>
      </c>
      <c r="AD98" s="63">
        <f>IF($T98="","",IF(AND(ISNUMBER($F98),$F98&lt;=IF($Q98=MesCiclo,InicioCiclo,$Q98+MOD(2-WEEKDAY($Q98),7))+27),1,IF(N($U98)&gt;0,AVERAGEIFS($Z$5:$Z$1000,$S$5:$S$1000,ROW(),$T$5:$T$1000,"Sub"),$Z98)))</f>
        <v/>
      </c>
      <c r="AE98" s="63">
        <f>IF($T98&lt;&gt;"Macro","",IF(COUNTIFS($Q$5:$Q$1000,$Q98,$T$5:$T$1000,"Macro",$G$5:$G$1000,"&gt;0")=0,1/COUNTIFS($Q$5:$Q$1000,$Q98,$T$5:$T$1000,"Macro"),IF(AND(ISNUMBER($G98),N($G98)&gt;0),$G98,SUMIFS($G$5:$G$1000,$Q$5:$Q$1000,$Q98,$T$5:$T$1000,"Macro")/COUNTIFS($Q$5:$Q$1000,$Q98,$T$5:$T$1000,"Macro",$G$5:$G$1000,"&gt;0"))/(COUNTIFS($Q$5:$Q$1000,$Q98,$T$5:$T$1000,"Macro")*SUMIFS($G$5:$G$1000,$Q$5:$Q$1000,$Q98,$T$5:$T$1000,"Macro")/COUNTIFS($Q$5:$Q$1000,$Q98,$T$5:$T$1000,"Macro",$G$5:$G$1000,"&gt;0"))))</f>
        <v/>
      </c>
    </row>
    <row r="99">
      <c r="A99" s="55">
        <f>IF(NOT((COUNTA($B99:$K99)+COUNTA($O99))&gt;0),"",IF($T99="Macro",COUNTIFS($T$5:$T99,"Macro",$Q$5:$Q99,$Q99),IF(N($S99)=0,"?",COUNTIFS(INDEX($T$5:$T$1000,1):INDEX($T$5:$T$1000,$S99-4),"Macro",INDEX($Q$5:$Q$1000,1):INDEX($Q$5:$Q$1000,$S99-4),INDEX($Q$5:$Q$1000,$S99-4))&amp;"."&amp;COUNTIFS($S$5:$S99,$S99,$T$5:$T99,"Sub"))))</f>
        <v/>
      </c>
      <c r="B99" s="56" t="n"/>
      <c r="C99" s="57" t="n"/>
      <c r="D99" s="58" t="n"/>
      <c r="E99" s="58" t="n"/>
      <c r="F99" s="58" t="n"/>
      <c r="G99" s="59" t="n"/>
      <c r="H99" s="59" t="n"/>
      <c r="I99" s="59" t="n"/>
      <c r="J99" s="59" t="n"/>
      <c r="K99" s="59" t="n"/>
      <c r="L99" s="60">
        <f>IF(NOT((COUNTA($B99:$K99)+COUNTA($O99))&gt;0),"",IF(ISNUMBER($F99),1,IF(N($U99)&gt;0,AVERAGEIFS($V$5:$V$1000,$S$5:$S$1000,ROW(),$T$5:$T$1000,"Sub"),$V99)))</f>
        <v/>
      </c>
      <c r="M99" s="55">
        <f>IF($L99="","",IF($L99&gt;=1,"Completado",IF($L99&gt;0,"En curso","Pendiente")))</f>
        <v/>
      </c>
      <c r="N99" s="55">
        <f>IF(NOT((COUNTA($B99:$K99)+COUNTA($O99))&gt;0),"",IF(ISNUMBER($F99),IF(AND(ISNUMBER($E99),$F99&gt;$E99),"Cumplida con "&amp;($F99-$E99)&amp;IF($F99-$E99=1," día"," días")&amp;" de retraso","Cumplida"),IF(N($L99)&gt;=1,"Cumplida",IF(NOT(ISNUMBER($E99)),"Sin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plazo")))))))</f>
        <v/>
      </c>
      <c r="O99" s="57" t="n"/>
      <c r="P99" s="61">
        <f>IF(NOT((COUNTA($B99:$K99)+COUNTA($O99))&gt;0),"",IF((IF($C99="","Falta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",""))="","✔ OK","⚠ "&amp;LEFT(IF($C99="","Falta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",""),LEN(IF($C99="","Falta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",""))-3)))</f>
        <v/>
      </c>
      <c r="Q99" s="62">
        <f>IF(NOT((COUNTA($B99:$K99)+COUNTA($O99))&gt;0),"",IF(AND($T99="Sub",N($S99)&gt;0),IF(ISNUMBER(INDEX($D$5:$D$1000,$S99-4)),DATE(YEAR(INDEX($D$5:$D$1000,$S99-4)),MONTH(INDEX($D$5:$D$1000,$S99-4)),1),IF(ISNUMBER(INDEX($E$5:$E$1000,$S99-4)),DATE(YEAR(INDEX($E$5:$E$1000,$S99-4)),MONTH(INDEX($E$5:$E$1000,$S99-4)),1),MesCiclo)),IF(ISNUMBER($D99),DATE(YEAR($D99),MONTH($D99),1),IF(ISNUMBER($E99),DATE(YEAR($E99),MONTH($E99),1),MesCiclo))))</f>
        <v/>
      </c>
      <c r="R99" s="63">
        <f>IF(OR($Q99="",$Q99&lt;&gt;MesCiclo),"",COUNTIF($Q$5:$Q99,MesCiclo))</f>
        <v/>
      </c>
      <c r="S99" s="63">
        <f>IF($T99="","",IF($T99="Macro",ROW(),IFERROR(LOOKUP(2,1/($T$5:$T99="Macro"),ROW($T$5:$T99)),0)))</f>
        <v/>
      </c>
      <c r="T99" s="63">
        <f>IF(NOT((COUNTA($B99:$K99)+COUNTA($O99))&gt;0),"",IF($B99="Subactividad","Sub","Macro"))</f>
        <v/>
      </c>
      <c r="U99" s="63">
        <f>IF($T99="Macro",COUNTIFS($S$5:$S$1000,ROW(),$T$5:$T$1000,"Sub"),"")</f>
        <v/>
      </c>
      <c r="V99" s="63">
        <f>IF($T99="","",IF(ISNUMBER($F99),1,IFERROR(LOOKUP(2,1/($H99:$K99&lt;&gt;""),$H99:$K99),0)))</f>
        <v/>
      </c>
      <c r="W99" s="63">
        <f>IF($T99="","",IF(AND(ISNUMBER($F99),$F99&lt;=IF($Q99=MesCiclo,InicioCiclo,$Q99+MOD(2-WEEKDAY($Q99),7))+6),1,IF(ISNUMBER($H99),$H99,0)))</f>
        <v/>
      </c>
      <c r="X99" s="63">
        <f>IF($T99="","",IF(AND(ISNUMBER($F99),$F99&lt;=IF($Q99=MesCiclo,InicioCiclo,$Q99+MOD(2-WEEKDAY($Q99),7))+13),1,IF(ISNUMBER($I99),$I99,$W99)))</f>
        <v/>
      </c>
      <c r="Y99" s="63">
        <f>IF($T99="","",IF(AND(ISNUMBER($F99),$F99&lt;=IF($Q99=MesCiclo,InicioCiclo,$Q99+MOD(2-WEEKDAY($Q99),7))+20),1,IF(ISNUMBER($J99),$J99,$X99)))</f>
        <v/>
      </c>
      <c r="Z99" s="63">
        <f>IF($T99="","",IF(AND(ISNUMBER($F99),$F99&lt;=IF($Q99=MesCiclo,InicioCiclo,$Q99+MOD(2-WEEKDAY($Q99),7))+27),1,IF(ISNUMBER($K99),$K99,$Y99)))</f>
        <v/>
      </c>
      <c r="AA99" s="63">
        <f>IF($T99="","",IF(AND(ISNUMBER($F99),$F99&lt;=IF($Q99=MesCiclo,InicioCiclo,$Q99+MOD(2-WEEKDAY($Q99),7))+6),1,IF(N($U99)&gt;0,AVERAGEIFS($W$5:$W$1000,$S$5:$S$1000,ROW(),$T$5:$T$1000,"Sub"),$W99)))</f>
        <v/>
      </c>
      <c r="AB99" s="63">
        <f>IF($T99="","",IF(AND(ISNUMBER($F99),$F99&lt;=IF($Q99=MesCiclo,InicioCiclo,$Q99+MOD(2-WEEKDAY($Q99),7))+13),1,IF(N($U99)&gt;0,AVERAGEIFS($X$5:$X$1000,$S$5:$S$1000,ROW(),$T$5:$T$1000,"Sub"),$X99)))</f>
        <v/>
      </c>
      <c r="AC99" s="63">
        <f>IF($T99="","",IF(AND(ISNUMBER($F99),$F99&lt;=IF($Q99=MesCiclo,InicioCiclo,$Q99+MOD(2-WEEKDAY($Q99),7))+20),1,IF(N($U99)&gt;0,AVERAGEIFS($Y$5:$Y$1000,$S$5:$S$1000,ROW(),$T$5:$T$1000,"Sub"),$Y99)))</f>
        <v/>
      </c>
      <c r="AD99" s="63">
        <f>IF($T99="","",IF(AND(ISNUMBER($F99),$F99&lt;=IF($Q99=MesCiclo,InicioCiclo,$Q99+MOD(2-WEEKDAY($Q99),7))+27),1,IF(N($U99)&gt;0,AVERAGEIFS($Z$5:$Z$1000,$S$5:$S$1000,ROW(),$T$5:$T$1000,"Sub"),$Z99)))</f>
        <v/>
      </c>
      <c r="AE99" s="63">
        <f>IF($T99&lt;&gt;"Macro","",IF(COUNTIFS($Q$5:$Q$1000,$Q99,$T$5:$T$1000,"Macro",$G$5:$G$1000,"&gt;0")=0,1/COUNTIFS($Q$5:$Q$1000,$Q99,$T$5:$T$1000,"Macro"),IF(AND(ISNUMBER($G99),N($G99)&gt;0),$G99,SUMIFS($G$5:$G$1000,$Q$5:$Q$1000,$Q99,$T$5:$T$1000,"Macro")/COUNTIFS($Q$5:$Q$1000,$Q99,$T$5:$T$1000,"Macro",$G$5:$G$1000,"&gt;0"))/(COUNTIFS($Q$5:$Q$1000,$Q99,$T$5:$T$1000,"Macro")*SUMIFS($G$5:$G$1000,$Q$5:$Q$1000,$Q99,$T$5:$T$1000,"Macro")/COUNTIFS($Q$5:$Q$1000,$Q99,$T$5:$T$1000,"Macro",$G$5:$G$1000,"&gt;0"))))</f>
        <v/>
      </c>
    </row>
    <row r="100">
      <c r="A100" s="55">
        <f>IF(NOT((COUNTA($B100:$K100)+COUNTA($O100))&gt;0),"",IF($T100="Macro",COUNTIFS($T$5:$T100,"Macro",$Q$5:$Q100,$Q100),IF(N($S100)=0,"?",COUNTIFS(INDEX($T$5:$T$1000,1):INDEX($T$5:$T$1000,$S100-4),"Macro",INDEX($Q$5:$Q$1000,1):INDEX($Q$5:$Q$1000,$S100-4),INDEX($Q$5:$Q$1000,$S100-4))&amp;"."&amp;COUNTIFS($S$5:$S100,$S100,$T$5:$T100,"Sub"))))</f>
        <v/>
      </c>
      <c r="B100" s="56" t="n"/>
      <c r="C100" s="57" t="n"/>
      <c r="D100" s="58" t="n"/>
      <c r="E100" s="58" t="n"/>
      <c r="F100" s="58" t="n"/>
      <c r="G100" s="59" t="n"/>
      <c r="H100" s="59" t="n"/>
      <c r="I100" s="59" t="n"/>
      <c r="J100" s="59" t="n"/>
      <c r="K100" s="59" t="n"/>
      <c r="L100" s="60">
        <f>IF(NOT((COUNTA($B100:$K100)+COUNTA($O100))&gt;0),"",IF(ISNUMBER($F100),1,IF(N($U100)&gt;0,AVERAGEIFS($V$5:$V$1000,$S$5:$S$1000,ROW(),$T$5:$T$1000,"Sub"),$V100)))</f>
        <v/>
      </c>
      <c r="M100" s="55">
        <f>IF($L100="","",IF($L100&gt;=1,"Completado",IF($L100&gt;0,"En curso","Pendiente")))</f>
        <v/>
      </c>
      <c r="N100" s="55">
        <f>IF(NOT((COUNTA($B100:$K100)+COUNTA($O100))&gt;0),"",IF(ISNUMBER($F100),IF(AND(ISNUMBER($E100),$F100&gt;$E100),"Cumplida con "&amp;($F100-$E100)&amp;IF($F100-$E100=1," día"," días")&amp;" de retraso","Cumplida"),IF(N($L100)&gt;=1,"Cumplida",IF(NOT(ISNUMBER($E100)),"Sin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plazo")))))))</f>
        <v/>
      </c>
      <c r="O100" s="57" t="n"/>
      <c r="P100" s="61">
        <f>IF(NOT((COUNTA($B100:$K100)+COUNTA($O100))&gt;0),"",IF((IF($C100="","Falta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",""))="","✔ OK","⚠ "&amp;LEFT(IF($C100="","Falta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",""),LEN(IF($C100="","Falta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",""))-3)))</f>
        <v/>
      </c>
      <c r="Q100" s="62">
        <f>IF(NOT((COUNTA($B100:$K100)+COUNTA($O100))&gt;0),"",IF(AND($T100="Sub",N($S100)&gt;0),IF(ISNUMBER(INDEX($D$5:$D$1000,$S100-4)),DATE(YEAR(INDEX($D$5:$D$1000,$S100-4)),MONTH(INDEX($D$5:$D$1000,$S100-4)),1),IF(ISNUMBER(INDEX($E$5:$E$1000,$S100-4)),DATE(YEAR(INDEX($E$5:$E$1000,$S100-4)),MONTH(INDEX($E$5:$E$1000,$S100-4)),1),MesCiclo)),IF(ISNUMBER($D100),DATE(YEAR($D100),MONTH($D100),1),IF(ISNUMBER($E100),DATE(YEAR($E100),MONTH($E100),1),MesCiclo))))</f>
        <v/>
      </c>
      <c r="R100" s="63">
        <f>IF(OR($Q100="",$Q100&lt;&gt;MesCiclo),"",COUNTIF($Q$5:$Q100,MesCiclo))</f>
        <v/>
      </c>
      <c r="S100" s="63">
        <f>IF($T100="","",IF($T100="Macro",ROW(),IFERROR(LOOKUP(2,1/($T$5:$T100="Macro"),ROW($T$5:$T100)),0)))</f>
        <v/>
      </c>
      <c r="T100" s="63">
        <f>IF(NOT((COUNTA($B100:$K100)+COUNTA($O100))&gt;0),"",IF($B100="Subactividad","Sub","Macro"))</f>
        <v/>
      </c>
      <c r="U100" s="63">
        <f>IF($T100="Macro",COUNTIFS($S$5:$S$1000,ROW(),$T$5:$T$1000,"Sub"),"")</f>
        <v/>
      </c>
      <c r="V100" s="63">
        <f>IF($T100="","",IF(ISNUMBER($F100),1,IFERROR(LOOKUP(2,1/($H100:$K100&lt;&gt;""),$H100:$K100),0)))</f>
        <v/>
      </c>
      <c r="W100" s="63">
        <f>IF($T100="","",IF(AND(ISNUMBER($F100),$F100&lt;=IF($Q100=MesCiclo,InicioCiclo,$Q100+MOD(2-WEEKDAY($Q100),7))+6),1,IF(ISNUMBER($H100),$H100,0)))</f>
        <v/>
      </c>
      <c r="X100" s="63">
        <f>IF($T100="","",IF(AND(ISNUMBER($F100),$F100&lt;=IF($Q100=MesCiclo,InicioCiclo,$Q100+MOD(2-WEEKDAY($Q100),7))+13),1,IF(ISNUMBER($I100),$I100,$W100)))</f>
        <v/>
      </c>
      <c r="Y100" s="63">
        <f>IF($T100="","",IF(AND(ISNUMBER($F100),$F100&lt;=IF($Q100=MesCiclo,InicioCiclo,$Q100+MOD(2-WEEKDAY($Q100),7))+20),1,IF(ISNUMBER($J100),$J100,$X100)))</f>
        <v/>
      </c>
      <c r="Z100" s="63">
        <f>IF($T100="","",IF(AND(ISNUMBER($F100),$F100&lt;=IF($Q100=MesCiclo,InicioCiclo,$Q100+MOD(2-WEEKDAY($Q100),7))+27),1,IF(ISNUMBER($K100),$K100,$Y100)))</f>
        <v/>
      </c>
      <c r="AA100" s="63">
        <f>IF($T100="","",IF(AND(ISNUMBER($F100),$F100&lt;=IF($Q100=MesCiclo,InicioCiclo,$Q100+MOD(2-WEEKDAY($Q100),7))+6),1,IF(N($U100)&gt;0,AVERAGEIFS($W$5:$W$1000,$S$5:$S$1000,ROW(),$T$5:$T$1000,"Sub"),$W100)))</f>
        <v/>
      </c>
      <c r="AB100" s="63">
        <f>IF($T100="","",IF(AND(ISNUMBER($F100),$F100&lt;=IF($Q100=MesCiclo,InicioCiclo,$Q100+MOD(2-WEEKDAY($Q100),7))+13),1,IF(N($U100)&gt;0,AVERAGEIFS($X$5:$X$1000,$S$5:$S$1000,ROW(),$T$5:$T$1000,"Sub"),$X100)))</f>
        <v/>
      </c>
      <c r="AC100" s="63">
        <f>IF($T100="","",IF(AND(ISNUMBER($F100),$F100&lt;=IF($Q100=MesCiclo,InicioCiclo,$Q100+MOD(2-WEEKDAY($Q100),7))+20),1,IF(N($U100)&gt;0,AVERAGEIFS($Y$5:$Y$1000,$S$5:$S$1000,ROW(),$T$5:$T$1000,"Sub"),$Y100)))</f>
        <v/>
      </c>
      <c r="AD100" s="63">
        <f>IF($T100="","",IF(AND(ISNUMBER($F100),$F100&lt;=IF($Q100=MesCiclo,InicioCiclo,$Q100+MOD(2-WEEKDAY($Q100),7))+27),1,IF(N($U100)&gt;0,AVERAGEIFS($Z$5:$Z$1000,$S$5:$S$1000,ROW(),$T$5:$T$1000,"Sub"),$Z100)))</f>
        <v/>
      </c>
      <c r="AE100" s="63">
        <f>IF($T100&lt;&gt;"Macro","",IF(COUNTIFS($Q$5:$Q$1000,$Q100,$T$5:$T$1000,"Macro",$G$5:$G$1000,"&gt;0")=0,1/COUNTIFS($Q$5:$Q$1000,$Q100,$T$5:$T$1000,"Macro"),IF(AND(ISNUMBER($G100),N($G100)&gt;0),$G100,SUMIFS($G$5:$G$1000,$Q$5:$Q$1000,$Q100,$T$5:$T$1000,"Macro")/COUNTIFS($Q$5:$Q$1000,$Q100,$T$5:$T$1000,"Macro",$G$5:$G$1000,"&gt;0"))/(COUNTIFS($Q$5:$Q$1000,$Q100,$T$5:$T$1000,"Macro")*SUMIFS($G$5:$G$1000,$Q$5:$Q$1000,$Q100,$T$5:$T$1000,"Macro")/COUNTIFS($Q$5:$Q$1000,$Q100,$T$5:$T$1000,"Macro",$G$5:$G$1000,"&gt;0"))))</f>
        <v/>
      </c>
    </row>
    <row r="101">
      <c r="A101" s="55">
        <f>IF(NOT((COUNTA($B101:$K101)+COUNTA($O101))&gt;0),"",IF($T101="Macro",COUNTIFS($T$5:$T101,"Macro",$Q$5:$Q101,$Q101),IF(N($S101)=0,"?",COUNTIFS(INDEX($T$5:$T$1000,1):INDEX($T$5:$T$1000,$S101-4),"Macro",INDEX($Q$5:$Q$1000,1):INDEX($Q$5:$Q$1000,$S101-4),INDEX($Q$5:$Q$1000,$S101-4))&amp;"."&amp;COUNTIFS($S$5:$S101,$S101,$T$5:$T101,"Sub"))))</f>
        <v/>
      </c>
      <c r="B101" s="56" t="n"/>
      <c r="C101" s="57" t="n"/>
      <c r="D101" s="58" t="n"/>
      <c r="E101" s="58" t="n"/>
      <c r="F101" s="58" t="n"/>
      <c r="G101" s="59" t="n"/>
      <c r="H101" s="59" t="n"/>
      <c r="I101" s="59" t="n"/>
      <c r="J101" s="59" t="n"/>
      <c r="K101" s="59" t="n"/>
      <c r="L101" s="60">
        <f>IF(NOT((COUNTA($B101:$K101)+COUNTA($O101))&gt;0),"",IF(ISNUMBER($F101),1,IF(N($U101)&gt;0,AVERAGEIFS($V$5:$V$1000,$S$5:$S$1000,ROW(),$T$5:$T$1000,"Sub"),$V101)))</f>
        <v/>
      </c>
      <c r="M101" s="55">
        <f>IF($L101="","",IF($L101&gt;=1,"Completado",IF($L101&gt;0,"En curso","Pendiente")))</f>
        <v/>
      </c>
      <c r="N101" s="55">
        <f>IF(NOT((COUNTA($B101:$K101)+COUNTA($O101))&gt;0),"",IF(ISNUMBER($F101),IF(AND(ISNUMBER($E101),$F101&gt;$E101),"Cumplida con "&amp;($F101-$E101)&amp;IF($F101-$E101=1," día"," días")&amp;" de retraso","Cumplida"),IF(N($L101)&gt;=1,"Cumplida",IF(NOT(ISNUMBER($E101)),"Sin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plazo")))))))</f>
        <v/>
      </c>
      <c r="O101" s="57" t="n"/>
      <c r="P101" s="61">
        <f>IF(NOT((COUNTA($B101:$K101)+COUNTA($O101))&gt;0),"",IF((IF($C101="","Falta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",""))="","✔ OK","⚠ "&amp;LEFT(IF($C101="","Falta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",""),LEN(IF($C101="","Falta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",""))-3)))</f>
        <v/>
      </c>
      <c r="Q101" s="62">
        <f>IF(NOT((COUNTA($B101:$K101)+COUNTA($O101))&gt;0),"",IF(AND($T101="Sub",N($S101)&gt;0),IF(ISNUMBER(INDEX($D$5:$D$1000,$S101-4)),DATE(YEAR(INDEX($D$5:$D$1000,$S101-4)),MONTH(INDEX($D$5:$D$1000,$S101-4)),1),IF(ISNUMBER(INDEX($E$5:$E$1000,$S101-4)),DATE(YEAR(INDEX($E$5:$E$1000,$S101-4)),MONTH(INDEX($E$5:$E$1000,$S101-4)),1),MesCiclo)),IF(ISNUMBER($D101),DATE(YEAR($D101),MONTH($D101),1),IF(ISNUMBER($E101),DATE(YEAR($E101),MONTH($E101),1),MesCiclo))))</f>
        <v/>
      </c>
      <c r="R101" s="63">
        <f>IF(OR($Q101="",$Q101&lt;&gt;MesCiclo),"",COUNTIF($Q$5:$Q101,MesCiclo))</f>
        <v/>
      </c>
      <c r="S101" s="63">
        <f>IF($T101="","",IF($T101="Macro",ROW(),IFERROR(LOOKUP(2,1/($T$5:$T101="Macro"),ROW($T$5:$T101)),0)))</f>
        <v/>
      </c>
      <c r="T101" s="63">
        <f>IF(NOT((COUNTA($B101:$K101)+COUNTA($O101))&gt;0),"",IF($B101="Subactividad","Sub","Macro"))</f>
        <v/>
      </c>
      <c r="U101" s="63">
        <f>IF($T101="Macro",COUNTIFS($S$5:$S$1000,ROW(),$T$5:$T$1000,"Sub"),"")</f>
        <v/>
      </c>
      <c r="V101" s="63">
        <f>IF($T101="","",IF(ISNUMBER($F101),1,IFERROR(LOOKUP(2,1/($H101:$K101&lt;&gt;""),$H101:$K101),0)))</f>
        <v/>
      </c>
      <c r="W101" s="63">
        <f>IF($T101="","",IF(AND(ISNUMBER($F101),$F101&lt;=IF($Q101=MesCiclo,InicioCiclo,$Q101+MOD(2-WEEKDAY($Q101),7))+6),1,IF(ISNUMBER($H101),$H101,0)))</f>
        <v/>
      </c>
      <c r="X101" s="63">
        <f>IF($T101="","",IF(AND(ISNUMBER($F101),$F101&lt;=IF($Q101=MesCiclo,InicioCiclo,$Q101+MOD(2-WEEKDAY($Q101),7))+13),1,IF(ISNUMBER($I101),$I101,$W101)))</f>
        <v/>
      </c>
      <c r="Y101" s="63">
        <f>IF($T101="","",IF(AND(ISNUMBER($F101),$F101&lt;=IF($Q101=MesCiclo,InicioCiclo,$Q101+MOD(2-WEEKDAY($Q101),7))+20),1,IF(ISNUMBER($J101),$J101,$X101)))</f>
        <v/>
      </c>
      <c r="Z101" s="63">
        <f>IF($T101="","",IF(AND(ISNUMBER($F101),$F101&lt;=IF($Q101=MesCiclo,InicioCiclo,$Q101+MOD(2-WEEKDAY($Q101),7))+27),1,IF(ISNUMBER($K101),$K101,$Y101)))</f>
        <v/>
      </c>
      <c r="AA101" s="63">
        <f>IF($T101="","",IF(AND(ISNUMBER($F101),$F101&lt;=IF($Q101=MesCiclo,InicioCiclo,$Q101+MOD(2-WEEKDAY($Q101),7))+6),1,IF(N($U101)&gt;0,AVERAGEIFS($W$5:$W$1000,$S$5:$S$1000,ROW(),$T$5:$T$1000,"Sub"),$W101)))</f>
        <v/>
      </c>
      <c r="AB101" s="63">
        <f>IF($T101="","",IF(AND(ISNUMBER($F101),$F101&lt;=IF($Q101=MesCiclo,InicioCiclo,$Q101+MOD(2-WEEKDAY($Q101),7))+13),1,IF(N($U101)&gt;0,AVERAGEIFS($X$5:$X$1000,$S$5:$S$1000,ROW(),$T$5:$T$1000,"Sub"),$X101)))</f>
        <v/>
      </c>
      <c r="AC101" s="63">
        <f>IF($T101="","",IF(AND(ISNUMBER($F101),$F101&lt;=IF($Q101=MesCiclo,InicioCiclo,$Q101+MOD(2-WEEKDAY($Q101),7))+20),1,IF(N($U101)&gt;0,AVERAGEIFS($Y$5:$Y$1000,$S$5:$S$1000,ROW(),$T$5:$T$1000,"Sub"),$Y101)))</f>
        <v/>
      </c>
      <c r="AD101" s="63">
        <f>IF($T101="","",IF(AND(ISNUMBER($F101),$F101&lt;=IF($Q101=MesCiclo,InicioCiclo,$Q101+MOD(2-WEEKDAY($Q101),7))+27),1,IF(N($U101)&gt;0,AVERAGEIFS($Z$5:$Z$1000,$S$5:$S$1000,ROW(),$T$5:$T$1000,"Sub"),$Z101)))</f>
        <v/>
      </c>
      <c r="AE101" s="63">
        <f>IF($T101&lt;&gt;"Macro","",IF(COUNTIFS($Q$5:$Q$1000,$Q101,$T$5:$T$1000,"Macro",$G$5:$G$1000,"&gt;0")=0,1/COUNTIFS($Q$5:$Q$1000,$Q101,$T$5:$T$1000,"Macro"),IF(AND(ISNUMBER($G101),N($G101)&gt;0),$G101,SUMIFS($G$5:$G$1000,$Q$5:$Q$1000,$Q101,$T$5:$T$1000,"Macro")/COUNTIFS($Q$5:$Q$1000,$Q101,$T$5:$T$1000,"Macro",$G$5:$G$1000,"&gt;0"))/(COUNTIFS($Q$5:$Q$1000,$Q101,$T$5:$T$1000,"Macro")*SUMIFS($G$5:$G$1000,$Q$5:$Q$1000,$Q101,$T$5:$T$1000,"Macro")/COUNTIFS($Q$5:$Q$1000,$Q101,$T$5:$T$1000,"Macro",$G$5:$G$1000,"&gt;0"))))</f>
        <v/>
      </c>
    </row>
    <row r="102">
      <c r="A102" s="55">
        <f>IF(NOT((COUNTA($B102:$K102)+COUNTA($O102))&gt;0),"",IF($T102="Macro",COUNTIFS($T$5:$T102,"Macro",$Q$5:$Q102,$Q102),IF(N($S102)=0,"?",COUNTIFS(INDEX($T$5:$T$1000,1):INDEX($T$5:$T$1000,$S102-4),"Macro",INDEX($Q$5:$Q$1000,1):INDEX($Q$5:$Q$1000,$S102-4),INDEX($Q$5:$Q$1000,$S102-4))&amp;"."&amp;COUNTIFS($S$5:$S102,$S102,$T$5:$T102,"Sub"))))</f>
        <v/>
      </c>
      <c r="B102" s="56" t="n"/>
      <c r="C102" s="57" t="n"/>
      <c r="D102" s="58" t="n"/>
      <c r="E102" s="58" t="n"/>
      <c r="F102" s="58" t="n"/>
      <c r="G102" s="59" t="n"/>
      <c r="H102" s="59" t="n"/>
      <c r="I102" s="59" t="n"/>
      <c r="J102" s="59" t="n"/>
      <c r="K102" s="59" t="n"/>
      <c r="L102" s="60">
        <f>IF(NOT((COUNTA($B102:$K102)+COUNTA($O102))&gt;0),"",IF(ISNUMBER($F102),1,IF(N($U102)&gt;0,AVERAGEIFS($V$5:$V$1000,$S$5:$S$1000,ROW(),$T$5:$T$1000,"Sub"),$V102)))</f>
        <v/>
      </c>
      <c r="M102" s="55">
        <f>IF($L102="","",IF($L102&gt;=1,"Completado",IF($L102&gt;0,"En curso","Pendiente")))</f>
        <v/>
      </c>
      <c r="N102" s="55">
        <f>IF(NOT((COUNTA($B102:$K102)+COUNTA($O102))&gt;0),"",IF(ISNUMBER($F102),IF(AND(ISNUMBER($E102),$F102&gt;$E102),"Cumplida con "&amp;($F102-$E102)&amp;IF($F102-$E102=1," día"," días")&amp;" de retraso","Cumplida"),IF(N($L102)&gt;=1,"Cumplida",IF(NOT(ISNUMBER($E102)),"Sin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plazo")))))))</f>
        <v/>
      </c>
      <c r="O102" s="57" t="n"/>
      <c r="P102" s="61">
        <f>IF(NOT((COUNTA($B102:$K102)+COUNTA($O102))&gt;0),"",IF((IF($C102="","Falta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",""))="","✔ OK","⚠ "&amp;LEFT(IF($C102="","Falta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",""),LEN(IF($C102="","Falta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",""))-3)))</f>
        <v/>
      </c>
      <c r="Q102" s="62">
        <f>IF(NOT((COUNTA($B102:$K102)+COUNTA($O102))&gt;0),"",IF(AND($T102="Sub",N($S102)&gt;0),IF(ISNUMBER(INDEX($D$5:$D$1000,$S102-4)),DATE(YEAR(INDEX($D$5:$D$1000,$S102-4)),MONTH(INDEX($D$5:$D$1000,$S102-4)),1),IF(ISNUMBER(INDEX($E$5:$E$1000,$S102-4)),DATE(YEAR(INDEX($E$5:$E$1000,$S102-4)),MONTH(INDEX($E$5:$E$1000,$S102-4)),1),MesCiclo)),IF(ISNUMBER($D102),DATE(YEAR($D102),MONTH($D102),1),IF(ISNUMBER($E102),DATE(YEAR($E102),MONTH($E102),1),MesCiclo))))</f>
        <v/>
      </c>
      <c r="R102" s="63">
        <f>IF(OR($Q102="",$Q102&lt;&gt;MesCiclo),"",COUNTIF($Q$5:$Q102,MesCiclo))</f>
        <v/>
      </c>
      <c r="S102" s="63">
        <f>IF($T102="","",IF($T102="Macro",ROW(),IFERROR(LOOKUP(2,1/($T$5:$T102="Macro"),ROW($T$5:$T102)),0)))</f>
        <v/>
      </c>
      <c r="T102" s="63">
        <f>IF(NOT((COUNTA($B102:$K102)+COUNTA($O102))&gt;0),"",IF($B102="Subactividad","Sub","Macro"))</f>
        <v/>
      </c>
      <c r="U102" s="63">
        <f>IF($T102="Macro",COUNTIFS($S$5:$S$1000,ROW(),$T$5:$T$1000,"Sub"),"")</f>
        <v/>
      </c>
      <c r="V102" s="63">
        <f>IF($T102="","",IF(ISNUMBER($F102),1,IFERROR(LOOKUP(2,1/($H102:$K102&lt;&gt;""),$H102:$K102),0)))</f>
        <v/>
      </c>
      <c r="W102" s="63">
        <f>IF($T102="","",IF(AND(ISNUMBER($F102),$F102&lt;=IF($Q102=MesCiclo,InicioCiclo,$Q102+MOD(2-WEEKDAY($Q102),7))+6),1,IF(ISNUMBER($H102),$H102,0)))</f>
        <v/>
      </c>
      <c r="X102" s="63">
        <f>IF($T102="","",IF(AND(ISNUMBER($F102),$F102&lt;=IF($Q102=MesCiclo,InicioCiclo,$Q102+MOD(2-WEEKDAY($Q102),7))+13),1,IF(ISNUMBER($I102),$I102,$W102)))</f>
        <v/>
      </c>
      <c r="Y102" s="63">
        <f>IF($T102="","",IF(AND(ISNUMBER($F102),$F102&lt;=IF($Q102=MesCiclo,InicioCiclo,$Q102+MOD(2-WEEKDAY($Q102),7))+20),1,IF(ISNUMBER($J102),$J102,$X102)))</f>
        <v/>
      </c>
      <c r="Z102" s="63">
        <f>IF($T102="","",IF(AND(ISNUMBER($F102),$F102&lt;=IF($Q102=MesCiclo,InicioCiclo,$Q102+MOD(2-WEEKDAY($Q102),7))+27),1,IF(ISNUMBER($K102),$K102,$Y102)))</f>
        <v/>
      </c>
      <c r="AA102" s="63">
        <f>IF($T102="","",IF(AND(ISNUMBER($F102),$F102&lt;=IF($Q102=MesCiclo,InicioCiclo,$Q102+MOD(2-WEEKDAY($Q102),7))+6),1,IF(N($U102)&gt;0,AVERAGEIFS($W$5:$W$1000,$S$5:$S$1000,ROW(),$T$5:$T$1000,"Sub"),$W102)))</f>
        <v/>
      </c>
      <c r="AB102" s="63">
        <f>IF($T102="","",IF(AND(ISNUMBER($F102),$F102&lt;=IF($Q102=MesCiclo,InicioCiclo,$Q102+MOD(2-WEEKDAY($Q102),7))+13),1,IF(N($U102)&gt;0,AVERAGEIFS($X$5:$X$1000,$S$5:$S$1000,ROW(),$T$5:$T$1000,"Sub"),$X102)))</f>
        <v/>
      </c>
      <c r="AC102" s="63">
        <f>IF($T102="","",IF(AND(ISNUMBER($F102),$F102&lt;=IF($Q102=MesCiclo,InicioCiclo,$Q102+MOD(2-WEEKDAY($Q102),7))+20),1,IF(N($U102)&gt;0,AVERAGEIFS($Y$5:$Y$1000,$S$5:$S$1000,ROW(),$T$5:$T$1000,"Sub"),$Y102)))</f>
        <v/>
      </c>
      <c r="AD102" s="63">
        <f>IF($T102="","",IF(AND(ISNUMBER($F102),$F102&lt;=IF($Q102=MesCiclo,InicioCiclo,$Q102+MOD(2-WEEKDAY($Q102),7))+27),1,IF(N($U102)&gt;0,AVERAGEIFS($Z$5:$Z$1000,$S$5:$S$1000,ROW(),$T$5:$T$1000,"Sub"),$Z102)))</f>
        <v/>
      </c>
      <c r="AE102" s="63">
        <f>IF($T102&lt;&gt;"Macro","",IF(COUNTIFS($Q$5:$Q$1000,$Q102,$T$5:$T$1000,"Macro",$G$5:$G$1000,"&gt;0")=0,1/COUNTIFS($Q$5:$Q$1000,$Q102,$T$5:$T$1000,"Macro"),IF(AND(ISNUMBER($G102),N($G102)&gt;0),$G102,SUMIFS($G$5:$G$1000,$Q$5:$Q$1000,$Q102,$T$5:$T$1000,"Macro")/COUNTIFS($Q$5:$Q$1000,$Q102,$T$5:$T$1000,"Macro",$G$5:$G$1000,"&gt;0"))/(COUNTIFS($Q$5:$Q$1000,$Q102,$T$5:$T$1000,"Macro")*SUMIFS($G$5:$G$1000,$Q$5:$Q$1000,$Q102,$T$5:$T$1000,"Macro")/COUNTIFS($Q$5:$Q$1000,$Q102,$T$5:$T$1000,"Macro",$G$5:$G$1000,"&gt;0"))))</f>
        <v/>
      </c>
    </row>
    <row r="103">
      <c r="A103" s="55">
        <f>IF(NOT((COUNTA($B103:$K103)+COUNTA($O103))&gt;0),"",IF($T103="Macro",COUNTIFS($T$5:$T103,"Macro",$Q$5:$Q103,$Q103),IF(N($S103)=0,"?",COUNTIFS(INDEX($T$5:$T$1000,1):INDEX($T$5:$T$1000,$S103-4),"Macro",INDEX($Q$5:$Q$1000,1):INDEX($Q$5:$Q$1000,$S103-4),INDEX($Q$5:$Q$1000,$S103-4))&amp;"."&amp;COUNTIFS($S$5:$S103,$S103,$T$5:$T103,"Sub"))))</f>
        <v/>
      </c>
      <c r="B103" s="56" t="n"/>
      <c r="C103" s="57" t="n"/>
      <c r="D103" s="58" t="n"/>
      <c r="E103" s="58" t="n"/>
      <c r="F103" s="58" t="n"/>
      <c r="G103" s="59" t="n"/>
      <c r="H103" s="59" t="n"/>
      <c r="I103" s="59" t="n"/>
      <c r="J103" s="59" t="n"/>
      <c r="K103" s="59" t="n"/>
      <c r="L103" s="60">
        <f>IF(NOT((COUNTA($B103:$K103)+COUNTA($O103))&gt;0),"",IF(ISNUMBER($F103),1,IF(N($U103)&gt;0,AVERAGEIFS($V$5:$V$1000,$S$5:$S$1000,ROW(),$T$5:$T$1000,"Sub"),$V103)))</f>
        <v/>
      </c>
      <c r="M103" s="55">
        <f>IF($L103="","",IF($L103&gt;=1,"Completado",IF($L103&gt;0,"En curso","Pendiente")))</f>
        <v/>
      </c>
      <c r="N103" s="55">
        <f>IF(NOT((COUNTA($B103:$K103)+COUNTA($O103))&gt;0),"",IF(ISNUMBER($F103),IF(AND(ISNUMBER($E103),$F103&gt;$E103),"Cumplida con "&amp;($F103-$E103)&amp;IF($F103-$E103=1," día"," días")&amp;" de retraso","Cumplida"),IF(N($L103)&gt;=1,"Cumplida",IF(NOT(ISNUMBER($E103)),"Sin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plazo")))))))</f>
        <v/>
      </c>
      <c r="O103" s="57" t="n"/>
      <c r="P103" s="61">
        <f>IF(NOT((COUNTA($B103:$K103)+COUNTA($O103))&gt;0),"",IF((IF($C103="","Falta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",""))="","✔ OK","⚠ "&amp;LEFT(IF($C103="","Falta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",""),LEN(IF($C103="","Falta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",""))-3)))</f>
        <v/>
      </c>
      <c r="Q103" s="62">
        <f>IF(NOT((COUNTA($B103:$K103)+COUNTA($O103))&gt;0),"",IF(AND($T103="Sub",N($S103)&gt;0),IF(ISNUMBER(INDEX($D$5:$D$1000,$S103-4)),DATE(YEAR(INDEX($D$5:$D$1000,$S103-4)),MONTH(INDEX($D$5:$D$1000,$S103-4)),1),IF(ISNUMBER(INDEX($E$5:$E$1000,$S103-4)),DATE(YEAR(INDEX($E$5:$E$1000,$S103-4)),MONTH(INDEX($E$5:$E$1000,$S103-4)),1),MesCiclo)),IF(ISNUMBER($D103),DATE(YEAR($D103),MONTH($D103),1),IF(ISNUMBER($E103),DATE(YEAR($E103),MONTH($E103),1),MesCiclo))))</f>
        <v/>
      </c>
      <c r="R103" s="63">
        <f>IF(OR($Q103="",$Q103&lt;&gt;MesCiclo),"",COUNTIF($Q$5:$Q103,MesCiclo))</f>
        <v/>
      </c>
      <c r="S103" s="63">
        <f>IF($T103="","",IF($T103="Macro",ROW(),IFERROR(LOOKUP(2,1/($T$5:$T103="Macro"),ROW($T$5:$T103)),0)))</f>
        <v/>
      </c>
      <c r="T103" s="63">
        <f>IF(NOT((COUNTA($B103:$K103)+COUNTA($O103))&gt;0),"",IF($B103="Subactividad","Sub","Macro"))</f>
        <v/>
      </c>
      <c r="U103" s="63">
        <f>IF($T103="Macro",COUNTIFS($S$5:$S$1000,ROW(),$T$5:$T$1000,"Sub"),"")</f>
        <v/>
      </c>
      <c r="V103" s="63">
        <f>IF($T103="","",IF(ISNUMBER($F103),1,IFERROR(LOOKUP(2,1/($H103:$K103&lt;&gt;""),$H103:$K103),0)))</f>
        <v/>
      </c>
      <c r="W103" s="63">
        <f>IF($T103="","",IF(AND(ISNUMBER($F103),$F103&lt;=IF($Q103=MesCiclo,InicioCiclo,$Q103+MOD(2-WEEKDAY($Q103),7))+6),1,IF(ISNUMBER($H103),$H103,0)))</f>
        <v/>
      </c>
      <c r="X103" s="63">
        <f>IF($T103="","",IF(AND(ISNUMBER($F103),$F103&lt;=IF($Q103=MesCiclo,InicioCiclo,$Q103+MOD(2-WEEKDAY($Q103),7))+13),1,IF(ISNUMBER($I103),$I103,$W103)))</f>
        <v/>
      </c>
      <c r="Y103" s="63">
        <f>IF($T103="","",IF(AND(ISNUMBER($F103),$F103&lt;=IF($Q103=MesCiclo,InicioCiclo,$Q103+MOD(2-WEEKDAY($Q103),7))+20),1,IF(ISNUMBER($J103),$J103,$X103)))</f>
        <v/>
      </c>
      <c r="Z103" s="63">
        <f>IF($T103="","",IF(AND(ISNUMBER($F103),$F103&lt;=IF($Q103=MesCiclo,InicioCiclo,$Q103+MOD(2-WEEKDAY($Q103),7))+27),1,IF(ISNUMBER($K103),$K103,$Y103)))</f>
        <v/>
      </c>
      <c r="AA103" s="63">
        <f>IF($T103="","",IF(AND(ISNUMBER($F103),$F103&lt;=IF($Q103=MesCiclo,InicioCiclo,$Q103+MOD(2-WEEKDAY($Q103),7))+6),1,IF(N($U103)&gt;0,AVERAGEIFS($W$5:$W$1000,$S$5:$S$1000,ROW(),$T$5:$T$1000,"Sub"),$W103)))</f>
        <v/>
      </c>
      <c r="AB103" s="63">
        <f>IF($T103="","",IF(AND(ISNUMBER($F103),$F103&lt;=IF($Q103=MesCiclo,InicioCiclo,$Q103+MOD(2-WEEKDAY($Q103),7))+13),1,IF(N($U103)&gt;0,AVERAGEIFS($X$5:$X$1000,$S$5:$S$1000,ROW(),$T$5:$T$1000,"Sub"),$X103)))</f>
        <v/>
      </c>
      <c r="AC103" s="63">
        <f>IF($T103="","",IF(AND(ISNUMBER($F103),$F103&lt;=IF($Q103=MesCiclo,InicioCiclo,$Q103+MOD(2-WEEKDAY($Q103),7))+20),1,IF(N($U103)&gt;0,AVERAGEIFS($Y$5:$Y$1000,$S$5:$S$1000,ROW(),$T$5:$T$1000,"Sub"),$Y103)))</f>
        <v/>
      </c>
      <c r="AD103" s="63">
        <f>IF($T103="","",IF(AND(ISNUMBER($F103),$F103&lt;=IF($Q103=MesCiclo,InicioCiclo,$Q103+MOD(2-WEEKDAY($Q103),7))+27),1,IF(N($U103)&gt;0,AVERAGEIFS($Z$5:$Z$1000,$S$5:$S$1000,ROW(),$T$5:$T$1000,"Sub"),$Z103)))</f>
        <v/>
      </c>
      <c r="AE103" s="63">
        <f>IF($T103&lt;&gt;"Macro","",IF(COUNTIFS($Q$5:$Q$1000,$Q103,$T$5:$T$1000,"Macro",$G$5:$G$1000,"&gt;0")=0,1/COUNTIFS($Q$5:$Q$1000,$Q103,$T$5:$T$1000,"Macro"),IF(AND(ISNUMBER($G103),N($G103)&gt;0),$G103,SUMIFS($G$5:$G$1000,$Q$5:$Q$1000,$Q103,$T$5:$T$1000,"Macro")/COUNTIFS($Q$5:$Q$1000,$Q103,$T$5:$T$1000,"Macro",$G$5:$G$1000,"&gt;0"))/(COUNTIFS($Q$5:$Q$1000,$Q103,$T$5:$T$1000,"Macro")*SUMIFS($G$5:$G$1000,$Q$5:$Q$1000,$Q103,$T$5:$T$1000,"Macro")/COUNTIFS($Q$5:$Q$1000,$Q103,$T$5:$T$1000,"Macro",$G$5:$G$1000,"&gt;0"))))</f>
        <v/>
      </c>
    </row>
    <row r="104">
      <c r="A104" s="55">
        <f>IF(NOT((COUNTA($B104:$K104)+COUNTA($O104))&gt;0),"",IF($T104="Macro",COUNTIFS($T$5:$T104,"Macro",$Q$5:$Q104,$Q104),IF(N($S104)=0,"?",COUNTIFS(INDEX($T$5:$T$1000,1):INDEX($T$5:$T$1000,$S104-4),"Macro",INDEX($Q$5:$Q$1000,1):INDEX($Q$5:$Q$1000,$S104-4),INDEX($Q$5:$Q$1000,$S104-4))&amp;"."&amp;COUNTIFS($S$5:$S104,$S104,$T$5:$T104,"Sub"))))</f>
        <v/>
      </c>
      <c r="B104" s="56" t="n"/>
      <c r="C104" s="57" t="n"/>
      <c r="D104" s="58" t="n"/>
      <c r="E104" s="58" t="n"/>
      <c r="F104" s="58" t="n"/>
      <c r="G104" s="59" t="n"/>
      <c r="H104" s="59" t="n"/>
      <c r="I104" s="59" t="n"/>
      <c r="J104" s="59" t="n"/>
      <c r="K104" s="59" t="n"/>
      <c r="L104" s="60">
        <f>IF(NOT((COUNTA($B104:$K104)+COUNTA($O104))&gt;0),"",IF(ISNUMBER($F104),1,IF(N($U104)&gt;0,AVERAGEIFS($V$5:$V$1000,$S$5:$S$1000,ROW(),$T$5:$T$1000,"Sub"),$V104)))</f>
        <v/>
      </c>
      <c r="M104" s="55">
        <f>IF($L104="","",IF($L104&gt;=1,"Completado",IF($L104&gt;0,"En curso","Pendiente")))</f>
        <v/>
      </c>
      <c r="N104" s="55">
        <f>IF(NOT((COUNTA($B104:$K104)+COUNTA($O104))&gt;0),"",IF(ISNUMBER($F104),IF(AND(ISNUMBER($E104),$F104&gt;$E104),"Cumplida con "&amp;($F104-$E104)&amp;IF($F104-$E104=1," día"," días")&amp;" de retraso","Cumplida"),IF(N($L104)&gt;=1,"Cumplida",IF(NOT(ISNUMBER($E104)),"Sin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plazo")))))))</f>
        <v/>
      </c>
      <c r="O104" s="57" t="n"/>
      <c r="P104" s="61">
        <f>IF(NOT((COUNTA($B104:$K104)+COUNTA($O104))&gt;0),"",IF((IF($C104="","Falta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",""))="","✔ OK","⚠ "&amp;LEFT(IF($C104="","Falta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",""),LEN(IF($C104="","Falta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",""))-3)))</f>
        <v/>
      </c>
      <c r="Q104" s="62">
        <f>IF(NOT((COUNTA($B104:$K104)+COUNTA($O104))&gt;0),"",IF(AND($T104="Sub",N($S104)&gt;0),IF(ISNUMBER(INDEX($D$5:$D$1000,$S104-4)),DATE(YEAR(INDEX($D$5:$D$1000,$S104-4)),MONTH(INDEX($D$5:$D$1000,$S104-4)),1),IF(ISNUMBER(INDEX($E$5:$E$1000,$S104-4)),DATE(YEAR(INDEX($E$5:$E$1000,$S104-4)),MONTH(INDEX($E$5:$E$1000,$S104-4)),1),MesCiclo)),IF(ISNUMBER($D104),DATE(YEAR($D104),MONTH($D104),1),IF(ISNUMBER($E104),DATE(YEAR($E104),MONTH($E104),1),MesCiclo))))</f>
        <v/>
      </c>
      <c r="R104" s="63">
        <f>IF(OR($Q104="",$Q104&lt;&gt;MesCiclo),"",COUNTIF($Q$5:$Q104,MesCiclo))</f>
        <v/>
      </c>
      <c r="S104" s="63">
        <f>IF($T104="","",IF($T104="Macro",ROW(),IFERROR(LOOKUP(2,1/($T$5:$T104="Macro"),ROW($T$5:$T104)),0)))</f>
        <v/>
      </c>
      <c r="T104" s="63">
        <f>IF(NOT((COUNTA($B104:$K104)+COUNTA($O104))&gt;0),"",IF($B104="Subactividad","Sub","Macro"))</f>
        <v/>
      </c>
      <c r="U104" s="63">
        <f>IF($T104="Macro",COUNTIFS($S$5:$S$1000,ROW(),$T$5:$T$1000,"Sub"),"")</f>
        <v/>
      </c>
      <c r="V104" s="63">
        <f>IF($T104="","",IF(ISNUMBER($F104),1,IFERROR(LOOKUP(2,1/($H104:$K104&lt;&gt;""),$H104:$K104),0)))</f>
        <v/>
      </c>
      <c r="W104" s="63">
        <f>IF($T104="","",IF(AND(ISNUMBER($F104),$F104&lt;=IF($Q104=MesCiclo,InicioCiclo,$Q104+MOD(2-WEEKDAY($Q104),7))+6),1,IF(ISNUMBER($H104),$H104,0)))</f>
        <v/>
      </c>
      <c r="X104" s="63">
        <f>IF($T104="","",IF(AND(ISNUMBER($F104),$F104&lt;=IF($Q104=MesCiclo,InicioCiclo,$Q104+MOD(2-WEEKDAY($Q104),7))+13),1,IF(ISNUMBER($I104),$I104,$W104)))</f>
        <v/>
      </c>
      <c r="Y104" s="63">
        <f>IF($T104="","",IF(AND(ISNUMBER($F104),$F104&lt;=IF($Q104=MesCiclo,InicioCiclo,$Q104+MOD(2-WEEKDAY($Q104),7))+20),1,IF(ISNUMBER($J104),$J104,$X104)))</f>
        <v/>
      </c>
      <c r="Z104" s="63">
        <f>IF($T104="","",IF(AND(ISNUMBER($F104),$F104&lt;=IF($Q104=MesCiclo,InicioCiclo,$Q104+MOD(2-WEEKDAY($Q104),7))+27),1,IF(ISNUMBER($K104),$K104,$Y104)))</f>
        <v/>
      </c>
      <c r="AA104" s="63">
        <f>IF($T104="","",IF(AND(ISNUMBER($F104),$F104&lt;=IF($Q104=MesCiclo,InicioCiclo,$Q104+MOD(2-WEEKDAY($Q104),7))+6),1,IF(N($U104)&gt;0,AVERAGEIFS($W$5:$W$1000,$S$5:$S$1000,ROW(),$T$5:$T$1000,"Sub"),$W104)))</f>
        <v/>
      </c>
      <c r="AB104" s="63">
        <f>IF($T104="","",IF(AND(ISNUMBER($F104),$F104&lt;=IF($Q104=MesCiclo,InicioCiclo,$Q104+MOD(2-WEEKDAY($Q104),7))+13),1,IF(N($U104)&gt;0,AVERAGEIFS($X$5:$X$1000,$S$5:$S$1000,ROW(),$T$5:$T$1000,"Sub"),$X104)))</f>
        <v/>
      </c>
      <c r="AC104" s="63">
        <f>IF($T104="","",IF(AND(ISNUMBER($F104),$F104&lt;=IF($Q104=MesCiclo,InicioCiclo,$Q104+MOD(2-WEEKDAY($Q104),7))+20),1,IF(N($U104)&gt;0,AVERAGEIFS($Y$5:$Y$1000,$S$5:$S$1000,ROW(),$T$5:$T$1000,"Sub"),$Y104)))</f>
        <v/>
      </c>
      <c r="AD104" s="63">
        <f>IF($T104="","",IF(AND(ISNUMBER($F104),$F104&lt;=IF($Q104=MesCiclo,InicioCiclo,$Q104+MOD(2-WEEKDAY($Q104),7))+27),1,IF(N($U104)&gt;0,AVERAGEIFS($Z$5:$Z$1000,$S$5:$S$1000,ROW(),$T$5:$T$1000,"Sub"),$Z104)))</f>
        <v/>
      </c>
      <c r="AE104" s="63">
        <f>IF($T104&lt;&gt;"Macro","",IF(COUNTIFS($Q$5:$Q$1000,$Q104,$T$5:$T$1000,"Macro",$G$5:$G$1000,"&gt;0")=0,1/COUNTIFS($Q$5:$Q$1000,$Q104,$T$5:$T$1000,"Macro"),IF(AND(ISNUMBER($G104),N($G104)&gt;0),$G104,SUMIFS($G$5:$G$1000,$Q$5:$Q$1000,$Q104,$T$5:$T$1000,"Macro")/COUNTIFS($Q$5:$Q$1000,$Q104,$T$5:$T$1000,"Macro",$G$5:$G$1000,"&gt;0"))/(COUNTIFS($Q$5:$Q$1000,$Q104,$T$5:$T$1000,"Macro")*SUMIFS($G$5:$G$1000,$Q$5:$Q$1000,$Q104,$T$5:$T$1000,"Macro")/COUNTIFS($Q$5:$Q$1000,$Q104,$T$5:$T$1000,"Macro",$G$5:$G$1000,"&gt;0"))))</f>
        <v/>
      </c>
    </row>
    <row r="105">
      <c r="A105" s="55">
        <f>IF(NOT((COUNTA($B105:$K105)+COUNTA($O105))&gt;0),"",IF($T105="Macro",COUNTIFS($T$5:$T105,"Macro",$Q$5:$Q105,$Q105),IF(N($S105)=0,"?",COUNTIFS(INDEX($T$5:$T$1000,1):INDEX($T$5:$T$1000,$S105-4),"Macro",INDEX($Q$5:$Q$1000,1):INDEX($Q$5:$Q$1000,$S105-4),INDEX($Q$5:$Q$1000,$S105-4))&amp;"."&amp;COUNTIFS($S$5:$S105,$S105,$T$5:$T105,"Sub"))))</f>
        <v/>
      </c>
      <c r="B105" s="56" t="n"/>
      <c r="C105" s="57" t="n"/>
      <c r="D105" s="58" t="n"/>
      <c r="E105" s="58" t="n"/>
      <c r="F105" s="58" t="n"/>
      <c r="G105" s="59" t="n"/>
      <c r="H105" s="59" t="n"/>
      <c r="I105" s="59" t="n"/>
      <c r="J105" s="59" t="n"/>
      <c r="K105" s="59" t="n"/>
      <c r="L105" s="60">
        <f>IF(NOT((COUNTA($B105:$K105)+COUNTA($O105))&gt;0),"",IF(ISNUMBER($F105),1,IF(N($U105)&gt;0,AVERAGEIFS($V$5:$V$1000,$S$5:$S$1000,ROW(),$T$5:$T$1000,"Sub"),$V105)))</f>
        <v/>
      </c>
      <c r="M105" s="55">
        <f>IF($L105="","",IF($L105&gt;=1,"Completado",IF($L105&gt;0,"En curso","Pendiente")))</f>
        <v/>
      </c>
      <c r="N105" s="55">
        <f>IF(NOT((COUNTA($B105:$K105)+COUNTA($O105))&gt;0),"",IF(ISNUMBER($F105),IF(AND(ISNUMBER($E105),$F105&gt;$E105),"Cumplida con "&amp;($F105-$E105)&amp;IF($F105-$E105=1," día"," días")&amp;" de retraso","Cumplida"),IF(N($L105)&gt;=1,"Cumplida",IF(NOT(ISNUMBER($E105)),"Sin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plazo")))))))</f>
        <v/>
      </c>
      <c r="O105" s="57" t="n"/>
      <c r="P105" s="61">
        <f>IF(NOT((COUNTA($B105:$K105)+COUNTA($O105))&gt;0),"",IF((IF($C105="","Falta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",""))="","✔ OK","⚠ "&amp;LEFT(IF($C105="","Falta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",""),LEN(IF($C105="","Falta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",""))-3)))</f>
        <v/>
      </c>
      <c r="Q105" s="62">
        <f>IF(NOT((COUNTA($B105:$K105)+COUNTA($O105))&gt;0),"",IF(AND($T105="Sub",N($S105)&gt;0),IF(ISNUMBER(INDEX($D$5:$D$1000,$S105-4)),DATE(YEAR(INDEX($D$5:$D$1000,$S105-4)),MONTH(INDEX($D$5:$D$1000,$S105-4)),1),IF(ISNUMBER(INDEX($E$5:$E$1000,$S105-4)),DATE(YEAR(INDEX($E$5:$E$1000,$S105-4)),MONTH(INDEX($E$5:$E$1000,$S105-4)),1),MesCiclo)),IF(ISNUMBER($D105),DATE(YEAR($D105),MONTH($D105),1),IF(ISNUMBER($E105),DATE(YEAR($E105),MONTH($E105),1),MesCiclo))))</f>
        <v/>
      </c>
      <c r="R105" s="63">
        <f>IF(OR($Q105="",$Q105&lt;&gt;MesCiclo),"",COUNTIF($Q$5:$Q105,MesCiclo))</f>
        <v/>
      </c>
      <c r="S105" s="63">
        <f>IF($T105="","",IF($T105="Macro",ROW(),IFERROR(LOOKUP(2,1/($T$5:$T105="Macro"),ROW($T$5:$T105)),0)))</f>
        <v/>
      </c>
      <c r="T105" s="63">
        <f>IF(NOT((COUNTA($B105:$K105)+COUNTA($O105))&gt;0),"",IF($B105="Subactividad","Sub","Macro"))</f>
        <v/>
      </c>
      <c r="U105" s="63">
        <f>IF($T105="Macro",COUNTIFS($S$5:$S$1000,ROW(),$T$5:$T$1000,"Sub"),"")</f>
        <v/>
      </c>
      <c r="V105" s="63">
        <f>IF($T105="","",IF(ISNUMBER($F105),1,IFERROR(LOOKUP(2,1/($H105:$K105&lt;&gt;""),$H105:$K105),0)))</f>
        <v/>
      </c>
      <c r="W105" s="63">
        <f>IF($T105="","",IF(AND(ISNUMBER($F105),$F105&lt;=IF($Q105=MesCiclo,InicioCiclo,$Q105+MOD(2-WEEKDAY($Q105),7))+6),1,IF(ISNUMBER($H105),$H105,0)))</f>
        <v/>
      </c>
      <c r="X105" s="63">
        <f>IF($T105="","",IF(AND(ISNUMBER($F105),$F105&lt;=IF($Q105=MesCiclo,InicioCiclo,$Q105+MOD(2-WEEKDAY($Q105),7))+13),1,IF(ISNUMBER($I105),$I105,$W105)))</f>
        <v/>
      </c>
      <c r="Y105" s="63">
        <f>IF($T105="","",IF(AND(ISNUMBER($F105),$F105&lt;=IF($Q105=MesCiclo,InicioCiclo,$Q105+MOD(2-WEEKDAY($Q105),7))+20),1,IF(ISNUMBER($J105),$J105,$X105)))</f>
        <v/>
      </c>
      <c r="Z105" s="63">
        <f>IF($T105="","",IF(AND(ISNUMBER($F105),$F105&lt;=IF($Q105=MesCiclo,InicioCiclo,$Q105+MOD(2-WEEKDAY($Q105),7))+27),1,IF(ISNUMBER($K105),$K105,$Y105)))</f>
        <v/>
      </c>
      <c r="AA105" s="63">
        <f>IF($T105="","",IF(AND(ISNUMBER($F105),$F105&lt;=IF($Q105=MesCiclo,InicioCiclo,$Q105+MOD(2-WEEKDAY($Q105),7))+6),1,IF(N($U105)&gt;0,AVERAGEIFS($W$5:$W$1000,$S$5:$S$1000,ROW(),$T$5:$T$1000,"Sub"),$W105)))</f>
        <v/>
      </c>
      <c r="AB105" s="63">
        <f>IF($T105="","",IF(AND(ISNUMBER($F105),$F105&lt;=IF($Q105=MesCiclo,InicioCiclo,$Q105+MOD(2-WEEKDAY($Q105),7))+13),1,IF(N($U105)&gt;0,AVERAGEIFS($X$5:$X$1000,$S$5:$S$1000,ROW(),$T$5:$T$1000,"Sub"),$X105)))</f>
        <v/>
      </c>
      <c r="AC105" s="63">
        <f>IF($T105="","",IF(AND(ISNUMBER($F105),$F105&lt;=IF($Q105=MesCiclo,InicioCiclo,$Q105+MOD(2-WEEKDAY($Q105),7))+20),1,IF(N($U105)&gt;0,AVERAGEIFS($Y$5:$Y$1000,$S$5:$S$1000,ROW(),$T$5:$T$1000,"Sub"),$Y105)))</f>
        <v/>
      </c>
      <c r="AD105" s="63">
        <f>IF($T105="","",IF(AND(ISNUMBER($F105),$F105&lt;=IF($Q105=MesCiclo,InicioCiclo,$Q105+MOD(2-WEEKDAY($Q105),7))+27),1,IF(N($U105)&gt;0,AVERAGEIFS($Z$5:$Z$1000,$S$5:$S$1000,ROW(),$T$5:$T$1000,"Sub"),$Z105)))</f>
        <v/>
      </c>
      <c r="AE105" s="63">
        <f>IF($T105&lt;&gt;"Macro","",IF(COUNTIFS($Q$5:$Q$1000,$Q105,$T$5:$T$1000,"Macro",$G$5:$G$1000,"&gt;0")=0,1/COUNTIFS($Q$5:$Q$1000,$Q105,$T$5:$T$1000,"Macro"),IF(AND(ISNUMBER($G105),N($G105)&gt;0),$G105,SUMIFS($G$5:$G$1000,$Q$5:$Q$1000,$Q105,$T$5:$T$1000,"Macro")/COUNTIFS($Q$5:$Q$1000,$Q105,$T$5:$T$1000,"Macro",$G$5:$G$1000,"&gt;0"))/(COUNTIFS($Q$5:$Q$1000,$Q105,$T$5:$T$1000,"Macro")*SUMIFS($G$5:$G$1000,$Q$5:$Q$1000,$Q105,$T$5:$T$1000,"Macro")/COUNTIFS($Q$5:$Q$1000,$Q105,$T$5:$T$1000,"Macro",$G$5:$G$1000,"&gt;0"))))</f>
        <v/>
      </c>
    </row>
    <row r="106">
      <c r="A106" s="55">
        <f>IF(NOT((COUNTA($B106:$K106)+COUNTA($O106))&gt;0),"",IF($T106="Macro",COUNTIFS($T$5:$T106,"Macro",$Q$5:$Q106,$Q106),IF(N($S106)=0,"?",COUNTIFS(INDEX($T$5:$T$1000,1):INDEX($T$5:$T$1000,$S106-4),"Macro",INDEX($Q$5:$Q$1000,1):INDEX($Q$5:$Q$1000,$S106-4),INDEX($Q$5:$Q$1000,$S106-4))&amp;"."&amp;COUNTIFS($S$5:$S106,$S106,$T$5:$T106,"Sub"))))</f>
        <v/>
      </c>
      <c r="B106" s="56" t="n"/>
      <c r="C106" s="57" t="n"/>
      <c r="D106" s="58" t="n"/>
      <c r="E106" s="58" t="n"/>
      <c r="F106" s="58" t="n"/>
      <c r="G106" s="59" t="n"/>
      <c r="H106" s="59" t="n"/>
      <c r="I106" s="59" t="n"/>
      <c r="J106" s="59" t="n"/>
      <c r="K106" s="59" t="n"/>
      <c r="L106" s="60">
        <f>IF(NOT((COUNTA($B106:$K106)+COUNTA($O106))&gt;0),"",IF(ISNUMBER($F106),1,IF(N($U106)&gt;0,AVERAGEIFS($V$5:$V$1000,$S$5:$S$1000,ROW(),$T$5:$T$1000,"Sub"),$V106)))</f>
        <v/>
      </c>
      <c r="M106" s="55">
        <f>IF($L106="","",IF($L106&gt;=1,"Completado",IF($L106&gt;0,"En curso","Pendiente")))</f>
        <v/>
      </c>
      <c r="N106" s="55">
        <f>IF(NOT((COUNTA($B106:$K106)+COUNTA($O106))&gt;0),"",IF(ISNUMBER($F106),IF(AND(ISNUMBER($E106),$F106&gt;$E106),"Cumplida con "&amp;($F106-$E106)&amp;IF($F106-$E106=1," día"," días")&amp;" de retraso","Cumplida"),IF(N($L106)&gt;=1,"Cumplida",IF(NOT(ISNUMBER($E106)),"Sin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plazo")))))))</f>
        <v/>
      </c>
      <c r="O106" s="57" t="n"/>
      <c r="P106" s="61">
        <f>IF(NOT((COUNTA($B106:$K106)+COUNTA($O106))&gt;0),"",IF((IF($C106="","Falta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",""))="","✔ OK","⚠ "&amp;LEFT(IF($C106="","Falta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",""),LEN(IF($C106="","Falta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",""))-3)))</f>
        <v/>
      </c>
      <c r="Q106" s="62">
        <f>IF(NOT((COUNTA($B106:$K106)+COUNTA($O106))&gt;0),"",IF(AND($T106="Sub",N($S106)&gt;0),IF(ISNUMBER(INDEX($D$5:$D$1000,$S106-4)),DATE(YEAR(INDEX($D$5:$D$1000,$S106-4)),MONTH(INDEX($D$5:$D$1000,$S106-4)),1),IF(ISNUMBER(INDEX($E$5:$E$1000,$S106-4)),DATE(YEAR(INDEX($E$5:$E$1000,$S106-4)),MONTH(INDEX($E$5:$E$1000,$S106-4)),1),MesCiclo)),IF(ISNUMBER($D106),DATE(YEAR($D106),MONTH($D106),1),IF(ISNUMBER($E106),DATE(YEAR($E106),MONTH($E106),1),MesCiclo))))</f>
        <v/>
      </c>
      <c r="R106" s="63">
        <f>IF(OR($Q106="",$Q106&lt;&gt;MesCiclo),"",COUNTIF($Q$5:$Q106,MesCiclo))</f>
        <v/>
      </c>
      <c r="S106" s="63">
        <f>IF($T106="","",IF($T106="Macro",ROW(),IFERROR(LOOKUP(2,1/($T$5:$T106="Macro"),ROW($T$5:$T106)),0)))</f>
        <v/>
      </c>
      <c r="T106" s="63">
        <f>IF(NOT((COUNTA($B106:$K106)+COUNTA($O106))&gt;0),"",IF($B106="Subactividad","Sub","Macro"))</f>
        <v/>
      </c>
      <c r="U106" s="63">
        <f>IF($T106="Macro",COUNTIFS($S$5:$S$1000,ROW(),$T$5:$T$1000,"Sub"),"")</f>
        <v/>
      </c>
      <c r="V106" s="63">
        <f>IF($T106="","",IF(ISNUMBER($F106),1,IFERROR(LOOKUP(2,1/($H106:$K106&lt;&gt;""),$H106:$K106),0)))</f>
        <v/>
      </c>
      <c r="W106" s="63">
        <f>IF($T106="","",IF(AND(ISNUMBER($F106),$F106&lt;=IF($Q106=MesCiclo,InicioCiclo,$Q106+MOD(2-WEEKDAY($Q106),7))+6),1,IF(ISNUMBER($H106),$H106,0)))</f>
        <v/>
      </c>
      <c r="X106" s="63">
        <f>IF($T106="","",IF(AND(ISNUMBER($F106),$F106&lt;=IF($Q106=MesCiclo,InicioCiclo,$Q106+MOD(2-WEEKDAY($Q106),7))+13),1,IF(ISNUMBER($I106),$I106,$W106)))</f>
        <v/>
      </c>
      <c r="Y106" s="63">
        <f>IF($T106="","",IF(AND(ISNUMBER($F106),$F106&lt;=IF($Q106=MesCiclo,InicioCiclo,$Q106+MOD(2-WEEKDAY($Q106),7))+20),1,IF(ISNUMBER($J106),$J106,$X106)))</f>
        <v/>
      </c>
      <c r="Z106" s="63">
        <f>IF($T106="","",IF(AND(ISNUMBER($F106),$F106&lt;=IF($Q106=MesCiclo,InicioCiclo,$Q106+MOD(2-WEEKDAY($Q106),7))+27),1,IF(ISNUMBER($K106),$K106,$Y106)))</f>
        <v/>
      </c>
      <c r="AA106" s="63">
        <f>IF($T106="","",IF(AND(ISNUMBER($F106),$F106&lt;=IF($Q106=MesCiclo,InicioCiclo,$Q106+MOD(2-WEEKDAY($Q106),7))+6),1,IF(N($U106)&gt;0,AVERAGEIFS($W$5:$W$1000,$S$5:$S$1000,ROW(),$T$5:$T$1000,"Sub"),$W106)))</f>
        <v/>
      </c>
      <c r="AB106" s="63">
        <f>IF($T106="","",IF(AND(ISNUMBER($F106),$F106&lt;=IF($Q106=MesCiclo,InicioCiclo,$Q106+MOD(2-WEEKDAY($Q106),7))+13),1,IF(N($U106)&gt;0,AVERAGEIFS($X$5:$X$1000,$S$5:$S$1000,ROW(),$T$5:$T$1000,"Sub"),$X106)))</f>
        <v/>
      </c>
      <c r="AC106" s="63">
        <f>IF($T106="","",IF(AND(ISNUMBER($F106),$F106&lt;=IF($Q106=MesCiclo,InicioCiclo,$Q106+MOD(2-WEEKDAY($Q106),7))+20),1,IF(N($U106)&gt;0,AVERAGEIFS($Y$5:$Y$1000,$S$5:$S$1000,ROW(),$T$5:$T$1000,"Sub"),$Y106)))</f>
        <v/>
      </c>
      <c r="AD106" s="63">
        <f>IF($T106="","",IF(AND(ISNUMBER($F106),$F106&lt;=IF($Q106=MesCiclo,InicioCiclo,$Q106+MOD(2-WEEKDAY($Q106),7))+27),1,IF(N($U106)&gt;0,AVERAGEIFS($Z$5:$Z$1000,$S$5:$S$1000,ROW(),$T$5:$T$1000,"Sub"),$Z106)))</f>
        <v/>
      </c>
      <c r="AE106" s="63">
        <f>IF($T106&lt;&gt;"Macro","",IF(COUNTIFS($Q$5:$Q$1000,$Q106,$T$5:$T$1000,"Macro",$G$5:$G$1000,"&gt;0")=0,1/COUNTIFS($Q$5:$Q$1000,$Q106,$T$5:$T$1000,"Macro"),IF(AND(ISNUMBER($G106),N($G106)&gt;0),$G106,SUMIFS($G$5:$G$1000,$Q$5:$Q$1000,$Q106,$T$5:$T$1000,"Macro")/COUNTIFS($Q$5:$Q$1000,$Q106,$T$5:$T$1000,"Macro",$G$5:$G$1000,"&gt;0"))/(COUNTIFS($Q$5:$Q$1000,$Q106,$T$5:$T$1000,"Macro")*SUMIFS($G$5:$G$1000,$Q$5:$Q$1000,$Q106,$T$5:$T$1000,"Macro")/COUNTIFS($Q$5:$Q$1000,$Q106,$T$5:$T$1000,"Macro",$G$5:$G$1000,"&gt;0"))))</f>
        <v/>
      </c>
    </row>
    <row r="107">
      <c r="A107" s="55">
        <f>IF(NOT((COUNTA($B107:$K107)+COUNTA($O107))&gt;0),"",IF($T107="Macro",COUNTIFS($T$5:$T107,"Macro",$Q$5:$Q107,$Q107),IF(N($S107)=0,"?",COUNTIFS(INDEX($T$5:$T$1000,1):INDEX($T$5:$T$1000,$S107-4),"Macro",INDEX($Q$5:$Q$1000,1):INDEX($Q$5:$Q$1000,$S107-4),INDEX($Q$5:$Q$1000,$S107-4))&amp;"."&amp;COUNTIFS($S$5:$S107,$S107,$T$5:$T107,"Sub"))))</f>
        <v/>
      </c>
      <c r="B107" s="56" t="n"/>
      <c r="C107" s="57" t="n"/>
      <c r="D107" s="58" t="n"/>
      <c r="E107" s="58" t="n"/>
      <c r="F107" s="58" t="n"/>
      <c r="G107" s="59" t="n"/>
      <c r="H107" s="59" t="n"/>
      <c r="I107" s="59" t="n"/>
      <c r="J107" s="59" t="n"/>
      <c r="K107" s="59" t="n"/>
      <c r="L107" s="60">
        <f>IF(NOT((COUNTA($B107:$K107)+COUNTA($O107))&gt;0),"",IF(ISNUMBER($F107),1,IF(N($U107)&gt;0,AVERAGEIFS($V$5:$V$1000,$S$5:$S$1000,ROW(),$T$5:$T$1000,"Sub"),$V107)))</f>
        <v/>
      </c>
      <c r="M107" s="55">
        <f>IF($L107="","",IF($L107&gt;=1,"Completado",IF($L107&gt;0,"En curso","Pendiente")))</f>
        <v/>
      </c>
      <c r="N107" s="55">
        <f>IF(NOT((COUNTA($B107:$K107)+COUNTA($O107))&gt;0),"",IF(ISNUMBER($F107),IF(AND(ISNUMBER($E107),$F107&gt;$E107),"Cumplida con "&amp;($F107-$E107)&amp;IF($F107-$E107=1," día"," días")&amp;" de retraso","Cumplida"),IF(N($L107)&gt;=1,"Cumplida",IF(NOT(ISNUMBER($E107)),"Sin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plazo")))))))</f>
        <v/>
      </c>
      <c r="O107" s="57" t="n"/>
      <c r="P107" s="61">
        <f>IF(NOT((COUNTA($B107:$K107)+COUNTA($O107))&gt;0),"",IF((IF($C107="","Falta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",""))="","✔ OK","⚠ "&amp;LEFT(IF($C107="","Falta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",""),LEN(IF($C107="","Falta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",""))-3)))</f>
        <v/>
      </c>
      <c r="Q107" s="62">
        <f>IF(NOT((COUNTA($B107:$K107)+COUNTA($O107))&gt;0),"",IF(AND($T107="Sub",N($S107)&gt;0),IF(ISNUMBER(INDEX($D$5:$D$1000,$S107-4)),DATE(YEAR(INDEX($D$5:$D$1000,$S107-4)),MONTH(INDEX($D$5:$D$1000,$S107-4)),1),IF(ISNUMBER(INDEX($E$5:$E$1000,$S107-4)),DATE(YEAR(INDEX($E$5:$E$1000,$S107-4)),MONTH(INDEX($E$5:$E$1000,$S107-4)),1),MesCiclo)),IF(ISNUMBER($D107),DATE(YEAR($D107),MONTH($D107),1),IF(ISNUMBER($E107),DATE(YEAR($E107),MONTH($E107),1),MesCiclo))))</f>
        <v/>
      </c>
      <c r="R107" s="63">
        <f>IF(OR($Q107="",$Q107&lt;&gt;MesCiclo),"",COUNTIF($Q$5:$Q107,MesCiclo))</f>
        <v/>
      </c>
      <c r="S107" s="63">
        <f>IF($T107="","",IF($T107="Macro",ROW(),IFERROR(LOOKUP(2,1/($T$5:$T107="Macro"),ROW($T$5:$T107)),0)))</f>
        <v/>
      </c>
      <c r="T107" s="63">
        <f>IF(NOT((COUNTA($B107:$K107)+COUNTA($O107))&gt;0),"",IF($B107="Subactividad","Sub","Macro"))</f>
        <v/>
      </c>
      <c r="U107" s="63">
        <f>IF($T107="Macro",COUNTIFS($S$5:$S$1000,ROW(),$T$5:$T$1000,"Sub"),"")</f>
        <v/>
      </c>
      <c r="V107" s="63">
        <f>IF($T107="","",IF(ISNUMBER($F107),1,IFERROR(LOOKUP(2,1/($H107:$K107&lt;&gt;""),$H107:$K107),0)))</f>
        <v/>
      </c>
      <c r="W107" s="63">
        <f>IF($T107="","",IF(AND(ISNUMBER($F107),$F107&lt;=IF($Q107=MesCiclo,InicioCiclo,$Q107+MOD(2-WEEKDAY($Q107),7))+6),1,IF(ISNUMBER($H107),$H107,0)))</f>
        <v/>
      </c>
      <c r="X107" s="63">
        <f>IF($T107="","",IF(AND(ISNUMBER($F107),$F107&lt;=IF($Q107=MesCiclo,InicioCiclo,$Q107+MOD(2-WEEKDAY($Q107),7))+13),1,IF(ISNUMBER($I107),$I107,$W107)))</f>
        <v/>
      </c>
      <c r="Y107" s="63">
        <f>IF($T107="","",IF(AND(ISNUMBER($F107),$F107&lt;=IF($Q107=MesCiclo,InicioCiclo,$Q107+MOD(2-WEEKDAY($Q107),7))+20),1,IF(ISNUMBER($J107),$J107,$X107)))</f>
        <v/>
      </c>
      <c r="Z107" s="63">
        <f>IF($T107="","",IF(AND(ISNUMBER($F107),$F107&lt;=IF($Q107=MesCiclo,InicioCiclo,$Q107+MOD(2-WEEKDAY($Q107),7))+27),1,IF(ISNUMBER($K107),$K107,$Y107)))</f>
        <v/>
      </c>
      <c r="AA107" s="63">
        <f>IF($T107="","",IF(AND(ISNUMBER($F107),$F107&lt;=IF($Q107=MesCiclo,InicioCiclo,$Q107+MOD(2-WEEKDAY($Q107),7))+6),1,IF(N($U107)&gt;0,AVERAGEIFS($W$5:$W$1000,$S$5:$S$1000,ROW(),$T$5:$T$1000,"Sub"),$W107)))</f>
        <v/>
      </c>
      <c r="AB107" s="63">
        <f>IF($T107="","",IF(AND(ISNUMBER($F107),$F107&lt;=IF($Q107=MesCiclo,InicioCiclo,$Q107+MOD(2-WEEKDAY($Q107),7))+13),1,IF(N($U107)&gt;0,AVERAGEIFS($X$5:$X$1000,$S$5:$S$1000,ROW(),$T$5:$T$1000,"Sub"),$X107)))</f>
        <v/>
      </c>
      <c r="AC107" s="63">
        <f>IF($T107="","",IF(AND(ISNUMBER($F107),$F107&lt;=IF($Q107=MesCiclo,InicioCiclo,$Q107+MOD(2-WEEKDAY($Q107),7))+20),1,IF(N($U107)&gt;0,AVERAGEIFS($Y$5:$Y$1000,$S$5:$S$1000,ROW(),$T$5:$T$1000,"Sub"),$Y107)))</f>
        <v/>
      </c>
      <c r="AD107" s="63">
        <f>IF($T107="","",IF(AND(ISNUMBER($F107),$F107&lt;=IF($Q107=MesCiclo,InicioCiclo,$Q107+MOD(2-WEEKDAY($Q107),7))+27),1,IF(N($U107)&gt;0,AVERAGEIFS($Z$5:$Z$1000,$S$5:$S$1000,ROW(),$T$5:$T$1000,"Sub"),$Z107)))</f>
        <v/>
      </c>
      <c r="AE107" s="63">
        <f>IF($T107&lt;&gt;"Macro","",IF(COUNTIFS($Q$5:$Q$1000,$Q107,$T$5:$T$1000,"Macro",$G$5:$G$1000,"&gt;0")=0,1/COUNTIFS($Q$5:$Q$1000,$Q107,$T$5:$T$1000,"Macro"),IF(AND(ISNUMBER($G107),N($G107)&gt;0),$G107,SUMIFS($G$5:$G$1000,$Q$5:$Q$1000,$Q107,$T$5:$T$1000,"Macro")/COUNTIFS($Q$5:$Q$1000,$Q107,$T$5:$T$1000,"Macro",$G$5:$G$1000,"&gt;0"))/(COUNTIFS($Q$5:$Q$1000,$Q107,$T$5:$T$1000,"Macro")*SUMIFS($G$5:$G$1000,$Q$5:$Q$1000,$Q107,$T$5:$T$1000,"Macro")/COUNTIFS($Q$5:$Q$1000,$Q107,$T$5:$T$1000,"Macro",$G$5:$G$1000,"&gt;0"))))</f>
        <v/>
      </c>
    </row>
    <row r="108">
      <c r="A108" s="55">
        <f>IF(NOT((COUNTA($B108:$K108)+COUNTA($O108))&gt;0),"",IF($T108="Macro",COUNTIFS($T$5:$T108,"Macro",$Q$5:$Q108,$Q108),IF(N($S108)=0,"?",COUNTIFS(INDEX($T$5:$T$1000,1):INDEX($T$5:$T$1000,$S108-4),"Macro",INDEX($Q$5:$Q$1000,1):INDEX($Q$5:$Q$1000,$S108-4),INDEX($Q$5:$Q$1000,$S108-4))&amp;"."&amp;COUNTIFS($S$5:$S108,$S108,$T$5:$T108,"Sub"))))</f>
        <v/>
      </c>
      <c r="B108" s="56" t="n"/>
      <c r="C108" s="57" t="n"/>
      <c r="D108" s="58" t="n"/>
      <c r="E108" s="58" t="n"/>
      <c r="F108" s="58" t="n"/>
      <c r="G108" s="59" t="n"/>
      <c r="H108" s="59" t="n"/>
      <c r="I108" s="59" t="n"/>
      <c r="J108" s="59" t="n"/>
      <c r="K108" s="59" t="n"/>
      <c r="L108" s="60">
        <f>IF(NOT((COUNTA($B108:$K108)+COUNTA($O108))&gt;0),"",IF(ISNUMBER($F108),1,IF(N($U108)&gt;0,AVERAGEIFS($V$5:$V$1000,$S$5:$S$1000,ROW(),$T$5:$T$1000,"Sub"),$V108)))</f>
        <v/>
      </c>
      <c r="M108" s="55">
        <f>IF($L108="","",IF($L108&gt;=1,"Completado",IF($L108&gt;0,"En curso","Pendiente")))</f>
        <v/>
      </c>
      <c r="N108" s="55">
        <f>IF(NOT((COUNTA($B108:$K108)+COUNTA($O108))&gt;0),"",IF(ISNUMBER($F108),IF(AND(ISNUMBER($E108),$F108&gt;$E108),"Cumplida con "&amp;($F108-$E108)&amp;IF($F108-$E108=1," día"," días")&amp;" de retraso","Cumplida"),IF(N($L108)&gt;=1,"Cumplida",IF(NOT(ISNUMBER($E108)),"Sin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plazo")))))))</f>
        <v/>
      </c>
      <c r="O108" s="57" t="n"/>
      <c r="P108" s="61">
        <f>IF(NOT((COUNTA($B108:$K108)+COUNTA($O108))&gt;0),"",IF((IF($C108="","Falta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",""))="","✔ OK","⚠ "&amp;LEFT(IF($C108="","Falta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",""),LEN(IF($C108="","Falta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",""))-3)))</f>
        <v/>
      </c>
      <c r="Q108" s="62">
        <f>IF(NOT((COUNTA($B108:$K108)+COUNTA($O108))&gt;0),"",IF(AND($T108="Sub",N($S108)&gt;0),IF(ISNUMBER(INDEX($D$5:$D$1000,$S108-4)),DATE(YEAR(INDEX($D$5:$D$1000,$S108-4)),MONTH(INDEX($D$5:$D$1000,$S108-4)),1),IF(ISNUMBER(INDEX($E$5:$E$1000,$S108-4)),DATE(YEAR(INDEX($E$5:$E$1000,$S108-4)),MONTH(INDEX($E$5:$E$1000,$S108-4)),1),MesCiclo)),IF(ISNUMBER($D108),DATE(YEAR($D108),MONTH($D108),1),IF(ISNUMBER($E108),DATE(YEAR($E108),MONTH($E108),1),MesCiclo))))</f>
        <v/>
      </c>
      <c r="R108" s="63">
        <f>IF(OR($Q108="",$Q108&lt;&gt;MesCiclo),"",COUNTIF($Q$5:$Q108,MesCiclo))</f>
        <v/>
      </c>
      <c r="S108" s="63">
        <f>IF($T108="","",IF($T108="Macro",ROW(),IFERROR(LOOKUP(2,1/($T$5:$T108="Macro"),ROW($T$5:$T108)),0)))</f>
        <v/>
      </c>
      <c r="T108" s="63">
        <f>IF(NOT((COUNTA($B108:$K108)+COUNTA($O108))&gt;0),"",IF($B108="Subactividad","Sub","Macro"))</f>
        <v/>
      </c>
      <c r="U108" s="63">
        <f>IF($T108="Macro",COUNTIFS($S$5:$S$1000,ROW(),$T$5:$T$1000,"Sub"),"")</f>
        <v/>
      </c>
      <c r="V108" s="63">
        <f>IF($T108="","",IF(ISNUMBER($F108),1,IFERROR(LOOKUP(2,1/($H108:$K108&lt;&gt;""),$H108:$K108),0)))</f>
        <v/>
      </c>
      <c r="W108" s="63">
        <f>IF($T108="","",IF(AND(ISNUMBER($F108),$F108&lt;=IF($Q108=MesCiclo,InicioCiclo,$Q108+MOD(2-WEEKDAY($Q108),7))+6),1,IF(ISNUMBER($H108),$H108,0)))</f>
        <v/>
      </c>
      <c r="X108" s="63">
        <f>IF($T108="","",IF(AND(ISNUMBER($F108),$F108&lt;=IF($Q108=MesCiclo,InicioCiclo,$Q108+MOD(2-WEEKDAY($Q108),7))+13),1,IF(ISNUMBER($I108),$I108,$W108)))</f>
        <v/>
      </c>
      <c r="Y108" s="63">
        <f>IF($T108="","",IF(AND(ISNUMBER($F108),$F108&lt;=IF($Q108=MesCiclo,InicioCiclo,$Q108+MOD(2-WEEKDAY($Q108),7))+20),1,IF(ISNUMBER($J108),$J108,$X108)))</f>
        <v/>
      </c>
      <c r="Z108" s="63">
        <f>IF($T108="","",IF(AND(ISNUMBER($F108),$F108&lt;=IF($Q108=MesCiclo,InicioCiclo,$Q108+MOD(2-WEEKDAY($Q108),7))+27),1,IF(ISNUMBER($K108),$K108,$Y108)))</f>
        <v/>
      </c>
      <c r="AA108" s="63">
        <f>IF($T108="","",IF(AND(ISNUMBER($F108),$F108&lt;=IF($Q108=MesCiclo,InicioCiclo,$Q108+MOD(2-WEEKDAY($Q108),7))+6),1,IF(N($U108)&gt;0,AVERAGEIFS($W$5:$W$1000,$S$5:$S$1000,ROW(),$T$5:$T$1000,"Sub"),$W108)))</f>
        <v/>
      </c>
      <c r="AB108" s="63">
        <f>IF($T108="","",IF(AND(ISNUMBER($F108),$F108&lt;=IF($Q108=MesCiclo,InicioCiclo,$Q108+MOD(2-WEEKDAY($Q108),7))+13),1,IF(N($U108)&gt;0,AVERAGEIFS($X$5:$X$1000,$S$5:$S$1000,ROW(),$T$5:$T$1000,"Sub"),$X108)))</f>
        <v/>
      </c>
      <c r="AC108" s="63">
        <f>IF($T108="","",IF(AND(ISNUMBER($F108),$F108&lt;=IF($Q108=MesCiclo,InicioCiclo,$Q108+MOD(2-WEEKDAY($Q108),7))+20),1,IF(N($U108)&gt;0,AVERAGEIFS($Y$5:$Y$1000,$S$5:$S$1000,ROW(),$T$5:$T$1000,"Sub"),$Y108)))</f>
        <v/>
      </c>
      <c r="AD108" s="63">
        <f>IF($T108="","",IF(AND(ISNUMBER($F108),$F108&lt;=IF($Q108=MesCiclo,InicioCiclo,$Q108+MOD(2-WEEKDAY($Q108),7))+27),1,IF(N($U108)&gt;0,AVERAGEIFS($Z$5:$Z$1000,$S$5:$S$1000,ROW(),$T$5:$T$1000,"Sub"),$Z108)))</f>
        <v/>
      </c>
      <c r="AE108" s="63">
        <f>IF($T108&lt;&gt;"Macro","",IF(COUNTIFS($Q$5:$Q$1000,$Q108,$T$5:$T$1000,"Macro",$G$5:$G$1000,"&gt;0")=0,1/COUNTIFS($Q$5:$Q$1000,$Q108,$T$5:$T$1000,"Macro"),IF(AND(ISNUMBER($G108),N($G108)&gt;0),$G108,SUMIFS($G$5:$G$1000,$Q$5:$Q$1000,$Q108,$T$5:$T$1000,"Macro")/COUNTIFS($Q$5:$Q$1000,$Q108,$T$5:$T$1000,"Macro",$G$5:$G$1000,"&gt;0"))/(COUNTIFS($Q$5:$Q$1000,$Q108,$T$5:$T$1000,"Macro")*SUMIFS($G$5:$G$1000,$Q$5:$Q$1000,$Q108,$T$5:$T$1000,"Macro")/COUNTIFS($Q$5:$Q$1000,$Q108,$T$5:$T$1000,"Macro",$G$5:$G$1000,"&gt;0"))))</f>
        <v/>
      </c>
    </row>
    <row r="109">
      <c r="A109" s="55">
        <f>IF(NOT((COUNTA($B109:$K109)+COUNTA($O109))&gt;0),"",IF($T109="Macro",COUNTIFS($T$5:$T109,"Macro",$Q$5:$Q109,$Q109),IF(N($S109)=0,"?",COUNTIFS(INDEX($T$5:$T$1000,1):INDEX($T$5:$T$1000,$S109-4),"Macro",INDEX($Q$5:$Q$1000,1):INDEX($Q$5:$Q$1000,$S109-4),INDEX($Q$5:$Q$1000,$S109-4))&amp;"."&amp;COUNTIFS($S$5:$S109,$S109,$T$5:$T109,"Sub"))))</f>
        <v/>
      </c>
      <c r="B109" s="56" t="n"/>
      <c r="C109" s="57" t="n"/>
      <c r="D109" s="58" t="n"/>
      <c r="E109" s="58" t="n"/>
      <c r="F109" s="58" t="n"/>
      <c r="G109" s="59" t="n"/>
      <c r="H109" s="59" t="n"/>
      <c r="I109" s="59" t="n"/>
      <c r="J109" s="59" t="n"/>
      <c r="K109" s="59" t="n"/>
      <c r="L109" s="60">
        <f>IF(NOT((COUNTA($B109:$K109)+COUNTA($O109))&gt;0),"",IF(ISNUMBER($F109),1,IF(N($U109)&gt;0,AVERAGEIFS($V$5:$V$1000,$S$5:$S$1000,ROW(),$T$5:$T$1000,"Sub"),$V109)))</f>
        <v/>
      </c>
      <c r="M109" s="55">
        <f>IF($L109="","",IF($L109&gt;=1,"Completado",IF($L109&gt;0,"En curso","Pendiente")))</f>
        <v/>
      </c>
      <c r="N109" s="55">
        <f>IF(NOT((COUNTA($B109:$K109)+COUNTA($O109))&gt;0),"",IF(ISNUMBER($F109),IF(AND(ISNUMBER($E109),$F109&gt;$E109),"Cumplida con "&amp;($F109-$E109)&amp;IF($F109-$E109=1," día"," días")&amp;" de retraso","Cumplida"),IF(N($L109)&gt;=1,"Cumplida",IF(NOT(ISNUMBER($E109)),"Sin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plazo")))))))</f>
        <v/>
      </c>
      <c r="O109" s="57" t="n"/>
      <c r="P109" s="61">
        <f>IF(NOT((COUNTA($B109:$K109)+COUNTA($O109))&gt;0),"",IF((IF($C109="","Falta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",""))="","✔ OK","⚠ "&amp;LEFT(IF($C109="","Falta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",""),LEN(IF($C109="","Falta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",""))-3)))</f>
        <v/>
      </c>
      <c r="Q109" s="62">
        <f>IF(NOT((COUNTA($B109:$K109)+COUNTA($O109))&gt;0),"",IF(AND($T109="Sub",N($S109)&gt;0),IF(ISNUMBER(INDEX($D$5:$D$1000,$S109-4)),DATE(YEAR(INDEX($D$5:$D$1000,$S109-4)),MONTH(INDEX($D$5:$D$1000,$S109-4)),1),IF(ISNUMBER(INDEX($E$5:$E$1000,$S109-4)),DATE(YEAR(INDEX($E$5:$E$1000,$S109-4)),MONTH(INDEX($E$5:$E$1000,$S109-4)),1),MesCiclo)),IF(ISNUMBER($D109),DATE(YEAR($D109),MONTH($D109),1),IF(ISNUMBER($E109),DATE(YEAR($E109),MONTH($E109),1),MesCiclo))))</f>
        <v/>
      </c>
      <c r="R109" s="63">
        <f>IF(OR($Q109="",$Q109&lt;&gt;MesCiclo),"",COUNTIF($Q$5:$Q109,MesCiclo))</f>
        <v/>
      </c>
      <c r="S109" s="63">
        <f>IF($T109="","",IF($T109="Macro",ROW(),IFERROR(LOOKUP(2,1/($T$5:$T109="Macro"),ROW($T$5:$T109)),0)))</f>
        <v/>
      </c>
      <c r="T109" s="63">
        <f>IF(NOT((COUNTA($B109:$K109)+COUNTA($O109))&gt;0),"",IF($B109="Subactividad","Sub","Macro"))</f>
        <v/>
      </c>
      <c r="U109" s="63">
        <f>IF($T109="Macro",COUNTIFS($S$5:$S$1000,ROW(),$T$5:$T$1000,"Sub"),"")</f>
        <v/>
      </c>
      <c r="V109" s="63">
        <f>IF($T109="","",IF(ISNUMBER($F109),1,IFERROR(LOOKUP(2,1/($H109:$K109&lt;&gt;""),$H109:$K109),0)))</f>
        <v/>
      </c>
      <c r="W109" s="63">
        <f>IF($T109="","",IF(AND(ISNUMBER($F109),$F109&lt;=IF($Q109=MesCiclo,InicioCiclo,$Q109+MOD(2-WEEKDAY($Q109),7))+6),1,IF(ISNUMBER($H109),$H109,0)))</f>
        <v/>
      </c>
      <c r="X109" s="63">
        <f>IF($T109="","",IF(AND(ISNUMBER($F109),$F109&lt;=IF($Q109=MesCiclo,InicioCiclo,$Q109+MOD(2-WEEKDAY($Q109),7))+13),1,IF(ISNUMBER($I109),$I109,$W109)))</f>
        <v/>
      </c>
      <c r="Y109" s="63">
        <f>IF($T109="","",IF(AND(ISNUMBER($F109),$F109&lt;=IF($Q109=MesCiclo,InicioCiclo,$Q109+MOD(2-WEEKDAY($Q109),7))+20),1,IF(ISNUMBER($J109),$J109,$X109)))</f>
        <v/>
      </c>
      <c r="Z109" s="63">
        <f>IF($T109="","",IF(AND(ISNUMBER($F109),$F109&lt;=IF($Q109=MesCiclo,InicioCiclo,$Q109+MOD(2-WEEKDAY($Q109),7))+27),1,IF(ISNUMBER($K109),$K109,$Y109)))</f>
        <v/>
      </c>
      <c r="AA109" s="63">
        <f>IF($T109="","",IF(AND(ISNUMBER($F109),$F109&lt;=IF($Q109=MesCiclo,InicioCiclo,$Q109+MOD(2-WEEKDAY($Q109),7))+6),1,IF(N($U109)&gt;0,AVERAGEIFS($W$5:$W$1000,$S$5:$S$1000,ROW(),$T$5:$T$1000,"Sub"),$W109)))</f>
        <v/>
      </c>
      <c r="AB109" s="63">
        <f>IF($T109="","",IF(AND(ISNUMBER($F109),$F109&lt;=IF($Q109=MesCiclo,InicioCiclo,$Q109+MOD(2-WEEKDAY($Q109),7))+13),1,IF(N($U109)&gt;0,AVERAGEIFS($X$5:$X$1000,$S$5:$S$1000,ROW(),$T$5:$T$1000,"Sub"),$X109)))</f>
        <v/>
      </c>
      <c r="AC109" s="63">
        <f>IF($T109="","",IF(AND(ISNUMBER($F109),$F109&lt;=IF($Q109=MesCiclo,InicioCiclo,$Q109+MOD(2-WEEKDAY($Q109),7))+20),1,IF(N($U109)&gt;0,AVERAGEIFS($Y$5:$Y$1000,$S$5:$S$1000,ROW(),$T$5:$T$1000,"Sub"),$Y109)))</f>
        <v/>
      </c>
      <c r="AD109" s="63">
        <f>IF($T109="","",IF(AND(ISNUMBER($F109),$F109&lt;=IF($Q109=MesCiclo,InicioCiclo,$Q109+MOD(2-WEEKDAY($Q109),7))+27),1,IF(N($U109)&gt;0,AVERAGEIFS($Z$5:$Z$1000,$S$5:$S$1000,ROW(),$T$5:$T$1000,"Sub"),$Z109)))</f>
        <v/>
      </c>
      <c r="AE109" s="63">
        <f>IF($T109&lt;&gt;"Macro","",IF(COUNTIFS($Q$5:$Q$1000,$Q109,$T$5:$T$1000,"Macro",$G$5:$G$1000,"&gt;0")=0,1/COUNTIFS($Q$5:$Q$1000,$Q109,$T$5:$T$1000,"Macro"),IF(AND(ISNUMBER($G109),N($G109)&gt;0),$G109,SUMIFS($G$5:$G$1000,$Q$5:$Q$1000,$Q109,$T$5:$T$1000,"Macro")/COUNTIFS($Q$5:$Q$1000,$Q109,$T$5:$T$1000,"Macro",$G$5:$G$1000,"&gt;0"))/(COUNTIFS($Q$5:$Q$1000,$Q109,$T$5:$T$1000,"Macro")*SUMIFS($G$5:$G$1000,$Q$5:$Q$1000,$Q109,$T$5:$T$1000,"Macro")/COUNTIFS($Q$5:$Q$1000,$Q109,$T$5:$T$1000,"Macro",$G$5:$G$1000,"&gt;0"))))</f>
        <v/>
      </c>
    </row>
    <row r="110">
      <c r="A110" s="55">
        <f>IF(NOT((COUNTA($B110:$K110)+COUNTA($O110))&gt;0),"",IF($T110="Macro",COUNTIFS($T$5:$T110,"Macro",$Q$5:$Q110,$Q110),IF(N($S110)=0,"?",COUNTIFS(INDEX($T$5:$T$1000,1):INDEX($T$5:$T$1000,$S110-4),"Macro",INDEX($Q$5:$Q$1000,1):INDEX($Q$5:$Q$1000,$S110-4),INDEX($Q$5:$Q$1000,$S110-4))&amp;"."&amp;COUNTIFS($S$5:$S110,$S110,$T$5:$T110,"Sub"))))</f>
        <v/>
      </c>
      <c r="B110" s="56" t="n"/>
      <c r="C110" s="57" t="n"/>
      <c r="D110" s="58" t="n"/>
      <c r="E110" s="58" t="n"/>
      <c r="F110" s="58" t="n"/>
      <c r="G110" s="59" t="n"/>
      <c r="H110" s="59" t="n"/>
      <c r="I110" s="59" t="n"/>
      <c r="J110" s="59" t="n"/>
      <c r="K110" s="59" t="n"/>
      <c r="L110" s="60">
        <f>IF(NOT((COUNTA($B110:$K110)+COUNTA($O110))&gt;0),"",IF(ISNUMBER($F110),1,IF(N($U110)&gt;0,AVERAGEIFS($V$5:$V$1000,$S$5:$S$1000,ROW(),$T$5:$T$1000,"Sub"),$V110)))</f>
        <v/>
      </c>
      <c r="M110" s="55">
        <f>IF($L110="","",IF($L110&gt;=1,"Completado",IF($L110&gt;0,"En curso","Pendiente")))</f>
        <v/>
      </c>
      <c r="N110" s="55">
        <f>IF(NOT((COUNTA($B110:$K110)+COUNTA($O110))&gt;0),"",IF(ISNUMBER($F110),IF(AND(ISNUMBER($E110),$F110&gt;$E110),"Cumplida con "&amp;($F110-$E110)&amp;IF($F110-$E110=1," día"," días")&amp;" de retraso","Cumplida"),IF(N($L110)&gt;=1,"Cumplida",IF(NOT(ISNUMBER($E110)),"Sin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plazo")))))))</f>
        <v/>
      </c>
      <c r="O110" s="57" t="n"/>
      <c r="P110" s="61">
        <f>IF(NOT((COUNTA($B110:$K110)+COUNTA($O110))&gt;0),"",IF((IF($C110="","Falta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",""))="","✔ OK","⚠ "&amp;LEFT(IF($C110="","Falta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",""),LEN(IF($C110="","Falta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",""))-3)))</f>
        <v/>
      </c>
      <c r="Q110" s="62">
        <f>IF(NOT((COUNTA($B110:$K110)+COUNTA($O110))&gt;0),"",IF(AND($T110="Sub",N($S110)&gt;0),IF(ISNUMBER(INDEX($D$5:$D$1000,$S110-4)),DATE(YEAR(INDEX($D$5:$D$1000,$S110-4)),MONTH(INDEX($D$5:$D$1000,$S110-4)),1),IF(ISNUMBER(INDEX($E$5:$E$1000,$S110-4)),DATE(YEAR(INDEX($E$5:$E$1000,$S110-4)),MONTH(INDEX($E$5:$E$1000,$S110-4)),1),MesCiclo)),IF(ISNUMBER($D110),DATE(YEAR($D110),MONTH($D110),1),IF(ISNUMBER($E110),DATE(YEAR($E110),MONTH($E110),1),MesCiclo))))</f>
        <v/>
      </c>
      <c r="R110" s="63">
        <f>IF(OR($Q110="",$Q110&lt;&gt;MesCiclo),"",COUNTIF($Q$5:$Q110,MesCiclo))</f>
        <v/>
      </c>
      <c r="S110" s="63">
        <f>IF($T110="","",IF($T110="Macro",ROW(),IFERROR(LOOKUP(2,1/($T$5:$T110="Macro"),ROW($T$5:$T110)),0)))</f>
        <v/>
      </c>
      <c r="T110" s="63">
        <f>IF(NOT((COUNTA($B110:$K110)+COUNTA($O110))&gt;0),"",IF($B110="Subactividad","Sub","Macro"))</f>
        <v/>
      </c>
      <c r="U110" s="63">
        <f>IF($T110="Macro",COUNTIFS($S$5:$S$1000,ROW(),$T$5:$T$1000,"Sub"),"")</f>
        <v/>
      </c>
      <c r="V110" s="63">
        <f>IF($T110="","",IF(ISNUMBER($F110),1,IFERROR(LOOKUP(2,1/($H110:$K110&lt;&gt;""),$H110:$K110),0)))</f>
        <v/>
      </c>
      <c r="W110" s="63">
        <f>IF($T110="","",IF(AND(ISNUMBER($F110),$F110&lt;=IF($Q110=MesCiclo,InicioCiclo,$Q110+MOD(2-WEEKDAY($Q110),7))+6),1,IF(ISNUMBER($H110),$H110,0)))</f>
        <v/>
      </c>
      <c r="X110" s="63">
        <f>IF($T110="","",IF(AND(ISNUMBER($F110),$F110&lt;=IF($Q110=MesCiclo,InicioCiclo,$Q110+MOD(2-WEEKDAY($Q110),7))+13),1,IF(ISNUMBER($I110),$I110,$W110)))</f>
        <v/>
      </c>
      <c r="Y110" s="63">
        <f>IF($T110="","",IF(AND(ISNUMBER($F110),$F110&lt;=IF($Q110=MesCiclo,InicioCiclo,$Q110+MOD(2-WEEKDAY($Q110),7))+20),1,IF(ISNUMBER($J110),$J110,$X110)))</f>
        <v/>
      </c>
      <c r="Z110" s="63">
        <f>IF($T110="","",IF(AND(ISNUMBER($F110),$F110&lt;=IF($Q110=MesCiclo,InicioCiclo,$Q110+MOD(2-WEEKDAY($Q110),7))+27),1,IF(ISNUMBER($K110),$K110,$Y110)))</f>
        <v/>
      </c>
      <c r="AA110" s="63">
        <f>IF($T110="","",IF(AND(ISNUMBER($F110),$F110&lt;=IF($Q110=MesCiclo,InicioCiclo,$Q110+MOD(2-WEEKDAY($Q110),7))+6),1,IF(N($U110)&gt;0,AVERAGEIFS($W$5:$W$1000,$S$5:$S$1000,ROW(),$T$5:$T$1000,"Sub"),$W110)))</f>
        <v/>
      </c>
      <c r="AB110" s="63">
        <f>IF($T110="","",IF(AND(ISNUMBER($F110),$F110&lt;=IF($Q110=MesCiclo,InicioCiclo,$Q110+MOD(2-WEEKDAY($Q110),7))+13),1,IF(N($U110)&gt;0,AVERAGEIFS($X$5:$X$1000,$S$5:$S$1000,ROW(),$T$5:$T$1000,"Sub"),$X110)))</f>
        <v/>
      </c>
      <c r="AC110" s="63">
        <f>IF($T110="","",IF(AND(ISNUMBER($F110),$F110&lt;=IF($Q110=MesCiclo,InicioCiclo,$Q110+MOD(2-WEEKDAY($Q110),7))+20),1,IF(N($U110)&gt;0,AVERAGEIFS($Y$5:$Y$1000,$S$5:$S$1000,ROW(),$T$5:$T$1000,"Sub"),$Y110)))</f>
        <v/>
      </c>
      <c r="AD110" s="63">
        <f>IF($T110="","",IF(AND(ISNUMBER($F110),$F110&lt;=IF($Q110=MesCiclo,InicioCiclo,$Q110+MOD(2-WEEKDAY($Q110),7))+27),1,IF(N($U110)&gt;0,AVERAGEIFS($Z$5:$Z$1000,$S$5:$S$1000,ROW(),$T$5:$T$1000,"Sub"),$Z110)))</f>
        <v/>
      </c>
      <c r="AE110" s="63">
        <f>IF($T110&lt;&gt;"Macro","",IF(COUNTIFS($Q$5:$Q$1000,$Q110,$T$5:$T$1000,"Macro",$G$5:$G$1000,"&gt;0")=0,1/COUNTIFS($Q$5:$Q$1000,$Q110,$T$5:$T$1000,"Macro"),IF(AND(ISNUMBER($G110),N($G110)&gt;0),$G110,SUMIFS($G$5:$G$1000,$Q$5:$Q$1000,$Q110,$T$5:$T$1000,"Macro")/COUNTIFS($Q$5:$Q$1000,$Q110,$T$5:$T$1000,"Macro",$G$5:$G$1000,"&gt;0"))/(COUNTIFS($Q$5:$Q$1000,$Q110,$T$5:$T$1000,"Macro")*SUMIFS($G$5:$G$1000,$Q$5:$Q$1000,$Q110,$T$5:$T$1000,"Macro")/COUNTIFS($Q$5:$Q$1000,$Q110,$T$5:$T$1000,"Macro",$G$5:$G$1000,"&gt;0"))))</f>
        <v/>
      </c>
    </row>
    <row r="111">
      <c r="A111" s="55">
        <f>IF(NOT((COUNTA($B111:$K111)+COUNTA($O111))&gt;0),"",IF($T111="Macro",COUNTIFS($T$5:$T111,"Macro",$Q$5:$Q111,$Q111),IF(N($S111)=0,"?",COUNTIFS(INDEX($T$5:$T$1000,1):INDEX($T$5:$T$1000,$S111-4),"Macro",INDEX($Q$5:$Q$1000,1):INDEX($Q$5:$Q$1000,$S111-4),INDEX($Q$5:$Q$1000,$S111-4))&amp;"."&amp;COUNTIFS($S$5:$S111,$S111,$T$5:$T111,"Sub"))))</f>
        <v/>
      </c>
      <c r="B111" s="56" t="n"/>
      <c r="C111" s="57" t="n"/>
      <c r="D111" s="58" t="n"/>
      <c r="E111" s="58" t="n"/>
      <c r="F111" s="58" t="n"/>
      <c r="G111" s="59" t="n"/>
      <c r="H111" s="59" t="n"/>
      <c r="I111" s="59" t="n"/>
      <c r="J111" s="59" t="n"/>
      <c r="K111" s="59" t="n"/>
      <c r="L111" s="60">
        <f>IF(NOT((COUNTA($B111:$K111)+COUNTA($O111))&gt;0),"",IF(ISNUMBER($F111),1,IF(N($U111)&gt;0,AVERAGEIFS($V$5:$V$1000,$S$5:$S$1000,ROW(),$T$5:$T$1000,"Sub"),$V111)))</f>
        <v/>
      </c>
      <c r="M111" s="55">
        <f>IF($L111="","",IF($L111&gt;=1,"Completado",IF($L111&gt;0,"En curso","Pendiente")))</f>
        <v/>
      </c>
      <c r="N111" s="55">
        <f>IF(NOT((COUNTA($B111:$K111)+COUNTA($O111))&gt;0),"",IF(ISNUMBER($F111),IF(AND(ISNUMBER($E111),$F111&gt;$E111),"Cumplida con "&amp;($F111-$E111)&amp;IF($F111-$E111=1," día"," días")&amp;" de retraso","Cumplida"),IF(N($L111)&gt;=1,"Cumplida",IF(NOT(ISNUMBER($E111)),"Sin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plazo")))))))</f>
        <v/>
      </c>
      <c r="O111" s="57" t="n"/>
      <c r="P111" s="61">
        <f>IF(NOT((COUNTA($B111:$K111)+COUNTA($O111))&gt;0),"",IF((IF($C111="","Falta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",""))="","✔ OK","⚠ "&amp;LEFT(IF($C111="","Falta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",""),LEN(IF($C111="","Falta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",""))-3)))</f>
        <v/>
      </c>
      <c r="Q111" s="62">
        <f>IF(NOT((COUNTA($B111:$K111)+COUNTA($O111))&gt;0),"",IF(AND($T111="Sub",N($S111)&gt;0),IF(ISNUMBER(INDEX($D$5:$D$1000,$S111-4)),DATE(YEAR(INDEX($D$5:$D$1000,$S111-4)),MONTH(INDEX($D$5:$D$1000,$S111-4)),1),IF(ISNUMBER(INDEX($E$5:$E$1000,$S111-4)),DATE(YEAR(INDEX($E$5:$E$1000,$S111-4)),MONTH(INDEX($E$5:$E$1000,$S111-4)),1),MesCiclo)),IF(ISNUMBER($D111),DATE(YEAR($D111),MONTH($D111),1),IF(ISNUMBER($E111),DATE(YEAR($E111),MONTH($E111),1),MesCiclo))))</f>
        <v/>
      </c>
      <c r="R111" s="63">
        <f>IF(OR($Q111="",$Q111&lt;&gt;MesCiclo),"",COUNTIF($Q$5:$Q111,MesCiclo))</f>
        <v/>
      </c>
      <c r="S111" s="63">
        <f>IF($T111="","",IF($T111="Macro",ROW(),IFERROR(LOOKUP(2,1/($T$5:$T111="Macro"),ROW($T$5:$T111)),0)))</f>
        <v/>
      </c>
      <c r="T111" s="63">
        <f>IF(NOT((COUNTA($B111:$K111)+COUNTA($O111))&gt;0),"",IF($B111="Subactividad","Sub","Macro"))</f>
        <v/>
      </c>
      <c r="U111" s="63">
        <f>IF($T111="Macro",COUNTIFS($S$5:$S$1000,ROW(),$T$5:$T$1000,"Sub"),"")</f>
        <v/>
      </c>
      <c r="V111" s="63">
        <f>IF($T111="","",IF(ISNUMBER($F111),1,IFERROR(LOOKUP(2,1/($H111:$K111&lt;&gt;""),$H111:$K111),0)))</f>
        <v/>
      </c>
      <c r="W111" s="63">
        <f>IF($T111="","",IF(AND(ISNUMBER($F111),$F111&lt;=IF($Q111=MesCiclo,InicioCiclo,$Q111+MOD(2-WEEKDAY($Q111),7))+6),1,IF(ISNUMBER($H111),$H111,0)))</f>
        <v/>
      </c>
      <c r="X111" s="63">
        <f>IF($T111="","",IF(AND(ISNUMBER($F111),$F111&lt;=IF($Q111=MesCiclo,InicioCiclo,$Q111+MOD(2-WEEKDAY($Q111),7))+13),1,IF(ISNUMBER($I111),$I111,$W111)))</f>
        <v/>
      </c>
      <c r="Y111" s="63">
        <f>IF($T111="","",IF(AND(ISNUMBER($F111),$F111&lt;=IF($Q111=MesCiclo,InicioCiclo,$Q111+MOD(2-WEEKDAY($Q111),7))+20),1,IF(ISNUMBER($J111),$J111,$X111)))</f>
        <v/>
      </c>
      <c r="Z111" s="63">
        <f>IF($T111="","",IF(AND(ISNUMBER($F111),$F111&lt;=IF($Q111=MesCiclo,InicioCiclo,$Q111+MOD(2-WEEKDAY($Q111),7))+27),1,IF(ISNUMBER($K111),$K111,$Y111)))</f>
        <v/>
      </c>
      <c r="AA111" s="63">
        <f>IF($T111="","",IF(AND(ISNUMBER($F111),$F111&lt;=IF($Q111=MesCiclo,InicioCiclo,$Q111+MOD(2-WEEKDAY($Q111),7))+6),1,IF(N($U111)&gt;0,AVERAGEIFS($W$5:$W$1000,$S$5:$S$1000,ROW(),$T$5:$T$1000,"Sub"),$W111)))</f>
        <v/>
      </c>
      <c r="AB111" s="63">
        <f>IF($T111="","",IF(AND(ISNUMBER($F111),$F111&lt;=IF($Q111=MesCiclo,InicioCiclo,$Q111+MOD(2-WEEKDAY($Q111),7))+13),1,IF(N($U111)&gt;0,AVERAGEIFS($X$5:$X$1000,$S$5:$S$1000,ROW(),$T$5:$T$1000,"Sub"),$X111)))</f>
        <v/>
      </c>
      <c r="AC111" s="63">
        <f>IF($T111="","",IF(AND(ISNUMBER($F111),$F111&lt;=IF($Q111=MesCiclo,InicioCiclo,$Q111+MOD(2-WEEKDAY($Q111),7))+20),1,IF(N($U111)&gt;0,AVERAGEIFS($Y$5:$Y$1000,$S$5:$S$1000,ROW(),$T$5:$T$1000,"Sub"),$Y111)))</f>
        <v/>
      </c>
      <c r="AD111" s="63">
        <f>IF($T111="","",IF(AND(ISNUMBER($F111),$F111&lt;=IF($Q111=MesCiclo,InicioCiclo,$Q111+MOD(2-WEEKDAY($Q111),7))+27),1,IF(N($U111)&gt;0,AVERAGEIFS($Z$5:$Z$1000,$S$5:$S$1000,ROW(),$T$5:$T$1000,"Sub"),$Z111)))</f>
        <v/>
      </c>
      <c r="AE111" s="63">
        <f>IF($T111&lt;&gt;"Macro","",IF(COUNTIFS($Q$5:$Q$1000,$Q111,$T$5:$T$1000,"Macro",$G$5:$G$1000,"&gt;0")=0,1/COUNTIFS($Q$5:$Q$1000,$Q111,$T$5:$T$1000,"Macro"),IF(AND(ISNUMBER($G111),N($G111)&gt;0),$G111,SUMIFS($G$5:$G$1000,$Q$5:$Q$1000,$Q111,$T$5:$T$1000,"Macro")/COUNTIFS($Q$5:$Q$1000,$Q111,$T$5:$T$1000,"Macro",$G$5:$G$1000,"&gt;0"))/(COUNTIFS($Q$5:$Q$1000,$Q111,$T$5:$T$1000,"Macro")*SUMIFS($G$5:$G$1000,$Q$5:$Q$1000,$Q111,$T$5:$T$1000,"Macro")/COUNTIFS($Q$5:$Q$1000,$Q111,$T$5:$T$1000,"Macro",$G$5:$G$1000,"&gt;0"))))</f>
        <v/>
      </c>
    </row>
    <row r="112">
      <c r="A112" s="55">
        <f>IF(NOT((COUNTA($B112:$K112)+COUNTA($O112))&gt;0),"",IF($T112="Macro",COUNTIFS($T$5:$T112,"Macro",$Q$5:$Q112,$Q112),IF(N($S112)=0,"?",COUNTIFS(INDEX($T$5:$T$1000,1):INDEX($T$5:$T$1000,$S112-4),"Macro",INDEX($Q$5:$Q$1000,1):INDEX($Q$5:$Q$1000,$S112-4),INDEX($Q$5:$Q$1000,$S112-4))&amp;"."&amp;COUNTIFS($S$5:$S112,$S112,$T$5:$T112,"Sub"))))</f>
        <v/>
      </c>
      <c r="B112" s="56" t="n"/>
      <c r="C112" s="57" t="n"/>
      <c r="D112" s="58" t="n"/>
      <c r="E112" s="58" t="n"/>
      <c r="F112" s="58" t="n"/>
      <c r="G112" s="59" t="n"/>
      <c r="H112" s="59" t="n"/>
      <c r="I112" s="59" t="n"/>
      <c r="J112" s="59" t="n"/>
      <c r="K112" s="59" t="n"/>
      <c r="L112" s="60">
        <f>IF(NOT((COUNTA($B112:$K112)+COUNTA($O112))&gt;0),"",IF(ISNUMBER($F112),1,IF(N($U112)&gt;0,AVERAGEIFS($V$5:$V$1000,$S$5:$S$1000,ROW(),$T$5:$T$1000,"Sub"),$V112)))</f>
        <v/>
      </c>
      <c r="M112" s="55">
        <f>IF($L112="","",IF($L112&gt;=1,"Completado",IF($L112&gt;0,"En curso","Pendiente")))</f>
        <v/>
      </c>
      <c r="N112" s="55">
        <f>IF(NOT((COUNTA($B112:$K112)+COUNTA($O112))&gt;0),"",IF(ISNUMBER($F112),IF(AND(ISNUMBER($E112),$F112&gt;$E112),"Cumplida con "&amp;($F112-$E112)&amp;IF($F112-$E112=1," día"," días")&amp;" de retraso","Cumplida"),IF(N($L112)&gt;=1,"Cumplida",IF(NOT(ISNUMBER($E112)),"Sin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plazo")))))))</f>
        <v/>
      </c>
      <c r="O112" s="57" t="n"/>
      <c r="P112" s="61">
        <f>IF(NOT((COUNTA($B112:$K112)+COUNTA($O112))&gt;0),"",IF((IF($C112="","Falta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",""))="","✔ OK","⚠ "&amp;LEFT(IF($C112="","Falta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",""),LEN(IF($C112="","Falta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",""))-3)))</f>
        <v/>
      </c>
      <c r="Q112" s="62">
        <f>IF(NOT((COUNTA($B112:$K112)+COUNTA($O112))&gt;0),"",IF(AND($T112="Sub",N($S112)&gt;0),IF(ISNUMBER(INDEX($D$5:$D$1000,$S112-4)),DATE(YEAR(INDEX($D$5:$D$1000,$S112-4)),MONTH(INDEX($D$5:$D$1000,$S112-4)),1),IF(ISNUMBER(INDEX($E$5:$E$1000,$S112-4)),DATE(YEAR(INDEX($E$5:$E$1000,$S112-4)),MONTH(INDEX($E$5:$E$1000,$S112-4)),1),MesCiclo)),IF(ISNUMBER($D112),DATE(YEAR($D112),MONTH($D112),1),IF(ISNUMBER($E112),DATE(YEAR($E112),MONTH($E112),1),MesCiclo))))</f>
        <v/>
      </c>
      <c r="R112" s="63">
        <f>IF(OR($Q112="",$Q112&lt;&gt;MesCiclo),"",COUNTIF($Q$5:$Q112,MesCiclo))</f>
        <v/>
      </c>
      <c r="S112" s="63">
        <f>IF($T112="","",IF($T112="Macro",ROW(),IFERROR(LOOKUP(2,1/($T$5:$T112="Macro"),ROW($T$5:$T112)),0)))</f>
        <v/>
      </c>
      <c r="T112" s="63">
        <f>IF(NOT((COUNTA($B112:$K112)+COUNTA($O112))&gt;0),"",IF($B112="Subactividad","Sub","Macro"))</f>
        <v/>
      </c>
      <c r="U112" s="63">
        <f>IF($T112="Macro",COUNTIFS($S$5:$S$1000,ROW(),$T$5:$T$1000,"Sub"),"")</f>
        <v/>
      </c>
      <c r="V112" s="63">
        <f>IF($T112="","",IF(ISNUMBER($F112),1,IFERROR(LOOKUP(2,1/($H112:$K112&lt;&gt;""),$H112:$K112),0)))</f>
        <v/>
      </c>
      <c r="W112" s="63">
        <f>IF($T112="","",IF(AND(ISNUMBER($F112),$F112&lt;=IF($Q112=MesCiclo,InicioCiclo,$Q112+MOD(2-WEEKDAY($Q112),7))+6),1,IF(ISNUMBER($H112),$H112,0)))</f>
        <v/>
      </c>
      <c r="X112" s="63">
        <f>IF($T112="","",IF(AND(ISNUMBER($F112),$F112&lt;=IF($Q112=MesCiclo,InicioCiclo,$Q112+MOD(2-WEEKDAY($Q112),7))+13),1,IF(ISNUMBER($I112),$I112,$W112)))</f>
        <v/>
      </c>
      <c r="Y112" s="63">
        <f>IF($T112="","",IF(AND(ISNUMBER($F112),$F112&lt;=IF($Q112=MesCiclo,InicioCiclo,$Q112+MOD(2-WEEKDAY($Q112),7))+20),1,IF(ISNUMBER($J112),$J112,$X112)))</f>
        <v/>
      </c>
      <c r="Z112" s="63">
        <f>IF($T112="","",IF(AND(ISNUMBER($F112),$F112&lt;=IF($Q112=MesCiclo,InicioCiclo,$Q112+MOD(2-WEEKDAY($Q112),7))+27),1,IF(ISNUMBER($K112),$K112,$Y112)))</f>
        <v/>
      </c>
      <c r="AA112" s="63">
        <f>IF($T112="","",IF(AND(ISNUMBER($F112),$F112&lt;=IF($Q112=MesCiclo,InicioCiclo,$Q112+MOD(2-WEEKDAY($Q112),7))+6),1,IF(N($U112)&gt;0,AVERAGEIFS($W$5:$W$1000,$S$5:$S$1000,ROW(),$T$5:$T$1000,"Sub"),$W112)))</f>
        <v/>
      </c>
      <c r="AB112" s="63">
        <f>IF($T112="","",IF(AND(ISNUMBER($F112),$F112&lt;=IF($Q112=MesCiclo,InicioCiclo,$Q112+MOD(2-WEEKDAY($Q112),7))+13),1,IF(N($U112)&gt;0,AVERAGEIFS($X$5:$X$1000,$S$5:$S$1000,ROW(),$T$5:$T$1000,"Sub"),$X112)))</f>
        <v/>
      </c>
      <c r="AC112" s="63">
        <f>IF($T112="","",IF(AND(ISNUMBER($F112),$F112&lt;=IF($Q112=MesCiclo,InicioCiclo,$Q112+MOD(2-WEEKDAY($Q112),7))+20),1,IF(N($U112)&gt;0,AVERAGEIFS($Y$5:$Y$1000,$S$5:$S$1000,ROW(),$T$5:$T$1000,"Sub"),$Y112)))</f>
        <v/>
      </c>
      <c r="AD112" s="63">
        <f>IF($T112="","",IF(AND(ISNUMBER($F112),$F112&lt;=IF($Q112=MesCiclo,InicioCiclo,$Q112+MOD(2-WEEKDAY($Q112),7))+27),1,IF(N($U112)&gt;0,AVERAGEIFS($Z$5:$Z$1000,$S$5:$S$1000,ROW(),$T$5:$T$1000,"Sub"),$Z112)))</f>
        <v/>
      </c>
      <c r="AE112" s="63">
        <f>IF($T112&lt;&gt;"Macro","",IF(COUNTIFS($Q$5:$Q$1000,$Q112,$T$5:$T$1000,"Macro",$G$5:$G$1000,"&gt;0")=0,1/COUNTIFS($Q$5:$Q$1000,$Q112,$T$5:$T$1000,"Macro"),IF(AND(ISNUMBER($G112),N($G112)&gt;0),$G112,SUMIFS($G$5:$G$1000,$Q$5:$Q$1000,$Q112,$T$5:$T$1000,"Macro")/COUNTIFS($Q$5:$Q$1000,$Q112,$T$5:$T$1000,"Macro",$G$5:$G$1000,"&gt;0"))/(COUNTIFS($Q$5:$Q$1000,$Q112,$T$5:$T$1000,"Macro")*SUMIFS($G$5:$G$1000,$Q$5:$Q$1000,$Q112,$T$5:$T$1000,"Macro")/COUNTIFS($Q$5:$Q$1000,$Q112,$T$5:$T$1000,"Macro",$G$5:$G$1000,"&gt;0"))))</f>
        <v/>
      </c>
    </row>
    <row r="113">
      <c r="A113" s="55">
        <f>IF(NOT((COUNTA($B113:$K113)+COUNTA($O113))&gt;0),"",IF($T113="Macro",COUNTIFS($T$5:$T113,"Macro",$Q$5:$Q113,$Q113),IF(N($S113)=0,"?",COUNTIFS(INDEX($T$5:$T$1000,1):INDEX($T$5:$T$1000,$S113-4),"Macro",INDEX($Q$5:$Q$1000,1):INDEX($Q$5:$Q$1000,$S113-4),INDEX($Q$5:$Q$1000,$S113-4))&amp;"."&amp;COUNTIFS($S$5:$S113,$S113,$T$5:$T113,"Sub"))))</f>
        <v/>
      </c>
      <c r="B113" s="56" t="n"/>
      <c r="C113" s="57" t="n"/>
      <c r="D113" s="58" t="n"/>
      <c r="E113" s="58" t="n"/>
      <c r="F113" s="58" t="n"/>
      <c r="G113" s="59" t="n"/>
      <c r="H113" s="59" t="n"/>
      <c r="I113" s="59" t="n"/>
      <c r="J113" s="59" t="n"/>
      <c r="K113" s="59" t="n"/>
      <c r="L113" s="60">
        <f>IF(NOT((COUNTA($B113:$K113)+COUNTA($O113))&gt;0),"",IF(ISNUMBER($F113),1,IF(N($U113)&gt;0,AVERAGEIFS($V$5:$V$1000,$S$5:$S$1000,ROW(),$T$5:$T$1000,"Sub"),$V113)))</f>
        <v/>
      </c>
      <c r="M113" s="55">
        <f>IF($L113="","",IF($L113&gt;=1,"Completado",IF($L113&gt;0,"En curso","Pendiente")))</f>
        <v/>
      </c>
      <c r="N113" s="55">
        <f>IF(NOT((COUNTA($B113:$K113)+COUNTA($O113))&gt;0),"",IF(ISNUMBER($F113),IF(AND(ISNUMBER($E113),$F113&gt;$E113),"Cumplida con "&amp;($F113-$E113)&amp;IF($F113-$E113=1," día"," días")&amp;" de retraso","Cumplida"),IF(N($L113)&gt;=1,"Cumplida",IF(NOT(ISNUMBER($E113)),"Sin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plazo")))))))</f>
        <v/>
      </c>
      <c r="O113" s="57" t="n"/>
      <c r="P113" s="61">
        <f>IF(NOT((COUNTA($B113:$K113)+COUNTA($O113))&gt;0),"",IF((IF($C113="","Falta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",""))="","✔ OK","⚠ "&amp;LEFT(IF($C113="","Falta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",""),LEN(IF($C113="","Falta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",""))-3)))</f>
        <v/>
      </c>
      <c r="Q113" s="62">
        <f>IF(NOT((COUNTA($B113:$K113)+COUNTA($O113))&gt;0),"",IF(AND($T113="Sub",N($S113)&gt;0),IF(ISNUMBER(INDEX($D$5:$D$1000,$S113-4)),DATE(YEAR(INDEX($D$5:$D$1000,$S113-4)),MONTH(INDEX($D$5:$D$1000,$S113-4)),1),IF(ISNUMBER(INDEX($E$5:$E$1000,$S113-4)),DATE(YEAR(INDEX($E$5:$E$1000,$S113-4)),MONTH(INDEX($E$5:$E$1000,$S113-4)),1),MesCiclo)),IF(ISNUMBER($D113),DATE(YEAR($D113),MONTH($D113),1),IF(ISNUMBER($E113),DATE(YEAR($E113),MONTH($E113),1),MesCiclo))))</f>
        <v/>
      </c>
      <c r="R113" s="63">
        <f>IF(OR($Q113="",$Q113&lt;&gt;MesCiclo),"",COUNTIF($Q$5:$Q113,MesCiclo))</f>
        <v/>
      </c>
      <c r="S113" s="63">
        <f>IF($T113="","",IF($T113="Macro",ROW(),IFERROR(LOOKUP(2,1/($T$5:$T113="Macro"),ROW($T$5:$T113)),0)))</f>
        <v/>
      </c>
      <c r="T113" s="63">
        <f>IF(NOT((COUNTA($B113:$K113)+COUNTA($O113))&gt;0),"",IF($B113="Subactividad","Sub","Macro"))</f>
        <v/>
      </c>
      <c r="U113" s="63">
        <f>IF($T113="Macro",COUNTIFS($S$5:$S$1000,ROW(),$T$5:$T$1000,"Sub"),"")</f>
        <v/>
      </c>
      <c r="V113" s="63">
        <f>IF($T113="","",IF(ISNUMBER($F113),1,IFERROR(LOOKUP(2,1/($H113:$K113&lt;&gt;""),$H113:$K113),0)))</f>
        <v/>
      </c>
      <c r="W113" s="63">
        <f>IF($T113="","",IF(AND(ISNUMBER($F113),$F113&lt;=IF($Q113=MesCiclo,InicioCiclo,$Q113+MOD(2-WEEKDAY($Q113),7))+6),1,IF(ISNUMBER($H113),$H113,0)))</f>
        <v/>
      </c>
      <c r="X113" s="63">
        <f>IF($T113="","",IF(AND(ISNUMBER($F113),$F113&lt;=IF($Q113=MesCiclo,InicioCiclo,$Q113+MOD(2-WEEKDAY($Q113),7))+13),1,IF(ISNUMBER($I113),$I113,$W113)))</f>
        <v/>
      </c>
      <c r="Y113" s="63">
        <f>IF($T113="","",IF(AND(ISNUMBER($F113),$F113&lt;=IF($Q113=MesCiclo,InicioCiclo,$Q113+MOD(2-WEEKDAY($Q113),7))+20),1,IF(ISNUMBER($J113),$J113,$X113)))</f>
        <v/>
      </c>
      <c r="Z113" s="63">
        <f>IF($T113="","",IF(AND(ISNUMBER($F113),$F113&lt;=IF($Q113=MesCiclo,InicioCiclo,$Q113+MOD(2-WEEKDAY($Q113),7))+27),1,IF(ISNUMBER($K113),$K113,$Y113)))</f>
        <v/>
      </c>
      <c r="AA113" s="63">
        <f>IF($T113="","",IF(AND(ISNUMBER($F113),$F113&lt;=IF($Q113=MesCiclo,InicioCiclo,$Q113+MOD(2-WEEKDAY($Q113),7))+6),1,IF(N($U113)&gt;0,AVERAGEIFS($W$5:$W$1000,$S$5:$S$1000,ROW(),$T$5:$T$1000,"Sub"),$W113)))</f>
        <v/>
      </c>
      <c r="AB113" s="63">
        <f>IF($T113="","",IF(AND(ISNUMBER($F113),$F113&lt;=IF($Q113=MesCiclo,InicioCiclo,$Q113+MOD(2-WEEKDAY($Q113),7))+13),1,IF(N($U113)&gt;0,AVERAGEIFS($X$5:$X$1000,$S$5:$S$1000,ROW(),$T$5:$T$1000,"Sub"),$X113)))</f>
        <v/>
      </c>
      <c r="AC113" s="63">
        <f>IF($T113="","",IF(AND(ISNUMBER($F113),$F113&lt;=IF($Q113=MesCiclo,InicioCiclo,$Q113+MOD(2-WEEKDAY($Q113),7))+20),1,IF(N($U113)&gt;0,AVERAGEIFS($Y$5:$Y$1000,$S$5:$S$1000,ROW(),$T$5:$T$1000,"Sub"),$Y113)))</f>
        <v/>
      </c>
      <c r="AD113" s="63">
        <f>IF($T113="","",IF(AND(ISNUMBER($F113),$F113&lt;=IF($Q113=MesCiclo,InicioCiclo,$Q113+MOD(2-WEEKDAY($Q113),7))+27),1,IF(N($U113)&gt;0,AVERAGEIFS($Z$5:$Z$1000,$S$5:$S$1000,ROW(),$T$5:$T$1000,"Sub"),$Z113)))</f>
        <v/>
      </c>
      <c r="AE113" s="63">
        <f>IF($T113&lt;&gt;"Macro","",IF(COUNTIFS($Q$5:$Q$1000,$Q113,$T$5:$T$1000,"Macro",$G$5:$G$1000,"&gt;0")=0,1/COUNTIFS($Q$5:$Q$1000,$Q113,$T$5:$T$1000,"Macro"),IF(AND(ISNUMBER($G113),N($G113)&gt;0),$G113,SUMIFS($G$5:$G$1000,$Q$5:$Q$1000,$Q113,$T$5:$T$1000,"Macro")/COUNTIFS($Q$5:$Q$1000,$Q113,$T$5:$T$1000,"Macro",$G$5:$G$1000,"&gt;0"))/(COUNTIFS($Q$5:$Q$1000,$Q113,$T$5:$T$1000,"Macro")*SUMIFS($G$5:$G$1000,$Q$5:$Q$1000,$Q113,$T$5:$T$1000,"Macro")/COUNTIFS($Q$5:$Q$1000,$Q113,$T$5:$T$1000,"Macro",$G$5:$G$1000,"&gt;0"))))</f>
        <v/>
      </c>
    </row>
    <row r="114">
      <c r="A114" s="55">
        <f>IF(NOT((COUNTA($B114:$K114)+COUNTA($O114))&gt;0),"",IF($T114="Macro",COUNTIFS($T$5:$T114,"Macro",$Q$5:$Q114,$Q114),IF(N($S114)=0,"?",COUNTIFS(INDEX($T$5:$T$1000,1):INDEX($T$5:$T$1000,$S114-4),"Macro",INDEX($Q$5:$Q$1000,1):INDEX($Q$5:$Q$1000,$S114-4),INDEX($Q$5:$Q$1000,$S114-4))&amp;"."&amp;COUNTIFS($S$5:$S114,$S114,$T$5:$T114,"Sub"))))</f>
        <v/>
      </c>
      <c r="B114" s="56" t="n"/>
      <c r="C114" s="57" t="n"/>
      <c r="D114" s="58" t="n"/>
      <c r="E114" s="58" t="n"/>
      <c r="F114" s="58" t="n"/>
      <c r="G114" s="59" t="n"/>
      <c r="H114" s="59" t="n"/>
      <c r="I114" s="59" t="n"/>
      <c r="J114" s="59" t="n"/>
      <c r="K114" s="59" t="n"/>
      <c r="L114" s="60">
        <f>IF(NOT((COUNTA($B114:$K114)+COUNTA($O114))&gt;0),"",IF(ISNUMBER($F114),1,IF(N($U114)&gt;0,AVERAGEIFS($V$5:$V$1000,$S$5:$S$1000,ROW(),$T$5:$T$1000,"Sub"),$V114)))</f>
        <v/>
      </c>
      <c r="M114" s="55">
        <f>IF($L114="","",IF($L114&gt;=1,"Completado",IF($L114&gt;0,"En curso","Pendiente")))</f>
        <v/>
      </c>
      <c r="N114" s="55">
        <f>IF(NOT((COUNTA($B114:$K114)+COUNTA($O114))&gt;0),"",IF(ISNUMBER($F114),IF(AND(ISNUMBER($E114),$F114&gt;$E114),"Cumplida con "&amp;($F114-$E114)&amp;IF($F114-$E114=1," día"," días")&amp;" de retraso","Cumplida"),IF(N($L114)&gt;=1,"Cumplida",IF(NOT(ISNUMBER($E114)),"Sin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plazo")))))))</f>
        <v/>
      </c>
      <c r="O114" s="57" t="n"/>
      <c r="P114" s="61">
        <f>IF(NOT((COUNTA($B114:$K114)+COUNTA($O114))&gt;0),"",IF((IF($C114="","Falta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",""))="","✔ OK","⚠ "&amp;LEFT(IF($C114="","Falta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",""),LEN(IF($C114="","Falta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",""))-3)))</f>
        <v/>
      </c>
      <c r="Q114" s="62">
        <f>IF(NOT((COUNTA($B114:$K114)+COUNTA($O114))&gt;0),"",IF(AND($T114="Sub",N($S114)&gt;0),IF(ISNUMBER(INDEX($D$5:$D$1000,$S114-4)),DATE(YEAR(INDEX($D$5:$D$1000,$S114-4)),MONTH(INDEX($D$5:$D$1000,$S114-4)),1),IF(ISNUMBER(INDEX($E$5:$E$1000,$S114-4)),DATE(YEAR(INDEX($E$5:$E$1000,$S114-4)),MONTH(INDEX($E$5:$E$1000,$S114-4)),1),MesCiclo)),IF(ISNUMBER($D114),DATE(YEAR($D114),MONTH($D114),1),IF(ISNUMBER($E114),DATE(YEAR($E114),MONTH($E114),1),MesCiclo))))</f>
        <v/>
      </c>
      <c r="R114" s="63">
        <f>IF(OR($Q114="",$Q114&lt;&gt;MesCiclo),"",COUNTIF($Q$5:$Q114,MesCiclo))</f>
        <v/>
      </c>
      <c r="S114" s="63">
        <f>IF($T114="","",IF($T114="Macro",ROW(),IFERROR(LOOKUP(2,1/($T$5:$T114="Macro"),ROW($T$5:$T114)),0)))</f>
        <v/>
      </c>
      <c r="T114" s="63">
        <f>IF(NOT((COUNTA($B114:$K114)+COUNTA($O114))&gt;0),"",IF($B114="Subactividad","Sub","Macro"))</f>
        <v/>
      </c>
      <c r="U114" s="63">
        <f>IF($T114="Macro",COUNTIFS($S$5:$S$1000,ROW(),$T$5:$T$1000,"Sub"),"")</f>
        <v/>
      </c>
      <c r="V114" s="63">
        <f>IF($T114="","",IF(ISNUMBER($F114),1,IFERROR(LOOKUP(2,1/($H114:$K114&lt;&gt;""),$H114:$K114),0)))</f>
        <v/>
      </c>
      <c r="W114" s="63">
        <f>IF($T114="","",IF(AND(ISNUMBER($F114),$F114&lt;=IF($Q114=MesCiclo,InicioCiclo,$Q114+MOD(2-WEEKDAY($Q114),7))+6),1,IF(ISNUMBER($H114),$H114,0)))</f>
        <v/>
      </c>
      <c r="X114" s="63">
        <f>IF($T114="","",IF(AND(ISNUMBER($F114),$F114&lt;=IF($Q114=MesCiclo,InicioCiclo,$Q114+MOD(2-WEEKDAY($Q114),7))+13),1,IF(ISNUMBER($I114),$I114,$W114)))</f>
        <v/>
      </c>
      <c r="Y114" s="63">
        <f>IF($T114="","",IF(AND(ISNUMBER($F114),$F114&lt;=IF($Q114=MesCiclo,InicioCiclo,$Q114+MOD(2-WEEKDAY($Q114),7))+20),1,IF(ISNUMBER($J114),$J114,$X114)))</f>
        <v/>
      </c>
      <c r="Z114" s="63">
        <f>IF($T114="","",IF(AND(ISNUMBER($F114),$F114&lt;=IF($Q114=MesCiclo,InicioCiclo,$Q114+MOD(2-WEEKDAY($Q114),7))+27),1,IF(ISNUMBER($K114),$K114,$Y114)))</f>
        <v/>
      </c>
      <c r="AA114" s="63">
        <f>IF($T114="","",IF(AND(ISNUMBER($F114),$F114&lt;=IF($Q114=MesCiclo,InicioCiclo,$Q114+MOD(2-WEEKDAY($Q114),7))+6),1,IF(N($U114)&gt;0,AVERAGEIFS($W$5:$W$1000,$S$5:$S$1000,ROW(),$T$5:$T$1000,"Sub"),$W114)))</f>
        <v/>
      </c>
      <c r="AB114" s="63">
        <f>IF($T114="","",IF(AND(ISNUMBER($F114),$F114&lt;=IF($Q114=MesCiclo,InicioCiclo,$Q114+MOD(2-WEEKDAY($Q114),7))+13),1,IF(N($U114)&gt;0,AVERAGEIFS($X$5:$X$1000,$S$5:$S$1000,ROW(),$T$5:$T$1000,"Sub"),$X114)))</f>
        <v/>
      </c>
      <c r="AC114" s="63">
        <f>IF($T114="","",IF(AND(ISNUMBER($F114),$F114&lt;=IF($Q114=MesCiclo,InicioCiclo,$Q114+MOD(2-WEEKDAY($Q114),7))+20),1,IF(N($U114)&gt;0,AVERAGEIFS($Y$5:$Y$1000,$S$5:$S$1000,ROW(),$T$5:$T$1000,"Sub"),$Y114)))</f>
        <v/>
      </c>
      <c r="AD114" s="63">
        <f>IF($T114="","",IF(AND(ISNUMBER($F114),$F114&lt;=IF($Q114=MesCiclo,InicioCiclo,$Q114+MOD(2-WEEKDAY($Q114),7))+27),1,IF(N($U114)&gt;0,AVERAGEIFS($Z$5:$Z$1000,$S$5:$S$1000,ROW(),$T$5:$T$1000,"Sub"),$Z114)))</f>
        <v/>
      </c>
      <c r="AE114" s="63">
        <f>IF($T114&lt;&gt;"Macro","",IF(COUNTIFS($Q$5:$Q$1000,$Q114,$T$5:$T$1000,"Macro",$G$5:$G$1000,"&gt;0")=0,1/COUNTIFS($Q$5:$Q$1000,$Q114,$T$5:$T$1000,"Macro"),IF(AND(ISNUMBER($G114),N($G114)&gt;0),$G114,SUMIFS($G$5:$G$1000,$Q$5:$Q$1000,$Q114,$T$5:$T$1000,"Macro")/COUNTIFS($Q$5:$Q$1000,$Q114,$T$5:$T$1000,"Macro",$G$5:$G$1000,"&gt;0"))/(COUNTIFS($Q$5:$Q$1000,$Q114,$T$5:$T$1000,"Macro")*SUMIFS($G$5:$G$1000,$Q$5:$Q$1000,$Q114,$T$5:$T$1000,"Macro")/COUNTIFS($Q$5:$Q$1000,$Q114,$T$5:$T$1000,"Macro",$G$5:$G$1000,"&gt;0"))))</f>
        <v/>
      </c>
    </row>
    <row r="115">
      <c r="A115" s="55">
        <f>IF(NOT((COUNTA($B115:$K115)+COUNTA($O115))&gt;0),"",IF($T115="Macro",COUNTIFS($T$5:$T115,"Macro",$Q$5:$Q115,$Q115),IF(N($S115)=0,"?",COUNTIFS(INDEX($T$5:$T$1000,1):INDEX($T$5:$T$1000,$S115-4),"Macro",INDEX($Q$5:$Q$1000,1):INDEX($Q$5:$Q$1000,$S115-4),INDEX($Q$5:$Q$1000,$S115-4))&amp;"."&amp;COUNTIFS($S$5:$S115,$S115,$T$5:$T115,"Sub"))))</f>
        <v/>
      </c>
      <c r="B115" s="56" t="n"/>
      <c r="C115" s="57" t="n"/>
      <c r="D115" s="58" t="n"/>
      <c r="E115" s="58" t="n"/>
      <c r="F115" s="58" t="n"/>
      <c r="G115" s="59" t="n"/>
      <c r="H115" s="59" t="n"/>
      <c r="I115" s="59" t="n"/>
      <c r="J115" s="59" t="n"/>
      <c r="K115" s="59" t="n"/>
      <c r="L115" s="60">
        <f>IF(NOT((COUNTA($B115:$K115)+COUNTA($O115))&gt;0),"",IF(ISNUMBER($F115),1,IF(N($U115)&gt;0,AVERAGEIFS($V$5:$V$1000,$S$5:$S$1000,ROW(),$T$5:$T$1000,"Sub"),$V115)))</f>
        <v/>
      </c>
      <c r="M115" s="55">
        <f>IF($L115="","",IF($L115&gt;=1,"Completado",IF($L115&gt;0,"En curso","Pendiente")))</f>
        <v/>
      </c>
      <c r="N115" s="55">
        <f>IF(NOT((COUNTA($B115:$K115)+COUNTA($O115))&gt;0),"",IF(ISNUMBER($F115),IF(AND(ISNUMBER($E115),$F115&gt;$E115),"Cumplida con "&amp;($F115-$E115)&amp;IF($F115-$E115=1," día"," días")&amp;" de retraso","Cumplida"),IF(N($L115)&gt;=1,"Cumplida",IF(NOT(ISNUMBER($E115)),"Sin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plazo")))))))</f>
        <v/>
      </c>
      <c r="O115" s="57" t="n"/>
      <c r="P115" s="61">
        <f>IF(NOT((COUNTA($B115:$K115)+COUNTA($O115))&gt;0),"",IF((IF($C115="","Falta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",""))="","✔ OK","⚠ "&amp;LEFT(IF($C115="","Falta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",""),LEN(IF($C115="","Falta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",""))-3)))</f>
        <v/>
      </c>
      <c r="Q115" s="62">
        <f>IF(NOT((COUNTA($B115:$K115)+COUNTA($O115))&gt;0),"",IF(AND($T115="Sub",N($S115)&gt;0),IF(ISNUMBER(INDEX($D$5:$D$1000,$S115-4)),DATE(YEAR(INDEX($D$5:$D$1000,$S115-4)),MONTH(INDEX($D$5:$D$1000,$S115-4)),1),IF(ISNUMBER(INDEX($E$5:$E$1000,$S115-4)),DATE(YEAR(INDEX($E$5:$E$1000,$S115-4)),MONTH(INDEX($E$5:$E$1000,$S115-4)),1),MesCiclo)),IF(ISNUMBER($D115),DATE(YEAR($D115),MONTH($D115),1),IF(ISNUMBER($E115),DATE(YEAR($E115),MONTH($E115),1),MesCiclo))))</f>
        <v/>
      </c>
      <c r="R115" s="63">
        <f>IF(OR($Q115="",$Q115&lt;&gt;MesCiclo),"",COUNTIF($Q$5:$Q115,MesCiclo))</f>
        <v/>
      </c>
      <c r="S115" s="63">
        <f>IF($T115="","",IF($T115="Macro",ROW(),IFERROR(LOOKUP(2,1/($T$5:$T115="Macro"),ROW($T$5:$T115)),0)))</f>
        <v/>
      </c>
      <c r="T115" s="63">
        <f>IF(NOT((COUNTA($B115:$K115)+COUNTA($O115))&gt;0),"",IF($B115="Subactividad","Sub","Macro"))</f>
        <v/>
      </c>
      <c r="U115" s="63">
        <f>IF($T115="Macro",COUNTIFS($S$5:$S$1000,ROW(),$T$5:$T$1000,"Sub"),"")</f>
        <v/>
      </c>
      <c r="V115" s="63">
        <f>IF($T115="","",IF(ISNUMBER($F115),1,IFERROR(LOOKUP(2,1/($H115:$K115&lt;&gt;""),$H115:$K115),0)))</f>
        <v/>
      </c>
      <c r="W115" s="63">
        <f>IF($T115="","",IF(AND(ISNUMBER($F115),$F115&lt;=IF($Q115=MesCiclo,InicioCiclo,$Q115+MOD(2-WEEKDAY($Q115),7))+6),1,IF(ISNUMBER($H115),$H115,0)))</f>
        <v/>
      </c>
      <c r="X115" s="63">
        <f>IF($T115="","",IF(AND(ISNUMBER($F115),$F115&lt;=IF($Q115=MesCiclo,InicioCiclo,$Q115+MOD(2-WEEKDAY($Q115),7))+13),1,IF(ISNUMBER($I115),$I115,$W115)))</f>
        <v/>
      </c>
      <c r="Y115" s="63">
        <f>IF($T115="","",IF(AND(ISNUMBER($F115),$F115&lt;=IF($Q115=MesCiclo,InicioCiclo,$Q115+MOD(2-WEEKDAY($Q115),7))+20),1,IF(ISNUMBER($J115),$J115,$X115)))</f>
        <v/>
      </c>
      <c r="Z115" s="63">
        <f>IF($T115="","",IF(AND(ISNUMBER($F115),$F115&lt;=IF($Q115=MesCiclo,InicioCiclo,$Q115+MOD(2-WEEKDAY($Q115),7))+27),1,IF(ISNUMBER($K115),$K115,$Y115)))</f>
        <v/>
      </c>
      <c r="AA115" s="63">
        <f>IF($T115="","",IF(AND(ISNUMBER($F115),$F115&lt;=IF($Q115=MesCiclo,InicioCiclo,$Q115+MOD(2-WEEKDAY($Q115),7))+6),1,IF(N($U115)&gt;0,AVERAGEIFS($W$5:$W$1000,$S$5:$S$1000,ROW(),$T$5:$T$1000,"Sub"),$W115)))</f>
        <v/>
      </c>
      <c r="AB115" s="63">
        <f>IF($T115="","",IF(AND(ISNUMBER($F115),$F115&lt;=IF($Q115=MesCiclo,InicioCiclo,$Q115+MOD(2-WEEKDAY($Q115),7))+13),1,IF(N($U115)&gt;0,AVERAGEIFS($X$5:$X$1000,$S$5:$S$1000,ROW(),$T$5:$T$1000,"Sub"),$X115)))</f>
        <v/>
      </c>
      <c r="AC115" s="63">
        <f>IF($T115="","",IF(AND(ISNUMBER($F115),$F115&lt;=IF($Q115=MesCiclo,InicioCiclo,$Q115+MOD(2-WEEKDAY($Q115),7))+20),1,IF(N($U115)&gt;0,AVERAGEIFS($Y$5:$Y$1000,$S$5:$S$1000,ROW(),$T$5:$T$1000,"Sub"),$Y115)))</f>
        <v/>
      </c>
      <c r="AD115" s="63">
        <f>IF($T115="","",IF(AND(ISNUMBER($F115),$F115&lt;=IF($Q115=MesCiclo,InicioCiclo,$Q115+MOD(2-WEEKDAY($Q115),7))+27),1,IF(N($U115)&gt;0,AVERAGEIFS($Z$5:$Z$1000,$S$5:$S$1000,ROW(),$T$5:$T$1000,"Sub"),$Z115)))</f>
        <v/>
      </c>
      <c r="AE115" s="63">
        <f>IF($T115&lt;&gt;"Macro","",IF(COUNTIFS($Q$5:$Q$1000,$Q115,$T$5:$T$1000,"Macro",$G$5:$G$1000,"&gt;0")=0,1/COUNTIFS($Q$5:$Q$1000,$Q115,$T$5:$T$1000,"Macro"),IF(AND(ISNUMBER($G115),N($G115)&gt;0),$G115,SUMIFS($G$5:$G$1000,$Q$5:$Q$1000,$Q115,$T$5:$T$1000,"Macro")/COUNTIFS($Q$5:$Q$1000,$Q115,$T$5:$T$1000,"Macro",$G$5:$G$1000,"&gt;0"))/(COUNTIFS($Q$5:$Q$1000,$Q115,$T$5:$T$1000,"Macro")*SUMIFS($G$5:$G$1000,$Q$5:$Q$1000,$Q115,$T$5:$T$1000,"Macro")/COUNTIFS($Q$5:$Q$1000,$Q115,$T$5:$T$1000,"Macro",$G$5:$G$1000,"&gt;0"))))</f>
        <v/>
      </c>
    </row>
    <row r="116">
      <c r="A116" s="55">
        <f>IF(NOT((COUNTA($B116:$K116)+COUNTA($O116))&gt;0),"",IF($T116="Macro",COUNTIFS($T$5:$T116,"Macro",$Q$5:$Q116,$Q116),IF(N($S116)=0,"?",COUNTIFS(INDEX($T$5:$T$1000,1):INDEX($T$5:$T$1000,$S116-4),"Macro",INDEX($Q$5:$Q$1000,1):INDEX($Q$5:$Q$1000,$S116-4),INDEX($Q$5:$Q$1000,$S116-4))&amp;"."&amp;COUNTIFS($S$5:$S116,$S116,$T$5:$T116,"Sub"))))</f>
        <v/>
      </c>
      <c r="B116" s="56" t="n"/>
      <c r="C116" s="57" t="n"/>
      <c r="D116" s="58" t="n"/>
      <c r="E116" s="58" t="n"/>
      <c r="F116" s="58" t="n"/>
      <c r="G116" s="59" t="n"/>
      <c r="H116" s="59" t="n"/>
      <c r="I116" s="59" t="n"/>
      <c r="J116" s="59" t="n"/>
      <c r="K116" s="59" t="n"/>
      <c r="L116" s="60">
        <f>IF(NOT((COUNTA($B116:$K116)+COUNTA($O116))&gt;0),"",IF(ISNUMBER($F116),1,IF(N($U116)&gt;0,AVERAGEIFS($V$5:$V$1000,$S$5:$S$1000,ROW(),$T$5:$T$1000,"Sub"),$V116)))</f>
        <v/>
      </c>
      <c r="M116" s="55">
        <f>IF($L116="","",IF($L116&gt;=1,"Completado",IF($L116&gt;0,"En curso","Pendiente")))</f>
        <v/>
      </c>
      <c r="N116" s="55">
        <f>IF(NOT((COUNTA($B116:$K116)+COUNTA($O116))&gt;0),"",IF(ISNUMBER($F116),IF(AND(ISNUMBER($E116),$F116&gt;$E116),"Cumplida con "&amp;($F116-$E116)&amp;IF($F116-$E116=1," día"," días")&amp;" de retraso","Cumplida"),IF(N($L116)&gt;=1,"Cumplida",IF(NOT(ISNUMBER($E116)),"Sin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plazo")))))))</f>
        <v/>
      </c>
      <c r="O116" s="57" t="n"/>
      <c r="P116" s="61">
        <f>IF(NOT((COUNTA($B116:$K116)+COUNTA($O116))&gt;0),"",IF((IF($C116="","Falta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",""))="","✔ OK","⚠ "&amp;LEFT(IF($C116="","Falta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",""),LEN(IF($C116="","Falta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",""))-3)))</f>
        <v/>
      </c>
      <c r="Q116" s="62">
        <f>IF(NOT((COUNTA($B116:$K116)+COUNTA($O116))&gt;0),"",IF(AND($T116="Sub",N($S116)&gt;0),IF(ISNUMBER(INDEX($D$5:$D$1000,$S116-4)),DATE(YEAR(INDEX($D$5:$D$1000,$S116-4)),MONTH(INDEX($D$5:$D$1000,$S116-4)),1),IF(ISNUMBER(INDEX($E$5:$E$1000,$S116-4)),DATE(YEAR(INDEX($E$5:$E$1000,$S116-4)),MONTH(INDEX($E$5:$E$1000,$S116-4)),1),MesCiclo)),IF(ISNUMBER($D116),DATE(YEAR($D116),MONTH($D116),1),IF(ISNUMBER($E116),DATE(YEAR($E116),MONTH($E116),1),MesCiclo))))</f>
        <v/>
      </c>
      <c r="R116" s="63">
        <f>IF(OR($Q116="",$Q116&lt;&gt;MesCiclo),"",COUNTIF($Q$5:$Q116,MesCiclo))</f>
        <v/>
      </c>
      <c r="S116" s="63">
        <f>IF($T116="","",IF($T116="Macro",ROW(),IFERROR(LOOKUP(2,1/($T$5:$T116="Macro"),ROW($T$5:$T116)),0)))</f>
        <v/>
      </c>
      <c r="T116" s="63">
        <f>IF(NOT((COUNTA($B116:$K116)+COUNTA($O116))&gt;0),"",IF($B116="Subactividad","Sub","Macro"))</f>
        <v/>
      </c>
      <c r="U116" s="63">
        <f>IF($T116="Macro",COUNTIFS($S$5:$S$1000,ROW(),$T$5:$T$1000,"Sub"),"")</f>
        <v/>
      </c>
      <c r="V116" s="63">
        <f>IF($T116="","",IF(ISNUMBER($F116),1,IFERROR(LOOKUP(2,1/($H116:$K116&lt;&gt;""),$H116:$K116),0)))</f>
        <v/>
      </c>
      <c r="W116" s="63">
        <f>IF($T116="","",IF(AND(ISNUMBER($F116),$F116&lt;=IF($Q116=MesCiclo,InicioCiclo,$Q116+MOD(2-WEEKDAY($Q116),7))+6),1,IF(ISNUMBER($H116),$H116,0)))</f>
        <v/>
      </c>
      <c r="X116" s="63">
        <f>IF($T116="","",IF(AND(ISNUMBER($F116),$F116&lt;=IF($Q116=MesCiclo,InicioCiclo,$Q116+MOD(2-WEEKDAY($Q116),7))+13),1,IF(ISNUMBER($I116),$I116,$W116)))</f>
        <v/>
      </c>
      <c r="Y116" s="63">
        <f>IF($T116="","",IF(AND(ISNUMBER($F116),$F116&lt;=IF($Q116=MesCiclo,InicioCiclo,$Q116+MOD(2-WEEKDAY($Q116),7))+20),1,IF(ISNUMBER($J116),$J116,$X116)))</f>
        <v/>
      </c>
      <c r="Z116" s="63">
        <f>IF($T116="","",IF(AND(ISNUMBER($F116),$F116&lt;=IF($Q116=MesCiclo,InicioCiclo,$Q116+MOD(2-WEEKDAY($Q116),7))+27),1,IF(ISNUMBER($K116),$K116,$Y116)))</f>
        <v/>
      </c>
      <c r="AA116" s="63">
        <f>IF($T116="","",IF(AND(ISNUMBER($F116),$F116&lt;=IF($Q116=MesCiclo,InicioCiclo,$Q116+MOD(2-WEEKDAY($Q116),7))+6),1,IF(N($U116)&gt;0,AVERAGEIFS($W$5:$W$1000,$S$5:$S$1000,ROW(),$T$5:$T$1000,"Sub"),$W116)))</f>
        <v/>
      </c>
      <c r="AB116" s="63">
        <f>IF($T116="","",IF(AND(ISNUMBER($F116),$F116&lt;=IF($Q116=MesCiclo,InicioCiclo,$Q116+MOD(2-WEEKDAY($Q116),7))+13),1,IF(N($U116)&gt;0,AVERAGEIFS($X$5:$X$1000,$S$5:$S$1000,ROW(),$T$5:$T$1000,"Sub"),$X116)))</f>
        <v/>
      </c>
      <c r="AC116" s="63">
        <f>IF($T116="","",IF(AND(ISNUMBER($F116),$F116&lt;=IF($Q116=MesCiclo,InicioCiclo,$Q116+MOD(2-WEEKDAY($Q116),7))+20),1,IF(N($U116)&gt;0,AVERAGEIFS($Y$5:$Y$1000,$S$5:$S$1000,ROW(),$T$5:$T$1000,"Sub"),$Y116)))</f>
        <v/>
      </c>
      <c r="AD116" s="63">
        <f>IF($T116="","",IF(AND(ISNUMBER($F116),$F116&lt;=IF($Q116=MesCiclo,InicioCiclo,$Q116+MOD(2-WEEKDAY($Q116),7))+27),1,IF(N($U116)&gt;0,AVERAGEIFS($Z$5:$Z$1000,$S$5:$S$1000,ROW(),$T$5:$T$1000,"Sub"),$Z116)))</f>
        <v/>
      </c>
      <c r="AE116" s="63">
        <f>IF($T116&lt;&gt;"Macro","",IF(COUNTIFS($Q$5:$Q$1000,$Q116,$T$5:$T$1000,"Macro",$G$5:$G$1000,"&gt;0")=0,1/COUNTIFS($Q$5:$Q$1000,$Q116,$T$5:$T$1000,"Macro"),IF(AND(ISNUMBER($G116),N($G116)&gt;0),$G116,SUMIFS($G$5:$G$1000,$Q$5:$Q$1000,$Q116,$T$5:$T$1000,"Macro")/COUNTIFS($Q$5:$Q$1000,$Q116,$T$5:$T$1000,"Macro",$G$5:$G$1000,"&gt;0"))/(COUNTIFS($Q$5:$Q$1000,$Q116,$T$5:$T$1000,"Macro")*SUMIFS($G$5:$G$1000,$Q$5:$Q$1000,$Q116,$T$5:$T$1000,"Macro")/COUNTIFS($Q$5:$Q$1000,$Q116,$T$5:$T$1000,"Macro",$G$5:$G$1000,"&gt;0"))))</f>
        <v/>
      </c>
    </row>
    <row r="117">
      <c r="A117" s="55">
        <f>IF(NOT((COUNTA($B117:$K117)+COUNTA($O117))&gt;0),"",IF($T117="Macro",COUNTIFS($T$5:$T117,"Macro",$Q$5:$Q117,$Q117),IF(N($S117)=0,"?",COUNTIFS(INDEX($T$5:$T$1000,1):INDEX($T$5:$T$1000,$S117-4),"Macro",INDEX($Q$5:$Q$1000,1):INDEX($Q$5:$Q$1000,$S117-4),INDEX($Q$5:$Q$1000,$S117-4))&amp;"."&amp;COUNTIFS($S$5:$S117,$S117,$T$5:$T117,"Sub"))))</f>
        <v/>
      </c>
      <c r="B117" s="56" t="n"/>
      <c r="C117" s="57" t="n"/>
      <c r="D117" s="58" t="n"/>
      <c r="E117" s="58" t="n"/>
      <c r="F117" s="58" t="n"/>
      <c r="G117" s="59" t="n"/>
      <c r="H117" s="59" t="n"/>
      <c r="I117" s="59" t="n"/>
      <c r="J117" s="59" t="n"/>
      <c r="K117" s="59" t="n"/>
      <c r="L117" s="60">
        <f>IF(NOT((COUNTA($B117:$K117)+COUNTA($O117))&gt;0),"",IF(ISNUMBER($F117),1,IF(N($U117)&gt;0,AVERAGEIFS($V$5:$V$1000,$S$5:$S$1000,ROW(),$T$5:$T$1000,"Sub"),$V117)))</f>
        <v/>
      </c>
      <c r="M117" s="55">
        <f>IF($L117="","",IF($L117&gt;=1,"Completado",IF($L117&gt;0,"En curso","Pendiente")))</f>
        <v/>
      </c>
      <c r="N117" s="55">
        <f>IF(NOT((COUNTA($B117:$K117)+COUNTA($O117))&gt;0),"",IF(ISNUMBER($F117),IF(AND(ISNUMBER($E117),$F117&gt;$E117),"Cumplida con "&amp;($F117-$E117)&amp;IF($F117-$E117=1," día"," días")&amp;" de retraso","Cumplida"),IF(N($L117)&gt;=1,"Cumplida",IF(NOT(ISNUMBER($E117)),"Sin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plazo")))))))</f>
        <v/>
      </c>
      <c r="O117" s="57" t="n"/>
      <c r="P117" s="61">
        <f>IF(NOT((COUNTA($B117:$K117)+COUNTA($O117))&gt;0),"",IF((IF($C117="","Falta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",""))="","✔ OK","⚠ "&amp;LEFT(IF($C117="","Falta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",""),LEN(IF($C117="","Falta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",""))-3)))</f>
        <v/>
      </c>
      <c r="Q117" s="62">
        <f>IF(NOT((COUNTA($B117:$K117)+COUNTA($O117))&gt;0),"",IF(AND($T117="Sub",N($S117)&gt;0),IF(ISNUMBER(INDEX($D$5:$D$1000,$S117-4)),DATE(YEAR(INDEX($D$5:$D$1000,$S117-4)),MONTH(INDEX($D$5:$D$1000,$S117-4)),1),IF(ISNUMBER(INDEX($E$5:$E$1000,$S117-4)),DATE(YEAR(INDEX($E$5:$E$1000,$S117-4)),MONTH(INDEX($E$5:$E$1000,$S117-4)),1),MesCiclo)),IF(ISNUMBER($D117),DATE(YEAR($D117),MONTH($D117),1),IF(ISNUMBER($E117),DATE(YEAR($E117),MONTH($E117),1),MesCiclo))))</f>
        <v/>
      </c>
      <c r="R117" s="63">
        <f>IF(OR($Q117="",$Q117&lt;&gt;MesCiclo),"",COUNTIF($Q$5:$Q117,MesCiclo))</f>
        <v/>
      </c>
      <c r="S117" s="63">
        <f>IF($T117="","",IF($T117="Macro",ROW(),IFERROR(LOOKUP(2,1/($T$5:$T117="Macro"),ROW($T$5:$T117)),0)))</f>
        <v/>
      </c>
      <c r="T117" s="63">
        <f>IF(NOT((COUNTA($B117:$K117)+COUNTA($O117))&gt;0),"",IF($B117="Subactividad","Sub","Macro"))</f>
        <v/>
      </c>
      <c r="U117" s="63">
        <f>IF($T117="Macro",COUNTIFS($S$5:$S$1000,ROW(),$T$5:$T$1000,"Sub"),"")</f>
        <v/>
      </c>
      <c r="V117" s="63">
        <f>IF($T117="","",IF(ISNUMBER($F117),1,IFERROR(LOOKUP(2,1/($H117:$K117&lt;&gt;""),$H117:$K117),0)))</f>
        <v/>
      </c>
      <c r="W117" s="63">
        <f>IF($T117="","",IF(AND(ISNUMBER($F117),$F117&lt;=IF($Q117=MesCiclo,InicioCiclo,$Q117+MOD(2-WEEKDAY($Q117),7))+6),1,IF(ISNUMBER($H117),$H117,0)))</f>
        <v/>
      </c>
      <c r="X117" s="63">
        <f>IF($T117="","",IF(AND(ISNUMBER($F117),$F117&lt;=IF($Q117=MesCiclo,InicioCiclo,$Q117+MOD(2-WEEKDAY($Q117),7))+13),1,IF(ISNUMBER($I117),$I117,$W117)))</f>
        <v/>
      </c>
      <c r="Y117" s="63">
        <f>IF($T117="","",IF(AND(ISNUMBER($F117),$F117&lt;=IF($Q117=MesCiclo,InicioCiclo,$Q117+MOD(2-WEEKDAY($Q117),7))+20),1,IF(ISNUMBER($J117),$J117,$X117)))</f>
        <v/>
      </c>
      <c r="Z117" s="63">
        <f>IF($T117="","",IF(AND(ISNUMBER($F117),$F117&lt;=IF($Q117=MesCiclo,InicioCiclo,$Q117+MOD(2-WEEKDAY($Q117),7))+27),1,IF(ISNUMBER($K117),$K117,$Y117)))</f>
        <v/>
      </c>
      <c r="AA117" s="63">
        <f>IF($T117="","",IF(AND(ISNUMBER($F117),$F117&lt;=IF($Q117=MesCiclo,InicioCiclo,$Q117+MOD(2-WEEKDAY($Q117),7))+6),1,IF(N($U117)&gt;0,AVERAGEIFS($W$5:$W$1000,$S$5:$S$1000,ROW(),$T$5:$T$1000,"Sub"),$W117)))</f>
        <v/>
      </c>
      <c r="AB117" s="63">
        <f>IF($T117="","",IF(AND(ISNUMBER($F117),$F117&lt;=IF($Q117=MesCiclo,InicioCiclo,$Q117+MOD(2-WEEKDAY($Q117),7))+13),1,IF(N($U117)&gt;0,AVERAGEIFS($X$5:$X$1000,$S$5:$S$1000,ROW(),$T$5:$T$1000,"Sub"),$X117)))</f>
        <v/>
      </c>
      <c r="AC117" s="63">
        <f>IF($T117="","",IF(AND(ISNUMBER($F117),$F117&lt;=IF($Q117=MesCiclo,InicioCiclo,$Q117+MOD(2-WEEKDAY($Q117),7))+20),1,IF(N($U117)&gt;0,AVERAGEIFS($Y$5:$Y$1000,$S$5:$S$1000,ROW(),$T$5:$T$1000,"Sub"),$Y117)))</f>
        <v/>
      </c>
      <c r="AD117" s="63">
        <f>IF($T117="","",IF(AND(ISNUMBER($F117),$F117&lt;=IF($Q117=MesCiclo,InicioCiclo,$Q117+MOD(2-WEEKDAY($Q117),7))+27),1,IF(N($U117)&gt;0,AVERAGEIFS($Z$5:$Z$1000,$S$5:$S$1000,ROW(),$T$5:$T$1000,"Sub"),$Z117)))</f>
        <v/>
      </c>
      <c r="AE117" s="63">
        <f>IF($T117&lt;&gt;"Macro","",IF(COUNTIFS($Q$5:$Q$1000,$Q117,$T$5:$T$1000,"Macro",$G$5:$G$1000,"&gt;0")=0,1/COUNTIFS($Q$5:$Q$1000,$Q117,$T$5:$T$1000,"Macro"),IF(AND(ISNUMBER($G117),N($G117)&gt;0),$G117,SUMIFS($G$5:$G$1000,$Q$5:$Q$1000,$Q117,$T$5:$T$1000,"Macro")/COUNTIFS($Q$5:$Q$1000,$Q117,$T$5:$T$1000,"Macro",$G$5:$G$1000,"&gt;0"))/(COUNTIFS($Q$5:$Q$1000,$Q117,$T$5:$T$1000,"Macro")*SUMIFS($G$5:$G$1000,$Q$5:$Q$1000,$Q117,$T$5:$T$1000,"Macro")/COUNTIFS($Q$5:$Q$1000,$Q117,$T$5:$T$1000,"Macro",$G$5:$G$1000,"&gt;0"))))</f>
        <v/>
      </c>
    </row>
    <row r="118">
      <c r="A118" s="55">
        <f>IF(NOT((COUNTA($B118:$K118)+COUNTA($O118))&gt;0),"",IF($T118="Macro",COUNTIFS($T$5:$T118,"Macro",$Q$5:$Q118,$Q118),IF(N($S118)=0,"?",COUNTIFS(INDEX($T$5:$T$1000,1):INDEX($T$5:$T$1000,$S118-4),"Macro",INDEX($Q$5:$Q$1000,1):INDEX($Q$5:$Q$1000,$S118-4),INDEX($Q$5:$Q$1000,$S118-4))&amp;"."&amp;COUNTIFS($S$5:$S118,$S118,$T$5:$T118,"Sub"))))</f>
        <v/>
      </c>
      <c r="B118" s="56" t="n"/>
      <c r="C118" s="57" t="n"/>
      <c r="D118" s="58" t="n"/>
      <c r="E118" s="58" t="n"/>
      <c r="F118" s="58" t="n"/>
      <c r="G118" s="59" t="n"/>
      <c r="H118" s="59" t="n"/>
      <c r="I118" s="59" t="n"/>
      <c r="J118" s="59" t="n"/>
      <c r="K118" s="59" t="n"/>
      <c r="L118" s="60">
        <f>IF(NOT((COUNTA($B118:$K118)+COUNTA($O118))&gt;0),"",IF(ISNUMBER($F118),1,IF(N($U118)&gt;0,AVERAGEIFS($V$5:$V$1000,$S$5:$S$1000,ROW(),$T$5:$T$1000,"Sub"),$V118)))</f>
        <v/>
      </c>
      <c r="M118" s="55">
        <f>IF($L118="","",IF($L118&gt;=1,"Completado",IF($L118&gt;0,"En curso","Pendiente")))</f>
        <v/>
      </c>
      <c r="N118" s="55">
        <f>IF(NOT((COUNTA($B118:$K118)+COUNTA($O118))&gt;0),"",IF(ISNUMBER($F118),IF(AND(ISNUMBER($E118),$F118&gt;$E118),"Cumplida con "&amp;($F118-$E118)&amp;IF($F118-$E118=1," día"," días")&amp;" de retraso","Cumplida"),IF(N($L118)&gt;=1,"Cumplida",IF(NOT(ISNUMBER($E118)),"Sin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plazo")))))))</f>
        <v/>
      </c>
      <c r="O118" s="57" t="n"/>
      <c r="P118" s="61">
        <f>IF(NOT((COUNTA($B118:$K118)+COUNTA($O118))&gt;0),"",IF((IF($C118="","Falta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",""))="","✔ OK","⚠ "&amp;LEFT(IF($C118="","Falta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",""),LEN(IF($C118="","Falta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",""))-3)))</f>
        <v/>
      </c>
      <c r="Q118" s="62">
        <f>IF(NOT((COUNTA($B118:$K118)+COUNTA($O118))&gt;0),"",IF(AND($T118="Sub",N($S118)&gt;0),IF(ISNUMBER(INDEX($D$5:$D$1000,$S118-4)),DATE(YEAR(INDEX($D$5:$D$1000,$S118-4)),MONTH(INDEX($D$5:$D$1000,$S118-4)),1),IF(ISNUMBER(INDEX($E$5:$E$1000,$S118-4)),DATE(YEAR(INDEX($E$5:$E$1000,$S118-4)),MONTH(INDEX($E$5:$E$1000,$S118-4)),1),MesCiclo)),IF(ISNUMBER($D118),DATE(YEAR($D118),MONTH($D118),1),IF(ISNUMBER($E118),DATE(YEAR($E118),MONTH($E118),1),MesCiclo))))</f>
        <v/>
      </c>
      <c r="R118" s="63">
        <f>IF(OR($Q118="",$Q118&lt;&gt;MesCiclo),"",COUNTIF($Q$5:$Q118,MesCiclo))</f>
        <v/>
      </c>
      <c r="S118" s="63">
        <f>IF($T118="","",IF($T118="Macro",ROW(),IFERROR(LOOKUP(2,1/($T$5:$T118="Macro"),ROW($T$5:$T118)),0)))</f>
        <v/>
      </c>
      <c r="T118" s="63">
        <f>IF(NOT((COUNTA($B118:$K118)+COUNTA($O118))&gt;0),"",IF($B118="Subactividad","Sub","Macro"))</f>
        <v/>
      </c>
      <c r="U118" s="63">
        <f>IF($T118="Macro",COUNTIFS($S$5:$S$1000,ROW(),$T$5:$T$1000,"Sub"),"")</f>
        <v/>
      </c>
      <c r="V118" s="63">
        <f>IF($T118="","",IF(ISNUMBER($F118),1,IFERROR(LOOKUP(2,1/($H118:$K118&lt;&gt;""),$H118:$K118),0)))</f>
        <v/>
      </c>
      <c r="W118" s="63">
        <f>IF($T118="","",IF(AND(ISNUMBER($F118),$F118&lt;=IF($Q118=MesCiclo,InicioCiclo,$Q118+MOD(2-WEEKDAY($Q118),7))+6),1,IF(ISNUMBER($H118),$H118,0)))</f>
        <v/>
      </c>
      <c r="X118" s="63">
        <f>IF($T118="","",IF(AND(ISNUMBER($F118),$F118&lt;=IF($Q118=MesCiclo,InicioCiclo,$Q118+MOD(2-WEEKDAY($Q118),7))+13),1,IF(ISNUMBER($I118),$I118,$W118)))</f>
        <v/>
      </c>
      <c r="Y118" s="63">
        <f>IF($T118="","",IF(AND(ISNUMBER($F118),$F118&lt;=IF($Q118=MesCiclo,InicioCiclo,$Q118+MOD(2-WEEKDAY($Q118),7))+20),1,IF(ISNUMBER($J118),$J118,$X118)))</f>
        <v/>
      </c>
      <c r="Z118" s="63">
        <f>IF($T118="","",IF(AND(ISNUMBER($F118),$F118&lt;=IF($Q118=MesCiclo,InicioCiclo,$Q118+MOD(2-WEEKDAY($Q118),7))+27),1,IF(ISNUMBER($K118),$K118,$Y118)))</f>
        <v/>
      </c>
      <c r="AA118" s="63">
        <f>IF($T118="","",IF(AND(ISNUMBER($F118),$F118&lt;=IF($Q118=MesCiclo,InicioCiclo,$Q118+MOD(2-WEEKDAY($Q118),7))+6),1,IF(N($U118)&gt;0,AVERAGEIFS($W$5:$W$1000,$S$5:$S$1000,ROW(),$T$5:$T$1000,"Sub"),$W118)))</f>
        <v/>
      </c>
      <c r="AB118" s="63">
        <f>IF($T118="","",IF(AND(ISNUMBER($F118),$F118&lt;=IF($Q118=MesCiclo,InicioCiclo,$Q118+MOD(2-WEEKDAY($Q118),7))+13),1,IF(N($U118)&gt;0,AVERAGEIFS($X$5:$X$1000,$S$5:$S$1000,ROW(),$T$5:$T$1000,"Sub"),$X118)))</f>
        <v/>
      </c>
      <c r="AC118" s="63">
        <f>IF($T118="","",IF(AND(ISNUMBER($F118),$F118&lt;=IF($Q118=MesCiclo,InicioCiclo,$Q118+MOD(2-WEEKDAY($Q118),7))+20),1,IF(N($U118)&gt;0,AVERAGEIFS($Y$5:$Y$1000,$S$5:$S$1000,ROW(),$T$5:$T$1000,"Sub"),$Y118)))</f>
        <v/>
      </c>
      <c r="AD118" s="63">
        <f>IF($T118="","",IF(AND(ISNUMBER($F118),$F118&lt;=IF($Q118=MesCiclo,InicioCiclo,$Q118+MOD(2-WEEKDAY($Q118),7))+27),1,IF(N($U118)&gt;0,AVERAGEIFS($Z$5:$Z$1000,$S$5:$S$1000,ROW(),$T$5:$T$1000,"Sub"),$Z118)))</f>
        <v/>
      </c>
      <c r="AE118" s="63">
        <f>IF($T118&lt;&gt;"Macro","",IF(COUNTIFS($Q$5:$Q$1000,$Q118,$T$5:$T$1000,"Macro",$G$5:$G$1000,"&gt;0")=0,1/COUNTIFS($Q$5:$Q$1000,$Q118,$T$5:$T$1000,"Macro"),IF(AND(ISNUMBER($G118),N($G118)&gt;0),$G118,SUMIFS($G$5:$G$1000,$Q$5:$Q$1000,$Q118,$T$5:$T$1000,"Macro")/COUNTIFS($Q$5:$Q$1000,$Q118,$T$5:$T$1000,"Macro",$G$5:$G$1000,"&gt;0"))/(COUNTIFS($Q$5:$Q$1000,$Q118,$T$5:$T$1000,"Macro")*SUMIFS($G$5:$G$1000,$Q$5:$Q$1000,$Q118,$T$5:$T$1000,"Macro")/COUNTIFS($Q$5:$Q$1000,$Q118,$T$5:$T$1000,"Macro",$G$5:$G$1000,"&gt;0"))))</f>
        <v/>
      </c>
    </row>
    <row r="119">
      <c r="A119" s="55">
        <f>IF(NOT((COUNTA($B119:$K119)+COUNTA($O119))&gt;0),"",IF($T119="Macro",COUNTIFS($T$5:$T119,"Macro",$Q$5:$Q119,$Q119),IF(N($S119)=0,"?",COUNTIFS(INDEX($T$5:$T$1000,1):INDEX($T$5:$T$1000,$S119-4),"Macro",INDEX($Q$5:$Q$1000,1):INDEX($Q$5:$Q$1000,$S119-4),INDEX($Q$5:$Q$1000,$S119-4))&amp;"."&amp;COUNTIFS($S$5:$S119,$S119,$T$5:$T119,"Sub"))))</f>
        <v/>
      </c>
      <c r="B119" s="56" t="n"/>
      <c r="C119" s="57" t="n"/>
      <c r="D119" s="58" t="n"/>
      <c r="E119" s="58" t="n"/>
      <c r="F119" s="58" t="n"/>
      <c r="G119" s="59" t="n"/>
      <c r="H119" s="59" t="n"/>
      <c r="I119" s="59" t="n"/>
      <c r="J119" s="59" t="n"/>
      <c r="K119" s="59" t="n"/>
      <c r="L119" s="60">
        <f>IF(NOT((COUNTA($B119:$K119)+COUNTA($O119))&gt;0),"",IF(ISNUMBER($F119),1,IF(N($U119)&gt;0,AVERAGEIFS($V$5:$V$1000,$S$5:$S$1000,ROW(),$T$5:$T$1000,"Sub"),$V119)))</f>
        <v/>
      </c>
      <c r="M119" s="55">
        <f>IF($L119="","",IF($L119&gt;=1,"Completado",IF($L119&gt;0,"En curso","Pendiente")))</f>
        <v/>
      </c>
      <c r="N119" s="55">
        <f>IF(NOT((COUNTA($B119:$K119)+COUNTA($O119))&gt;0),"",IF(ISNUMBER($F119),IF(AND(ISNUMBER($E119),$F119&gt;$E119),"Cumplida con "&amp;($F119-$E119)&amp;IF($F119-$E119=1," día"," días")&amp;" de retraso","Cumplida"),IF(N($L119)&gt;=1,"Cumplida",IF(NOT(ISNUMBER($E119)),"Sin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plazo")))))))</f>
        <v/>
      </c>
      <c r="O119" s="57" t="n"/>
      <c r="P119" s="61">
        <f>IF(NOT((COUNTA($B119:$K119)+COUNTA($O119))&gt;0),"",IF((IF($C119="","Falta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",""))="","✔ OK","⚠ "&amp;LEFT(IF($C119="","Falta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",""),LEN(IF($C119="","Falta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",""))-3)))</f>
        <v/>
      </c>
      <c r="Q119" s="62">
        <f>IF(NOT((COUNTA($B119:$K119)+COUNTA($O119))&gt;0),"",IF(AND($T119="Sub",N($S119)&gt;0),IF(ISNUMBER(INDEX($D$5:$D$1000,$S119-4)),DATE(YEAR(INDEX($D$5:$D$1000,$S119-4)),MONTH(INDEX($D$5:$D$1000,$S119-4)),1),IF(ISNUMBER(INDEX($E$5:$E$1000,$S119-4)),DATE(YEAR(INDEX($E$5:$E$1000,$S119-4)),MONTH(INDEX($E$5:$E$1000,$S119-4)),1),MesCiclo)),IF(ISNUMBER($D119),DATE(YEAR($D119),MONTH($D119),1),IF(ISNUMBER($E119),DATE(YEAR($E119),MONTH($E119),1),MesCiclo))))</f>
        <v/>
      </c>
      <c r="R119" s="63">
        <f>IF(OR($Q119="",$Q119&lt;&gt;MesCiclo),"",COUNTIF($Q$5:$Q119,MesCiclo))</f>
        <v/>
      </c>
      <c r="S119" s="63">
        <f>IF($T119="","",IF($T119="Macro",ROW(),IFERROR(LOOKUP(2,1/($T$5:$T119="Macro"),ROW($T$5:$T119)),0)))</f>
        <v/>
      </c>
      <c r="T119" s="63">
        <f>IF(NOT((COUNTA($B119:$K119)+COUNTA($O119))&gt;0),"",IF($B119="Subactividad","Sub","Macro"))</f>
        <v/>
      </c>
      <c r="U119" s="63">
        <f>IF($T119="Macro",COUNTIFS($S$5:$S$1000,ROW(),$T$5:$T$1000,"Sub"),"")</f>
        <v/>
      </c>
      <c r="V119" s="63">
        <f>IF($T119="","",IF(ISNUMBER($F119),1,IFERROR(LOOKUP(2,1/($H119:$K119&lt;&gt;""),$H119:$K119),0)))</f>
        <v/>
      </c>
      <c r="W119" s="63">
        <f>IF($T119="","",IF(AND(ISNUMBER($F119),$F119&lt;=IF($Q119=MesCiclo,InicioCiclo,$Q119+MOD(2-WEEKDAY($Q119),7))+6),1,IF(ISNUMBER($H119),$H119,0)))</f>
        <v/>
      </c>
      <c r="X119" s="63">
        <f>IF($T119="","",IF(AND(ISNUMBER($F119),$F119&lt;=IF($Q119=MesCiclo,InicioCiclo,$Q119+MOD(2-WEEKDAY($Q119),7))+13),1,IF(ISNUMBER($I119),$I119,$W119)))</f>
        <v/>
      </c>
      <c r="Y119" s="63">
        <f>IF($T119="","",IF(AND(ISNUMBER($F119),$F119&lt;=IF($Q119=MesCiclo,InicioCiclo,$Q119+MOD(2-WEEKDAY($Q119),7))+20),1,IF(ISNUMBER($J119),$J119,$X119)))</f>
        <v/>
      </c>
      <c r="Z119" s="63">
        <f>IF($T119="","",IF(AND(ISNUMBER($F119),$F119&lt;=IF($Q119=MesCiclo,InicioCiclo,$Q119+MOD(2-WEEKDAY($Q119),7))+27),1,IF(ISNUMBER($K119),$K119,$Y119)))</f>
        <v/>
      </c>
      <c r="AA119" s="63">
        <f>IF($T119="","",IF(AND(ISNUMBER($F119),$F119&lt;=IF($Q119=MesCiclo,InicioCiclo,$Q119+MOD(2-WEEKDAY($Q119),7))+6),1,IF(N($U119)&gt;0,AVERAGEIFS($W$5:$W$1000,$S$5:$S$1000,ROW(),$T$5:$T$1000,"Sub"),$W119)))</f>
        <v/>
      </c>
      <c r="AB119" s="63">
        <f>IF($T119="","",IF(AND(ISNUMBER($F119),$F119&lt;=IF($Q119=MesCiclo,InicioCiclo,$Q119+MOD(2-WEEKDAY($Q119),7))+13),1,IF(N($U119)&gt;0,AVERAGEIFS($X$5:$X$1000,$S$5:$S$1000,ROW(),$T$5:$T$1000,"Sub"),$X119)))</f>
        <v/>
      </c>
      <c r="AC119" s="63">
        <f>IF($T119="","",IF(AND(ISNUMBER($F119),$F119&lt;=IF($Q119=MesCiclo,InicioCiclo,$Q119+MOD(2-WEEKDAY($Q119),7))+20),1,IF(N($U119)&gt;0,AVERAGEIFS($Y$5:$Y$1000,$S$5:$S$1000,ROW(),$T$5:$T$1000,"Sub"),$Y119)))</f>
        <v/>
      </c>
      <c r="AD119" s="63">
        <f>IF($T119="","",IF(AND(ISNUMBER($F119),$F119&lt;=IF($Q119=MesCiclo,InicioCiclo,$Q119+MOD(2-WEEKDAY($Q119),7))+27),1,IF(N($U119)&gt;0,AVERAGEIFS($Z$5:$Z$1000,$S$5:$S$1000,ROW(),$T$5:$T$1000,"Sub"),$Z119)))</f>
        <v/>
      </c>
      <c r="AE119" s="63">
        <f>IF($T119&lt;&gt;"Macro","",IF(COUNTIFS($Q$5:$Q$1000,$Q119,$T$5:$T$1000,"Macro",$G$5:$G$1000,"&gt;0")=0,1/COUNTIFS($Q$5:$Q$1000,$Q119,$T$5:$T$1000,"Macro"),IF(AND(ISNUMBER($G119),N($G119)&gt;0),$G119,SUMIFS($G$5:$G$1000,$Q$5:$Q$1000,$Q119,$T$5:$T$1000,"Macro")/COUNTIFS($Q$5:$Q$1000,$Q119,$T$5:$T$1000,"Macro",$G$5:$G$1000,"&gt;0"))/(COUNTIFS($Q$5:$Q$1000,$Q119,$T$5:$T$1000,"Macro")*SUMIFS($G$5:$G$1000,$Q$5:$Q$1000,$Q119,$T$5:$T$1000,"Macro")/COUNTIFS($Q$5:$Q$1000,$Q119,$T$5:$T$1000,"Macro",$G$5:$G$1000,"&gt;0"))))</f>
        <v/>
      </c>
    </row>
    <row r="120">
      <c r="A120" s="55">
        <f>IF(NOT((COUNTA($B120:$K120)+COUNTA($O120))&gt;0),"",IF($T120="Macro",COUNTIFS($T$5:$T120,"Macro",$Q$5:$Q120,$Q120),IF(N($S120)=0,"?",COUNTIFS(INDEX($T$5:$T$1000,1):INDEX($T$5:$T$1000,$S120-4),"Macro",INDEX($Q$5:$Q$1000,1):INDEX($Q$5:$Q$1000,$S120-4),INDEX($Q$5:$Q$1000,$S120-4))&amp;"."&amp;COUNTIFS($S$5:$S120,$S120,$T$5:$T120,"Sub"))))</f>
        <v/>
      </c>
      <c r="B120" s="56" t="n"/>
      <c r="C120" s="57" t="n"/>
      <c r="D120" s="58" t="n"/>
      <c r="E120" s="58" t="n"/>
      <c r="F120" s="58" t="n"/>
      <c r="G120" s="59" t="n"/>
      <c r="H120" s="59" t="n"/>
      <c r="I120" s="59" t="n"/>
      <c r="J120" s="59" t="n"/>
      <c r="K120" s="59" t="n"/>
      <c r="L120" s="60">
        <f>IF(NOT((COUNTA($B120:$K120)+COUNTA($O120))&gt;0),"",IF(ISNUMBER($F120),1,IF(N($U120)&gt;0,AVERAGEIFS($V$5:$V$1000,$S$5:$S$1000,ROW(),$T$5:$T$1000,"Sub"),$V120)))</f>
        <v/>
      </c>
      <c r="M120" s="55">
        <f>IF($L120="","",IF($L120&gt;=1,"Completado",IF($L120&gt;0,"En curso","Pendiente")))</f>
        <v/>
      </c>
      <c r="N120" s="55">
        <f>IF(NOT((COUNTA($B120:$K120)+COUNTA($O120))&gt;0),"",IF(ISNUMBER($F120),IF(AND(ISNUMBER($E120),$F120&gt;$E120),"Cumplida con "&amp;($F120-$E120)&amp;IF($F120-$E120=1," día"," días")&amp;" de retraso","Cumplida"),IF(N($L120)&gt;=1,"Cumplida",IF(NOT(ISNUMBER($E120)),"Sin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plazo")))))))</f>
        <v/>
      </c>
      <c r="O120" s="57" t="n"/>
      <c r="P120" s="61">
        <f>IF(NOT((COUNTA($B120:$K120)+COUNTA($O120))&gt;0),"",IF((IF($C120="","Falta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",""))="","✔ OK","⚠ "&amp;LEFT(IF($C120="","Falta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",""),LEN(IF($C120="","Falta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",""))-3)))</f>
        <v/>
      </c>
      <c r="Q120" s="62">
        <f>IF(NOT((COUNTA($B120:$K120)+COUNTA($O120))&gt;0),"",IF(AND($T120="Sub",N($S120)&gt;0),IF(ISNUMBER(INDEX($D$5:$D$1000,$S120-4)),DATE(YEAR(INDEX($D$5:$D$1000,$S120-4)),MONTH(INDEX($D$5:$D$1000,$S120-4)),1),IF(ISNUMBER(INDEX($E$5:$E$1000,$S120-4)),DATE(YEAR(INDEX($E$5:$E$1000,$S120-4)),MONTH(INDEX($E$5:$E$1000,$S120-4)),1),MesCiclo)),IF(ISNUMBER($D120),DATE(YEAR($D120),MONTH($D120),1),IF(ISNUMBER($E120),DATE(YEAR($E120),MONTH($E120),1),MesCiclo))))</f>
        <v/>
      </c>
      <c r="R120" s="63">
        <f>IF(OR($Q120="",$Q120&lt;&gt;MesCiclo),"",COUNTIF($Q$5:$Q120,MesCiclo))</f>
        <v/>
      </c>
      <c r="S120" s="63">
        <f>IF($T120="","",IF($T120="Macro",ROW(),IFERROR(LOOKUP(2,1/($T$5:$T120="Macro"),ROW($T$5:$T120)),0)))</f>
        <v/>
      </c>
      <c r="T120" s="63">
        <f>IF(NOT((COUNTA($B120:$K120)+COUNTA($O120))&gt;0),"",IF($B120="Subactividad","Sub","Macro"))</f>
        <v/>
      </c>
      <c r="U120" s="63">
        <f>IF($T120="Macro",COUNTIFS($S$5:$S$1000,ROW(),$T$5:$T$1000,"Sub"),"")</f>
        <v/>
      </c>
      <c r="V120" s="63">
        <f>IF($T120="","",IF(ISNUMBER($F120),1,IFERROR(LOOKUP(2,1/($H120:$K120&lt;&gt;""),$H120:$K120),0)))</f>
        <v/>
      </c>
      <c r="W120" s="63">
        <f>IF($T120="","",IF(AND(ISNUMBER($F120),$F120&lt;=IF($Q120=MesCiclo,InicioCiclo,$Q120+MOD(2-WEEKDAY($Q120),7))+6),1,IF(ISNUMBER($H120),$H120,0)))</f>
        <v/>
      </c>
      <c r="X120" s="63">
        <f>IF($T120="","",IF(AND(ISNUMBER($F120),$F120&lt;=IF($Q120=MesCiclo,InicioCiclo,$Q120+MOD(2-WEEKDAY($Q120),7))+13),1,IF(ISNUMBER($I120),$I120,$W120)))</f>
        <v/>
      </c>
      <c r="Y120" s="63">
        <f>IF($T120="","",IF(AND(ISNUMBER($F120),$F120&lt;=IF($Q120=MesCiclo,InicioCiclo,$Q120+MOD(2-WEEKDAY($Q120),7))+20),1,IF(ISNUMBER($J120),$J120,$X120)))</f>
        <v/>
      </c>
      <c r="Z120" s="63">
        <f>IF($T120="","",IF(AND(ISNUMBER($F120),$F120&lt;=IF($Q120=MesCiclo,InicioCiclo,$Q120+MOD(2-WEEKDAY($Q120),7))+27),1,IF(ISNUMBER($K120),$K120,$Y120)))</f>
        <v/>
      </c>
      <c r="AA120" s="63">
        <f>IF($T120="","",IF(AND(ISNUMBER($F120),$F120&lt;=IF($Q120=MesCiclo,InicioCiclo,$Q120+MOD(2-WEEKDAY($Q120),7))+6),1,IF(N($U120)&gt;0,AVERAGEIFS($W$5:$W$1000,$S$5:$S$1000,ROW(),$T$5:$T$1000,"Sub"),$W120)))</f>
        <v/>
      </c>
      <c r="AB120" s="63">
        <f>IF($T120="","",IF(AND(ISNUMBER($F120),$F120&lt;=IF($Q120=MesCiclo,InicioCiclo,$Q120+MOD(2-WEEKDAY($Q120),7))+13),1,IF(N($U120)&gt;0,AVERAGEIFS($X$5:$X$1000,$S$5:$S$1000,ROW(),$T$5:$T$1000,"Sub"),$X120)))</f>
        <v/>
      </c>
      <c r="AC120" s="63">
        <f>IF($T120="","",IF(AND(ISNUMBER($F120),$F120&lt;=IF($Q120=MesCiclo,InicioCiclo,$Q120+MOD(2-WEEKDAY($Q120),7))+20),1,IF(N($U120)&gt;0,AVERAGEIFS($Y$5:$Y$1000,$S$5:$S$1000,ROW(),$T$5:$T$1000,"Sub"),$Y120)))</f>
        <v/>
      </c>
      <c r="AD120" s="63">
        <f>IF($T120="","",IF(AND(ISNUMBER($F120),$F120&lt;=IF($Q120=MesCiclo,InicioCiclo,$Q120+MOD(2-WEEKDAY($Q120),7))+27),1,IF(N($U120)&gt;0,AVERAGEIFS($Z$5:$Z$1000,$S$5:$S$1000,ROW(),$T$5:$T$1000,"Sub"),$Z120)))</f>
        <v/>
      </c>
      <c r="AE120" s="63">
        <f>IF($T120&lt;&gt;"Macro","",IF(COUNTIFS($Q$5:$Q$1000,$Q120,$T$5:$T$1000,"Macro",$G$5:$G$1000,"&gt;0")=0,1/COUNTIFS($Q$5:$Q$1000,$Q120,$T$5:$T$1000,"Macro"),IF(AND(ISNUMBER($G120),N($G120)&gt;0),$G120,SUMIFS($G$5:$G$1000,$Q$5:$Q$1000,$Q120,$T$5:$T$1000,"Macro")/COUNTIFS($Q$5:$Q$1000,$Q120,$T$5:$T$1000,"Macro",$G$5:$G$1000,"&gt;0"))/(COUNTIFS($Q$5:$Q$1000,$Q120,$T$5:$T$1000,"Macro")*SUMIFS($G$5:$G$1000,$Q$5:$Q$1000,$Q120,$T$5:$T$1000,"Macro")/COUNTIFS($Q$5:$Q$1000,$Q120,$T$5:$T$1000,"Macro",$G$5:$G$1000,"&gt;0"))))</f>
        <v/>
      </c>
    </row>
    <row r="121">
      <c r="A121" s="55">
        <f>IF(NOT((COUNTA($B121:$K121)+COUNTA($O121))&gt;0),"",IF($T121="Macro",COUNTIFS($T$5:$T121,"Macro",$Q$5:$Q121,$Q121),IF(N($S121)=0,"?",COUNTIFS(INDEX($T$5:$T$1000,1):INDEX($T$5:$T$1000,$S121-4),"Macro",INDEX($Q$5:$Q$1000,1):INDEX($Q$5:$Q$1000,$S121-4),INDEX($Q$5:$Q$1000,$S121-4))&amp;"."&amp;COUNTIFS($S$5:$S121,$S121,$T$5:$T121,"Sub"))))</f>
        <v/>
      </c>
      <c r="B121" s="56" t="n"/>
      <c r="C121" s="57" t="n"/>
      <c r="D121" s="58" t="n"/>
      <c r="E121" s="58" t="n"/>
      <c r="F121" s="58" t="n"/>
      <c r="G121" s="59" t="n"/>
      <c r="H121" s="59" t="n"/>
      <c r="I121" s="59" t="n"/>
      <c r="J121" s="59" t="n"/>
      <c r="K121" s="59" t="n"/>
      <c r="L121" s="60">
        <f>IF(NOT((COUNTA($B121:$K121)+COUNTA($O121))&gt;0),"",IF(ISNUMBER($F121),1,IF(N($U121)&gt;0,AVERAGEIFS($V$5:$V$1000,$S$5:$S$1000,ROW(),$T$5:$T$1000,"Sub"),$V121)))</f>
        <v/>
      </c>
      <c r="M121" s="55">
        <f>IF($L121="","",IF($L121&gt;=1,"Completado",IF($L121&gt;0,"En curso","Pendiente")))</f>
        <v/>
      </c>
      <c r="N121" s="55">
        <f>IF(NOT((COUNTA($B121:$K121)+COUNTA($O121))&gt;0),"",IF(ISNUMBER($F121),IF(AND(ISNUMBER($E121),$F121&gt;$E121),"Cumplida con "&amp;($F121-$E121)&amp;IF($F121-$E121=1," día"," días")&amp;" de retraso","Cumplida"),IF(N($L121)&gt;=1,"Cumplida",IF(NOT(ISNUMBER($E121)),"Sin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plazo")))))))</f>
        <v/>
      </c>
      <c r="O121" s="57" t="n"/>
      <c r="P121" s="61">
        <f>IF(NOT((COUNTA($B121:$K121)+COUNTA($O121))&gt;0),"",IF((IF($C121="","Falta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",""))="","✔ OK","⚠ "&amp;LEFT(IF($C121="","Falta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",""),LEN(IF($C121="","Falta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",""))-3)))</f>
        <v/>
      </c>
      <c r="Q121" s="62">
        <f>IF(NOT((COUNTA($B121:$K121)+COUNTA($O121))&gt;0),"",IF(AND($T121="Sub",N($S121)&gt;0),IF(ISNUMBER(INDEX($D$5:$D$1000,$S121-4)),DATE(YEAR(INDEX($D$5:$D$1000,$S121-4)),MONTH(INDEX($D$5:$D$1000,$S121-4)),1),IF(ISNUMBER(INDEX($E$5:$E$1000,$S121-4)),DATE(YEAR(INDEX($E$5:$E$1000,$S121-4)),MONTH(INDEX($E$5:$E$1000,$S121-4)),1),MesCiclo)),IF(ISNUMBER($D121),DATE(YEAR($D121),MONTH($D121),1),IF(ISNUMBER($E121),DATE(YEAR($E121),MONTH($E121),1),MesCiclo))))</f>
        <v/>
      </c>
      <c r="R121" s="63">
        <f>IF(OR($Q121="",$Q121&lt;&gt;MesCiclo),"",COUNTIF($Q$5:$Q121,MesCiclo))</f>
        <v/>
      </c>
      <c r="S121" s="63">
        <f>IF($T121="","",IF($T121="Macro",ROW(),IFERROR(LOOKUP(2,1/($T$5:$T121="Macro"),ROW($T$5:$T121)),0)))</f>
        <v/>
      </c>
      <c r="T121" s="63">
        <f>IF(NOT((COUNTA($B121:$K121)+COUNTA($O121))&gt;0),"",IF($B121="Subactividad","Sub","Macro"))</f>
        <v/>
      </c>
      <c r="U121" s="63">
        <f>IF($T121="Macro",COUNTIFS($S$5:$S$1000,ROW(),$T$5:$T$1000,"Sub"),"")</f>
        <v/>
      </c>
      <c r="V121" s="63">
        <f>IF($T121="","",IF(ISNUMBER($F121),1,IFERROR(LOOKUP(2,1/($H121:$K121&lt;&gt;""),$H121:$K121),0)))</f>
        <v/>
      </c>
      <c r="W121" s="63">
        <f>IF($T121="","",IF(AND(ISNUMBER($F121),$F121&lt;=IF($Q121=MesCiclo,InicioCiclo,$Q121+MOD(2-WEEKDAY($Q121),7))+6),1,IF(ISNUMBER($H121),$H121,0)))</f>
        <v/>
      </c>
      <c r="X121" s="63">
        <f>IF($T121="","",IF(AND(ISNUMBER($F121),$F121&lt;=IF($Q121=MesCiclo,InicioCiclo,$Q121+MOD(2-WEEKDAY($Q121),7))+13),1,IF(ISNUMBER($I121),$I121,$W121)))</f>
        <v/>
      </c>
      <c r="Y121" s="63">
        <f>IF($T121="","",IF(AND(ISNUMBER($F121),$F121&lt;=IF($Q121=MesCiclo,InicioCiclo,$Q121+MOD(2-WEEKDAY($Q121),7))+20),1,IF(ISNUMBER($J121),$J121,$X121)))</f>
        <v/>
      </c>
      <c r="Z121" s="63">
        <f>IF($T121="","",IF(AND(ISNUMBER($F121),$F121&lt;=IF($Q121=MesCiclo,InicioCiclo,$Q121+MOD(2-WEEKDAY($Q121),7))+27),1,IF(ISNUMBER($K121),$K121,$Y121)))</f>
        <v/>
      </c>
      <c r="AA121" s="63">
        <f>IF($T121="","",IF(AND(ISNUMBER($F121),$F121&lt;=IF($Q121=MesCiclo,InicioCiclo,$Q121+MOD(2-WEEKDAY($Q121),7))+6),1,IF(N($U121)&gt;0,AVERAGEIFS($W$5:$W$1000,$S$5:$S$1000,ROW(),$T$5:$T$1000,"Sub"),$W121)))</f>
        <v/>
      </c>
      <c r="AB121" s="63">
        <f>IF($T121="","",IF(AND(ISNUMBER($F121),$F121&lt;=IF($Q121=MesCiclo,InicioCiclo,$Q121+MOD(2-WEEKDAY($Q121),7))+13),1,IF(N($U121)&gt;0,AVERAGEIFS($X$5:$X$1000,$S$5:$S$1000,ROW(),$T$5:$T$1000,"Sub"),$X121)))</f>
        <v/>
      </c>
      <c r="AC121" s="63">
        <f>IF($T121="","",IF(AND(ISNUMBER($F121),$F121&lt;=IF($Q121=MesCiclo,InicioCiclo,$Q121+MOD(2-WEEKDAY($Q121),7))+20),1,IF(N($U121)&gt;0,AVERAGEIFS($Y$5:$Y$1000,$S$5:$S$1000,ROW(),$T$5:$T$1000,"Sub"),$Y121)))</f>
        <v/>
      </c>
      <c r="AD121" s="63">
        <f>IF($T121="","",IF(AND(ISNUMBER($F121),$F121&lt;=IF($Q121=MesCiclo,InicioCiclo,$Q121+MOD(2-WEEKDAY($Q121),7))+27),1,IF(N($U121)&gt;0,AVERAGEIFS($Z$5:$Z$1000,$S$5:$S$1000,ROW(),$T$5:$T$1000,"Sub"),$Z121)))</f>
        <v/>
      </c>
      <c r="AE121" s="63">
        <f>IF($T121&lt;&gt;"Macro","",IF(COUNTIFS($Q$5:$Q$1000,$Q121,$T$5:$T$1000,"Macro",$G$5:$G$1000,"&gt;0")=0,1/COUNTIFS($Q$5:$Q$1000,$Q121,$T$5:$T$1000,"Macro"),IF(AND(ISNUMBER($G121),N($G121)&gt;0),$G121,SUMIFS($G$5:$G$1000,$Q$5:$Q$1000,$Q121,$T$5:$T$1000,"Macro")/COUNTIFS($Q$5:$Q$1000,$Q121,$T$5:$T$1000,"Macro",$G$5:$G$1000,"&gt;0"))/(COUNTIFS($Q$5:$Q$1000,$Q121,$T$5:$T$1000,"Macro")*SUMIFS($G$5:$G$1000,$Q$5:$Q$1000,$Q121,$T$5:$T$1000,"Macro")/COUNTIFS($Q$5:$Q$1000,$Q121,$T$5:$T$1000,"Macro",$G$5:$G$1000,"&gt;0"))))</f>
        <v/>
      </c>
    </row>
    <row r="122">
      <c r="A122" s="55">
        <f>IF(NOT((COUNTA($B122:$K122)+COUNTA($O122))&gt;0),"",IF($T122="Macro",COUNTIFS($T$5:$T122,"Macro",$Q$5:$Q122,$Q122),IF(N($S122)=0,"?",COUNTIFS(INDEX($T$5:$T$1000,1):INDEX($T$5:$T$1000,$S122-4),"Macro",INDEX($Q$5:$Q$1000,1):INDEX($Q$5:$Q$1000,$S122-4),INDEX($Q$5:$Q$1000,$S122-4))&amp;"."&amp;COUNTIFS($S$5:$S122,$S122,$T$5:$T122,"Sub"))))</f>
        <v/>
      </c>
      <c r="B122" s="56" t="n"/>
      <c r="C122" s="57" t="n"/>
      <c r="D122" s="58" t="n"/>
      <c r="E122" s="58" t="n"/>
      <c r="F122" s="58" t="n"/>
      <c r="G122" s="59" t="n"/>
      <c r="H122" s="59" t="n"/>
      <c r="I122" s="59" t="n"/>
      <c r="J122" s="59" t="n"/>
      <c r="K122" s="59" t="n"/>
      <c r="L122" s="60">
        <f>IF(NOT((COUNTA($B122:$K122)+COUNTA($O122))&gt;0),"",IF(ISNUMBER($F122),1,IF(N($U122)&gt;0,AVERAGEIFS($V$5:$V$1000,$S$5:$S$1000,ROW(),$T$5:$T$1000,"Sub"),$V122)))</f>
        <v/>
      </c>
      <c r="M122" s="55">
        <f>IF($L122="","",IF($L122&gt;=1,"Completado",IF($L122&gt;0,"En curso","Pendiente")))</f>
        <v/>
      </c>
      <c r="N122" s="55">
        <f>IF(NOT((COUNTA($B122:$K122)+COUNTA($O122))&gt;0),"",IF(ISNUMBER($F122),IF(AND(ISNUMBER($E122),$F122&gt;$E122),"Cumplida con "&amp;($F122-$E122)&amp;IF($F122-$E122=1," día"," días")&amp;" de retraso","Cumplida"),IF(N($L122)&gt;=1,"Cumplida",IF(NOT(ISNUMBER($E122)),"Sin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plazo")))))))</f>
        <v/>
      </c>
      <c r="O122" s="57" t="n"/>
      <c r="P122" s="61">
        <f>IF(NOT((COUNTA($B122:$K122)+COUNTA($O122))&gt;0),"",IF((IF($C122="","Falta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",""))="","✔ OK","⚠ "&amp;LEFT(IF($C122="","Falta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",""),LEN(IF($C122="","Falta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",""))-3)))</f>
        <v/>
      </c>
      <c r="Q122" s="62">
        <f>IF(NOT((COUNTA($B122:$K122)+COUNTA($O122))&gt;0),"",IF(AND($T122="Sub",N($S122)&gt;0),IF(ISNUMBER(INDEX($D$5:$D$1000,$S122-4)),DATE(YEAR(INDEX($D$5:$D$1000,$S122-4)),MONTH(INDEX($D$5:$D$1000,$S122-4)),1),IF(ISNUMBER(INDEX($E$5:$E$1000,$S122-4)),DATE(YEAR(INDEX($E$5:$E$1000,$S122-4)),MONTH(INDEX($E$5:$E$1000,$S122-4)),1),MesCiclo)),IF(ISNUMBER($D122),DATE(YEAR($D122),MONTH($D122),1),IF(ISNUMBER($E122),DATE(YEAR($E122),MONTH($E122),1),MesCiclo))))</f>
        <v/>
      </c>
      <c r="R122" s="63">
        <f>IF(OR($Q122="",$Q122&lt;&gt;MesCiclo),"",COUNTIF($Q$5:$Q122,MesCiclo))</f>
        <v/>
      </c>
      <c r="S122" s="63">
        <f>IF($T122="","",IF($T122="Macro",ROW(),IFERROR(LOOKUP(2,1/($T$5:$T122="Macro"),ROW($T$5:$T122)),0)))</f>
        <v/>
      </c>
      <c r="T122" s="63">
        <f>IF(NOT((COUNTA($B122:$K122)+COUNTA($O122))&gt;0),"",IF($B122="Subactividad","Sub","Macro"))</f>
        <v/>
      </c>
      <c r="U122" s="63">
        <f>IF($T122="Macro",COUNTIFS($S$5:$S$1000,ROW(),$T$5:$T$1000,"Sub"),"")</f>
        <v/>
      </c>
      <c r="V122" s="63">
        <f>IF($T122="","",IF(ISNUMBER($F122),1,IFERROR(LOOKUP(2,1/($H122:$K122&lt;&gt;""),$H122:$K122),0)))</f>
        <v/>
      </c>
      <c r="W122" s="63">
        <f>IF($T122="","",IF(AND(ISNUMBER($F122),$F122&lt;=IF($Q122=MesCiclo,InicioCiclo,$Q122+MOD(2-WEEKDAY($Q122),7))+6),1,IF(ISNUMBER($H122),$H122,0)))</f>
        <v/>
      </c>
      <c r="X122" s="63">
        <f>IF($T122="","",IF(AND(ISNUMBER($F122),$F122&lt;=IF($Q122=MesCiclo,InicioCiclo,$Q122+MOD(2-WEEKDAY($Q122),7))+13),1,IF(ISNUMBER($I122),$I122,$W122)))</f>
        <v/>
      </c>
      <c r="Y122" s="63">
        <f>IF($T122="","",IF(AND(ISNUMBER($F122),$F122&lt;=IF($Q122=MesCiclo,InicioCiclo,$Q122+MOD(2-WEEKDAY($Q122),7))+20),1,IF(ISNUMBER($J122),$J122,$X122)))</f>
        <v/>
      </c>
      <c r="Z122" s="63">
        <f>IF($T122="","",IF(AND(ISNUMBER($F122),$F122&lt;=IF($Q122=MesCiclo,InicioCiclo,$Q122+MOD(2-WEEKDAY($Q122),7))+27),1,IF(ISNUMBER($K122),$K122,$Y122)))</f>
        <v/>
      </c>
      <c r="AA122" s="63">
        <f>IF($T122="","",IF(AND(ISNUMBER($F122),$F122&lt;=IF($Q122=MesCiclo,InicioCiclo,$Q122+MOD(2-WEEKDAY($Q122),7))+6),1,IF(N($U122)&gt;0,AVERAGEIFS($W$5:$W$1000,$S$5:$S$1000,ROW(),$T$5:$T$1000,"Sub"),$W122)))</f>
        <v/>
      </c>
      <c r="AB122" s="63">
        <f>IF($T122="","",IF(AND(ISNUMBER($F122),$F122&lt;=IF($Q122=MesCiclo,InicioCiclo,$Q122+MOD(2-WEEKDAY($Q122),7))+13),1,IF(N($U122)&gt;0,AVERAGEIFS($X$5:$X$1000,$S$5:$S$1000,ROW(),$T$5:$T$1000,"Sub"),$X122)))</f>
        <v/>
      </c>
      <c r="AC122" s="63">
        <f>IF($T122="","",IF(AND(ISNUMBER($F122),$F122&lt;=IF($Q122=MesCiclo,InicioCiclo,$Q122+MOD(2-WEEKDAY($Q122),7))+20),1,IF(N($U122)&gt;0,AVERAGEIFS($Y$5:$Y$1000,$S$5:$S$1000,ROW(),$T$5:$T$1000,"Sub"),$Y122)))</f>
        <v/>
      </c>
      <c r="AD122" s="63">
        <f>IF($T122="","",IF(AND(ISNUMBER($F122),$F122&lt;=IF($Q122=MesCiclo,InicioCiclo,$Q122+MOD(2-WEEKDAY($Q122),7))+27),1,IF(N($U122)&gt;0,AVERAGEIFS($Z$5:$Z$1000,$S$5:$S$1000,ROW(),$T$5:$T$1000,"Sub"),$Z122)))</f>
        <v/>
      </c>
      <c r="AE122" s="63">
        <f>IF($T122&lt;&gt;"Macro","",IF(COUNTIFS($Q$5:$Q$1000,$Q122,$T$5:$T$1000,"Macro",$G$5:$G$1000,"&gt;0")=0,1/COUNTIFS($Q$5:$Q$1000,$Q122,$T$5:$T$1000,"Macro"),IF(AND(ISNUMBER($G122),N($G122)&gt;0),$G122,SUMIFS($G$5:$G$1000,$Q$5:$Q$1000,$Q122,$T$5:$T$1000,"Macro")/COUNTIFS($Q$5:$Q$1000,$Q122,$T$5:$T$1000,"Macro",$G$5:$G$1000,"&gt;0"))/(COUNTIFS($Q$5:$Q$1000,$Q122,$T$5:$T$1000,"Macro")*SUMIFS($G$5:$G$1000,$Q$5:$Q$1000,$Q122,$T$5:$T$1000,"Macro")/COUNTIFS($Q$5:$Q$1000,$Q122,$T$5:$T$1000,"Macro",$G$5:$G$1000,"&gt;0"))))</f>
        <v/>
      </c>
    </row>
    <row r="123">
      <c r="A123" s="55">
        <f>IF(NOT((COUNTA($B123:$K123)+COUNTA($O123))&gt;0),"",IF($T123="Macro",COUNTIFS($T$5:$T123,"Macro",$Q$5:$Q123,$Q123),IF(N($S123)=0,"?",COUNTIFS(INDEX($T$5:$T$1000,1):INDEX($T$5:$T$1000,$S123-4),"Macro",INDEX($Q$5:$Q$1000,1):INDEX($Q$5:$Q$1000,$S123-4),INDEX($Q$5:$Q$1000,$S123-4))&amp;"."&amp;COUNTIFS($S$5:$S123,$S123,$T$5:$T123,"Sub"))))</f>
        <v/>
      </c>
      <c r="B123" s="56" t="n"/>
      <c r="C123" s="57" t="n"/>
      <c r="D123" s="58" t="n"/>
      <c r="E123" s="58" t="n"/>
      <c r="F123" s="58" t="n"/>
      <c r="G123" s="59" t="n"/>
      <c r="H123" s="59" t="n"/>
      <c r="I123" s="59" t="n"/>
      <c r="J123" s="59" t="n"/>
      <c r="K123" s="59" t="n"/>
      <c r="L123" s="60">
        <f>IF(NOT((COUNTA($B123:$K123)+COUNTA($O123))&gt;0),"",IF(ISNUMBER($F123),1,IF(N($U123)&gt;0,AVERAGEIFS($V$5:$V$1000,$S$5:$S$1000,ROW(),$T$5:$T$1000,"Sub"),$V123)))</f>
        <v/>
      </c>
      <c r="M123" s="55">
        <f>IF($L123="","",IF($L123&gt;=1,"Completado",IF($L123&gt;0,"En curso","Pendiente")))</f>
        <v/>
      </c>
      <c r="N123" s="55">
        <f>IF(NOT((COUNTA($B123:$K123)+COUNTA($O123))&gt;0),"",IF(ISNUMBER($F123),IF(AND(ISNUMBER($E123),$F123&gt;$E123),"Cumplida con "&amp;($F123-$E123)&amp;IF($F123-$E123=1," día"," días")&amp;" de retraso","Cumplida"),IF(N($L123)&gt;=1,"Cumplida",IF(NOT(ISNUMBER($E123)),"Sin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plazo")))))))</f>
        <v/>
      </c>
      <c r="O123" s="57" t="n"/>
      <c r="P123" s="61">
        <f>IF(NOT((COUNTA($B123:$K123)+COUNTA($O123))&gt;0),"",IF((IF($C123="","Falta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",""))="","✔ OK","⚠ "&amp;LEFT(IF($C123="","Falta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",""),LEN(IF($C123="","Falta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",""))-3)))</f>
        <v/>
      </c>
      <c r="Q123" s="62">
        <f>IF(NOT((COUNTA($B123:$K123)+COUNTA($O123))&gt;0),"",IF(AND($T123="Sub",N($S123)&gt;0),IF(ISNUMBER(INDEX($D$5:$D$1000,$S123-4)),DATE(YEAR(INDEX($D$5:$D$1000,$S123-4)),MONTH(INDEX($D$5:$D$1000,$S123-4)),1),IF(ISNUMBER(INDEX($E$5:$E$1000,$S123-4)),DATE(YEAR(INDEX($E$5:$E$1000,$S123-4)),MONTH(INDEX($E$5:$E$1000,$S123-4)),1),MesCiclo)),IF(ISNUMBER($D123),DATE(YEAR($D123),MONTH($D123),1),IF(ISNUMBER($E123),DATE(YEAR($E123),MONTH($E123),1),MesCiclo))))</f>
        <v/>
      </c>
      <c r="R123" s="63">
        <f>IF(OR($Q123="",$Q123&lt;&gt;MesCiclo),"",COUNTIF($Q$5:$Q123,MesCiclo))</f>
        <v/>
      </c>
      <c r="S123" s="63">
        <f>IF($T123="","",IF($T123="Macro",ROW(),IFERROR(LOOKUP(2,1/($T$5:$T123="Macro"),ROW($T$5:$T123)),0)))</f>
        <v/>
      </c>
      <c r="T123" s="63">
        <f>IF(NOT((COUNTA($B123:$K123)+COUNTA($O123))&gt;0),"",IF($B123="Subactividad","Sub","Macro"))</f>
        <v/>
      </c>
      <c r="U123" s="63">
        <f>IF($T123="Macro",COUNTIFS($S$5:$S$1000,ROW(),$T$5:$T$1000,"Sub"),"")</f>
        <v/>
      </c>
      <c r="V123" s="63">
        <f>IF($T123="","",IF(ISNUMBER($F123),1,IFERROR(LOOKUP(2,1/($H123:$K123&lt;&gt;""),$H123:$K123),0)))</f>
        <v/>
      </c>
      <c r="W123" s="63">
        <f>IF($T123="","",IF(AND(ISNUMBER($F123),$F123&lt;=IF($Q123=MesCiclo,InicioCiclo,$Q123+MOD(2-WEEKDAY($Q123),7))+6),1,IF(ISNUMBER($H123),$H123,0)))</f>
        <v/>
      </c>
      <c r="X123" s="63">
        <f>IF($T123="","",IF(AND(ISNUMBER($F123),$F123&lt;=IF($Q123=MesCiclo,InicioCiclo,$Q123+MOD(2-WEEKDAY($Q123),7))+13),1,IF(ISNUMBER($I123),$I123,$W123)))</f>
        <v/>
      </c>
      <c r="Y123" s="63">
        <f>IF($T123="","",IF(AND(ISNUMBER($F123),$F123&lt;=IF($Q123=MesCiclo,InicioCiclo,$Q123+MOD(2-WEEKDAY($Q123),7))+20),1,IF(ISNUMBER($J123),$J123,$X123)))</f>
        <v/>
      </c>
      <c r="Z123" s="63">
        <f>IF($T123="","",IF(AND(ISNUMBER($F123),$F123&lt;=IF($Q123=MesCiclo,InicioCiclo,$Q123+MOD(2-WEEKDAY($Q123),7))+27),1,IF(ISNUMBER($K123),$K123,$Y123)))</f>
        <v/>
      </c>
      <c r="AA123" s="63">
        <f>IF($T123="","",IF(AND(ISNUMBER($F123),$F123&lt;=IF($Q123=MesCiclo,InicioCiclo,$Q123+MOD(2-WEEKDAY($Q123),7))+6),1,IF(N($U123)&gt;0,AVERAGEIFS($W$5:$W$1000,$S$5:$S$1000,ROW(),$T$5:$T$1000,"Sub"),$W123)))</f>
        <v/>
      </c>
      <c r="AB123" s="63">
        <f>IF($T123="","",IF(AND(ISNUMBER($F123),$F123&lt;=IF($Q123=MesCiclo,InicioCiclo,$Q123+MOD(2-WEEKDAY($Q123),7))+13),1,IF(N($U123)&gt;0,AVERAGEIFS($X$5:$X$1000,$S$5:$S$1000,ROW(),$T$5:$T$1000,"Sub"),$X123)))</f>
        <v/>
      </c>
      <c r="AC123" s="63">
        <f>IF($T123="","",IF(AND(ISNUMBER($F123),$F123&lt;=IF($Q123=MesCiclo,InicioCiclo,$Q123+MOD(2-WEEKDAY($Q123),7))+20),1,IF(N($U123)&gt;0,AVERAGEIFS($Y$5:$Y$1000,$S$5:$S$1000,ROW(),$T$5:$T$1000,"Sub"),$Y123)))</f>
        <v/>
      </c>
      <c r="AD123" s="63">
        <f>IF($T123="","",IF(AND(ISNUMBER($F123),$F123&lt;=IF($Q123=MesCiclo,InicioCiclo,$Q123+MOD(2-WEEKDAY($Q123),7))+27),1,IF(N($U123)&gt;0,AVERAGEIFS($Z$5:$Z$1000,$S$5:$S$1000,ROW(),$T$5:$T$1000,"Sub"),$Z123)))</f>
        <v/>
      </c>
      <c r="AE123" s="63">
        <f>IF($T123&lt;&gt;"Macro","",IF(COUNTIFS($Q$5:$Q$1000,$Q123,$T$5:$T$1000,"Macro",$G$5:$G$1000,"&gt;0")=0,1/COUNTIFS($Q$5:$Q$1000,$Q123,$T$5:$T$1000,"Macro"),IF(AND(ISNUMBER($G123),N($G123)&gt;0),$G123,SUMIFS($G$5:$G$1000,$Q$5:$Q$1000,$Q123,$T$5:$T$1000,"Macro")/COUNTIFS($Q$5:$Q$1000,$Q123,$T$5:$T$1000,"Macro",$G$5:$G$1000,"&gt;0"))/(COUNTIFS($Q$5:$Q$1000,$Q123,$T$5:$T$1000,"Macro")*SUMIFS($G$5:$G$1000,$Q$5:$Q$1000,$Q123,$T$5:$T$1000,"Macro")/COUNTIFS($Q$5:$Q$1000,$Q123,$T$5:$T$1000,"Macro",$G$5:$G$1000,"&gt;0"))))</f>
        <v/>
      </c>
    </row>
    <row r="124">
      <c r="A124" s="55">
        <f>IF(NOT((COUNTA($B124:$K124)+COUNTA($O124))&gt;0),"",IF($T124="Macro",COUNTIFS($T$5:$T124,"Macro",$Q$5:$Q124,$Q124),IF(N($S124)=0,"?",COUNTIFS(INDEX($T$5:$T$1000,1):INDEX($T$5:$T$1000,$S124-4),"Macro",INDEX($Q$5:$Q$1000,1):INDEX($Q$5:$Q$1000,$S124-4),INDEX($Q$5:$Q$1000,$S124-4))&amp;"."&amp;COUNTIFS($S$5:$S124,$S124,$T$5:$T124,"Sub"))))</f>
        <v/>
      </c>
      <c r="B124" s="56" t="n"/>
      <c r="C124" s="57" t="n"/>
      <c r="D124" s="58" t="n"/>
      <c r="E124" s="58" t="n"/>
      <c r="F124" s="58" t="n"/>
      <c r="G124" s="59" t="n"/>
      <c r="H124" s="59" t="n"/>
      <c r="I124" s="59" t="n"/>
      <c r="J124" s="59" t="n"/>
      <c r="K124" s="59" t="n"/>
      <c r="L124" s="60">
        <f>IF(NOT((COUNTA($B124:$K124)+COUNTA($O124))&gt;0),"",IF(ISNUMBER($F124),1,IF(N($U124)&gt;0,AVERAGEIFS($V$5:$V$1000,$S$5:$S$1000,ROW(),$T$5:$T$1000,"Sub"),$V124)))</f>
        <v/>
      </c>
      <c r="M124" s="55">
        <f>IF($L124="","",IF($L124&gt;=1,"Completado",IF($L124&gt;0,"En curso","Pendiente")))</f>
        <v/>
      </c>
      <c r="N124" s="55">
        <f>IF(NOT((COUNTA($B124:$K124)+COUNTA($O124))&gt;0),"",IF(ISNUMBER($F124),IF(AND(ISNUMBER($E124),$F124&gt;$E124),"Cumplida con "&amp;($F124-$E124)&amp;IF($F124-$E124=1," día"," días")&amp;" de retraso","Cumplida"),IF(N($L124)&gt;=1,"Cumplida",IF(NOT(ISNUMBER($E124)),"Sin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plazo")))))))</f>
        <v/>
      </c>
      <c r="O124" s="57" t="n"/>
      <c r="P124" s="61">
        <f>IF(NOT((COUNTA($B124:$K124)+COUNTA($O124))&gt;0),"",IF((IF($C124="","Falta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",""))="","✔ OK","⚠ "&amp;LEFT(IF($C124="","Falta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",""),LEN(IF($C124="","Falta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",""))-3)))</f>
        <v/>
      </c>
      <c r="Q124" s="62">
        <f>IF(NOT((COUNTA($B124:$K124)+COUNTA($O124))&gt;0),"",IF(AND($T124="Sub",N($S124)&gt;0),IF(ISNUMBER(INDEX($D$5:$D$1000,$S124-4)),DATE(YEAR(INDEX($D$5:$D$1000,$S124-4)),MONTH(INDEX($D$5:$D$1000,$S124-4)),1),IF(ISNUMBER(INDEX($E$5:$E$1000,$S124-4)),DATE(YEAR(INDEX($E$5:$E$1000,$S124-4)),MONTH(INDEX($E$5:$E$1000,$S124-4)),1),MesCiclo)),IF(ISNUMBER($D124),DATE(YEAR($D124),MONTH($D124),1),IF(ISNUMBER($E124),DATE(YEAR($E124),MONTH($E124),1),MesCiclo))))</f>
        <v/>
      </c>
      <c r="R124" s="63">
        <f>IF(OR($Q124="",$Q124&lt;&gt;MesCiclo),"",COUNTIF($Q$5:$Q124,MesCiclo))</f>
        <v/>
      </c>
      <c r="S124" s="63">
        <f>IF($T124="","",IF($T124="Macro",ROW(),IFERROR(LOOKUP(2,1/($T$5:$T124="Macro"),ROW($T$5:$T124)),0)))</f>
        <v/>
      </c>
      <c r="T124" s="63">
        <f>IF(NOT((COUNTA($B124:$K124)+COUNTA($O124))&gt;0),"",IF($B124="Subactividad","Sub","Macro"))</f>
        <v/>
      </c>
      <c r="U124" s="63">
        <f>IF($T124="Macro",COUNTIFS($S$5:$S$1000,ROW(),$T$5:$T$1000,"Sub"),"")</f>
        <v/>
      </c>
      <c r="V124" s="63">
        <f>IF($T124="","",IF(ISNUMBER($F124),1,IFERROR(LOOKUP(2,1/($H124:$K124&lt;&gt;""),$H124:$K124),0)))</f>
        <v/>
      </c>
      <c r="W124" s="63">
        <f>IF($T124="","",IF(AND(ISNUMBER($F124),$F124&lt;=IF($Q124=MesCiclo,InicioCiclo,$Q124+MOD(2-WEEKDAY($Q124),7))+6),1,IF(ISNUMBER($H124),$H124,0)))</f>
        <v/>
      </c>
      <c r="X124" s="63">
        <f>IF($T124="","",IF(AND(ISNUMBER($F124),$F124&lt;=IF($Q124=MesCiclo,InicioCiclo,$Q124+MOD(2-WEEKDAY($Q124),7))+13),1,IF(ISNUMBER($I124),$I124,$W124)))</f>
        <v/>
      </c>
      <c r="Y124" s="63">
        <f>IF($T124="","",IF(AND(ISNUMBER($F124),$F124&lt;=IF($Q124=MesCiclo,InicioCiclo,$Q124+MOD(2-WEEKDAY($Q124),7))+20),1,IF(ISNUMBER($J124),$J124,$X124)))</f>
        <v/>
      </c>
      <c r="Z124" s="63">
        <f>IF($T124="","",IF(AND(ISNUMBER($F124),$F124&lt;=IF($Q124=MesCiclo,InicioCiclo,$Q124+MOD(2-WEEKDAY($Q124),7))+27),1,IF(ISNUMBER($K124),$K124,$Y124)))</f>
        <v/>
      </c>
      <c r="AA124" s="63">
        <f>IF($T124="","",IF(AND(ISNUMBER($F124),$F124&lt;=IF($Q124=MesCiclo,InicioCiclo,$Q124+MOD(2-WEEKDAY($Q124),7))+6),1,IF(N($U124)&gt;0,AVERAGEIFS($W$5:$W$1000,$S$5:$S$1000,ROW(),$T$5:$T$1000,"Sub"),$W124)))</f>
        <v/>
      </c>
      <c r="AB124" s="63">
        <f>IF($T124="","",IF(AND(ISNUMBER($F124),$F124&lt;=IF($Q124=MesCiclo,InicioCiclo,$Q124+MOD(2-WEEKDAY($Q124),7))+13),1,IF(N($U124)&gt;0,AVERAGEIFS($X$5:$X$1000,$S$5:$S$1000,ROW(),$T$5:$T$1000,"Sub"),$X124)))</f>
        <v/>
      </c>
      <c r="AC124" s="63">
        <f>IF($T124="","",IF(AND(ISNUMBER($F124),$F124&lt;=IF($Q124=MesCiclo,InicioCiclo,$Q124+MOD(2-WEEKDAY($Q124),7))+20),1,IF(N($U124)&gt;0,AVERAGEIFS($Y$5:$Y$1000,$S$5:$S$1000,ROW(),$T$5:$T$1000,"Sub"),$Y124)))</f>
        <v/>
      </c>
      <c r="AD124" s="63">
        <f>IF($T124="","",IF(AND(ISNUMBER($F124),$F124&lt;=IF($Q124=MesCiclo,InicioCiclo,$Q124+MOD(2-WEEKDAY($Q124),7))+27),1,IF(N($U124)&gt;0,AVERAGEIFS($Z$5:$Z$1000,$S$5:$S$1000,ROW(),$T$5:$T$1000,"Sub"),$Z124)))</f>
        <v/>
      </c>
      <c r="AE124" s="63">
        <f>IF($T124&lt;&gt;"Macro","",IF(COUNTIFS($Q$5:$Q$1000,$Q124,$T$5:$T$1000,"Macro",$G$5:$G$1000,"&gt;0")=0,1/COUNTIFS($Q$5:$Q$1000,$Q124,$T$5:$T$1000,"Macro"),IF(AND(ISNUMBER($G124),N($G124)&gt;0),$G124,SUMIFS($G$5:$G$1000,$Q$5:$Q$1000,$Q124,$T$5:$T$1000,"Macro")/COUNTIFS($Q$5:$Q$1000,$Q124,$T$5:$T$1000,"Macro",$G$5:$G$1000,"&gt;0"))/(COUNTIFS($Q$5:$Q$1000,$Q124,$T$5:$T$1000,"Macro")*SUMIFS($G$5:$G$1000,$Q$5:$Q$1000,$Q124,$T$5:$T$1000,"Macro")/COUNTIFS($Q$5:$Q$1000,$Q124,$T$5:$T$1000,"Macro",$G$5:$G$1000,"&gt;0"))))</f>
        <v/>
      </c>
    </row>
    <row r="125">
      <c r="A125" s="55">
        <f>IF(NOT((COUNTA($B125:$K125)+COUNTA($O125))&gt;0),"",IF($T125="Macro",COUNTIFS($T$5:$T125,"Macro",$Q$5:$Q125,$Q125),IF(N($S125)=0,"?",COUNTIFS(INDEX($T$5:$T$1000,1):INDEX($T$5:$T$1000,$S125-4),"Macro",INDEX($Q$5:$Q$1000,1):INDEX($Q$5:$Q$1000,$S125-4),INDEX($Q$5:$Q$1000,$S125-4))&amp;"."&amp;COUNTIFS($S$5:$S125,$S125,$T$5:$T125,"Sub"))))</f>
        <v/>
      </c>
      <c r="B125" s="56" t="n"/>
      <c r="C125" s="57" t="n"/>
      <c r="D125" s="58" t="n"/>
      <c r="E125" s="58" t="n"/>
      <c r="F125" s="58" t="n"/>
      <c r="G125" s="59" t="n"/>
      <c r="H125" s="59" t="n"/>
      <c r="I125" s="59" t="n"/>
      <c r="J125" s="59" t="n"/>
      <c r="K125" s="59" t="n"/>
      <c r="L125" s="60">
        <f>IF(NOT((COUNTA($B125:$K125)+COUNTA($O125))&gt;0),"",IF(ISNUMBER($F125),1,IF(N($U125)&gt;0,AVERAGEIFS($V$5:$V$1000,$S$5:$S$1000,ROW(),$T$5:$T$1000,"Sub"),$V125)))</f>
        <v/>
      </c>
      <c r="M125" s="55">
        <f>IF($L125="","",IF($L125&gt;=1,"Completado",IF($L125&gt;0,"En curso","Pendiente")))</f>
        <v/>
      </c>
      <c r="N125" s="55">
        <f>IF(NOT((COUNTA($B125:$K125)+COUNTA($O125))&gt;0),"",IF(ISNUMBER($F125),IF(AND(ISNUMBER($E125),$F125&gt;$E125),"Cumplida con "&amp;($F125-$E125)&amp;IF($F125-$E125=1," día"," días")&amp;" de retraso","Cumplida"),IF(N($L125)&gt;=1,"Cumplida",IF(NOT(ISNUMBER($E125)),"Sin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plazo")))))))</f>
        <v/>
      </c>
      <c r="O125" s="57" t="n"/>
      <c r="P125" s="61">
        <f>IF(NOT((COUNTA($B125:$K125)+COUNTA($O125))&gt;0),"",IF((IF($C125="","Falta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",""))="","✔ OK","⚠ "&amp;LEFT(IF($C125="","Falta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",""),LEN(IF($C125="","Falta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",""))-3)))</f>
        <v/>
      </c>
      <c r="Q125" s="62">
        <f>IF(NOT((COUNTA($B125:$K125)+COUNTA($O125))&gt;0),"",IF(AND($T125="Sub",N($S125)&gt;0),IF(ISNUMBER(INDEX($D$5:$D$1000,$S125-4)),DATE(YEAR(INDEX($D$5:$D$1000,$S125-4)),MONTH(INDEX($D$5:$D$1000,$S125-4)),1),IF(ISNUMBER(INDEX($E$5:$E$1000,$S125-4)),DATE(YEAR(INDEX($E$5:$E$1000,$S125-4)),MONTH(INDEX($E$5:$E$1000,$S125-4)),1),MesCiclo)),IF(ISNUMBER($D125),DATE(YEAR($D125),MONTH($D125),1),IF(ISNUMBER($E125),DATE(YEAR($E125),MONTH($E125),1),MesCiclo))))</f>
        <v/>
      </c>
      <c r="R125" s="63">
        <f>IF(OR($Q125="",$Q125&lt;&gt;MesCiclo),"",COUNTIF($Q$5:$Q125,MesCiclo))</f>
        <v/>
      </c>
      <c r="S125" s="63">
        <f>IF($T125="","",IF($T125="Macro",ROW(),IFERROR(LOOKUP(2,1/($T$5:$T125="Macro"),ROW($T$5:$T125)),0)))</f>
        <v/>
      </c>
      <c r="T125" s="63">
        <f>IF(NOT((COUNTA($B125:$K125)+COUNTA($O125))&gt;0),"",IF($B125="Subactividad","Sub","Macro"))</f>
        <v/>
      </c>
      <c r="U125" s="63">
        <f>IF($T125="Macro",COUNTIFS($S$5:$S$1000,ROW(),$T$5:$T$1000,"Sub"),"")</f>
        <v/>
      </c>
      <c r="V125" s="63">
        <f>IF($T125="","",IF(ISNUMBER($F125),1,IFERROR(LOOKUP(2,1/($H125:$K125&lt;&gt;""),$H125:$K125),0)))</f>
        <v/>
      </c>
      <c r="W125" s="63">
        <f>IF($T125="","",IF(AND(ISNUMBER($F125),$F125&lt;=IF($Q125=MesCiclo,InicioCiclo,$Q125+MOD(2-WEEKDAY($Q125),7))+6),1,IF(ISNUMBER($H125),$H125,0)))</f>
        <v/>
      </c>
      <c r="X125" s="63">
        <f>IF($T125="","",IF(AND(ISNUMBER($F125),$F125&lt;=IF($Q125=MesCiclo,InicioCiclo,$Q125+MOD(2-WEEKDAY($Q125),7))+13),1,IF(ISNUMBER($I125),$I125,$W125)))</f>
        <v/>
      </c>
      <c r="Y125" s="63">
        <f>IF($T125="","",IF(AND(ISNUMBER($F125),$F125&lt;=IF($Q125=MesCiclo,InicioCiclo,$Q125+MOD(2-WEEKDAY($Q125),7))+20),1,IF(ISNUMBER($J125),$J125,$X125)))</f>
        <v/>
      </c>
      <c r="Z125" s="63">
        <f>IF($T125="","",IF(AND(ISNUMBER($F125),$F125&lt;=IF($Q125=MesCiclo,InicioCiclo,$Q125+MOD(2-WEEKDAY($Q125),7))+27),1,IF(ISNUMBER($K125),$K125,$Y125)))</f>
        <v/>
      </c>
      <c r="AA125" s="63">
        <f>IF($T125="","",IF(AND(ISNUMBER($F125),$F125&lt;=IF($Q125=MesCiclo,InicioCiclo,$Q125+MOD(2-WEEKDAY($Q125),7))+6),1,IF(N($U125)&gt;0,AVERAGEIFS($W$5:$W$1000,$S$5:$S$1000,ROW(),$T$5:$T$1000,"Sub"),$W125)))</f>
        <v/>
      </c>
      <c r="AB125" s="63">
        <f>IF($T125="","",IF(AND(ISNUMBER($F125),$F125&lt;=IF($Q125=MesCiclo,InicioCiclo,$Q125+MOD(2-WEEKDAY($Q125),7))+13),1,IF(N($U125)&gt;0,AVERAGEIFS($X$5:$X$1000,$S$5:$S$1000,ROW(),$T$5:$T$1000,"Sub"),$X125)))</f>
        <v/>
      </c>
      <c r="AC125" s="63">
        <f>IF($T125="","",IF(AND(ISNUMBER($F125),$F125&lt;=IF($Q125=MesCiclo,InicioCiclo,$Q125+MOD(2-WEEKDAY($Q125),7))+20),1,IF(N($U125)&gt;0,AVERAGEIFS($Y$5:$Y$1000,$S$5:$S$1000,ROW(),$T$5:$T$1000,"Sub"),$Y125)))</f>
        <v/>
      </c>
      <c r="AD125" s="63">
        <f>IF($T125="","",IF(AND(ISNUMBER($F125),$F125&lt;=IF($Q125=MesCiclo,InicioCiclo,$Q125+MOD(2-WEEKDAY($Q125),7))+27),1,IF(N($U125)&gt;0,AVERAGEIFS($Z$5:$Z$1000,$S$5:$S$1000,ROW(),$T$5:$T$1000,"Sub"),$Z125)))</f>
        <v/>
      </c>
      <c r="AE125" s="63">
        <f>IF($T125&lt;&gt;"Macro","",IF(COUNTIFS($Q$5:$Q$1000,$Q125,$T$5:$T$1000,"Macro",$G$5:$G$1000,"&gt;0")=0,1/COUNTIFS($Q$5:$Q$1000,$Q125,$T$5:$T$1000,"Macro"),IF(AND(ISNUMBER($G125),N($G125)&gt;0),$G125,SUMIFS($G$5:$G$1000,$Q$5:$Q$1000,$Q125,$T$5:$T$1000,"Macro")/COUNTIFS($Q$5:$Q$1000,$Q125,$T$5:$T$1000,"Macro",$G$5:$G$1000,"&gt;0"))/(COUNTIFS($Q$5:$Q$1000,$Q125,$T$5:$T$1000,"Macro")*SUMIFS($G$5:$G$1000,$Q$5:$Q$1000,$Q125,$T$5:$T$1000,"Macro")/COUNTIFS($Q$5:$Q$1000,$Q125,$T$5:$T$1000,"Macro",$G$5:$G$1000,"&gt;0"))))</f>
        <v/>
      </c>
    </row>
    <row r="126">
      <c r="A126" s="55">
        <f>IF(NOT((COUNTA($B126:$K126)+COUNTA($O126))&gt;0),"",IF($T126="Macro",COUNTIFS($T$5:$T126,"Macro",$Q$5:$Q126,$Q126),IF(N($S126)=0,"?",COUNTIFS(INDEX($T$5:$T$1000,1):INDEX($T$5:$T$1000,$S126-4),"Macro",INDEX($Q$5:$Q$1000,1):INDEX($Q$5:$Q$1000,$S126-4),INDEX($Q$5:$Q$1000,$S126-4))&amp;"."&amp;COUNTIFS($S$5:$S126,$S126,$T$5:$T126,"Sub"))))</f>
        <v/>
      </c>
      <c r="B126" s="56" t="n"/>
      <c r="C126" s="57" t="n"/>
      <c r="D126" s="58" t="n"/>
      <c r="E126" s="58" t="n"/>
      <c r="F126" s="58" t="n"/>
      <c r="G126" s="59" t="n"/>
      <c r="H126" s="59" t="n"/>
      <c r="I126" s="59" t="n"/>
      <c r="J126" s="59" t="n"/>
      <c r="K126" s="59" t="n"/>
      <c r="L126" s="60">
        <f>IF(NOT((COUNTA($B126:$K126)+COUNTA($O126))&gt;0),"",IF(ISNUMBER($F126),1,IF(N($U126)&gt;0,AVERAGEIFS($V$5:$V$1000,$S$5:$S$1000,ROW(),$T$5:$T$1000,"Sub"),$V126)))</f>
        <v/>
      </c>
      <c r="M126" s="55">
        <f>IF($L126="","",IF($L126&gt;=1,"Completado",IF($L126&gt;0,"En curso","Pendiente")))</f>
        <v/>
      </c>
      <c r="N126" s="55">
        <f>IF(NOT((COUNTA($B126:$K126)+COUNTA($O126))&gt;0),"",IF(ISNUMBER($F126),IF(AND(ISNUMBER($E126),$F126&gt;$E126),"Cumplida con "&amp;($F126-$E126)&amp;IF($F126-$E126=1," día"," días")&amp;" de retraso","Cumplida"),IF(N($L126)&gt;=1,"Cumplida",IF(NOT(ISNUMBER($E126)),"Sin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plazo")))))))</f>
        <v/>
      </c>
      <c r="O126" s="57" t="n"/>
      <c r="P126" s="61">
        <f>IF(NOT((COUNTA($B126:$K126)+COUNTA($O126))&gt;0),"",IF((IF($C126="","Falta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",""))="","✔ OK","⚠ "&amp;LEFT(IF($C126="","Falta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",""),LEN(IF($C126="","Falta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",""))-3)))</f>
        <v/>
      </c>
      <c r="Q126" s="62">
        <f>IF(NOT((COUNTA($B126:$K126)+COUNTA($O126))&gt;0),"",IF(AND($T126="Sub",N($S126)&gt;0),IF(ISNUMBER(INDEX($D$5:$D$1000,$S126-4)),DATE(YEAR(INDEX($D$5:$D$1000,$S126-4)),MONTH(INDEX($D$5:$D$1000,$S126-4)),1),IF(ISNUMBER(INDEX($E$5:$E$1000,$S126-4)),DATE(YEAR(INDEX($E$5:$E$1000,$S126-4)),MONTH(INDEX($E$5:$E$1000,$S126-4)),1),MesCiclo)),IF(ISNUMBER($D126),DATE(YEAR($D126),MONTH($D126),1),IF(ISNUMBER($E126),DATE(YEAR($E126),MONTH($E126),1),MesCiclo))))</f>
        <v/>
      </c>
      <c r="R126" s="63">
        <f>IF(OR($Q126="",$Q126&lt;&gt;MesCiclo),"",COUNTIF($Q$5:$Q126,MesCiclo))</f>
        <v/>
      </c>
      <c r="S126" s="63">
        <f>IF($T126="","",IF($T126="Macro",ROW(),IFERROR(LOOKUP(2,1/($T$5:$T126="Macro"),ROW($T$5:$T126)),0)))</f>
        <v/>
      </c>
      <c r="T126" s="63">
        <f>IF(NOT((COUNTA($B126:$K126)+COUNTA($O126))&gt;0),"",IF($B126="Subactividad","Sub","Macro"))</f>
        <v/>
      </c>
      <c r="U126" s="63">
        <f>IF($T126="Macro",COUNTIFS($S$5:$S$1000,ROW(),$T$5:$T$1000,"Sub"),"")</f>
        <v/>
      </c>
      <c r="V126" s="63">
        <f>IF($T126="","",IF(ISNUMBER($F126),1,IFERROR(LOOKUP(2,1/($H126:$K126&lt;&gt;""),$H126:$K126),0)))</f>
        <v/>
      </c>
      <c r="W126" s="63">
        <f>IF($T126="","",IF(AND(ISNUMBER($F126),$F126&lt;=IF($Q126=MesCiclo,InicioCiclo,$Q126+MOD(2-WEEKDAY($Q126),7))+6),1,IF(ISNUMBER($H126),$H126,0)))</f>
        <v/>
      </c>
      <c r="X126" s="63">
        <f>IF($T126="","",IF(AND(ISNUMBER($F126),$F126&lt;=IF($Q126=MesCiclo,InicioCiclo,$Q126+MOD(2-WEEKDAY($Q126),7))+13),1,IF(ISNUMBER($I126),$I126,$W126)))</f>
        <v/>
      </c>
      <c r="Y126" s="63">
        <f>IF($T126="","",IF(AND(ISNUMBER($F126),$F126&lt;=IF($Q126=MesCiclo,InicioCiclo,$Q126+MOD(2-WEEKDAY($Q126),7))+20),1,IF(ISNUMBER($J126),$J126,$X126)))</f>
        <v/>
      </c>
      <c r="Z126" s="63">
        <f>IF($T126="","",IF(AND(ISNUMBER($F126),$F126&lt;=IF($Q126=MesCiclo,InicioCiclo,$Q126+MOD(2-WEEKDAY($Q126),7))+27),1,IF(ISNUMBER($K126),$K126,$Y126)))</f>
        <v/>
      </c>
      <c r="AA126" s="63">
        <f>IF($T126="","",IF(AND(ISNUMBER($F126),$F126&lt;=IF($Q126=MesCiclo,InicioCiclo,$Q126+MOD(2-WEEKDAY($Q126),7))+6),1,IF(N($U126)&gt;0,AVERAGEIFS($W$5:$W$1000,$S$5:$S$1000,ROW(),$T$5:$T$1000,"Sub"),$W126)))</f>
        <v/>
      </c>
      <c r="AB126" s="63">
        <f>IF($T126="","",IF(AND(ISNUMBER($F126),$F126&lt;=IF($Q126=MesCiclo,InicioCiclo,$Q126+MOD(2-WEEKDAY($Q126),7))+13),1,IF(N($U126)&gt;0,AVERAGEIFS($X$5:$X$1000,$S$5:$S$1000,ROW(),$T$5:$T$1000,"Sub"),$X126)))</f>
        <v/>
      </c>
      <c r="AC126" s="63">
        <f>IF($T126="","",IF(AND(ISNUMBER($F126),$F126&lt;=IF($Q126=MesCiclo,InicioCiclo,$Q126+MOD(2-WEEKDAY($Q126),7))+20),1,IF(N($U126)&gt;0,AVERAGEIFS($Y$5:$Y$1000,$S$5:$S$1000,ROW(),$T$5:$T$1000,"Sub"),$Y126)))</f>
        <v/>
      </c>
      <c r="AD126" s="63">
        <f>IF($T126="","",IF(AND(ISNUMBER($F126),$F126&lt;=IF($Q126=MesCiclo,InicioCiclo,$Q126+MOD(2-WEEKDAY($Q126),7))+27),1,IF(N($U126)&gt;0,AVERAGEIFS($Z$5:$Z$1000,$S$5:$S$1000,ROW(),$T$5:$T$1000,"Sub"),$Z126)))</f>
        <v/>
      </c>
      <c r="AE126" s="63">
        <f>IF($T126&lt;&gt;"Macro","",IF(COUNTIFS($Q$5:$Q$1000,$Q126,$T$5:$T$1000,"Macro",$G$5:$G$1000,"&gt;0")=0,1/COUNTIFS($Q$5:$Q$1000,$Q126,$T$5:$T$1000,"Macro"),IF(AND(ISNUMBER($G126),N($G126)&gt;0),$G126,SUMIFS($G$5:$G$1000,$Q$5:$Q$1000,$Q126,$T$5:$T$1000,"Macro")/COUNTIFS($Q$5:$Q$1000,$Q126,$T$5:$T$1000,"Macro",$G$5:$G$1000,"&gt;0"))/(COUNTIFS($Q$5:$Q$1000,$Q126,$T$5:$T$1000,"Macro")*SUMIFS($G$5:$G$1000,$Q$5:$Q$1000,$Q126,$T$5:$T$1000,"Macro")/COUNTIFS($Q$5:$Q$1000,$Q126,$T$5:$T$1000,"Macro",$G$5:$G$1000,"&gt;0"))))</f>
        <v/>
      </c>
    </row>
    <row r="127">
      <c r="A127" s="55">
        <f>IF(NOT((COUNTA($B127:$K127)+COUNTA($O127))&gt;0),"",IF($T127="Macro",COUNTIFS($T$5:$T127,"Macro",$Q$5:$Q127,$Q127),IF(N($S127)=0,"?",COUNTIFS(INDEX($T$5:$T$1000,1):INDEX($T$5:$T$1000,$S127-4),"Macro",INDEX($Q$5:$Q$1000,1):INDEX($Q$5:$Q$1000,$S127-4),INDEX($Q$5:$Q$1000,$S127-4))&amp;"."&amp;COUNTIFS($S$5:$S127,$S127,$T$5:$T127,"Sub"))))</f>
        <v/>
      </c>
      <c r="B127" s="56" t="n"/>
      <c r="C127" s="57" t="n"/>
      <c r="D127" s="58" t="n"/>
      <c r="E127" s="58" t="n"/>
      <c r="F127" s="58" t="n"/>
      <c r="G127" s="59" t="n"/>
      <c r="H127" s="59" t="n"/>
      <c r="I127" s="59" t="n"/>
      <c r="J127" s="59" t="n"/>
      <c r="K127" s="59" t="n"/>
      <c r="L127" s="60">
        <f>IF(NOT((COUNTA($B127:$K127)+COUNTA($O127))&gt;0),"",IF(ISNUMBER($F127),1,IF(N($U127)&gt;0,AVERAGEIFS($V$5:$V$1000,$S$5:$S$1000,ROW(),$T$5:$T$1000,"Sub"),$V127)))</f>
        <v/>
      </c>
      <c r="M127" s="55">
        <f>IF($L127="","",IF($L127&gt;=1,"Completado",IF($L127&gt;0,"En curso","Pendiente")))</f>
        <v/>
      </c>
      <c r="N127" s="55">
        <f>IF(NOT((COUNTA($B127:$K127)+COUNTA($O127))&gt;0),"",IF(ISNUMBER($F127),IF(AND(ISNUMBER($E127),$F127&gt;$E127),"Cumplida con "&amp;($F127-$E127)&amp;IF($F127-$E127=1," día"," días")&amp;" de retraso","Cumplida"),IF(N($L127)&gt;=1,"Cumplida",IF(NOT(ISNUMBER($E127)),"Sin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plazo")))))))</f>
        <v/>
      </c>
      <c r="O127" s="57" t="n"/>
      <c r="P127" s="61">
        <f>IF(NOT((COUNTA($B127:$K127)+COUNTA($O127))&gt;0),"",IF((IF($C127="","Falta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",""))="","✔ OK","⚠ "&amp;LEFT(IF($C127="","Falta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",""),LEN(IF($C127="","Falta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",""))-3)))</f>
        <v/>
      </c>
      <c r="Q127" s="62">
        <f>IF(NOT((COUNTA($B127:$K127)+COUNTA($O127))&gt;0),"",IF(AND($T127="Sub",N($S127)&gt;0),IF(ISNUMBER(INDEX($D$5:$D$1000,$S127-4)),DATE(YEAR(INDEX($D$5:$D$1000,$S127-4)),MONTH(INDEX($D$5:$D$1000,$S127-4)),1),IF(ISNUMBER(INDEX($E$5:$E$1000,$S127-4)),DATE(YEAR(INDEX($E$5:$E$1000,$S127-4)),MONTH(INDEX($E$5:$E$1000,$S127-4)),1),MesCiclo)),IF(ISNUMBER($D127),DATE(YEAR($D127),MONTH($D127),1),IF(ISNUMBER($E127),DATE(YEAR($E127),MONTH($E127),1),MesCiclo))))</f>
        <v/>
      </c>
      <c r="R127" s="63">
        <f>IF(OR($Q127="",$Q127&lt;&gt;MesCiclo),"",COUNTIF($Q$5:$Q127,MesCiclo))</f>
        <v/>
      </c>
      <c r="S127" s="63">
        <f>IF($T127="","",IF($T127="Macro",ROW(),IFERROR(LOOKUP(2,1/($T$5:$T127="Macro"),ROW($T$5:$T127)),0)))</f>
        <v/>
      </c>
      <c r="T127" s="63">
        <f>IF(NOT((COUNTA($B127:$K127)+COUNTA($O127))&gt;0),"",IF($B127="Subactividad","Sub","Macro"))</f>
        <v/>
      </c>
      <c r="U127" s="63">
        <f>IF($T127="Macro",COUNTIFS($S$5:$S$1000,ROW(),$T$5:$T$1000,"Sub"),"")</f>
        <v/>
      </c>
      <c r="V127" s="63">
        <f>IF($T127="","",IF(ISNUMBER($F127),1,IFERROR(LOOKUP(2,1/($H127:$K127&lt;&gt;""),$H127:$K127),0)))</f>
        <v/>
      </c>
      <c r="W127" s="63">
        <f>IF($T127="","",IF(AND(ISNUMBER($F127),$F127&lt;=IF($Q127=MesCiclo,InicioCiclo,$Q127+MOD(2-WEEKDAY($Q127),7))+6),1,IF(ISNUMBER($H127),$H127,0)))</f>
        <v/>
      </c>
      <c r="X127" s="63">
        <f>IF($T127="","",IF(AND(ISNUMBER($F127),$F127&lt;=IF($Q127=MesCiclo,InicioCiclo,$Q127+MOD(2-WEEKDAY($Q127),7))+13),1,IF(ISNUMBER($I127),$I127,$W127)))</f>
        <v/>
      </c>
      <c r="Y127" s="63">
        <f>IF($T127="","",IF(AND(ISNUMBER($F127),$F127&lt;=IF($Q127=MesCiclo,InicioCiclo,$Q127+MOD(2-WEEKDAY($Q127),7))+20),1,IF(ISNUMBER($J127),$J127,$X127)))</f>
        <v/>
      </c>
      <c r="Z127" s="63">
        <f>IF($T127="","",IF(AND(ISNUMBER($F127),$F127&lt;=IF($Q127=MesCiclo,InicioCiclo,$Q127+MOD(2-WEEKDAY($Q127),7))+27),1,IF(ISNUMBER($K127),$K127,$Y127)))</f>
        <v/>
      </c>
      <c r="AA127" s="63">
        <f>IF($T127="","",IF(AND(ISNUMBER($F127),$F127&lt;=IF($Q127=MesCiclo,InicioCiclo,$Q127+MOD(2-WEEKDAY($Q127),7))+6),1,IF(N($U127)&gt;0,AVERAGEIFS($W$5:$W$1000,$S$5:$S$1000,ROW(),$T$5:$T$1000,"Sub"),$W127)))</f>
        <v/>
      </c>
      <c r="AB127" s="63">
        <f>IF($T127="","",IF(AND(ISNUMBER($F127),$F127&lt;=IF($Q127=MesCiclo,InicioCiclo,$Q127+MOD(2-WEEKDAY($Q127),7))+13),1,IF(N($U127)&gt;0,AVERAGEIFS($X$5:$X$1000,$S$5:$S$1000,ROW(),$T$5:$T$1000,"Sub"),$X127)))</f>
        <v/>
      </c>
      <c r="AC127" s="63">
        <f>IF($T127="","",IF(AND(ISNUMBER($F127),$F127&lt;=IF($Q127=MesCiclo,InicioCiclo,$Q127+MOD(2-WEEKDAY($Q127),7))+20),1,IF(N($U127)&gt;0,AVERAGEIFS($Y$5:$Y$1000,$S$5:$S$1000,ROW(),$T$5:$T$1000,"Sub"),$Y127)))</f>
        <v/>
      </c>
      <c r="AD127" s="63">
        <f>IF($T127="","",IF(AND(ISNUMBER($F127),$F127&lt;=IF($Q127=MesCiclo,InicioCiclo,$Q127+MOD(2-WEEKDAY($Q127),7))+27),1,IF(N($U127)&gt;0,AVERAGEIFS($Z$5:$Z$1000,$S$5:$S$1000,ROW(),$T$5:$T$1000,"Sub"),$Z127)))</f>
        <v/>
      </c>
      <c r="AE127" s="63">
        <f>IF($T127&lt;&gt;"Macro","",IF(COUNTIFS($Q$5:$Q$1000,$Q127,$T$5:$T$1000,"Macro",$G$5:$G$1000,"&gt;0")=0,1/COUNTIFS($Q$5:$Q$1000,$Q127,$T$5:$T$1000,"Macro"),IF(AND(ISNUMBER($G127),N($G127)&gt;0),$G127,SUMIFS($G$5:$G$1000,$Q$5:$Q$1000,$Q127,$T$5:$T$1000,"Macro")/COUNTIFS($Q$5:$Q$1000,$Q127,$T$5:$T$1000,"Macro",$G$5:$G$1000,"&gt;0"))/(COUNTIFS($Q$5:$Q$1000,$Q127,$T$5:$T$1000,"Macro")*SUMIFS($G$5:$G$1000,$Q$5:$Q$1000,$Q127,$T$5:$T$1000,"Macro")/COUNTIFS($Q$5:$Q$1000,$Q127,$T$5:$T$1000,"Macro",$G$5:$G$1000,"&gt;0"))))</f>
        <v/>
      </c>
    </row>
    <row r="128">
      <c r="A128" s="55">
        <f>IF(NOT((COUNTA($B128:$K128)+COUNTA($O128))&gt;0),"",IF($T128="Macro",COUNTIFS($T$5:$T128,"Macro",$Q$5:$Q128,$Q128),IF(N($S128)=0,"?",COUNTIFS(INDEX($T$5:$T$1000,1):INDEX($T$5:$T$1000,$S128-4),"Macro",INDEX($Q$5:$Q$1000,1):INDEX($Q$5:$Q$1000,$S128-4),INDEX($Q$5:$Q$1000,$S128-4))&amp;"."&amp;COUNTIFS($S$5:$S128,$S128,$T$5:$T128,"Sub"))))</f>
        <v/>
      </c>
      <c r="B128" s="56" t="n"/>
      <c r="C128" s="57" t="n"/>
      <c r="D128" s="58" t="n"/>
      <c r="E128" s="58" t="n"/>
      <c r="F128" s="58" t="n"/>
      <c r="G128" s="59" t="n"/>
      <c r="H128" s="59" t="n"/>
      <c r="I128" s="59" t="n"/>
      <c r="J128" s="59" t="n"/>
      <c r="K128" s="59" t="n"/>
      <c r="L128" s="60">
        <f>IF(NOT((COUNTA($B128:$K128)+COUNTA($O128))&gt;0),"",IF(ISNUMBER($F128),1,IF(N($U128)&gt;0,AVERAGEIFS($V$5:$V$1000,$S$5:$S$1000,ROW(),$T$5:$T$1000,"Sub"),$V128)))</f>
        <v/>
      </c>
      <c r="M128" s="55">
        <f>IF($L128="","",IF($L128&gt;=1,"Completado",IF($L128&gt;0,"En curso","Pendiente")))</f>
        <v/>
      </c>
      <c r="N128" s="55">
        <f>IF(NOT((COUNTA($B128:$K128)+COUNTA($O128))&gt;0),"",IF(ISNUMBER($F128),IF(AND(ISNUMBER($E128),$F128&gt;$E128),"Cumplida con "&amp;($F128-$E128)&amp;IF($F128-$E128=1," día"," días")&amp;" de retraso","Cumplida"),IF(N($L128)&gt;=1,"Cumplida",IF(NOT(ISNUMBER($E128)),"Sin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plazo")))))))</f>
        <v/>
      </c>
      <c r="O128" s="57" t="n"/>
      <c r="P128" s="61">
        <f>IF(NOT((COUNTA($B128:$K128)+COUNTA($O128))&gt;0),"",IF((IF($C128="","Falta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",""))="","✔ OK","⚠ "&amp;LEFT(IF($C128="","Falta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",""),LEN(IF($C128="","Falta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",""))-3)))</f>
        <v/>
      </c>
      <c r="Q128" s="62">
        <f>IF(NOT((COUNTA($B128:$K128)+COUNTA($O128))&gt;0),"",IF(AND($T128="Sub",N($S128)&gt;0),IF(ISNUMBER(INDEX($D$5:$D$1000,$S128-4)),DATE(YEAR(INDEX($D$5:$D$1000,$S128-4)),MONTH(INDEX($D$5:$D$1000,$S128-4)),1),IF(ISNUMBER(INDEX($E$5:$E$1000,$S128-4)),DATE(YEAR(INDEX($E$5:$E$1000,$S128-4)),MONTH(INDEX($E$5:$E$1000,$S128-4)),1),MesCiclo)),IF(ISNUMBER($D128),DATE(YEAR($D128),MONTH($D128),1),IF(ISNUMBER($E128),DATE(YEAR($E128),MONTH($E128),1),MesCiclo))))</f>
        <v/>
      </c>
      <c r="R128" s="63">
        <f>IF(OR($Q128="",$Q128&lt;&gt;MesCiclo),"",COUNTIF($Q$5:$Q128,MesCiclo))</f>
        <v/>
      </c>
      <c r="S128" s="63">
        <f>IF($T128="","",IF($T128="Macro",ROW(),IFERROR(LOOKUP(2,1/($T$5:$T128="Macro"),ROW($T$5:$T128)),0)))</f>
        <v/>
      </c>
      <c r="T128" s="63">
        <f>IF(NOT((COUNTA($B128:$K128)+COUNTA($O128))&gt;0),"",IF($B128="Subactividad","Sub","Macro"))</f>
        <v/>
      </c>
      <c r="U128" s="63">
        <f>IF($T128="Macro",COUNTIFS($S$5:$S$1000,ROW(),$T$5:$T$1000,"Sub"),"")</f>
        <v/>
      </c>
      <c r="V128" s="63">
        <f>IF($T128="","",IF(ISNUMBER($F128),1,IFERROR(LOOKUP(2,1/($H128:$K128&lt;&gt;""),$H128:$K128),0)))</f>
        <v/>
      </c>
      <c r="W128" s="63">
        <f>IF($T128="","",IF(AND(ISNUMBER($F128),$F128&lt;=IF($Q128=MesCiclo,InicioCiclo,$Q128+MOD(2-WEEKDAY($Q128),7))+6),1,IF(ISNUMBER($H128),$H128,0)))</f>
        <v/>
      </c>
      <c r="X128" s="63">
        <f>IF($T128="","",IF(AND(ISNUMBER($F128),$F128&lt;=IF($Q128=MesCiclo,InicioCiclo,$Q128+MOD(2-WEEKDAY($Q128),7))+13),1,IF(ISNUMBER($I128),$I128,$W128)))</f>
        <v/>
      </c>
      <c r="Y128" s="63">
        <f>IF($T128="","",IF(AND(ISNUMBER($F128),$F128&lt;=IF($Q128=MesCiclo,InicioCiclo,$Q128+MOD(2-WEEKDAY($Q128),7))+20),1,IF(ISNUMBER($J128),$J128,$X128)))</f>
        <v/>
      </c>
      <c r="Z128" s="63">
        <f>IF($T128="","",IF(AND(ISNUMBER($F128),$F128&lt;=IF($Q128=MesCiclo,InicioCiclo,$Q128+MOD(2-WEEKDAY($Q128),7))+27),1,IF(ISNUMBER($K128),$K128,$Y128)))</f>
        <v/>
      </c>
      <c r="AA128" s="63">
        <f>IF($T128="","",IF(AND(ISNUMBER($F128),$F128&lt;=IF($Q128=MesCiclo,InicioCiclo,$Q128+MOD(2-WEEKDAY($Q128),7))+6),1,IF(N($U128)&gt;0,AVERAGEIFS($W$5:$W$1000,$S$5:$S$1000,ROW(),$T$5:$T$1000,"Sub"),$W128)))</f>
        <v/>
      </c>
      <c r="AB128" s="63">
        <f>IF($T128="","",IF(AND(ISNUMBER($F128),$F128&lt;=IF($Q128=MesCiclo,InicioCiclo,$Q128+MOD(2-WEEKDAY($Q128),7))+13),1,IF(N($U128)&gt;0,AVERAGEIFS($X$5:$X$1000,$S$5:$S$1000,ROW(),$T$5:$T$1000,"Sub"),$X128)))</f>
        <v/>
      </c>
      <c r="AC128" s="63">
        <f>IF($T128="","",IF(AND(ISNUMBER($F128),$F128&lt;=IF($Q128=MesCiclo,InicioCiclo,$Q128+MOD(2-WEEKDAY($Q128),7))+20),1,IF(N($U128)&gt;0,AVERAGEIFS($Y$5:$Y$1000,$S$5:$S$1000,ROW(),$T$5:$T$1000,"Sub"),$Y128)))</f>
        <v/>
      </c>
      <c r="AD128" s="63">
        <f>IF($T128="","",IF(AND(ISNUMBER($F128),$F128&lt;=IF($Q128=MesCiclo,InicioCiclo,$Q128+MOD(2-WEEKDAY($Q128),7))+27),1,IF(N($U128)&gt;0,AVERAGEIFS($Z$5:$Z$1000,$S$5:$S$1000,ROW(),$T$5:$T$1000,"Sub"),$Z128)))</f>
        <v/>
      </c>
      <c r="AE128" s="63">
        <f>IF($T128&lt;&gt;"Macro","",IF(COUNTIFS($Q$5:$Q$1000,$Q128,$T$5:$T$1000,"Macro",$G$5:$G$1000,"&gt;0")=0,1/COUNTIFS($Q$5:$Q$1000,$Q128,$T$5:$T$1000,"Macro"),IF(AND(ISNUMBER($G128),N($G128)&gt;0),$G128,SUMIFS($G$5:$G$1000,$Q$5:$Q$1000,$Q128,$T$5:$T$1000,"Macro")/COUNTIFS($Q$5:$Q$1000,$Q128,$T$5:$T$1000,"Macro",$G$5:$G$1000,"&gt;0"))/(COUNTIFS($Q$5:$Q$1000,$Q128,$T$5:$T$1000,"Macro")*SUMIFS($G$5:$G$1000,$Q$5:$Q$1000,$Q128,$T$5:$T$1000,"Macro")/COUNTIFS($Q$5:$Q$1000,$Q128,$T$5:$T$1000,"Macro",$G$5:$G$1000,"&gt;0"))))</f>
        <v/>
      </c>
    </row>
    <row r="129">
      <c r="A129" s="55">
        <f>IF(NOT((COUNTA($B129:$K129)+COUNTA($O129))&gt;0),"",IF($T129="Macro",COUNTIFS($T$5:$T129,"Macro",$Q$5:$Q129,$Q129),IF(N($S129)=0,"?",COUNTIFS(INDEX($T$5:$T$1000,1):INDEX($T$5:$T$1000,$S129-4),"Macro",INDEX($Q$5:$Q$1000,1):INDEX($Q$5:$Q$1000,$S129-4),INDEX($Q$5:$Q$1000,$S129-4))&amp;"."&amp;COUNTIFS($S$5:$S129,$S129,$T$5:$T129,"Sub"))))</f>
        <v/>
      </c>
      <c r="B129" s="56" t="n"/>
      <c r="C129" s="57" t="n"/>
      <c r="D129" s="58" t="n"/>
      <c r="E129" s="58" t="n"/>
      <c r="F129" s="58" t="n"/>
      <c r="G129" s="59" t="n"/>
      <c r="H129" s="59" t="n"/>
      <c r="I129" s="59" t="n"/>
      <c r="J129" s="59" t="n"/>
      <c r="K129" s="59" t="n"/>
      <c r="L129" s="60">
        <f>IF(NOT((COUNTA($B129:$K129)+COUNTA($O129))&gt;0),"",IF(ISNUMBER($F129),1,IF(N($U129)&gt;0,AVERAGEIFS($V$5:$V$1000,$S$5:$S$1000,ROW(),$T$5:$T$1000,"Sub"),$V129)))</f>
        <v/>
      </c>
      <c r="M129" s="55">
        <f>IF($L129="","",IF($L129&gt;=1,"Completado",IF($L129&gt;0,"En curso","Pendiente")))</f>
        <v/>
      </c>
      <c r="N129" s="55">
        <f>IF(NOT((COUNTA($B129:$K129)+COUNTA($O129))&gt;0),"",IF(ISNUMBER($F129),IF(AND(ISNUMBER($E129),$F129&gt;$E129),"Cumplida con "&amp;($F129-$E129)&amp;IF($F129-$E129=1," día"," días")&amp;" de retraso","Cumplida"),IF(N($L129)&gt;=1,"Cumplida",IF(NOT(ISNUMBER($E129)),"Sin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plazo")))))))</f>
        <v/>
      </c>
      <c r="O129" s="57" t="n"/>
      <c r="P129" s="61">
        <f>IF(NOT((COUNTA($B129:$K129)+COUNTA($O129))&gt;0),"",IF((IF($C129="","Falta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",""))="","✔ OK","⚠ "&amp;LEFT(IF($C129="","Falta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",""),LEN(IF($C129="","Falta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",""))-3)))</f>
        <v/>
      </c>
      <c r="Q129" s="62">
        <f>IF(NOT((COUNTA($B129:$K129)+COUNTA($O129))&gt;0),"",IF(AND($T129="Sub",N($S129)&gt;0),IF(ISNUMBER(INDEX($D$5:$D$1000,$S129-4)),DATE(YEAR(INDEX($D$5:$D$1000,$S129-4)),MONTH(INDEX($D$5:$D$1000,$S129-4)),1),IF(ISNUMBER(INDEX($E$5:$E$1000,$S129-4)),DATE(YEAR(INDEX($E$5:$E$1000,$S129-4)),MONTH(INDEX($E$5:$E$1000,$S129-4)),1),MesCiclo)),IF(ISNUMBER($D129),DATE(YEAR($D129),MONTH($D129),1),IF(ISNUMBER($E129),DATE(YEAR($E129),MONTH($E129),1),MesCiclo))))</f>
        <v/>
      </c>
      <c r="R129" s="63">
        <f>IF(OR($Q129="",$Q129&lt;&gt;MesCiclo),"",COUNTIF($Q$5:$Q129,MesCiclo))</f>
        <v/>
      </c>
      <c r="S129" s="63">
        <f>IF($T129="","",IF($T129="Macro",ROW(),IFERROR(LOOKUP(2,1/($T$5:$T129="Macro"),ROW($T$5:$T129)),0)))</f>
        <v/>
      </c>
      <c r="T129" s="63">
        <f>IF(NOT((COUNTA($B129:$K129)+COUNTA($O129))&gt;0),"",IF($B129="Subactividad","Sub","Macro"))</f>
        <v/>
      </c>
      <c r="U129" s="63">
        <f>IF($T129="Macro",COUNTIFS($S$5:$S$1000,ROW(),$T$5:$T$1000,"Sub"),"")</f>
        <v/>
      </c>
      <c r="V129" s="63">
        <f>IF($T129="","",IF(ISNUMBER($F129),1,IFERROR(LOOKUP(2,1/($H129:$K129&lt;&gt;""),$H129:$K129),0)))</f>
        <v/>
      </c>
      <c r="W129" s="63">
        <f>IF($T129="","",IF(AND(ISNUMBER($F129),$F129&lt;=IF($Q129=MesCiclo,InicioCiclo,$Q129+MOD(2-WEEKDAY($Q129),7))+6),1,IF(ISNUMBER($H129),$H129,0)))</f>
        <v/>
      </c>
      <c r="X129" s="63">
        <f>IF($T129="","",IF(AND(ISNUMBER($F129),$F129&lt;=IF($Q129=MesCiclo,InicioCiclo,$Q129+MOD(2-WEEKDAY($Q129),7))+13),1,IF(ISNUMBER($I129),$I129,$W129)))</f>
        <v/>
      </c>
      <c r="Y129" s="63">
        <f>IF($T129="","",IF(AND(ISNUMBER($F129),$F129&lt;=IF($Q129=MesCiclo,InicioCiclo,$Q129+MOD(2-WEEKDAY($Q129),7))+20),1,IF(ISNUMBER($J129),$J129,$X129)))</f>
        <v/>
      </c>
      <c r="Z129" s="63">
        <f>IF($T129="","",IF(AND(ISNUMBER($F129),$F129&lt;=IF($Q129=MesCiclo,InicioCiclo,$Q129+MOD(2-WEEKDAY($Q129),7))+27),1,IF(ISNUMBER($K129),$K129,$Y129)))</f>
        <v/>
      </c>
      <c r="AA129" s="63">
        <f>IF($T129="","",IF(AND(ISNUMBER($F129),$F129&lt;=IF($Q129=MesCiclo,InicioCiclo,$Q129+MOD(2-WEEKDAY($Q129),7))+6),1,IF(N($U129)&gt;0,AVERAGEIFS($W$5:$W$1000,$S$5:$S$1000,ROW(),$T$5:$T$1000,"Sub"),$W129)))</f>
        <v/>
      </c>
      <c r="AB129" s="63">
        <f>IF($T129="","",IF(AND(ISNUMBER($F129),$F129&lt;=IF($Q129=MesCiclo,InicioCiclo,$Q129+MOD(2-WEEKDAY($Q129),7))+13),1,IF(N($U129)&gt;0,AVERAGEIFS($X$5:$X$1000,$S$5:$S$1000,ROW(),$T$5:$T$1000,"Sub"),$X129)))</f>
        <v/>
      </c>
      <c r="AC129" s="63">
        <f>IF($T129="","",IF(AND(ISNUMBER($F129),$F129&lt;=IF($Q129=MesCiclo,InicioCiclo,$Q129+MOD(2-WEEKDAY($Q129),7))+20),1,IF(N($U129)&gt;0,AVERAGEIFS($Y$5:$Y$1000,$S$5:$S$1000,ROW(),$T$5:$T$1000,"Sub"),$Y129)))</f>
        <v/>
      </c>
      <c r="AD129" s="63">
        <f>IF($T129="","",IF(AND(ISNUMBER($F129),$F129&lt;=IF($Q129=MesCiclo,InicioCiclo,$Q129+MOD(2-WEEKDAY($Q129),7))+27),1,IF(N($U129)&gt;0,AVERAGEIFS($Z$5:$Z$1000,$S$5:$S$1000,ROW(),$T$5:$T$1000,"Sub"),$Z129)))</f>
        <v/>
      </c>
      <c r="AE129" s="63">
        <f>IF($T129&lt;&gt;"Macro","",IF(COUNTIFS($Q$5:$Q$1000,$Q129,$T$5:$T$1000,"Macro",$G$5:$G$1000,"&gt;0")=0,1/COUNTIFS($Q$5:$Q$1000,$Q129,$T$5:$T$1000,"Macro"),IF(AND(ISNUMBER($G129),N($G129)&gt;0),$G129,SUMIFS($G$5:$G$1000,$Q$5:$Q$1000,$Q129,$T$5:$T$1000,"Macro")/COUNTIFS($Q$5:$Q$1000,$Q129,$T$5:$T$1000,"Macro",$G$5:$G$1000,"&gt;0"))/(COUNTIFS($Q$5:$Q$1000,$Q129,$T$5:$T$1000,"Macro")*SUMIFS($G$5:$G$1000,$Q$5:$Q$1000,$Q129,$T$5:$T$1000,"Macro")/COUNTIFS($Q$5:$Q$1000,$Q129,$T$5:$T$1000,"Macro",$G$5:$G$1000,"&gt;0"))))</f>
        <v/>
      </c>
    </row>
    <row r="130">
      <c r="A130" s="55">
        <f>IF(NOT((COUNTA($B130:$K130)+COUNTA($O130))&gt;0),"",IF($T130="Macro",COUNTIFS($T$5:$T130,"Macro",$Q$5:$Q130,$Q130),IF(N($S130)=0,"?",COUNTIFS(INDEX($T$5:$T$1000,1):INDEX($T$5:$T$1000,$S130-4),"Macro",INDEX($Q$5:$Q$1000,1):INDEX($Q$5:$Q$1000,$S130-4),INDEX($Q$5:$Q$1000,$S130-4))&amp;"."&amp;COUNTIFS($S$5:$S130,$S130,$T$5:$T130,"Sub"))))</f>
        <v/>
      </c>
      <c r="B130" s="56" t="n"/>
      <c r="C130" s="57" t="n"/>
      <c r="D130" s="58" t="n"/>
      <c r="E130" s="58" t="n"/>
      <c r="F130" s="58" t="n"/>
      <c r="G130" s="59" t="n"/>
      <c r="H130" s="59" t="n"/>
      <c r="I130" s="59" t="n"/>
      <c r="J130" s="59" t="n"/>
      <c r="K130" s="59" t="n"/>
      <c r="L130" s="60">
        <f>IF(NOT((COUNTA($B130:$K130)+COUNTA($O130))&gt;0),"",IF(ISNUMBER($F130),1,IF(N($U130)&gt;0,AVERAGEIFS($V$5:$V$1000,$S$5:$S$1000,ROW(),$T$5:$T$1000,"Sub"),$V130)))</f>
        <v/>
      </c>
      <c r="M130" s="55">
        <f>IF($L130="","",IF($L130&gt;=1,"Completado",IF($L130&gt;0,"En curso","Pendiente")))</f>
        <v/>
      </c>
      <c r="N130" s="55">
        <f>IF(NOT((COUNTA($B130:$K130)+COUNTA($O130))&gt;0),"",IF(ISNUMBER($F130),IF(AND(ISNUMBER($E130),$F130&gt;$E130),"Cumplida con "&amp;($F130-$E130)&amp;IF($F130-$E130=1," día"," días")&amp;" de retraso","Cumplida"),IF(N($L130)&gt;=1,"Cumplida",IF(NOT(ISNUMBER($E130)),"Sin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plazo")))))))</f>
        <v/>
      </c>
      <c r="O130" s="57" t="n"/>
      <c r="P130" s="61">
        <f>IF(NOT((COUNTA($B130:$K130)+COUNTA($O130))&gt;0),"",IF((IF($C130="","Falta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",""))="","✔ OK","⚠ "&amp;LEFT(IF($C130="","Falta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",""),LEN(IF($C130="","Falta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",""))-3)))</f>
        <v/>
      </c>
      <c r="Q130" s="62">
        <f>IF(NOT((COUNTA($B130:$K130)+COUNTA($O130))&gt;0),"",IF(AND($T130="Sub",N($S130)&gt;0),IF(ISNUMBER(INDEX($D$5:$D$1000,$S130-4)),DATE(YEAR(INDEX($D$5:$D$1000,$S130-4)),MONTH(INDEX($D$5:$D$1000,$S130-4)),1),IF(ISNUMBER(INDEX($E$5:$E$1000,$S130-4)),DATE(YEAR(INDEX($E$5:$E$1000,$S130-4)),MONTH(INDEX($E$5:$E$1000,$S130-4)),1),MesCiclo)),IF(ISNUMBER($D130),DATE(YEAR($D130),MONTH($D130),1),IF(ISNUMBER($E130),DATE(YEAR($E130),MONTH($E130),1),MesCiclo))))</f>
        <v/>
      </c>
      <c r="R130" s="63">
        <f>IF(OR($Q130="",$Q130&lt;&gt;MesCiclo),"",COUNTIF($Q$5:$Q130,MesCiclo))</f>
        <v/>
      </c>
      <c r="S130" s="63">
        <f>IF($T130="","",IF($T130="Macro",ROW(),IFERROR(LOOKUP(2,1/($T$5:$T130="Macro"),ROW($T$5:$T130)),0)))</f>
        <v/>
      </c>
      <c r="T130" s="63">
        <f>IF(NOT((COUNTA($B130:$K130)+COUNTA($O130))&gt;0),"",IF($B130="Subactividad","Sub","Macro"))</f>
        <v/>
      </c>
      <c r="U130" s="63">
        <f>IF($T130="Macro",COUNTIFS($S$5:$S$1000,ROW(),$T$5:$T$1000,"Sub"),"")</f>
        <v/>
      </c>
      <c r="V130" s="63">
        <f>IF($T130="","",IF(ISNUMBER($F130),1,IFERROR(LOOKUP(2,1/($H130:$K130&lt;&gt;""),$H130:$K130),0)))</f>
        <v/>
      </c>
      <c r="W130" s="63">
        <f>IF($T130="","",IF(AND(ISNUMBER($F130),$F130&lt;=IF($Q130=MesCiclo,InicioCiclo,$Q130+MOD(2-WEEKDAY($Q130),7))+6),1,IF(ISNUMBER($H130),$H130,0)))</f>
        <v/>
      </c>
      <c r="X130" s="63">
        <f>IF($T130="","",IF(AND(ISNUMBER($F130),$F130&lt;=IF($Q130=MesCiclo,InicioCiclo,$Q130+MOD(2-WEEKDAY($Q130),7))+13),1,IF(ISNUMBER($I130),$I130,$W130)))</f>
        <v/>
      </c>
      <c r="Y130" s="63">
        <f>IF($T130="","",IF(AND(ISNUMBER($F130),$F130&lt;=IF($Q130=MesCiclo,InicioCiclo,$Q130+MOD(2-WEEKDAY($Q130),7))+20),1,IF(ISNUMBER($J130),$J130,$X130)))</f>
        <v/>
      </c>
      <c r="Z130" s="63">
        <f>IF($T130="","",IF(AND(ISNUMBER($F130),$F130&lt;=IF($Q130=MesCiclo,InicioCiclo,$Q130+MOD(2-WEEKDAY($Q130),7))+27),1,IF(ISNUMBER($K130),$K130,$Y130)))</f>
        <v/>
      </c>
      <c r="AA130" s="63">
        <f>IF($T130="","",IF(AND(ISNUMBER($F130),$F130&lt;=IF($Q130=MesCiclo,InicioCiclo,$Q130+MOD(2-WEEKDAY($Q130),7))+6),1,IF(N($U130)&gt;0,AVERAGEIFS($W$5:$W$1000,$S$5:$S$1000,ROW(),$T$5:$T$1000,"Sub"),$W130)))</f>
        <v/>
      </c>
      <c r="AB130" s="63">
        <f>IF($T130="","",IF(AND(ISNUMBER($F130),$F130&lt;=IF($Q130=MesCiclo,InicioCiclo,$Q130+MOD(2-WEEKDAY($Q130),7))+13),1,IF(N($U130)&gt;0,AVERAGEIFS($X$5:$X$1000,$S$5:$S$1000,ROW(),$T$5:$T$1000,"Sub"),$X130)))</f>
        <v/>
      </c>
      <c r="AC130" s="63">
        <f>IF($T130="","",IF(AND(ISNUMBER($F130),$F130&lt;=IF($Q130=MesCiclo,InicioCiclo,$Q130+MOD(2-WEEKDAY($Q130),7))+20),1,IF(N($U130)&gt;0,AVERAGEIFS($Y$5:$Y$1000,$S$5:$S$1000,ROW(),$T$5:$T$1000,"Sub"),$Y130)))</f>
        <v/>
      </c>
      <c r="AD130" s="63">
        <f>IF($T130="","",IF(AND(ISNUMBER($F130),$F130&lt;=IF($Q130=MesCiclo,InicioCiclo,$Q130+MOD(2-WEEKDAY($Q130),7))+27),1,IF(N($U130)&gt;0,AVERAGEIFS($Z$5:$Z$1000,$S$5:$S$1000,ROW(),$T$5:$T$1000,"Sub"),$Z130)))</f>
        <v/>
      </c>
      <c r="AE130" s="63">
        <f>IF($T130&lt;&gt;"Macro","",IF(COUNTIFS($Q$5:$Q$1000,$Q130,$T$5:$T$1000,"Macro",$G$5:$G$1000,"&gt;0")=0,1/COUNTIFS($Q$5:$Q$1000,$Q130,$T$5:$T$1000,"Macro"),IF(AND(ISNUMBER($G130),N($G130)&gt;0),$G130,SUMIFS($G$5:$G$1000,$Q$5:$Q$1000,$Q130,$T$5:$T$1000,"Macro")/COUNTIFS($Q$5:$Q$1000,$Q130,$T$5:$T$1000,"Macro",$G$5:$G$1000,"&gt;0"))/(COUNTIFS($Q$5:$Q$1000,$Q130,$T$5:$T$1000,"Macro")*SUMIFS($G$5:$G$1000,$Q$5:$Q$1000,$Q130,$T$5:$T$1000,"Macro")/COUNTIFS($Q$5:$Q$1000,$Q130,$T$5:$T$1000,"Macro",$G$5:$G$1000,"&gt;0"))))</f>
        <v/>
      </c>
    </row>
    <row r="131">
      <c r="A131" s="55">
        <f>IF(NOT((COUNTA($B131:$K131)+COUNTA($O131))&gt;0),"",IF($T131="Macro",COUNTIFS($T$5:$T131,"Macro",$Q$5:$Q131,$Q131),IF(N($S131)=0,"?",COUNTIFS(INDEX($T$5:$T$1000,1):INDEX($T$5:$T$1000,$S131-4),"Macro",INDEX($Q$5:$Q$1000,1):INDEX($Q$5:$Q$1000,$S131-4),INDEX($Q$5:$Q$1000,$S131-4))&amp;"."&amp;COUNTIFS($S$5:$S131,$S131,$T$5:$T131,"Sub"))))</f>
        <v/>
      </c>
      <c r="B131" s="56" t="n"/>
      <c r="C131" s="57" t="n"/>
      <c r="D131" s="58" t="n"/>
      <c r="E131" s="58" t="n"/>
      <c r="F131" s="58" t="n"/>
      <c r="G131" s="59" t="n"/>
      <c r="H131" s="59" t="n"/>
      <c r="I131" s="59" t="n"/>
      <c r="J131" s="59" t="n"/>
      <c r="K131" s="59" t="n"/>
      <c r="L131" s="60">
        <f>IF(NOT((COUNTA($B131:$K131)+COUNTA($O131))&gt;0),"",IF(ISNUMBER($F131),1,IF(N($U131)&gt;0,AVERAGEIFS($V$5:$V$1000,$S$5:$S$1000,ROW(),$T$5:$T$1000,"Sub"),$V131)))</f>
        <v/>
      </c>
      <c r="M131" s="55">
        <f>IF($L131="","",IF($L131&gt;=1,"Completado",IF($L131&gt;0,"En curso","Pendiente")))</f>
        <v/>
      </c>
      <c r="N131" s="55">
        <f>IF(NOT((COUNTA($B131:$K131)+COUNTA($O131))&gt;0),"",IF(ISNUMBER($F131),IF(AND(ISNUMBER($E131),$F131&gt;$E131),"Cumplida con "&amp;($F131-$E131)&amp;IF($F131-$E131=1," día"," días")&amp;" de retraso","Cumplida"),IF(N($L131)&gt;=1,"Cumplida",IF(NOT(ISNUMBER($E131)),"Sin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plazo")))))))</f>
        <v/>
      </c>
      <c r="O131" s="57" t="n"/>
      <c r="P131" s="61">
        <f>IF(NOT((COUNTA($B131:$K131)+COUNTA($O131))&gt;0),"",IF((IF($C131="","Falta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",""))="","✔ OK","⚠ "&amp;LEFT(IF($C131="","Falta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",""),LEN(IF($C131="","Falta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",""))-3)))</f>
        <v/>
      </c>
      <c r="Q131" s="62">
        <f>IF(NOT((COUNTA($B131:$K131)+COUNTA($O131))&gt;0),"",IF(AND($T131="Sub",N($S131)&gt;0),IF(ISNUMBER(INDEX($D$5:$D$1000,$S131-4)),DATE(YEAR(INDEX($D$5:$D$1000,$S131-4)),MONTH(INDEX($D$5:$D$1000,$S131-4)),1),IF(ISNUMBER(INDEX($E$5:$E$1000,$S131-4)),DATE(YEAR(INDEX($E$5:$E$1000,$S131-4)),MONTH(INDEX($E$5:$E$1000,$S131-4)),1),MesCiclo)),IF(ISNUMBER($D131),DATE(YEAR($D131),MONTH($D131),1),IF(ISNUMBER($E131),DATE(YEAR($E131),MONTH($E131),1),MesCiclo))))</f>
        <v/>
      </c>
      <c r="R131" s="63">
        <f>IF(OR($Q131="",$Q131&lt;&gt;MesCiclo),"",COUNTIF($Q$5:$Q131,MesCiclo))</f>
        <v/>
      </c>
      <c r="S131" s="63">
        <f>IF($T131="","",IF($T131="Macro",ROW(),IFERROR(LOOKUP(2,1/($T$5:$T131="Macro"),ROW($T$5:$T131)),0)))</f>
        <v/>
      </c>
      <c r="T131" s="63">
        <f>IF(NOT((COUNTA($B131:$K131)+COUNTA($O131))&gt;0),"",IF($B131="Subactividad","Sub","Macro"))</f>
        <v/>
      </c>
      <c r="U131" s="63">
        <f>IF($T131="Macro",COUNTIFS($S$5:$S$1000,ROW(),$T$5:$T$1000,"Sub"),"")</f>
        <v/>
      </c>
      <c r="V131" s="63">
        <f>IF($T131="","",IF(ISNUMBER($F131),1,IFERROR(LOOKUP(2,1/($H131:$K131&lt;&gt;""),$H131:$K131),0)))</f>
        <v/>
      </c>
      <c r="W131" s="63">
        <f>IF($T131="","",IF(AND(ISNUMBER($F131),$F131&lt;=IF($Q131=MesCiclo,InicioCiclo,$Q131+MOD(2-WEEKDAY($Q131),7))+6),1,IF(ISNUMBER($H131),$H131,0)))</f>
        <v/>
      </c>
      <c r="X131" s="63">
        <f>IF($T131="","",IF(AND(ISNUMBER($F131),$F131&lt;=IF($Q131=MesCiclo,InicioCiclo,$Q131+MOD(2-WEEKDAY($Q131),7))+13),1,IF(ISNUMBER($I131),$I131,$W131)))</f>
        <v/>
      </c>
      <c r="Y131" s="63">
        <f>IF($T131="","",IF(AND(ISNUMBER($F131),$F131&lt;=IF($Q131=MesCiclo,InicioCiclo,$Q131+MOD(2-WEEKDAY($Q131),7))+20),1,IF(ISNUMBER($J131),$J131,$X131)))</f>
        <v/>
      </c>
      <c r="Z131" s="63">
        <f>IF($T131="","",IF(AND(ISNUMBER($F131),$F131&lt;=IF($Q131=MesCiclo,InicioCiclo,$Q131+MOD(2-WEEKDAY($Q131),7))+27),1,IF(ISNUMBER($K131),$K131,$Y131)))</f>
        <v/>
      </c>
      <c r="AA131" s="63">
        <f>IF($T131="","",IF(AND(ISNUMBER($F131),$F131&lt;=IF($Q131=MesCiclo,InicioCiclo,$Q131+MOD(2-WEEKDAY($Q131),7))+6),1,IF(N($U131)&gt;0,AVERAGEIFS($W$5:$W$1000,$S$5:$S$1000,ROW(),$T$5:$T$1000,"Sub"),$W131)))</f>
        <v/>
      </c>
      <c r="AB131" s="63">
        <f>IF($T131="","",IF(AND(ISNUMBER($F131),$F131&lt;=IF($Q131=MesCiclo,InicioCiclo,$Q131+MOD(2-WEEKDAY($Q131),7))+13),1,IF(N($U131)&gt;0,AVERAGEIFS($X$5:$X$1000,$S$5:$S$1000,ROW(),$T$5:$T$1000,"Sub"),$X131)))</f>
        <v/>
      </c>
      <c r="AC131" s="63">
        <f>IF($T131="","",IF(AND(ISNUMBER($F131),$F131&lt;=IF($Q131=MesCiclo,InicioCiclo,$Q131+MOD(2-WEEKDAY($Q131),7))+20),1,IF(N($U131)&gt;0,AVERAGEIFS($Y$5:$Y$1000,$S$5:$S$1000,ROW(),$T$5:$T$1000,"Sub"),$Y131)))</f>
        <v/>
      </c>
      <c r="AD131" s="63">
        <f>IF($T131="","",IF(AND(ISNUMBER($F131),$F131&lt;=IF($Q131=MesCiclo,InicioCiclo,$Q131+MOD(2-WEEKDAY($Q131),7))+27),1,IF(N($U131)&gt;0,AVERAGEIFS($Z$5:$Z$1000,$S$5:$S$1000,ROW(),$T$5:$T$1000,"Sub"),$Z131)))</f>
        <v/>
      </c>
      <c r="AE131" s="63">
        <f>IF($T131&lt;&gt;"Macro","",IF(COUNTIFS($Q$5:$Q$1000,$Q131,$T$5:$T$1000,"Macro",$G$5:$G$1000,"&gt;0")=0,1/COUNTIFS($Q$5:$Q$1000,$Q131,$T$5:$T$1000,"Macro"),IF(AND(ISNUMBER($G131),N($G131)&gt;0),$G131,SUMIFS($G$5:$G$1000,$Q$5:$Q$1000,$Q131,$T$5:$T$1000,"Macro")/COUNTIFS($Q$5:$Q$1000,$Q131,$T$5:$T$1000,"Macro",$G$5:$G$1000,"&gt;0"))/(COUNTIFS($Q$5:$Q$1000,$Q131,$T$5:$T$1000,"Macro")*SUMIFS($G$5:$G$1000,$Q$5:$Q$1000,$Q131,$T$5:$T$1000,"Macro")/COUNTIFS($Q$5:$Q$1000,$Q131,$T$5:$T$1000,"Macro",$G$5:$G$1000,"&gt;0"))))</f>
        <v/>
      </c>
    </row>
    <row r="132">
      <c r="A132" s="55">
        <f>IF(NOT((COUNTA($B132:$K132)+COUNTA($O132))&gt;0),"",IF($T132="Macro",COUNTIFS($T$5:$T132,"Macro",$Q$5:$Q132,$Q132),IF(N($S132)=0,"?",COUNTIFS(INDEX($T$5:$T$1000,1):INDEX($T$5:$T$1000,$S132-4),"Macro",INDEX($Q$5:$Q$1000,1):INDEX($Q$5:$Q$1000,$S132-4),INDEX($Q$5:$Q$1000,$S132-4))&amp;"."&amp;COUNTIFS($S$5:$S132,$S132,$T$5:$T132,"Sub"))))</f>
        <v/>
      </c>
      <c r="B132" s="56" t="n"/>
      <c r="C132" s="57" t="n"/>
      <c r="D132" s="58" t="n"/>
      <c r="E132" s="58" t="n"/>
      <c r="F132" s="58" t="n"/>
      <c r="G132" s="59" t="n"/>
      <c r="H132" s="59" t="n"/>
      <c r="I132" s="59" t="n"/>
      <c r="J132" s="59" t="n"/>
      <c r="K132" s="59" t="n"/>
      <c r="L132" s="60">
        <f>IF(NOT((COUNTA($B132:$K132)+COUNTA($O132))&gt;0),"",IF(ISNUMBER($F132),1,IF(N($U132)&gt;0,AVERAGEIFS($V$5:$V$1000,$S$5:$S$1000,ROW(),$T$5:$T$1000,"Sub"),$V132)))</f>
        <v/>
      </c>
      <c r="M132" s="55">
        <f>IF($L132="","",IF($L132&gt;=1,"Completado",IF($L132&gt;0,"En curso","Pendiente")))</f>
        <v/>
      </c>
      <c r="N132" s="55">
        <f>IF(NOT((COUNTA($B132:$K132)+COUNTA($O132))&gt;0),"",IF(ISNUMBER($F132),IF(AND(ISNUMBER($E132),$F132&gt;$E132),"Cumplida con "&amp;($F132-$E132)&amp;IF($F132-$E132=1," día"," días")&amp;" de retraso","Cumplida"),IF(N($L132)&gt;=1,"Cumplida",IF(NOT(ISNUMBER($E132)),"Sin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plazo")))))))</f>
        <v/>
      </c>
      <c r="O132" s="57" t="n"/>
      <c r="P132" s="61">
        <f>IF(NOT((COUNTA($B132:$K132)+COUNTA($O132))&gt;0),"",IF((IF($C132="","Falta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",""))="","✔ OK","⚠ "&amp;LEFT(IF($C132="","Falta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",""),LEN(IF($C132="","Falta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",""))-3)))</f>
        <v/>
      </c>
      <c r="Q132" s="62">
        <f>IF(NOT((COUNTA($B132:$K132)+COUNTA($O132))&gt;0),"",IF(AND($T132="Sub",N($S132)&gt;0),IF(ISNUMBER(INDEX($D$5:$D$1000,$S132-4)),DATE(YEAR(INDEX($D$5:$D$1000,$S132-4)),MONTH(INDEX($D$5:$D$1000,$S132-4)),1),IF(ISNUMBER(INDEX($E$5:$E$1000,$S132-4)),DATE(YEAR(INDEX($E$5:$E$1000,$S132-4)),MONTH(INDEX($E$5:$E$1000,$S132-4)),1),MesCiclo)),IF(ISNUMBER($D132),DATE(YEAR($D132),MONTH($D132),1),IF(ISNUMBER($E132),DATE(YEAR($E132),MONTH($E132),1),MesCiclo))))</f>
        <v/>
      </c>
      <c r="R132" s="63">
        <f>IF(OR($Q132="",$Q132&lt;&gt;MesCiclo),"",COUNTIF($Q$5:$Q132,MesCiclo))</f>
        <v/>
      </c>
      <c r="S132" s="63">
        <f>IF($T132="","",IF($T132="Macro",ROW(),IFERROR(LOOKUP(2,1/($T$5:$T132="Macro"),ROW($T$5:$T132)),0)))</f>
        <v/>
      </c>
      <c r="T132" s="63">
        <f>IF(NOT((COUNTA($B132:$K132)+COUNTA($O132))&gt;0),"",IF($B132="Subactividad","Sub","Macro"))</f>
        <v/>
      </c>
      <c r="U132" s="63">
        <f>IF($T132="Macro",COUNTIFS($S$5:$S$1000,ROW(),$T$5:$T$1000,"Sub"),"")</f>
        <v/>
      </c>
      <c r="V132" s="63">
        <f>IF($T132="","",IF(ISNUMBER($F132),1,IFERROR(LOOKUP(2,1/($H132:$K132&lt;&gt;""),$H132:$K132),0)))</f>
        <v/>
      </c>
      <c r="W132" s="63">
        <f>IF($T132="","",IF(AND(ISNUMBER($F132),$F132&lt;=IF($Q132=MesCiclo,InicioCiclo,$Q132+MOD(2-WEEKDAY($Q132),7))+6),1,IF(ISNUMBER($H132),$H132,0)))</f>
        <v/>
      </c>
      <c r="X132" s="63">
        <f>IF($T132="","",IF(AND(ISNUMBER($F132),$F132&lt;=IF($Q132=MesCiclo,InicioCiclo,$Q132+MOD(2-WEEKDAY($Q132),7))+13),1,IF(ISNUMBER($I132),$I132,$W132)))</f>
        <v/>
      </c>
      <c r="Y132" s="63">
        <f>IF($T132="","",IF(AND(ISNUMBER($F132),$F132&lt;=IF($Q132=MesCiclo,InicioCiclo,$Q132+MOD(2-WEEKDAY($Q132),7))+20),1,IF(ISNUMBER($J132),$J132,$X132)))</f>
        <v/>
      </c>
      <c r="Z132" s="63">
        <f>IF($T132="","",IF(AND(ISNUMBER($F132),$F132&lt;=IF($Q132=MesCiclo,InicioCiclo,$Q132+MOD(2-WEEKDAY($Q132),7))+27),1,IF(ISNUMBER($K132),$K132,$Y132)))</f>
        <v/>
      </c>
      <c r="AA132" s="63">
        <f>IF($T132="","",IF(AND(ISNUMBER($F132),$F132&lt;=IF($Q132=MesCiclo,InicioCiclo,$Q132+MOD(2-WEEKDAY($Q132),7))+6),1,IF(N($U132)&gt;0,AVERAGEIFS($W$5:$W$1000,$S$5:$S$1000,ROW(),$T$5:$T$1000,"Sub"),$W132)))</f>
        <v/>
      </c>
      <c r="AB132" s="63">
        <f>IF($T132="","",IF(AND(ISNUMBER($F132),$F132&lt;=IF($Q132=MesCiclo,InicioCiclo,$Q132+MOD(2-WEEKDAY($Q132),7))+13),1,IF(N($U132)&gt;0,AVERAGEIFS($X$5:$X$1000,$S$5:$S$1000,ROW(),$T$5:$T$1000,"Sub"),$X132)))</f>
        <v/>
      </c>
      <c r="AC132" s="63">
        <f>IF($T132="","",IF(AND(ISNUMBER($F132),$F132&lt;=IF($Q132=MesCiclo,InicioCiclo,$Q132+MOD(2-WEEKDAY($Q132),7))+20),1,IF(N($U132)&gt;0,AVERAGEIFS($Y$5:$Y$1000,$S$5:$S$1000,ROW(),$T$5:$T$1000,"Sub"),$Y132)))</f>
        <v/>
      </c>
      <c r="AD132" s="63">
        <f>IF($T132="","",IF(AND(ISNUMBER($F132),$F132&lt;=IF($Q132=MesCiclo,InicioCiclo,$Q132+MOD(2-WEEKDAY($Q132),7))+27),1,IF(N($U132)&gt;0,AVERAGEIFS($Z$5:$Z$1000,$S$5:$S$1000,ROW(),$T$5:$T$1000,"Sub"),$Z132)))</f>
        <v/>
      </c>
      <c r="AE132" s="63">
        <f>IF($T132&lt;&gt;"Macro","",IF(COUNTIFS($Q$5:$Q$1000,$Q132,$T$5:$T$1000,"Macro",$G$5:$G$1000,"&gt;0")=0,1/COUNTIFS($Q$5:$Q$1000,$Q132,$T$5:$T$1000,"Macro"),IF(AND(ISNUMBER($G132),N($G132)&gt;0),$G132,SUMIFS($G$5:$G$1000,$Q$5:$Q$1000,$Q132,$T$5:$T$1000,"Macro")/COUNTIFS($Q$5:$Q$1000,$Q132,$T$5:$T$1000,"Macro",$G$5:$G$1000,"&gt;0"))/(COUNTIFS($Q$5:$Q$1000,$Q132,$T$5:$T$1000,"Macro")*SUMIFS($G$5:$G$1000,$Q$5:$Q$1000,$Q132,$T$5:$T$1000,"Macro")/COUNTIFS($Q$5:$Q$1000,$Q132,$T$5:$T$1000,"Macro",$G$5:$G$1000,"&gt;0"))))</f>
        <v/>
      </c>
    </row>
    <row r="133">
      <c r="A133" s="55">
        <f>IF(NOT((COUNTA($B133:$K133)+COUNTA($O133))&gt;0),"",IF($T133="Macro",COUNTIFS($T$5:$T133,"Macro",$Q$5:$Q133,$Q133),IF(N($S133)=0,"?",COUNTIFS(INDEX($T$5:$T$1000,1):INDEX($T$5:$T$1000,$S133-4),"Macro",INDEX($Q$5:$Q$1000,1):INDEX($Q$5:$Q$1000,$S133-4),INDEX($Q$5:$Q$1000,$S133-4))&amp;"."&amp;COUNTIFS($S$5:$S133,$S133,$T$5:$T133,"Sub"))))</f>
        <v/>
      </c>
      <c r="B133" s="56" t="n"/>
      <c r="C133" s="57" t="n"/>
      <c r="D133" s="58" t="n"/>
      <c r="E133" s="58" t="n"/>
      <c r="F133" s="58" t="n"/>
      <c r="G133" s="59" t="n"/>
      <c r="H133" s="59" t="n"/>
      <c r="I133" s="59" t="n"/>
      <c r="J133" s="59" t="n"/>
      <c r="K133" s="59" t="n"/>
      <c r="L133" s="60">
        <f>IF(NOT((COUNTA($B133:$K133)+COUNTA($O133))&gt;0),"",IF(ISNUMBER($F133),1,IF(N($U133)&gt;0,AVERAGEIFS($V$5:$V$1000,$S$5:$S$1000,ROW(),$T$5:$T$1000,"Sub"),$V133)))</f>
        <v/>
      </c>
      <c r="M133" s="55">
        <f>IF($L133="","",IF($L133&gt;=1,"Completado",IF($L133&gt;0,"En curso","Pendiente")))</f>
        <v/>
      </c>
      <c r="N133" s="55">
        <f>IF(NOT((COUNTA($B133:$K133)+COUNTA($O133))&gt;0),"",IF(ISNUMBER($F133),IF(AND(ISNUMBER($E133),$F133&gt;$E133),"Cumplida con "&amp;($F133-$E133)&amp;IF($F133-$E133=1," día"," días")&amp;" de retraso","Cumplida"),IF(N($L133)&gt;=1,"Cumplida",IF(NOT(ISNUMBER($E133)),"Sin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plazo")))))))</f>
        <v/>
      </c>
      <c r="O133" s="57" t="n"/>
      <c r="P133" s="61">
        <f>IF(NOT((COUNTA($B133:$K133)+COUNTA($O133))&gt;0),"",IF((IF($C133="","Falta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",""))="","✔ OK","⚠ "&amp;LEFT(IF($C133="","Falta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",""),LEN(IF($C133="","Falta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",""))-3)))</f>
        <v/>
      </c>
      <c r="Q133" s="62">
        <f>IF(NOT((COUNTA($B133:$K133)+COUNTA($O133))&gt;0),"",IF(AND($T133="Sub",N($S133)&gt;0),IF(ISNUMBER(INDEX($D$5:$D$1000,$S133-4)),DATE(YEAR(INDEX($D$5:$D$1000,$S133-4)),MONTH(INDEX($D$5:$D$1000,$S133-4)),1),IF(ISNUMBER(INDEX($E$5:$E$1000,$S133-4)),DATE(YEAR(INDEX($E$5:$E$1000,$S133-4)),MONTH(INDEX($E$5:$E$1000,$S133-4)),1),MesCiclo)),IF(ISNUMBER($D133),DATE(YEAR($D133),MONTH($D133),1),IF(ISNUMBER($E133),DATE(YEAR($E133),MONTH($E133),1),MesCiclo))))</f>
        <v/>
      </c>
      <c r="R133" s="63">
        <f>IF(OR($Q133="",$Q133&lt;&gt;MesCiclo),"",COUNTIF($Q$5:$Q133,MesCiclo))</f>
        <v/>
      </c>
      <c r="S133" s="63">
        <f>IF($T133="","",IF($T133="Macro",ROW(),IFERROR(LOOKUP(2,1/($T$5:$T133="Macro"),ROW($T$5:$T133)),0)))</f>
        <v/>
      </c>
      <c r="T133" s="63">
        <f>IF(NOT((COUNTA($B133:$K133)+COUNTA($O133))&gt;0),"",IF($B133="Subactividad","Sub","Macro"))</f>
        <v/>
      </c>
      <c r="U133" s="63">
        <f>IF($T133="Macro",COUNTIFS($S$5:$S$1000,ROW(),$T$5:$T$1000,"Sub"),"")</f>
        <v/>
      </c>
      <c r="V133" s="63">
        <f>IF($T133="","",IF(ISNUMBER($F133),1,IFERROR(LOOKUP(2,1/($H133:$K133&lt;&gt;""),$H133:$K133),0)))</f>
        <v/>
      </c>
      <c r="W133" s="63">
        <f>IF($T133="","",IF(AND(ISNUMBER($F133),$F133&lt;=IF($Q133=MesCiclo,InicioCiclo,$Q133+MOD(2-WEEKDAY($Q133),7))+6),1,IF(ISNUMBER($H133),$H133,0)))</f>
        <v/>
      </c>
      <c r="X133" s="63">
        <f>IF($T133="","",IF(AND(ISNUMBER($F133),$F133&lt;=IF($Q133=MesCiclo,InicioCiclo,$Q133+MOD(2-WEEKDAY($Q133),7))+13),1,IF(ISNUMBER($I133),$I133,$W133)))</f>
        <v/>
      </c>
      <c r="Y133" s="63">
        <f>IF($T133="","",IF(AND(ISNUMBER($F133),$F133&lt;=IF($Q133=MesCiclo,InicioCiclo,$Q133+MOD(2-WEEKDAY($Q133),7))+20),1,IF(ISNUMBER($J133),$J133,$X133)))</f>
        <v/>
      </c>
      <c r="Z133" s="63">
        <f>IF($T133="","",IF(AND(ISNUMBER($F133),$F133&lt;=IF($Q133=MesCiclo,InicioCiclo,$Q133+MOD(2-WEEKDAY($Q133),7))+27),1,IF(ISNUMBER($K133),$K133,$Y133)))</f>
        <v/>
      </c>
      <c r="AA133" s="63">
        <f>IF($T133="","",IF(AND(ISNUMBER($F133),$F133&lt;=IF($Q133=MesCiclo,InicioCiclo,$Q133+MOD(2-WEEKDAY($Q133),7))+6),1,IF(N($U133)&gt;0,AVERAGEIFS($W$5:$W$1000,$S$5:$S$1000,ROW(),$T$5:$T$1000,"Sub"),$W133)))</f>
        <v/>
      </c>
      <c r="AB133" s="63">
        <f>IF($T133="","",IF(AND(ISNUMBER($F133),$F133&lt;=IF($Q133=MesCiclo,InicioCiclo,$Q133+MOD(2-WEEKDAY($Q133),7))+13),1,IF(N($U133)&gt;0,AVERAGEIFS($X$5:$X$1000,$S$5:$S$1000,ROW(),$T$5:$T$1000,"Sub"),$X133)))</f>
        <v/>
      </c>
      <c r="AC133" s="63">
        <f>IF($T133="","",IF(AND(ISNUMBER($F133),$F133&lt;=IF($Q133=MesCiclo,InicioCiclo,$Q133+MOD(2-WEEKDAY($Q133),7))+20),1,IF(N($U133)&gt;0,AVERAGEIFS($Y$5:$Y$1000,$S$5:$S$1000,ROW(),$T$5:$T$1000,"Sub"),$Y133)))</f>
        <v/>
      </c>
      <c r="AD133" s="63">
        <f>IF($T133="","",IF(AND(ISNUMBER($F133),$F133&lt;=IF($Q133=MesCiclo,InicioCiclo,$Q133+MOD(2-WEEKDAY($Q133),7))+27),1,IF(N($U133)&gt;0,AVERAGEIFS($Z$5:$Z$1000,$S$5:$S$1000,ROW(),$T$5:$T$1000,"Sub"),$Z133)))</f>
        <v/>
      </c>
      <c r="AE133" s="63">
        <f>IF($T133&lt;&gt;"Macro","",IF(COUNTIFS($Q$5:$Q$1000,$Q133,$T$5:$T$1000,"Macro",$G$5:$G$1000,"&gt;0")=0,1/COUNTIFS($Q$5:$Q$1000,$Q133,$T$5:$T$1000,"Macro"),IF(AND(ISNUMBER($G133),N($G133)&gt;0),$G133,SUMIFS($G$5:$G$1000,$Q$5:$Q$1000,$Q133,$T$5:$T$1000,"Macro")/COUNTIFS($Q$5:$Q$1000,$Q133,$T$5:$T$1000,"Macro",$G$5:$G$1000,"&gt;0"))/(COUNTIFS($Q$5:$Q$1000,$Q133,$T$5:$T$1000,"Macro")*SUMIFS($G$5:$G$1000,$Q$5:$Q$1000,$Q133,$T$5:$T$1000,"Macro")/COUNTIFS($Q$5:$Q$1000,$Q133,$T$5:$T$1000,"Macro",$G$5:$G$1000,"&gt;0"))))</f>
        <v/>
      </c>
    </row>
    <row r="134">
      <c r="A134" s="55">
        <f>IF(NOT((COUNTA($B134:$K134)+COUNTA($O134))&gt;0),"",IF($T134="Macro",COUNTIFS($T$5:$T134,"Macro",$Q$5:$Q134,$Q134),IF(N($S134)=0,"?",COUNTIFS(INDEX($T$5:$T$1000,1):INDEX($T$5:$T$1000,$S134-4),"Macro",INDEX($Q$5:$Q$1000,1):INDEX($Q$5:$Q$1000,$S134-4),INDEX($Q$5:$Q$1000,$S134-4))&amp;"."&amp;COUNTIFS($S$5:$S134,$S134,$T$5:$T134,"Sub"))))</f>
        <v/>
      </c>
      <c r="B134" s="56" t="n"/>
      <c r="C134" s="57" t="n"/>
      <c r="D134" s="58" t="n"/>
      <c r="E134" s="58" t="n"/>
      <c r="F134" s="58" t="n"/>
      <c r="G134" s="59" t="n"/>
      <c r="H134" s="59" t="n"/>
      <c r="I134" s="59" t="n"/>
      <c r="J134" s="59" t="n"/>
      <c r="K134" s="59" t="n"/>
      <c r="L134" s="60">
        <f>IF(NOT((COUNTA($B134:$K134)+COUNTA($O134))&gt;0),"",IF(ISNUMBER($F134),1,IF(N($U134)&gt;0,AVERAGEIFS($V$5:$V$1000,$S$5:$S$1000,ROW(),$T$5:$T$1000,"Sub"),$V134)))</f>
        <v/>
      </c>
      <c r="M134" s="55">
        <f>IF($L134="","",IF($L134&gt;=1,"Completado",IF($L134&gt;0,"En curso","Pendiente")))</f>
        <v/>
      </c>
      <c r="N134" s="55">
        <f>IF(NOT((COUNTA($B134:$K134)+COUNTA($O134))&gt;0),"",IF(ISNUMBER($F134),IF(AND(ISNUMBER($E134),$F134&gt;$E134),"Cumplida con "&amp;($F134-$E134)&amp;IF($F134-$E134=1," día"," días")&amp;" de retraso","Cumplida"),IF(N($L134)&gt;=1,"Cumplida",IF(NOT(ISNUMBER($E134)),"Sin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plazo")))))))</f>
        <v/>
      </c>
      <c r="O134" s="57" t="n"/>
      <c r="P134" s="61">
        <f>IF(NOT((COUNTA($B134:$K134)+COUNTA($O134))&gt;0),"",IF((IF($C134="","Falta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",""))="","✔ OK","⚠ "&amp;LEFT(IF($C134="","Falta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",""),LEN(IF($C134="","Falta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",""))-3)))</f>
        <v/>
      </c>
      <c r="Q134" s="62">
        <f>IF(NOT((COUNTA($B134:$K134)+COUNTA($O134))&gt;0),"",IF(AND($T134="Sub",N($S134)&gt;0),IF(ISNUMBER(INDEX($D$5:$D$1000,$S134-4)),DATE(YEAR(INDEX($D$5:$D$1000,$S134-4)),MONTH(INDEX($D$5:$D$1000,$S134-4)),1),IF(ISNUMBER(INDEX($E$5:$E$1000,$S134-4)),DATE(YEAR(INDEX($E$5:$E$1000,$S134-4)),MONTH(INDEX($E$5:$E$1000,$S134-4)),1),MesCiclo)),IF(ISNUMBER($D134),DATE(YEAR($D134),MONTH($D134),1),IF(ISNUMBER($E134),DATE(YEAR($E134),MONTH($E134),1),MesCiclo))))</f>
        <v/>
      </c>
      <c r="R134" s="63">
        <f>IF(OR($Q134="",$Q134&lt;&gt;MesCiclo),"",COUNTIF($Q$5:$Q134,MesCiclo))</f>
        <v/>
      </c>
      <c r="S134" s="63">
        <f>IF($T134="","",IF($T134="Macro",ROW(),IFERROR(LOOKUP(2,1/($T$5:$T134="Macro"),ROW($T$5:$T134)),0)))</f>
        <v/>
      </c>
      <c r="T134" s="63">
        <f>IF(NOT((COUNTA($B134:$K134)+COUNTA($O134))&gt;0),"",IF($B134="Subactividad","Sub","Macro"))</f>
        <v/>
      </c>
      <c r="U134" s="63">
        <f>IF($T134="Macro",COUNTIFS($S$5:$S$1000,ROW(),$T$5:$T$1000,"Sub"),"")</f>
        <v/>
      </c>
      <c r="V134" s="63">
        <f>IF($T134="","",IF(ISNUMBER($F134),1,IFERROR(LOOKUP(2,1/($H134:$K134&lt;&gt;""),$H134:$K134),0)))</f>
        <v/>
      </c>
      <c r="W134" s="63">
        <f>IF($T134="","",IF(AND(ISNUMBER($F134),$F134&lt;=IF($Q134=MesCiclo,InicioCiclo,$Q134+MOD(2-WEEKDAY($Q134),7))+6),1,IF(ISNUMBER($H134),$H134,0)))</f>
        <v/>
      </c>
      <c r="X134" s="63">
        <f>IF($T134="","",IF(AND(ISNUMBER($F134),$F134&lt;=IF($Q134=MesCiclo,InicioCiclo,$Q134+MOD(2-WEEKDAY($Q134),7))+13),1,IF(ISNUMBER($I134),$I134,$W134)))</f>
        <v/>
      </c>
      <c r="Y134" s="63">
        <f>IF($T134="","",IF(AND(ISNUMBER($F134),$F134&lt;=IF($Q134=MesCiclo,InicioCiclo,$Q134+MOD(2-WEEKDAY($Q134),7))+20),1,IF(ISNUMBER($J134),$J134,$X134)))</f>
        <v/>
      </c>
      <c r="Z134" s="63">
        <f>IF($T134="","",IF(AND(ISNUMBER($F134),$F134&lt;=IF($Q134=MesCiclo,InicioCiclo,$Q134+MOD(2-WEEKDAY($Q134),7))+27),1,IF(ISNUMBER($K134),$K134,$Y134)))</f>
        <v/>
      </c>
      <c r="AA134" s="63">
        <f>IF($T134="","",IF(AND(ISNUMBER($F134),$F134&lt;=IF($Q134=MesCiclo,InicioCiclo,$Q134+MOD(2-WEEKDAY($Q134),7))+6),1,IF(N($U134)&gt;0,AVERAGEIFS($W$5:$W$1000,$S$5:$S$1000,ROW(),$T$5:$T$1000,"Sub"),$W134)))</f>
        <v/>
      </c>
      <c r="AB134" s="63">
        <f>IF($T134="","",IF(AND(ISNUMBER($F134),$F134&lt;=IF($Q134=MesCiclo,InicioCiclo,$Q134+MOD(2-WEEKDAY($Q134),7))+13),1,IF(N($U134)&gt;0,AVERAGEIFS($X$5:$X$1000,$S$5:$S$1000,ROW(),$T$5:$T$1000,"Sub"),$X134)))</f>
        <v/>
      </c>
      <c r="AC134" s="63">
        <f>IF($T134="","",IF(AND(ISNUMBER($F134),$F134&lt;=IF($Q134=MesCiclo,InicioCiclo,$Q134+MOD(2-WEEKDAY($Q134),7))+20),1,IF(N($U134)&gt;0,AVERAGEIFS($Y$5:$Y$1000,$S$5:$S$1000,ROW(),$T$5:$T$1000,"Sub"),$Y134)))</f>
        <v/>
      </c>
      <c r="AD134" s="63">
        <f>IF($T134="","",IF(AND(ISNUMBER($F134),$F134&lt;=IF($Q134=MesCiclo,InicioCiclo,$Q134+MOD(2-WEEKDAY($Q134),7))+27),1,IF(N($U134)&gt;0,AVERAGEIFS($Z$5:$Z$1000,$S$5:$S$1000,ROW(),$T$5:$T$1000,"Sub"),$Z134)))</f>
        <v/>
      </c>
      <c r="AE134" s="63">
        <f>IF($T134&lt;&gt;"Macro","",IF(COUNTIFS($Q$5:$Q$1000,$Q134,$T$5:$T$1000,"Macro",$G$5:$G$1000,"&gt;0")=0,1/COUNTIFS($Q$5:$Q$1000,$Q134,$T$5:$T$1000,"Macro"),IF(AND(ISNUMBER($G134),N($G134)&gt;0),$G134,SUMIFS($G$5:$G$1000,$Q$5:$Q$1000,$Q134,$T$5:$T$1000,"Macro")/COUNTIFS($Q$5:$Q$1000,$Q134,$T$5:$T$1000,"Macro",$G$5:$G$1000,"&gt;0"))/(COUNTIFS($Q$5:$Q$1000,$Q134,$T$5:$T$1000,"Macro")*SUMIFS($G$5:$G$1000,$Q$5:$Q$1000,$Q134,$T$5:$T$1000,"Macro")/COUNTIFS($Q$5:$Q$1000,$Q134,$T$5:$T$1000,"Macro",$G$5:$G$1000,"&gt;0"))))</f>
        <v/>
      </c>
    </row>
    <row r="135">
      <c r="A135" s="55">
        <f>IF(NOT((COUNTA($B135:$K135)+COUNTA($O135))&gt;0),"",IF($T135="Macro",COUNTIFS($T$5:$T135,"Macro",$Q$5:$Q135,$Q135),IF(N($S135)=0,"?",COUNTIFS(INDEX($T$5:$T$1000,1):INDEX($T$5:$T$1000,$S135-4),"Macro",INDEX($Q$5:$Q$1000,1):INDEX($Q$5:$Q$1000,$S135-4),INDEX($Q$5:$Q$1000,$S135-4))&amp;"."&amp;COUNTIFS($S$5:$S135,$S135,$T$5:$T135,"Sub"))))</f>
        <v/>
      </c>
      <c r="B135" s="56" t="n"/>
      <c r="C135" s="57" t="n"/>
      <c r="D135" s="58" t="n"/>
      <c r="E135" s="58" t="n"/>
      <c r="F135" s="58" t="n"/>
      <c r="G135" s="59" t="n"/>
      <c r="H135" s="59" t="n"/>
      <c r="I135" s="59" t="n"/>
      <c r="J135" s="59" t="n"/>
      <c r="K135" s="59" t="n"/>
      <c r="L135" s="60">
        <f>IF(NOT((COUNTA($B135:$K135)+COUNTA($O135))&gt;0),"",IF(ISNUMBER($F135),1,IF(N($U135)&gt;0,AVERAGEIFS($V$5:$V$1000,$S$5:$S$1000,ROW(),$T$5:$T$1000,"Sub"),$V135)))</f>
        <v/>
      </c>
      <c r="M135" s="55">
        <f>IF($L135="","",IF($L135&gt;=1,"Completado",IF($L135&gt;0,"En curso","Pendiente")))</f>
        <v/>
      </c>
      <c r="N135" s="55">
        <f>IF(NOT((COUNTA($B135:$K135)+COUNTA($O135))&gt;0),"",IF(ISNUMBER($F135),IF(AND(ISNUMBER($E135),$F135&gt;$E135),"Cumplida con "&amp;($F135-$E135)&amp;IF($F135-$E135=1," día"," días")&amp;" de retraso","Cumplida"),IF(N($L135)&gt;=1,"Cumplida",IF(NOT(ISNUMBER($E135)),"Sin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plazo")))))))</f>
        <v/>
      </c>
      <c r="O135" s="57" t="n"/>
      <c r="P135" s="61">
        <f>IF(NOT((COUNTA($B135:$K135)+COUNTA($O135))&gt;0),"",IF((IF($C135="","Falta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",""))="","✔ OK","⚠ "&amp;LEFT(IF($C135="","Falta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",""),LEN(IF($C135="","Falta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",""))-3)))</f>
        <v/>
      </c>
      <c r="Q135" s="62">
        <f>IF(NOT((COUNTA($B135:$K135)+COUNTA($O135))&gt;0),"",IF(AND($T135="Sub",N($S135)&gt;0),IF(ISNUMBER(INDEX($D$5:$D$1000,$S135-4)),DATE(YEAR(INDEX($D$5:$D$1000,$S135-4)),MONTH(INDEX($D$5:$D$1000,$S135-4)),1),IF(ISNUMBER(INDEX($E$5:$E$1000,$S135-4)),DATE(YEAR(INDEX($E$5:$E$1000,$S135-4)),MONTH(INDEX($E$5:$E$1000,$S135-4)),1),MesCiclo)),IF(ISNUMBER($D135),DATE(YEAR($D135),MONTH($D135),1),IF(ISNUMBER($E135),DATE(YEAR($E135),MONTH($E135),1),MesCiclo))))</f>
        <v/>
      </c>
      <c r="R135" s="63">
        <f>IF(OR($Q135="",$Q135&lt;&gt;MesCiclo),"",COUNTIF($Q$5:$Q135,MesCiclo))</f>
        <v/>
      </c>
      <c r="S135" s="63">
        <f>IF($T135="","",IF($T135="Macro",ROW(),IFERROR(LOOKUP(2,1/($T$5:$T135="Macro"),ROW($T$5:$T135)),0)))</f>
        <v/>
      </c>
      <c r="T135" s="63">
        <f>IF(NOT((COUNTA($B135:$K135)+COUNTA($O135))&gt;0),"",IF($B135="Subactividad","Sub","Macro"))</f>
        <v/>
      </c>
      <c r="U135" s="63">
        <f>IF($T135="Macro",COUNTIFS($S$5:$S$1000,ROW(),$T$5:$T$1000,"Sub"),"")</f>
        <v/>
      </c>
      <c r="V135" s="63">
        <f>IF($T135="","",IF(ISNUMBER($F135),1,IFERROR(LOOKUP(2,1/($H135:$K135&lt;&gt;""),$H135:$K135),0)))</f>
        <v/>
      </c>
      <c r="W135" s="63">
        <f>IF($T135="","",IF(AND(ISNUMBER($F135),$F135&lt;=IF($Q135=MesCiclo,InicioCiclo,$Q135+MOD(2-WEEKDAY($Q135),7))+6),1,IF(ISNUMBER($H135),$H135,0)))</f>
        <v/>
      </c>
      <c r="X135" s="63">
        <f>IF($T135="","",IF(AND(ISNUMBER($F135),$F135&lt;=IF($Q135=MesCiclo,InicioCiclo,$Q135+MOD(2-WEEKDAY($Q135),7))+13),1,IF(ISNUMBER($I135),$I135,$W135)))</f>
        <v/>
      </c>
      <c r="Y135" s="63">
        <f>IF($T135="","",IF(AND(ISNUMBER($F135),$F135&lt;=IF($Q135=MesCiclo,InicioCiclo,$Q135+MOD(2-WEEKDAY($Q135),7))+20),1,IF(ISNUMBER($J135),$J135,$X135)))</f>
        <v/>
      </c>
      <c r="Z135" s="63">
        <f>IF($T135="","",IF(AND(ISNUMBER($F135),$F135&lt;=IF($Q135=MesCiclo,InicioCiclo,$Q135+MOD(2-WEEKDAY($Q135),7))+27),1,IF(ISNUMBER($K135),$K135,$Y135)))</f>
        <v/>
      </c>
      <c r="AA135" s="63">
        <f>IF($T135="","",IF(AND(ISNUMBER($F135),$F135&lt;=IF($Q135=MesCiclo,InicioCiclo,$Q135+MOD(2-WEEKDAY($Q135),7))+6),1,IF(N($U135)&gt;0,AVERAGEIFS($W$5:$W$1000,$S$5:$S$1000,ROW(),$T$5:$T$1000,"Sub"),$W135)))</f>
        <v/>
      </c>
      <c r="AB135" s="63">
        <f>IF($T135="","",IF(AND(ISNUMBER($F135),$F135&lt;=IF($Q135=MesCiclo,InicioCiclo,$Q135+MOD(2-WEEKDAY($Q135),7))+13),1,IF(N($U135)&gt;0,AVERAGEIFS($X$5:$X$1000,$S$5:$S$1000,ROW(),$T$5:$T$1000,"Sub"),$X135)))</f>
        <v/>
      </c>
      <c r="AC135" s="63">
        <f>IF($T135="","",IF(AND(ISNUMBER($F135),$F135&lt;=IF($Q135=MesCiclo,InicioCiclo,$Q135+MOD(2-WEEKDAY($Q135),7))+20),1,IF(N($U135)&gt;0,AVERAGEIFS($Y$5:$Y$1000,$S$5:$S$1000,ROW(),$T$5:$T$1000,"Sub"),$Y135)))</f>
        <v/>
      </c>
      <c r="AD135" s="63">
        <f>IF($T135="","",IF(AND(ISNUMBER($F135),$F135&lt;=IF($Q135=MesCiclo,InicioCiclo,$Q135+MOD(2-WEEKDAY($Q135),7))+27),1,IF(N($U135)&gt;0,AVERAGEIFS($Z$5:$Z$1000,$S$5:$S$1000,ROW(),$T$5:$T$1000,"Sub"),$Z135)))</f>
        <v/>
      </c>
      <c r="AE135" s="63">
        <f>IF($T135&lt;&gt;"Macro","",IF(COUNTIFS($Q$5:$Q$1000,$Q135,$T$5:$T$1000,"Macro",$G$5:$G$1000,"&gt;0")=0,1/COUNTIFS($Q$5:$Q$1000,$Q135,$T$5:$T$1000,"Macro"),IF(AND(ISNUMBER($G135),N($G135)&gt;0),$G135,SUMIFS($G$5:$G$1000,$Q$5:$Q$1000,$Q135,$T$5:$T$1000,"Macro")/COUNTIFS($Q$5:$Q$1000,$Q135,$T$5:$T$1000,"Macro",$G$5:$G$1000,"&gt;0"))/(COUNTIFS($Q$5:$Q$1000,$Q135,$T$5:$T$1000,"Macro")*SUMIFS($G$5:$G$1000,$Q$5:$Q$1000,$Q135,$T$5:$T$1000,"Macro")/COUNTIFS($Q$5:$Q$1000,$Q135,$T$5:$T$1000,"Macro",$G$5:$G$1000,"&gt;0"))))</f>
        <v/>
      </c>
    </row>
    <row r="136">
      <c r="A136" s="55">
        <f>IF(NOT((COUNTA($B136:$K136)+COUNTA($O136))&gt;0),"",IF($T136="Macro",COUNTIFS($T$5:$T136,"Macro",$Q$5:$Q136,$Q136),IF(N($S136)=0,"?",COUNTIFS(INDEX($T$5:$T$1000,1):INDEX($T$5:$T$1000,$S136-4),"Macro",INDEX($Q$5:$Q$1000,1):INDEX($Q$5:$Q$1000,$S136-4),INDEX($Q$5:$Q$1000,$S136-4))&amp;"."&amp;COUNTIFS($S$5:$S136,$S136,$T$5:$T136,"Sub"))))</f>
        <v/>
      </c>
      <c r="B136" s="56" t="n"/>
      <c r="C136" s="57" t="n"/>
      <c r="D136" s="58" t="n"/>
      <c r="E136" s="58" t="n"/>
      <c r="F136" s="58" t="n"/>
      <c r="G136" s="59" t="n"/>
      <c r="H136" s="59" t="n"/>
      <c r="I136" s="59" t="n"/>
      <c r="J136" s="59" t="n"/>
      <c r="K136" s="59" t="n"/>
      <c r="L136" s="60">
        <f>IF(NOT((COUNTA($B136:$K136)+COUNTA($O136))&gt;0),"",IF(ISNUMBER($F136),1,IF(N($U136)&gt;0,AVERAGEIFS($V$5:$V$1000,$S$5:$S$1000,ROW(),$T$5:$T$1000,"Sub"),$V136)))</f>
        <v/>
      </c>
      <c r="M136" s="55">
        <f>IF($L136="","",IF($L136&gt;=1,"Completado",IF($L136&gt;0,"En curso","Pendiente")))</f>
        <v/>
      </c>
      <c r="N136" s="55">
        <f>IF(NOT((COUNTA($B136:$K136)+COUNTA($O136))&gt;0),"",IF(ISNUMBER($F136),IF(AND(ISNUMBER($E136),$F136&gt;$E136),"Cumplida con "&amp;($F136-$E136)&amp;IF($F136-$E136=1," día"," días")&amp;" de retraso","Cumplida"),IF(N($L136)&gt;=1,"Cumplida",IF(NOT(ISNUMBER($E136)),"Sin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plazo")))))))</f>
        <v/>
      </c>
      <c r="O136" s="57" t="n"/>
      <c r="P136" s="61">
        <f>IF(NOT((COUNTA($B136:$K136)+COUNTA($O136))&gt;0),"",IF((IF($C136="","Falta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",""))="","✔ OK","⚠ "&amp;LEFT(IF($C136="","Falta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",""),LEN(IF($C136="","Falta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",""))-3)))</f>
        <v/>
      </c>
      <c r="Q136" s="62">
        <f>IF(NOT((COUNTA($B136:$K136)+COUNTA($O136))&gt;0),"",IF(AND($T136="Sub",N($S136)&gt;0),IF(ISNUMBER(INDEX($D$5:$D$1000,$S136-4)),DATE(YEAR(INDEX($D$5:$D$1000,$S136-4)),MONTH(INDEX($D$5:$D$1000,$S136-4)),1),IF(ISNUMBER(INDEX($E$5:$E$1000,$S136-4)),DATE(YEAR(INDEX($E$5:$E$1000,$S136-4)),MONTH(INDEX($E$5:$E$1000,$S136-4)),1),MesCiclo)),IF(ISNUMBER($D136),DATE(YEAR($D136),MONTH($D136),1),IF(ISNUMBER($E136),DATE(YEAR($E136),MONTH($E136),1),MesCiclo))))</f>
        <v/>
      </c>
      <c r="R136" s="63">
        <f>IF(OR($Q136="",$Q136&lt;&gt;MesCiclo),"",COUNTIF($Q$5:$Q136,MesCiclo))</f>
        <v/>
      </c>
      <c r="S136" s="63">
        <f>IF($T136="","",IF($T136="Macro",ROW(),IFERROR(LOOKUP(2,1/($T$5:$T136="Macro"),ROW($T$5:$T136)),0)))</f>
        <v/>
      </c>
      <c r="T136" s="63">
        <f>IF(NOT((COUNTA($B136:$K136)+COUNTA($O136))&gt;0),"",IF($B136="Subactividad","Sub","Macro"))</f>
        <v/>
      </c>
      <c r="U136" s="63">
        <f>IF($T136="Macro",COUNTIFS($S$5:$S$1000,ROW(),$T$5:$T$1000,"Sub"),"")</f>
        <v/>
      </c>
      <c r="V136" s="63">
        <f>IF($T136="","",IF(ISNUMBER($F136),1,IFERROR(LOOKUP(2,1/($H136:$K136&lt;&gt;""),$H136:$K136),0)))</f>
        <v/>
      </c>
      <c r="W136" s="63">
        <f>IF($T136="","",IF(AND(ISNUMBER($F136),$F136&lt;=IF($Q136=MesCiclo,InicioCiclo,$Q136+MOD(2-WEEKDAY($Q136),7))+6),1,IF(ISNUMBER($H136),$H136,0)))</f>
        <v/>
      </c>
      <c r="X136" s="63">
        <f>IF($T136="","",IF(AND(ISNUMBER($F136),$F136&lt;=IF($Q136=MesCiclo,InicioCiclo,$Q136+MOD(2-WEEKDAY($Q136),7))+13),1,IF(ISNUMBER($I136),$I136,$W136)))</f>
        <v/>
      </c>
      <c r="Y136" s="63">
        <f>IF($T136="","",IF(AND(ISNUMBER($F136),$F136&lt;=IF($Q136=MesCiclo,InicioCiclo,$Q136+MOD(2-WEEKDAY($Q136),7))+20),1,IF(ISNUMBER($J136),$J136,$X136)))</f>
        <v/>
      </c>
      <c r="Z136" s="63">
        <f>IF($T136="","",IF(AND(ISNUMBER($F136),$F136&lt;=IF($Q136=MesCiclo,InicioCiclo,$Q136+MOD(2-WEEKDAY($Q136),7))+27),1,IF(ISNUMBER($K136),$K136,$Y136)))</f>
        <v/>
      </c>
      <c r="AA136" s="63">
        <f>IF($T136="","",IF(AND(ISNUMBER($F136),$F136&lt;=IF($Q136=MesCiclo,InicioCiclo,$Q136+MOD(2-WEEKDAY($Q136),7))+6),1,IF(N($U136)&gt;0,AVERAGEIFS($W$5:$W$1000,$S$5:$S$1000,ROW(),$T$5:$T$1000,"Sub"),$W136)))</f>
        <v/>
      </c>
      <c r="AB136" s="63">
        <f>IF($T136="","",IF(AND(ISNUMBER($F136),$F136&lt;=IF($Q136=MesCiclo,InicioCiclo,$Q136+MOD(2-WEEKDAY($Q136),7))+13),1,IF(N($U136)&gt;0,AVERAGEIFS($X$5:$X$1000,$S$5:$S$1000,ROW(),$T$5:$T$1000,"Sub"),$X136)))</f>
        <v/>
      </c>
      <c r="AC136" s="63">
        <f>IF($T136="","",IF(AND(ISNUMBER($F136),$F136&lt;=IF($Q136=MesCiclo,InicioCiclo,$Q136+MOD(2-WEEKDAY($Q136),7))+20),1,IF(N($U136)&gt;0,AVERAGEIFS($Y$5:$Y$1000,$S$5:$S$1000,ROW(),$T$5:$T$1000,"Sub"),$Y136)))</f>
        <v/>
      </c>
      <c r="AD136" s="63">
        <f>IF($T136="","",IF(AND(ISNUMBER($F136),$F136&lt;=IF($Q136=MesCiclo,InicioCiclo,$Q136+MOD(2-WEEKDAY($Q136),7))+27),1,IF(N($U136)&gt;0,AVERAGEIFS($Z$5:$Z$1000,$S$5:$S$1000,ROW(),$T$5:$T$1000,"Sub"),$Z136)))</f>
        <v/>
      </c>
      <c r="AE136" s="63">
        <f>IF($T136&lt;&gt;"Macro","",IF(COUNTIFS($Q$5:$Q$1000,$Q136,$T$5:$T$1000,"Macro",$G$5:$G$1000,"&gt;0")=0,1/COUNTIFS($Q$5:$Q$1000,$Q136,$T$5:$T$1000,"Macro"),IF(AND(ISNUMBER($G136),N($G136)&gt;0),$G136,SUMIFS($G$5:$G$1000,$Q$5:$Q$1000,$Q136,$T$5:$T$1000,"Macro")/COUNTIFS($Q$5:$Q$1000,$Q136,$T$5:$T$1000,"Macro",$G$5:$G$1000,"&gt;0"))/(COUNTIFS($Q$5:$Q$1000,$Q136,$T$5:$T$1000,"Macro")*SUMIFS($G$5:$G$1000,$Q$5:$Q$1000,$Q136,$T$5:$T$1000,"Macro")/COUNTIFS($Q$5:$Q$1000,$Q136,$T$5:$T$1000,"Macro",$G$5:$G$1000,"&gt;0"))))</f>
        <v/>
      </c>
    </row>
    <row r="137">
      <c r="A137" s="55">
        <f>IF(NOT((COUNTA($B137:$K137)+COUNTA($O137))&gt;0),"",IF($T137="Macro",COUNTIFS($T$5:$T137,"Macro",$Q$5:$Q137,$Q137),IF(N($S137)=0,"?",COUNTIFS(INDEX($T$5:$T$1000,1):INDEX($T$5:$T$1000,$S137-4),"Macro",INDEX($Q$5:$Q$1000,1):INDEX($Q$5:$Q$1000,$S137-4),INDEX($Q$5:$Q$1000,$S137-4))&amp;"."&amp;COUNTIFS($S$5:$S137,$S137,$T$5:$T137,"Sub"))))</f>
        <v/>
      </c>
      <c r="B137" s="56" t="n"/>
      <c r="C137" s="57" t="n"/>
      <c r="D137" s="58" t="n"/>
      <c r="E137" s="58" t="n"/>
      <c r="F137" s="58" t="n"/>
      <c r="G137" s="59" t="n"/>
      <c r="H137" s="59" t="n"/>
      <c r="I137" s="59" t="n"/>
      <c r="J137" s="59" t="n"/>
      <c r="K137" s="59" t="n"/>
      <c r="L137" s="60">
        <f>IF(NOT((COUNTA($B137:$K137)+COUNTA($O137))&gt;0),"",IF(ISNUMBER($F137),1,IF(N($U137)&gt;0,AVERAGEIFS($V$5:$V$1000,$S$5:$S$1000,ROW(),$T$5:$T$1000,"Sub"),$V137)))</f>
        <v/>
      </c>
      <c r="M137" s="55">
        <f>IF($L137="","",IF($L137&gt;=1,"Completado",IF($L137&gt;0,"En curso","Pendiente")))</f>
        <v/>
      </c>
      <c r="N137" s="55">
        <f>IF(NOT((COUNTA($B137:$K137)+COUNTA($O137))&gt;0),"",IF(ISNUMBER($F137),IF(AND(ISNUMBER($E137),$F137&gt;$E137),"Cumplida con "&amp;($F137-$E137)&amp;IF($F137-$E137=1," día"," días")&amp;" de retraso","Cumplida"),IF(N($L137)&gt;=1,"Cumplida",IF(NOT(ISNUMBER($E137)),"Sin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plazo")))))))</f>
        <v/>
      </c>
      <c r="O137" s="57" t="n"/>
      <c r="P137" s="61">
        <f>IF(NOT((COUNTA($B137:$K137)+COUNTA($O137))&gt;0),"",IF((IF($C137="","Falta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",""))="","✔ OK","⚠ "&amp;LEFT(IF($C137="","Falta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",""),LEN(IF($C137="","Falta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",""))-3)))</f>
        <v/>
      </c>
      <c r="Q137" s="62">
        <f>IF(NOT((COUNTA($B137:$K137)+COUNTA($O137))&gt;0),"",IF(AND($T137="Sub",N($S137)&gt;0),IF(ISNUMBER(INDEX($D$5:$D$1000,$S137-4)),DATE(YEAR(INDEX($D$5:$D$1000,$S137-4)),MONTH(INDEX($D$5:$D$1000,$S137-4)),1),IF(ISNUMBER(INDEX($E$5:$E$1000,$S137-4)),DATE(YEAR(INDEX($E$5:$E$1000,$S137-4)),MONTH(INDEX($E$5:$E$1000,$S137-4)),1),MesCiclo)),IF(ISNUMBER($D137),DATE(YEAR($D137),MONTH($D137),1),IF(ISNUMBER($E137),DATE(YEAR($E137),MONTH($E137),1),MesCiclo))))</f>
        <v/>
      </c>
      <c r="R137" s="63">
        <f>IF(OR($Q137="",$Q137&lt;&gt;MesCiclo),"",COUNTIF($Q$5:$Q137,MesCiclo))</f>
        <v/>
      </c>
      <c r="S137" s="63">
        <f>IF($T137="","",IF($T137="Macro",ROW(),IFERROR(LOOKUP(2,1/($T$5:$T137="Macro"),ROW($T$5:$T137)),0)))</f>
        <v/>
      </c>
      <c r="T137" s="63">
        <f>IF(NOT((COUNTA($B137:$K137)+COUNTA($O137))&gt;0),"",IF($B137="Subactividad","Sub","Macro"))</f>
        <v/>
      </c>
      <c r="U137" s="63">
        <f>IF($T137="Macro",COUNTIFS($S$5:$S$1000,ROW(),$T$5:$T$1000,"Sub"),"")</f>
        <v/>
      </c>
      <c r="V137" s="63">
        <f>IF($T137="","",IF(ISNUMBER($F137),1,IFERROR(LOOKUP(2,1/($H137:$K137&lt;&gt;""),$H137:$K137),0)))</f>
        <v/>
      </c>
      <c r="W137" s="63">
        <f>IF($T137="","",IF(AND(ISNUMBER($F137),$F137&lt;=IF($Q137=MesCiclo,InicioCiclo,$Q137+MOD(2-WEEKDAY($Q137),7))+6),1,IF(ISNUMBER($H137),$H137,0)))</f>
        <v/>
      </c>
      <c r="X137" s="63">
        <f>IF($T137="","",IF(AND(ISNUMBER($F137),$F137&lt;=IF($Q137=MesCiclo,InicioCiclo,$Q137+MOD(2-WEEKDAY($Q137),7))+13),1,IF(ISNUMBER($I137),$I137,$W137)))</f>
        <v/>
      </c>
      <c r="Y137" s="63">
        <f>IF($T137="","",IF(AND(ISNUMBER($F137),$F137&lt;=IF($Q137=MesCiclo,InicioCiclo,$Q137+MOD(2-WEEKDAY($Q137),7))+20),1,IF(ISNUMBER($J137),$J137,$X137)))</f>
        <v/>
      </c>
      <c r="Z137" s="63">
        <f>IF($T137="","",IF(AND(ISNUMBER($F137),$F137&lt;=IF($Q137=MesCiclo,InicioCiclo,$Q137+MOD(2-WEEKDAY($Q137),7))+27),1,IF(ISNUMBER($K137),$K137,$Y137)))</f>
        <v/>
      </c>
      <c r="AA137" s="63">
        <f>IF($T137="","",IF(AND(ISNUMBER($F137),$F137&lt;=IF($Q137=MesCiclo,InicioCiclo,$Q137+MOD(2-WEEKDAY($Q137),7))+6),1,IF(N($U137)&gt;0,AVERAGEIFS($W$5:$W$1000,$S$5:$S$1000,ROW(),$T$5:$T$1000,"Sub"),$W137)))</f>
        <v/>
      </c>
      <c r="AB137" s="63">
        <f>IF($T137="","",IF(AND(ISNUMBER($F137),$F137&lt;=IF($Q137=MesCiclo,InicioCiclo,$Q137+MOD(2-WEEKDAY($Q137),7))+13),1,IF(N($U137)&gt;0,AVERAGEIFS($X$5:$X$1000,$S$5:$S$1000,ROW(),$T$5:$T$1000,"Sub"),$X137)))</f>
        <v/>
      </c>
      <c r="AC137" s="63">
        <f>IF($T137="","",IF(AND(ISNUMBER($F137),$F137&lt;=IF($Q137=MesCiclo,InicioCiclo,$Q137+MOD(2-WEEKDAY($Q137),7))+20),1,IF(N($U137)&gt;0,AVERAGEIFS($Y$5:$Y$1000,$S$5:$S$1000,ROW(),$T$5:$T$1000,"Sub"),$Y137)))</f>
        <v/>
      </c>
      <c r="AD137" s="63">
        <f>IF($T137="","",IF(AND(ISNUMBER($F137),$F137&lt;=IF($Q137=MesCiclo,InicioCiclo,$Q137+MOD(2-WEEKDAY($Q137),7))+27),1,IF(N($U137)&gt;0,AVERAGEIFS($Z$5:$Z$1000,$S$5:$S$1000,ROW(),$T$5:$T$1000,"Sub"),$Z137)))</f>
        <v/>
      </c>
      <c r="AE137" s="63">
        <f>IF($T137&lt;&gt;"Macro","",IF(COUNTIFS($Q$5:$Q$1000,$Q137,$T$5:$T$1000,"Macro",$G$5:$G$1000,"&gt;0")=0,1/COUNTIFS($Q$5:$Q$1000,$Q137,$T$5:$T$1000,"Macro"),IF(AND(ISNUMBER($G137),N($G137)&gt;0),$G137,SUMIFS($G$5:$G$1000,$Q$5:$Q$1000,$Q137,$T$5:$T$1000,"Macro")/COUNTIFS($Q$5:$Q$1000,$Q137,$T$5:$T$1000,"Macro",$G$5:$G$1000,"&gt;0"))/(COUNTIFS($Q$5:$Q$1000,$Q137,$T$5:$T$1000,"Macro")*SUMIFS($G$5:$G$1000,$Q$5:$Q$1000,$Q137,$T$5:$T$1000,"Macro")/COUNTIFS($Q$5:$Q$1000,$Q137,$T$5:$T$1000,"Macro",$G$5:$G$1000,"&gt;0"))))</f>
        <v/>
      </c>
    </row>
    <row r="138">
      <c r="A138" s="55">
        <f>IF(NOT((COUNTA($B138:$K138)+COUNTA($O138))&gt;0),"",IF($T138="Macro",COUNTIFS($T$5:$T138,"Macro",$Q$5:$Q138,$Q138),IF(N($S138)=0,"?",COUNTIFS(INDEX($T$5:$T$1000,1):INDEX($T$5:$T$1000,$S138-4),"Macro",INDEX($Q$5:$Q$1000,1):INDEX($Q$5:$Q$1000,$S138-4),INDEX($Q$5:$Q$1000,$S138-4))&amp;"."&amp;COUNTIFS($S$5:$S138,$S138,$T$5:$T138,"Sub"))))</f>
        <v/>
      </c>
      <c r="B138" s="56" t="n"/>
      <c r="C138" s="57" t="n"/>
      <c r="D138" s="58" t="n"/>
      <c r="E138" s="58" t="n"/>
      <c r="F138" s="58" t="n"/>
      <c r="G138" s="59" t="n"/>
      <c r="H138" s="59" t="n"/>
      <c r="I138" s="59" t="n"/>
      <c r="J138" s="59" t="n"/>
      <c r="K138" s="59" t="n"/>
      <c r="L138" s="60">
        <f>IF(NOT((COUNTA($B138:$K138)+COUNTA($O138))&gt;0),"",IF(ISNUMBER($F138),1,IF(N($U138)&gt;0,AVERAGEIFS($V$5:$V$1000,$S$5:$S$1000,ROW(),$T$5:$T$1000,"Sub"),$V138)))</f>
        <v/>
      </c>
      <c r="M138" s="55">
        <f>IF($L138="","",IF($L138&gt;=1,"Completado",IF($L138&gt;0,"En curso","Pendiente")))</f>
        <v/>
      </c>
      <c r="N138" s="55">
        <f>IF(NOT((COUNTA($B138:$K138)+COUNTA($O138))&gt;0),"",IF(ISNUMBER($F138),IF(AND(ISNUMBER($E138),$F138&gt;$E138),"Cumplida con "&amp;($F138-$E138)&amp;IF($F138-$E138=1," día"," días")&amp;" de retraso","Cumplida"),IF(N($L138)&gt;=1,"Cumplida",IF(NOT(ISNUMBER($E138)),"Sin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plazo")))))))</f>
        <v/>
      </c>
      <c r="O138" s="57" t="n"/>
      <c r="P138" s="61">
        <f>IF(NOT((COUNTA($B138:$K138)+COUNTA($O138))&gt;0),"",IF((IF($C138="","Falta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",""))="","✔ OK","⚠ "&amp;LEFT(IF($C138="","Falta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",""),LEN(IF($C138="","Falta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",""))-3)))</f>
        <v/>
      </c>
      <c r="Q138" s="62">
        <f>IF(NOT((COUNTA($B138:$K138)+COUNTA($O138))&gt;0),"",IF(AND($T138="Sub",N($S138)&gt;0),IF(ISNUMBER(INDEX($D$5:$D$1000,$S138-4)),DATE(YEAR(INDEX($D$5:$D$1000,$S138-4)),MONTH(INDEX($D$5:$D$1000,$S138-4)),1),IF(ISNUMBER(INDEX($E$5:$E$1000,$S138-4)),DATE(YEAR(INDEX($E$5:$E$1000,$S138-4)),MONTH(INDEX($E$5:$E$1000,$S138-4)),1),MesCiclo)),IF(ISNUMBER($D138),DATE(YEAR($D138),MONTH($D138),1),IF(ISNUMBER($E138),DATE(YEAR($E138),MONTH($E138),1),MesCiclo))))</f>
        <v/>
      </c>
      <c r="R138" s="63">
        <f>IF(OR($Q138="",$Q138&lt;&gt;MesCiclo),"",COUNTIF($Q$5:$Q138,MesCiclo))</f>
        <v/>
      </c>
      <c r="S138" s="63">
        <f>IF($T138="","",IF($T138="Macro",ROW(),IFERROR(LOOKUP(2,1/($T$5:$T138="Macro"),ROW($T$5:$T138)),0)))</f>
        <v/>
      </c>
      <c r="T138" s="63">
        <f>IF(NOT((COUNTA($B138:$K138)+COUNTA($O138))&gt;0),"",IF($B138="Subactividad","Sub","Macro"))</f>
        <v/>
      </c>
      <c r="U138" s="63">
        <f>IF($T138="Macro",COUNTIFS($S$5:$S$1000,ROW(),$T$5:$T$1000,"Sub"),"")</f>
        <v/>
      </c>
      <c r="V138" s="63">
        <f>IF($T138="","",IF(ISNUMBER($F138),1,IFERROR(LOOKUP(2,1/($H138:$K138&lt;&gt;""),$H138:$K138),0)))</f>
        <v/>
      </c>
      <c r="W138" s="63">
        <f>IF($T138="","",IF(AND(ISNUMBER($F138),$F138&lt;=IF($Q138=MesCiclo,InicioCiclo,$Q138+MOD(2-WEEKDAY($Q138),7))+6),1,IF(ISNUMBER($H138),$H138,0)))</f>
        <v/>
      </c>
      <c r="X138" s="63">
        <f>IF($T138="","",IF(AND(ISNUMBER($F138),$F138&lt;=IF($Q138=MesCiclo,InicioCiclo,$Q138+MOD(2-WEEKDAY($Q138),7))+13),1,IF(ISNUMBER($I138),$I138,$W138)))</f>
        <v/>
      </c>
      <c r="Y138" s="63">
        <f>IF($T138="","",IF(AND(ISNUMBER($F138),$F138&lt;=IF($Q138=MesCiclo,InicioCiclo,$Q138+MOD(2-WEEKDAY($Q138),7))+20),1,IF(ISNUMBER($J138),$J138,$X138)))</f>
        <v/>
      </c>
      <c r="Z138" s="63">
        <f>IF($T138="","",IF(AND(ISNUMBER($F138),$F138&lt;=IF($Q138=MesCiclo,InicioCiclo,$Q138+MOD(2-WEEKDAY($Q138),7))+27),1,IF(ISNUMBER($K138),$K138,$Y138)))</f>
        <v/>
      </c>
      <c r="AA138" s="63">
        <f>IF($T138="","",IF(AND(ISNUMBER($F138),$F138&lt;=IF($Q138=MesCiclo,InicioCiclo,$Q138+MOD(2-WEEKDAY($Q138),7))+6),1,IF(N($U138)&gt;0,AVERAGEIFS($W$5:$W$1000,$S$5:$S$1000,ROW(),$T$5:$T$1000,"Sub"),$W138)))</f>
        <v/>
      </c>
      <c r="AB138" s="63">
        <f>IF($T138="","",IF(AND(ISNUMBER($F138),$F138&lt;=IF($Q138=MesCiclo,InicioCiclo,$Q138+MOD(2-WEEKDAY($Q138),7))+13),1,IF(N($U138)&gt;0,AVERAGEIFS($X$5:$X$1000,$S$5:$S$1000,ROW(),$T$5:$T$1000,"Sub"),$X138)))</f>
        <v/>
      </c>
      <c r="AC138" s="63">
        <f>IF($T138="","",IF(AND(ISNUMBER($F138),$F138&lt;=IF($Q138=MesCiclo,InicioCiclo,$Q138+MOD(2-WEEKDAY($Q138),7))+20),1,IF(N($U138)&gt;0,AVERAGEIFS($Y$5:$Y$1000,$S$5:$S$1000,ROW(),$T$5:$T$1000,"Sub"),$Y138)))</f>
        <v/>
      </c>
      <c r="AD138" s="63">
        <f>IF($T138="","",IF(AND(ISNUMBER($F138),$F138&lt;=IF($Q138=MesCiclo,InicioCiclo,$Q138+MOD(2-WEEKDAY($Q138),7))+27),1,IF(N($U138)&gt;0,AVERAGEIFS($Z$5:$Z$1000,$S$5:$S$1000,ROW(),$T$5:$T$1000,"Sub"),$Z138)))</f>
        <v/>
      </c>
      <c r="AE138" s="63">
        <f>IF($T138&lt;&gt;"Macro","",IF(COUNTIFS($Q$5:$Q$1000,$Q138,$T$5:$T$1000,"Macro",$G$5:$G$1000,"&gt;0")=0,1/COUNTIFS($Q$5:$Q$1000,$Q138,$T$5:$T$1000,"Macro"),IF(AND(ISNUMBER($G138),N($G138)&gt;0),$G138,SUMIFS($G$5:$G$1000,$Q$5:$Q$1000,$Q138,$T$5:$T$1000,"Macro")/COUNTIFS($Q$5:$Q$1000,$Q138,$T$5:$T$1000,"Macro",$G$5:$G$1000,"&gt;0"))/(COUNTIFS($Q$5:$Q$1000,$Q138,$T$5:$T$1000,"Macro")*SUMIFS($G$5:$G$1000,$Q$5:$Q$1000,$Q138,$T$5:$T$1000,"Macro")/COUNTIFS($Q$5:$Q$1000,$Q138,$T$5:$T$1000,"Macro",$G$5:$G$1000,"&gt;0"))))</f>
        <v/>
      </c>
    </row>
    <row r="139">
      <c r="A139" s="55">
        <f>IF(NOT((COUNTA($B139:$K139)+COUNTA($O139))&gt;0),"",IF($T139="Macro",COUNTIFS($T$5:$T139,"Macro",$Q$5:$Q139,$Q139),IF(N($S139)=0,"?",COUNTIFS(INDEX($T$5:$T$1000,1):INDEX($T$5:$T$1000,$S139-4),"Macro",INDEX($Q$5:$Q$1000,1):INDEX($Q$5:$Q$1000,$S139-4),INDEX($Q$5:$Q$1000,$S139-4))&amp;"."&amp;COUNTIFS($S$5:$S139,$S139,$T$5:$T139,"Sub"))))</f>
        <v/>
      </c>
      <c r="B139" s="56" t="n"/>
      <c r="C139" s="57" t="n"/>
      <c r="D139" s="58" t="n"/>
      <c r="E139" s="58" t="n"/>
      <c r="F139" s="58" t="n"/>
      <c r="G139" s="59" t="n"/>
      <c r="H139" s="59" t="n"/>
      <c r="I139" s="59" t="n"/>
      <c r="J139" s="59" t="n"/>
      <c r="K139" s="59" t="n"/>
      <c r="L139" s="60">
        <f>IF(NOT((COUNTA($B139:$K139)+COUNTA($O139))&gt;0),"",IF(ISNUMBER($F139),1,IF(N($U139)&gt;0,AVERAGEIFS($V$5:$V$1000,$S$5:$S$1000,ROW(),$T$5:$T$1000,"Sub"),$V139)))</f>
        <v/>
      </c>
      <c r="M139" s="55">
        <f>IF($L139="","",IF($L139&gt;=1,"Completado",IF($L139&gt;0,"En curso","Pendiente")))</f>
        <v/>
      </c>
      <c r="N139" s="55">
        <f>IF(NOT((COUNTA($B139:$K139)+COUNTA($O139))&gt;0),"",IF(ISNUMBER($F139),IF(AND(ISNUMBER($E139),$F139&gt;$E139),"Cumplida con "&amp;($F139-$E139)&amp;IF($F139-$E139=1," día"," días")&amp;" de retraso","Cumplida"),IF(N($L139)&gt;=1,"Cumplida",IF(NOT(ISNUMBER($E139)),"Sin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plazo")))))))</f>
        <v/>
      </c>
      <c r="O139" s="57" t="n"/>
      <c r="P139" s="61">
        <f>IF(NOT((COUNTA($B139:$K139)+COUNTA($O139))&gt;0),"",IF((IF($C139="","Falta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",""))="","✔ OK","⚠ "&amp;LEFT(IF($C139="","Falta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",""),LEN(IF($C139="","Falta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",""))-3)))</f>
        <v/>
      </c>
      <c r="Q139" s="62">
        <f>IF(NOT((COUNTA($B139:$K139)+COUNTA($O139))&gt;0),"",IF(AND($T139="Sub",N($S139)&gt;0),IF(ISNUMBER(INDEX($D$5:$D$1000,$S139-4)),DATE(YEAR(INDEX($D$5:$D$1000,$S139-4)),MONTH(INDEX($D$5:$D$1000,$S139-4)),1),IF(ISNUMBER(INDEX($E$5:$E$1000,$S139-4)),DATE(YEAR(INDEX($E$5:$E$1000,$S139-4)),MONTH(INDEX($E$5:$E$1000,$S139-4)),1),MesCiclo)),IF(ISNUMBER($D139),DATE(YEAR($D139),MONTH($D139),1),IF(ISNUMBER($E139),DATE(YEAR($E139),MONTH($E139),1),MesCiclo))))</f>
        <v/>
      </c>
      <c r="R139" s="63">
        <f>IF(OR($Q139="",$Q139&lt;&gt;MesCiclo),"",COUNTIF($Q$5:$Q139,MesCiclo))</f>
        <v/>
      </c>
      <c r="S139" s="63">
        <f>IF($T139="","",IF($T139="Macro",ROW(),IFERROR(LOOKUP(2,1/($T$5:$T139="Macro"),ROW($T$5:$T139)),0)))</f>
        <v/>
      </c>
      <c r="T139" s="63">
        <f>IF(NOT((COUNTA($B139:$K139)+COUNTA($O139))&gt;0),"",IF($B139="Subactividad","Sub","Macro"))</f>
        <v/>
      </c>
      <c r="U139" s="63">
        <f>IF($T139="Macro",COUNTIFS($S$5:$S$1000,ROW(),$T$5:$T$1000,"Sub"),"")</f>
        <v/>
      </c>
      <c r="V139" s="63">
        <f>IF($T139="","",IF(ISNUMBER($F139),1,IFERROR(LOOKUP(2,1/($H139:$K139&lt;&gt;""),$H139:$K139),0)))</f>
        <v/>
      </c>
      <c r="W139" s="63">
        <f>IF($T139="","",IF(AND(ISNUMBER($F139),$F139&lt;=IF($Q139=MesCiclo,InicioCiclo,$Q139+MOD(2-WEEKDAY($Q139),7))+6),1,IF(ISNUMBER($H139),$H139,0)))</f>
        <v/>
      </c>
      <c r="X139" s="63">
        <f>IF($T139="","",IF(AND(ISNUMBER($F139),$F139&lt;=IF($Q139=MesCiclo,InicioCiclo,$Q139+MOD(2-WEEKDAY($Q139),7))+13),1,IF(ISNUMBER($I139),$I139,$W139)))</f>
        <v/>
      </c>
      <c r="Y139" s="63">
        <f>IF($T139="","",IF(AND(ISNUMBER($F139),$F139&lt;=IF($Q139=MesCiclo,InicioCiclo,$Q139+MOD(2-WEEKDAY($Q139),7))+20),1,IF(ISNUMBER($J139),$J139,$X139)))</f>
        <v/>
      </c>
      <c r="Z139" s="63">
        <f>IF($T139="","",IF(AND(ISNUMBER($F139),$F139&lt;=IF($Q139=MesCiclo,InicioCiclo,$Q139+MOD(2-WEEKDAY($Q139),7))+27),1,IF(ISNUMBER($K139),$K139,$Y139)))</f>
        <v/>
      </c>
      <c r="AA139" s="63">
        <f>IF($T139="","",IF(AND(ISNUMBER($F139),$F139&lt;=IF($Q139=MesCiclo,InicioCiclo,$Q139+MOD(2-WEEKDAY($Q139),7))+6),1,IF(N($U139)&gt;0,AVERAGEIFS($W$5:$W$1000,$S$5:$S$1000,ROW(),$T$5:$T$1000,"Sub"),$W139)))</f>
        <v/>
      </c>
      <c r="AB139" s="63">
        <f>IF($T139="","",IF(AND(ISNUMBER($F139),$F139&lt;=IF($Q139=MesCiclo,InicioCiclo,$Q139+MOD(2-WEEKDAY($Q139),7))+13),1,IF(N($U139)&gt;0,AVERAGEIFS($X$5:$X$1000,$S$5:$S$1000,ROW(),$T$5:$T$1000,"Sub"),$X139)))</f>
        <v/>
      </c>
      <c r="AC139" s="63">
        <f>IF($T139="","",IF(AND(ISNUMBER($F139),$F139&lt;=IF($Q139=MesCiclo,InicioCiclo,$Q139+MOD(2-WEEKDAY($Q139),7))+20),1,IF(N($U139)&gt;0,AVERAGEIFS($Y$5:$Y$1000,$S$5:$S$1000,ROW(),$T$5:$T$1000,"Sub"),$Y139)))</f>
        <v/>
      </c>
      <c r="AD139" s="63">
        <f>IF($T139="","",IF(AND(ISNUMBER($F139),$F139&lt;=IF($Q139=MesCiclo,InicioCiclo,$Q139+MOD(2-WEEKDAY($Q139),7))+27),1,IF(N($U139)&gt;0,AVERAGEIFS($Z$5:$Z$1000,$S$5:$S$1000,ROW(),$T$5:$T$1000,"Sub"),$Z139)))</f>
        <v/>
      </c>
      <c r="AE139" s="63">
        <f>IF($T139&lt;&gt;"Macro","",IF(COUNTIFS($Q$5:$Q$1000,$Q139,$T$5:$T$1000,"Macro",$G$5:$G$1000,"&gt;0")=0,1/COUNTIFS($Q$5:$Q$1000,$Q139,$T$5:$T$1000,"Macro"),IF(AND(ISNUMBER($G139),N($G139)&gt;0),$G139,SUMIFS($G$5:$G$1000,$Q$5:$Q$1000,$Q139,$T$5:$T$1000,"Macro")/COUNTIFS($Q$5:$Q$1000,$Q139,$T$5:$T$1000,"Macro",$G$5:$G$1000,"&gt;0"))/(COUNTIFS($Q$5:$Q$1000,$Q139,$T$5:$T$1000,"Macro")*SUMIFS($G$5:$G$1000,$Q$5:$Q$1000,$Q139,$T$5:$T$1000,"Macro")/COUNTIFS($Q$5:$Q$1000,$Q139,$T$5:$T$1000,"Macro",$G$5:$G$1000,"&gt;0"))))</f>
        <v/>
      </c>
    </row>
    <row r="140">
      <c r="A140" s="55">
        <f>IF(NOT((COUNTA($B140:$K140)+COUNTA($O140))&gt;0),"",IF($T140="Macro",COUNTIFS($T$5:$T140,"Macro",$Q$5:$Q140,$Q140),IF(N($S140)=0,"?",COUNTIFS(INDEX($T$5:$T$1000,1):INDEX($T$5:$T$1000,$S140-4),"Macro",INDEX($Q$5:$Q$1000,1):INDEX($Q$5:$Q$1000,$S140-4),INDEX($Q$5:$Q$1000,$S140-4))&amp;"."&amp;COUNTIFS($S$5:$S140,$S140,$T$5:$T140,"Sub"))))</f>
        <v/>
      </c>
      <c r="B140" s="56" t="n"/>
      <c r="C140" s="57" t="n"/>
      <c r="D140" s="58" t="n"/>
      <c r="E140" s="58" t="n"/>
      <c r="F140" s="58" t="n"/>
      <c r="G140" s="59" t="n"/>
      <c r="H140" s="59" t="n"/>
      <c r="I140" s="59" t="n"/>
      <c r="J140" s="59" t="n"/>
      <c r="K140" s="59" t="n"/>
      <c r="L140" s="60">
        <f>IF(NOT((COUNTA($B140:$K140)+COUNTA($O140))&gt;0),"",IF(ISNUMBER($F140),1,IF(N($U140)&gt;0,AVERAGEIFS($V$5:$V$1000,$S$5:$S$1000,ROW(),$T$5:$T$1000,"Sub"),$V140)))</f>
        <v/>
      </c>
      <c r="M140" s="55">
        <f>IF($L140="","",IF($L140&gt;=1,"Completado",IF($L140&gt;0,"En curso","Pendiente")))</f>
        <v/>
      </c>
      <c r="N140" s="55">
        <f>IF(NOT((COUNTA($B140:$K140)+COUNTA($O140))&gt;0),"",IF(ISNUMBER($F140),IF(AND(ISNUMBER($E140),$F140&gt;$E140),"Cumplida con "&amp;($F140-$E140)&amp;IF($F140-$E140=1," día"," días")&amp;" de retraso","Cumplida"),IF(N($L140)&gt;=1,"Cumplida",IF(NOT(ISNUMBER($E140)),"Sin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plazo")))))))</f>
        <v/>
      </c>
      <c r="O140" s="57" t="n"/>
      <c r="P140" s="61">
        <f>IF(NOT((COUNTA($B140:$K140)+COUNTA($O140))&gt;0),"",IF((IF($C140="","Falta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",""))="","✔ OK","⚠ "&amp;LEFT(IF($C140="","Falta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",""),LEN(IF($C140="","Falta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",""))-3)))</f>
        <v/>
      </c>
      <c r="Q140" s="62">
        <f>IF(NOT((COUNTA($B140:$K140)+COUNTA($O140))&gt;0),"",IF(AND($T140="Sub",N($S140)&gt;0),IF(ISNUMBER(INDEX($D$5:$D$1000,$S140-4)),DATE(YEAR(INDEX($D$5:$D$1000,$S140-4)),MONTH(INDEX($D$5:$D$1000,$S140-4)),1),IF(ISNUMBER(INDEX($E$5:$E$1000,$S140-4)),DATE(YEAR(INDEX($E$5:$E$1000,$S140-4)),MONTH(INDEX($E$5:$E$1000,$S140-4)),1),MesCiclo)),IF(ISNUMBER($D140),DATE(YEAR($D140),MONTH($D140),1),IF(ISNUMBER($E140),DATE(YEAR($E140),MONTH($E140),1),MesCiclo))))</f>
        <v/>
      </c>
      <c r="R140" s="63">
        <f>IF(OR($Q140="",$Q140&lt;&gt;MesCiclo),"",COUNTIF($Q$5:$Q140,MesCiclo))</f>
        <v/>
      </c>
      <c r="S140" s="63">
        <f>IF($T140="","",IF($T140="Macro",ROW(),IFERROR(LOOKUP(2,1/($T$5:$T140="Macro"),ROW($T$5:$T140)),0)))</f>
        <v/>
      </c>
      <c r="T140" s="63">
        <f>IF(NOT((COUNTA($B140:$K140)+COUNTA($O140))&gt;0),"",IF($B140="Subactividad","Sub","Macro"))</f>
        <v/>
      </c>
      <c r="U140" s="63">
        <f>IF($T140="Macro",COUNTIFS($S$5:$S$1000,ROW(),$T$5:$T$1000,"Sub"),"")</f>
        <v/>
      </c>
      <c r="V140" s="63">
        <f>IF($T140="","",IF(ISNUMBER($F140),1,IFERROR(LOOKUP(2,1/($H140:$K140&lt;&gt;""),$H140:$K140),0)))</f>
        <v/>
      </c>
      <c r="W140" s="63">
        <f>IF($T140="","",IF(AND(ISNUMBER($F140),$F140&lt;=IF($Q140=MesCiclo,InicioCiclo,$Q140+MOD(2-WEEKDAY($Q140),7))+6),1,IF(ISNUMBER($H140),$H140,0)))</f>
        <v/>
      </c>
      <c r="X140" s="63">
        <f>IF($T140="","",IF(AND(ISNUMBER($F140),$F140&lt;=IF($Q140=MesCiclo,InicioCiclo,$Q140+MOD(2-WEEKDAY($Q140),7))+13),1,IF(ISNUMBER($I140),$I140,$W140)))</f>
        <v/>
      </c>
      <c r="Y140" s="63">
        <f>IF($T140="","",IF(AND(ISNUMBER($F140),$F140&lt;=IF($Q140=MesCiclo,InicioCiclo,$Q140+MOD(2-WEEKDAY($Q140),7))+20),1,IF(ISNUMBER($J140),$J140,$X140)))</f>
        <v/>
      </c>
      <c r="Z140" s="63">
        <f>IF($T140="","",IF(AND(ISNUMBER($F140),$F140&lt;=IF($Q140=MesCiclo,InicioCiclo,$Q140+MOD(2-WEEKDAY($Q140),7))+27),1,IF(ISNUMBER($K140),$K140,$Y140)))</f>
        <v/>
      </c>
      <c r="AA140" s="63">
        <f>IF($T140="","",IF(AND(ISNUMBER($F140),$F140&lt;=IF($Q140=MesCiclo,InicioCiclo,$Q140+MOD(2-WEEKDAY($Q140),7))+6),1,IF(N($U140)&gt;0,AVERAGEIFS($W$5:$W$1000,$S$5:$S$1000,ROW(),$T$5:$T$1000,"Sub"),$W140)))</f>
        <v/>
      </c>
      <c r="AB140" s="63">
        <f>IF($T140="","",IF(AND(ISNUMBER($F140),$F140&lt;=IF($Q140=MesCiclo,InicioCiclo,$Q140+MOD(2-WEEKDAY($Q140),7))+13),1,IF(N($U140)&gt;0,AVERAGEIFS($X$5:$X$1000,$S$5:$S$1000,ROW(),$T$5:$T$1000,"Sub"),$X140)))</f>
        <v/>
      </c>
      <c r="AC140" s="63">
        <f>IF($T140="","",IF(AND(ISNUMBER($F140),$F140&lt;=IF($Q140=MesCiclo,InicioCiclo,$Q140+MOD(2-WEEKDAY($Q140),7))+20),1,IF(N($U140)&gt;0,AVERAGEIFS($Y$5:$Y$1000,$S$5:$S$1000,ROW(),$T$5:$T$1000,"Sub"),$Y140)))</f>
        <v/>
      </c>
      <c r="AD140" s="63">
        <f>IF($T140="","",IF(AND(ISNUMBER($F140),$F140&lt;=IF($Q140=MesCiclo,InicioCiclo,$Q140+MOD(2-WEEKDAY($Q140),7))+27),1,IF(N($U140)&gt;0,AVERAGEIFS($Z$5:$Z$1000,$S$5:$S$1000,ROW(),$T$5:$T$1000,"Sub"),$Z140)))</f>
        <v/>
      </c>
      <c r="AE140" s="63">
        <f>IF($T140&lt;&gt;"Macro","",IF(COUNTIFS($Q$5:$Q$1000,$Q140,$T$5:$T$1000,"Macro",$G$5:$G$1000,"&gt;0")=0,1/COUNTIFS($Q$5:$Q$1000,$Q140,$T$5:$T$1000,"Macro"),IF(AND(ISNUMBER($G140),N($G140)&gt;0),$G140,SUMIFS($G$5:$G$1000,$Q$5:$Q$1000,$Q140,$T$5:$T$1000,"Macro")/COUNTIFS($Q$5:$Q$1000,$Q140,$T$5:$T$1000,"Macro",$G$5:$G$1000,"&gt;0"))/(COUNTIFS($Q$5:$Q$1000,$Q140,$T$5:$T$1000,"Macro")*SUMIFS($G$5:$G$1000,$Q$5:$Q$1000,$Q140,$T$5:$T$1000,"Macro")/COUNTIFS($Q$5:$Q$1000,$Q140,$T$5:$T$1000,"Macro",$G$5:$G$1000,"&gt;0"))))</f>
        <v/>
      </c>
    </row>
    <row r="141">
      <c r="A141" s="55">
        <f>IF(NOT((COUNTA($B141:$K141)+COUNTA($O141))&gt;0),"",IF($T141="Macro",COUNTIFS($T$5:$T141,"Macro",$Q$5:$Q141,$Q141),IF(N($S141)=0,"?",COUNTIFS(INDEX($T$5:$T$1000,1):INDEX($T$5:$T$1000,$S141-4),"Macro",INDEX($Q$5:$Q$1000,1):INDEX($Q$5:$Q$1000,$S141-4),INDEX($Q$5:$Q$1000,$S141-4))&amp;"."&amp;COUNTIFS($S$5:$S141,$S141,$T$5:$T141,"Sub"))))</f>
        <v/>
      </c>
      <c r="B141" s="56" t="n"/>
      <c r="C141" s="57" t="n"/>
      <c r="D141" s="58" t="n"/>
      <c r="E141" s="58" t="n"/>
      <c r="F141" s="58" t="n"/>
      <c r="G141" s="59" t="n"/>
      <c r="H141" s="59" t="n"/>
      <c r="I141" s="59" t="n"/>
      <c r="J141" s="59" t="n"/>
      <c r="K141" s="59" t="n"/>
      <c r="L141" s="60">
        <f>IF(NOT((COUNTA($B141:$K141)+COUNTA($O141))&gt;0),"",IF(ISNUMBER($F141),1,IF(N($U141)&gt;0,AVERAGEIFS($V$5:$V$1000,$S$5:$S$1000,ROW(),$T$5:$T$1000,"Sub"),$V141)))</f>
        <v/>
      </c>
      <c r="M141" s="55">
        <f>IF($L141="","",IF($L141&gt;=1,"Completado",IF($L141&gt;0,"En curso","Pendiente")))</f>
        <v/>
      </c>
      <c r="N141" s="55">
        <f>IF(NOT((COUNTA($B141:$K141)+COUNTA($O141))&gt;0),"",IF(ISNUMBER($F141),IF(AND(ISNUMBER($E141),$F141&gt;$E141),"Cumplida con "&amp;($F141-$E141)&amp;IF($F141-$E141=1," día"," días")&amp;" de retraso","Cumplida"),IF(N($L141)&gt;=1,"Cumplida",IF(NOT(ISNUMBER($E141)),"Sin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plazo")))))))</f>
        <v/>
      </c>
      <c r="O141" s="57" t="n"/>
      <c r="P141" s="61">
        <f>IF(NOT((COUNTA($B141:$K141)+COUNTA($O141))&gt;0),"",IF((IF($C141="","Falta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",""))="","✔ OK","⚠ "&amp;LEFT(IF($C141="","Falta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",""),LEN(IF($C141="","Falta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",""))-3)))</f>
        <v/>
      </c>
      <c r="Q141" s="62">
        <f>IF(NOT((COUNTA($B141:$K141)+COUNTA($O141))&gt;0),"",IF(AND($T141="Sub",N($S141)&gt;0),IF(ISNUMBER(INDEX($D$5:$D$1000,$S141-4)),DATE(YEAR(INDEX($D$5:$D$1000,$S141-4)),MONTH(INDEX($D$5:$D$1000,$S141-4)),1),IF(ISNUMBER(INDEX($E$5:$E$1000,$S141-4)),DATE(YEAR(INDEX($E$5:$E$1000,$S141-4)),MONTH(INDEX($E$5:$E$1000,$S141-4)),1),MesCiclo)),IF(ISNUMBER($D141),DATE(YEAR($D141),MONTH($D141),1),IF(ISNUMBER($E141),DATE(YEAR($E141),MONTH($E141),1),MesCiclo))))</f>
        <v/>
      </c>
      <c r="R141" s="63">
        <f>IF(OR($Q141="",$Q141&lt;&gt;MesCiclo),"",COUNTIF($Q$5:$Q141,MesCiclo))</f>
        <v/>
      </c>
      <c r="S141" s="63">
        <f>IF($T141="","",IF($T141="Macro",ROW(),IFERROR(LOOKUP(2,1/($T$5:$T141="Macro"),ROW($T$5:$T141)),0)))</f>
        <v/>
      </c>
      <c r="T141" s="63">
        <f>IF(NOT((COUNTA($B141:$K141)+COUNTA($O141))&gt;0),"",IF($B141="Subactividad","Sub","Macro"))</f>
        <v/>
      </c>
      <c r="U141" s="63">
        <f>IF($T141="Macro",COUNTIFS($S$5:$S$1000,ROW(),$T$5:$T$1000,"Sub"),"")</f>
        <v/>
      </c>
      <c r="V141" s="63">
        <f>IF($T141="","",IF(ISNUMBER($F141),1,IFERROR(LOOKUP(2,1/($H141:$K141&lt;&gt;""),$H141:$K141),0)))</f>
        <v/>
      </c>
      <c r="W141" s="63">
        <f>IF($T141="","",IF(AND(ISNUMBER($F141),$F141&lt;=IF($Q141=MesCiclo,InicioCiclo,$Q141+MOD(2-WEEKDAY($Q141),7))+6),1,IF(ISNUMBER($H141),$H141,0)))</f>
        <v/>
      </c>
      <c r="X141" s="63">
        <f>IF($T141="","",IF(AND(ISNUMBER($F141),$F141&lt;=IF($Q141=MesCiclo,InicioCiclo,$Q141+MOD(2-WEEKDAY($Q141),7))+13),1,IF(ISNUMBER($I141),$I141,$W141)))</f>
        <v/>
      </c>
      <c r="Y141" s="63">
        <f>IF($T141="","",IF(AND(ISNUMBER($F141),$F141&lt;=IF($Q141=MesCiclo,InicioCiclo,$Q141+MOD(2-WEEKDAY($Q141),7))+20),1,IF(ISNUMBER($J141),$J141,$X141)))</f>
        <v/>
      </c>
      <c r="Z141" s="63">
        <f>IF($T141="","",IF(AND(ISNUMBER($F141),$F141&lt;=IF($Q141=MesCiclo,InicioCiclo,$Q141+MOD(2-WEEKDAY($Q141),7))+27),1,IF(ISNUMBER($K141),$K141,$Y141)))</f>
        <v/>
      </c>
      <c r="AA141" s="63">
        <f>IF($T141="","",IF(AND(ISNUMBER($F141),$F141&lt;=IF($Q141=MesCiclo,InicioCiclo,$Q141+MOD(2-WEEKDAY($Q141),7))+6),1,IF(N($U141)&gt;0,AVERAGEIFS($W$5:$W$1000,$S$5:$S$1000,ROW(),$T$5:$T$1000,"Sub"),$W141)))</f>
        <v/>
      </c>
      <c r="AB141" s="63">
        <f>IF($T141="","",IF(AND(ISNUMBER($F141),$F141&lt;=IF($Q141=MesCiclo,InicioCiclo,$Q141+MOD(2-WEEKDAY($Q141),7))+13),1,IF(N($U141)&gt;0,AVERAGEIFS($X$5:$X$1000,$S$5:$S$1000,ROW(),$T$5:$T$1000,"Sub"),$X141)))</f>
        <v/>
      </c>
      <c r="AC141" s="63">
        <f>IF($T141="","",IF(AND(ISNUMBER($F141),$F141&lt;=IF($Q141=MesCiclo,InicioCiclo,$Q141+MOD(2-WEEKDAY($Q141),7))+20),1,IF(N($U141)&gt;0,AVERAGEIFS($Y$5:$Y$1000,$S$5:$S$1000,ROW(),$T$5:$T$1000,"Sub"),$Y141)))</f>
        <v/>
      </c>
      <c r="AD141" s="63">
        <f>IF($T141="","",IF(AND(ISNUMBER($F141),$F141&lt;=IF($Q141=MesCiclo,InicioCiclo,$Q141+MOD(2-WEEKDAY($Q141),7))+27),1,IF(N($U141)&gt;0,AVERAGEIFS($Z$5:$Z$1000,$S$5:$S$1000,ROW(),$T$5:$T$1000,"Sub"),$Z141)))</f>
        <v/>
      </c>
      <c r="AE141" s="63">
        <f>IF($T141&lt;&gt;"Macro","",IF(COUNTIFS($Q$5:$Q$1000,$Q141,$T$5:$T$1000,"Macro",$G$5:$G$1000,"&gt;0")=0,1/COUNTIFS($Q$5:$Q$1000,$Q141,$T$5:$T$1000,"Macro"),IF(AND(ISNUMBER($G141),N($G141)&gt;0),$G141,SUMIFS($G$5:$G$1000,$Q$5:$Q$1000,$Q141,$T$5:$T$1000,"Macro")/COUNTIFS($Q$5:$Q$1000,$Q141,$T$5:$T$1000,"Macro",$G$5:$G$1000,"&gt;0"))/(COUNTIFS($Q$5:$Q$1000,$Q141,$T$5:$T$1000,"Macro")*SUMIFS($G$5:$G$1000,$Q$5:$Q$1000,$Q141,$T$5:$T$1000,"Macro")/COUNTIFS($Q$5:$Q$1000,$Q141,$T$5:$T$1000,"Macro",$G$5:$G$1000,"&gt;0"))))</f>
        <v/>
      </c>
    </row>
    <row r="142">
      <c r="A142" s="55">
        <f>IF(NOT((COUNTA($B142:$K142)+COUNTA($O142))&gt;0),"",IF($T142="Macro",COUNTIFS($T$5:$T142,"Macro",$Q$5:$Q142,$Q142),IF(N($S142)=0,"?",COUNTIFS(INDEX($T$5:$T$1000,1):INDEX($T$5:$T$1000,$S142-4),"Macro",INDEX($Q$5:$Q$1000,1):INDEX($Q$5:$Q$1000,$S142-4),INDEX($Q$5:$Q$1000,$S142-4))&amp;"."&amp;COUNTIFS($S$5:$S142,$S142,$T$5:$T142,"Sub"))))</f>
        <v/>
      </c>
      <c r="B142" s="56" t="n"/>
      <c r="C142" s="57" t="n"/>
      <c r="D142" s="58" t="n"/>
      <c r="E142" s="58" t="n"/>
      <c r="F142" s="58" t="n"/>
      <c r="G142" s="59" t="n"/>
      <c r="H142" s="59" t="n"/>
      <c r="I142" s="59" t="n"/>
      <c r="J142" s="59" t="n"/>
      <c r="K142" s="59" t="n"/>
      <c r="L142" s="60">
        <f>IF(NOT((COUNTA($B142:$K142)+COUNTA($O142))&gt;0),"",IF(ISNUMBER($F142),1,IF(N($U142)&gt;0,AVERAGEIFS($V$5:$V$1000,$S$5:$S$1000,ROW(),$T$5:$T$1000,"Sub"),$V142)))</f>
        <v/>
      </c>
      <c r="M142" s="55">
        <f>IF($L142="","",IF($L142&gt;=1,"Completado",IF($L142&gt;0,"En curso","Pendiente")))</f>
        <v/>
      </c>
      <c r="N142" s="55">
        <f>IF(NOT((COUNTA($B142:$K142)+COUNTA($O142))&gt;0),"",IF(ISNUMBER($F142),IF(AND(ISNUMBER($E142),$F142&gt;$E142),"Cumplida con "&amp;($F142-$E142)&amp;IF($F142-$E142=1," día"," días")&amp;" de retraso","Cumplida"),IF(N($L142)&gt;=1,"Cumplida",IF(NOT(ISNUMBER($E142)),"Sin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plazo")))))))</f>
        <v/>
      </c>
      <c r="O142" s="57" t="n"/>
      <c r="P142" s="61">
        <f>IF(NOT((COUNTA($B142:$K142)+COUNTA($O142))&gt;0),"",IF((IF($C142="","Falta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",""))="","✔ OK","⚠ "&amp;LEFT(IF($C142="","Falta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",""),LEN(IF($C142="","Falta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",""))-3)))</f>
        <v/>
      </c>
      <c r="Q142" s="62">
        <f>IF(NOT((COUNTA($B142:$K142)+COUNTA($O142))&gt;0),"",IF(AND($T142="Sub",N($S142)&gt;0),IF(ISNUMBER(INDEX($D$5:$D$1000,$S142-4)),DATE(YEAR(INDEX($D$5:$D$1000,$S142-4)),MONTH(INDEX($D$5:$D$1000,$S142-4)),1),IF(ISNUMBER(INDEX($E$5:$E$1000,$S142-4)),DATE(YEAR(INDEX($E$5:$E$1000,$S142-4)),MONTH(INDEX($E$5:$E$1000,$S142-4)),1),MesCiclo)),IF(ISNUMBER($D142),DATE(YEAR($D142),MONTH($D142),1),IF(ISNUMBER($E142),DATE(YEAR($E142),MONTH($E142),1),MesCiclo))))</f>
        <v/>
      </c>
      <c r="R142" s="63">
        <f>IF(OR($Q142="",$Q142&lt;&gt;MesCiclo),"",COUNTIF($Q$5:$Q142,MesCiclo))</f>
        <v/>
      </c>
      <c r="S142" s="63">
        <f>IF($T142="","",IF($T142="Macro",ROW(),IFERROR(LOOKUP(2,1/($T$5:$T142="Macro"),ROW($T$5:$T142)),0)))</f>
        <v/>
      </c>
      <c r="T142" s="63">
        <f>IF(NOT((COUNTA($B142:$K142)+COUNTA($O142))&gt;0),"",IF($B142="Subactividad","Sub","Macro"))</f>
        <v/>
      </c>
      <c r="U142" s="63">
        <f>IF($T142="Macro",COUNTIFS($S$5:$S$1000,ROW(),$T$5:$T$1000,"Sub"),"")</f>
        <v/>
      </c>
      <c r="V142" s="63">
        <f>IF($T142="","",IF(ISNUMBER($F142),1,IFERROR(LOOKUP(2,1/($H142:$K142&lt;&gt;""),$H142:$K142),0)))</f>
        <v/>
      </c>
      <c r="W142" s="63">
        <f>IF($T142="","",IF(AND(ISNUMBER($F142),$F142&lt;=IF($Q142=MesCiclo,InicioCiclo,$Q142+MOD(2-WEEKDAY($Q142),7))+6),1,IF(ISNUMBER($H142),$H142,0)))</f>
        <v/>
      </c>
      <c r="X142" s="63">
        <f>IF($T142="","",IF(AND(ISNUMBER($F142),$F142&lt;=IF($Q142=MesCiclo,InicioCiclo,$Q142+MOD(2-WEEKDAY($Q142),7))+13),1,IF(ISNUMBER($I142),$I142,$W142)))</f>
        <v/>
      </c>
      <c r="Y142" s="63">
        <f>IF($T142="","",IF(AND(ISNUMBER($F142),$F142&lt;=IF($Q142=MesCiclo,InicioCiclo,$Q142+MOD(2-WEEKDAY($Q142),7))+20),1,IF(ISNUMBER($J142),$J142,$X142)))</f>
        <v/>
      </c>
      <c r="Z142" s="63">
        <f>IF($T142="","",IF(AND(ISNUMBER($F142),$F142&lt;=IF($Q142=MesCiclo,InicioCiclo,$Q142+MOD(2-WEEKDAY($Q142),7))+27),1,IF(ISNUMBER($K142),$K142,$Y142)))</f>
        <v/>
      </c>
      <c r="AA142" s="63">
        <f>IF($T142="","",IF(AND(ISNUMBER($F142),$F142&lt;=IF($Q142=MesCiclo,InicioCiclo,$Q142+MOD(2-WEEKDAY($Q142),7))+6),1,IF(N($U142)&gt;0,AVERAGEIFS($W$5:$W$1000,$S$5:$S$1000,ROW(),$T$5:$T$1000,"Sub"),$W142)))</f>
        <v/>
      </c>
      <c r="AB142" s="63">
        <f>IF($T142="","",IF(AND(ISNUMBER($F142),$F142&lt;=IF($Q142=MesCiclo,InicioCiclo,$Q142+MOD(2-WEEKDAY($Q142),7))+13),1,IF(N($U142)&gt;0,AVERAGEIFS($X$5:$X$1000,$S$5:$S$1000,ROW(),$T$5:$T$1000,"Sub"),$X142)))</f>
        <v/>
      </c>
      <c r="AC142" s="63">
        <f>IF($T142="","",IF(AND(ISNUMBER($F142),$F142&lt;=IF($Q142=MesCiclo,InicioCiclo,$Q142+MOD(2-WEEKDAY($Q142),7))+20),1,IF(N($U142)&gt;0,AVERAGEIFS($Y$5:$Y$1000,$S$5:$S$1000,ROW(),$T$5:$T$1000,"Sub"),$Y142)))</f>
        <v/>
      </c>
      <c r="AD142" s="63">
        <f>IF($T142="","",IF(AND(ISNUMBER($F142),$F142&lt;=IF($Q142=MesCiclo,InicioCiclo,$Q142+MOD(2-WEEKDAY($Q142),7))+27),1,IF(N($U142)&gt;0,AVERAGEIFS($Z$5:$Z$1000,$S$5:$S$1000,ROW(),$T$5:$T$1000,"Sub"),$Z142)))</f>
        <v/>
      </c>
      <c r="AE142" s="63">
        <f>IF($T142&lt;&gt;"Macro","",IF(COUNTIFS($Q$5:$Q$1000,$Q142,$T$5:$T$1000,"Macro",$G$5:$G$1000,"&gt;0")=0,1/COUNTIFS($Q$5:$Q$1000,$Q142,$T$5:$T$1000,"Macro"),IF(AND(ISNUMBER($G142),N($G142)&gt;0),$G142,SUMIFS($G$5:$G$1000,$Q$5:$Q$1000,$Q142,$T$5:$T$1000,"Macro")/COUNTIFS($Q$5:$Q$1000,$Q142,$T$5:$T$1000,"Macro",$G$5:$G$1000,"&gt;0"))/(COUNTIFS($Q$5:$Q$1000,$Q142,$T$5:$T$1000,"Macro")*SUMIFS($G$5:$G$1000,$Q$5:$Q$1000,$Q142,$T$5:$T$1000,"Macro")/COUNTIFS($Q$5:$Q$1000,$Q142,$T$5:$T$1000,"Macro",$G$5:$G$1000,"&gt;0"))))</f>
        <v/>
      </c>
    </row>
    <row r="143">
      <c r="A143" s="55">
        <f>IF(NOT((COUNTA($B143:$K143)+COUNTA($O143))&gt;0),"",IF($T143="Macro",COUNTIFS($T$5:$T143,"Macro",$Q$5:$Q143,$Q143),IF(N($S143)=0,"?",COUNTIFS(INDEX($T$5:$T$1000,1):INDEX($T$5:$T$1000,$S143-4),"Macro",INDEX($Q$5:$Q$1000,1):INDEX($Q$5:$Q$1000,$S143-4),INDEX($Q$5:$Q$1000,$S143-4))&amp;"."&amp;COUNTIFS($S$5:$S143,$S143,$T$5:$T143,"Sub"))))</f>
        <v/>
      </c>
      <c r="B143" s="56" t="n"/>
      <c r="C143" s="57" t="n"/>
      <c r="D143" s="58" t="n"/>
      <c r="E143" s="58" t="n"/>
      <c r="F143" s="58" t="n"/>
      <c r="G143" s="59" t="n"/>
      <c r="H143" s="59" t="n"/>
      <c r="I143" s="59" t="n"/>
      <c r="J143" s="59" t="n"/>
      <c r="K143" s="59" t="n"/>
      <c r="L143" s="60">
        <f>IF(NOT((COUNTA($B143:$K143)+COUNTA($O143))&gt;0),"",IF(ISNUMBER($F143),1,IF(N($U143)&gt;0,AVERAGEIFS($V$5:$V$1000,$S$5:$S$1000,ROW(),$T$5:$T$1000,"Sub"),$V143)))</f>
        <v/>
      </c>
      <c r="M143" s="55">
        <f>IF($L143="","",IF($L143&gt;=1,"Completado",IF($L143&gt;0,"En curso","Pendiente")))</f>
        <v/>
      </c>
      <c r="N143" s="55">
        <f>IF(NOT((COUNTA($B143:$K143)+COUNTA($O143))&gt;0),"",IF(ISNUMBER($F143),IF(AND(ISNUMBER($E143),$F143&gt;$E143),"Cumplida con "&amp;($F143-$E143)&amp;IF($F143-$E143=1," día"," días")&amp;" de retraso","Cumplida"),IF(N($L143)&gt;=1,"Cumplida",IF(NOT(ISNUMBER($E143)),"Sin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plazo")))))))</f>
        <v/>
      </c>
      <c r="O143" s="57" t="n"/>
      <c r="P143" s="61">
        <f>IF(NOT((COUNTA($B143:$K143)+COUNTA($O143))&gt;0),"",IF((IF($C143="","Falta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",""))="","✔ OK","⚠ "&amp;LEFT(IF($C143="","Falta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",""),LEN(IF($C143="","Falta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",""))-3)))</f>
        <v/>
      </c>
      <c r="Q143" s="62">
        <f>IF(NOT((COUNTA($B143:$K143)+COUNTA($O143))&gt;0),"",IF(AND($T143="Sub",N($S143)&gt;0),IF(ISNUMBER(INDEX($D$5:$D$1000,$S143-4)),DATE(YEAR(INDEX($D$5:$D$1000,$S143-4)),MONTH(INDEX($D$5:$D$1000,$S143-4)),1),IF(ISNUMBER(INDEX($E$5:$E$1000,$S143-4)),DATE(YEAR(INDEX($E$5:$E$1000,$S143-4)),MONTH(INDEX($E$5:$E$1000,$S143-4)),1),MesCiclo)),IF(ISNUMBER($D143),DATE(YEAR($D143),MONTH($D143),1),IF(ISNUMBER($E143),DATE(YEAR($E143),MONTH($E143),1),MesCiclo))))</f>
        <v/>
      </c>
      <c r="R143" s="63">
        <f>IF(OR($Q143="",$Q143&lt;&gt;MesCiclo),"",COUNTIF($Q$5:$Q143,MesCiclo))</f>
        <v/>
      </c>
      <c r="S143" s="63">
        <f>IF($T143="","",IF($T143="Macro",ROW(),IFERROR(LOOKUP(2,1/($T$5:$T143="Macro"),ROW($T$5:$T143)),0)))</f>
        <v/>
      </c>
      <c r="T143" s="63">
        <f>IF(NOT((COUNTA($B143:$K143)+COUNTA($O143))&gt;0),"",IF($B143="Subactividad","Sub","Macro"))</f>
        <v/>
      </c>
      <c r="U143" s="63">
        <f>IF($T143="Macro",COUNTIFS($S$5:$S$1000,ROW(),$T$5:$T$1000,"Sub"),"")</f>
        <v/>
      </c>
      <c r="V143" s="63">
        <f>IF($T143="","",IF(ISNUMBER($F143),1,IFERROR(LOOKUP(2,1/($H143:$K143&lt;&gt;""),$H143:$K143),0)))</f>
        <v/>
      </c>
      <c r="W143" s="63">
        <f>IF($T143="","",IF(AND(ISNUMBER($F143),$F143&lt;=IF($Q143=MesCiclo,InicioCiclo,$Q143+MOD(2-WEEKDAY($Q143),7))+6),1,IF(ISNUMBER($H143),$H143,0)))</f>
        <v/>
      </c>
      <c r="X143" s="63">
        <f>IF($T143="","",IF(AND(ISNUMBER($F143),$F143&lt;=IF($Q143=MesCiclo,InicioCiclo,$Q143+MOD(2-WEEKDAY($Q143),7))+13),1,IF(ISNUMBER($I143),$I143,$W143)))</f>
        <v/>
      </c>
      <c r="Y143" s="63">
        <f>IF($T143="","",IF(AND(ISNUMBER($F143),$F143&lt;=IF($Q143=MesCiclo,InicioCiclo,$Q143+MOD(2-WEEKDAY($Q143),7))+20),1,IF(ISNUMBER($J143),$J143,$X143)))</f>
        <v/>
      </c>
      <c r="Z143" s="63">
        <f>IF($T143="","",IF(AND(ISNUMBER($F143),$F143&lt;=IF($Q143=MesCiclo,InicioCiclo,$Q143+MOD(2-WEEKDAY($Q143),7))+27),1,IF(ISNUMBER($K143),$K143,$Y143)))</f>
        <v/>
      </c>
      <c r="AA143" s="63">
        <f>IF($T143="","",IF(AND(ISNUMBER($F143),$F143&lt;=IF($Q143=MesCiclo,InicioCiclo,$Q143+MOD(2-WEEKDAY($Q143),7))+6),1,IF(N($U143)&gt;0,AVERAGEIFS($W$5:$W$1000,$S$5:$S$1000,ROW(),$T$5:$T$1000,"Sub"),$W143)))</f>
        <v/>
      </c>
      <c r="AB143" s="63">
        <f>IF($T143="","",IF(AND(ISNUMBER($F143),$F143&lt;=IF($Q143=MesCiclo,InicioCiclo,$Q143+MOD(2-WEEKDAY($Q143),7))+13),1,IF(N($U143)&gt;0,AVERAGEIFS($X$5:$X$1000,$S$5:$S$1000,ROW(),$T$5:$T$1000,"Sub"),$X143)))</f>
        <v/>
      </c>
      <c r="AC143" s="63">
        <f>IF($T143="","",IF(AND(ISNUMBER($F143),$F143&lt;=IF($Q143=MesCiclo,InicioCiclo,$Q143+MOD(2-WEEKDAY($Q143),7))+20),1,IF(N($U143)&gt;0,AVERAGEIFS($Y$5:$Y$1000,$S$5:$S$1000,ROW(),$T$5:$T$1000,"Sub"),$Y143)))</f>
        <v/>
      </c>
      <c r="AD143" s="63">
        <f>IF($T143="","",IF(AND(ISNUMBER($F143),$F143&lt;=IF($Q143=MesCiclo,InicioCiclo,$Q143+MOD(2-WEEKDAY($Q143),7))+27),1,IF(N($U143)&gt;0,AVERAGEIFS($Z$5:$Z$1000,$S$5:$S$1000,ROW(),$T$5:$T$1000,"Sub"),$Z143)))</f>
        <v/>
      </c>
      <c r="AE143" s="63">
        <f>IF($T143&lt;&gt;"Macro","",IF(COUNTIFS($Q$5:$Q$1000,$Q143,$T$5:$T$1000,"Macro",$G$5:$G$1000,"&gt;0")=0,1/COUNTIFS($Q$5:$Q$1000,$Q143,$T$5:$T$1000,"Macro"),IF(AND(ISNUMBER($G143),N($G143)&gt;0),$G143,SUMIFS($G$5:$G$1000,$Q$5:$Q$1000,$Q143,$T$5:$T$1000,"Macro")/COUNTIFS($Q$5:$Q$1000,$Q143,$T$5:$T$1000,"Macro",$G$5:$G$1000,"&gt;0"))/(COUNTIFS($Q$5:$Q$1000,$Q143,$T$5:$T$1000,"Macro")*SUMIFS($G$5:$G$1000,$Q$5:$Q$1000,$Q143,$T$5:$T$1000,"Macro")/COUNTIFS($Q$5:$Q$1000,$Q143,$T$5:$T$1000,"Macro",$G$5:$G$1000,"&gt;0"))))</f>
        <v/>
      </c>
    </row>
    <row r="144">
      <c r="A144" s="55">
        <f>IF(NOT((COUNTA($B144:$K144)+COUNTA($O144))&gt;0),"",IF($T144="Macro",COUNTIFS($T$5:$T144,"Macro",$Q$5:$Q144,$Q144),IF(N($S144)=0,"?",COUNTIFS(INDEX($T$5:$T$1000,1):INDEX($T$5:$T$1000,$S144-4),"Macro",INDEX($Q$5:$Q$1000,1):INDEX($Q$5:$Q$1000,$S144-4),INDEX($Q$5:$Q$1000,$S144-4))&amp;"."&amp;COUNTIFS($S$5:$S144,$S144,$T$5:$T144,"Sub"))))</f>
        <v/>
      </c>
      <c r="B144" s="56" t="n"/>
      <c r="C144" s="57" t="n"/>
      <c r="D144" s="58" t="n"/>
      <c r="E144" s="58" t="n"/>
      <c r="F144" s="58" t="n"/>
      <c r="G144" s="59" t="n"/>
      <c r="H144" s="59" t="n"/>
      <c r="I144" s="59" t="n"/>
      <c r="J144" s="59" t="n"/>
      <c r="K144" s="59" t="n"/>
      <c r="L144" s="60">
        <f>IF(NOT((COUNTA($B144:$K144)+COUNTA($O144))&gt;0),"",IF(ISNUMBER($F144),1,IF(N($U144)&gt;0,AVERAGEIFS($V$5:$V$1000,$S$5:$S$1000,ROW(),$T$5:$T$1000,"Sub"),$V144)))</f>
        <v/>
      </c>
      <c r="M144" s="55">
        <f>IF($L144="","",IF($L144&gt;=1,"Completado",IF($L144&gt;0,"En curso","Pendiente")))</f>
        <v/>
      </c>
      <c r="N144" s="55">
        <f>IF(NOT((COUNTA($B144:$K144)+COUNTA($O144))&gt;0),"",IF(ISNUMBER($F144),IF(AND(ISNUMBER($E144),$F144&gt;$E144),"Cumplida con "&amp;($F144-$E144)&amp;IF($F144-$E144=1," día"," días")&amp;" de retraso","Cumplida"),IF(N($L144)&gt;=1,"Cumplida",IF(NOT(ISNUMBER($E144)),"Sin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plazo")))))))</f>
        <v/>
      </c>
      <c r="O144" s="57" t="n"/>
      <c r="P144" s="61">
        <f>IF(NOT((COUNTA($B144:$K144)+COUNTA($O144))&gt;0),"",IF((IF($C144="","Falta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",""))="","✔ OK","⚠ "&amp;LEFT(IF($C144="","Falta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",""),LEN(IF($C144="","Falta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",""))-3)))</f>
        <v/>
      </c>
      <c r="Q144" s="62">
        <f>IF(NOT((COUNTA($B144:$K144)+COUNTA($O144))&gt;0),"",IF(AND($T144="Sub",N($S144)&gt;0),IF(ISNUMBER(INDEX($D$5:$D$1000,$S144-4)),DATE(YEAR(INDEX($D$5:$D$1000,$S144-4)),MONTH(INDEX($D$5:$D$1000,$S144-4)),1),IF(ISNUMBER(INDEX($E$5:$E$1000,$S144-4)),DATE(YEAR(INDEX($E$5:$E$1000,$S144-4)),MONTH(INDEX($E$5:$E$1000,$S144-4)),1),MesCiclo)),IF(ISNUMBER($D144),DATE(YEAR($D144),MONTH($D144),1),IF(ISNUMBER($E144),DATE(YEAR($E144),MONTH($E144),1),MesCiclo))))</f>
        <v/>
      </c>
      <c r="R144" s="63">
        <f>IF(OR($Q144="",$Q144&lt;&gt;MesCiclo),"",COUNTIF($Q$5:$Q144,MesCiclo))</f>
        <v/>
      </c>
      <c r="S144" s="63">
        <f>IF($T144="","",IF($T144="Macro",ROW(),IFERROR(LOOKUP(2,1/($T$5:$T144="Macro"),ROW($T$5:$T144)),0)))</f>
        <v/>
      </c>
      <c r="T144" s="63">
        <f>IF(NOT((COUNTA($B144:$K144)+COUNTA($O144))&gt;0),"",IF($B144="Subactividad","Sub","Macro"))</f>
        <v/>
      </c>
      <c r="U144" s="63">
        <f>IF($T144="Macro",COUNTIFS($S$5:$S$1000,ROW(),$T$5:$T$1000,"Sub"),"")</f>
        <v/>
      </c>
      <c r="V144" s="63">
        <f>IF($T144="","",IF(ISNUMBER($F144),1,IFERROR(LOOKUP(2,1/($H144:$K144&lt;&gt;""),$H144:$K144),0)))</f>
        <v/>
      </c>
      <c r="W144" s="63">
        <f>IF($T144="","",IF(AND(ISNUMBER($F144),$F144&lt;=IF($Q144=MesCiclo,InicioCiclo,$Q144+MOD(2-WEEKDAY($Q144),7))+6),1,IF(ISNUMBER($H144),$H144,0)))</f>
        <v/>
      </c>
      <c r="X144" s="63">
        <f>IF($T144="","",IF(AND(ISNUMBER($F144),$F144&lt;=IF($Q144=MesCiclo,InicioCiclo,$Q144+MOD(2-WEEKDAY($Q144),7))+13),1,IF(ISNUMBER($I144),$I144,$W144)))</f>
        <v/>
      </c>
      <c r="Y144" s="63">
        <f>IF($T144="","",IF(AND(ISNUMBER($F144),$F144&lt;=IF($Q144=MesCiclo,InicioCiclo,$Q144+MOD(2-WEEKDAY($Q144),7))+20),1,IF(ISNUMBER($J144),$J144,$X144)))</f>
        <v/>
      </c>
      <c r="Z144" s="63">
        <f>IF($T144="","",IF(AND(ISNUMBER($F144),$F144&lt;=IF($Q144=MesCiclo,InicioCiclo,$Q144+MOD(2-WEEKDAY($Q144),7))+27),1,IF(ISNUMBER($K144),$K144,$Y144)))</f>
        <v/>
      </c>
      <c r="AA144" s="63">
        <f>IF($T144="","",IF(AND(ISNUMBER($F144),$F144&lt;=IF($Q144=MesCiclo,InicioCiclo,$Q144+MOD(2-WEEKDAY($Q144),7))+6),1,IF(N($U144)&gt;0,AVERAGEIFS($W$5:$W$1000,$S$5:$S$1000,ROW(),$T$5:$T$1000,"Sub"),$W144)))</f>
        <v/>
      </c>
      <c r="AB144" s="63">
        <f>IF($T144="","",IF(AND(ISNUMBER($F144),$F144&lt;=IF($Q144=MesCiclo,InicioCiclo,$Q144+MOD(2-WEEKDAY($Q144),7))+13),1,IF(N($U144)&gt;0,AVERAGEIFS($X$5:$X$1000,$S$5:$S$1000,ROW(),$T$5:$T$1000,"Sub"),$X144)))</f>
        <v/>
      </c>
      <c r="AC144" s="63">
        <f>IF($T144="","",IF(AND(ISNUMBER($F144),$F144&lt;=IF($Q144=MesCiclo,InicioCiclo,$Q144+MOD(2-WEEKDAY($Q144),7))+20),1,IF(N($U144)&gt;0,AVERAGEIFS($Y$5:$Y$1000,$S$5:$S$1000,ROW(),$T$5:$T$1000,"Sub"),$Y144)))</f>
        <v/>
      </c>
      <c r="AD144" s="63">
        <f>IF($T144="","",IF(AND(ISNUMBER($F144),$F144&lt;=IF($Q144=MesCiclo,InicioCiclo,$Q144+MOD(2-WEEKDAY($Q144),7))+27),1,IF(N($U144)&gt;0,AVERAGEIFS($Z$5:$Z$1000,$S$5:$S$1000,ROW(),$T$5:$T$1000,"Sub"),$Z144)))</f>
        <v/>
      </c>
      <c r="AE144" s="63">
        <f>IF($T144&lt;&gt;"Macro","",IF(COUNTIFS($Q$5:$Q$1000,$Q144,$T$5:$T$1000,"Macro",$G$5:$G$1000,"&gt;0")=0,1/COUNTIFS($Q$5:$Q$1000,$Q144,$T$5:$T$1000,"Macro"),IF(AND(ISNUMBER($G144),N($G144)&gt;0),$G144,SUMIFS($G$5:$G$1000,$Q$5:$Q$1000,$Q144,$T$5:$T$1000,"Macro")/COUNTIFS($Q$5:$Q$1000,$Q144,$T$5:$T$1000,"Macro",$G$5:$G$1000,"&gt;0"))/(COUNTIFS($Q$5:$Q$1000,$Q144,$T$5:$T$1000,"Macro")*SUMIFS($G$5:$G$1000,$Q$5:$Q$1000,$Q144,$T$5:$T$1000,"Macro")/COUNTIFS($Q$5:$Q$1000,$Q144,$T$5:$T$1000,"Macro",$G$5:$G$1000,"&gt;0"))))</f>
        <v/>
      </c>
    </row>
    <row r="145">
      <c r="A145" s="55">
        <f>IF(NOT((COUNTA($B145:$K145)+COUNTA($O145))&gt;0),"",IF($T145="Macro",COUNTIFS($T$5:$T145,"Macro",$Q$5:$Q145,$Q145),IF(N($S145)=0,"?",COUNTIFS(INDEX($T$5:$T$1000,1):INDEX($T$5:$T$1000,$S145-4),"Macro",INDEX($Q$5:$Q$1000,1):INDEX($Q$5:$Q$1000,$S145-4),INDEX($Q$5:$Q$1000,$S145-4))&amp;"."&amp;COUNTIFS($S$5:$S145,$S145,$T$5:$T145,"Sub"))))</f>
        <v/>
      </c>
      <c r="B145" s="56" t="n"/>
      <c r="C145" s="57" t="n"/>
      <c r="D145" s="58" t="n"/>
      <c r="E145" s="58" t="n"/>
      <c r="F145" s="58" t="n"/>
      <c r="G145" s="59" t="n"/>
      <c r="H145" s="59" t="n"/>
      <c r="I145" s="59" t="n"/>
      <c r="J145" s="59" t="n"/>
      <c r="K145" s="59" t="n"/>
      <c r="L145" s="60">
        <f>IF(NOT((COUNTA($B145:$K145)+COUNTA($O145))&gt;0),"",IF(ISNUMBER($F145),1,IF(N($U145)&gt;0,AVERAGEIFS($V$5:$V$1000,$S$5:$S$1000,ROW(),$T$5:$T$1000,"Sub"),$V145)))</f>
        <v/>
      </c>
      <c r="M145" s="55">
        <f>IF($L145="","",IF($L145&gt;=1,"Completado",IF($L145&gt;0,"En curso","Pendiente")))</f>
        <v/>
      </c>
      <c r="N145" s="55">
        <f>IF(NOT((COUNTA($B145:$K145)+COUNTA($O145))&gt;0),"",IF(ISNUMBER($F145),IF(AND(ISNUMBER($E145),$F145&gt;$E145),"Cumplida con "&amp;($F145-$E145)&amp;IF($F145-$E145=1," día"," días")&amp;" de retraso","Cumplida"),IF(N($L145)&gt;=1,"Cumplida",IF(NOT(ISNUMBER($E145)),"Sin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plazo")))))))</f>
        <v/>
      </c>
      <c r="O145" s="57" t="n"/>
      <c r="P145" s="61">
        <f>IF(NOT((COUNTA($B145:$K145)+COUNTA($O145))&gt;0),"",IF((IF($C145="","Falta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",""))="","✔ OK","⚠ "&amp;LEFT(IF($C145="","Falta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",""),LEN(IF($C145="","Falta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",""))-3)))</f>
        <v/>
      </c>
      <c r="Q145" s="62">
        <f>IF(NOT((COUNTA($B145:$K145)+COUNTA($O145))&gt;0),"",IF(AND($T145="Sub",N($S145)&gt;0),IF(ISNUMBER(INDEX($D$5:$D$1000,$S145-4)),DATE(YEAR(INDEX($D$5:$D$1000,$S145-4)),MONTH(INDEX($D$5:$D$1000,$S145-4)),1),IF(ISNUMBER(INDEX($E$5:$E$1000,$S145-4)),DATE(YEAR(INDEX($E$5:$E$1000,$S145-4)),MONTH(INDEX($E$5:$E$1000,$S145-4)),1),MesCiclo)),IF(ISNUMBER($D145),DATE(YEAR($D145),MONTH($D145),1),IF(ISNUMBER($E145),DATE(YEAR($E145),MONTH($E145),1),MesCiclo))))</f>
        <v/>
      </c>
      <c r="R145" s="63">
        <f>IF(OR($Q145="",$Q145&lt;&gt;MesCiclo),"",COUNTIF($Q$5:$Q145,MesCiclo))</f>
        <v/>
      </c>
      <c r="S145" s="63">
        <f>IF($T145="","",IF($T145="Macro",ROW(),IFERROR(LOOKUP(2,1/($T$5:$T145="Macro"),ROW($T$5:$T145)),0)))</f>
        <v/>
      </c>
      <c r="T145" s="63">
        <f>IF(NOT((COUNTA($B145:$K145)+COUNTA($O145))&gt;0),"",IF($B145="Subactividad","Sub","Macro"))</f>
        <v/>
      </c>
      <c r="U145" s="63">
        <f>IF($T145="Macro",COUNTIFS($S$5:$S$1000,ROW(),$T$5:$T$1000,"Sub"),"")</f>
        <v/>
      </c>
      <c r="V145" s="63">
        <f>IF($T145="","",IF(ISNUMBER($F145),1,IFERROR(LOOKUP(2,1/($H145:$K145&lt;&gt;""),$H145:$K145),0)))</f>
        <v/>
      </c>
      <c r="W145" s="63">
        <f>IF($T145="","",IF(AND(ISNUMBER($F145),$F145&lt;=IF($Q145=MesCiclo,InicioCiclo,$Q145+MOD(2-WEEKDAY($Q145),7))+6),1,IF(ISNUMBER($H145),$H145,0)))</f>
        <v/>
      </c>
      <c r="X145" s="63">
        <f>IF($T145="","",IF(AND(ISNUMBER($F145),$F145&lt;=IF($Q145=MesCiclo,InicioCiclo,$Q145+MOD(2-WEEKDAY($Q145),7))+13),1,IF(ISNUMBER($I145),$I145,$W145)))</f>
        <v/>
      </c>
      <c r="Y145" s="63">
        <f>IF($T145="","",IF(AND(ISNUMBER($F145),$F145&lt;=IF($Q145=MesCiclo,InicioCiclo,$Q145+MOD(2-WEEKDAY($Q145),7))+20),1,IF(ISNUMBER($J145),$J145,$X145)))</f>
        <v/>
      </c>
      <c r="Z145" s="63">
        <f>IF($T145="","",IF(AND(ISNUMBER($F145),$F145&lt;=IF($Q145=MesCiclo,InicioCiclo,$Q145+MOD(2-WEEKDAY($Q145),7))+27),1,IF(ISNUMBER($K145),$K145,$Y145)))</f>
        <v/>
      </c>
      <c r="AA145" s="63">
        <f>IF($T145="","",IF(AND(ISNUMBER($F145),$F145&lt;=IF($Q145=MesCiclo,InicioCiclo,$Q145+MOD(2-WEEKDAY($Q145),7))+6),1,IF(N($U145)&gt;0,AVERAGEIFS($W$5:$W$1000,$S$5:$S$1000,ROW(),$T$5:$T$1000,"Sub"),$W145)))</f>
        <v/>
      </c>
      <c r="AB145" s="63">
        <f>IF($T145="","",IF(AND(ISNUMBER($F145),$F145&lt;=IF($Q145=MesCiclo,InicioCiclo,$Q145+MOD(2-WEEKDAY($Q145),7))+13),1,IF(N($U145)&gt;0,AVERAGEIFS($X$5:$X$1000,$S$5:$S$1000,ROW(),$T$5:$T$1000,"Sub"),$X145)))</f>
        <v/>
      </c>
      <c r="AC145" s="63">
        <f>IF($T145="","",IF(AND(ISNUMBER($F145),$F145&lt;=IF($Q145=MesCiclo,InicioCiclo,$Q145+MOD(2-WEEKDAY($Q145),7))+20),1,IF(N($U145)&gt;0,AVERAGEIFS($Y$5:$Y$1000,$S$5:$S$1000,ROW(),$T$5:$T$1000,"Sub"),$Y145)))</f>
        <v/>
      </c>
      <c r="AD145" s="63">
        <f>IF($T145="","",IF(AND(ISNUMBER($F145),$F145&lt;=IF($Q145=MesCiclo,InicioCiclo,$Q145+MOD(2-WEEKDAY($Q145),7))+27),1,IF(N($U145)&gt;0,AVERAGEIFS($Z$5:$Z$1000,$S$5:$S$1000,ROW(),$T$5:$T$1000,"Sub"),$Z145)))</f>
        <v/>
      </c>
      <c r="AE145" s="63">
        <f>IF($T145&lt;&gt;"Macro","",IF(COUNTIFS($Q$5:$Q$1000,$Q145,$T$5:$T$1000,"Macro",$G$5:$G$1000,"&gt;0")=0,1/COUNTIFS($Q$5:$Q$1000,$Q145,$T$5:$T$1000,"Macro"),IF(AND(ISNUMBER($G145),N($G145)&gt;0),$G145,SUMIFS($G$5:$G$1000,$Q$5:$Q$1000,$Q145,$T$5:$T$1000,"Macro")/COUNTIFS($Q$5:$Q$1000,$Q145,$T$5:$T$1000,"Macro",$G$5:$G$1000,"&gt;0"))/(COUNTIFS($Q$5:$Q$1000,$Q145,$T$5:$T$1000,"Macro")*SUMIFS($G$5:$G$1000,$Q$5:$Q$1000,$Q145,$T$5:$T$1000,"Macro")/COUNTIFS($Q$5:$Q$1000,$Q145,$T$5:$T$1000,"Macro",$G$5:$G$1000,"&gt;0"))))</f>
        <v/>
      </c>
    </row>
    <row r="146">
      <c r="A146" s="55">
        <f>IF(NOT((COUNTA($B146:$K146)+COUNTA($O146))&gt;0),"",IF($T146="Macro",COUNTIFS($T$5:$T146,"Macro",$Q$5:$Q146,$Q146),IF(N($S146)=0,"?",COUNTIFS(INDEX($T$5:$T$1000,1):INDEX($T$5:$T$1000,$S146-4),"Macro",INDEX($Q$5:$Q$1000,1):INDEX($Q$5:$Q$1000,$S146-4),INDEX($Q$5:$Q$1000,$S146-4))&amp;"."&amp;COUNTIFS($S$5:$S146,$S146,$T$5:$T146,"Sub"))))</f>
        <v/>
      </c>
      <c r="B146" s="56" t="n"/>
      <c r="C146" s="57" t="n"/>
      <c r="D146" s="58" t="n"/>
      <c r="E146" s="58" t="n"/>
      <c r="F146" s="58" t="n"/>
      <c r="G146" s="59" t="n"/>
      <c r="H146" s="59" t="n"/>
      <c r="I146" s="59" t="n"/>
      <c r="J146" s="59" t="n"/>
      <c r="K146" s="59" t="n"/>
      <c r="L146" s="60">
        <f>IF(NOT((COUNTA($B146:$K146)+COUNTA($O146))&gt;0),"",IF(ISNUMBER($F146),1,IF(N($U146)&gt;0,AVERAGEIFS($V$5:$V$1000,$S$5:$S$1000,ROW(),$T$5:$T$1000,"Sub"),$V146)))</f>
        <v/>
      </c>
      <c r="M146" s="55">
        <f>IF($L146="","",IF($L146&gt;=1,"Completado",IF($L146&gt;0,"En curso","Pendiente")))</f>
        <v/>
      </c>
      <c r="N146" s="55">
        <f>IF(NOT((COUNTA($B146:$K146)+COUNTA($O146))&gt;0),"",IF(ISNUMBER($F146),IF(AND(ISNUMBER($E146),$F146&gt;$E146),"Cumplida con "&amp;($F146-$E146)&amp;IF($F146-$E146=1," día"," días")&amp;" de retraso","Cumplida"),IF(N($L146)&gt;=1,"Cumplida",IF(NOT(ISNUMBER($E146)),"Sin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plazo")))))))</f>
        <v/>
      </c>
      <c r="O146" s="57" t="n"/>
      <c r="P146" s="61">
        <f>IF(NOT((COUNTA($B146:$K146)+COUNTA($O146))&gt;0),"",IF((IF($C146="","Falta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",""))="","✔ OK","⚠ "&amp;LEFT(IF($C146="","Falta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",""),LEN(IF($C146="","Falta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",""))-3)))</f>
        <v/>
      </c>
      <c r="Q146" s="62">
        <f>IF(NOT((COUNTA($B146:$K146)+COUNTA($O146))&gt;0),"",IF(AND($T146="Sub",N($S146)&gt;0),IF(ISNUMBER(INDEX($D$5:$D$1000,$S146-4)),DATE(YEAR(INDEX($D$5:$D$1000,$S146-4)),MONTH(INDEX($D$5:$D$1000,$S146-4)),1),IF(ISNUMBER(INDEX($E$5:$E$1000,$S146-4)),DATE(YEAR(INDEX($E$5:$E$1000,$S146-4)),MONTH(INDEX($E$5:$E$1000,$S146-4)),1),MesCiclo)),IF(ISNUMBER($D146),DATE(YEAR($D146),MONTH($D146),1),IF(ISNUMBER($E146),DATE(YEAR($E146),MONTH($E146),1),MesCiclo))))</f>
        <v/>
      </c>
      <c r="R146" s="63">
        <f>IF(OR($Q146="",$Q146&lt;&gt;MesCiclo),"",COUNTIF($Q$5:$Q146,MesCiclo))</f>
        <v/>
      </c>
      <c r="S146" s="63">
        <f>IF($T146="","",IF($T146="Macro",ROW(),IFERROR(LOOKUP(2,1/($T$5:$T146="Macro"),ROW($T$5:$T146)),0)))</f>
        <v/>
      </c>
      <c r="T146" s="63">
        <f>IF(NOT((COUNTA($B146:$K146)+COUNTA($O146))&gt;0),"",IF($B146="Subactividad","Sub","Macro"))</f>
        <v/>
      </c>
      <c r="U146" s="63">
        <f>IF($T146="Macro",COUNTIFS($S$5:$S$1000,ROW(),$T$5:$T$1000,"Sub"),"")</f>
        <v/>
      </c>
      <c r="V146" s="63">
        <f>IF($T146="","",IF(ISNUMBER($F146),1,IFERROR(LOOKUP(2,1/($H146:$K146&lt;&gt;""),$H146:$K146),0)))</f>
        <v/>
      </c>
      <c r="W146" s="63">
        <f>IF($T146="","",IF(AND(ISNUMBER($F146),$F146&lt;=IF($Q146=MesCiclo,InicioCiclo,$Q146+MOD(2-WEEKDAY($Q146),7))+6),1,IF(ISNUMBER($H146),$H146,0)))</f>
        <v/>
      </c>
      <c r="X146" s="63">
        <f>IF($T146="","",IF(AND(ISNUMBER($F146),$F146&lt;=IF($Q146=MesCiclo,InicioCiclo,$Q146+MOD(2-WEEKDAY($Q146),7))+13),1,IF(ISNUMBER($I146),$I146,$W146)))</f>
        <v/>
      </c>
      <c r="Y146" s="63">
        <f>IF($T146="","",IF(AND(ISNUMBER($F146),$F146&lt;=IF($Q146=MesCiclo,InicioCiclo,$Q146+MOD(2-WEEKDAY($Q146),7))+20),1,IF(ISNUMBER($J146),$J146,$X146)))</f>
        <v/>
      </c>
      <c r="Z146" s="63">
        <f>IF($T146="","",IF(AND(ISNUMBER($F146),$F146&lt;=IF($Q146=MesCiclo,InicioCiclo,$Q146+MOD(2-WEEKDAY($Q146),7))+27),1,IF(ISNUMBER($K146),$K146,$Y146)))</f>
        <v/>
      </c>
      <c r="AA146" s="63">
        <f>IF($T146="","",IF(AND(ISNUMBER($F146),$F146&lt;=IF($Q146=MesCiclo,InicioCiclo,$Q146+MOD(2-WEEKDAY($Q146),7))+6),1,IF(N($U146)&gt;0,AVERAGEIFS($W$5:$W$1000,$S$5:$S$1000,ROW(),$T$5:$T$1000,"Sub"),$W146)))</f>
        <v/>
      </c>
      <c r="AB146" s="63">
        <f>IF($T146="","",IF(AND(ISNUMBER($F146),$F146&lt;=IF($Q146=MesCiclo,InicioCiclo,$Q146+MOD(2-WEEKDAY($Q146),7))+13),1,IF(N($U146)&gt;0,AVERAGEIFS($X$5:$X$1000,$S$5:$S$1000,ROW(),$T$5:$T$1000,"Sub"),$X146)))</f>
        <v/>
      </c>
      <c r="AC146" s="63">
        <f>IF($T146="","",IF(AND(ISNUMBER($F146),$F146&lt;=IF($Q146=MesCiclo,InicioCiclo,$Q146+MOD(2-WEEKDAY($Q146),7))+20),1,IF(N($U146)&gt;0,AVERAGEIFS($Y$5:$Y$1000,$S$5:$S$1000,ROW(),$T$5:$T$1000,"Sub"),$Y146)))</f>
        <v/>
      </c>
      <c r="AD146" s="63">
        <f>IF($T146="","",IF(AND(ISNUMBER($F146),$F146&lt;=IF($Q146=MesCiclo,InicioCiclo,$Q146+MOD(2-WEEKDAY($Q146),7))+27),1,IF(N($U146)&gt;0,AVERAGEIFS($Z$5:$Z$1000,$S$5:$S$1000,ROW(),$T$5:$T$1000,"Sub"),$Z146)))</f>
        <v/>
      </c>
      <c r="AE146" s="63">
        <f>IF($T146&lt;&gt;"Macro","",IF(COUNTIFS($Q$5:$Q$1000,$Q146,$T$5:$T$1000,"Macro",$G$5:$G$1000,"&gt;0")=0,1/COUNTIFS($Q$5:$Q$1000,$Q146,$T$5:$T$1000,"Macro"),IF(AND(ISNUMBER($G146),N($G146)&gt;0),$G146,SUMIFS($G$5:$G$1000,$Q$5:$Q$1000,$Q146,$T$5:$T$1000,"Macro")/COUNTIFS($Q$5:$Q$1000,$Q146,$T$5:$T$1000,"Macro",$G$5:$G$1000,"&gt;0"))/(COUNTIFS($Q$5:$Q$1000,$Q146,$T$5:$T$1000,"Macro")*SUMIFS($G$5:$G$1000,$Q$5:$Q$1000,$Q146,$T$5:$T$1000,"Macro")/COUNTIFS($Q$5:$Q$1000,$Q146,$T$5:$T$1000,"Macro",$G$5:$G$1000,"&gt;0"))))</f>
        <v/>
      </c>
    </row>
    <row r="147">
      <c r="A147" s="55">
        <f>IF(NOT((COUNTA($B147:$K147)+COUNTA($O147))&gt;0),"",IF($T147="Macro",COUNTIFS($T$5:$T147,"Macro",$Q$5:$Q147,$Q147),IF(N($S147)=0,"?",COUNTIFS(INDEX($T$5:$T$1000,1):INDEX($T$5:$T$1000,$S147-4),"Macro",INDEX($Q$5:$Q$1000,1):INDEX($Q$5:$Q$1000,$S147-4),INDEX($Q$5:$Q$1000,$S147-4))&amp;"."&amp;COUNTIFS($S$5:$S147,$S147,$T$5:$T147,"Sub"))))</f>
        <v/>
      </c>
      <c r="B147" s="56" t="n"/>
      <c r="C147" s="57" t="n"/>
      <c r="D147" s="58" t="n"/>
      <c r="E147" s="58" t="n"/>
      <c r="F147" s="58" t="n"/>
      <c r="G147" s="59" t="n"/>
      <c r="H147" s="59" t="n"/>
      <c r="I147" s="59" t="n"/>
      <c r="J147" s="59" t="n"/>
      <c r="K147" s="59" t="n"/>
      <c r="L147" s="60">
        <f>IF(NOT((COUNTA($B147:$K147)+COUNTA($O147))&gt;0),"",IF(ISNUMBER($F147),1,IF(N($U147)&gt;0,AVERAGEIFS($V$5:$V$1000,$S$5:$S$1000,ROW(),$T$5:$T$1000,"Sub"),$V147)))</f>
        <v/>
      </c>
      <c r="M147" s="55">
        <f>IF($L147="","",IF($L147&gt;=1,"Completado",IF($L147&gt;0,"En curso","Pendiente")))</f>
        <v/>
      </c>
      <c r="N147" s="55">
        <f>IF(NOT((COUNTA($B147:$K147)+COUNTA($O147))&gt;0),"",IF(ISNUMBER($F147),IF(AND(ISNUMBER($E147),$F147&gt;$E147),"Cumplida con "&amp;($F147-$E147)&amp;IF($F147-$E147=1," día"," días")&amp;" de retraso","Cumplida"),IF(N($L147)&gt;=1,"Cumplida",IF(NOT(ISNUMBER($E147)),"Sin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plazo")))))))</f>
        <v/>
      </c>
      <c r="O147" s="57" t="n"/>
      <c r="P147" s="61">
        <f>IF(NOT((COUNTA($B147:$K147)+COUNTA($O147))&gt;0),"",IF((IF($C147="","Falta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",""))="","✔ OK","⚠ "&amp;LEFT(IF($C147="","Falta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",""),LEN(IF($C147="","Falta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",""))-3)))</f>
        <v/>
      </c>
      <c r="Q147" s="62">
        <f>IF(NOT((COUNTA($B147:$K147)+COUNTA($O147))&gt;0),"",IF(AND($T147="Sub",N($S147)&gt;0),IF(ISNUMBER(INDEX($D$5:$D$1000,$S147-4)),DATE(YEAR(INDEX($D$5:$D$1000,$S147-4)),MONTH(INDEX($D$5:$D$1000,$S147-4)),1),IF(ISNUMBER(INDEX($E$5:$E$1000,$S147-4)),DATE(YEAR(INDEX($E$5:$E$1000,$S147-4)),MONTH(INDEX($E$5:$E$1000,$S147-4)),1),MesCiclo)),IF(ISNUMBER($D147),DATE(YEAR($D147),MONTH($D147),1),IF(ISNUMBER($E147),DATE(YEAR($E147),MONTH($E147),1),MesCiclo))))</f>
        <v/>
      </c>
      <c r="R147" s="63">
        <f>IF(OR($Q147="",$Q147&lt;&gt;MesCiclo),"",COUNTIF($Q$5:$Q147,MesCiclo))</f>
        <v/>
      </c>
      <c r="S147" s="63">
        <f>IF($T147="","",IF($T147="Macro",ROW(),IFERROR(LOOKUP(2,1/($T$5:$T147="Macro"),ROW($T$5:$T147)),0)))</f>
        <v/>
      </c>
      <c r="T147" s="63">
        <f>IF(NOT((COUNTA($B147:$K147)+COUNTA($O147))&gt;0),"",IF($B147="Subactividad","Sub","Macro"))</f>
        <v/>
      </c>
      <c r="U147" s="63">
        <f>IF($T147="Macro",COUNTIFS($S$5:$S$1000,ROW(),$T$5:$T$1000,"Sub"),"")</f>
        <v/>
      </c>
      <c r="V147" s="63">
        <f>IF($T147="","",IF(ISNUMBER($F147),1,IFERROR(LOOKUP(2,1/($H147:$K147&lt;&gt;""),$H147:$K147),0)))</f>
        <v/>
      </c>
      <c r="W147" s="63">
        <f>IF($T147="","",IF(AND(ISNUMBER($F147),$F147&lt;=IF($Q147=MesCiclo,InicioCiclo,$Q147+MOD(2-WEEKDAY($Q147),7))+6),1,IF(ISNUMBER($H147),$H147,0)))</f>
        <v/>
      </c>
      <c r="X147" s="63">
        <f>IF($T147="","",IF(AND(ISNUMBER($F147),$F147&lt;=IF($Q147=MesCiclo,InicioCiclo,$Q147+MOD(2-WEEKDAY($Q147),7))+13),1,IF(ISNUMBER($I147),$I147,$W147)))</f>
        <v/>
      </c>
      <c r="Y147" s="63">
        <f>IF($T147="","",IF(AND(ISNUMBER($F147),$F147&lt;=IF($Q147=MesCiclo,InicioCiclo,$Q147+MOD(2-WEEKDAY($Q147),7))+20),1,IF(ISNUMBER($J147),$J147,$X147)))</f>
        <v/>
      </c>
      <c r="Z147" s="63">
        <f>IF($T147="","",IF(AND(ISNUMBER($F147),$F147&lt;=IF($Q147=MesCiclo,InicioCiclo,$Q147+MOD(2-WEEKDAY($Q147),7))+27),1,IF(ISNUMBER($K147),$K147,$Y147)))</f>
        <v/>
      </c>
      <c r="AA147" s="63">
        <f>IF($T147="","",IF(AND(ISNUMBER($F147),$F147&lt;=IF($Q147=MesCiclo,InicioCiclo,$Q147+MOD(2-WEEKDAY($Q147),7))+6),1,IF(N($U147)&gt;0,AVERAGEIFS($W$5:$W$1000,$S$5:$S$1000,ROW(),$T$5:$T$1000,"Sub"),$W147)))</f>
        <v/>
      </c>
      <c r="AB147" s="63">
        <f>IF($T147="","",IF(AND(ISNUMBER($F147),$F147&lt;=IF($Q147=MesCiclo,InicioCiclo,$Q147+MOD(2-WEEKDAY($Q147),7))+13),1,IF(N($U147)&gt;0,AVERAGEIFS($X$5:$X$1000,$S$5:$S$1000,ROW(),$T$5:$T$1000,"Sub"),$X147)))</f>
        <v/>
      </c>
      <c r="AC147" s="63">
        <f>IF($T147="","",IF(AND(ISNUMBER($F147),$F147&lt;=IF($Q147=MesCiclo,InicioCiclo,$Q147+MOD(2-WEEKDAY($Q147),7))+20),1,IF(N($U147)&gt;0,AVERAGEIFS($Y$5:$Y$1000,$S$5:$S$1000,ROW(),$T$5:$T$1000,"Sub"),$Y147)))</f>
        <v/>
      </c>
      <c r="AD147" s="63">
        <f>IF($T147="","",IF(AND(ISNUMBER($F147),$F147&lt;=IF($Q147=MesCiclo,InicioCiclo,$Q147+MOD(2-WEEKDAY($Q147),7))+27),1,IF(N($U147)&gt;0,AVERAGEIFS($Z$5:$Z$1000,$S$5:$S$1000,ROW(),$T$5:$T$1000,"Sub"),$Z147)))</f>
        <v/>
      </c>
      <c r="AE147" s="63">
        <f>IF($T147&lt;&gt;"Macro","",IF(COUNTIFS($Q$5:$Q$1000,$Q147,$T$5:$T$1000,"Macro",$G$5:$G$1000,"&gt;0")=0,1/COUNTIFS($Q$5:$Q$1000,$Q147,$T$5:$T$1000,"Macro"),IF(AND(ISNUMBER($G147),N($G147)&gt;0),$G147,SUMIFS($G$5:$G$1000,$Q$5:$Q$1000,$Q147,$T$5:$T$1000,"Macro")/COUNTIFS($Q$5:$Q$1000,$Q147,$T$5:$T$1000,"Macro",$G$5:$G$1000,"&gt;0"))/(COUNTIFS($Q$5:$Q$1000,$Q147,$T$5:$T$1000,"Macro")*SUMIFS($G$5:$G$1000,$Q$5:$Q$1000,$Q147,$T$5:$T$1000,"Macro")/COUNTIFS($Q$5:$Q$1000,$Q147,$T$5:$T$1000,"Macro",$G$5:$G$1000,"&gt;0"))))</f>
        <v/>
      </c>
    </row>
    <row r="148">
      <c r="A148" s="55">
        <f>IF(NOT((COUNTA($B148:$K148)+COUNTA($O148))&gt;0),"",IF($T148="Macro",COUNTIFS($T$5:$T148,"Macro",$Q$5:$Q148,$Q148),IF(N($S148)=0,"?",COUNTIFS(INDEX($T$5:$T$1000,1):INDEX($T$5:$T$1000,$S148-4),"Macro",INDEX($Q$5:$Q$1000,1):INDEX($Q$5:$Q$1000,$S148-4),INDEX($Q$5:$Q$1000,$S148-4))&amp;"."&amp;COUNTIFS($S$5:$S148,$S148,$T$5:$T148,"Sub"))))</f>
        <v/>
      </c>
      <c r="B148" s="56" t="n"/>
      <c r="C148" s="57" t="n"/>
      <c r="D148" s="58" t="n"/>
      <c r="E148" s="58" t="n"/>
      <c r="F148" s="58" t="n"/>
      <c r="G148" s="59" t="n"/>
      <c r="H148" s="59" t="n"/>
      <c r="I148" s="59" t="n"/>
      <c r="J148" s="59" t="n"/>
      <c r="K148" s="59" t="n"/>
      <c r="L148" s="60">
        <f>IF(NOT((COUNTA($B148:$K148)+COUNTA($O148))&gt;0),"",IF(ISNUMBER($F148),1,IF(N($U148)&gt;0,AVERAGEIFS($V$5:$V$1000,$S$5:$S$1000,ROW(),$T$5:$T$1000,"Sub"),$V148)))</f>
        <v/>
      </c>
      <c r="M148" s="55">
        <f>IF($L148="","",IF($L148&gt;=1,"Completado",IF($L148&gt;0,"En curso","Pendiente")))</f>
        <v/>
      </c>
      <c r="N148" s="55">
        <f>IF(NOT((COUNTA($B148:$K148)+COUNTA($O148))&gt;0),"",IF(ISNUMBER($F148),IF(AND(ISNUMBER($E148),$F148&gt;$E148),"Cumplida con "&amp;($F148-$E148)&amp;IF($F148-$E148=1," día"," días")&amp;" de retraso","Cumplida"),IF(N($L148)&gt;=1,"Cumplida",IF(NOT(ISNUMBER($E148)),"Sin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plazo")))))))</f>
        <v/>
      </c>
      <c r="O148" s="57" t="n"/>
      <c r="P148" s="61">
        <f>IF(NOT((COUNTA($B148:$K148)+COUNTA($O148))&gt;0),"",IF((IF($C148="","Falta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",""))="","✔ OK","⚠ "&amp;LEFT(IF($C148="","Falta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",""),LEN(IF($C148="","Falta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",""))-3)))</f>
        <v/>
      </c>
      <c r="Q148" s="62">
        <f>IF(NOT((COUNTA($B148:$K148)+COUNTA($O148))&gt;0),"",IF(AND($T148="Sub",N($S148)&gt;0),IF(ISNUMBER(INDEX($D$5:$D$1000,$S148-4)),DATE(YEAR(INDEX($D$5:$D$1000,$S148-4)),MONTH(INDEX($D$5:$D$1000,$S148-4)),1),IF(ISNUMBER(INDEX($E$5:$E$1000,$S148-4)),DATE(YEAR(INDEX($E$5:$E$1000,$S148-4)),MONTH(INDEX($E$5:$E$1000,$S148-4)),1),MesCiclo)),IF(ISNUMBER($D148),DATE(YEAR($D148),MONTH($D148),1),IF(ISNUMBER($E148),DATE(YEAR($E148),MONTH($E148),1),MesCiclo))))</f>
        <v/>
      </c>
      <c r="R148" s="63">
        <f>IF(OR($Q148="",$Q148&lt;&gt;MesCiclo),"",COUNTIF($Q$5:$Q148,MesCiclo))</f>
        <v/>
      </c>
      <c r="S148" s="63">
        <f>IF($T148="","",IF($T148="Macro",ROW(),IFERROR(LOOKUP(2,1/($T$5:$T148="Macro"),ROW($T$5:$T148)),0)))</f>
        <v/>
      </c>
      <c r="T148" s="63">
        <f>IF(NOT((COUNTA($B148:$K148)+COUNTA($O148))&gt;0),"",IF($B148="Subactividad","Sub","Macro"))</f>
        <v/>
      </c>
      <c r="U148" s="63">
        <f>IF($T148="Macro",COUNTIFS($S$5:$S$1000,ROW(),$T$5:$T$1000,"Sub"),"")</f>
        <v/>
      </c>
      <c r="V148" s="63">
        <f>IF($T148="","",IF(ISNUMBER($F148),1,IFERROR(LOOKUP(2,1/($H148:$K148&lt;&gt;""),$H148:$K148),0)))</f>
        <v/>
      </c>
      <c r="W148" s="63">
        <f>IF($T148="","",IF(AND(ISNUMBER($F148),$F148&lt;=IF($Q148=MesCiclo,InicioCiclo,$Q148+MOD(2-WEEKDAY($Q148),7))+6),1,IF(ISNUMBER($H148),$H148,0)))</f>
        <v/>
      </c>
      <c r="X148" s="63">
        <f>IF($T148="","",IF(AND(ISNUMBER($F148),$F148&lt;=IF($Q148=MesCiclo,InicioCiclo,$Q148+MOD(2-WEEKDAY($Q148),7))+13),1,IF(ISNUMBER($I148),$I148,$W148)))</f>
        <v/>
      </c>
      <c r="Y148" s="63">
        <f>IF($T148="","",IF(AND(ISNUMBER($F148),$F148&lt;=IF($Q148=MesCiclo,InicioCiclo,$Q148+MOD(2-WEEKDAY($Q148),7))+20),1,IF(ISNUMBER($J148),$J148,$X148)))</f>
        <v/>
      </c>
      <c r="Z148" s="63">
        <f>IF($T148="","",IF(AND(ISNUMBER($F148),$F148&lt;=IF($Q148=MesCiclo,InicioCiclo,$Q148+MOD(2-WEEKDAY($Q148),7))+27),1,IF(ISNUMBER($K148),$K148,$Y148)))</f>
        <v/>
      </c>
      <c r="AA148" s="63">
        <f>IF($T148="","",IF(AND(ISNUMBER($F148),$F148&lt;=IF($Q148=MesCiclo,InicioCiclo,$Q148+MOD(2-WEEKDAY($Q148),7))+6),1,IF(N($U148)&gt;0,AVERAGEIFS($W$5:$W$1000,$S$5:$S$1000,ROW(),$T$5:$T$1000,"Sub"),$W148)))</f>
        <v/>
      </c>
      <c r="AB148" s="63">
        <f>IF($T148="","",IF(AND(ISNUMBER($F148),$F148&lt;=IF($Q148=MesCiclo,InicioCiclo,$Q148+MOD(2-WEEKDAY($Q148),7))+13),1,IF(N($U148)&gt;0,AVERAGEIFS($X$5:$X$1000,$S$5:$S$1000,ROW(),$T$5:$T$1000,"Sub"),$X148)))</f>
        <v/>
      </c>
      <c r="AC148" s="63">
        <f>IF($T148="","",IF(AND(ISNUMBER($F148),$F148&lt;=IF($Q148=MesCiclo,InicioCiclo,$Q148+MOD(2-WEEKDAY($Q148),7))+20),1,IF(N($U148)&gt;0,AVERAGEIFS($Y$5:$Y$1000,$S$5:$S$1000,ROW(),$T$5:$T$1000,"Sub"),$Y148)))</f>
        <v/>
      </c>
      <c r="AD148" s="63">
        <f>IF($T148="","",IF(AND(ISNUMBER($F148),$F148&lt;=IF($Q148=MesCiclo,InicioCiclo,$Q148+MOD(2-WEEKDAY($Q148),7))+27),1,IF(N($U148)&gt;0,AVERAGEIFS($Z$5:$Z$1000,$S$5:$S$1000,ROW(),$T$5:$T$1000,"Sub"),$Z148)))</f>
        <v/>
      </c>
      <c r="AE148" s="63">
        <f>IF($T148&lt;&gt;"Macro","",IF(COUNTIFS($Q$5:$Q$1000,$Q148,$T$5:$T$1000,"Macro",$G$5:$G$1000,"&gt;0")=0,1/COUNTIFS($Q$5:$Q$1000,$Q148,$T$5:$T$1000,"Macro"),IF(AND(ISNUMBER($G148),N($G148)&gt;0),$G148,SUMIFS($G$5:$G$1000,$Q$5:$Q$1000,$Q148,$T$5:$T$1000,"Macro")/COUNTIFS($Q$5:$Q$1000,$Q148,$T$5:$T$1000,"Macro",$G$5:$G$1000,"&gt;0"))/(COUNTIFS($Q$5:$Q$1000,$Q148,$T$5:$T$1000,"Macro")*SUMIFS($G$5:$G$1000,$Q$5:$Q$1000,$Q148,$T$5:$T$1000,"Macro")/COUNTIFS($Q$5:$Q$1000,$Q148,$T$5:$T$1000,"Macro",$G$5:$G$1000,"&gt;0"))))</f>
        <v/>
      </c>
    </row>
    <row r="149">
      <c r="A149" s="55">
        <f>IF(NOT((COUNTA($B149:$K149)+COUNTA($O149))&gt;0),"",IF($T149="Macro",COUNTIFS($T$5:$T149,"Macro",$Q$5:$Q149,$Q149),IF(N($S149)=0,"?",COUNTIFS(INDEX($T$5:$T$1000,1):INDEX($T$5:$T$1000,$S149-4),"Macro",INDEX($Q$5:$Q$1000,1):INDEX($Q$5:$Q$1000,$S149-4),INDEX($Q$5:$Q$1000,$S149-4))&amp;"."&amp;COUNTIFS($S$5:$S149,$S149,$T$5:$T149,"Sub"))))</f>
        <v/>
      </c>
      <c r="B149" s="56" t="n"/>
      <c r="C149" s="57" t="n"/>
      <c r="D149" s="58" t="n"/>
      <c r="E149" s="58" t="n"/>
      <c r="F149" s="58" t="n"/>
      <c r="G149" s="59" t="n"/>
      <c r="H149" s="59" t="n"/>
      <c r="I149" s="59" t="n"/>
      <c r="J149" s="59" t="n"/>
      <c r="K149" s="59" t="n"/>
      <c r="L149" s="60">
        <f>IF(NOT((COUNTA($B149:$K149)+COUNTA($O149))&gt;0),"",IF(ISNUMBER($F149),1,IF(N($U149)&gt;0,AVERAGEIFS($V$5:$V$1000,$S$5:$S$1000,ROW(),$T$5:$T$1000,"Sub"),$V149)))</f>
        <v/>
      </c>
      <c r="M149" s="55">
        <f>IF($L149="","",IF($L149&gt;=1,"Completado",IF($L149&gt;0,"En curso","Pendiente")))</f>
        <v/>
      </c>
      <c r="N149" s="55">
        <f>IF(NOT((COUNTA($B149:$K149)+COUNTA($O149))&gt;0),"",IF(ISNUMBER($F149),IF(AND(ISNUMBER($E149),$F149&gt;$E149),"Cumplida con "&amp;($F149-$E149)&amp;IF($F149-$E149=1," día"," días")&amp;" de retraso","Cumplida"),IF(N($L149)&gt;=1,"Cumplida",IF(NOT(ISNUMBER($E149)),"Sin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plazo")))))))</f>
        <v/>
      </c>
      <c r="O149" s="57" t="n"/>
      <c r="P149" s="61">
        <f>IF(NOT((COUNTA($B149:$K149)+COUNTA($O149))&gt;0),"",IF((IF($C149="","Falta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",""))="","✔ OK","⚠ "&amp;LEFT(IF($C149="","Falta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",""),LEN(IF($C149="","Falta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",""))-3)))</f>
        <v/>
      </c>
      <c r="Q149" s="62">
        <f>IF(NOT((COUNTA($B149:$K149)+COUNTA($O149))&gt;0),"",IF(AND($T149="Sub",N($S149)&gt;0),IF(ISNUMBER(INDEX($D$5:$D$1000,$S149-4)),DATE(YEAR(INDEX($D$5:$D$1000,$S149-4)),MONTH(INDEX($D$5:$D$1000,$S149-4)),1),IF(ISNUMBER(INDEX($E$5:$E$1000,$S149-4)),DATE(YEAR(INDEX($E$5:$E$1000,$S149-4)),MONTH(INDEX($E$5:$E$1000,$S149-4)),1),MesCiclo)),IF(ISNUMBER($D149),DATE(YEAR($D149),MONTH($D149),1),IF(ISNUMBER($E149),DATE(YEAR($E149),MONTH($E149),1),MesCiclo))))</f>
        <v/>
      </c>
      <c r="R149" s="63">
        <f>IF(OR($Q149="",$Q149&lt;&gt;MesCiclo),"",COUNTIF($Q$5:$Q149,MesCiclo))</f>
        <v/>
      </c>
      <c r="S149" s="63">
        <f>IF($T149="","",IF($T149="Macro",ROW(),IFERROR(LOOKUP(2,1/($T$5:$T149="Macro"),ROW($T$5:$T149)),0)))</f>
        <v/>
      </c>
      <c r="T149" s="63">
        <f>IF(NOT((COUNTA($B149:$K149)+COUNTA($O149))&gt;0),"",IF($B149="Subactividad","Sub","Macro"))</f>
        <v/>
      </c>
      <c r="U149" s="63">
        <f>IF($T149="Macro",COUNTIFS($S$5:$S$1000,ROW(),$T$5:$T$1000,"Sub"),"")</f>
        <v/>
      </c>
      <c r="V149" s="63">
        <f>IF($T149="","",IF(ISNUMBER($F149),1,IFERROR(LOOKUP(2,1/($H149:$K149&lt;&gt;""),$H149:$K149),0)))</f>
        <v/>
      </c>
      <c r="W149" s="63">
        <f>IF($T149="","",IF(AND(ISNUMBER($F149),$F149&lt;=IF($Q149=MesCiclo,InicioCiclo,$Q149+MOD(2-WEEKDAY($Q149),7))+6),1,IF(ISNUMBER($H149),$H149,0)))</f>
        <v/>
      </c>
      <c r="X149" s="63">
        <f>IF($T149="","",IF(AND(ISNUMBER($F149),$F149&lt;=IF($Q149=MesCiclo,InicioCiclo,$Q149+MOD(2-WEEKDAY($Q149),7))+13),1,IF(ISNUMBER($I149),$I149,$W149)))</f>
        <v/>
      </c>
      <c r="Y149" s="63">
        <f>IF($T149="","",IF(AND(ISNUMBER($F149),$F149&lt;=IF($Q149=MesCiclo,InicioCiclo,$Q149+MOD(2-WEEKDAY($Q149),7))+20),1,IF(ISNUMBER($J149),$J149,$X149)))</f>
        <v/>
      </c>
      <c r="Z149" s="63">
        <f>IF($T149="","",IF(AND(ISNUMBER($F149),$F149&lt;=IF($Q149=MesCiclo,InicioCiclo,$Q149+MOD(2-WEEKDAY($Q149),7))+27),1,IF(ISNUMBER($K149),$K149,$Y149)))</f>
        <v/>
      </c>
      <c r="AA149" s="63">
        <f>IF($T149="","",IF(AND(ISNUMBER($F149),$F149&lt;=IF($Q149=MesCiclo,InicioCiclo,$Q149+MOD(2-WEEKDAY($Q149),7))+6),1,IF(N($U149)&gt;0,AVERAGEIFS($W$5:$W$1000,$S$5:$S$1000,ROW(),$T$5:$T$1000,"Sub"),$W149)))</f>
        <v/>
      </c>
      <c r="AB149" s="63">
        <f>IF($T149="","",IF(AND(ISNUMBER($F149),$F149&lt;=IF($Q149=MesCiclo,InicioCiclo,$Q149+MOD(2-WEEKDAY($Q149),7))+13),1,IF(N($U149)&gt;0,AVERAGEIFS($X$5:$X$1000,$S$5:$S$1000,ROW(),$T$5:$T$1000,"Sub"),$X149)))</f>
        <v/>
      </c>
      <c r="AC149" s="63">
        <f>IF($T149="","",IF(AND(ISNUMBER($F149),$F149&lt;=IF($Q149=MesCiclo,InicioCiclo,$Q149+MOD(2-WEEKDAY($Q149),7))+20),1,IF(N($U149)&gt;0,AVERAGEIFS($Y$5:$Y$1000,$S$5:$S$1000,ROW(),$T$5:$T$1000,"Sub"),$Y149)))</f>
        <v/>
      </c>
      <c r="AD149" s="63">
        <f>IF($T149="","",IF(AND(ISNUMBER($F149),$F149&lt;=IF($Q149=MesCiclo,InicioCiclo,$Q149+MOD(2-WEEKDAY($Q149),7))+27),1,IF(N($U149)&gt;0,AVERAGEIFS($Z$5:$Z$1000,$S$5:$S$1000,ROW(),$T$5:$T$1000,"Sub"),$Z149)))</f>
        <v/>
      </c>
      <c r="AE149" s="63">
        <f>IF($T149&lt;&gt;"Macro","",IF(COUNTIFS($Q$5:$Q$1000,$Q149,$T$5:$T$1000,"Macro",$G$5:$G$1000,"&gt;0")=0,1/COUNTIFS($Q$5:$Q$1000,$Q149,$T$5:$T$1000,"Macro"),IF(AND(ISNUMBER($G149),N($G149)&gt;0),$G149,SUMIFS($G$5:$G$1000,$Q$5:$Q$1000,$Q149,$T$5:$T$1000,"Macro")/COUNTIFS($Q$5:$Q$1000,$Q149,$T$5:$T$1000,"Macro",$G$5:$G$1000,"&gt;0"))/(COUNTIFS($Q$5:$Q$1000,$Q149,$T$5:$T$1000,"Macro")*SUMIFS($G$5:$G$1000,$Q$5:$Q$1000,$Q149,$T$5:$T$1000,"Macro")/COUNTIFS($Q$5:$Q$1000,$Q149,$T$5:$T$1000,"Macro",$G$5:$G$1000,"&gt;0"))))</f>
        <v/>
      </c>
    </row>
    <row r="150">
      <c r="A150" s="55">
        <f>IF(NOT((COUNTA($B150:$K150)+COUNTA($O150))&gt;0),"",IF($T150="Macro",COUNTIFS($T$5:$T150,"Macro",$Q$5:$Q150,$Q150),IF(N($S150)=0,"?",COUNTIFS(INDEX($T$5:$T$1000,1):INDEX($T$5:$T$1000,$S150-4),"Macro",INDEX($Q$5:$Q$1000,1):INDEX($Q$5:$Q$1000,$S150-4),INDEX($Q$5:$Q$1000,$S150-4))&amp;"."&amp;COUNTIFS($S$5:$S150,$S150,$T$5:$T150,"Sub"))))</f>
        <v/>
      </c>
      <c r="B150" s="56" t="n"/>
      <c r="C150" s="57" t="n"/>
      <c r="D150" s="58" t="n"/>
      <c r="E150" s="58" t="n"/>
      <c r="F150" s="58" t="n"/>
      <c r="G150" s="59" t="n"/>
      <c r="H150" s="59" t="n"/>
      <c r="I150" s="59" t="n"/>
      <c r="J150" s="59" t="n"/>
      <c r="K150" s="59" t="n"/>
      <c r="L150" s="60">
        <f>IF(NOT((COUNTA($B150:$K150)+COUNTA($O150))&gt;0),"",IF(ISNUMBER($F150),1,IF(N($U150)&gt;0,AVERAGEIFS($V$5:$V$1000,$S$5:$S$1000,ROW(),$T$5:$T$1000,"Sub"),$V150)))</f>
        <v/>
      </c>
      <c r="M150" s="55">
        <f>IF($L150="","",IF($L150&gt;=1,"Completado",IF($L150&gt;0,"En curso","Pendiente")))</f>
        <v/>
      </c>
      <c r="N150" s="55">
        <f>IF(NOT((COUNTA($B150:$K150)+COUNTA($O150))&gt;0),"",IF(ISNUMBER($F150),IF(AND(ISNUMBER($E150),$F150&gt;$E150),"Cumplida con "&amp;($F150-$E150)&amp;IF($F150-$E150=1," día"," días")&amp;" de retraso","Cumplida"),IF(N($L150)&gt;=1,"Cumplida",IF(NOT(ISNUMBER($E150)),"Sin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plazo")))))))</f>
        <v/>
      </c>
      <c r="O150" s="57" t="n"/>
      <c r="P150" s="61">
        <f>IF(NOT((COUNTA($B150:$K150)+COUNTA($O150))&gt;0),"",IF((IF($C150="","Falta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",""))="","✔ OK","⚠ "&amp;LEFT(IF($C150="","Falta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",""),LEN(IF($C150="","Falta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",""))-3)))</f>
        <v/>
      </c>
      <c r="Q150" s="62">
        <f>IF(NOT((COUNTA($B150:$K150)+COUNTA($O150))&gt;0),"",IF(AND($T150="Sub",N($S150)&gt;0),IF(ISNUMBER(INDEX($D$5:$D$1000,$S150-4)),DATE(YEAR(INDEX($D$5:$D$1000,$S150-4)),MONTH(INDEX($D$5:$D$1000,$S150-4)),1),IF(ISNUMBER(INDEX($E$5:$E$1000,$S150-4)),DATE(YEAR(INDEX($E$5:$E$1000,$S150-4)),MONTH(INDEX($E$5:$E$1000,$S150-4)),1),MesCiclo)),IF(ISNUMBER($D150),DATE(YEAR($D150),MONTH($D150),1),IF(ISNUMBER($E150),DATE(YEAR($E150),MONTH($E150),1),MesCiclo))))</f>
        <v/>
      </c>
      <c r="R150" s="63">
        <f>IF(OR($Q150="",$Q150&lt;&gt;MesCiclo),"",COUNTIF($Q$5:$Q150,MesCiclo))</f>
        <v/>
      </c>
      <c r="S150" s="63">
        <f>IF($T150="","",IF($T150="Macro",ROW(),IFERROR(LOOKUP(2,1/($T$5:$T150="Macro"),ROW($T$5:$T150)),0)))</f>
        <v/>
      </c>
      <c r="T150" s="63">
        <f>IF(NOT((COUNTA($B150:$K150)+COUNTA($O150))&gt;0),"",IF($B150="Subactividad","Sub","Macro"))</f>
        <v/>
      </c>
      <c r="U150" s="63">
        <f>IF($T150="Macro",COUNTIFS($S$5:$S$1000,ROW(),$T$5:$T$1000,"Sub"),"")</f>
        <v/>
      </c>
      <c r="V150" s="63">
        <f>IF($T150="","",IF(ISNUMBER($F150),1,IFERROR(LOOKUP(2,1/($H150:$K150&lt;&gt;""),$H150:$K150),0)))</f>
        <v/>
      </c>
      <c r="W150" s="63">
        <f>IF($T150="","",IF(AND(ISNUMBER($F150),$F150&lt;=IF($Q150=MesCiclo,InicioCiclo,$Q150+MOD(2-WEEKDAY($Q150),7))+6),1,IF(ISNUMBER($H150),$H150,0)))</f>
        <v/>
      </c>
      <c r="X150" s="63">
        <f>IF($T150="","",IF(AND(ISNUMBER($F150),$F150&lt;=IF($Q150=MesCiclo,InicioCiclo,$Q150+MOD(2-WEEKDAY($Q150),7))+13),1,IF(ISNUMBER($I150),$I150,$W150)))</f>
        <v/>
      </c>
      <c r="Y150" s="63">
        <f>IF($T150="","",IF(AND(ISNUMBER($F150),$F150&lt;=IF($Q150=MesCiclo,InicioCiclo,$Q150+MOD(2-WEEKDAY($Q150),7))+20),1,IF(ISNUMBER($J150),$J150,$X150)))</f>
        <v/>
      </c>
      <c r="Z150" s="63">
        <f>IF($T150="","",IF(AND(ISNUMBER($F150),$F150&lt;=IF($Q150=MesCiclo,InicioCiclo,$Q150+MOD(2-WEEKDAY($Q150),7))+27),1,IF(ISNUMBER($K150),$K150,$Y150)))</f>
        <v/>
      </c>
      <c r="AA150" s="63">
        <f>IF($T150="","",IF(AND(ISNUMBER($F150),$F150&lt;=IF($Q150=MesCiclo,InicioCiclo,$Q150+MOD(2-WEEKDAY($Q150),7))+6),1,IF(N($U150)&gt;0,AVERAGEIFS($W$5:$W$1000,$S$5:$S$1000,ROW(),$T$5:$T$1000,"Sub"),$W150)))</f>
        <v/>
      </c>
      <c r="AB150" s="63">
        <f>IF($T150="","",IF(AND(ISNUMBER($F150),$F150&lt;=IF($Q150=MesCiclo,InicioCiclo,$Q150+MOD(2-WEEKDAY($Q150),7))+13),1,IF(N($U150)&gt;0,AVERAGEIFS($X$5:$X$1000,$S$5:$S$1000,ROW(),$T$5:$T$1000,"Sub"),$X150)))</f>
        <v/>
      </c>
      <c r="AC150" s="63">
        <f>IF($T150="","",IF(AND(ISNUMBER($F150),$F150&lt;=IF($Q150=MesCiclo,InicioCiclo,$Q150+MOD(2-WEEKDAY($Q150),7))+20),1,IF(N($U150)&gt;0,AVERAGEIFS($Y$5:$Y$1000,$S$5:$S$1000,ROW(),$T$5:$T$1000,"Sub"),$Y150)))</f>
        <v/>
      </c>
      <c r="AD150" s="63">
        <f>IF($T150="","",IF(AND(ISNUMBER($F150),$F150&lt;=IF($Q150=MesCiclo,InicioCiclo,$Q150+MOD(2-WEEKDAY($Q150),7))+27),1,IF(N($U150)&gt;0,AVERAGEIFS($Z$5:$Z$1000,$S$5:$S$1000,ROW(),$T$5:$T$1000,"Sub"),$Z150)))</f>
        <v/>
      </c>
      <c r="AE150" s="63">
        <f>IF($T150&lt;&gt;"Macro","",IF(COUNTIFS($Q$5:$Q$1000,$Q150,$T$5:$T$1000,"Macro",$G$5:$G$1000,"&gt;0")=0,1/COUNTIFS($Q$5:$Q$1000,$Q150,$T$5:$T$1000,"Macro"),IF(AND(ISNUMBER($G150),N($G150)&gt;0),$G150,SUMIFS($G$5:$G$1000,$Q$5:$Q$1000,$Q150,$T$5:$T$1000,"Macro")/COUNTIFS($Q$5:$Q$1000,$Q150,$T$5:$T$1000,"Macro",$G$5:$G$1000,"&gt;0"))/(COUNTIFS($Q$5:$Q$1000,$Q150,$T$5:$T$1000,"Macro")*SUMIFS($G$5:$G$1000,$Q$5:$Q$1000,$Q150,$T$5:$T$1000,"Macro")/COUNTIFS($Q$5:$Q$1000,$Q150,$T$5:$T$1000,"Macro",$G$5:$G$1000,"&gt;0"))))</f>
        <v/>
      </c>
    </row>
    <row r="151">
      <c r="A151" s="55">
        <f>IF(NOT((COUNTA($B151:$K151)+COUNTA($O151))&gt;0),"",IF($T151="Macro",COUNTIFS($T$5:$T151,"Macro",$Q$5:$Q151,$Q151),IF(N($S151)=0,"?",COUNTIFS(INDEX($T$5:$T$1000,1):INDEX($T$5:$T$1000,$S151-4),"Macro",INDEX($Q$5:$Q$1000,1):INDEX($Q$5:$Q$1000,$S151-4),INDEX($Q$5:$Q$1000,$S151-4))&amp;"."&amp;COUNTIFS($S$5:$S151,$S151,$T$5:$T151,"Sub"))))</f>
        <v/>
      </c>
      <c r="B151" s="56" t="n"/>
      <c r="C151" s="57" t="n"/>
      <c r="D151" s="58" t="n"/>
      <c r="E151" s="58" t="n"/>
      <c r="F151" s="58" t="n"/>
      <c r="G151" s="59" t="n"/>
      <c r="H151" s="59" t="n"/>
      <c r="I151" s="59" t="n"/>
      <c r="J151" s="59" t="n"/>
      <c r="K151" s="59" t="n"/>
      <c r="L151" s="60">
        <f>IF(NOT((COUNTA($B151:$K151)+COUNTA($O151))&gt;0),"",IF(ISNUMBER($F151),1,IF(N($U151)&gt;0,AVERAGEIFS($V$5:$V$1000,$S$5:$S$1000,ROW(),$T$5:$T$1000,"Sub"),$V151)))</f>
        <v/>
      </c>
      <c r="M151" s="55">
        <f>IF($L151="","",IF($L151&gt;=1,"Completado",IF($L151&gt;0,"En curso","Pendiente")))</f>
        <v/>
      </c>
      <c r="N151" s="55">
        <f>IF(NOT((COUNTA($B151:$K151)+COUNTA($O151))&gt;0),"",IF(ISNUMBER($F151),IF(AND(ISNUMBER($E151),$F151&gt;$E151),"Cumplida con "&amp;($F151-$E151)&amp;IF($F151-$E151=1," día"," días")&amp;" de retraso","Cumplida"),IF(N($L151)&gt;=1,"Cumplida",IF(NOT(ISNUMBER($E151)),"Sin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plazo")))))))</f>
        <v/>
      </c>
      <c r="O151" s="57" t="n"/>
      <c r="P151" s="61">
        <f>IF(NOT((COUNTA($B151:$K151)+COUNTA($O151))&gt;0),"",IF((IF($C151="","Falta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",""))="","✔ OK","⚠ "&amp;LEFT(IF($C151="","Falta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",""),LEN(IF($C151="","Falta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",""))-3)))</f>
        <v/>
      </c>
      <c r="Q151" s="62">
        <f>IF(NOT((COUNTA($B151:$K151)+COUNTA($O151))&gt;0),"",IF(AND($T151="Sub",N($S151)&gt;0),IF(ISNUMBER(INDEX($D$5:$D$1000,$S151-4)),DATE(YEAR(INDEX($D$5:$D$1000,$S151-4)),MONTH(INDEX($D$5:$D$1000,$S151-4)),1),IF(ISNUMBER(INDEX($E$5:$E$1000,$S151-4)),DATE(YEAR(INDEX($E$5:$E$1000,$S151-4)),MONTH(INDEX($E$5:$E$1000,$S151-4)),1),MesCiclo)),IF(ISNUMBER($D151),DATE(YEAR($D151),MONTH($D151),1),IF(ISNUMBER($E151),DATE(YEAR($E151),MONTH($E151),1),MesCiclo))))</f>
        <v/>
      </c>
      <c r="R151" s="63">
        <f>IF(OR($Q151="",$Q151&lt;&gt;MesCiclo),"",COUNTIF($Q$5:$Q151,MesCiclo))</f>
        <v/>
      </c>
      <c r="S151" s="63">
        <f>IF($T151="","",IF($T151="Macro",ROW(),IFERROR(LOOKUP(2,1/($T$5:$T151="Macro"),ROW($T$5:$T151)),0)))</f>
        <v/>
      </c>
      <c r="T151" s="63">
        <f>IF(NOT((COUNTA($B151:$K151)+COUNTA($O151))&gt;0),"",IF($B151="Subactividad","Sub","Macro"))</f>
        <v/>
      </c>
      <c r="U151" s="63">
        <f>IF($T151="Macro",COUNTIFS($S$5:$S$1000,ROW(),$T$5:$T$1000,"Sub"),"")</f>
        <v/>
      </c>
      <c r="V151" s="63">
        <f>IF($T151="","",IF(ISNUMBER($F151),1,IFERROR(LOOKUP(2,1/($H151:$K151&lt;&gt;""),$H151:$K151),0)))</f>
        <v/>
      </c>
      <c r="W151" s="63">
        <f>IF($T151="","",IF(AND(ISNUMBER($F151),$F151&lt;=IF($Q151=MesCiclo,InicioCiclo,$Q151+MOD(2-WEEKDAY($Q151),7))+6),1,IF(ISNUMBER($H151),$H151,0)))</f>
        <v/>
      </c>
      <c r="X151" s="63">
        <f>IF($T151="","",IF(AND(ISNUMBER($F151),$F151&lt;=IF($Q151=MesCiclo,InicioCiclo,$Q151+MOD(2-WEEKDAY($Q151),7))+13),1,IF(ISNUMBER($I151),$I151,$W151)))</f>
        <v/>
      </c>
      <c r="Y151" s="63">
        <f>IF($T151="","",IF(AND(ISNUMBER($F151),$F151&lt;=IF($Q151=MesCiclo,InicioCiclo,$Q151+MOD(2-WEEKDAY($Q151),7))+20),1,IF(ISNUMBER($J151),$J151,$X151)))</f>
        <v/>
      </c>
      <c r="Z151" s="63">
        <f>IF($T151="","",IF(AND(ISNUMBER($F151),$F151&lt;=IF($Q151=MesCiclo,InicioCiclo,$Q151+MOD(2-WEEKDAY($Q151),7))+27),1,IF(ISNUMBER($K151),$K151,$Y151)))</f>
        <v/>
      </c>
      <c r="AA151" s="63">
        <f>IF($T151="","",IF(AND(ISNUMBER($F151),$F151&lt;=IF($Q151=MesCiclo,InicioCiclo,$Q151+MOD(2-WEEKDAY($Q151),7))+6),1,IF(N($U151)&gt;0,AVERAGEIFS($W$5:$W$1000,$S$5:$S$1000,ROW(),$T$5:$T$1000,"Sub"),$W151)))</f>
        <v/>
      </c>
      <c r="AB151" s="63">
        <f>IF($T151="","",IF(AND(ISNUMBER($F151),$F151&lt;=IF($Q151=MesCiclo,InicioCiclo,$Q151+MOD(2-WEEKDAY($Q151),7))+13),1,IF(N($U151)&gt;0,AVERAGEIFS($X$5:$X$1000,$S$5:$S$1000,ROW(),$T$5:$T$1000,"Sub"),$X151)))</f>
        <v/>
      </c>
      <c r="AC151" s="63">
        <f>IF($T151="","",IF(AND(ISNUMBER($F151),$F151&lt;=IF($Q151=MesCiclo,InicioCiclo,$Q151+MOD(2-WEEKDAY($Q151),7))+20),1,IF(N($U151)&gt;0,AVERAGEIFS($Y$5:$Y$1000,$S$5:$S$1000,ROW(),$T$5:$T$1000,"Sub"),$Y151)))</f>
        <v/>
      </c>
      <c r="AD151" s="63">
        <f>IF($T151="","",IF(AND(ISNUMBER($F151),$F151&lt;=IF($Q151=MesCiclo,InicioCiclo,$Q151+MOD(2-WEEKDAY($Q151),7))+27),1,IF(N($U151)&gt;0,AVERAGEIFS($Z$5:$Z$1000,$S$5:$S$1000,ROW(),$T$5:$T$1000,"Sub"),$Z151)))</f>
        <v/>
      </c>
      <c r="AE151" s="63">
        <f>IF($T151&lt;&gt;"Macro","",IF(COUNTIFS($Q$5:$Q$1000,$Q151,$T$5:$T$1000,"Macro",$G$5:$G$1000,"&gt;0")=0,1/COUNTIFS($Q$5:$Q$1000,$Q151,$T$5:$T$1000,"Macro"),IF(AND(ISNUMBER($G151),N($G151)&gt;0),$G151,SUMIFS($G$5:$G$1000,$Q$5:$Q$1000,$Q151,$T$5:$T$1000,"Macro")/COUNTIFS($Q$5:$Q$1000,$Q151,$T$5:$T$1000,"Macro",$G$5:$G$1000,"&gt;0"))/(COUNTIFS($Q$5:$Q$1000,$Q151,$T$5:$T$1000,"Macro")*SUMIFS($G$5:$G$1000,$Q$5:$Q$1000,$Q151,$T$5:$T$1000,"Macro")/COUNTIFS($Q$5:$Q$1000,$Q151,$T$5:$T$1000,"Macro",$G$5:$G$1000,"&gt;0"))))</f>
        <v/>
      </c>
    </row>
    <row r="152">
      <c r="A152" s="55">
        <f>IF(NOT((COUNTA($B152:$K152)+COUNTA($O152))&gt;0),"",IF($T152="Macro",COUNTIFS($T$5:$T152,"Macro",$Q$5:$Q152,$Q152),IF(N($S152)=0,"?",COUNTIFS(INDEX($T$5:$T$1000,1):INDEX($T$5:$T$1000,$S152-4),"Macro",INDEX($Q$5:$Q$1000,1):INDEX($Q$5:$Q$1000,$S152-4),INDEX($Q$5:$Q$1000,$S152-4))&amp;"."&amp;COUNTIFS($S$5:$S152,$S152,$T$5:$T152,"Sub"))))</f>
        <v/>
      </c>
      <c r="B152" s="56" t="n"/>
      <c r="C152" s="57" t="n"/>
      <c r="D152" s="58" t="n"/>
      <c r="E152" s="58" t="n"/>
      <c r="F152" s="58" t="n"/>
      <c r="G152" s="59" t="n"/>
      <c r="H152" s="59" t="n"/>
      <c r="I152" s="59" t="n"/>
      <c r="J152" s="59" t="n"/>
      <c r="K152" s="59" t="n"/>
      <c r="L152" s="60">
        <f>IF(NOT((COUNTA($B152:$K152)+COUNTA($O152))&gt;0),"",IF(ISNUMBER($F152),1,IF(N($U152)&gt;0,AVERAGEIFS($V$5:$V$1000,$S$5:$S$1000,ROW(),$T$5:$T$1000,"Sub"),$V152)))</f>
        <v/>
      </c>
      <c r="M152" s="55">
        <f>IF($L152="","",IF($L152&gt;=1,"Completado",IF($L152&gt;0,"En curso","Pendiente")))</f>
        <v/>
      </c>
      <c r="N152" s="55">
        <f>IF(NOT((COUNTA($B152:$K152)+COUNTA($O152))&gt;0),"",IF(ISNUMBER($F152),IF(AND(ISNUMBER($E152),$F152&gt;$E152),"Cumplida con "&amp;($F152-$E152)&amp;IF($F152-$E152=1," día"," días")&amp;" de retraso","Cumplida"),IF(N($L152)&gt;=1,"Cumplida",IF(NOT(ISNUMBER($E152)),"Sin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plazo")))))))</f>
        <v/>
      </c>
      <c r="O152" s="57" t="n"/>
      <c r="P152" s="61">
        <f>IF(NOT((COUNTA($B152:$K152)+COUNTA($O152))&gt;0),"",IF((IF($C152="","Falta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",""))="","✔ OK","⚠ "&amp;LEFT(IF($C152="","Falta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",""),LEN(IF($C152="","Falta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",""))-3)))</f>
        <v/>
      </c>
      <c r="Q152" s="62">
        <f>IF(NOT((COUNTA($B152:$K152)+COUNTA($O152))&gt;0),"",IF(AND($T152="Sub",N($S152)&gt;0),IF(ISNUMBER(INDEX($D$5:$D$1000,$S152-4)),DATE(YEAR(INDEX($D$5:$D$1000,$S152-4)),MONTH(INDEX($D$5:$D$1000,$S152-4)),1),IF(ISNUMBER(INDEX($E$5:$E$1000,$S152-4)),DATE(YEAR(INDEX($E$5:$E$1000,$S152-4)),MONTH(INDEX($E$5:$E$1000,$S152-4)),1),MesCiclo)),IF(ISNUMBER($D152),DATE(YEAR($D152),MONTH($D152),1),IF(ISNUMBER($E152),DATE(YEAR($E152),MONTH($E152),1),MesCiclo))))</f>
        <v/>
      </c>
      <c r="R152" s="63">
        <f>IF(OR($Q152="",$Q152&lt;&gt;MesCiclo),"",COUNTIF($Q$5:$Q152,MesCiclo))</f>
        <v/>
      </c>
      <c r="S152" s="63">
        <f>IF($T152="","",IF($T152="Macro",ROW(),IFERROR(LOOKUP(2,1/($T$5:$T152="Macro"),ROW($T$5:$T152)),0)))</f>
        <v/>
      </c>
      <c r="T152" s="63">
        <f>IF(NOT((COUNTA($B152:$K152)+COUNTA($O152))&gt;0),"",IF($B152="Subactividad","Sub","Macro"))</f>
        <v/>
      </c>
      <c r="U152" s="63">
        <f>IF($T152="Macro",COUNTIFS($S$5:$S$1000,ROW(),$T$5:$T$1000,"Sub"),"")</f>
        <v/>
      </c>
      <c r="V152" s="63">
        <f>IF($T152="","",IF(ISNUMBER($F152),1,IFERROR(LOOKUP(2,1/($H152:$K152&lt;&gt;""),$H152:$K152),0)))</f>
        <v/>
      </c>
      <c r="W152" s="63">
        <f>IF($T152="","",IF(AND(ISNUMBER($F152),$F152&lt;=IF($Q152=MesCiclo,InicioCiclo,$Q152+MOD(2-WEEKDAY($Q152),7))+6),1,IF(ISNUMBER($H152),$H152,0)))</f>
        <v/>
      </c>
      <c r="X152" s="63">
        <f>IF($T152="","",IF(AND(ISNUMBER($F152),$F152&lt;=IF($Q152=MesCiclo,InicioCiclo,$Q152+MOD(2-WEEKDAY($Q152),7))+13),1,IF(ISNUMBER($I152),$I152,$W152)))</f>
        <v/>
      </c>
      <c r="Y152" s="63">
        <f>IF($T152="","",IF(AND(ISNUMBER($F152),$F152&lt;=IF($Q152=MesCiclo,InicioCiclo,$Q152+MOD(2-WEEKDAY($Q152),7))+20),1,IF(ISNUMBER($J152),$J152,$X152)))</f>
        <v/>
      </c>
      <c r="Z152" s="63">
        <f>IF($T152="","",IF(AND(ISNUMBER($F152),$F152&lt;=IF($Q152=MesCiclo,InicioCiclo,$Q152+MOD(2-WEEKDAY($Q152),7))+27),1,IF(ISNUMBER($K152),$K152,$Y152)))</f>
        <v/>
      </c>
      <c r="AA152" s="63">
        <f>IF($T152="","",IF(AND(ISNUMBER($F152),$F152&lt;=IF($Q152=MesCiclo,InicioCiclo,$Q152+MOD(2-WEEKDAY($Q152),7))+6),1,IF(N($U152)&gt;0,AVERAGEIFS($W$5:$W$1000,$S$5:$S$1000,ROW(),$T$5:$T$1000,"Sub"),$W152)))</f>
        <v/>
      </c>
      <c r="AB152" s="63">
        <f>IF($T152="","",IF(AND(ISNUMBER($F152),$F152&lt;=IF($Q152=MesCiclo,InicioCiclo,$Q152+MOD(2-WEEKDAY($Q152),7))+13),1,IF(N($U152)&gt;0,AVERAGEIFS($X$5:$X$1000,$S$5:$S$1000,ROW(),$T$5:$T$1000,"Sub"),$X152)))</f>
        <v/>
      </c>
      <c r="AC152" s="63">
        <f>IF($T152="","",IF(AND(ISNUMBER($F152),$F152&lt;=IF($Q152=MesCiclo,InicioCiclo,$Q152+MOD(2-WEEKDAY($Q152),7))+20),1,IF(N($U152)&gt;0,AVERAGEIFS($Y$5:$Y$1000,$S$5:$S$1000,ROW(),$T$5:$T$1000,"Sub"),$Y152)))</f>
        <v/>
      </c>
      <c r="AD152" s="63">
        <f>IF($T152="","",IF(AND(ISNUMBER($F152),$F152&lt;=IF($Q152=MesCiclo,InicioCiclo,$Q152+MOD(2-WEEKDAY($Q152),7))+27),1,IF(N($U152)&gt;0,AVERAGEIFS($Z$5:$Z$1000,$S$5:$S$1000,ROW(),$T$5:$T$1000,"Sub"),$Z152)))</f>
        <v/>
      </c>
      <c r="AE152" s="63">
        <f>IF($T152&lt;&gt;"Macro","",IF(COUNTIFS($Q$5:$Q$1000,$Q152,$T$5:$T$1000,"Macro",$G$5:$G$1000,"&gt;0")=0,1/COUNTIFS($Q$5:$Q$1000,$Q152,$T$5:$T$1000,"Macro"),IF(AND(ISNUMBER($G152),N($G152)&gt;0),$G152,SUMIFS($G$5:$G$1000,$Q$5:$Q$1000,$Q152,$T$5:$T$1000,"Macro")/COUNTIFS($Q$5:$Q$1000,$Q152,$T$5:$T$1000,"Macro",$G$5:$G$1000,"&gt;0"))/(COUNTIFS($Q$5:$Q$1000,$Q152,$T$5:$T$1000,"Macro")*SUMIFS($G$5:$G$1000,$Q$5:$Q$1000,$Q152,$T$5:$T$1000,"Macro")/COUNTIFS($Q$5:$Q$1000,$Q152,$T$5:$T$1000,"Macro",$G$5:$G$1000,"&gt;0"))))</f>
        <v/>
      </c>
    </row>
    <row r="153">
      <c r="A153" s="55">
        <f>IF(NOT((COUNTA($B153:$K153)+COUNTA($O153))&gt;0),"",IF($T153="Macro",COUNTIFS($T$5:$T153,"Macro",$Q$5:$Q153,$Q153),IF(N($S153)=0,"?",COUNTIFS(INDEX($T$5:$T$1000,1):INDEX($T$5:$T$1000,$S153-4),"Macro",INDEX($Q$5:$Q$1000,1):INDEX($Q$5:$Q$1000,$S153-4),INDEX($Q$5:$Q$1000,$S153-4))&amp;"."&amp;COUNTIFS($S$5:$S153,$S153,$T$5:$T153,"Sub"))))</f>
        <v/>
      </c>
      <c r="B153" s="56" t="n"/>
      <c r="C153" s="57" t="n"/>
      <c r="D153" s="58" t="n"/>
      <c r="E153" s="58" t="n"/>
      <c r="F153" s="58" t="n"/>
      <c r="G153" s="59" t="n"/>
      <c r="H153" s="59" t="n"/>
      <c r="I153" s="59" t="n"/>
      <c r="J153" s="59" t="n"/>
      <c r="K153" s="59" t="n"/>
      <c r="L153" s="60">
        <f>IF(NOT((COUNTA($B153:$K153)+COUNTA($O153))&gt;0),"",IF(ISNUMBER($F153),1,IF(N($U153)&gt;0,AVERAGEIFS($V$5:$V$1000,$S$5:$S$1000,ROW(),$T$5:$T$1000,"Sub"),$V153)))</f>
        <v/>
      </c>
      <c r="M153" s="55">
        <f>IF($L153="","",IF($L153&gt;=1,"Completado",IF($L153&gt;0,"En curso","Pendiente")))</f>
        <v/>
      </c>
      <c r="N153" s="55">
        <f>IF(NOT((COUNTA($B153:$K153)+COUNTA($O153))&gt;0),"",IF(ISNUMBER($F153),IF(AND(ISNUMBER($E153),$F153&gt;$E153),"Cumplida con "&amp;($F153-$E153)&amp;IF($F153-$E153=1," día"," días")&amp;" de retraso","Cumplida"),IF(N($L153)&gt;=1,"Cumplida",IF(NOT(ISNUMBER($E153)),"Sin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plazo")))))))</f>
        <v/>
      </c>
      <c r="O153" s="57" t="n"/>
      <c r="P153" s="61">
        <f>IF(NOT((COUNTA($B153:$K153)+COUNTA($O153))&gt;0),"",IF((IF($C153="","Falta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",""))="","✔ OK","⚠ "&amp;LEFT(IF($C153="","Falta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",""),LEN(IF($C153="","Falta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",""))-3)))</f>
        <v/>
      </c>
      <c r="Q153" s="62">
        <f>IF(NOT((COUNTA($B153:$K153)+COUNTA($O153))&gt;0),"",IF(AND($T153="Sub",N($S153)&gt;0),IF(ISNUMBER(INDEX($D$5:$D$1000,$S153-4)),DATE(YEAR(INDEX($D$5:$D$1000,$S153-4)),MONTH(INDEX($D$5:$D$1000,$S153-4)),1),IF(ISNUMBER(INDEX($E$5:$E$1000,$S153-4)),DATE(YEAR(INDEX($E$5:$E$1000,$S153-4)),MONTH(INDEX($E$5:$E$1000,$S153-4)),1),MesCiclo)),IF(ISNUMBER($D153),DATE(YEAR($D153),MONTH($D153),1),IF(ISNUMBER($E153),DATE(YEAR($E153),MONTH($E153),1),MesCiclo))))</f>
        <v/>
      </c>
      <c r="R153" s="63">
        <f>IF(OR($Q153="",$Q153&lt;&gt;MesCiclo),"",COUNTIF($Q$5:$Q153,MesCiclo))</f>
        <v/>
      </c>
      <c r="S153" s="63">
        <f>IF($T153="","",IF($T153="Macro",ROW(),IFERROR(LOOKUP(2,1/($T$5:$T153="Macro"),ROW($T$5:$T153)),0)))</f>
        <v/>
      </c>
      <c r="T153" s="63">
        <f>IF(NOT((COUNTA($B153:$K153)+COUNTA($O153))&gt;0),"",IF($B153="Subactividad","Sub","Macro"))</f>
        <v/>
      </c>
      <c r="U153" s="63">
        <f>IF($T153="Macro",COUNTIFS($S$5:$S$1000,ROW(),$T$5:$T$1000,"Sub"),"")</f>
        <v/>
      </c>
      <c r="V153" s="63">
        <f>IF($T153="","",IF(ISNUMBER($F153),1,IFERROR(LOOKUP(2,1/($H153:$K153&lt;&gt;""),$H153:$K153),0)))</f>
        <v/>
      </c>
      <c r="W153" s="63">
        <f>IF($T153="","",IF(AND(ISNUMBER($F153),$F153&lt;=IF($Q153=MesCiclo,InicioCiclo,$Q153+MOD(2-WEEKDAY($Q153),7))+6),1,IF(ISNUMBER($H153),$H153,0)))</f>
        <v/>
      </c>
      <c r="X153" s="63">
        <f>IF($T153="","",IF(AND(ISNUMBER($F153),$F153&lt;=IF($Q153=MesCiclo,InicioCiclo,$Q153+MOD(2-WEEKDAY($Q153),7))+13),1,IF(ISNUMBER($I153),$I153,$W153)))</f>
        <v/>
      </c>
      <c r="Y153" s="63">
        <f>IF($T153="","",IF(AND(ISNUMBER($F153),$F153&lt;=IF($Q153=MesCiclo,InicioCiclo,$Q153+MOD(2-WEEKDAY($Q153),7))+20),1,IF(ISNUMBER($J153),$J153,$X153)))</f>
        <v/>
      </c>
      <c r="Z153" s="63">
        <f>IF($T153="","",IF(AND(ISNUMBER($F153),$F153&lt;=IF($Q153=MesCiclo,InicioCiclo,$Q153+MOD(2-WEEKDAY($Q153),7))+27),1,IF(ISNUMBER($K153),$K153,$Y153)))</f>
        <v/>
      </c>
      <c r="AA153" s="63">
        <f>IF($T153="","",IF(AND(ISNUMBER($F153),$F153&lt;=IF($Q153=MesCiclo,InicioCiclo,$Q153+MOD(2-WEEKDAY($Q153),7))+6),1,IF(N($U153)&gt;0,AVERAGEIFS($W$5:$W$1000,$S$5:$S$1000,ROW(),$T$5:$T$1000,"Sub"),$W153)))</f>
        <v/>
      </c>
      <c r="AB153" s="63">
        <f>IF($T153="","",IF(AND(ISNUMBER($F153),$F153&lt;=IF($Q153=MesCiclo,InicioCiclo,$Q153+MOD(2-WEEKDAY($Q153),7))+13),1,IF(N($U153)&gt;0,AVERAGEIFS($X$5:$X$1000,$S$5:$S$1000,ROW(),$T$5:$T$1000,"Sub"),$X153)))</f>
        <v/>
      </c>
      <c r="AC153" s="63">
        <f>IF($T153="","",IF(AND(ISNUMBER($F153),$F153&lt;=IF($Q153=MesCiclo,InicioCiclo,$Q153+MOD(2-WEEKDAY($Q153),7))+20),1,IF(N($U153)&gt;0,AVERAGEIFS($Y$5:$Y$1000,$S$5:$S$1000,ROW(),$T$5:$T$1000,"Sub"),$Y153)))</f>
        <v/>
      </c>
      <c r="AD153" s="63">
        <f>IF($T153="","",IF(AND(ISNUMBER($F153),$F153&lt;=IF($Q153=MesCiclo,InicioCiclo,$Q153+MOD(2-WEEKDAY($Q153),7))+27),1,IF(N($U153)&gt;0,AVERAGEIFS($Z$5:$Z$1000,$S$5:$S$1000,ROW(),$T$5:$T$1000,"Sub"),$Z153)))</f>
        <v/>
      </c>
      <c r="AE153" s="63">
        <f>IF($T153&lt;&gt;"Macro","",IF(COUNTIFS($Q$5:$Q$1000,$Q153,$T$5:$T$1000,"Macro",$G$5:$G$1000,"&gt;0")=0,1/COUNTIFS($Q$5:$Q$1000,$Q153,$T$5:$T$1000,"Macro"),IF(AND(ISNUMBER($G153),N($G153)&gt;0),$G153,SUMIFS($G$5:$G$1000,$Q$5:$Q$1000,$Q153,$T$5:$T$1000,"Macro")/COUNTIFS($Q$5:$Q$1000,$Q153,$T$5:$T$1000,"Macro",$G$5:$G$1000,"&gt;0"))/(COUNTIFS($Q$5:$Q$1000,$Q153,$T$5:$T$1000,"Macro")*SUMIFS($G$5:$G$1000,$Q$5:$Q$1000,$Q153,$T$5:$T$1000,"Macro")/COUNTIFS($Q$5:$Q$1000,$Q153,$T$5:$T$1000,"Macro",$G$5:$G$1000,"&gt;0"))))</f>
        <v/>
      </c>
    </row>
    <row r="154">
      <c r="A154" s="55">
        <f>IF(NOT((COUNTA($B154:$K154)+COUNTA($O154))&gt;0),"",IF($T154="Macro",COUNTIFS($T$5:$T154,"Macro",$Q$5:$Q154,$Q154),IF(N($S154)=0,"?",COUNTIFS(INDEX($T$5:$T$1000,1):INDEX($T$5:$T$1000,$S154-4),"Macro",INDEX($Q$5:$Q$1000,1):INDEX($Q$5:$Q$1000,$S154-4),INDEX($Q$5:$Q$1000,$S154-4))&amp;"."&amp;COUNTIFS($S$5:$S154,$S154,$T$5:$T154,"Sub"))))</f>
        <v/>
      </c>
      <c r="B154" s="56" t="n"/>
      <c r="C154" s="57" t="n"/>
      <c r="D154" s="58" t="n"/>
      <c r="E154" s="58" t="n"/>
      <c r="F154" s="58" t="n"/>
      <c r="G154" s="59" t="n"/>
      <c r="H154" s="59" t="n"/>
      <c r="I154" s="59" t="n"/>
      <c r="J154" s="59" t="n"/>
      <c r="K154" s="59" t="n"/>
      <c r="L154" s="60">
        <f>IF(NOT((COUNTA($B154:$K154)+COUNTA($O154))&gt;0),"",IF(ISNUMBER($F154),1,IF(N($U154)&gt;0,AVERAGEIFS($V$5:$V$1000,$S$5:$S$1000,ROW(),$T$5:$T$1000,"Sub"),$V154)))</f>
        <v/>
      </c>
      <c r="M154" s="55">
        <f>IF($L154="","",IF($L154&gt;=1,"Completado",IF($L154&gt;0,"En curso","Pendiente")))</f>
        <v/>
      </c>
      <c r="N154" s="55">
        <f>IF(NOT((COUNTA($B154:$K154)+COUNTA($O154))&gt;0),"",IF(ISNUMBER($F154),IF(AND(ISNUMBER($E154),$F154&gt;$E154),"Cumplida con "&amp;($F154-$E154)&amp;IF($F154-$E154=1," día"," días")&amp;" de retraso","Cumplida"),IF(N($L154)&gt;=1,"Cumplida",IF(NOT(ISNUMBER($E154)),"Sin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plazo")))))))</f>
        <v/>
      </c>
      <c r="O154" s="57" t="n"/>
      <c r="P154" s="61">
        <f>IF(NOT((COUNTA($B154:$K154)+COUNTA($O154))&gt;0),"",IF((IF($C154="","Falta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",""))="","✔ OK","⚠ "&amp;LEFT(IF($C154="","Falta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",""),LEN(IF($C154="","Falta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",""))-3)))</f>
        <v/>
      </c>
      <c r="Q154" s="62">
        <f>IF(NOT((COUNTA($B154:$K154)+COUNTA($O154))&gt;0),"",IF(AND($T154="Sub",N($S154)&gt;0),IF(ISNUMBER(INDEX($D$5:$D$1000,$S154-4)),DATE(YEAR(INDEX($D$5:$D$1000,$S154-4)),MONTH(INDEX($D$5:$D$1000,$S154-4)),1),IF(ISNUMBER(INDEX($E$5:$E$1000,$S154-4)),DATE(YEAR(INDEX($E$5:$E$1000,$S154-4)),MONTH(INDEX($E$5:$E$1000,$S154-4)),1),MesCiclo)),IF(ISNUMBER($D154),DATE(YEAR($D154),MONTH($D154),1),IF(ISNUMBER($E154),DATE(YEAR($E154),MONTH($E154),1),MesCiclo))))</f>
        <v/>
      </c>
      <c r="R154" s="63">
        <f>IF(OR($Q154="",$Q154&lt;&gt;MesCiclo),"",COUNTIF($Q$5:$Q154,MesCiclo))</f>
        <v/>
      </c>
      <c r="S154" s="63">
        <f>IF($T154="","",IF($T154="Macro",ROW(),IFERROR(LOOKUP(2,1/($T$5:$T154="Macro"),ROW($T$5:$T154)),0)))</f>
        <v/>
      </c>
      <c r="T154" s="63">
        <f>IF(NOT((COUNTA($B154:$K154)+COUNTA($O154))&gt;0),"",IF($B154="Subactividad","Sub","Macro"))</f>
        <v/>
      </c>
      <c r="U154" s="63">
        <f>IF($T154="Macro",COUNTIFS($S$5:$S$1000,ROW(),$T$5:$T$1000,"Sub"),"")</f>
        <v/>
      </c>
      <c r="V154" s="63">
        <f>IF($T154="","",IF(ISNUMBER($F154),1,IFERROR(LOOKUP(2,1/($H154:$K154&lt;&gt;""),$H154:$K154),0)))</f>
        <v/>
      </c>
      <c r="W154" s="63">
        <f>IF($T154="","",IF(AND(ISNUMBER($F154),$F154&lt;=IF($Q154=MesCiclo,InicioCiclo,$Q154+MOD(2-WEEKDAY($Q154),7))+6),1,IF(ISNUMBER($H154),$H154,0)))</f>
        <v/>
      </c>
      <c r="X154" s="63">
        <f>IF($T154="","",IF(AND(ISNUMBER($F154),$F154&lt;=IF($Q154=MesCiclo,InicioCiclo,$Q154+MOD(2-WEEKDAY($Q154),7))+13),1,IF(ISNUMBER($I154),$I154,$W154)))</f>
        <v/>
      </c>
      <c r="Y154" s="63">
        <f>IF($T154="","",IF(AND(ISNUMBER($F154),$F154&lt;=IF($Q154=MesCiclo,InicioCiclo,$Q154+MOD(2-WEEKDAY($Q154),7))+20),1,IF(ISNUMBER($J154),$J154,$X154)))</f>
        <v/>
      </c>
      <c r="Z154" s="63">
        <f>IF($T154="","",IF(AND(ISNUMBER($F154),$F154&lt;=IF($Q154=MesCiclo,InicioCiclo,$Q154+MOD(2-WEEKDAY($Q154),7))+27),1,IF(ISNUMBER($K154),$K154,$Y154)))</f>
        <v/>
      </c>
      <c r="AA154" s="63">
        <f>IF($T154="","",IF(AND(ISNUMBER($F154),$F154&lt;=IF($Q154=MesCiclo,InicioCiclo,$Q154+MOD(2-WEEKDAY($Q154),7))+6),1,IF(N($U154)&gt;0,AVERAGEIFS($W$5:$W$1000,$S$5:$S$1000,ROW(),$T$5:$T$1000,"Sub"),$W154)))</f>
        <v/>
      </c>
      <c r="AB154" s="63">
        <f>IF($T154="","",IF(AND(ISNUMBER($F154),$F154&lt;=IF($Q154=MesCiclo,InicioCiclo,$Q154+MOD(2-WEEKDAY($Q154),7))+13),1,IF(N($U154)&gt;0,AVERAGEIFS($X$5:$X$1000,$S$5:$S$1000,ROW(),$T$5:$T$1000,"Sub"),$X154)))</f>
        <v/>
      </c>
      <c r="AC154" s="63">
        <f>IF($T154="","",IF(AND(ISNUMBER($F154),$F154&lt;=IF($Q154=MesCiclo,InicioCiclo,$Q154+MOD(2-WEEKDAY($Q154),7))+20),1,IF(N($U154)&gt;0,AVERAGEIFS($Y$5:$Y$1000,$S$5:$S$1000,ROW(),$T$5:$T$1000,"Sub"),$Y154)))</f>
        <v/>
      </c>
      <c r="AD154" s="63">
        <f>IF($T154="","",IF(AND(ISNUMBER($F154),$F154&lt;=IF($Q154=MesCiclo,InicioCiclo,$Q154+MOD(2-WEEKDAY($Q154),7))+27),1,IF(N($U154)&gt;0,AVERAGEIFS($Z$5:$Z$1000,$S$5:$S$1000,ROW(),$T$5:$T$1000,"Sub"),$Z154)))</f>
        <v/>
      </c>
      <c r="AE154" s="63">
        <f>IF($T154&lt;&gt;"Macro","",IF(COUNTIFS($Q$5:$Q$1000,$Q154,$T$5:$T$1000,"Macro",$G$5:$G$1000,"&gt;0")=0,1/COUNTIFS($Q$5:$Q$1000,$Q154,$T$5:$T$1000,"Macro"),IF(AND(ISNUMBER($G154),N($G154)&gt;0),$G154,SUMIFS($G$5:$G$1000,$Q$5:$Q$1000,$Q154,$T$5:$T$1000,"Macro")/COUNTIFS($Q$5:$Q$1000,$Q154,$T$5:$T$1000,"Macro",$G$5:$G$1000,"&gt;0"))/(COUNTIFS($Q$5:$Q$1000,$Q154,$T$5:$T$1000,"Macro")*SUMIFS($G$5:$G$1000,$Q$5:$Q$1000,$Q154,$T$5:$T$1000,"Macro")/COUNTIFS($Q$5:$Q$1000,$Q154,$T$5:$T$1000,"Macro",$G$5:$G$1000,"&gt;0"))))</f>
        <v/>
      </c>
    </row>
    <row r="155">
      <c r="A155" s="55">
        <f>IF(NOT((COUNTA($B155:$K155)+COUNTA($O155))&gt;0),"",IF($T155="Macro",COUNTIFS($T$5:$T155,"Macro",$Q$5:$Q155,$Q155),IF(N($S155)=0,"?",COUNTIFS(INDEX($T$5:$T$1000,1):INDEX($T$5:$T$1000,$S155-4),"Macro",INDEX($Q$5:$Q$1000,1):INDEX($Q$5:$Q$1000,$S155-4),INDEX($Q$5:$Q$1000,$S155-4))&amp;"."&amp;COUNTIFS($S$5:$S155,$S155,$T$5:$T155,"Sub"))))</f>
        <v/>
      </c>
      <c r="B155" s="56" t="n"/>
      <c r="C155" s="57" t="n"/>
      <c r="D155" s="58" t="n"/>
      <c r="E155" s="58" t="n"/>
      <c r="F155" s="58" t="n"/>
      <c r="G155" s="59" t="n"/>
      <c r="H155" s="59" t="n"/>
      <c r="I155" s="59" t="n"/>
      <c r="J155" s="59" t="n"/>
      <c r="K155" s="59" t="n"/>
      <c r="L155" s="60">
        <f>IF(NOT((COUNTA($B155:$K155)+COUNTA($O155))&gt;0),"",IF(ISNUMBER($F155),1,IF(N($U155)&gt;0,AVERAGEIFS($V$5:$V$1000,$S$5:$S$1000,ROW(),$T$5:$T$1000,"Sub"),$V155)))</f>
        <v/>
      </c>
      <c r="M155" s="55">
        <f>IF($L155="","",IF($L155&gt;=1,"Completado",IF($L155&gt;0,"En curso","Pendiente")))</f>
        <v/>
      </c>
      <c r="N155" s="55">
        <f>IF(NOT((COUNTA($B155:$K155)+COUNTA($O155))&gt;0),"",IF(ISNUMBER($F155),IF(AND(ISNUMBER($E155),$F155&gt;$E155),"Cumplida con "&amp;($F155-$E155)&amp;IF($F155-$E155=1," día"," días")&amp;" de retraso","Cumplida"),IF(N($L155)&gt;=1,"Cumplida",IF(NOT(ISNUMBER($E155)),"Sin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plazo")))))))</f>
        <v/>
      </c>
      <c r="O155" s="57" t="n"/>
      <c r="P155" s="61">
        <f>IF(NOT((COUNTA($B155:$K155)+COUNTA($O155))&gt;0),"",IF((IF($C155="","Falta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",""))="","✔ OK","⚠ "&amp;LEFT(IF($C155="","Falta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",""),LEN(IF($C155="","Falta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",""))-3)))</f>
        <v/>
      </c>
      <c r="Q155" s="62">
        <f>IF(NOT((COUNTA($B155:$K155)+COUNTA($O155))&gt;0),"",IF(AND($T155="Sub",N($S155)&gt;0),IF(ISNUMBER(INDEX($D$5:$D$1000,$S155-4)),DATE(YEAR(INDEX($D$5:$D$1000,$S155-4)),MONTH(INDEX($D$5:$D$1000,$S155-4)),1),IF(ISNUMBER(INDEX($E$5:$E$1000,$S155-4)),DATE(YEAR(INDEX($E$5:$E$1000,$S155-4)),MONTH(INDEX($E$5:$E$1000,$S155-4)),1),MesCiclo)),IF(ISNUMBER($D155),DATE(YEAR($D155),MONTH($D155),1),IF(ISNUMBER($E155),DATE(YEAR($E155),MONTH($E155),1),MesCiclo))))</f>
        <v/>
      </c>
      <c r="R155" s="63">
        <f>IF(OR($Q155="",$Q155&lt;&gt;MesCiclo),"",COUNTIF($Q$5:$Q155,MesCiclo))</f>
        <v/>
      </c>
      <c r="S155" s="63">
        <f>IF($T155="","",IF($T155="Macro",ROW(),IFERROR(LOOKUP(2,1/($T$5:$T155="Macro"),ROW($T$5:$T155)),0)))</f>
        <v/>
      </c>
      <c r="T155" s="63">
        <f>IF(NOT((COUNTA($B155:$K155)+COUNTA($O155))&gt;0),"",IF($B155="Subactividad","Sub","Macro"))</f>
        <v/>
      </c>
      <c r="U155" s="63">
        <f>IF($T155="Macro",COUNTIFS($S$5:$S$1000,ROW(),$T$5:$T$1000,"Sub"),"")</f>
        <v/>
      </c>
      <c r="V155" s="63">
        <f>IF($T155="","",IF(ISNUMBER($F155),1,IFERROR(LOOKUP(2,1/($H155:$K155&lt;&gt;""),$H155:$K155),0)))</f>
        <v/>
      </c>
      <c r="W155" s="63">
        <f>IF($T155="","",IF(AND(ISNUMBER($F155),$F155&lt;=IF($Q155=MesCiclo,InicioCiclo,$Q155+MOD(2-WEEKDAY($Q155),7))+6),1,IF(ISNUMBER($H155),$H155,0)))</f>
        <v/>
      </c>
      <c r="X155" s="63">
        <f>IF($T155="","",IF(AND(ISNUMBER($F155),$F155&lt;=IF($Q155=MesCiclo,InicioCiclo,$Q155+MOD(2-WEEKDAY($Q155),7))+13),1,IF(ISNUMBER($I155),$I155,$W155)))</f>
        <v/>
      </c>
      <c r="Y155" s="63">
        <f>IF($T155="","",IF(AND(ISNUMBER($F155),$F155&lt;=IF($Q155=MesCiclo,InicioCiclo,$Q155+MOD(2-WEEKDAY($Q155),7))+20),1,IF(ISNUMBER($J155),$J155,$X155)))</f>
        <v/>
      </c>
      <c r="Z155" s="63">
        <f>IF($T155="","",IF(AND(ISNUMBER($F155),$F155&lt;=IF($Q155=MesCiclo,InicioCiclo,$Q155+MOD(2-WEEKDAY($Q155),7))+27),1,IF(ISNUMBER($K155),$K155,$Y155)))</f>
        <v/>
      </c>
      <c r="AA155" s="63">
        <f>IF($T155="","",IF(AND(ISNUMBER($F155),$F155&lt;=IF($Q155=MesCiclo,InicioCiclo,$Q155+MOD(2-WEEKDAY($Q155),7))+6),1,IF(N($U155)&gt;0,AVERAGEIFS($W$5:$W$1000,$S$5:$S$1000,ROW(),$T$5:$T$1000,"Sub"),$W155)))</f>
        <v/>
      </c>
      <c r="AB155" s="63">
        <f>IF($T155="","",IF(AND(ISNUMBER($F155),$F155&lt;=IF($Q155=MesCiclo,InicioCiclo,$Q155+MOD(2-WEEKDAY($Q155),7))+13),1,IF(N($U155)&gt;0,AVERAGEIFS($X$5:$X$1000,$S$5:$S$1000,ROW(),$T$5:$T$1000,"Sub"),$X155)))</f>
        <v/>
      </c>
      <c r="AC155" s="63">
        <f>IF($T155="","",IF(AND(ISNUMBER($F155),$F155&lt;=IF($Q155=MesCiclo,InicioCiclo,$Q155+MOD(2-WEEKDAY($Q155),7))+20),1,IF(N($U155)&gt;0,AVERAGEIFS($Y$5:$Y$1000,$S$5:$S$1000,ROW(),$T$5:$T$1000,"Sub"),$Y155)))</f>
        <v/>
      </c>
      <c r="AD155" s="63">
        <f>IF($T155="","",IF(AND(ISNUMBER($F155),$F155&lt;=IF($Q155=MesCiclo,InicioCiclo,$Q155+MOD(2-WEEKDAY($Q155),7))+27),1,IF(N($U155)&gt;0,AVERAGEIFS($Z$5:$Z$1000,$S$5:$S$1000,ROW(),$T$5:$T$1000,"Sub"),$Z155)))</f>
        <v/>
      </c>
      <c r="AE155" s="63">
        <f>IF($T155&lt;&gt;"Macro","",IF(COUNTIFS($Q$5:$Q$1000,$Q155,$T$5:$T$1000,"Macro",$G$5:$G$1000,"&gt;0")=0,1/COUNTIFS($Q$5:$Q$1000,$Q155,$T$5:$T$1000,"Macro"),IF(AND(ISNUMBER($G155),N($G155)&gt;0),$G155,SUMIFS($G$5:$G$1000,$Q$5:$Q$1000,$Q155,$T$5:$T$1000,"Macro")/COUNTIFS($Q$5:$Q$1000,$Q155,$T$5:$T$1000,"Macro",$G$5:$G$1000,"&gt;0"))/(COUNTIFS($Q$5:$Q$1000,$Q155,$T$5:$T$1000,"Macro")*SUMIFS($G$5:$G$1000,$Q$5:$Q$1000,$Q155,$T$5:$T$1000,"Macro")/COUNTIFS($Q$5:$Q$1000,$Q155,$T$5:$T$1000,"Macro",$G$5:$G$1000,"&gt;0"))))</f>
        <v/>
      </c>
    </row>
    <row r="156">
      <c r="A156" s="55">
        <f>IF(NOT((COUNTA($B156:$K156)+COUNTA($O156))&gt;0),"",IF($T156="Macro",COUNTIFS($T$5:$T156,"Macro",$Q$5:$Q156,$Q156),IF(N($S156)=0,"?",COUNTIFS(INDEX($T$5:$T$1000,1):INDEX($T$5:$T$1000,$S156-4),"Macro",INDEX($Q$5:$Q$1000,1):INDEX($Q$5:$Q$1000,$S156-4),INDEX($Q$5:$Q$1000,$S156-4))&amp;"."&amp;COUNTIFS($S$5:$S156,$S156,$T$5:$T156,"Sub"))))</f>
        <v/>
      </c>
      <c r="B156" s="56" t="n"/>
      <c r="C156" s="57" t="n"/>
      <c r="D156" s="58" t="n"/>
      <c r="E156" s="58" t="n"/>
      <c r="F156" s="58" t="n"/>
      <c r="G156" s="59" t="n"/>
      <c r="H156" s="59" t="n"/>
      <c r="I156" s="59" t="n"/>
      <c r="J156" s="59" t="n"/>
      <c r="K156" s="59" t="n"/>
      <c r="L156" s="60">
        <f>IF(NOT((COUNTA($B156:$K156)+COUNTA($O156))&gt;0),"",IF(ISNUMBER($F156),1,IF(N($U156)&gt;0,AVERAGEIFS($V$5:$V$1000,$S$5:$S$1000,ROW(),$T$5:$T$1000,"Sub"),$V156)))</f>
        <v/>
      </c>
      <c r="M156" s="55">
        <f>IF($L156="","",IF($L156&gt;=1,"Completado",IF($L156&gt;0,"En curso","Pendiente")))</f>
        <v/>
      </c>
      <c r="N156" s="55">
        <f>IF(NOT((COUNTA($B156:$K156)+COUNTA($O156))&gt;0),"",IF(ISNUMBER($F156),IF(AND(ISNUMBER($E156),$F156&gt;$E156),"Cumplida con "&amp;($F156-$E156)&amp;IF($F156-$E156=1," día"," días")&amp;" de retraso","Cumplida"),IF(N($L156)&gt;=1,"Cumplida",IF(NOT(ISNUMBER($E156)),"Sin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plazo")))))))</f>
        <v/>
      </c>
      <c r="O156" s="57" t="n"/>
      <c r="P156" s="61">
        <f>IF(NOT((COUNTA($B156:$K156)+COUNTA($O156))&gt;0),"",IF((IF($C156="","Falta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",""))="","✔ OK","⚠ "&amp;LEFT(IF($C156="","Falta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",""),LEN(IF($C156="","Falta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",""))-3)))</f>
        <v/>
      </c>
      <c r="Q156" s="62">
        <f>IF(NOT((COUNTA($B156:$K156)+COUNTA($O156))&gt;0),"",IF(AND($T156="Sub",N($S156)&gt;0),IF(ISNUMBER(INDEX($D$5:$D$1000,$S156-4)),DATE(YEAR(INDEX($D$5:$D$1000,$S156-4)),MONTH(INDEX($D$5:$D$1000,$S156-4)),1),IF(ISNUMBER(INDEX($E$5:$E$1000,$S156-4)),DATE(YEAR(INDEX($E$5:$E$1000,$S156-4)),MONTH(INDEX($E$5:$E$1000,$S156-4)),1),MesCiclo)),IF(ISNUMBER($D156),DATE(YEAR($D156),MONTH($D156),1),IF(ISNUMBER($E156),DATE(YEAR($E156),MONTH($E156),1),MesCiclo))))</f>
        <v/>
      </c>
      <c r="R156" s="63">
        <f>IF(OR($Q156="",$Q156&lt;&gt;MesCiclo),"",COUNTIF($Q$5:$Q156,MesCiclo))</f>
        <v/>
      </c>
      <c r="S156" s="63">
        <f>IF($T156="","",IF($T156="Macro",ROW(),IFERROR(LOOKUP(2,1/($T$5:$T156="Macro"),ROW($T$5:$T156)),0)))</f>
        <v/>
      </c>
      <c r="T156" s="63">
        <f>IF(NOT((COUNTA($B156:$K156)+COUNTA($O156))&gt;0),"",IF($B156="Subactividad","Sub","Macro"))</f>
        <v/>
      </c>
      <c r="U156" s="63">
        <f>IF($T156="Macro",COUNTIFS($S$5:$S$1000,ROW(),$T$5:$T$1000,"Sub"),"")</f>
        <v/>
      </c>
      <c r="V156" s="63">
        <f>IF($T156="","",IF(ISNUMBER($F156),1,IFERROR(LOOKUP(2,1/($H156:$K156&lt;&gt;""),$H156:$K156),0)))</f>
        <v/>
      </c>
      <c r="W156" s="63">
        <f>IF($T156="","",IF(AND(ISNUMBER($F156),$F156&lt;=IF($Q156=MesCiclo,InicioCiclo,$Q156+MOD(2-WEEKDAY($Q156),7))+6),1,IF(ISNUMBER($H156),$H156,0)))</f>
        <v/>
      </c>
      <c r="X156" s="63">
        <f>IF($T156="","",IF(AND(ISNUMBER($F156),$F156&lt;=IF($Q156=MesCiclo,InicioCiclo,$Q156+MOD(2-WEEKDAY($Q156),7))+13),1,IF(ISNUMBER($I156),$I156,$W156)))</f>
        <v/>
      </c>
      <c r="Y156" s="63">
        <f>IF($T156="","",IF(AND(ISNUMBER($F156),$F156&lt;=IF($Q156=MesCiclo,InicioCiclo,$Q156+MOD(2-WEEKDAY($Q156),7))+20),1,IF(ISNUMBER($J156),$J156,$X156)))</f>
        <v/>
      </c>
      <c r="Z156" s="63">
        <f>IF($T156="","",IF(AND(ISNUMBER($F156),$F156&lt;=IF($Q156=MesCiclo,InicioCiclo,$Q156+MOD(2-WEEKDAY($Q156),7))+27),1,IF(ISNUMBER($K156),$K156,$Y156)))</f>
        <v/>
      </c>
      <c r="AA156" s="63">
        <f>IF($T156="","",IF(AND(ISNUMBER($F156),$F156&lt;=IF($Q156=MesCiclo,InicioCiclo,$Q156+MOD(2-WEEKDAY($Q156),7))+6),1,IF(N($U156)&gt;0,AVERAGEIFS($W$5:$W$1000,$S$5:$S$1000,ROW(),$T$5:$T$1000,"Sub"),$W156)))</f>
        <v/>
      </c>
      <c r="AB156" s="63">
        <f>IF($T156="","",IF(AND(ISNUMBER($F156),$F156&lt;=IF($Q156=MesCiclo,InicioCiclo,$Q156+MOD(2-WEEKDAY($Q156),7))+13),1,IF(N($U156)&gt;0,AVERAGEIFS($X$5:$X$1000,$S$5:$S$1000,ROW(),$T$5:$T$1000,"Sub"),$X156)))</f>
        <v/>
      </c>
      <c r="AC156" s="63">
        <f>IF($T156="","",IF(AND(ISNUMBER($F156),$F156&lt;=IF($Q156=MesCiclo,InicioCiclo,$Q156+MOD(2-WEEKDAY($Q156),7))+20),1,IF(N($U156)&gt;0,AVERAGEIFS($Y$5:$Y$1000,$S$5:$S$1000,ROW(),$T$5:$T$1000,"Sub"),$Y156)))</f>
        <v/>
      </c>
      <c r="AD156" s="63">
        <f>IF($T156="","",IF(AND(ISNUMBER($F156),$F156&lt;=IF($Q156=MesCiclo,InicioCiclo,$Q156+MOD(2-WEEKDAY($Q156),7))+27),1,IF(N($U156)&gt;0,AVERAGEIFS($Z$5:$Z$1000,$S$5:$S$1000,ROW(),$T$5:$T$1000,"Sub"),$Z156)))</f>
        <v/>
      </c>
      <c r="AE156" s="63">
        <f>IF($T156&lt;&gt;"Macro","",IF(COUNTIFS($Q$5:$Q$1000,$Q156,$T$5:$T$1000,"Macro",$G$5:$G$1000,"&gt;0")=0,1/COUNTIFS($Q$5:$Q$1000,$Q156,$T$5:$T$1000,"Macro"),IF(AND(ISNUMBER($G156),N($G156)&gt;0),$G156,SUMIFS($G$5:$G$1000,$Q$5:$Q$1000,$Q156,$T$5:$T$1000,"Macro")/COUNTIFS($Q$5:$Q$1000,$Q156,$T$5:$T$1000,"Macro",$G$5:$G$1000,"&gt;0"))/(COUNTIFS($Q$5:$Q$1000,$Q156,$T$5:$T$1000,"Macro")*SUMIFS($G$5:$G$1000,$Q$5:$Q$1000,$Q156,$T$5:$T$1000,"Macro")/COUNTIFS($Q$5:$Q$1000,$Q156,$T$5:$T$1000,"Macro",$G$5:$G$1000,"&gt;0"))))</f>
        <v/>
      </c>
    </row>
    <row r="157">
      <c r="A157" s="55">
        <f>IF(NOT((COUNTA($B157:$K157)+COUNTA($O157))&gt;0),"",IF($T157="Macro",COUNTIFS($T$5:$T157,"Macro",$Q$5:$Q157,$Q157),IF(N($S157)=0,"?",COUNTIFS(INDEX($T$5:$T$1000,1):INDEX($T$5:$T$1000,$S157-4),"Macro",INDEX($Q$5:$Q$1000,1):INDEX($Q$5:$Q$1000,$S157-4),INDEX($Q$5:$Q$1000,$S157-4))&amp;"."&amp;COUNTIFS($S$5:$S157,$S157,$T$5:$T157,"Sub"))))</f>
        <v/>
      </c>
      <c r="B157" s="56" t="n"/>
      <c r="C157" s="57" t="n"/>
      <c r="D157" s="58" t="n"/>
      <c r="E157" s="58" t="n"/>
      <c r="F157" s="58" t="n"/>
      <c r="G157" s="59" t="n"/>
      <c r="H157" s="59" t="n"/>
      <c r="I157" s="59" t="n"/>
      <c r="J157" s="59" t="n"/>
      <c r="K157" s="59" t="n"/>
      <c r="L157" s="60">
        <f>IF(NOT((COUNTA($B157:$K157)+COUNTA($O157))&gt;0),"",IF(ISNUMBER($F157),1,IF(N($U157)&gt;0,AVERAGEIFS($V$5:$V$1000,$S$5:$S$1000,ROW(),$T$5:$T$1000,"Sub"),$V157)))</f>
        <v/>
      </c>
      <c r="M157" s="55">
        <f>IF($L157="","",IF($L157&gt;=1,"Completado",IF($L157&gt;0,"En curso","Pendiente")))</f>
        <v/>
      </c>
      <c r="N157" s="55">
        <f>IF(NOT((COUNTA($B157:$K157)+COUNTA($O157))&gt;0),"",IF(ISNUMBER($F157),IF(AND(ISNUMBER($E157),$F157&gt;$E157),"Cumplida con "&amp;($F157-$E157)&amp;IF($F157-$E157=1," día"," días")&amp;" de retraso","Cumplida"),IF(N($L157)&gt;=1,"Cumplida",IF(NOT(ISNUMBER($E157)),"Sin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plazo")))))))</f>
        <v/>
      </c>
      <c r="O157" s="57" t="n"/>
      <c r="P157" s="61">
        <f>IF(NOT((COUNTA($B157:$K157)+COUNTA($O157))&gt;0),"",IF((IF($C157="","Falta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",""))="","✔ OK","⚠ "&amp;LEFT(IF($C157="","Falta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",""),LEN(IF($C157="","Falta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",""))-3)))</f>
        <v/>
      </c>
      <c r="Q157" s="62">
        <f>IF(NOT((COUNTA($B157:$K157)+COUNTA($O157))&gt;0),"",IF(AND($T157="Sub",N($S157)&gt;0),IF(ISNUMBER(INDEX($D$5:$D$1000,$S157-4)),DATE(YEAR(INDEX($D$5:$D$1000,$S157-4)),MONTH(INDEX($D$5:$D$1000,$S157-4)),1),IF(ISNUMBER(INDEX($E$5:$E$1000,$S157-4)),DATE(YEAR(INDEX($E$5:$E$1000,$S157-4)),MONTH(INDEX($E$5:$E$1000,$S157-4)),1),MesCiclo)),IF(ISNUMBER($D157),DATE(YEAR($D157),MONTH($D157),1),IF(ISNUMBER($E157),DATE(YEAR($E157),MONTH($E157),1),MesCiclo))))</f>
        <v/>
      </c>
      <c r="R157" s="63">
        <f>IF(OR($Q157="",$Q157&lt;&gt;MesCiclo),"",COUNTIF($Q$5:$Q157,MesCiclo))</f>
        <v/>
      </c>
      <c r="S157" s="63">
        <f>IF($T157="","",IF($T157="Macro",ROW(),IFERROR(LOOKUP(2,1/($T$5:$T157="Macro"),ROW($T$5:$T157)),0)))</f>
        <v/>
      </c>
      <c r="T157" s="63">
        <f>IF(NOT((COUNTA($B157:$K157)+COUNTA($O157))&gt;0),"",IF($B157="Subactividad","Sub","Macro"))</f>
        <v/>
      </c>
      <c r="U157" s="63">
        <f>IF($T157="Macro",COUNTIFS($S$5:$S$1000,ROW(),$T$5:$T$1000,"Sub"),"")</f>
        <v/>
      </c>
      <c r="V157" s="63">
        <f>IF($T157="","",IF(ISNUMBER($F157),1,IFERROR(LOOKUP(2,1/($H157:$K157&lt;&gt;""),$H157:$K157),0)))</f>
        <v/>
      </c>
      <c r="W157" s="63">
        <f>IF($T157="","",IF(AND(ISNUMBER($F157),$F157&lt;=IF($Q157=MesCiclo,InicioCiclo,$Q157+MOD(2-WEEKDAY($Q157),7))+6),1,IF(ISNUMBER($H157),$H157,0)))</f>
        <v/>
      </c>
      <c r="X157" s="63">
        <f>IF($T157="","",IF(AND(ISNUMBER($F157),$F157&lt;=IF($Q157=MesCiclo,InicioCiclo,$Q157+MOD(2-WEEKDAY($Q157),7))+13),1,IF(ISNUMBER($I157),$I157,$W157)))</f>
        <v/>
      </c>
      <c r="Y157" s="63">
        <f>IF($T157="","",IF(AND(ISNUMBER($F157),$F157&lt;=IF($Q157=MesCiclo,InicioCiclo,$Q157+MOD(2-WEEKDAY($Q157),7))+20),1,IF(ISNUMBER($J157),$J157,$X157)))</f>
        <v/>
      </c>
      <c r="Z157" s="63">
        <f>IF($T157="","",IF(AND(ISNUMBER($F157),$F157&lt;=IF($Q157=MesCiclo,InicioCiclo,$Q157+MOD(2-WEEKDAY($Q157),7))+27),1,IF(ISNUMBER($K157),$K157,$Y157)))</f>
        <v/>
      </c>
      <c r="AA157" s="63">
        <f>IF($T157="","",IF(AND(ISNUMBER($F157),$F157&lt;=IF($Q157=MesCiclo,InicioCiclo,$Q157+MOD(2-WEEKDAY($Q157),7))+6),1,IF(N($U157)&gt;0,AVERAGEIFS($W$5:$W$1000,$S$5:$S$1000,ROW(),$T$5:$T$1000,"Sub"),$W157)))</f>
        <v/>
      </c>
      <c r="AB157" s="63">
        <f>IF($T157="","",IF(AND(ISNUMBER($F157),$F157&lt;=IF($Q157=MesCiclo,InicioCiclo,$Q157+MOD(2-WEEKDAY($Q157),7))+13),1,IF(N($U157)&gt;0,AVERAGEIFS($X$5:$X$1000,$S$5:$S$1000,ROW(),$T$5:$T$1000,"Sub"),$X157)))</f>
        <v/>
      </c>
      <c r="AC157" s="63">
        <f>IF($T157="","",IF(AND(ISNUMBER($F157),$F157&lt;=IF($Q157=MesCiclo,InicioCiclo,$Q157+MOD(2-WEEKDAY($Q157),7))+20),1,IF(N($U157)&gt;0,AVERAGEIFS($Y$5:$Y$1000,$S$5:$S$1000,ROW(),$T$5:$T$1000,"Sub"),$Y157)))</f>
        <v/>
      </c>
      <c r="AD157" s="63">
        <f>IF($T157="","",IF(AND(ISNUMBER($F157),$F157&lt;=IF($Q157=MesCiclo,InicioCiclo,$Q157+MOD(2-WEEKDAY($Q157),7))+27),1,IF(N($U157)&gt;0,AVERAGEIFS($Z$5:$Z$1000,$S$5:$S$1000,ROW(),$T$5:$T$1000,"Sub"),$Z157)))</f>
        <v/>
      </c>
      <c r="AE157" s="63">
        <f>IF($T157&lt;&gt;"Macro","",IF(COUNTIFS($Q$5:$Q$1000,$Q157,$T$5:$T$1000,"Macro",$G$5:$G$1000,"&gt;0")=0,1/COUNTIFS($Q$5:$Q$1000,$Q157,$T$5:$T$1000,"Macro"),IF(AND(ISNUMBER($G157),N($G157)&gt;0),$G157,SUMIFS($G$5:$G$1000,$Q$5:$Q$1000,$Q157,$T$5:$T$1000,"Macro")/COUNTIFS($Q$5:$Q$1000,$Q157,$T$5:$T$1000,"Macro",$G$5:$G$1000,"&gt;0"))/(COUNTIFS($Q$5:$Q$1000,$Q157,$T$5:$T$1000,"Macro")*SUMIFS($G$5:$G$1000,$Q$5:$Q$1000,$Q157,$T$5:$T$1000,"Macro")/COUNTIFS($Q$5:$Q$1000,$Q157,$T$5:$T$1000,"Macro",$G$5:$G$1000,"&gt;0"))))</f>
        <v/>
      </c>
    </row>
    <row r="158">
      <c r="A158" s="55">
        <f>IF(NOT((COUNTA($B158:$K158)+COUNTA($O158))&gt;0),"",IF($T158="Macro",COUNTIFS($T$5:$T158,"Macro",$Q$5:$Q158,$Q158),IF(N($S158)=0,"?",COUNTIFS(INDEX($T$5:$T$1000,1):INDEX($T$5:$T$1000,$S158-4),"Macro",INDEX($Q$5:$Q$1000,1):INDEX($Q$5:$Q$1000,$S158-4),INDEX($Q$5:$Q$1000,$S158-4))&amp;"."&amp;COUNTIFS($S$5:$S158,$S158,$T$5:$T158,"Sub"))))</f>
        <v/>
      </c>
      <c r="B158" s="56" t="n"/>
      <c r="C158" s="57" t="n"/>
      <c r="D158" s="58" t="n"/>
      <c r="E158" s="58" t="n"/>
      <c r="F158" s="58" t="n"/>
      <c r="G158" s="59" t="n"/>
      <c r="H158" s="59" t="n"/>
      <c r="I158" s="59" t="n"/>
      <c r="J158" s="59" t="n"/>
      <c r="K158" s="59" t="n"/>
      <c r="L158" s="60">
        <f>IF(NOT((COUNTA($B158:$K158)+COUNTA($O158))&gt;0),"",IF(ISNUMBER($F158),1,IF(N($U158)&gt;0,AVERAGEIFS($V$5:$V$1000,$S$5:$S$1000,ROW(),$T$5:$T$1000,"Sub"),$V158)))</f>
        <v/>
      </c>
      <c r="M158" s="55">
        <f>IF($L158="","",IF($L158&gt;=1,"Completado",IF($L158&gt;0,"En curso","Pendiente")))</f>
        <v/>
      </c>
      <c r="N158" s="55">
        <f>IF(NOT((COUNTA($B158:$K158)+COUNTA($O158))&gt;0),"",IF(ISNUMBER($F158),IF(AND(ISNUMBER($E158),$F158&gt;$E158),"Cumplida con "&amp;($F158-$E158)&amp;IF($F158-$E158=1," día"," días")&amp;" de retraso","Cumplida"),IF(N($L158)&gt;=1,"Cumplida",IF(NOT(ISNUMBER($E158)),"Sin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plazo")))))))</f>
        <v/>
      </c>
      <c r="O158" s="57" t="n"/>
      <c r="P158" s="61">
        <f>IF(NOT((COUNTA($B158:$K158)+COUNTA($O158))&gt;0),"",IF((IF($C158="","Falta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",""))="","✔ OK","⚠ "&amp;LEFT(IF($C158="","Falta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",""),LEN(IF($C158="","Falta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",""))-3)))</f>
        <v/>
      </c>
      <c r="Q158" s="62">
        <f>IF(NOT((COUNTA($B158:$K158)+COUNTA($O158))&gt;0),"",IF(AND($T158="Sub",N($S158)&gt;0),IF(ISNUMBER(INDEX($D$5:$D$1000,$S158-4)),DATE(YEAR(INDEX($D$5:$D$1000,$S158-4)),MONTH(INDEX($D$5:$D$1000,$S158-4)),1),IF(ISNUMBER(INDEX($E$5:$E$1000,$S158-4)),DATE(YEAR(INDEX($E$5:$E$1000,$S158-4)),MONTH(INDEX($E$5:$E$1000,$S158-4)),1),MesCiclo)),IF(ISNUMBER($D158),DATE(YEAR($D158),MONTH($D158),1),IF(ISNUMBER($E158),DATE(YEAR($E158),MONTH($E158),1),MesCiclo))))</f>
        <v/>
      </c>
      <c r="R158" s="63">
        <f>IF(OR($Q158="",$Q158&lt;&gt;MesCiclo),"",COUNTIF($Q$5:$Q158,MesCiclo))</f>
        <v/>
      </c>
      <c r="S158" s="63">
        <f>IF($T158="","",IF($T158="Macro",ROW(),IFERROR(LOOKUP(2,1/($T$5:$T158="Macro"),ROW($T$5:$T158)),0)))</f>
        <v/>
      </c>
      <c r="T158" s="63">
        <f>IF(NOT((COUNTA($B158:$K158)+COUNTA($O158))&gt;0),"",IF($B158="Subactividad","Sub","Macro"))</f>
        <v/>
      </c>
      <c r="U158" s="63">
        <f>IF($T158="Macro",COUNTIFS($S$5:$S$1000,ROW(),$T$5:$T$1000,"Sub"),"")</f>
        <v/>
      </c>
      <c r="V158" s="63">
        <f>IF($T158="","",IF(ISNUMBER($F158),1,IFERROR(LOOKUP(2,1/($H158:$K158&lt;&gt;""),$H158:$K158),0)))</f>
        <v/>
      </c>
      <c r="W158" s="63">
        <f>IF($T158="","",IF(AND(ISNUMBER($F158),$F158&lt;=IF($Q158=MesCiclo,InicioCiclo,$Q158+MOD(2-WEEKDAY($Q158),7))+6),1,IF(ISNUMBER($H158),$H158,0)))</f>
        <v/>
      </c>
      <c r="X158" s="63">
        <f>IF($T158="","",IF(AND(ISNUMBER($F158),$F158&lt;=IF($Q158=MesCiclo,InicioCiclo,$Q158+MOD(2-WEEKDAY($Q158),7))+13),1,IF(ISNUMBER($I158),$I158,$W158)))</f>
        <v/>
      </c>
      <c r="Y158" s="63">
        <f>IF($T158="","",IF(AND(ISNUMBER($F158),$F158&lt;=IF($Q158=MesCiclo,InicioCiclo,$Q158+MOD(2-WEEKDAY($Q158),7))+20),1,IF(ISNUMBER($J158),$J158,$X158)))</f>
        <v/>
      </c>
      <c r="Z158" s="63">
        <f>IF($T158="","",IF(AND(ISNUMBER($F158),$F158&lt;=IF($Q158=MesCiclo,InicioCiclo,$Q158+MOD(2-WEEKDAY($Q158),7))+27),1,IF(ISNUMBER($K158),$K158,$Y158)))</f>
        <v/>
      </c>
      <c r="AA158" s="63">
        <f>IF($T158="","",IF(AND(ISNUMBER($F158),$F158&lt;=IF($Q158=MesCiclo,InicioCiclo,$Q158+MOD(2-WEEKDAY($Q158),7))+6),1,IF(N($U158)&gt;0,AVERAGEIFS($W$5:$W$1000,$S$5:$S$1000,ROW(),$T$5:$T$1000,"Sub"),$W158)))</f>
        <v/>
      </c>
      <c r="AB158" s="63">
        <f>IF($T158="","",IF(AND(ISNUMBER($F158),$F158&lt;=IF($Q158=MesCiclo,InicioCiclo,$Q158+MOD(2-WEEKDAY($Q158),7))+13),1,IF(N($U158)&gt;0,AVERAGEIFS($X$5:$X$1000,$S$5:$S$1000,ROW(),$T$5:$T$1000,"Sub"),$X158)))</f>
        <v/>
      </c>
      <c r="AC158" s="63">
        <f>IF($T158="","",IF(AND(ISNUMBER($F158),$F158&lt;=IF($Q158=MesCiclo,InicioCiclo,$Q158+MOD(2-WEEKDAY($Q158),7))+20),1,IF(N($U158)&gt;0,AVERAGEIFS($Y$5:$Y$1000,$S$5:$S$1000,ROW(),$T$5:$T$1000,"Sub"),$Y158)))</f>
        <v/>
      </c>
      <c r="AD158" s="63">
        <f>IF($T158="","",IF(AND(ISNUMBER($F158),$F158&lt;=IF($Q158=MesCiclo,InicioCiclo,$Q158+MOD(2-WEEKDAY($Q158),7))+27),1,IF(N($U158)&gt;0,AVERAGEIFS($Z$5:$Z$1000,$S$5:$S$1000,ROW(),$T$5:$T$1000,"Sub"),$Z158)))</f>
        <v/>
      </c>
      <c r="AE158" s="63">
        <f>IF($T158&lt;&gt;"Macro","",IF(COUNTIFS($Q$5:$Q$1000,$Q158,$T$5:$T$1000,"Macro",$G$5:$G$1000,"&gt;0")=0,1/COUNTIFS($Q$5:$Q$1000,$Q158,$T$5:$T$1000,"Macro"),IF(AND(ISNUMBER($G158),N($G158)&gt;0),$G158,SUMIFS($G$5:$G$1000,$Q$5:$Q$1000,$Q158,$T$5:$T$1000,"Macro")/COUNTIFS($Q$5:$Q$1000,$Q158,$T$5:$T$1000,"Macro",$G$5:$G$1000,"&gt;0"))/(COUNTIFS($Q$5:$Q$1000,$Q158,$T$5:$T$1000,"Macro")*SUMIFS($G$5:$G$1000,$Q$5:$Q$1000,$Q158,$T$5:$T$1000,"Macro")/COUNTIFS($Q$5:$Q$1000,$Q158,$T$5:$T$1000,"Macro",$G$5:$G$1000,"&gt;0"))))</f>
        <v/>
      </c>
    </row>
    <row r="159">
      <c r="A159" s="55">
        <f>IF(NOT((COUNTA($B159:$K159)+COUNTA($O159))&gt;0),"",IF($T159="Macro",COUNTIFS($T$5:$T159,"Macro",$Q$5:$Q159,$Q159),IF(N($S159)=0,"?",COUNTIFS(INDEX($T$5:$T$1000,1):INDEX($T$5:$T$1000,$S159-4),"Macro",INDEX($Q$5:$Q$1000,1):INDEX($Q$5:$Q$1000,$S159-4),INDEX($Q$5:$Q$1000,$S159-4))&amp;"."&amp;COUNTIFS($S$5:$S159,$S159,$T$5:$T159,"Sub"))))</f>
        <v/>
      </c>
      <c r="B159" s="56" t="n"/>
      <c r="C159" s="57" t="n"/>
      <c r="D159" s="58" t="n"/>
      <c r="E159" s="58" t="n"/>
      <c r="F159" s="58" t="n"/>
      <c r="G159" s="59" t="n"/>
      <c r="H159" s="59" t="n"/>
      <c r="I159" s="59" t="n"/>
      <c r="J159" s="59" t="n"/>
      <c r="K159" s="59" t="n"/>
      <c r="L159" s="60">
        <f>IF(NOT((COUNTA($B159:$K159)+COUNTA($O159))&gt;0),"",IF(ISNUMBER($F159),1,IF(N($U159)&gt;0,AVERAGEIFS($V$5:$V$1000,$S$5:$S$1000,ROW(),$T$5:$T$1000,"Sub"),$V159)))</f>
        <v/>
      </c>
      <c r="M159" s="55">
        <f>IF($L159="","",IF($L159&gt;=1,"Completado",IF($L159&gt;0,"En curso","Pendiente")))</f>
        <v/>
      </c>
      <c r="N159" s="55">
        <f>IF(NOT((COUNTA($B159:$K159)+COUNTA($O159))&gt;0),"",IF(ISNUMBER($F159),IF(AND(ISNUMBER($E159),$F159&gt;$E159),"Cumplida con "&amp;($F159-$E159)&amp;IF($F159-$E159=1," día"," días")&amp;" de retraso","Cumplida"),IF(N($L159)&gt;=1,"Cumplida",IF(NOT(ISNUMBER($E159)),"Sin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plazo")))))))</f>
        <v/>
      </c>
      <c r="O159" s="57" t="n"/>
      <c r="P159" s="61">
        <f>IF(NOT((COUNTA($B159:$K159)+COUNTA($O159))&gt;0),"",IF((IF($C159="","Falta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",""))="","✔ OK","⚠ "&amp;LEFT(IF($C159="","Falta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",""),LEN(IF($C159="","Falta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",""))-3)))</f>
        <v/>
      </c>
      <c r="Q159" s="62">
        <f>IF(NOT((COUNTA($B159:$K159)+COUNTA($O159))&gt;0),"",IF(AND($T159="Sub",N($S159)&gt;0),IF(ISNUMBER(INDEX($D$5:$D$1000,$S159-4)),DATE(YEAR(INDEX($D$5:$D$1000,$S159-4)),MONTH(INDEX($D$5:$D$1000,$S159-4)),1),IF(ISNUMBER(INDEX($E$5:$E$1000,$S159-4)),DATE(YEAR(INDEX($E$5:$E$1000,$S159-4)),MONTH(INDEX($E$5:$E$1000,$S159-4)),1),MesCiclo)),IF(ISNUMBER($D159),DATE(YEAR($D159),MONTH($D159),1),IF(ISNUMBER($E159),DATE(YEAR($E159),MONTH($E159),1),MesCiclo))))</f>
        <v/>
      </c>
      <c r="R159" s="63">
        <f>IF(OR($Q159="",$Q159&lt;&gt;MesCiclo),"",COUNTIF($Q$5:$Q159,MesCiclo))</f>
        <v/>
      </c>
      <c r="S159" s="63">
        <f>IF($T159="","",IF($T159="Macro",ROW(),IFERROR(LOOKUP(2,1/($T$5:$T159="Macro"),ROW($T$5:$T159)),0)))</f>
        <v/>
      </c>
      <c r="T159" s="63">
        <f>IF(NOT((COUNTA($B159:$K159)+COUNTA($O159))&gt;0),"",IF($B159="Subactividad","Sub","Macro"))</f>
        <v/>
      </c>
      <c r="U159" s="63">
        <f>IF($T159="Macro",COUNTIFS($S$5:$S$1000,ROW(),$T$5:$T$1000,"Sub"),"")</f>
        <v/>
      </c>
      <c r="V159" s="63">
        <f>IF($T159="","",IF(ISNUMBER($F159),1,IFERROR(LOOKUP(2,1/($H159:$K159&lt;&gt;""),$H159:$K159),0)))</f>
        <v/>
      </c>
      <c r="W159" s="63">
        <f>IF($T159="","",IF(AND(ISNUMBER($F159),$F159&lt;=IF($Q159=MesCiclo,InicioCiclo,$Q159+MOD(2-WEEKDAY($Q159),7))+6),1,IF(ISNUMBER($H159),$H159,0)))</f>
        <v/>
      </c>
      <c r="X159" s="63">
        <f>IF($T159="","",IF(AND(ISNUMBER($F159),$F159&lt;=IF($Q159=MesCiclo,InicioCiclo,$Q159+MOD(2-WEEKDAY($Q159),7))+13),1,IF(ISNUMBER($I159),$I159,$W159)))</f>
        <v/>
      </c>
      <c r="Y159" s="63">
        <f>IF($T159="","",IF(AND(ISNUMBER($F159),$F159&lt;=IF($Q159=MesCiclo,InicioCiclo,$Q159+MOD(2-WEEKDAY($Q159),7))+20),1,IF(ISNUMBER($J159),$J159,$X159)))</f>
        <v/>
      </c>
      <c r="Z159" s="63">
        <f>IF($T159="","",IF(AND(ISNUMBER($F159),$F159&lt;=IF($Q159=MesCiclo,InicioCiclo,$Q159+MOD(2-WEEKDAY($Q159),7))+27),1,IF(ISNUMBER($K159),$K159,$Y159)))</f>
        <v/>
      </c>
      <c r="AA159" s="63">
        <f>IF($T159="","",IF(AND(ISNUMBER($F159),$F159&lt;=IF($Q159=MesCiclo,InicioCiclo,$Q159+MOD(2-WEEKDAY($Q159),7))+6),1,IF(N($U159)&gt;0,AVERAGEIFS($W$5:$W$1000,$S$5:$S$1000,ROW(),$T$5:$T$1000,"Sub"),$W159)))</f>
        <v/>
      </c>
      <c r="AB159" s="63">
        <f>IF($T159="","",IF(AND(ISNUMBER($F159),$F159&lt;=IF($Q159=MesCiclo,InicioCiclo,$Q159+MOD(2-WEEKDAY($Q159),7))+13),1,IF(N($U159)&gt;0,AVERAGEIFS($X$5:$X$1000,$S$5:$S$1000,ROW(),$T$5:$T$1000,"Sub"),$X159)))</f>
        <v/>
      </c>
      <c r="AC159" s="63">
        <f>IF($T159="","",IF(AND(ISNUMBER($F159),$F159&lt;=IF($Q159=MesCiclo,InicioCiclo,$Q159+MOD(2-WEEKDAY($Q159),7))+20),1,IF(N($U159)&gt;0,AVERAGEIFS($Y$5:$Y$1000,$S$5:$S$1000,ROW(),$T$5:$T$1000,"Sub"),$Y159)))</f>
        <v/>
      </c>
      <c r="AD159" s="63">
        <f>IF($T159="","",IF(AND(ISNUMBER($F159),$F159&lt;=IF($Q159=MesCiclo,InicioCiclo,$Q159+MOD(2-WEEKDAY($Q159),7))+27),1,IF(N($U159)&gt;0,AVERAGEIFS($Z$5:$Z$1000,$S$5:$S$1000,ROW(),$T$5:$T$1000,"Sub"),$Z159)))</f>
        <v/>
      </c>
      <c r="AE159" s="63">
        <f>IF($T159&lt;&gt;"Macro","",IF(COUNTIFS($Q$5:$Q$1000,$Q159,$T$5:$T$1000,"Macro",$G$5:$G$1000,"&gt;0")=0,1/COUNTIFS($Q$5:$Q$1000,$Q159,$T$5:$T$1000,"Macro"),IF(AND(ISNUMBER($G159),N($G159)&gt;0),$G159,SUMIFS($G$5:$G$1000,$Q$5:$Q$1000,$Q159,$T$5:$T$1000,"Macro")/COUNTIFS($Q$5:$Q$1000,$Q159,$T$5:$T$1000,"Macro",$G$5:$G$1000,"&gt;0"))/(COUNTIFS($Q$5:$Q$1000,$Q159,$T$5:$T$1000,"Macro")*SUMIFS($G$5:$G$1000,$Q$5:$Q$1000,$Q159,$T$5:$T$1000,"Macro")/COUNTIFS($Q$5:$Q$1000,$Q159,$T$5:$T$1000,"Macro",$G$5:$G$1000,"&gt;0"))))</f>
        <v/>
      </c>
    </row>
    <row r="160">
      <c r="A160" s="55">
        <f>IF(NOT((COUNTA($B160:$K160)+COUNTA($O160))&gt;0),"",IF($T160="Macro",COUNTIFS($T$5:$T160,"Macro",$Q$5:$Q160,$Q160),IF(N($S160)=0,"?",COUNTIFS(INDEX($T$5:$T$1000,1):INDEX($T$5:$T$1000,$S160-4),"Macro",INDEX($Q$5:$Q$1000,1):INDEX($Q$5:$Q$1000,$S160-4),INDEX($Q$5:$Q$1000,$S160-4))&amp;"."&amp;COUNTIFS($S$5:$S160,$S160,$T$5:$T160,"Sub"))))</f>
        <v/>
      </c>
      <c r="B160" s="56" t="n"/>
      <c r="C160" s="57" t="n"/>
      <c r="D160" s="58" t="n"/>
      <c r="E160" s="58" t="n"/>
      <c r="F160" s="58" t="n"/>
      <c r="G160" s="59" t="n"/>
      <c r="H160" s="59" t="n"/>
      <c r="I160" s="59" t="n"/>
      <c r="J160" s="59" t="n"/>
      <c r="K160" s="59" t="n"/>
      <c r="L160" s="60">
        <f>IF(NOT((COUNTA($B160:$K160)+COUNTA($O160))&gt;0),"",IF(ISNUMBER($F160),1,IF(N($U160)&gt;0,AVERAGEIFS($V$5:$V$1000,$S$5:$S$1000,ROW(),$T$5:$T$1000,"Sub"),$V160)))</f>
        <v/>
      </c>
      <c r="M160" s="55">
        <f>IF($L160="","",IF($L160&gt;=1,"Completado",IF($L160&gt;0,"En curso","Pendiente")))</f>
        <v/>
      </c>
      <c r="N160" s="55">
        <f>IF(NOT((COUNTA($B160:$K160)+COUNTA($O160))&gt;0),"",IF(ISNUMBER($F160),IF(AND(ISNUMBER($E160),$F160&gt;$E160),"Cumplida con "&amp;($F160-$E160)&amp;IF($F160-$E160=1," día"," días")&amp;" de retraso","Cumplida"),IF(N($L160)&gt;=1,"Cumplida",IF(NOT(ISNUMBER($E160)),"Sin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plazo")))))))</f>
        <v/>
      </c>
      <c r="O160" s="57" t="n"/>
      <c r="P160" s="61">
        <f>IF(NOT((COUNTA($B160:$K160)+COUNTA($O160))&gt;0),"",IF((IF($C160="","Falta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",""))="","✔ OK","⚠ "&amp;LEFT(IF($C160="","Falta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",""),LEN(IF($C160="","Falta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",""))-3)))</f>
        <v/>
      </c>
      <c r="Q160" s="62">
        <f>IF(NOT((COUNTA($B160:$K160)+COUNTA($O160))&gt;0),"",IF(AND($T160="Sub",N($S160)&gt;0),IF(ISNUMBER(INDEX($D$5:$D$1000,$S160-4)),DATE(YEAR(INDEX($D$5:$D$1000,$S160-4)),MONTH(INDEX($D$5:$D$1000,$S160-4)),1),IF(ISNUMBER(INDEX($E$5:$E$1000,$S160-4)),DATE(YEAR(INDEX($E$5:$E$1000,$S160-4)),MONTH(INDEX($E$5:$E$1000,$S160-4)),1),MesCiclo)),IF(ISNUMBER($D160),DATE(YEAR($D160),MONTH($D160),1),IF(ISNUMBER($E160),DATE(YEAR($E160),MONTH($E160),1),MesCiclo))))</f>
        <v/>
      </c>
      <c r="R160" s="63">
        <f>IF(OR($Q160="",$Q160&lt;&gt;MesCiclo),"",COUNTIF($Q$5:$Q160,MesCiclo))</f>
        <v/>
      </c>
      <c r="S160" s="63">
        <f>IF($T160="","",IF($T160="Macro",ROW(),IFERROR(LOOKUP(2,1/($T$5:$T160="Macro"),ROW($T$5:$T160)),0)))</f>
        <v/>
      </c>
      <c r="T160" s="63">
        <f>IF(NOT((COUNTA($B160:$K160)+COUNTA($O160))&gt;0),"",IF($B160="Subactividad","Sub","Macro"))</f>
        <v/>
      </c>
      <c r="U160" s="63">
        <f>IF($T160="Macro",COUNTIFS($S$5:$S$1000,ROW(),$T$5:$T$1000,"Sub"),"")</f>
        <v/>
      </c>
      <c r="V160" s="63">
        <f>IF($T160="","",IF(ISNUMBER($F160),1,IFERROR(LOOKUP(2,1/($H160:$K160&lt;&gt;""),$H160:$K160),0)))</f>
        <v/>
      </c>
      <c r="W160" s="63">
        <f>IF($T160="","",IF(AND(ISNUMBER($F160),$F160&lt;=IF($Q160=MesCiclo,InicioCiclo,$Q160+MOD(2-WEEKDAY($Q160),7))+6),1,IF(ISNUMBER($H160),$H160,0)))</f>
        <v/>
      </c>
      <c r="X160" s="63">
        <f>IF($T160="","",IF(AND(ISNUMBER($F160),$F160&lt;=IF($Q160=MesCiclo,InicioCiclo,$Q160+MOD(2-WEEKDAY($Q160),7))+13),1,IF(ISNUMBER($I160),$I160,$W160)))</f>
        <v/>
      </c>
      <c r="Y160" s="63">
        <f>IF($T160="","",IF(AND(ISNUMBER($F160),$F160&lt;=IF($Q160=MesCiclo,InicioCiclo,$Q160+MOD(2-WEEKDAY($Q160),7))+20),1,IF(ISNUMBER($J160),$J160,$X160)))</f>
        <v/>
      </c>
      <c r="Z160" s="63">
        <f>IF($T160="","",IF(AND(ISNUMBER($F160),$F160&lt;=IF($Q160=MesCiclo,InicioCiclo,$Q160+MOD(2-WEEKDAY($Q160),7))+27),1,IF(ISNUMBER($K160),$K160,$Y160)))</f>
        <v/>
      </c>
      <c r="AA160" s="63">
        <f>IF($T160="","",IF(AND(ISNUMBER($F160),$F160&lt;=IF($Q160=MesCiclo,InicioCiclo,$Q160+MOD(2-WEEKDAY($Q160),7))+6),1,IF(N($U160)&gt;0,AVERAGEIFS($W$5:$W$1000,$S$5:$S$1000,ROW(),$T$5:$T$1000,"Sub"),$W160)))</f>
        <v/>
      </c>
      <c r="AB160" s="63">
        <f>IF($T160="","",IF(AND(ISNUMBER($F160),$F160&lt;=IF($Q160=MesCiclo,InicioCiclo,$Q160+MOD(2-WEEKDAY($Q160),7))+13),1,IF(N($U160)&gt;0,AVERAGEIFS($X$5:$X$1000,$S$5:$S$1000,ROW(),$T$5:$T$1000,"Sub"),$X160)))</f>
        <v/>
      </c>
      <c r="AC160" s="63">
        <f>IF($T160="","",IF(AND(ISNUMBER($F160),$F160&lt;=IF($Q160=MesCiclo,InicioCiclo,$Q160+MOD(2-WEEKDAY($Q160),7))+20),1,IF(N($U160)&gt;0,AVERAGEIFS($Y$5:$Y$1000,$S$5:$S$1000,ROW(),$T$5:$T$1000,"Sub"),$Y160)))</f>
        <v/>
      </c>
      <c r="AD160" s="63">
        <f>IF($T160="","",IF(AND(ISNUMBER($F160),$F160&lt;=IF($Q160=MesCiclo,InicioCiclo,$Q160+MOD(2-WEEKDAY($Q160),7))+27),1,IF(N($U160)&gt;0,AVERAGEIFS($Z$5:$Z$1000,$S$5:$S$1000,ROW(),$T$5:$T$1000,"Sub"),$Z160)))</f>
        <v/>
      </c>
      <c r="AE160" s="63">
        <f>IF($T160&lt;&gt;"Macro","",IF(COUNTIFS($Q$5:$Q$1000,$Q160,$T$5:$T$1000,"Macro",$G$5:$G$1000,"&gt;0")=0,1/COUNTIFS($Q$5:$Q$1000,$Q160,$T$5:$T$1000,"Macro"),IF(AND(ISNUMBER($G160),N($G160)&gt;0),$G160,SUMIFS($G$5:$G$1000,$Q$5:$Q$1000,$Q160,$T$5:$T$1000,"Macro")/COUNTIFS($Q$5:$Q$1000,$Q160,$T$5:$T$1000,"Macro",$G$5:$G$1000,"&gt;0"))/(COUNTIFS($Q$5:$Q$1000,$Q160,$T$5:$T$1000,"Macro")*SUMIFS($G$5:$G$1000,$Q$5:$Q$1000,$Q160,$T$5:$T$1000,"Macro")/COUNTIFS($Q$5:$Q$1000,$Q160,$T$5:$T$1000,"Macro",$G$5:$G$1000,"&gt;0"))))</f>
        <v/>
      </c>
    </row>
    <row r="161">
      <c r="A161" s="55">
        <f>IF(NOT((COUNTA($B161:$K161)+COUNTA($O161))&gt;0),"",IF($T161="Macro",COUNTIFS($T$5:$T161,"Macro",$Q$5:$Q161,$Q161),IF(N($S161)=0,"?",COUNTIFS(INDEX($T$5:$T$1000,1):INDEX($T$5:$T$1000,$S161-4),"Macro",INDEX($Q$5:$Q$1000,1):INDEX($Q$5:$Q$1000,$S161-4),INDEX($Q$5:$Q$1000,$S161-4))&amp;"."&amp;COUNTIFS($S$5:$S161,$S161,$T$5:$T161,"Sub"))))</f>
        <v/>
      </c>
      <c r="B161" s="56" t="n"/>
      <c r="C161" s="57" t="n"/>
      <c r="D161" s="58" t="n"/>
      <c r="E161" s="58" t="n"/>
      <c r="F161" s="58" t="n"/>
      <c r="G161" s="59" t="n"/>
      <c r="H161" s="59" t="n"/>
      <c r="I161" s="59" t="n"/>
      <c r="J161" s="59" t="n"/>
      <c r="K161" s="59" t="n"/>
      <c r="L161" s="60">
        <f>IF(NOT((COUNTA($B161:$K161)+COUNTA($O161))&gt;0),"",IF(ISNUMBER($F161),1,IF(N($U161)&gt;0,AVERAGEIFS($V$5:$V$1000,$S$5:$S$1000,ROW(),$T$5:$T$1000,"Sub"),$V161)))</f>
        <v/>
      </c>
      <c r="M161" s="55">
        <f>IF($L161="","",IF($L161&gt;=1,"Completado",IF($L161&gt;0,"En curso","Pendiente")))</f>
        <v/>
      </c>
      <c r="N161" s="55">
        <f>IF(NOT((COUNTA($B161:$K161)+COUNTA($O161))&gt;0),"",IF(ISNUMBER($F161),IF(AND(ISNUMBER($E161),$F161&gt;$E161),"Cumplida con "&amp;($F161-$E161)&amp;IF($F161-$E161=1," día"," días")&amp;" de retraso","Cumplida"),IF(N($L161)&gt;=1,"Cumplida",IF(NOT(ISNUMBER($E161)),"Sin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plazo")))))))</f>
        <v/>
      </c>
      <c r="O161" s="57" t="n"/>
      <c r="P161" s="61">
        <f>IF(NOT((COUNTA($B161:$K161)+COUNTA($O161))&gt;0),"",IF((IF($C161="","Falta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",""))="","✔ OK","⚠ "&amp;LEFT(IF($C161="","Falta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",""),LEN(IF($C161="","Falta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",""))-3)))</f>
        <v/>
      </c>
      <c r="Q161" s="62">
        <f>IF(NOT((COUNTA($B161:$K161)+COUNTA($O161))&gt;0),"",IF(AND($T161="Sub",N($S161)&gt;0),IF(ISNUMBER(INDEX($D$5:$D$1000,$S161-4)),DATE(YEAR(INDEX($D$5:$D$1000,$S161-4)),MONTH(INDEX($D$5:$D$1000,$S161-4)),1),IF(ISNUMBER(INDEX($E$5:$E$1000,$S161-4)),DATE(YEAR(INDEX($E$5:$E$1000,$S161-4)),MONTH(INDEX($E$5:$E$1000,$S161-4)),1),MesCiclo)),IF(ISNUMBER($D161),DATE(YEAR($D161),MONTH($D161),1),IF(ISNUMBER($E161),DATE(YEAR($E161),MONTH($E161),1),MesCiclo))))</f>
        <v/>
      </c>
      <c r="R161" s="63">
        <f>IF(OR($Q161="",$Q161&lt;&gt;MesCiclo),"",COUNTIF($Q$5:$Q161,MesCiclo))</f>
        <v/>
      </c>
      <c r="S161" s="63">
        <f>IF($T161="","",IF($T161="Macro",ROW(),IFERROR(LOOKUP(2,1/($T$5:$T161="Macro"),ROW($T$5:$T161)),0)))</f>
        <v/>
      </c>
      <c r="T161" s="63">
        <f>IF(NOT((COUNTA($B161:$K161)+COUNTA($O161))&gt;0),"",IF($B161="Subactividad","Sub","Macro"))</f>
        <v/>
      </c>
      <c r="U161" s="63">
        <f>IF($T161="Macro",COUNTIFS($S$5:$S$1000,ROW(),$T$5:$T$1000,"Sub"),"")</f>
        <v/>
      </c>
      <c r="V161" s="63">
        <f>IF($T161="","",IF(ISNUMBER($F161),1,IFERROR(LOOKUP(2,1/($H161:$K161&lt;&gt;""),$H161:$K161),0)))</f>
        <v/>
      </c>
      <c r="W161" s="63">
        <f>IF($T161="","",IF(AND(ISNUMBER($F161),$F161&lt;=IF($Q161=MesCiclo,InicioCiclo,$Q161+MOD(2-WEEKDAY($Q161),7))+6),1,IF(ISNUMBER($H161),$H161,0)))</f>
        <v/>
      </c>
      <c r="X161" s="63">
        <f>IF($T161="","",IF(AND(ISNUMBER($F161),$F161&lt;=IF($Q161=MesCiclo,InicioCiclo,$Q161+MOD(2-WEEKDAY($Q161),7))+13),1,IF(ISNUMBER($I161),$I161,$W161)))</f>
        <v/>
      </c>
      <c r="Y161" s="63">
        <f>IF($T161="","",IF(AND(ISNUMBER($F161),$F161&lt;=IF($Q161=MesCiclo,InicioCiclo,$Q161+MOD(2-WEEKDAY($Q161),7))+20),1,IF(ISNUMBER($J161),$J161,$X161)))</f>
        <v/>
      </c>
      <c r="Z161" s="63">
        <f>IF($T161="","",IF(AND(ISNUMBER($F161),$F161&lt;=IF($Q161=MesCiclo,InicioCiclo,$Q161+MOD(2-WEEKDAY($Q161),7))+27),1,IF(ISNUMBER($K161),$K161,$Y161)))</f>
        <v/>
      </c>
      <c r="AA161" s="63">
        <f>IF($T161="","",IF(AND(ISNUMBER($F161),$F161&lt;=IF($Q161=MesCiclo,InicioCiclo,$Q161+MOD(2-WEEKDAY($Q161),7))+6),1,IF(N($U161)&gt;0,AVERAGEIFS($W$5:$W$1000,$S$5:$S$1000,ROW(),$T$5:$T$1000,"Sub"),$W161)))</f>
        <v/>
      </c>
      <c r="AB161" s="63">
        <f>IF($T161="","",IF(AND(ISNUMBER($F161),$F161&lt;=IF($Q161=MesCiclo,InicioCiclo,$Q161+MOD(2-WEEKDAY($Q161),7))+13),1,IF(N($U161)&gt;0,AVERAGEIFS($X$5:$X$1000,$S$5:$S$1000,ROW(),$T$5:$T$1000,"Sub"),$X161)))</f>
        <v/>
      </c>
      <c r="AC161" s="63">
        <f>IF($T161="","",IF(AND(ISNUMBER($F161),$F161&lt;=IF($Q161=MesCiclo,InicioCiclo,$Q161+MOD(2-WEEKDAY($Q161),7))+20),1,IF(N($U161)&gt;0,AVERAGEIFS($Y$5:$Y$1000,$S$5:$S$1000,ROW(),$T$5:$T$1000,"Sub"),$Y161)))</f>
        <v/>
      </c>
      <c r="AD161" s="63">
        <f>IF($T161="","",IF(AND(ISNUMBER($F161),$F161&lt;=IF($Q161=MesCiclo,InicioCiclo,$Q161+MOD(2-WEEKDAY($Q161),7))+27),1,IF(N($U161)&gt;0,AVERAGEIFS($Z$5:$Z$1000,$S$5:$S$1000,ROW(),$T$5:$T$1000,"Sub"),$Z161)))</f>
        <v/>
      </c>
      <c r="AE161" s="63">
        <f>IF($T161&lt;&gt;"Macro","",IF(COUNTIFS($Q$5:$Q$1000,$Q161,$T$5:$T$1000,"Macro",$G$5:$G$1000,"&gt;0")=0,1/COUNTIFS($Q$5:$Q$1000,$Q161,$T$5:$T$1000,"Macro"),IF(AND(ISNUMBER($G161),N($G161)&gt;0),$G161,SUMIFS($G$5:$G$1000,$Q$5:$Q$1000,$Q161,$T$5:$T$1000,"Macro")/COUNTIFS($Q$5:$Q$1000,$Q161,$T$5:$T$1000,"Macro",$G$5:$G$1000,"&gt;0"))/(COUNTIFS($Q$5:$Q$1000,$Q161,$T$5:$T$1000,"Macro")*SUMIFS($G$5:$G$1000,$Q$5:$Q$1000,$Q161,$T$5:$T$1000,"Macro")/COUNTIFS($Q$5:$Q$1000,$Q161,$T$5:$T$1000,"Macro",$G$5:$G$1000,"&gt;0"))))</f>
        <v/>
      </c>
    </row>
    <row r="162">
      <c r="A162" s="55">
        <f>IF(NOT((COUNTA($B162:$K162)+COUNTA($O162))&gt;0),"",IF($T162="Macro",COUNTIFS($T$5:$T162,"Macro",$Q$5:$Q162,$Q162),IF(N($S162)=0,"?",COUNTIFS(INDEX($T$5:$T$1000,1):INDEX($T$5:$T$1000,$S162-4),"Macro",INDEX($Q$5:$Q$1000,1):INDEX($Q$5:$Q$1000,$S162-4),INDEX($Q$5:$Q$1000,$S162-4))&amp;"."&amp;COUNTIFS($S$5:$S162,$S162,$T$5:$T162,"Sub"))))</f>
        <v/>
      </c>
      <c r="B162" s="56" t="n"/>
      <c r="C162" s="57" t="n"/>
      <c r="D162" s="58" t="n"/>
      <c r="E162" s="58" t="n"/>
      <c r="F162" s="58" t="n"/>
      <c r="G162" s="59" t="n"/>
      <c r="H162" s="59" t="n"/>
      <c r="I162" s="59" t="n"/>
      <c r="J162" s="59" t="n"/>
      <c r="K162" s="59" t="n"/>
      <c r="L162" s="60">
        <f>IF(NOT((COUNTA($B162:$K162)+COUNTA($O162))&gt;0),"",IF(ISNUMBER($F162),1,IF(N($U162)&gt;0,AVERAGEIFS($V$5:$V$1000,$S$5:$S$1000,ROW(),$T$5:$T$1000,"Sub"),$V162)))</f>
        <v/>
      </c>
      <c r="M162" s="55">
        <f>IF($L162="","",IF($L162&gt;=1,"Completado",IF($L162&gt;0,"En curso","Pendiente")))</f>
        <v/>
      </c>
      <c r="N162" s="55">
        <f>IF(NOT((COUNTA($B162:$K162)+COUNTA($O162))&gt;0),"",IF(ISNUMBER($F162),IF(AND(ISNUMBER($E162),$F162&gt;$E162),"Cumplida con "&amp;($F162-$E162)&amp;IF($F162-$E162=1," día"," días")&amp;" de retraso","Cumplida"),IF(N($L162)&gt;=1,"Cumplida",IF(NOT(ISNUMBER($E162)),"Sin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plazo")))))))</f>
        <v/>
      </c>
      <c r="O162" s="57" t="n"/>
      <c r="P162" s="61">
        <f>IF(NOT((COUNTA($B162:$K162)+COUNTA($O162))&gt;0),"",IF((IF($C162="","Falta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",""))="","✔ OK","⚠ "&amp;LEFT(IF($C162="","Falta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",""),LEN(IF($C162="","Falta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",""))-3)))</f>
        <v/>
      </c>
      <c r="Q162" s="62">
        <f>IF(NOT((COUNTA($B162:$K162)+COUNTA($O162))&gt;0),"",IF(AND($T162="Sub",N($S162)&gt;0),IF(ISNUMBER(INDEX($D$5:$D$1000,$S162-4)),DATE(YEAR(INDEX($D$5:$D$1000,$S162-4)),MONTH(INDEX($D$5:$D$1000,$S162-4)),1),IF(ISNUMBER(INDEX($E$5:$E$1000,$S162-4)),DATE(YEAR(INDEX($E$5:$E$1000,$S162-4)),MONTH(INDEX($E$5:$E$1000,$S162-4)),1),MesCiclo)),IF(ISNUMBER($D162),DATE(YEAR($D162),MONTH($D162),1),IF(ISNUMBER($E162),DATE(YEAR($E162),MONTH($E162),1),MesCiclo))))</f>
        <v/>
      </c>
      <c r="R162" s="63">
        <f>IF(OR($Q162="",$Q162&lt;&gt;MesCiclo),"",COUNTIF($Q$5:$Q162,MesCiclo))</f>
        <v/>
      </c>
      <c r="S162" s="63">
        <f>IF($T162="","",IF($T162="Macro",ROW(),IFERROR(LOOKUP(2,1/($T$5:$T162="Macro"),ROW($T$5:$T162)),0)))</f>
        <v/>
      </c>
      <c r="T162" s="63">
        <f>IF(NOT((COUNTA($B162:$K162)+COUNTA($O162))&gt;0),"",IF($B162="Subactividad","Sub","Macro"))</f>
        <v/>
      </c>
      <c r="U162" s="63">
        <f>IF($T162="Macro",COUNTIFS($S$5:$S$1000,ROW(),$T$5:$T$1000,"Sub"),"")</f>
        <v/>
      </c>
      <c r="V162" s="63">
        <f>IF($T162="","",IF(ISNUMBER($F162),1,IFERROR(LOOKUP(2,1/($H162:$K162&lt;&gt;""),$H162:$K162),0)))</f>
        <v/>
      </c>
      <c r="W162" s="63">
        <f>IF($T162="","",IF(AND(ISNUMBER($F162),$F162&lt;=IF($Q162=MesCiclo,InicioCiclo,$Q162+MOD(2-WEEKDAY($Q162),7))+6),1,IF(ISNUMBER($H162),$H162,0)))</f>
        <v/>
      </c>
      <c r="X162" s="63">
        <f>IF($T162="","",IF(AND(ISNUMBER($F162),$F162&lt;=IF($Q162=MesCiclo,InicioCiclo,$Q162+MOD(2-WEEKDAY($Q162),7))+13),1,IF(ISNUMBER($I162),$I162,$W162)))</f>
        <v/>
      </c>
      <c r="Y162" s="63">
        <f>IF($T162="","",IF(AND(ISNUMBER($F162),$F162&lt;=IF($Q162=MesCiclo,InicioCiclo,$Q162+MOD(2-WEEKDAY($Q162),7))+20),1,IF(ISNUMBER($J162),$J162,$X162)))</f>
        <v/>
      </c>
      <c r="Z162" s="63">
        <f>IF($T162="","",IF(AND(ISNUMBER($F162),$F162&lt;=IF($Q162=MesCiclo,InicioCiclo,$Q162+MOD(2-WEEKDAY($Q162),7))+27),1,IF(ISNUMBER($K162),$K162,$Y162)))</f>
        <v/>
      </c>
      <c r="AA162" s="63">
        <f>IF($T162="","",IF(AND(ISNUMBER($F162),$F162&lt;=IF($Q162=MesCiclo,InicioCiclo,$Q162+MOD(2-WEEKDAY($Q162),7))+6),1,IF(N($U162)&gt;0,AVERAGEIFS($W$5:$W$1000,$S$5:$S$1000,ROW(),$T$5:$T$1000,"Sub"),$W162)))</f>
        <v/>
      </c>
      <c r="AB162" s="63">
        <f>IF($T162="","",IF(AND(ISNUMBER($F162),$F162&lt;=IF($Q162=MesCiclo,InicioCiclo,$Q162+MOD(2-WEEKDAY($Q162),7))+13),1,IF(N($U162)&gt;0,AVERAGEIFS($X$5:$X$1000,$S$5:$S$1000,ROW(),$T$5:$T$1000,"Sub"),$X162)))</f>
        <v/>
      </c>
      <c r="AC162" s="63">
        <f>IF($T162="","",IF(AND(ISNUMBER($F162),$F162&lt;=IF($Q162=MesCiclo,InicioCiclo,$Q162+MOD(2-WEEKDAY($Q162),7))+20),1,IF(N($U162)&gt;0,AVERAGEIFS($Y$5:$Y$1000,$S$5:$S$1000,ROW(),$T$5:$T$1000,"Sub"),$Y162)))</f>
        <v/>
      </c>
      <c r="AD162" s="63">
        <f>IF($T162="","",IF(AND(ISNUMBER($F162),$F162&lt;=IF($Q162=MesCiclo,InicioCiclo,$Q162+MOD(2-WEEKDAY($Q162),7))+27),1,IF(N($U162)&gt;0,AVERAGEIFS($Z$5:$Z$1000,$S$5:$S$1000,ROW(),$T$5:$T$1000,"Sub"),$Z162)))</f>
        <v/>
      </c>
      <c r="AE162" s="63">
        <f>IF($T162&lt;&gt;"Macro","",IF(COUNTIFS($Q$5:$Q$1000,$Q162,$T$5:$T$1000,"Macro",$G$5:$G$1000,"&gt;0")=0,1/COUNTIFS($Q$5:$Q$1000,$Q162,$T$5:$T$1000,"Macro"),IF(AND(ISNUMBER($G162),N($G162)&gt;0),$G162,SUMIFS($G$5:$G$1000,$Q$5:$Q$1000,$Q162,$T$5:$T$1000,"Macro")/COUNTIFS($Q$5:$Q$1000,$Q162,$T$5:$T$1000,"Macro",$G$5:$G$1000,"&gt;0"))/(COUNTIFS($Q$5:$Q$1000,$Q162,$T$5:$T$1000,"Macro")*SUMIFS($G$5:$G$1000,$Q$5:$Q$1000,$Q162,$T$5:$T$1000,"Macro")/COUNTIFS($Q$5:$Q$1000,$Q162,$T$5:$T$1000,"Macro",$G$5:$G$1000,"&gt;0"))))</f>
        <v/>
      </c>
    </row>
    <row r="163">
      <c r="A163" s="55">
        <f>IF(NOT((COUNTA($B163:$K163)+COUNTA($O163))&gt;0),"",IF($T163="Macro",COUNTIFS($T$5:$T163,"Macro",$Q$5:$Q163,$Q163),IF(N($S163)=0,"?",COUNTIFS(INDEX($T$5:$T$1000,1):INDEX($T$5:$T$1000,$S163-4),"Macro",INDEX($Q$5:$Q$1000,1):INDEX($Q$5:$Q$1000,$S163-4),INDEX($Q$5:$Q$1000,$S163-4))&amp;"."&amp;COUNTIFS($S$5:$S163,$S163,$T$5:$T163,"Sub"))))</f>
        <v/>
      </c>
      <c r="B163" s="56" t="n"/>
      <c r="C163" s="57" t="n"/>
      <c r="D163" s="58" t="n"/>
      <c r="E163" s="58" t="n"/>
      <c r="F163" s="58" t="n"/>
      <c r="G163" s="59" t="n"/>
      <c r="H163" s="59" t="n"/>
      <c r="I163" s="59" t="n"/>
      <c r="J163" s="59" t="n"/>
      <c r="K163" s="59" t="n"/>
      <c r="L163" s="60">
        <f>IF(NOT((COUNTA($B163:$K163)+COUNTA($O163))&gt;0),"",IF(ISNUMBER($F163),1,IF(N($U163)&gt;0,AVERAGEIFS($V$5:$V$1000,$S$5:$S$1000,ROW(),$T$5:$T$1000,"Sub"),$V163)))</f>
        <v/>
      </c>
      <c r="M163" s="55">
        <f>IF($L163="","",IF($L163&gt;=1,"Completado",IF($L163&gt;0,"En curso","Pendiente")))</f>
        <v/>
      </c>
      <c r="N163" s="55">
        <f>IF(NOT((COUNTA($B163:$K163)+COUNTA($O163))&gt;0),"",IF(ISNUMBER($F163),IF(AND(ISNUMBER($E163),$F163&gt;$E163),"Cumplida con "&amp;($F163-$E163)&amp;IF($F163-$E163=1," día"," días")&amp;" de retraso","Cumplida"),IF(N($L163)&gt;=1,"Cumplida",IF(NOT(ISNUMBER($E163)),"Sin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plazo")))))))</f>
        <v/>
      </c>
      <c r="O163" s="57" t="n"/>
      <c r="P163" s="61">
        <f>IF(NOT((COUNTA($B163:$K163)+COUNTA($O163))&gt;0),"",IF((IF($C163="","Falta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",""))="","✔ OK","⚠ "&amp;LEFT(IF($C163="","Falta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",""),LEN(IF($C163="","Falta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",""))-3)))</f>
        <v/>
      </c>
      <c r="Q163" s="62">
        <f>IF(NOT((COUNTA($B163:$K163)+COUNTA($O163))&gt;0),"",IF(AND($T163="Sub",N($S163)&gt;0),IF(ISNUMBER(INDEX($D$5:$D$1000,$S163-4)),DATE(YEAR(INDEX($D$5:$D$1000,$S163-4)),MONTH(INDEX($D$5:$D$1000,$S163-4)),1),IF(ISNUMBER(INDEX($E$5:$E$1000,$S163-4)),DATE(YEAR(INDEX($E$5:$E$1000,$S163-4)),MONTH(INDEX($E$5:$E$1000,$S163-4)),1),MesCiclo)),IF(ISNUMBER($D163),DATE(YEAR($D163),MONTH($D163),1),IF(ISNUMBER($E163),DATE(YEAR($E163),MONTH($E163),1),MesCiclo))))</f>
        <v/>
      </c>
      <c r="R163" s="63">
        <f>IF(OR($Q163="",$Q163&lt;&gt;MesCiclo),"",COUNTIF($Q$5:$Q163,MesCiclo))</f>
        <v/>
      </c>
      <c r="S163" s="63">
        <f>IF($T163="","",IF($T163="Macro",ROW(),IFERROR(LOOKUP(2,1/($T$5:$T163="Macro"),ROW($T$5:$T163)),0)))</f>
        <v/>
      </c>
      <c r="T163" s="63">
        <f>IF(NOT((COUNTA($B163:$K163)+COUNTA($O163))&gt;0),"",IF($B163="Subactividad","Sub","Macro"))</f>
        <v/>
      </c>
      <c r="U163" s="63">
        <f>IF($T163="Macro",COUNTIFS($S$5:$S$1000,ROW(),$T$5:$T$1000,"Sub"),"")</f>
        <v/>
      </c>
      <c r="V163" s="63">
        <f>IF($T163="","",IF(ISNUMBER($F163),1,IFERROR(LOOKUP(2,1/($H163:$K163&lt;&gt;""),$H163:$K163),0)))</f>
        <v/>
      </c>
      <c r="W163" s="63">
        <f>IF($T163="","",IF(AND(ISNUMBER($F163),$F163&lt;=IF($Q163=MesCiclo,InicioCiclo,$Q163+MOD(2-WEEKDAY($Q163),7))+6),1,IF(ISNUMBER($H163),$H163,0)))</f>
        <v/>
      </c>
      <c r="X163" s="63">
        <f>IF($T163="","",IF(AND(ISNUMBER($F163),$F163&lt;=IF($Q163=MesCiclo,InicioCiclo,$Q163+MOD(2-WEEKDAY($Q163),7))+13),1,IF(ISNUMBER($I163),$I163,$W163)))</f>
        <v/>
      </c>
      <c r="Y163" s="63">
        <f>IF($T163="","",IF(AND(ISNUMBER($F163),$F163&lt;=IF($Q163=MesCiclo,InicioCiclo,$Q163+MOD(2-WEEKDAY($Q163),7))+20),1,IF(ISNUMBER($J163),$J163,$X163)))</f>
        <v/>
      </c>
      <c r="Z163" s="63">
        <f>IF($T163="","",IF(AND(ISNUMBER($F163),$F163&lt;=IF($Q163=MesCiclo,InicioCiclo,$Q163+MOD(2-WEEKDAY($Q163),7))+27),1,IF(ISNUMBER($K163),$K163,$Y163)))</f>
        <v/>
      </c>
      <c r="AA163" s="63">
        <f>IF($T163="","",IF(AND(ISNUMBER($F163),$F163&lt;=IF($Q163=MesCiclo,InicioCiclo,$Q163+MOD(2-WEEKDAY($Q163),7))+6),1,IF(N($U163)&gt;0,AVERAGEIFS($W$5:$W$1000,$S$5:$S$1000,ROW(),$T$5:$T$1000,"Sub"),$W163)))</f>
        <v/>
      </c>
      <c r="AB163" s="63">
        <f>IF($T163="","",IF(AND(ISNUMBER($F163),$F163&lt;=IF($Q163=MesCiclo,InicioCiclo,$Q163+MOD(2-WEEKDAY($Q163),7))+13),1,IF(N($U163)&gt;0,AVERAGEIFS($X$5:$X$1000,$S$5:$S$1000,ROW(),$T$5:$T$1000,"Sub"),$X163)))</f>
        <v/>
      </c>
      <c r="AC163" s="63">
        <f>IF($T163="","",IF(AND(ISNUMBER($F163),$F163&lt;=IF($Q163=MesCiclo,InicioCiclo,$Q163+MOD(2-WEEKDAY($Q163),7))+20),1,IF(N($U163)&gt;0,AVERAGEIFS($Y$5:$Y$1000,$S$5:$S$1000,ROW(),$T$5:$T$1000,"Sub"),$Y163)))</f>
        <v/>
      </c>
      <c r="AD163" s="63">
        <f>IF($T163="","",IF(AND(ISNUMBER($F163),$F163&lt;=IF($Q163=MesCiclo,InicioCiclo,$Q163+MOD(2-WEEKDAY($Q163),7))+27),1,IF(N($U163)&gt;0,AVERAGEIFS($Z$5:$Z$1000,$S$5:$S$1000,ROW(),$T$5:$T$1000,"Sub"),$Z163)))</f>
        <v/>
      </c>
      <c r="AE163" s="63">
        <f>IF($T163&lt;&gt;"Macro","",IF(COUNTIFS($Q$5:$Q$1000,$Q163,$T$5:$T$1000,"Macro",$G$5:$G$1000,"&gt;0")=0,1/COUNTIFS($Q$5:$Q$1000,$Q163,$T$5:$T$1000,"Macro"),IF(AND(ISNUMBER($G163),N($G163)&gt;0),$G163,SUMIFS($G$5:$G$1000,$Q$5:$Q$1000,$Q163,$T$5:$T$1000,"Macro")/COUNTIFS($Q$5:$Q$1000,$Q163,$T$5:$T$1000,"Macro",$G$5:$G$1000,"&gt;0"))/(COUNTIFS($Q$5:$Q$1000,$Q163,$T$5:$T$1000,"Macro")*SUMIFS($G$5:$G$1000,$Q$5:$Q$1000,$Q163,$T$5:$T$1000,"Macro")/COUNTIFS($Q$5:$Q$1000,$Q163,$T$5:$T$1000,"Macro",$G$5:$G$1000,"&gt;0"))))</f>
        <v/>
      </c>
    </row>
    <row r="164">
      <c r="A164" s="55">
        <f>IF(NOT((COUNTA($B164:$K164)+COUNTA($O164))&gt;0),"",IF($T164="Macro",COUNTIFS($T$5:$T164,"Macro",$Q$5:$Q164,$Q164),IF(N($S164)=0,"?",COUNTIFS(INDEX($T$5:$T$1000,1):INDEX($T$5:$T$1000,$S164-4),"Macro",INDEX($Q$5:$Q$1000,1):INDEX($Q$5:$Q$1000,$S164-4),INDEX($Q$5:$Q$1000,$S164-4))&amp;"."&amp;COUNTIFS($S$5:$S164,$S164,$T$5:$T164,"Sub"))))</f>
        <v/>
      </c>
      <c r="B164" s="56" t="n"/>
      <c r="C164" s="57" t="n"/>
      <c r="D164" s="58" t="n"/>
      <c r="E164" s="58" t="n"/>
      <c r="F164" s="58" t="n"/>
      <c r="G164" s="59" t="n"/>
      <c r="H164" s="59" t="n"/>
      <c r="I164" s="59" t="n"/>
      <c r="J164" s="59" t="n"/>
      <c r="K164" s="59" t="n"/>
      <c r="L164" s="60">
        <f>IF(NOT((COUNTA($B164:$K164)+COUNTA($O164))&gt;0),"",IF(ISNUMBER($F164),1,IF(N($U164)&gt;0,AVERAGEIFS($V$5:$V$1000,$S$5:$S$1000,ROW(),$T$5:$T$1000,"Sub"),$V164)))</f>
        <v/>
      </c>
      <c r="M164" s="55">
        <f>IF($L164="","",IF($L164&gt;=1,"Completado",IF($L164&gt;0,"En curso","Pendiente")))</f>
        <v/>
      </c>
      <c r="N164" s="55">
        <f>IF(NOT((COUNTA($B164:$K164)+COUNTA($O164))&gt;0),"",IF(ISNUMBER($F164),IF(AND(ISNUMBER($E164),$F164&gt;$E164),"Cumplida con "&amp;($F164-$E164)&amp;IF($F164-$E164=1," día"," días")&amp;" de retraso","Cumplida"),IF(N($L164)&gt;=1,"Cumplida",IF(NOT(ISNUMBER($E164)),"Sin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plazo")))))))</f>
        <v/>
      </c>
      <c r="O164" s="57" t="n"/>
      <c r="P164" s="61">
        <f>IF(NOT((COUNTA($B164:$K164)+COUNTA($O164))&gt;0),"",IF((IF($C164="","Falta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",""))="","✔ OK","⚠ "&amp;LEFT(IF($C164="","Falta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",""),LEN(IF($C164="","Falta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",""))-3)))</f>
        <v/>
      </c>
      <c r="Q164" s="62">
        <f>IF(NOT((COUNTA($B164:$K164)+COUNTA($O164))&gt;0),"",IF(AND($T164="Sub",N($S164)&gt;0),IF(ISNUMBER(INDEX($D$5:$D$1000,$S164-4)),DATE(YEAR(INDEX($D$5:$D$1000,$S164-4)),MONTH(INDEX($D$5:$D$1000,$S164-4)),1),IF(ISNUMBER(INDEX($E$5:$E$1000,$S164-4)),DATE(YEAR(INDEX($E$5:$E$1000,$S164-4)),MONTH(INDEX($E$5:$E$1000,$S164-4)),1),MesCiclo)),IF(ISNUMBER($D164),DATE(YEAR($D164),MONTH($D164),1),IF(ISNUMBER($E164),DATE(YEAR($E164),MONTH($E164),1),MesCiclo))))</f>
        <v/>
      </c>
      <c r="R164" s="63">
        <f>IF(OR($Q164="",$Q164&lt;&gt;MesCiclo),"",COUNTIF($Q$5:$Q164,MesCiclo))</f>
        <v/>
      </c>
      <c r="S164" s="63">
        <f>IF($T164="","",IF($T164="Macro",ROW(),IFERROR(LOOKUP(2,1/($T$5:$T164="Macro"),ROW($T$5:$T164)),0)))</f>
        <v/>
      </c>
      <c r="T164" s="63">
        <f>IF(NOT((COUNTA($B164:$K164)+COUNTA($O164))&gt;0),"",IF($B164="Subactividad","Sub","Macro"))</f>
        <v/>
      </c>
      <c r="U164" s="63">
        <f>IF($T164="Macro",COUNTIFS($S$5:$S$1000,ROW(),$T$5:$T$1000,"Sub"),"")</f>
        <v/>
      </c>
      <c r="V164" s="63">
        <f>IF($T164="","",IF(ISNUMBER($F164),1,IFERROR(LOOKUP(2,1/($H164:$K164&lt;&gt;""),$H164:$K164),0)))</f>
        <v/>
      </c>
      <c r="W164" s="63">
        <f>IF($T164="","",IF(AND(ISNUMBER($F164),$F164&lt;=IF($Q164=MesCiclo,InicioCiclo,$Q164+MOD(2-WEEKDAY($Q164),7))+6),1,IF(ISNUMBER($H164),$H164,0)))</f>
        <v/>
      </c>
      <c r="X164" s="63">
        <f>IF($T164="","",IF(AND(ISNUMBER($F164),$F164&lt;=IF($Q164=MesCiclo,InicioCiclo,$Q164+MOD(2-WEEKDAY($Q164),7))+13),1,IF(ISNUMBER($I164),$I164,$W164)))</f>
        <v/>
      </c>
      <c r="Y164" s="63">
        <f>IF($T164="","",IF(AND(ISNUMBER($F164),$F164&lt;=IF($Q164=MesCiclo,InicioCiclo,$Q164+MOD(2-WEEKDAY($Q164),7))+20),1,IF(ISNUMBER($J164),$J164,$X164)))</f>
        <v/>
      </c>
      <c r="Z164" s="63">
        <f>IF($T164="","",IF(AND(ISNUMBER($F164),$F164&lt;=IF($Q164=MesCiclo,InicioCiclo,$Q164+MOD(2-WEEKDAY($Q164),7))+27),1,IF(ISNUMBER($K164),$K164,$Y164)))</f>
        <v/>
      </c>
      <c r="AA164" s="63">
        <f>IF($T164="","",IF(AND(ISNUMBER($F164),$F164&lt;=IF($Q164=MesCiclo,InicioCiclo,$Q164+MOD(2-WEEKDAY($Q164),7))+6),1,IF(N($U164)&gt;0,AVERAGEIFS($W$5:$W$1000,$S$5:$S$1000,ROW(),$T$5:$T$1000,"Sub"),$W164)))</f>
        <v/>
      </c>
      <c r="AB164" s="63">
        <f>IF($T164="","",IF(AND(ISNUMBER($F164),$F164&lt;=IF($Q164=MesCiclo,InicioCiclo,$Q164+MOD(2-WEEKDAY($Q164),7))+13),1,IF(N($U164)&gt;0,AVERAGEIFS($X$5:$X$1000,$S$5:$S$1000,ROW(),$T$5:$T$1000,"Sub"),$X164)))</f>
        <v/>
      </c>
      <c r="AC164" s="63">
        <f>IF($T164="","",IF(AND(ISNUMBER($F164),$F164&lt;=IF($Q164=MesCiclo,InicioCiclo,$Q164+MOD(2-WEEKDAY($Q164),7))+20),1,IF(N($U164)&gt;0,AVERAGEIFS($Y$5:$Y$1000,$S$5:$S$1000,ROW(),$T$5:$T$1000,"Sub"),$Y164)))</f>
        <v/>
      </c>
      <c r="AD164" s="63">
        <f>IF($T164="","",IF(AND(ISNUMBER($F164),$F164&lt;=IF($Q164=MesCiclo,InicioCiclo,$Q164+MOD(2-WEEKDAY($Q164),7))+27),1,IF(N($U164)&gt;0,AVERAGEIFS($Z$5:$Z$1000,$S$5:$S$1000,ROW(),$T$5:$T$1000,"Sub"),$Z164)))</f>
        <v/>
      </c>
      <c r="AE164" s="63">
        <f>IF($T164&lt;&gt;"Macro","",IF(COUNTIFS($Q$5:$Q$1000,$Q164,$T$5:$T$1000,"Macro",$G$5:$G$1000,"&gt;0")=0,1/COUNTIFS($Q$5:$Q$1000,$Q164,$T$5:$T$1000,"Macro"),IF(AND(ISNUMBER($G164),N($G164)&gt;0),$G164,SUMIFS($G$5:$G$1000,$Q$5:$Q$1000,$Q164,$T$5:$T$1000,"Macro")/COUNTIFS($Q$5:$Q$1000,$Q164,$T$5:$T$1000,"Macro",$G$5:$G$1000,"&gt;0"))/(COUNTIFS($Q$5:$Q$1000,$Q164,$T$5:$T$1000,"Macro")*SUMIFS($G$5:$G$1000,$Q$5:$Q$1000,$Q164,$T$5:$T$1000,"Macro")/COUNTIFS($Q$5:$Q$1000,$Q164,$T$5:$T$1000,"Macro",$G$5:$G$1000,"&gt;0"))))</f>
        <v/>
      </c>
    </row>
    <row r="165">
      <c r="A165" s="55">
        <f>IF(NOT((COUNTA($B165:$K165)+COUNTA($O165))&gt;0),"",IF($T165="Macro",COUNTIFS($T$5:$T165,"Macro",$Q$5:$Q165,$Q165),IF(N($S165)=0,"?",COUNTIFS(INDEX($T$5:$T$1000,1):INDEX($T$5:$T$1000,$S165-4),"Macro",INDEX($Q$5:$Q$1000,1):INDEX($Q$5:$Q$1000,$S165-4),INDEX($Q$5:$Q$1000,$S165-4))&amp;"."&amp;COUNTIFS($S$5:$S165,$S165,$T$5:$T165,"Sub"))))</f>
        <v/>
      </c>
      <c r="B165" s="56" t="n"/>
      <c r="C165" s="57" t="n"/>
      <c r="D165" s="58" t="n"/>
      <c r="E165" s="58" t="n"/>
      <c r="F165" s="58" t="n"/>
      <c r="G165" s="59" t="n"/>
      <c r="H165" s="59" t="n"/>
      <c r="I165" s="59" t="n"/>
      <c r="J165" s="59" t="n"/>
      <c r="K165" s="59" t="n"/>
      <c r="L165" s="60">
        <f>IF(NOT((COUNTA($B165:$K165)+COUNTA($O165))&gt;0),"",IF(ISNUMBER($F165),1,IF(N($U165)&gt;0,AVERAGEIFS($V$5:$V$1000,$S$5:$S$1000,ROW(),$T$5:$T$1000,"Sub"),$V165)))</f>
        <v/>
      </c>
      <c r="M165" s="55">
        <f>IF($L165="","",IF($L165&gt;=1,"Completado",IF($L165&gt;0,"En curso","Pendiente")))</f>
        <v/>
      </c>
      <c r="N165" s="55">
        <f>IF(NOT((COUNTA($B165:$K165)+COUNTA($O165))&gt;0),"",IF(ISNUMBER($F165),IF(AND(ISNUMBER($E165),$F165&gt;$E165),"Cumplida con "&amp;($F165-$E165)&amp;IF($F165-$E165=1," día"," días")&amp;" de retraso","Cumplida"),IF(N($L165)&gt;=1,"Cumplida",IF(NOT(ISNUMBER($E165)),"Sin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plazo")))))))</f>
        <v/>
      </c>
      <c r="O165" s="57" t="n"/>
      <c r="P165" s="61">
        <f>IF(NOT((COUNTA($B165:$K165)+COUNTA($O165))&gt;0),"",IF((IF($C165="","Falta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",""))="","✔ OK","⚠ "&amp;LEFT(IF($C165="","Falta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",""),LEN(IF($C165="","Falta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",""))-3)))</f>
        <v/>
      </c>
      <c r="Q165" s="62">
        <f>IF(NOT((COUNTA($B165:$K165)+COUNTA($O165))&gt;0),"",IF(AND($T165="Sub",N($S165)&gt;0),IF(ISNUMBER(INDEX($D$5:$D$1000,$S165-4)),DATE(YEAR(INDEX($D$5:$D$1000,$S165-4)),MONTH(INDEX($D$5:$D$1000,$S165-4)),1),IF(ISNUMBER(INDEX($E$5:$E$1000,$S165-4)),DATE(YEAR(INDEX($E$5:$E$1000,$S165-4)),MONTH(INDEX($E$5:$E$1000,$S165-4)),1),MesCiclo)),IF(ISNUMBER($D165),DATE(YEAR($D165),MONTH($D165),1),IF(ISNUMBER($E165),DATE(YEAR($E165),MONTH($E165),1),MesCiclo))))</f>
        <v/>
      </c>
      <c r="R165" s="63">
        <f>IF(OR($Q165="",$Q165&lt;&gt;MesCiclo),"",COUNTIF($Q$5:$Q165,MesCiclo))</f>
        <v/>
      </c>
      <c r="S165" s="63">
        <f>IF($T165="","",IF($T165="Macro",ROW(),IFERROR(LOOKUP(2,1/($T$5:$T165="Macro"),ROW($T$5:$T165)),0)))</f>
        <v/>
      </c>
      <c r="T165" s="63">
        <f>IF(NOT((COUNTA($B165:$K165)+COUNTA($O165))&gt;0),"",IF($B165="Subactividad","Sub","Macro"))</f>
        <v/>
      </c>
      <c r="U165" s="63">
        <f>IF($T165="Macro",COUNTIFS($S$5:$S$1000,ROW(),$T$5:$T$1000,"Sub"),"")</f>
        <v/>
      </c>
      <c r="V165" s="63">
        <f>IF($T165="","",IF(ISNUMBER($F165),1,IFERROR(LOOKUP(2,1/($H165:$K165&lt;&gt;""),$H165:$K165),0)))</f>
        <v/>
      </c>
      <c r="W165" s="63">
        <f>IF($T165="","",IF(AND(ISNUMBER($F165),$F165&lt;=IF($Q165=MesCiclo,InicioCiclo,$Q165+MOD(2-WEEKDAY($Q165),7))+6),1,IF(ISNUMBER($H165),$H165,0)))</f>
        <v/>
      </c>
      <c r="X165" s="63">
        <f>IF($T165="","",IF(AND(ISNUMBER($F165),$F165&lt;=IF($Q165=MesCiclo,InicioCiclo,$Q165+MOD(2-WEEKDAY($Q165),7))+13),1,IF(ISNUMBER($I165),$I165,$W165)))</f>
        <v/>
      </c>
      <c r="Y165" s="63">
        <f>IF($T165="","",IF(AND(ISNUMBER($F165),$F165&lt;=IF($Q165=MesCiclo,InicioCiclo,$Q165+MOD(2-WEEKDAY($Q165),7))+20),1,IF(ISNUMBER($J165),$J165,$X165)))</f>
        <v/>
      </c>
      <c r="Z165" s="63">
        <f>IF($T165="","",IF(AND(ISNUMBER($F165),$F165&lt;=IF($Q165=MesCiclo,InicioCiclo,$Q165+MOD(2-WEEKDAY($Q165),7))+27),1,IF(ISNUMBER($K165),$K165,$Y165)))</f>
        <v/>
      </c>
      <c r="AA165" s="63">
        <f>IF($T165="","",IF(AND(ISNUMBER($F165),$F165&lt;=IF($Q165=MesCiclo,InicioCiclo,$Q165+MOD(2-WEEKDAY($Q165),7))+6),1,IF(N($U165)&gt;0,AVERAGEIFS($W$5:$W$1000,$S$5:$S$1000,ROW(),$T$5:$T$1000,"Sub"),$W165)))</f>
        <v/>
      </c>
      <c r="AB165" s="63">
        <f>IF($T165="","",IF(AND(ISNUMBER($F165),$F165&lt;=IF($Q165=MesCiclo,InicioCiclo,$Q165+MOD(2-WEEKDAY($Q165),7))+13),1,IF(N($U165)&gt;0,AVERAGEIFS($X$5:$X$1000,$S$5:$S$1000,ROW(),$T$5:$T$1000,"Sub"),$X165)))</f>
        <v/>
      </c>
      <c r="AC165" s="63">
        <f>IF($T165="","",IF(AND(ISNUMBER($F165),$F165&lt;=IF($Q165=MesCiclo,InicioCiclo,$Q165+MOD(2-WEEKDAY($Q165),7))+20),1,IF(N($U165)&gt;0,AVERAGEIFS($Y$5:$Y$1000,$S$5:$S$1000,ROW(),$T$5:$T$1000,"Sub"),$Y165)))</f>
        <v/>
      </c>
      <c r="AD165" s="63">
        <f>IF($T165="","",IF(AND(ISNUMBER($F165),$F165&lt;=IF($Q165=MesCiclo,InicioCiclo,$Q165+MOD(2-WEEKDAY($Q165),7))+27),1,IF(N($U165)&gt;0,AVERAGEIFS($Z$5:$Z$1000,$S$5:$S$1000,ROW(),$T$5:$T$1000,"Sub"),$Z165)))</f>
        <v/>
      </c>
      <c r="AE165" s="63">
        <f>IF($T165&lt;&gt;"Macro","",IF(COUNTIFS($Q$5:$Q$1000,$Q165,$T$5:$T$1000,"Macro",$G$5:$G$1000,"&gt;0")=0,1/COUNTIFS($Q$5:$Q$1000,$Q165,$T$5:$T$1000,"Macro"),IF(AND(ISNUMBER($G165),N($G165)&gt;0),$G165,SUMIFS($G$5:$G$1000,$Q$5:$Q$1000,$Q165,$T$5:$T$1000,"Macro")/COUNTIFS($Q$5:$Q$1000,$Q165,$T$5:$T$1000,"Macro",$G$5:$G$1000,"&gt;0"))/(COUNTIFS($Q$5:$Q$1000,$Q165,$T$5:$T$1000,"Macro")*SUMIFS($G$5:$G$1000,$Q$5:$Q$1000,$Q165,$T$5:$T$1000,"Macro")/COUNTIFS($Q$5:$Q$1000,$Q165,$T$5:$T$1000,"Macro",$G$5:$G$1000,"&gt;0"))))</f>
        <v/>
      </c>
    </row>
    <row r="166">
      <c r="A166" s="55">
        <f>IF(NOT((COUNTA($B166:$K166)+COUNTA($O166))&gt;0),"",IF($T166="Macro",COUNTIFS($T$5:$T166,"Macro",$Q$5:$Q166,$Q166),IF(N($S166)=0,"?",COUNTIFS(INDEX($T$5:$T$1000,1):INDEX($T$5:$T$1000,$S166-4),"Macro",INDEX($Q$5:$Q$1000,1):INDEX($Q$5:$Q$1000,$S166-4),INDEX($Q$5:$Q$1000,$S166-4))&amp;"."&amp;COUNTIFS($S$5:$S166,$S166,$T$5:$T166,"Sub"))))</f>
        <v/>
      </c>
      <c r="B166" s="56" t="n"/>
      <c r="C166" s="57" t="n"/>
      <c r="D166" s="58" t="n"/>
      <c r="E166" s="58" t="n"/>
      <c r="F166" s="58" t="n"/>
      <c r="G166" s="59" t="n"/>
      <c r="H166" s="59" t="n"/>
      <c r="I166" s="59" t="n"/>
      <c r="J166" s="59" t="n"/>
      <c r="K166" s="59" t="n"/>
      <c r="L166" s="60">
        <f>IF(NOT((COUNTA($B166:$K166)+COUNTA($O166))&gt;0),"",IF(ISNUMBER($F166),1,IF(N($U166)&gt;0,AVERAGEIFS($V$5:$V$1000,$S$5:$S$1000,ROW(),$T$5:$T$1000,"Sub"),$V166)))</f>
        <v/>
      </c>
      <c r="M166" s="55">
        <f>IF($L166="","",IF($L166&gt;=1,"Completado",IF($L166&gt;0,"En curso","Pendiente")))</f>
        <v/>
      </c>
      <c r="N166" s="55">
        <f>IF(NOT((COUNTA($B166:$K166)+COUNTA($O166))&gt;0),"",IF(ISNUMBER($F166),IF(AND(ISNUMBER($E166),$F166&gt;$E166),"Cumplida con "&amp;($F166-$E166)&amp;IF($F166-$E166=1," día"," días")&amp;" de retraso","Cumplida"),IF(N($L166)&gt;=1,"Cumplida",IF(NOT(ISNUMBER($E166)),"Sin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plazo")))))))</f>
        <v/>
      </c>
      <c r="O166" s="57" t="n"/>
      <c r="P166" s="61">
        <f>IF(NOT((COUNTA($B166:$K166)+COUNTA($O166))&gt;0),"",IF((IF($C166="","Falta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",""))="","✔ OK","⚠ "&amp;LEFT(IF($C166="","Falta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",""),LEN(IF($C166="","Falta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",""))-3)))</f>
        <v/>
      </c>
      <c r="Q166" s="62">
        <f>IF(NOT((COUNTA($B166:$K166)+COUNTA($O166))&gt;0),"",IF(AND($T166="Sub",N($S166)&gt;0),IF(ISNUMBER(INDEX($D$5:$D$1000,$S166-4)),DATE(YEAR(INDEX($D$5:$D$1000,$S166-4)),MONTH(INDEX($D$5:$D$1000,$S166-4)),1),IF(ISNUMBER(INDEX($E$5:$E$1000,$S166-4)),DATE(YEAR(INDEX($E$5:$E$1000,$S166-4)),MONTH(INDEX($E$5:$E$1000,$S166-4)),1),MesCiclo)),IF(ISNUMBER($D166),DATE(YEAR($D166),MONTH($D166),1),IF(ISNUMBER($E166),DATE(YEAR($E166),MONTH($E166),1),MesCiclo))))</f>
        <v/>
      </c>
      <c r="R166" s="63">
        <f>IF(OR($Q166="",$Q166&lt;&gt;MesCiclo),"",COUNTIF($Q$5:$Q166,MesCiclo))</f>
        <v/>
      </c>
      <c r="S166" s="63">
        <f>IF($T166="","",IF($T166="Macro",ROW(),IFERROR(LOOKUP(2,1/($T$5:$T166="Macro"),ROW($T$5:$T166)),0)))</f>
        <v/>
      </c>
      <c r="T166" s="63">
        <f>IF(NOT((COUNTA($B166:$K166)+COUNTA($O166))&gt;0),"",IF($B166="Subactividad","Sub","Macro"))</f>
        <v/>
      </c>
      <c r="U166" s="63">
        <f>IF($T166="Macro",COUNTIFS($S$5:$S$1000,ROW(),$T$5:$T$1000,"Sub"),"")</f>
        <v/>
      </c>
      <c r="V166" s="63">
        <f>IF($T166="","",IF(ISNUMBER($F166),1,IFERROR(LOOKUP(2,1/($H166:$K166&lt;&gt;""),$H166:$K166),0)))</f>
        <v/>
      </c>
      <c r="W166" s="63">
        <f>IF($T166="","",IF(AND(ISNUMBER($F166),$F166&lt;=IF($Q166=MesCiclo,InicioCiclo,$Q166+MOD(2-WEEKDAY($Q166),7))+6),1,IF(ISNUMBER($H166),$H166,0)))</f>
        <v/>
      </c>
      <c r="X166" s="63">
        <f>IF($T166="","",IF(AND(ISNUMBER($F166),$F166&lt;=IF($Q166=MesCiclo,InicioCiclo,$Q166+MOD(2-WEEKDAY($Q166),7))+13),1,IF(ISNUMBER($I166),$I166,$W166)))</f>
        <v/>
      </c>
      <c r="Y166" s="63">
        <f>IF($T166="","",IF(AND(ISNUMBER($F166),$F166&lt;=IF($Q166=MesCiclo,InicioCiclo,$Q166+MOD(2-WEEKDAY($Q166),7))+20),1,IF(ISNUMBER($J166),$J166,$X166)))</f>
        <v/>
      </c>
      <c r="Z166" s="63">
        <f>IF($T166="","",IF(AND(ISNUMBER($F166),$F166&lt;=IF($Q166=MesCiclo,InicioCiclo,$Q166+MOD(2-WEEKDAY($Q166),7))+27),1,IF(ISNUMBER($K166),$K166,$Y166)))</f>
        <v/>
      </c>
      <c r="AA166" s="63">
        <f>IF($T166="","",IF(AND(ISNUMBER($F166),$F166&lt;=IF($Q166=MesCiclo,InicioCiclo,$Q166+MOD(2-WEEKDAY($Q166),7))+6),1,IF(N($U166)&gt;0,AVERAGEIFS($W$5:$W$1000,$S$5:$S$1000,ROW(),$T$5:$T$1000,"Sub"),$W166)))</f>
        <v/>
      </c>
      <c r="AB166" s="63">
        <f>IF($T166="","",IF(AND(ISNUMBER($F166),$F166&lt;=IF($Q166=MesCiclo,InicioCiclo,$Q166+MOD(2-WEEKDAY($Q166),7))+13),1,IF(N($U166)&gt;0,AVERAGEIFS($X$5:$X$1000,$S$5:$S$1000,ROW(),$T$5:$T$1000,"Sub"),$X166)))</f>
        <v/>
      </c>
      <c r="AC166" s="63">
        <f>IF($T166="","",IF(AND(ISNUMBER($F166),$F166&lt;=IF($Q166=MesCiclo,InicioCiclo,$Q166+MOD(2-WEEKDAY($Q166),7))+20),1,IF(N($U166)&gt;0,AVERAGEIFS($Y$5:$Y$1000,$S$5:$S$1000,ROW(),$T$5:$T$1000,"Sub"),$Y166)))</f>
        <v/>
      </c>
      <c r="AD166" s="63">
        <f>IF($T166="","",IF(AND(ISNUMBER($F166),$F166&lt;=IF($Q166=MesCiclo,InicioCiclo,$Q166+MOD(2-WEEKDAY($Q166),7))+27),1,IF(N($U166)&gt;0,AVERAGEIFS($Z$5:$Z$1000,$S$5:$S$1000,ROW(),$T$5:$T$1000,"Sub"),$Z166)))</f>
        <v/>
      </c>
      <c r="AE166" s="63">
        <f>IF($T166&lt;&gt;"Macro","",IF(COUNTIFS($Q$5:$Q$1000,$Q166,$T$5:$T$1000,"Macro",$G$5:$G$1000,"&gt;0")=0,1/COUNTIFS($Q$5:$Q$1000,$Q166,$T$5:$T$1000,"Macro"),IF(AND(ISNUMBER($G166),N($G166)&gt;0),$G166,SUMIFS($G$5:$G$1000,$Q$5:$Q$1000,$Q166,$T$5:$T$1000,"Macro")/COUNTIFS($Q$5:$Q$1000,$Q166,$T$5:$T$1000,"Macro",$G$5:$G$1000,"&gt;0"))/(COUNTIFS($Q$5:$Q$1000,$Q166,$T$5:$T$1000,"Macro")*SUMIFS($G$5:$G$1000,$Q$5:$Q$1000,$Q166,$T$5:$T$1000,"Macro")/COUNTIFS($Q$5:$Q$1000,$Q166,$T$5:$T$1000,"Macro",$G$5:$G$1000,"&gt;0"))))</f>
        <v/>
      </c>
    </row>
    <row r="167">
      <c r="A167" s="55">
        <f>IF(NOT((COUNTA($B167:$K167)+COUNTA($O167))&gt;0),"",IF($T167="Macro",COUNTIFS($T$5:$T167,"Macro",$Q$5:$Q167,$Q167),IF(N($S167)=0,"?",COUNTIFS(INDEX($T$5:$T$1000,1):INDEX($T$5:$T$1000,$S167-4),"Macro",INDEX($Q$5:$Q$1000,1):INDEX($Q$5:$Q$1000,$S167-4),INDEX($Q$5:$Q$1000,$S167-4))&amp;"."&amp;COUNTIFS($S$5:$S167,$S167,$T$5:$T167,"Sub"))))</f>
        <v/>
      </c>
      <c r="B167" s="56" t="n"/>
      <c r="C167" s="57" t="n"/>
      <c r="D167" s="58" t="n"/>
      <c r="E167" s="58" t="n"/>
      <c r="F167" s="58" t="n"/>
      <c r="G167" s="59" t="n"/>
      <c r="H167" s="59" t="n"/>
      <c r="I167" s="59" t="n"/>
      <c r="J167" s="59" t="n"/>
      <c r="K167" s="59" t="n"/>
      <c r="L167" s="60">
        <f>IF(NOT((COUNTA($B167:$K167)+COUNTA($O167))&gt;0),"",IF(ISNUMBER($F167),1,IF(N($U167)&gt;0,AVERAGEIFS($V$5:$V$1000,$S$5:$S$1000,ROW(),$T$5:$T$1000,"Sub"),$V167)))</f>
        <v/>
      </c>
      <c r="M167" s="55">
        <f>IF($L167="","",IF($L167&gt;=1,"Completado",IF($L167&gt;0,"En curso","Pendiente")))</f>
        <v/>
      </c>
      <c r="N167" s="55">
        <f>IF(NOT((COUNTA($B167:$K167)+COUNTA($O167))&gt;0),"",IF(ISNUMBER($F167),IF(AND(ISNUMBER($E167),$F167&gt;$E167),"Cumplida con "&amp;($F167-$E167)&amp;IF($F167-$E167=1," día"," días")&amp;" de retraso","Cumplida"),IF(N($L167)&gt;=1,"Cumplida",IF(NOT(ISNUMBER($E167)),"Sin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plazo")))))))</f>
        <v/>
      </c>
      <c r="O167" s="57" t="n"/>
      <c r="P167" s="61">
        <f>IF(NOT((COUNTA($B167:$K167)+COUNTA($O167))&gt;0),"",IF((IF($C167="","Falta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",""))="","✔ OK","⚠ "&amp;LEFT(IF($C167="","Falta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",""),LEN(IF($C167="","Falta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",""))-3)))</f>
        <v/>
      </c>
      <c r="Q167" s="62">
        <f>IF(NOT((COUNTA($B167:$K167)+COUNTA($O167))&gt;0),"",IF(AND($T167="Sub",N($S167)&gt;0),IF(ISNUMBER(INDEX($D$5:$D$1000,$S167-4)),DATE(YEAR(INDEX($D$5:$D$1000,$S167-4)),MONTH(INDEX($D$5:$D$1000,$S167-4)),1),IF(ISNUMBER(INDEX($E$5:$E$1000,$S167-4)),DATE(YEAR(INDEX($E$5:$E$1000,$S167-4)),MONTH(INDEX($E$5:$E$1000,$S167-4)),1),MesCiclo)),IF(ISNUMBER($D167),DATE(YEAR($D167),MONTH($D167),1),IF(ISNUMBER($E167),DATE(YEAR($E167),MONTH($E167),1),MesCiclo))))</f>
        <v/>
      </c>
      <c r="R167" s="63">
        <f>IF(OR($Q167="",$Q167&lt;&gt;MesCiclo),"",COUNTIF($Q$5:$Q167,MesCiclo))</f>
        <v/>
      </c>
      <c r="S167" s="63">
        <f>IF($T167="","",IF($T167="Macro",ROW(),IFERROR(LOOKUP(2,1/($T$5:$T167="Macro"),ROW($T$5:$T167)),0)))</f>
        <v/>
      </c>
      <c r="T167" s="63">
        <f>IF(NOT((COUNTA($B167:$K167)+COUNTA($O167))&gt;0),"",IF($B167="Subactividad","Sub","Macro"))</f>
        <v/>
      </c>
      <c r="U167" s="63">
        <f>IF($T167="Macro",COUNTIFS($S$5:$S$1000,ROW(),$T$5:$T$1000,"Sub"),"")</f>
        <v/>
      </c>
      <c r="V167" s="63">
        <f>IF($T167="","",IF(ISNUMBER($F167),1,IFERROR(LOOKUP(2,1/($H167:$K167&lt;&gt;""),$H167:$K167),0)))</f>
        <v/>
      </c>
      <c r="W167" s="63">
        <f>IF($T167="","",IF(AND(ISNUMBER($F167),$F167&lt;=IF($Q167=MesCiclo,InicioCiclo,$Q167+MOD(2-WEEKDAY($Q167),7))+6),1,IF(ISNUMBER($H167),$H167,0)))</f>
        <v/>
      </c>
      <c r="X167" s="63">
        <f>IF($T167="","",IF(AND(ISNUMBER($F167),$F167&lt;=IF($Q167=MesCiclo,InicioCiclo,$Q167+MOD(2-WEEKDAY($Q167),7))+13),1,IF(ISNUMBER($I167),$I167,$W167)))</f>
        <v/>
      </c>
      <c r="Y167" s="63">
        <f>IF($T167="","",IF(AND(ISNUMBER($F167),$F167&lt;=IF($Q167=MesCiclo,InicioCiclo,$Q167+MOD(2-WEEKDAY($Q167),7))+20),1,IF(ISNUMBER($J167),$J167,$X167)))</f>
        <v/>
      </c>
      <c r="Z167" s="63">
        <f>IF($T167="","",IF(AND(ISNUMBER($F167),$F167&lt;=IF($Q167=MesCiclo,InicioCiclo,$Q167+MOD(2-WEEKDAY($Q167),7))+27),1,IF(ISNUMBER($K167),$K167,$Y167)))</f>
        <v/>
      </c>
      <c r="AA167" s="63">
        <f>IF($T167="","",IF(AND(ISNUMBER($F167),$F167&lt;=IF($Q167=MesCiclo,InicioCiclo,$Q167+MOD(2-WEEKDAY($Q167),7))+6),1,IF(N($U167)&gt;0,AVERAGEIFS($W$5:$W$1000,$S$5:$S$1000,ROW(),$T$5:$T$1000,"Sub"),$W167)))</f>
        <v/>
      </c>
      <c r="AB167" s="63">
        <f>IF($T167="","",IF(AND(ISNUMBER($F167),$F167&lt;=IF($Q167=MesCiclo,InicioCiclo,$Q167+MOD(2-WEEKDAY($Q167),7))+13),1,IF(N($U167)&gt;0,AVERAGEIFS($X$5:$X$1000,$S$5:$S$1000,ROW(),$T$5:$T$1000,"Sub"),$X167)))</f>
        <v/>
      </c>
      <c r="AC167" s="63">
        <f>IF($T167="","",IF(AND(ISNUMBER($F167),$F167&lt;=IF($Q167=MesCiclo,InicioCiclo,$Q167+MOD(2-WEEKDAY($Q167),7))+20),1,IF(N($U167)&gt;0,AVERAGEIFS($Y$5:$Y$1000,$S$5:$S$1000,ROW(),$T$5:$T$1000,"Sub"),$Y167)))</f>
        <v/>
      </c>
      <c r="AD167" s="63">
        <f>IF($T167="","",IF(AND(ISNUMBER($F167),$F167&lt;=IF($Q167=MesCiclo,InicioCiclo,$Q167+MOD(2-WEEKDAY($Q167),7))+27),1,IF(N($U167)&gt;0,AVERAGEIFS($Z$5:$Z$1000,$S$5:$S$1000,ROW(),$T$5:$T$1000,"Sub"),$Z167)))</f>
        <v/>
      </c>
      <c r="AE167" s="63">
        <f>IF($T167&lt;&gt;"Macro","",IF(COUNTIFS($Q$5:$Q$1000,$Q167,$T$5:$T$1000,"Macro",$G$5:$G$1000,"&gt;0")=0,1/COUNTIFS($Q$5:$Q$1000,$Q167,$T$5:$T$1000,"Macro"),IF(AND(ISNUMBER($G167),N($G167)&gt;0),$G167,SUMIFS($G$5:$G$1000,$Q$5:$Q$1000,$Q167,$T$5:$T$1000,"Macro")/COUNTIFS($Q$5:$Q$1000,$Q167,$T$5:$T$1000,"Macro",$G$5:$G$1000,"&gt;0"))/(COUNTIFS($Q$5:$Q$1000,$Q167,$T$5:$T$1000,"Macro")*SUMIFS($G$5:$G$1000,$Q$5:$Q$1000,$Q167,$T$5:$T$1000,"Macro")/COUNTIFS($Q$5:$Q$1000,$Q167,$T$5:$T$1000,"Macro",$G$5:$G$1000,"&gt;0"))))</f>
        <v/>
      </c>
    </row>
    <row r="168">
      <c r="A168" s="55">
        <f>IF(NOT((COUNTA($B168:$K168)+COUNTA($O168))&gt;0),"",IF($T168="Macro",COUNTIFS($T$5:$T168,"Macro",$Q$5:$Q168,$Q168),IF(N($S168)=0,"?",COUNTIFS(INDEX($T$5:$T$1000,1):INDEX($T$5:$T$1000,$S168-4),"Macro",INDEX($Q$5:$Q$1000,1):INDEX($Q$5:$Q$1000,$S168-4),INDEX($Q$5:$Q$1000,$S168-4))&amp;"."&amp;COUNTIFS($S$5:$S168,$S168,$T$5:$T168,"Sub"))))</f>
        <v/>
      </c>
      <c r="B168" s="56" t="n"/>
      <c r="C168" s="57" t="n"/>
      <c r="D168" s="58" t="n"/>
      <c r="E168" s="58" t="n"/>
      <c r="F168" s="58" t="n"/>
      <c r="G168" s="59" t="n"/>
      <c r="H168" s="59" t="n"/>
      <c r="I168" s="59" t="n"/>
      <c r="J168" s="59" t="n"/>
      <c r="K168" s="59" t="n"/>
      <c r="L168" s="60">
        <f>IF(NOT((COUNTA($B168:$K168)+COUNTA($O168))&gt;0),"",IF(ISNUMBER($F168),1,IF(N($U168)&gt;0,AVERAGEIFS($V$5:$V$1000,$S$5:$S$1000,ROW(),$T$5:$T$1000,"Sub"),$V168)))</f>
        <v/>
      </c>
      <c r="M168" s="55">
        <f>IF($L168="","",IF($L168&gt;=1,"Completado",IF($L168&gt;0,"En curso","Pendiente")))</f>
        <v/>
      </c>
      <c r="N168" s="55">
        <f>IF(NOT((COUNTA($B168:$K168)+COUNTA($O168))&gt;0),"",IF(ISNUMBER($F168),IF(AND(ISNUMBER($E168),$F168&gt;$E168),"Cumplida con "&amp;($F168-$E168)&amp;IF($F168-$E168=1," día"," días")&amp;" de retraso","Cumplida"),IF(N($L168)&gt;=1,"Cumplida",IF(NOT(ISNUMBER($E168)),"Sin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plazo")))))))</f>
        <v/>
      </c>
      <c r="O168" s="57" t="n"/>
      <c r="P168" s="61">
        <f>IF(NOT((COUNTA($B168:$K168)+COUNTA($O168))&gt;0),"",IF((IF($C168="","Falta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",""))="","✔ OK","⚠ "&amp;LEFT(IF($C168="","Falta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",""),LEN(IF($C168="","Falta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",""))-3)))</f>
        <v/>
      </c>
      <c r="Q168" s="62">
        <f>IF(NOT((COUNTA($B168:$K168)+COUNTA($O168))&gt;0),"",IF(AND($T168="Sub",N($S168)&gt;0),IF(ISNUMBER(INDEX($D$5:$D$1000,$S168-4)),DATE(YEAR(INDEX($D$5:$D$1000,$S168-4)),MONTH(INDEX($D$5:$D$1000,$S168-4)),1),IF(ISNUMBER(INDEX($E$5:$E$1000,$S168-4)),DATE(YEAR(INDEX($E$5:$E$1000,$S168-4)),MONTH(INDEX($E$5:$E$1000,$S168-4)),1),MesCiclo)),IF(ISNUMBER($D168),DATE(YEAR($D168),MONTH($D168),1),IF(ISNUMBER($E168),DATE(YEAR($E168),MONTH($E168),1),MesCiclo))))</f>
        <v/>
      </c>
      <c r="R168" s="63">
        <f>IF(OR($Q168="",$Q168&lt;&gt;MesCiclo),"",COUNTIF($Q$5:$Q168,MesCiclo))</f>
        <v/>
      </c>
      <c r="S168" s="63">
        <f>IF($T168="","",IF($T168="Macro",ROW(),IFERROR(LOOKUP(2,1/($T$5:$T168="Macro"),ROW($T$5:$T168)),0)))</f>
        <v/>
      </c>
      <c r="T168" s="63">
        <f>IF(NOT((COUNTA($B168:$K168)+COUNTA($O168))&gt;0),"",IF($B168="Subactividad","Sub","Macro"))</f>
        <v/>
      </c>
      <c r="U168" s="63">
        <f>IF($T168="Macro",COUNTIFS($S$5:$S$1000,ROW(),$T$5:$T$1000,"Sub"),"")</f>
        <v/>
      </c>
      <c r="V168" s="63">
        <f>IF($T168="","",IF(ISNUMBER($F168),1,IFERROR(LOOKUP(2,1/($H168:$K168&lt;&gt;""),$H168:$K168),0)))</f>
        <v/>
      </c>
      <c r="W168" s="63">
        <f>IF($T168="","",IF(AND(ISNUMBER($F168),$F168&lt;=IF($Q168=MesCiclo,InicioCiclo,$Q168+MOD(2-WEEKDAY($Q168),7))+6),1,IF(ISNUMBER($H168),$H168,0)))</f>
        <v/>
      </c>
      <c r="X168" s="63">
        <f>IF($T168="","",IF(AND(ISNUMBER($F168),$F168&lt;=IF($Q168=MesCiclo,InicioCiclo,$Q168+MOD(2-WEEKDAY($Q168),7))+13),1,IF(ISNUMBER($I168),$I168,$W168)))</f>
        <v/>
      </c>
      <c r="Y168" s="63">
        <f>IF($T168="","",IF(AND(ISNUMBER($F168),$F168&lt;=IF($Q168=MesCiclo,InicioCiclo,$Q168+MOD(2-WEEKDAY($Q168),7))+20),1,IF(ISNUMBER($J168),$J168,$X168)))</f>
        <v/>
      </c>
      <c r="Z168" s="63">
        <f>IF($T168="","",IF(AND(ISNUMBER($F168),$F168&lt;=IF($Q168=MesCiclo,InicioCiclo,$Q168+MOD(2-WEEKDAY($Q168),7))+27),1,IF(ISNUMBER($K168),$K168,$Y168)))</f>
        <v/>
      </c>
      <c r="AA168" s="63">
        <f>IF($T168="","",IF(AND(ISNUMBER($F168),$F168&lt;=IF($Q168=MesCiclo,InicioCiclo,$Q168+MOD(2-WEEKDAY($Q168),7))+6),1,IF(N($U168)&gt;0,AVERAGEIFS($W$5:$W$1000,$S$5:$S$1000,ROW(),$T$5:$T$1000,"Sub"),$W168)))</f>
        <v/>
      </c>
      <c r="AB168" s="63">
        <f>IF($T168="","",IF(AND(ISNUMBER($F168),$F168&lt;=IF($Q168=MesCiclo,InicioCiclo,$Q168+MOD(2-WEEKDAY($Q168),7))+13),1,IF(N($U168)&gt;0,AVERAGEIFS($X$5:$X$1000,$S$5:$S$1000,ROW(),$T$5:$T$1000,"Sub"),$X168)))</f>
        <v/>
      </c>
      <c r="AC168" s="63">
        <f>IF($T168="","",IF(AND(ISNUMBER($F168),$F168&lt;=IF($Q168=MesCiclo,InicioCiclo,$Q168+MOD(2-WEEKDAY($Q168),7))+20),1,IF(N($U168)&gt;0,AVERAGEIFS($Y$5:$Y$1000,$S$5:$S$1000,ROW(),$T$5:$T$1000,"Sub"),$Y168)))</f>
        <v/>
      </c>
      <c r="AD168" s="63">
        <f>IF($T168="","",IF(AND(ISNUMBER($F168),$F168&lt;=IF($Q168=MesCiclo,InicioCiclo,$Q168+MOD(2-WEEKDAY($Q168),7))+27),1,IF(N($U168)&gt;0,AVERAGEIFS($Z$5:$Z$1000,$S$5:$S$1000,ROW(),$T$5:$T$1000,"Sub"),$Z168)))</f>
        <v/>
      </c>
      <c r="AE168" s="63">
        <f>IF($T168&lt;&gt;"Macro","",IF(COUNTIFS($Q$5:$Q$1000,$Q168,$T$5:$T$1000,"Macro",$G$5:$G$1000,"&gt;0")=0,1/COUNTIFS($Q$5:$Q$1000,$Q168,$T$5:$T$1000,"Macro"),IF(AND(ISNUMBER($G168),N($G168)&gt;0),$G168,SUMIFS($G$5:$G$1000,$Q$5:$Q$1000,$Q168,$T$5:$T$1000,"Macro")/COUNTIFS($Q$5:$Q$1000,$Q168,$T$5:$T$1000,"Macro",$G$5:$G$1000,"&gt;0"))/(COUNTIFS($Q$5:$Q$1000,$Q168,$T$5:$T$1000,"Macro")*SUMIFS($G$5:$G$1000,$Q$5:$Q$1000,$Q168,$T$5:$T$1000,"Macro")/COUNTIFS($Q$5:$Q$1000,$Q168,$T$5:$T$1000,"Macro",$G$5:$G$1000,"&gt;0"))))</f>
        <v/>
      </c>
    </row>
    <row r="169">
      <c r="A169" s="55">
        <f>IF(NOT((COUNTA($B169:$K169)+COUNTA($O169))&gt;0),"",IF($T169="Macro",COUNTIFS($T$5:$T169,"Macro",$Q$5:$Q169,$Q169),IF(N($S169)=0,"?",COUNTIFS(INDEX($T$5:$T$1000,1):INDEX($T$5:$T$1000,$S169-4),"Macro",INDEX($Q$5:$Q$1000,1):INDEX($Q$5:$Q$1000,$S169-4),INDEX($Q$5:$Q$1000,$S169-4))&amp;"."&amp;COUNTIFS($S$5:$S169,$S169,$T$5:$T169,"Sub"))))</f>
        <v/>
      </c>
      <c r="B169" s="56" t="n"/>
      <c r="C169" s="57" t="n"/>
      <c r="D169" s="58" t="n"/>
      <c r="E169" s="58" t="n"/>
      <c r="F169" s="58" t="n"/>
      <c r="G169" s="59" t="n"/>
      <c r="H169" s="59" t="n"/>
      <c r="I169" s="59" t="n"/>
      <c r="J169" s="59" t="n"/>
      <c r="K169" s="59" t="n"/>
      <c r="L169" s="60">
        <f>IF(NOT((COUNTA($B169:$K169)+COUNTA($O169))&gt;0),"",IF(ISNUMBER($F169),1,IF(N($U169)&gt;0,AVERAGEIFS($V$5:$V$1000,$S$5:$S$1000,ROW(),$T$5:$T$1000,"Sub"),$V169)))</f>
        <v/>
      </c>
      <c r="M169" s="55">
        <f>IF($L169="","",IF($L169&gt;=1,"Completado",IF($L169&gt;0,"En curso","Pendiente")))</f>
        <v/>
      </c>
      <c r="N169" s="55">
        <f>IF(NOT((COUNTA($B169:$K169)+COUNTA($O169))&gt;0),"",IF(ISNUMBER($F169),IF(AND(ISNUMBER($E169),$F169&gt;$E169),"Cumplida con "&amp;($F169-$E169)&amp;IF($F169-$E169=1," día"," días")&amp;" de retraso","Cumplida"),IF(N($L169)&gt;=1,"Cumplida",IF(NOT(ISNUMBER($E169)),"Sin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plazo")))))))</f>
        <v/>
      </c>
      <c r="O169" s="57" t="n"/>
      <c r="P169" s="61">
        <f>IF(NOT((COUNTA($B169:$K169)+COUNTA($O169))&gt;0),"",IF((IF($C169="","Falta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",""))="","✔ OK","⚠ "&amp;LEFT(IF($C169="","Falta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",""),LEN(IF($C169="","Falta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",""))-3)))</f>
        <v/>
      </c>
      <c r="Q169" s="62">
        <f>IF(NOT((COUNTA($B169:$K169)+COUNTA($O169))&gt;0),"",IF(AND($T169="Sub",N($S169)&gt;0),IF(ISNUMBER(INDEX($D$5:$D$1000,$S169-4)),DATE(YEAR(INDEX($D$5:$D$1000,$S169-4)),MONTH(INDEX($D$5:$D$1000,$S169-4)),1),IF(ISNUMBER(INDEX($E$5:$E$1000,$S169-4)),DATE(YEAR(INDEX($E$5:$E$1000,$S169-4)),MONTH(INDEX($E$5:$E$1000,$S169-4)),1),MesCiclo)),IF(ISNUMBER($D169),DATE(YEAR($D169),MONTH($D169),1),IF(ISNUMBER($E169),DATE(YEAR($E169),MONTH($E169),1),MesCiclo))))</f>
        <v/>
      </c>
      <c r="R169" s="63">
        <f>IF(OR($Q169="",$Q169&lt;&gt;MesCiclo),"",COUNTIF($Q$5:$Q169,MesCiclo))</f>
        <v/>
      </c>
      <c r="S169" s="63">
        <f>IF($T169="","",IF($T169="Macro",ROW(),IFERROR(LOOKUP(2,1/($T$5:$T169="Macro"),ROW($T$5:$T169)),0)))</f>
        <v/>
      </c>
      <c r="T169" s="63">
        <f>IF(NOT((COUNTA($B169:$K169)+COUNTA($O169))&gt;0),"",IF($B169="Subactividad","Sub","Macro"))</f>
        <v/>
      </c>
      <c r="U169" s="63">
        <f>IF($T169="Macro",COUNTIFS($S$5:$S$1000,ROW(),$T$5:$T$1000,"Sub"),"")</f>
        <v/>
      </c>
      <c r="V169" s="63">
        <f>IF($T169="","",IF(ISNUMBER($F169),1,IFERROR(LOOKUP(2,1/($H169:$K169&lt;&gt;""),$H169:$K169),0)))</f>
        <v/>
      </c>
      <c r="W169" s="63">
        <f>IF($T169="","",IF(AND(ISNUMBER($F169),$F169&lt;=IF($Q169=MesCiclo,InicioCiclo,$Q169+MOD(2-WEEKDAY($Q169),7))+6),1,IF(ISNUMBER($H169),$H169,0)))</f>
        <v/>
      </c>
      <c r="X169" s="63">
        <f>IF($T169="","",IF(AND(ISNUMBER($F169),$F169&lt;=IF($Q169=MesCiclo,InicioCiclo,$Q169+MOD(2-WEEKDAY($Q169),7))+13),1,IF(ISNUMBER($I169),$I169,$W169)))</f>
        <v/>
      </c>
      <c r="Y169" s="63">
        <f>IF($T169="","",IF(AND(ISNUMBER($F169),$F169&lt;=IF($Q169=MesCiclo,InicioCiclo,$Q169+MOD(2-WEEKDAY($Q169),7))+20),1,IF(ISNUMBER($J169),$J169,$X169)))</f>
        <v/>
      </c>
      <c r="Z169" s="63">
        <f>IF($T169="","",IF(AND(ISNUMBER($F169),$F169&lt;=IF($Q169=MesCiclo,InicioCiclo,$Q169+MOD(2-WEEKDAY($Q169),7))+27),1,IF(ISNUMBER($K169),$K169,$Y169)))</f>
        <v/>
      </c>
      <c r="AA169" s="63">
        <f>IF($T169="","",IF(AND(ISNUMBER($F169),$F169&lt;=IF($Q169=MesCiclo,InicioCiclo,$Q169+MOD(2-WEEKDAY($Q169),7))+6),1,IF(N($U169)&gt;0,AVERAGEIFS($W$5:$W$1000,$S$5:$S$1000,ROW(),$T$5:$T$1000,"Sub"),$W169)))</f>
        <v/>
      </c>
      <c r="AB169" s="63">
        <f>IF($T169="","",IF(AND(ISNUMBER($F169),$F169&lt;=IF($Q169=MesCiclo,InicioCiclo,$Q169+MOD(2-WEEKDAY($Q169),7))+13),1,IF(N($U169)&gt;0,AVERAGEIFS($X$5:$X$1000,$S$5:$S$1000,ROW(),$T$5:$T$1000,"Sub"),$X169)))</f>
        <v/>
      </c>
      <c r="AC169" s="63">
        <f>IF($T169="","",IF(AND(ISNUMBER($F169),$F169&lt;=IF($Q169=MesCiclo,InicioCiclo,$Q169+MOD(2-WEEKDAY($Q169),7))+20),1,IF(N($U169)&gt;0,AVERAGEIFS($Y$5:$Y$1000,$S$5:$S$1000,ROW(),$T$5:$T$1000,"Sub"),$Y169)))</f>
        <v/>
      </c>
      <c r="AD169" s="63">
        <f>IF($T169="","",IF(AND(ISNUMBER($F169),$F169&lt;=IF($Q169=MesCiclo,InicioCiclo,$Q169+MOD(2-WEEKDAY($Q169),7))+27),1,IF(N($U169)&gt;0,AVERAGEIFS($Z$5:$Z$1000,$S$5:$S$1000,ROW(),$T$5:$T$1000,"Sub"),$Z169)))</f>
        <v/>
      </c>
      <c r="AE169" s="63">
        <f>IF($T169&lt;&gt;"Macro","",IF(COUNTIFS($Q$5:$Q$1000,$Q169,$T$5:$T$1000,"Macro",$G$5:$G$1000,"&gt;0")=0,1/COUNTIFS($Q$5:$Q$1000,$Q169,$T$5:$T$1000,"Macro"),IF(AND(ISNUMBER($G169),N($G169)&gt;0),$G169,SUMIFS($G$5:$G$1000,$Q$5:$Q$1000,$Q169,$T$5:$T$1000,"Macro")/COUNTIFS($Q$5:$Q$1000,$Q169,$T$5:$T$1000,"Macro",$G$5:$G$1000,"&gt;0"))/(COUNTIFS($Q$5:$Q$1000,$Q169,$T$5:$T$1000,"Macro")*SUMIFS($G$5:$G$1000,$Q$5:$Q$1000,$Q169,$T$5:$T$1000,"Macro")/COUNTIFS($Q$5:$Q$1000,$Q169,$T$5:$T$1000,"Macro",$G$5:$G$1000,"&gt;0"))))</f>
        <v/>
      </c>
    </row>
    <row r="170">
      <c r="A170" s="55">
        <f>IF(NOT((COUNTA($B170:$K170)+COUNTA($O170))&gt;0),"",IF($T170="Macro",COUNTIFS($T$5:$T170,"Macro",$Q$5:$Q170,$Q170),IF(N($S170)=0,"?",COUNTIFS(INDEX($T$5:$T$1000,1):INDEX($T$5:$T$1000,$S170-4),"Macro",INDEX($Q$5:$Q$1000,1):INDEX($Q$5:$Q$1000,$S170-4),INDEX($Q$5:$Q$1000,$S170-4))&amp;"."&amp;COUNTIFS($S$5:$S170,$S170,$T$5:$T170,"Sub"))))</f>
        <v/>
      </c>
      <c r="B170" s="56" t="n"/>
      <c r="C170" s="57" t="n"/>
      <c r="D170" s="58" t="n"/>
      <c r="E170" s="58" t="n"/>
      <c r="F170" s="58" t="n"/>
      <c r="G170" s="59" t="n"/>
      <c r="H170" s="59" t="n"/>
      <c r="I170" s="59" t="n"/>
      <c r="J170" s="59" t="n"/>
      <c r="K170" s="59" t="n"/>
      <c r="L170" s="60">
        <f>IF(NOT((COUNTA($B170:$K170)+COUNTA($O170))&gt;0),"",IF(ISNUMBER($F170),1,IF(N($U170)&gt;0,AVERAGEIFS($V$5:$V$1000,$S$5:$S$1000,ROW(),$T$5:$T$1000,"Sub"),$V170)))</f>
        <v/>
      </c>
      <c r="M170" s="55">
        <f>IF($L170="","",IF($L170&gt;=1,"Completado",IF($L170&gt;0,"En curso","Pendiente")))</f>
        <v/>
      </c>
      <c r="N170" s="55">
        <f>IF(NOT((COUNTA($B170:$K170)+COUNTA($O170))&gt;0),"",IF(ISNUMBER($F170),IF(AND(ISNUMBER($E170),$F170&gt;$E170),"Cumplida con "&amp;($F170-$E170)&amp;IF($F170-$E170=1," día"," días")&amp;" de retraso","Cumplida"),IF(N($L170)&gt;=1,"Cumplida",IF(NOT(ISNUMBER($E170)),"Sin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plazo")))))))</f>
        <v/>
      </c>
      <c r="O170" s="57" t="n"/>
      <c r="P170" s="61">
        <f>IF(NOT((COUNTA($B170:$K170)+COUNTA($O170))&gt;0),"",IF((IF($C170="","Falta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",""))="","✔ OK","⚠ "&amp;LEFT(IF($C170="","Falta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",""),LEN(IF($C170="","Falta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",""))-3)))</f>
        <v/>
      </c>
      <c r="Q170" s="62">
        <f>IF(NOT((COUNTA($B170:$K170)+COUNTA($O170))&gt;0),"",IF(AND($T170="Sub",N($S170)&gt;0),IF(ISNUMBER(INDEX($D$5:$D$1000,$S170-4)),DATE(YEAR(INDEX($D$5:$D$1000,$S170-4)),MONTH(INDEX($D$5:$D$1000,$S170-4)),1),IF(ISNUMBER(INDEX($E$5:$E$1000,$S170-4)),DATE(YEAR(INDEX($E$5:$E$1000,$S170-4)),MONTH(INDEX($E$5:$E$1000,$S170-4)),1),MesCiclo)),IF(ISNUMBER($D170),DATE(YEAR($D170),MONTH($D170),1),IF(ISNUMBER($E170),DATE(YEAR($E170),MONTH($E170),1),MesCiclo))))</f>
        <v/>
      </c>
      <c r="R170" s="63">
        <f>IF(OR($Q170="",$Q170&lt;&gt;MesCiclo),"",COUNTIF($Q$5:$Q170,MesCiclo))</f>
        <v/>
      </c>
      <c r="S170" s="63">
        <f>IF($T170="","",IF($T170="Macro",ROW(),IFERROR(LOOKUP(2,1/($T$5:$T170="Macro"),ROW($T$5:$T170)),0)))</f>
        <v/>
      </c>
      <c r="T170" s="63">
        <f>IF(NOT((COUNTA($B170:$K170)+COUNTA($O170))&gt;0),"",IF($B170="Subactividad","Sub","Macro"))</f>
        <v/>
      </c>
      <c r="U170" s="63">
        <f>IF($T170="Macro",COUNTIFS($S$5:$S$1000,ROW(),$T$5:$T$1000,"Sub"),"")</f>
        <v/>
      </c>
      <c r="V170" s="63">
        <f>IF($T170="","",IF(ISNUMBER($F170),1,IFERROR(LOOKUP(2,1/($H170:$K170&lt;&gt;""),$H170:$K170),0)))</f>
        <v/>
      </c>
      <c r="W170" s="63">
        <f>IF($T170="","",IF(AND(ISNUMBER($F170),$F170&lt;=IF($Q170=MesCiclo,InicioCiclo,$Q170+MOD(2-WEEKDAY($Q170),7))+6),1,IF(ISNUMBER($H170),$H170,0)))</f>
        <v/>
      </c>
      <c r="X170" s="63">
        <f>IF($T170="","",IF(AND(ISNUMBER($F170),$F170&lt;=IF($Q170=MesCiclo,InicioCiclo,$Q170+MOD(2-WEEKDAY($Q170),7))+13),1,IF(ISNUMBER($I170),$I170,$W170)))</f>
        <v/>
      </c>
      <c r="Y170" s="63">
        <f>IF($T170="","",IF(AND(ISNUMBER($F170),$F170&lt;=IF($Q170=MesCiclo,InicioCiclo,$Q170+MOD(2-WEEKDAY($Q170),7))+20),1,IF(ISNUMBER($J170),$J170,$X170)))</f>
        <v/>
      </c>
      <c r="Z170" s="63">
        <f>IF($T170="","",IF(AND(ISNUMBER($F170),$F170&lt;=IF($Q170=MesCiclo,InicioCiclo,$Q170+MOD(2-WEEKDAY($Q170),7))+27),1,IF(ISNUMBER($K170),$K170,$Y170)))</f>
        <v/>
      </c>
      <c r="AA170" s="63">
        <f>IF($T170="","",IF(AND(ISNUMBER($F170),$F170&lt;=IF($Q170=MesCiclo,InicioCiclo,$Q170+MOD(2-WEEKDAY($Q170),7))+6),1,IF(N($U170)&gt;0,AVERAGEIFS($W$5:$W$1000,$S$5:$S$1000,ROW(),$T$5:$T$1000,"Sub"),$W170)))</f>
        <v/>
      </c>
      <c r="AB170" s="63">
        <f>IF($T170="","",IF(AND(ISNUMBER($F170),$F170&lt;=IF($Q170=MesCiclo,InicioCiclo,$Q170+MOD(2-WEEKDAY($Q170),7))+13),1,IF(N($U170)&gt;0,AVERAGEIFS($X$5:$X$1000,$S$5:$S$1000,ROW(),$T$5:$T$1000,"Sub"),$X170)))</f>
        <v/>
      </c>
      <c r="AC170" s="63">
        <f>IF($T170="","",IF(AND(ISNUMBER($F170),$F170&lt;=IF($Q170=MesCiclo,InicioCiclo,$Q170+MOD(2-WEEKDAY($Q170),7))+20),1,IF(N($U170)&gt;0,AVERAGEIFS($Y$5:$Y$1000,$S$5:$S$1000,ROW(),$T$5:$T$1000,"Sub"),$Y170)))</f>
        <v/>
      </c>
      <c r="AD170" s="63">
        <f>IF($T170="","",IF(AND(ISNUMBER($F170),$F170&lt;=IF($Q170=MesCiclo,InicioCiclo,$Q170+MOD(2-WEEKDAY($Q170),7))+27),1,IF(N($U170)&gt;0,AVERAGEIFS($Z$5:$Z$1000,$S$5:$S$1000,ROW(),$T$5:$T$1000,"Sub"),$Z170)))</f>
        <v/>
      </c>
      <c r="AE170" s="63">
        <f>IF($T170&lt;&gt;"Macro","",IF(COUNTIFS($Q$5:$Q$1000,$Q170,$T$5:$T$1000,"Macro",$G$5:$G$1000,"&gt;0")=0,1/COUNTIFS($Q$5:$Q$1000,$Q170,$T$5:$T$1000,"Macro"),IF(AND(ISNUMBER($G170),N($G170)&gt;0),$G170,SUMIFS($G$5:$G$1000,$Q$5:$Q$1000,$Q170,$T$5:$T$1000,"Macro")/COUNTIFS($Q$5:$Q$1000,$Q170,$T$5:$T$1000,"Macro",$G$5:$G$1000,"&gt;0"))/(COUNTIFS($Q$5:$Q$1000,$Q170,$T$5:$T$1000,"Macro")*SUMIFS($G$5:$G$1000,$Q$5:$Q$1000,$Q170,$T$5:$T$1000,"Macro")/COUNTIFS($Q$5:$Q$1000,$Q170,$T$5:$T$1000,"Macro",$G$5:$G$1000,"&gt;0"))))</f>
        <v/>
      </c>
    </row>
    <row r="171">
      <c r="A171" s="55">
        <f>IF(NOT((COUNTA($B171:$K171)+COUNTA($O171))&gt;0),"",IF($T171="Macro",COUNTIFS($T$5:$T171,"Macro",$Q$5:$Q171,$Q171),IF(N($S171)=0,"?",COUNTIFS(INDEX($T$5:$T$1000,1):INDEX($T$5:$T$1000,$S171-4),"Macro",INDEX($Q$5:$Q$1000,1):INDEX($Q$5:$Q$1000,$S171-4),INDEX($Q$5:$Q$1000,$S171-4))&amp;"."&amp;COUNTIFS($S$5:$S171,$S171,$T$5:$T171,"Sub"))))</f>
        <v/>
      </c>
      <c r="B171" s="56" t="n"/>
      <c r="C171" s="57" t="n"/>
      <c r="D171" s="58" t="n"/>
      <c r="E171" s="58" t="n"/>
      <c r="F171" s="58" t="n"/>
      <c r="G171" s="59" t="n"/>
      <c r="H171" s="59" t="n"/>
      <c r="I171" s="59" t="n"/>
      <c r="J171" s="59" t="n"/>
      <c r="K171" s="59" t="n"/>
      <c r="L171" s="60">
        <f>IF(NOT((COUNTA($B171:$K171)+COUNTA($O171))&gt;0),"",IF(ISNUMBER($F171),1,IF(N($U171)&gt;0,AVERAGEIFS($V$5:$V$1000,$S$5:$S$1000,ROW(),$T$5:$T$1000,"Sub"),$V171)))</f>
        <v/>
      </c>
      <c r="M171" s="55">
        <f>IF($L171="","",IF($L171&gt;=1,"Completado",IF($L171&gt;0,"En curso","Pendiente")))</f>
        <v/>
      </c>
      <c r="N171" s="55">
        <f>IF(NOT((COUNTA($B171:$K171)+COUNTA($O171))&gt;0),"",IF(ISNUMBER($F171),IF(AND(ISNUMBER($E171),$F171&gt;$E171),"Cumplida con "&amp;($F171-$E171)&amp;IF($F171-$E171=1," día"," días")&amp;" de retraso","Cumplida"),IF(N($L171)&gt;=1,"Cumplida",IF(NOT(ISNUMBER($E171)),"Sin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plazo")))))))</f>
        <v/>
      </c>
      <c r="O171" s="57" t="n"/>
      <c r="P171" s="61">
        <f>IF(NOT((COUNTA($B171:$K171)+COUNTA($O171))&gt;0),"",IF((IF($C171="","Falta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",""))="","✔ OK","⚠ "&amp;LEFT(IF($C171="","Falta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",""),LEN(IF($C171="","Falta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",""))-3)))</f>
        <v/>
      </c>
      <c r="Q171" s="62">
        <f>IF(NOT((COUNTA($B171:$K171)+COUNTA($O171))&gt;0),"",IF(AND($T171="Sub",N($S171)&gt;0),IF(ISNUMBER(INDEX($D$5:$D$1000,$S171-4)),DATE(YEAR(INDEX($D$5:$D$1000,$S171-4)),MONTH(INDEX($D$5:$D$1000,$S171-4)),1),IF(ISNUMBER(INDEX($E$5:$E$1000,$S171-4)),DATE(YEAR(INDEX($E$5:$E$1000,$S171-4)),MONTH(INDEX($E$5:$E$1000,$S171-4)),1),MesCiclo)),IF(ISNUMBER($D171),DATE(YEAR($D171),MONTH($D171),1),IF(ISNUMBER($E171),DATE(YEAR($E171),MONTH($E171),1),MesCiclo))))</f>
        <v/>
      </c>
      <c r="R171" s="63">
        <f>IF(OR($Q171="",$Q171&lt;&gt;MesCiclo),"",COUNTIF($Q$5:$Q171,MesCiclo))</f>
        <v/>
      </c>
      <c r="S171" s="63">
        <f>IF($T171="","",IF($T171="Macro",ROW(),IFERROR(LOOKUP(2,1/($T$5:$T171="Macro"),ROW($T$5:$T171)),0)))</f>
        <v/>
      </c>
      <c r="T171" s="63">
        <f>IF(NOT((COUNTA($B171:$K171)+COUNTA($O171))&gt;0),"",IF($B171="Subactividad","Sub","Macro"))</f>
        <v/>
      </c>
      <c r="U171" s="63">
        <f>IF($T171="Macro",COUNTIFS($S$5:$S$1000,ROW(),$T$5:$T$1000,"Sub"),"")</f>
        <v/>
      </c>
      <c r="V171" s="63">
        <f>IF($T171="","",IF(ISNUMBER($F171),1,IFERROR(LOOKUP(2,1/($H171:$K171&lt;&gt;""),$H171:$K171),0)))</f>
        <v/>
      </c>
      <c r="W171" s="63">
        <f>IF($T171="","",IF(AND(ISNUMBER($F171),$F171&lt;=IF($Q171=MesCiclo,InicioCiclo,$Q171+MOD(2-WEEKDAY($Q171),7))+6),1,IF(ISNUMBER($H171),$H171,0)))</f>
        <v/>
      </c>
      <c r="X171" s="63">
        <f>IF($T171="","",IF(AND(ISNUMBER($F171),$F171&lt;=IF($Q171=MesCiclo,InicioCiclo,$Q171+MOD(2-WEEKDAY($Q171),7))+13),1,IF(ISNUMBER($I171),$I171,$W171)))</f>
        <v/>
      </c>
      <c r="Y171" s="63">
        <f>IF($T171="","",IF(AND(ISNUMBER($F171),$F171&lt;=IF($Q171=MesCiclo,InicioCiclo,$Q171+MOD(2-WEEKDAY($Q171),7))+20),1,IF(ISNUMBER($J171),$J171,$X171)))</f>
        <v/>
      </c>
      <c r="Z171" s="63">
        <f>IF($T171="","",IF(AND(ISNUMBER($F171),$F171&lt;=IF($Q171=MesCiclo,InicioCiclo,$Q171+MOD(2-WEEKDAY($Q171),7))+27),1,IF(ISNUMBER($K171),$K171,$Y171)))</f>
        <v/>
      </c>
      <c r="AA171" s="63">
        <f>IF($T171="","",IF(AND(ISNUMBER($F171),$F171&lt;=IF($Q171=MesCiclo,InicioCiclo,$Q171+MOD(2-WEEKDAY($Q171),7))+6),1,IF(N($U171)&gt;0,AVERAGEIFS($W$5:$W$1000,$S$5:$S$1000,ROW(),$T$5:$T$1000,"Sub"),$W171)))</f>
        <v/>
      </c>
      <c r="AB171" s="63">
        <f>IF($T171="","",IF(AND(ISNUMBER($F171),$F171&lt;=IF($Q171=MesCiclo,InicioCiclo,$Q171+MOD(2-WEEKDAY($Q171),7))+13),1,IF(N($U171)&gt;0,AVERAGEIFS($X$5:$X$1000,$S$5:$S$1000,ROW(),$T$5:$T$1000,"Sub"),$X171)))</f>
        <v/>
      </c>
      <c r="AC171" s="63">
        <f>IF($T171="","",IF(AND(ISNUMBER($F171),$F171&lt;=IF($Q171=MesCiclo,InicioCiclo,$Q171+MOD(2-WEEKDAY($Q171),7))+20),1,IF(N($U171)&gt;0,AVERAGEIFS($Y$5:$Y$1000,$S$5:$S$1000,ROW(),$T$5:$T$1000,"Sub"),$Y171)))</f>
        <v/>
      </c>
      <c r="AD171" s="63">
        <f>IF($T171="","",IF(AND(ISNUMBER($F171),$F171&lt;=IF($Q171=MesCiclo,InicioCiclo,$Q171+MOD(2-WEEKDAY($Q171),7))+27),1,IF(N($U171)&gt;0,AVERAGEIFS($Z$5:$Z$1000,$S$5:$S$1000,ROW(),$T$5:$T$1000,"Sub"),$Z171)))</f>
        <v/>
      </c>
      <c r="AE171" s="63">
        <f>IF($T171&lt;&gt;"Macro","",IF(COUNTIFS($Q$5:$Q$1000,$Q171,$T$5:$T$1000,"Macro",$G$5:$G$1000,"&gt;0")=0,1/COUNTIFS($Q$5:$Q$1000,$Q171,$T$5:$T$1000,"Macro"),IF(AND(ISNUMBER($G171),N($G171)&gt;0),$G171,SUMIFS($G$5:$G$1000,$Q$5:$Q$1000,$Q171,$T$5:$T$1000,"Macro")/COUNTIFS($Q$5:$Q$1000,$Q171,$T$5:$T$1000,"Macro",$G$5:$G$1000,"&gt;0"))/(COUNTIFS($Q$5:$Q$1000,$Q171,$T$5:$T$1000,"Macro")*SUMIFS($G$5:$G$1000,$Q$5:$Q$1000,$Q171,$T$5:$T$1000,"Macro")/COUNTIFS($Q$5:$Q$1000,$Q171,$T$5:$T$1000,"Macro",$G$5:$G$1000,"&gt;0"))))</f>
        <v/>
      </c>
    </row>
    <row r="172">
      <c r="A172" s="55">
        <f>IF(NOT((COUNTA($B172:$K172)+COUNTA($O172))&gt;0),"",IF($T172="Macro",COUNTIFS($T$5:$T172,"Macro",$Q$5:$Q172,$Q172),IF(N($S172)=0,"?",COUNTIFS(INDEX($T$5:$T$1000,1):INDEX($T$5:$T$1000,$S172-4),"Macro",INDEX($Q$5:$Q$1000,1):INDEX($Q$5:$Q$1000,$S172-4),INDEX($Q$5:$Q$1000,$S172-4))&amp;"."&amp;COUNTIFS($S$5:$S172,$S172,$T$5:$T172,"Sub"))))</f>
        <v/>
      </c>
      <c r="B172" s="56" t="n"/>
      <c r="C172" s="57" t="n"/>
      <c r="D172" s="58" t="n"/>
      <c r="E172" s="58" t="n"/>
      <c r="F172" s="58" t="n"/>
      <c r="G172" s="59" t="n"/>
      <c r="H172" s="59" t="n"/>
      <c r="I172" s="59" t="n"/>
      <c r="J172" s="59" t="n"/>
      <c r="K172" s="59" t="n"/>
      <c r="L172" s="60">
        <f>IF(NOT((COUNTA($B172:$K172)+COUNTA($O172))&gt;0),"",IF(ISNUMBER($F172),1,IF(N($U172)&gt;0,AVERAGEIFS($V$5:$V$1000,$S$5:$S$1000,ROW(),$T$5:$T$1000,"Sub"),$V172)))</f>
        <v/>
      </c>
      <c r="M172" s="55">
        <f>IF($L172="","",IF($L172&gt;=1,"Completado",IF($L172&gt;0,"En curso","Pendiente")))</f>
        <v/>
      </c>
      <c r="N172" s="55">
        <f>IF(NOT((COUNTA($B172:$K172)+COUNTA($O172))&gt;0),"",IF(ISNUMBER($F172),IF(AND(ISNUMBER($E172),$F172&gt;$E172),"Cumplida con "&amp;($F172-$E172)&amp;IF($F172-$E172=1," día"," días")&amp;" de retraso","Cumplida"),IF(N($L172)&gt;=1,"Cumplida",IF(NOT(ISNUMBER($E172)),"Sin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plazo")))))))</f>
        <v/>
      </c>
      <c r="O172" s="57" t="n"/>
      <c r="P172" s="61">
        <f>IF(NOT((COUNTA($B172:$K172)+COUNTA($O172))&gt;0),"",IF((IF($C172="","Falta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",""))="","✔ OK","⚠ "&amp;LEFT(IF($C172="","Falta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",""),LEN(IF($C172="","Falta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",""))-3)))</f>
        <v/>
      </c>
      <c r="Q172" s="62">
        <f>IF(NOT((COUNTA($B172:$K172)+COUNTA($O172))&gt;0),"",IF(AND($T172="Sub",N($S172)&gt;0),IF(ISNUMBER(INDEX($D$5:$D$1000,$S172-4)),DATE(YEAR(INDEX($D$5:$D$1000,$S172-4)),MONTH(INDEX($D$5:$D$1000,$S172-4)),1),IF(ISNUMBER(INDEX($E$5:$E$1000,$S172-4)),DATE(YEAR(INDEX($E$5:$E$1000,$S172-4)),MONTH(INDEX($E$5:$E$1000,$S172-4)),1),MesCiclo)),IF(ISNUMBER($D172),DATE(YEAR($D172),MONTH($D172),1),IF(ISNUMBER($E172),DATE(YEAR($E172),MONTH($E172),1),MesCiclo))))</f>
        <v/>
      </c>
      <c r="R172" s="63">
        <f>IF(OR($Q172="",$Q172&lt;&gt;MesCiclo),"",COUNTIF($Q$5:$Q172,MesCiclo))</f>
        <v/>
      </c>
      <c r="S172" s="63">
        <f>IF($T172="","",IF($T172="Macro",ROW(),IFERROR(LOOKUP(2,1/($T$5:$T172="Macro"),ROW($T$5:$T172)),0)))</f>
        <v/>
      </c>
      <c r="T172" s="63">
        <f>IF(NOT((COUNTA($B172:$K172)+COUNTA($O172))&gt;0),"",IF($B172="Subactividad","Sub","Macro"))</f>
        <v/>
      </c>
      <c r="U172" s="63">
        <f>IF($T172="Macro",COUNTIFS($S$5:$S$1000,ROW(),$T$5:$T$1000,"Sub"),"")</f>
        <v/>
      </c>
      <c r="V172" s="63">
        <f>IF($T172="","",IF(ISNUMBER($F172),1,IFERROR(LOOKUP(2,1/($H172:$K172&lt;&gt;""),$H172:$K172),0)))</f>
        <v/>
      </c>
      <c r="W172" s="63">
        <f>IF($T172="","",IF(AND(ISNUMBER($F172),$F172&lt;=IF($Q172=MesCiclo,InicioCiclo,$Q172+MOD(2-WEEKDAY($Q172),7))+6),1,IF(ISNUMBER($H172),$H172,0)))</f>
        <v/>
      </c>
      <c r="X172" s="63">
        <f>IF($T172="","",IF(AND(ISNUMBER($F172),$F172&lt;=IF($Q172=MesCiclo,InicioCiclo,$Q172+MOD(2-WEEKDAY($Q172),7))+13),1,IF(ISNUMBER($I172),$I172,$W172)))</f>
        <v/>
      </c>
      <c r="Y172" s="63">
        <f>IF($T172="","",IF(AND(ISNUMBER($F172),$F172&lt;=IF($Q172=MesCiclo,InicioCiclo,$Q172+MOD(2-WEEKDAY($Q172),7))+20),1,IF(ISNUMBER($J172),$J172,$X172)))</f>
        <v/>
      </c>
      <c r="Z172" s="63">
        <f>IF($T172="","",IF(AND(ISNUMBER($F172),$F172&lt;=IF($Q172=MesCiclo,InicioCiclo,$Q172+MOD(2-WEEKDAY($Q172),7))+27),1,IF(ISNUMBER($K172),$K172,$Y172)))</f>
        <v/>
      </c>
      <c r="AA172" s="63">
        <f>IF($T172="","",IF(AND(ISNUMBER($F172),$F172&lt;=IF($Q172=MesCiclo,InicioCiclo,$Q172+MOD(2-WEEKDAY($Q172),7))+6),1,IF(N($U172)&gt;0,AVERAGEIFS($W$5:$W$1000,$S$5:$S$1000,ROW(),$T$5:$T$1000,"Sub"),$W172)))</f>
        <v/>
      </c>
      <c r="AB172" s="63">
        <f>IF($T172="","",IF(AND(ISNUMBER($F172),$F172&lt;=IF($Q172=MesCiclo,InicioCiclo,$Q172+MOD(2-WEEKDAY($Q172),7))+13),1,IF(N($U172)&gt;0,AVERAGEIFS($X$5:$X$1000,$S$5:$S$1000,ROW(),$T$5:$T$1000,"Sub"),$X172)))</f>
        <v/>
      </c>
      <c r="AC172" s="63">
        <f>IF($T172="","",IF(AND(ISNUMBER($F172),$F172&lt;=IF($Q172=MesCiclo,InicioCiclo,$Q172+MOD(2-WEEKDAY($Q172),7))+20),1,IF(N($U172)&gt;0,AVERAGEIFS($Y$5:$Y$1000,$S$5:$S$1000,ROW(),$T$5:$T$1000,"Sub"),$Y172)))</f>
        <v/>
      </c>
      <c r="AD172" s="63">
        <f>IF($T172="","",IF(AND(ISNUMBER($F172),$F172&lt;=IF($Q172=MesCiclo,InicioCiclo,$Q172+MOD(2-WEEKDAY($Q172),7))+27),1,IF(N($U172)&gt;0,AVERAGEIFS($Z$5:$Z$1000,$S$5:$S$1000,ROW(),$T$5:$T$1000,"Sub"),$Z172)))</f>
        <v/>
      </c>
      <c r="AE172" s="63">
        <f>IF($T172&lt;&gt;"Macro","",IF(COUNTIFS($Q$5:$Q$1000,$Q172,$T$5:$T$1000,"Macro",$G$5:$G$1000,"&gt;0")=0,1/COUNTIFS($Q$5:$Q$1000,$Q172,$T$5:$T$1000,"Macro"),IF(AND(ISNUMBER($G172),N($G172)&gt;0),$G172,SUMIFS($G$5:$G$1000,$Q$5:$Q$1000,$Q172,$T$5:$T$1000,"Macro")/COUNTIFS($Q$5:$Q$1000,$Q172,$T$5:$T$1000,"Macro",$G$5:$G$1000,"&gt;0"))/(COUNTIFS($Q$5:$Q$1000,$Q172,$T$5:$T$1000,"Macro")*SUMIFS($G$5:$G$1000,$Q$5:$Q$1000,$Q172,$T$5:$T$1000,"Macro")/COUNTIFS($Q$5:$Q$1000,$Q172,$T$5:$T$1000,"Macro",$G$5:$G$1000,"&gt;0"))))</f>
        <v/>
      </c>
    </row>
    <row r="173">
      <c r="A173" s="55">
        <f>IF(NOT((COUNTA($B173:$K173)+COUNTA($O173))&gt;0),"",IF($T173="Macro",COUNTIFS($T$5:$T173,"Macro",$Q$5:$Q173,$Q173),IF(N($S173)=0,"?",COUNTIFS(INDEX($T$5:$T$1000,1):INDEX($T$5:$T$1000,$S173-4),"Macro",INDEX($Q$5:$Q$1000,1):INDEX($Q$5:$Q$1000,$S173-4),INDEX($Q$5:$Q$1000,$S173-4))&amp;"."&amp;COUNTIFS($S$5:$S173,$S173,$T$5:$T173,"Sub"))))</f>
        <v/>
      </c>
      <c r="B173" s="56" t="n"/>
      <c r="C173" s="57" t="n"/>
      <c r="D173" s="58" t="n"/>
      <c r="E173" s="58" t="n"/>
      <c r="F173" s="58" t="n"/>
      <c r="G173" s="59" t="n"/>
      <c r="H173" s="59" t="n"/>
      <c r="I173" s="59" t="n"/>
      <c r="J173" s="59" t="n"/>
      <c r="K173" s="59" t="n"/>
      <c r="L173" s="60">
        <f>IF(NOT((COUNTA($B173:$K173)+COUNTA($O173))&gt;0),"",IF(ISNUMBER($F173),1,IF(N($U173)&gt;0,AVERAGEIFS($V$5:$V$1000,$S$5:$S$1000,ROW(),$T$5:$T$1000,"Sub"),$V173)))</f>
        <v/>
      </c>
      <c r="M173" s="55">
        <f>IF($L173="","",IF($L173&gt;=1,"Completado",IF($L173&gt;0,"En curso","Pendiente")))</f>
        <v/>
      </c>
      <c r="N173" s="55">
        <f>IF(NOT((COUNTA($B173:$K173)+COUNTA($O173))&gt;0),"",IF(ISNUMBER($F173),IF(AND(ISNUMBER($E173),$F173&gt;$E173),"Cumplida con "&amp;($F173-$E173)&amp;IF($F173-$E173=1," día"," días")&amp;" de retraso","Cumplida"),IF(N($L173)&gt;=1,"Cumplida",IF(NOT(ISNUMBER($E173)),"Sin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plazo")))))))</f>
        <v/>
      </c>
      <c r="O173" s="57" t="n"/>
      <c r="P173" s="61">
        <f>IF(NOT((COUNTA($B173:$K173)+COUNTA($O173))&gt;0),"",IF((IF($C173="","Falta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",""))="","✔ OK","⚠ "&amp;LEFT(IF($C173="","Falta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",""),LEN(IF($C173="","Falta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",""))-3)))</f>
        <v/>
      </c>
      <c r="Q173" s="62">
        <f>IF(NOT((COUNTA($B173:$K173)+COUNTA($O173))&gt;0),"",IF(AND($T173="Sub",N($S173)&gt;0),IF(ISNUMBER(INDEX($D$5:$D$1000,$S173-4)),DATE(YEAR(INDEX($D$5:$D$1000,$S173-4)),MONTH(INDEX($D$5:$D$1000,$S173-4)),1),IF(ISNUMBER(INDEX($E$5:$E$1000,$S173-4)),DATE(YEAR(INDEX($E$5:$E$1000,$S173-4)),MONTH(INDEX($E$5:$E$1000,$S173-4)),1),MesCiclo)),IF(ISNUMBER($D173),DATE(YEAR($D173),MONTH($D173),1),IF(ISNUMBER($E173),DATE(YEAR($E173),MONTH($E173),1),MesCiclo))))</f>
        <v/>
      </c>
      <c r="R173" s="63">
        <f>IF(OR($Q173="",$Q173&lt;&gt;MesCiclo),"",COUNTIF($Q$5:$Q173,MesCiclo))</f>
        <v/>
      </c>
      <c r="S173" s="63">
        <f>IF($T173="","",IF($T173="Macro",ROW(),IFERROR(LOOKUP(2,1/($T$5:$T173="Macro"),ROW($T$5:$T173)),0)))</f>
        <v/>
      </c>
      <c r="T173" s="63">
        <f>IF(NOT((COUNTA($B173:$K173)+COUNTA($O173))&gt;0),"",IF($B173="Subactividad","Sub","Macro"))</f>
        <v/>
      </c>
      <c r="U173" s="63">
        <f>IF($T173="Macro",COUNTIFS($S$5:$S$1000,ROW(),$T$5:$T$1000,"Sub"),"")</f>
        <v/>
      </c>
      <c r="V173" s="63">
        <f>IF($T173="","",IF(ISNUMBER($F173),1,IFERROR(LOOKUP(2,1/($H173:$K173&lt;&gt;""),$H173:$K173),0)))</f>
        <v/>
      </c>
      <c r="W173" s="63">
        <f>IF($T173="","",IF(AND(ISNUMBER($F173),$F173&lt;=IF($Q173=MesCiclo,InicioCiclo,$Q173+MOD(2-WEEKDAY($Q173),7))+6),1,IF(ISNUMBER($H173),$H173,0)))</f>
        <v/>
      </c>
      <c r="X173" s="63">
        <f>IF($T173="","",IF(AND(ISNUMBER($F173),$F173&lt;=IF($Q173=MesCiclo,InicioCiclo,$Q173+MOD(2-WEEKDAY($Q173),7))+13),1,IF(ISNUMBER($I173),$I173,$W173)))</f>
        <v/>
      </c>
      <c r="Y173" s="63">
        <f>IF($T173="","",IF(AND(ISNUMBER($F173),$F173&lt;=IF($Q173=MesCiclo,InicioCiclo,$Q173+MOD(2-WEEKDAY($Q173),7))+20),1,IF(ISNUMBER($J173),$J173,$X173)))</f>
        <v/>
      </c>
      <c r="Z173" s="63">
        <f>IF($T173="","",IF(AND(ISNUMBER($F173),$F173&lt;=IF($Q173=MesCiclo,InicioCiclo,$Q173+MOD(2-WEEKDAY($Q173),7))+27),1,IF(ISNUMBER($K173),$K173,$Y173)))</f>
        <v/>
      </c>
      <c r="AA173" s="63">
        <f>IF($T173="","",IF(AND(ISNUMBER($F173),$F173&lt;=IF($Q173=MesCiclo,InicioCiclo,$Q173+MOD(2-WEEKDAY($Q173),7))+6),1,IF(N($U173)&gt;0,AVERAGEIFS($W$5:$W$1000,$S$5:$S$1000,ROW(),$T$5:$T$1000,"Sub"),$W173)))</f>
        <v/>
      </c>
      <c r="AB173" s="63">
        <f>IF($T173="","",IF(AND(ISNUMBER($F173),$F173&lt;=IF($Q173=MesCiclo,InicioCiclo,$Q173+MOD(2-WEEKDAY($Q173),7))+13),1,IF(N($U173)&gt;0,AVERAGEIFS($X$5:$X$1000,$S$5:$S$1000,ROW(),$T$5:$T$1000,"Sub"),$X173)))</f>
        <v/>
      </c>
      <c r="AC173" s="63">
        <f>IF($T173="","",IF(AND(ISNUMBER($F173),$F173&lt;=IF($Q173=MesCiclo,InicioCiclo,$Q173+MOD(2-WEEKDAY($Q173),7))+20),1,IF(N($U173)&gt;0,AVERAGEIFS($Y$5:$Y$1000,$S$5:$S$1000,ROW(),$T$5:$T$1000,"Sub"),$Y173)))</f>
        <v/>
      </c>
      <c r="AD173" s="63">
        <f>IF($T173="","",IF(AND(ISNUMBER($F173),$F173&lt;=IF($Q173=MesCiclo,InicioCiclo,$Q173+MOD(2-WEEKDAY($Q173),7))+27),1,IF(N($U173)&gt;0,AVERAGEIFS($Z$5:$Z$1000,$S$5:$S$1000,ROW(),$T$5:$T$1000,"Sub"),$Z173)))</f>
        <v/>
      </c>
      <c r="AE173" s="63">
        <f>IF($T173&lt;&gt;"Macro","",IF(COUNTIFS($Q$5:$Q$1000,$Q173,$T$5:$T$1000,"Macro",$G$5:$G$1000,"&gt;0")=0,1/COUNTIFS($Q$5:$Q$1000,$Q173,$T$5:$T$1000,"Macro"),IF(AND(ISNUMBER($G173),N($G173)&gt;0),$G173,SUMIFS($G$5:$G$1000,$Q$5:$Q$1000,$Q173,$T$5:$T$1000,"Macro")/COUNTIFS($Q$5:$Q$1000,$Q173,$T$5:$T$1000,"Macro",$G$5:$G$1000,"&gt;0"))/(COUNTIFS($Q$5:$Q$1000,$Q173,$T$5:$T$1000,"Macro")*SUMIFS($G$5:$G$1000,$Q$5:$Q$1000,$Q173,$T$5:$T$1000,"Macro")/COUNTIFS($Q$5:$Q$1000,$Q173,$T$5:$T$1000,"Macro",$G$5:$G$1000,"&gt;0"))))</f>
        <v/>
      </c>
    </row>
    <row r="174">
      <c r="A174" s="55">
        <f>IF(NOT((COUNTA($B174:$K174)+COUNTA($O174))&gt;0),"",IF($T174="Macro",COUNTIFS($T$5:$T174,"Macro",$Q$5:$Q174,$Q174),IF(N($S174)=0,"?",COUNTIFS(INDEX($T$5:$T$1000,1):INDEX($T$5:$T$1000,$S174-4),"Macro",INDEX($Q$5:$Q$1000,1):INDEX($Q$5:$Q$1000,$S174-4),INDEX($Q$5:$Q$1000,$S174-4))&amp;"."&amp;COUNTIFS($S$5:$S174,$S174,$T$5:$T174,"Sub"))))</f>
        <v/>
      </c>
      <c r="B174" s="56" t="n"/>
      <c r="C174" s="57" t="n"/>
      <c r="D174" s="58" t="n"/>
      <c r="E174" s="58" t="n"/>
      <c r="F174" s="58" t="n"/>
      <c r="G174" s="59" t="n"/>
      <c r="H174" s="59" t="n"/>
      <c r="I174" s="59" t="n"/>
      <c r="J174" s="59" t="n"/>
      <c r="K174" s="59" t="n"/>
      <c r="L174" s="60">
        <f>IF(NOT((COUNTA($B174:$K174)+COUNTA($O174))&gt;0),"",IF(ISNUMBER($F174),1,IF(N($U174)&gt;0,AVERAGEIFS($V$5:$V$1000,$S$5:$S$1000,ROW(),$T$5:$T$1000,"Sub"),$V174)))</f>
        <v/>
      </c>
      <c r="M174" s="55">
        <f>IF($L174="","",IF($L174&gt;=1,"Completado",IF($L174&gt;0,"En curso","Pendiente")))</f>
        <v/>
      </c>
      <c r="N174" s="55">
        <f>IF(NOT((COUNTA($B174:$K174)+COUNTA($O174))&gt;0),"",IF(ISNUMBER($F174),IF(AND(ISNUMBER($E174),$F174&gt;$E174),"Cumplida con "&amp;($F174-$E174)&amp;IF($F174-$E174=1," día"," días")&amp;" de retraso","Cumplida"),IF(N($L174)&gt;=1,"Cumplida",IF(NOT(ISNUMBER($E174)),"Sin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plazo")))))))</f>
        <v/>
      </c>
      <c r="O174" s="57" t="n"/>
      <c r="P174" s="61">
        <f>IF(NOT((COUNTA($B174:$K174)+COUNTA($O174))&gt;0),"",IF((IF($C174="","Falta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",""))="","✔ OK","⚠ "&amp;LEFT(IF($C174="","Falta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",""),LEN(IF($C174="","Falta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",""))-3)))</f>
        <v/>
      </c>
      <c r="Q174" s="62">
        <f>IF(NOT((COUNTA($B174:$K174)+COUNTA($O174))&gt;0),"",IF(AND($T174="Sub",N($S174)&gt;0),IF(ISNUMBER(INDEX($D$5:$D$1000,$S174-4)),DATE(YEAR(INDEX($D$5:$D$1000,$S174-4)),MONTH(INDEX($D$5:$D$1000,$S174-4)),1),IF(ISNUMBER(INDEX($E$5:$E$1000,$S174-4)),DATE(YEAR(INDEX($E$5:$E$1000,$S174-4)),MONTH(INDEX($E$5:$E$1000,$S174-4)),1),MesCiclo)),IF(ISNUMBER($D174),DATE(YEAR($D174),MONTH($D174),1),IF(ISNUMBER($E174),DATE(YEAR($E174),MONTH($E174),1),MesCiclo))))</f>
        <v/>
      </c>
      <c r="R174" s="63">
        <f>IF(OR($Q174="",$Q174&lt;&gt;MesCiclo),"",COUNTIF($Q$5:$Q174,MesCiclo))</f>
        <v/>
      </c>
      <c r="S174" s="63">
        <f>IF($T174="","",IF($T174="Macro",ROW(),IFERROR(LOOKUP(2,1/($T$5:$T174="Macro"),ROW($T$5:$T174)),0)))</f>
        <v/>
      </c>
      <c r="T174" s="63">
        <f>IF(NOT((COUNTA($B174:$K174)+COUNTA($O174))&gt;0),"",IF($B174="Subactividad","Sub","Macro"))</f>
        <v/>
      </c>
      <c r="U174" s="63">
        <f>IF($T174="Macro",COUNTIFS($S$5:$S$1000,ROW(),$T$5:$T$1000,"Sub"),"")</f>
        <v/>
      </c>
      <c r="V174" s="63">
        <f>IF($T174="","",IF(ISNUMBER($F174),1,IFERROR(LOOKUP(2,1/($H174:$K174&lt;&gt;""),$H174:$K174),0)))</f>
        <v/>
      </c>
      <c r="W174" s="63">
        <f>IF($T174="","",IF(AND(ISNUMBER($F174),$F174&lt;=IF($Q174=MesCiclo,InicioCiclo,$Q174+MOD(2-WEEKDAY($Q174),7))+6),1,IF(ISNUMBER($H174),$H174,0)))</f>
        <v/>
      </c>
      <c r="X174" s="63">
        <f>IF($T174="","",IF(AND(ISNUMBER($F174),$F174&lt;=IF($Q174=MesCiclo,InicioCiclo,$Q174+MOD(2-WEEKDAY($Q174),7))+13),1,IF(ISNUMBER($I174),$I174,$W174)))</f>
        <v/>
      </c>
      <c r="Y174" s="63">
        <f>IF($T174="","",IF(AND(ISNUMBER($F174),$F174&lt;=IF($Q174=MesCiclo,InicioCiclo,$Q174+MOD(2-WEEKDAY($Q174),7))+20),1,IF(ISNUMBER($J174),$J174,$X174)))</f>
        <v/>
      </c>
      <c r="Z174" s="63">
        <f>IF($T174="","",IF(AND(ISNUMBER($F174),$F174&lt;=IF($Q174=MesCiclo,InicioCiclo,$Q174+MOD(2-WEEKDAY($Q174),7))+27),1,IF(ISNUMBER($K174),$K174,$Y174)))</f>
        <v/>
      </c>
      <c r="AA174" s="63">
        <f>IF($T174="","",IF(AND(ISNUMBER($F174),$F174&lt;=IF($Q174=MesCiclo,InicioCiclo,$Q174+MOD(2-WEEKDAY($Q174),7))+6),1,IF(N($U174)&gt;0,AVERAGEIFS($W$5:$W$1000,$S$5:$S$1000,ROW(),$T$5:$T$1000,"Sub"),$W174)))</f>
        <v/>
      </c>
      <c r="AB174" s="63">
        <f>IF($T174="","",IF(AND(ISNUMBER($F174),$F174&lt;=IF($Q174=MesCiclo,InicioCiclo,$Q174+MOD(2-WEEKDAY($Q174),7))+13),1,IF(N($U174)&gt;0,AVERAGEIFS($X$5:$X$1000,$S$5:$S$1000,ROW(),$T$5:$T$1000,"Sub"),$X174)))</f>
        <v/>
      </c>
      <c r="AC174" s="63">
        <f>IF($T174="","",IF(AND(ISNUMBER($F174),$F174&lt;=IF($Q174=MesCiclo,InicioCiclo,$Q174+MOD(2-WEEKDAY($Q174),7))+20),1,IF(N($U174)&gt;0,AVERAGEIFS($Y$5:$Y$1000,$S$5:$S$1000,ROW(),$T$5:$T$1000,"Sub"),$Y174)))</f>
        <v/>
      </c>
      <c r="AD174" s="63">
        <f>IF($T174="","",IF(AND(ISNUMBER($F174),$F174&lt;=IF($Q174=MesCiclo,InicioCiclo,$Q174+MOD(2-WEEKDAY($Q174),7))+27),1,IF(N($U174)&gt;0,AVERAGEIFS($Z$5:$Z$1000,$S$5:$S$1000,ROW(),$T$5:$T$1000,"Sub"),$Z174)))</f>
        <v/>
      </c>
      <c r="AE174" s="63">
        <f>IF($T174&lt;&gt;"Macro","",IF(COUNTIFS($Q$5:$Q$1000,$Q174,$T$5:$T$1000,"Macro",$G$5:$G$1000,"&gt;0")=0,1/COUNTIFS($Q$5:$Q$1000,$Q174,$T$5:$T$1000,"Macro"),IF(AND(ISNUMBER($G174),N($G174)&gt;0),$G174,SUMIFS($G$5:$G$1000,$Q$5:$Q$1000,$Q174,$T$5:$T$1000,"Macro")/COUNTIFS($Q$5:$Q$1000,$Q174,$T$5:$T$1000,"Macro",$G$5:$G$1000,"&gt;0"))/(COUNTIFS($Q$5:$Q$1000,$Q174,$T$5:$T$1000,"Macro")*SUMIFS($G$5:$G$1000,$Q$5:$Q$1000,$Q174,$T$5:$T$1000,"Macro")/COUNTIFS($Q$5:$Q$1000,$Q174,$T$5:$T$1000,"Macro",$G$5:$G$1000,"&gt;0"))))</f>
        <v/>
      </c>
    </row>
    <row r="175">
      <c r="A175" s="55">
        <f>IF(NOT((COUNTA($B175:$K175)+COUNTA($O175))&gt;0),"",IF($T175="Macro",COUNTIFS($T$5:$T175,"Macro",$Q$5:$Q175,$Q175),IF(N($S175)=0,"?",COUNTIFS(INDEX($T$5:$T$1000,1):INDEX($T$5:$T$1000,$S175-4),"Macro",INDEX($Q$5:$Q$1000,1):INDEX($Q$5:$Q$1000,$S175-4),INDEX($Q$5:$Q$1000,$S175-4))&amp;"."&amp;COUNTIFS($S$5:$S175,$S175,$T$5:$T175,"Sub"))))</f>
        <v/>
      </c>
      <c r="B175" s="56" t="n"/>
      <c r="C175" s="57" t="n"/>
      <c r="D175" s="58" t="n"/>
      <c r="E175" s="58" t="n"/>
      <c r="F175" s="58" t="n"/>
      <c r="G175" s="59" t="n"/>
      <c r="H175" s="59" t="n"/>
      <c r="I175" s="59" t="n"/>
      <c r="J175" s="59" t="n"/>
      <c r="K175" s="59" t="n"/>
      <c r="L175" s="60">
        <f>IF(NOT((COUNTA($B175:$K175)+COUNTA($O175))&gt;0),"",IF(ISNUMBER($F175),1,IF(N($U175)&gt;0,AVERAGEIFS($V$5:$V$1000,$S$5:$S$1000,ROW(),$T$5:$T$1000,"Sub"),$V175)))</f>
        <v/>
      </c>
      <c r="M175" s="55">
        <f>IF($L175="","",IF($L175&gt;=1,"Completado",IF($L175&gt;0,"En curso","Pendiente")))</f>
        <v/>
      </c>
      <c r="N175" s="55">
        <f>IF(NOT((COUNTA($B175:$K175)+COUNTA($O175))&gt;0),"",IF(ISNUMBER($F175),IF(AND(ISNUMBER($E175),$F175&gt;$E175),"Cumplida con "&amp;($F175-$E175)&amp;IF($F175-$E175=1," día"," días")&amp;" de retraso","Cumplida"),IF(N($L175)&gt;=1,"Cumplida",IF(NOT(ISNUMBER($E175)),"Sin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plazo")))))))</f>
        <v/>
      </c>
      <c r="O175" s="57" t="n"/>
      <c r="P175" s="61">
        <f>IF(NOT((COUNTA($B175:$K175)+COUNTA($O175))&gt;0),"",IF((IF($C175="","Falta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",""))="","✔ OK","⚠ "&amp;LEFT(IF($C175="","Falta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",""),LEN(IF($C175="","Falta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",""))-3)))</f>
        <v/>
      </c>
      <c r="Q175" s="62">
        <f>IF(NOT((COUNTA($B175:$K175)+COUNTA($O175))&gt;0),"",IF(AND($T175="Sub",N($S175)&gt;0),IF(ISNUMBER(INDEX($D$5:$D$1000,$S175-4)),DATE(YEAR(INDEX($D$5:$D$1000,$S175-4)),MONTH(INDEX($D$5:$D$1000,$S175-4)),1),IF(ISNUMBER(INDEX($E$5:$E$1000,$S175-4)),DATE(YEAR(INDEX($E$5:$E$1000,$S175-4)),MONTH(INDEX($E$5:$E$1000,$S175-4)),1),MesCiclo)),IF(ISNUMBER($D175),DATE(YEAR($D175),MONTH($D175),1),IF(ISNUMBER($E175),DATE(YEAR($E175),MONTH($E175),1),MesCiclo))))</f>
        <v/>
      </c>
      <c r="R175" s="63">
        <f>IF(OR($Q175="",$Q175&lt;&gt;MesCiclo),"",COUNTIF($Q$5:$Q175,MesCiclo))</f>
        <v/>
      </c>
      <c r="S175" s="63">
        <f>IF($T175="","",IF($T175="Macro",ROW(),IFERROR(LOOKUP(2,1/($T$5:$T175="Macro"),ROW($T$5:$T175)),0)))</f>
        <v/>
      </c>
      <c r="T175" s="63">
        <f>IF(NOT((COUNTA($B175:$K175)+COUNTA($O175))&gt;0),"",IF($B175="Subactividad","Sub","Macro"))</f>
        <v/>
      </c>
      <c r="U175" s="63">
        <f>IF($T175="Macro",COUNTIFS($S$5:$S$1000,ROW(),$T$5:$T$1000,"Sub"),"")</f>
        <v/>
      </c>
      <c r="V175" s="63">
        <f>IF($T175="","",IF(ISNUMBER($F175),1,IFERROR(LOOKUP(2,1/($H175:$K175&lt;&gt;""),$H175:$K175),0)))</f>
        <v/>
      </c>
      <c r="W175" s="63">
        <f>IF($T175="","",IF(AND(ISNUMBER($F175),$F175&lt;=IF($Q175=MesCiclo,InicioCiclo,$Q175+MOD(2-WEEKDAY($Q175),7))+6),1,IF(ISNUMBER($H175),$H175,0)))</f>
        <v/>
      </c>
      <c r="X175" s="63">
        <f>IF($T175="","",IF(AND(ISNUMBER($F175),$F175&lt;=IF($Q175=MesCiclo,InicioCiclo,$Q175+MOD(2-WEEKDAY($Q175),7))+13),1,IF(ISNUMBER($I175),$I175,$W175)))</f>
        <v/>
      </c>
      <c r="Y175" s="63">
        <f>IF($T175="","",IF(AND(ISNUMBER($F175),$F175&lt;=IF($Q175=MesCiclo,InicioCiclo,$Q175+MOD(2-WEEKDAY($Q175),7))+20),1,IF(ISNUMBER($J175),$J175,$X175)))</f>
        <v/>
      </c>
      <c r="Z175" s="63">
        <f>IF($T175="","",IF(AND(ISNUMBER($F175),$F175&lt;=IF($Q175=MesCiclo,InicioCiclo,$Q175+MOD(2-WEEKDAY($Q175),7))+27),1,IF(ISNUMBER($K175),$K175,$Y175)))</f>
        <v/>
      </c>
      <c r="AA175" s="63">
        <f>IF($T175="","",IF(AND(ISNUMBER($F175),$F175&lt;=IF($Q175=MesCiclo,InicioCiclo,$Q175+MOD(2-WEEKDAY($Q175),7))+6),1,IF(N($U175)&gt;0,AVERAGEIFS($W$5:$W$1000,$S$5:$S$1000,ROW(),$T$5:$T$1000,"Sub"),$W175)))</f>
        <v/>
      </c>
      <c r="AB175" s="63">
        <f>IF($T175="","",IF(AND(ISNUMBER($F175),$F175&lt;=IF($Q175=MesCiclo,InicioCiclo,$Q175+MOD(2-WEEKDAY($Q175),7))+13),1,IF(N($U175)&gt;0,AVERAGEIFS($X$5:$X$1000,$S$5:$S$1000,ROW(),$T$5:$T$1000,"Sub"),$X175)))</f>
        <v/>
      </c>
      <c r="AC175" s="63">
        <f>IF($T175="","",IF(AND(ISNUMBER($F175),$F175&lt;=IF($Q175=MesCiclo,InicioCiclo,$Q175+MOD(2-WEEKDAY($Q175),7))+20),1,IF(N($U175)&gt;0,AVERAGEIFS($Y$5:$Y$1000,$S$5:$S$1000,ROW(),$T$5:$T$1000,"Sub"),$Y175)))</f>
        <v/>
      </c>
      <c r="AD175" s="63">
        <f>IF($T175="","",IF(AND(ISNUMBER($F175),$F175&lt;=IF($Q175=MesCiclo,InicioCiclo,$Q175+MOD(2-WEEKDAY($Q175),7))+27),1,IF(N($U175)&gt;0,AVERAGEIFS($Z$5:$Z$1000,$S$5:$S$1000,ROW(),$T$5:$T$1000,"Sub"),$Z175)))</f>
        <v/>
      </c>
      <c r="AE175" s="63">
        <f>IF($T175&lt;&gt;"Macro","",IF(COUNTIFS($Q$5:$Q$1000,$Q175,$T$5:$T$1000,"Macro",$G$5:$G$1000,"&gt;0")=0,1/COUNTIFS($Q$5:$Q$1000,$Q175,$T$5:$T$1000,"Macro"),IF(AND(ISNUMBER($G175),N($G175)&gt;0),$G175,SUMIFS($G$5:$G$1000,$Q$5:$Q$1000,$Q175,$T$5:$T$1000,"Macro")/COUNTIFS($Q$5:$Q$1000,$Q175,$T$5:$T$1000,"Macro",$G$5:$G$1000,"&gt;0"))/(COUNTIFS($Q$5:$Q$1000,$Q175,$T$5:$T$1000,"Macro")*SUMIFS($G$5:$G$1000,$Q$5:$Q$1000,$Q175,$T$5:$T$1000,"Macro")/COUNTIFS($Q$5:$Q$1000,$Q175,$T$5:$T$1000,"Macro",$G$5:$G$1000,"&gt;0"))))</f>
        <v/>
      </c>
    </row>
    <row r="176">
      <c r="A176" s="55">
        <f>IF(NOT((COUNTA($B176:$K176)+COUNTA($O176))&gt;0),"",IF($T176="Macro",COUNTIFS($T$5:$T176,"Macro",$Q$5:$Q176,$Q176),IF(N($S176)=0,"?",COUNTIFS(INDEX($T$5:$T$1000,1):INDEX($T$5:$T$1000,$S176-4),"Macro",INDEX($Q$5:$Q$1000,1):INDEX($Q$5:$Q$1000,$S176-4),INDEX($Q$5:$Q$1000,$S176-4))&amp;"."&amp;COUNTIFS($S$5:$S176,$S176,$T$5:$T176,"Sub"))))</f>
        <v/>
      </c>
      <c r="B176" s="56" t="n"/>
      <c r="C176" s="57" t="n"/>
      <c r="D176" s="58" t="n"/>
      <c r="E176" s="58" t="n"/>
      <c r="F176" s="58" t="n"/>
      <c r="G176" s="59" t="n"/>
      <c r="H176" s="59" t="n"/>
      <c r="I176" s="59" t="n"/>
      <c r="J176" s="59" t="n"/>
      <c r="K176" s="59" t="n"/>
      <c r="L176" s="60">
        <f>IF(NOT((COUNTA($B176:$K176)+COUNTA($O176))&gt;0),"",IF(ISNUMBER($F176),1,IF(N($U176)&gt;0,AVERAGEIFS($V$5:$V$1000,$S$5:$S$1000,ROW(),$T$5:$T$1000,"Sub"),$V176)))</f>
        <v/>
      </c>
      <c r="M176" s="55">
        <f>IF($L176="","",IF($L176&gt;=1,"Completado",IF($L176&gt;0,"En curso","Pendiente")))</f>
        <v/>
      </c>
      <c r="N176" s="55">
        <f>IF(NOT((COUNTA($B176:$K176)+COUNTA($O176))&gt;0),"",IF(ISNUMBER($F176),IF(AND(ISNUMBER($E176),$F176&gt;$E176),"Cumplida con "&amp;($F176-$E176)&amp;IF($F176-$E176=1," día"," días")&amp;" de retraso","Cumplida"),IF(N($L176)&gt;=1,"Cumplida",IF(NOT(ISNUMBER($E176)),"Sin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plazo")))))))</f>
        <v/>
      </c>
      <c r="O176" s="57" t="n"/>
      <c r="P176" s="61">
        <f>IF(NOT((COUNTA($B176:$K176)+COUNTA($O176))&gt;0),"",IF((IF($C176="","Falta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",""))="","✔ OK","⚠ "&amp;LEFT(IF($C176="","Falta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",""),LEN(IF($C176="","Falta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",""))-3)))</f>
        <v/>
      </c>
      <c r="Q176" s="62">
        <f>IF(NOT((COUNTA($B176:$K176)+COUNTA($O176))&gt;0),"",IF(AND($T176="Sub",N($S176)&gt;0),IF(ISNUMBER(INDEX($D$5:$D$1000,$S176-4)),DATE(YEAR(INDEX($D$5:$D$1000,$S176-4)),MONTH(INDEX($D$5:$D$1000,$S176-4)),1),IF(ISNUMBER(INDEX($E$5:$E$1000,$S176-4)),DATE(YEAR(INDEX($E$5:$E$1000,$S176-4)),MONTH(INDEX($E$5:$E$1000,$S176-4)),1),MesCiclo)),IF(ISNUMBER($D176),DATE(YEAR($D176),MONTH($D176),1),IF(ISNUMBER($E176),DATE(YEAR($E176),MONTH($E176),1),MesCiclo))))</f>
        <v/>
      </c>
      <c r="R176" s="63">
        <f>IF(OR($Q176="",$Q176&lt;&gt;MesCiclo),"",COUNTIF($Q$5:$Q176,MesCiclo))</f>
        <v/>
      </c>
      <c r="S176" s="63">
        <f>IF($T176="","",IF($T176="Macro",ROW(),IFERROR(LOOKUP(2,1/($T$5:$T176="Macro"),ROW($T$5:$T176)),0)))</f>
        <v/>
      </c>
      <c r="T176" s="63">
        <f>IF(NOT((COUNTA($B176:$K176)+COUNTA($O176))&gt;0),"",IF($B176="Subactividad","Sub","Macro"))</f>
        <v/>
      </c>
      <c r="U176" s="63">
        <f>IF($T176="Macro",COUNTIFS($S$5:$S$1000,ROW(),$T$5:$T$1000,"Sub"),"")</f>
        <v/>
      </c>
      <c r="V176" s="63">
        <f>IF($T176="","",IF(ISNUMBER($F176),1,IFERROR(LOOKUP(2,1/($H176:$K176&lt;&gt;""),$H176:$K176),0)))</f>
        <v/>
      </c>
      <c r="W176" s="63">
        <f>IF($T176="","",IF(AND(ISNUMBER($F176),$F176&lt;=IF($Q176=MesCiclo,InicioCiclo,$Q176+MOD(2-WEEKDAY($Q176),7))+6),1,IF(ISNUMBER($H176),$H176,0)))</f>
        <v/>
      </c>
      <c r="X176" s="63">
        <f>IF($T176="","",IF(AND(ISNUMBER($F176),$F176&lt;=IF($Q176=MesCiclo,InicioCiclo,$Q176+MOD(2-WEEKDAY($Q176),7))+13),1,IF(ISNUMBER($I176),$I176,$W176)))</f>
        <v/>
      </c>
      <c r="Y176" s="63">
        <f>IF($T176="","",IF(AND(ISNUMBER($F176),$F176&lt;=IF($Q176=MesCiclo,InicioCiclo,$Q176+MOD(2-WEEKDAY($Q176),7))+20),1,IF(ISNUMBER($J176),$J176,$X176)))</f>
        <v/>
      </c>
      <c r="Z176" s="63">
        <f>IF($T176="","",IF(AND(ISNUMBER($F176),$F176&lt;=IF($Q176=MesCiclo,InicioCiclo,$Q176+MOD(2-WEEKDAY($Q176),7))+27),1,IF(ISNUMBER($K176),$K176,$Y176)))</f>
        <v/>
      </c>
      <c r="AA176" s="63">
        <f>IF($T176="","",IF(AND(ISNUMBER($F176),$F176&lt;=IF($Q176=MesCiclo,InicioCiclo,$Q176+MOD(2-WEEKDAY($Q176),7))+6),1,IF(N($U176)&gt;0,AVERAGEIFS($W$5:$W$1000,$S$5:$S$1000,ROW(),$T$5:$T$1000,"Sub"),$W176)))</f>
        <v/>
      </c>
      <c r="AB176" s="63">
        <f>IF($T176="","",IF(AND(ISNUMBER($F176),$F176&lt;=IF($Q176=MesCiclo,InicioCiclo,$Q176+MOD(2-WEEKDAY($Q176),7))+13),1,IF(N($U176)&gt;0,AVERAGEIFS($X$5:$X$1000,$S$5:$S$1000,ROW(),$T$5:$T$1000,"Sub"),$X176)))</f>
        <v/>
      </c>
      <c r="AC176" s="63">
        <f>IF($T176="","",IF(AND(ISNUMBER($F176),$F176&lt;=IF($Q176=MesCiclo,InicioCiclo,$Q176+MOD(2-WEEKDAY($Q176),7))+20),1,IF(N($U176)&gt;0,AVERAGEIFS($Y$5:$Y$1000,$S$5:$S$1000,ROW(),$T$5:$T$1000,"Sub"),$Y176)))</f>
        <v/>
      </c>
      <c r="AD176" s="63">
        <f>IF($T176="","",IF(AND(ISNUMBER($F176),$F176&lt;=IF($Q176=MesCiclo,InicioCiclo,$Q176+MOD(2-WEEKDAY($Q176),7))+27),1,IF(N($U176)&gt;0,AVERAGEIFS($Z$5:$Z$1000,$S$5:$S$1000,ROW(),$T$5:$T$1000,"Sub"),$Z176)))</f>
        <v/>
      </c>
      <c r="AE176" s="63">
        <f>IF($T176&lt;&gt;"Macro","",IF(COUNTIFS($Q$5:$Q$1000,$Q176,$T$5:$T$1000,"Macro",$G$5:$G$1000,"&gt;0")=0,1/COUNTIFS($Q$5:$Q$1000,$Q176,$T$5:$T$1000,"Macro"),IF(AND(ISNUMBER($G176),N($G176)&gt;0),$G176,SUMIFS($G$5:$G$1000,$Q$5:$Q$1000,$Q176,$T$5:$T$1000,"Macro")/COUNTIFS($Q$5:$Q$1000,$Q176,$T$5:$T$1000,"Macro",$G$5:$G$1000,"&gt;0"))/(COUNTIFS($Q$5:$Q$1000,$Q176,$T$5:$T$1000,"Macro")*SUMIFS($G$5:$G$1000,$Q$5:$Q$1000,$Q176,$T$5:$T$1000,"Macro")/COUNTIFS($Q$5:$Q$1000,$Q176,$T$5:$T$1000,"Macro",$G$5:$G$1000,"&gt;0"))))</f>
        <v/>
      </c>
    </row>
    <row r="177">
      <c r="A177" s="55">
        <f>IF(NOT((COUNTA($B177:$K177)+COUNTA($O177))&gt;0),"",IF($T177="Macro",COUNTIFS($T$5:$T177,"Macro",$Q$5:$Q177,$Q177),IF(N($S177)=0,"?",COUNTIFS(INDEX($T$5:$T$1000,1):INDEX($T$5:$T$1000,$S177-4),"Macro",INDEX($Q$5:$Q$1000,1):INDEX($Q$5:$Q$1000,$S177-4),INDEX($Q$5:$Q$1000,$S177-4))&amp;"."&amp;COUNTIFS($S$5:$S177,$S177,$T$5:$T177,"Sub"))))</f>
        <v/>
      </c>
      <c r="B177" s="56" t="n"/>
      <c r="C177" s="57" t="n"/>
      <c r="D177" s="58" t="n"/>
      <c r="E177" s="58" t="n"/>
      <c r="F177" s="58" t="n"/>
      <c r="G177" s="59" t="n"/>
      <c r="H177" s="59" t="n"/>
      <c r="I177" s="59" t="n"/>
      <c r="J177" s="59" t="n"/>
      <c r="K177" s="59" t="n"/>
      <c r="L177" s="60">
        <f>IF(NOT((COUNTA($B177:$K177)+COUNTA($O177))&gt;0),"",IF(ISNUMBER($F177),1,IF(N($U177)&gt;0,AVERAGEIFS($V$5:$V$1000,$S$5:$S$1000,ROW(),$T$5:$T$1000,"Sub"),$V177)))</f>
        <v/>
      </c>
      <c r="M177" s="55">
        <f>IF($L177="","",IF($L177&gt;=1,"Completado",IF($L177&gt;0,"En curso","Pendiente")))</f>
        <v/>
      </c>
      <c r="N177" s="55">
        <f>IF(NOT((COUNTA($B177:$K177)+COUNTA($O177))&gt;0),"",IF(ISNUMBER($F177),IF(AND(ISNUMBER($E177),$F177&gt;$E177),"Cumplida con "&amp;($F177-$E177)&amp;IF($F177-$E177=1," día"," días")&amp;" de retraso","Cumplida"),IF(N($L177)&gt;=1,"Cumplida",IF(NOT(ISNUMBER($E177)),"Sin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plazo")))))))</f>
        <v/>
      </c>
      <c r="O177" s="57" t="n"/>
      <c r="P177" s="61">
        <f>IF(NOT((COUNTA($B177:$K177)+COUNTA($O177))&gt;0),"",IF((IF($C177="","Falta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",""))="","✔ OK","⚠ "&amp;LEFT(IF($C177="","Falta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",""),LEN(IF($C177="","Falta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",""))-3)))</f>
        <v/>
      </c>
      <c r="Q177" s="62">
        <f>IF(NOT((COUNTA($B177:$K177)+COUNTA($O177))&gt;0),"",IF(AND($T177="Sub",N($S177)&gt;0),IF(ISNUMBER(INDEX($D$5:$D$1000,$S177-4)),DATE(YEAR(INDEX($D$5:$D$1000,$S177-4)),MONTH(INDEX($D$5:$D$1000,$S177-4)),1),IF(ISNUMBER(INDEX($E$5:$E$1000,$S177-4)),DATE(YEAR(INDEX($E$5:$E$1000,$S177-4)),MONTH(INDEX($E$5:$E$1000,$S177-4)),1),MesCiclo)),IF(ISNUMBER($D177),DATE(YEAR($D177),MONTH($D177),1),IF(ISNUMBER($E177),DATE(YEAR($E177),MONTH($E177),1),MesCiclo))))</f>
        <v/>
      </c>
      <c r="R177" s="63">
        <f>IF(OR($Q177="",$Q177&lt;&gt;MesCiclo),"",COUNTIF($Q$5:$Q177,MesCiclo))</f>
        <v/>
      </c>
      <c r="S177" s="63">
        <f>IF($T177="","",IF($T177="Macro",ROW(),IFERROR(LOOKUP(2,1/($T$5:$T177="Macro"),ROW($T$5:$T177)),0)))</f>
        <v/>
      </c>
      <c r="T177" s="63">
        <f>IF(NOT((COUNTA($B177:$K177)+COUNTA($O177))&gt;0),"",IF($B177="Subactividad","Sub","Macro"))</f>
        <v/>
      </c>
      <c r="U177" s="63">
        <f>IF($T177="Macro",COUNTIFS($S$5:$S$1000,ROW(),$T$5:$T$1000,"Sub"),"")</f>
        <v/>
      </c>
      <c r="V177" s="63">
        <f>IF($T177="","",IF(ISNUMBER($F177),1,IFERROR(LOOKUP(2,1/($H177:$K177&lt;&gt;""),$H177:$K177),0)))</f>
        <v/>
      </c>
      <c r="W177" s="63">
        <f>IF($T177="","",IF(AND(ISNUMBER($F177),$F177&lt;=IF($Q177=MesCiclo,InicioCiclo,$Q177+MOD(2-WEEKDAY($Q177),7))+6),1,IF(ISNUMBER($H177),$H177,0)))</f>
        <v/>
      </c>
      <c r="X177" s="63">
        <f>IF($T177="","",IF(AND(ISNUMBER($F177),$F177&lt;=IF($Q177=MesCiclo,InicioCiclo,$Q177+MOD(2-WEEKDAY($Q177),7))+13),1,IF(ISNUMBER($I177),$I177,$W177)))</f>
        <v/>
      </c>
      <c r="Y177" s="63">
        <f>IF($T177="","",IF(AND(ISNUMBER($F177),$F177&lt;=IF($Q177=MesCiclo,InicioCiclo,$Q177+MOD(2-WEEKDAY($Q177),7))+20),1,IF(ISNUMBER($J177),$J177,$X177)))</f>
        <v/>
      </c>
      <c r="Z177" s="63">
        <f>IF($T177="","",IF(AND(ISNUMBER($F177),$F177&lt;=IF($Q177=MesCiclo,InicioCiclo,$Q177+MOD(2-WEEKDAY($Q177),7))+27),1,IF(ISNUMBER($K177),$K177,$Y177)))</f>
        <v/>
      </c>
      <c r="AA177" s="63">
        <f>IF($T177="","",IF(AND(ISNUMBER($F177),$F177&lt;=IF($Q177=MesCiclo,InicioCiclo,$Q177+MOD(2-WEEKDAY($Q177),7))+6),1,IF(N($U177)&gt;0,AVERAGEIFS($W$5:$W$1000,$S$5:$S$1000,ROW(),$T$5:$T$1000,"Sub"),$W177)))</f>
        <v/>
      </c>
      <c r="AB177" s="63">
        <f>IF($T177="","",IF(AND(ISNUMBER($F177),$F177&lt;=IF($Q177=MesCiclo,InicioCiclo,$Q177+MOD(2-WEEKDAY($Q177),7))+13),1,IF(N($U177)&gt;0,AVERAGEIFS($X$5:$X$1000,$S$5:$S$1000,ROW(),$T$5:$T$1000,"Sub"),$X177)))</f>
        <v/>
      </c>
      <c r="AC177" s="63">
        <f>IF($T177="","",IF(AND(ISNUMBER($F177),$F177&lt;=IF($Q177=MesCiclo,InicioCiclo,$Q177+MOD(2-WEEKDAY($Q177),7))+20),1,IF(N($U177)&gt;0,AVERAGEIFS($Y$5:$Y$1000,$S$5:$S$1000,ROW(),$T$5:$T$1000,"Sub"),$Y177)))</f>
        <v/>
      </c>
      <c r="AD177" s="63">
        <f>IF($T177="","",IF(AND(ISNUMBER($F177),$F177&lt;=IF($Q177=MesCiclo,InicioCiclo,$Q177+MOD(2-WEEKDAY($Q177),7))+27),1,IF(N($U177)&gt;0,AVERAGEIFS($Z$5:$Z$1000,$S$5:$S$1000,ROW(),$T$5:$T$1000,"Sub"),$Z177)))</f>
        <v/>
      </c>
      <c r="AE177" s="63">
        <f>IF($T177&lt;&gt;"Macro","",IF(COUNTIFS($Q$5:$Q$1000,$Q177,$T$5:$T$1000,"Macro",$G$5:$G$1000,"&gt;0")=0,1/COUNTIFS($Q$5:$Q$1000,$Q177,$T$5:$T$1000,"Macro"),IF(AND(ISNUMBER($G177),N($G177)&gt;0),$G177,SUMIFS($G$5:$G$1000,$Q$5:$Q$1000,$Q177,$T$5:$T$1000,"Macro")/COUNTIFS($Q$5:$Q$1000,$Q177,$T$5:$T$1000,"Macro",$G$5:$G$1000,"&gt;0"))/(COUNTIFS($Q$5:$Q$1000,$Q177,$T$5:$T$1000,"Macro")*SUMIFS($G$5:$G$1000,$Q$5:$Q$1000,$Q177,$T$5:$T$1000,"Macro")/COUNTIFS($Q$5:$Q$1000,$Q177,$T$5:$T$1000,"Macro",$G$5:$G$1000,"&gt;0"))))</f>
        <v/>
      </c>
    </row>
    <row r="178">
      <c r="A178" s="55">
        <f>IF(NOT((COUNTA($B178:$K178)+COUNTA($O178))&gt;0),"",IF($T178="Macro",COUNTIFS($T$5:$T178,"Macro",$Q$5:$Q178,$Q178),IF(N($S178)=0,"?",COUNTIFS(INDEX($T$5:$T$1000,1):INDEX($T$5:$T$1000,$S178-4),"Macro",INDEX($Q$5:$Q$1000,1):INDEX($Q$5:$Q$1000,$S178-4),INDEX($Q$5:$Q$1000,$S178-4))&amp;"."&amp;COUNTIFS($S$5:$S178,$S178,$T$5:$T178,"Sub"))))</f>
        <v/>
      </c>
      <c r="B178" s="56" t="n"/>
      <c r="C178" s="57" t="n"/>
      <c r="D178" s="58" t="n"/>
      <c r="E178" s="58" t="n"/>
      <c r="F178" s="58" t="n"/>
      <c r="G178" s="59" t="n"/>
      <c r="H178" s="59" t="n"/>
      <c r="I178" s="59" t="n"/>
      <c r="J178" s="59" t="n"/>
      <c r="K178" s="59" t="n"/>
      <c r="L178" s="60">
        <f>IF(NOT((COUNTA($B178:$K178)+COUNTA($O178))&gt;0),"",IF(ISNUMBER($F178),1,IF(N($U178)&gt;0,AVERAGEIFS($V$5:$V$1000,$S$5:$S$1000,ROW(),$T$5:$T$1000,"Sub"),$V178)))</f>
        <v/>
      </c>
      <c r="M178" s="55">
        <f>IF($L178="","",IF($L178&gt;=1,"Completado",IF($L178&gt;0,"En curso","Pendiente")))</f>
        <v/>
      </c>
      <c r="N178" s="55">
        <f>IF(NOT((COUNTA($B178:$K178)+COUNTA($O178))&gt;0),"",IF(ISNUMBER($F178),IF(AND(ISNUMBER($E178),$F178&gt;$E178),"Cumplida con "&amp;($F178-$E178)&amp;IF($F178-$E178=1," día"," días")&amp;" de retraso","Cumplida"),IF(N($L178)&gt;=1,"Cumplida",IF(NOT(ISNUMBER($E178)),"Sin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plazo")))))))</f>
        <v/>
      </c>
      <c r="O178" s="57" t="n"/>
      <c r="P178" s="61">
        <f>IF(NOT((COUNTA($B178:$K178)+COUNTA($O178))&gt;0),"",IF((IF($C178="","Falta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",""))="","✔ OK","⚠ "&amp;LEFT(IF($C178="","Falta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",""),LEN(IF($C178="","Falta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",""))-3)))</f>
        <v/>
      </c>
      <c r="Q178" s="62">
        <f>IF(NOT((COUNTA($B178:$K178)+COUNTA($O178))&gt;0),"",IF(AND($T178="Sub",N($S178)&gt;0),IF(ISNUMBER(INDEX($D$5:$D$1000,$S178-4)),DATE(YEAR(INDEX($D$5:$D$1000,$S178-4)),MONTH(INDEX($D$5:$D$1000,$S178-4)),1),IF(ISNUMBER(INDEX($E$5:$E$1000,$S178-4)),DATE(YEAR(INDEX($E$5:$E$1000,$S178-4)),MONTH(INDEX($E$5:$E$1000,$S178-4)),1),MesCiclo)),IF(ISNUMBER($D178),DATE(YEAR($D178),MONTH($D178),1),IF(ISNUMBER($E178),DATE(YEAR($E178),MONTH($E178),1),MesCiclo))))</f>
        <v/>
      </c>
      <c r="R178" s="63">
        <f>IF(OR($Q178="",$Q178&lt;&gt;MesCiclo),"",COUNTIF($Q$5:$Q178,MesCiclo))</f>
        <v/>
      </c>
      <c r="S178" s="63">
        <f>IF($T178="","",IF($T178="Macro",ROW(),IFERROR(LOOKUP(2,1/($T$5:$T178="Macro"),ROW($T$5:$T178)),0)))</f>
        <v/>
      </c>
      <c r="T178" s="63">
        <f>IF(NOT((COUNTA($B178:$K178)+COUNTA($O178))&gt;0),"",IF($B178="Subactividad","Sub","Macro"))</f>
        <v/>
      </c>
      <c r="U178" s="63">
        <f>IF($T178="Macro",COUNTIFS($S$5:$S$1000,ROW(),$T$5:$T$1000,"Sub"),"")</f>
        <v/>
      </c>
      <c r="V178" s="63">
        <f>IF($T178="","",IF(ISNUMBER($F178),1,IFERROR(LOOKUP(2,1/($H178:$K178&lt;&gt;""),$H178:$K178),0)))</f>
        <v/>
      </c>
      <c r="W178" s="63">
        <f>IF($T178="","",IF(AND(ISNUMBER($F178),$F178&lt;=IF($Q178=MesCiclo,InicioCiclo,$Q178+MOD(2-WEEKDAY($Q178),7))+6),1,IF(ISNUMBER($H178),$H178,0)))</f>
        <v/>
      </c>
      <c r="X178" s="63">
        <f>IF($T178="","",IF(AND(ISNUMBER($F178),$F178&lt;=IF($Q178=MesCiclo,InicioCiclo,$Q178+MOD(2-WEEKDAY($Q178),7))+13),1,IF(ISNUMBER($I178),$I178,$W178)))</f>
        <v/>
      </c>
      <c r="Y178" s="63">
        <f>IF($T178="","",IF(AND(ISNUMBER($F178),$F178&lt;=IF($Q178=MesCiclo,InicioCiclo,$Q178+MOD(2-WEEKDAY($Q178),7))+20),1,IF(ISNUMBER($J178),$J178,$X178)))</f>
        <v/>
      </c>
      <c r="Z178" s="63">
        <f>IF($T178="","",IF(AND(ISNUMBER($F178),$F178&lt;=IF($Q178=MesCiclo,InicioCiclo,$Q178+MOD(2-WEEKDAY($Q178),7))+27),1,IF(ISNUMBER($K178),$K178,$Y178)))</f>
        <v/>
      </c>
      <c r="AA178" s="63">
        <f>IF($T178="","",IF(AND(ISNUMBER($F178),$F178&lt;=IF($Q178=MesCiclo,InicioCiclo,$Q178+MOD(2-WEEKDAY($Q178),7))+6),1,IF(N($U178)&gt;0,AVERAGEIFS($W$5:$W$1000,$S$5:$S$1000,ROW(),$T$5:$T$1000,"Sub"),$W178)))</f>
        <v/>
      </c>
      <c r="AB178" s="63">
        <f>IF($T178="","",IF(AND(ISNUMBER($F178),$F178&lt;=IF($Q178=MesCiclo,InicioCiclo,$Q178+MOD(2-WEEKDAY($Q178),7))+13),1,IF(N($U178)&gt;0,AVERAGEIFS($X$5:$X$1000,$S$5:$S$1000,ROW(),$T$5:$T$1000,"Sub"),$X178)))</f>
        <v/>
      </c>
      <c r="AC178" s="63">
        <f>IF($T178="","",IF(AND(ISNUMBER($F178),$F178&lt;=IF($Q178=MesCiclo,InicioCiclo,$Q178+MOD(2-WEEKDAY($Q178),7))+20),1,IF(N($U178)&gt;0,AVERAGEIFS($Y$5:$Y$1000,$S$5:$S$1000,ROW(),$T$5:$T$1000,"Sub"),$Y178)))</f>
        <v/>
      </c>
      <c r="AD178" s="63">
        <f>IF($T178="","",IF(AND(ISNUMBER($F178),$F178&lt;=IF($Q178=MesCiclo,InicioCiclo,$Q178+MOD(2-WEEKDAY($Q178),7))+27),1,IF(N($U178)&gt;0,AVERAGEIFS($Z$5:$Z$1000,$S$5:$S$1000,ROW(),$T$5:$T$1000,"Sub"),$Z178)))</f>
        <v/>
      </c>
      <c r="AE178" s="63">
        <f>IF($T178&lt;&gt;"Macro","",IF(COUNTIFS($Q$5:$Q$1000,$Q178,$T$5:$T$1000,"Macro",$G$5:$G$1000,"&gt;0")=0,1/COUNTIFS($Q$5:$Q$1000,$Q178,$T$5:$T$1000,"Macro"),IF(AND(ISNUMBER($G178),N($G178)&gt;0),$G178,SUMIFS($G$5:$G$1000,$Q$5:$Q$1000,$Q178,$T$5:$T$1000,"Macro")/COUNTIFS($Q$5:$Q$1000,$Q178,$T$5:$T$1000,"Macro",$G$5:$G$1000,"&gt;0"))/(COUNTIFS($Q$5:$Q$1000,$Q178,$T$5:$T$1000,"Macro")*SUMIFS($G$5:$G$1000,$Q$5:$Q$1000,$Q178,$T$5:$T$1000,"Macro")/COUNTIFS($Q$5:$Q$1000,$Q178,$T$5:$T$1000,"Macro",$G$5:$G$1000,"&gt;0"))))</f>
        <v/>
      </c>
    </row>
    <row r="179">
      <c r="A179" s="55">
        <f>IF(NOT((COUNTA($B179:$K179)+COUNTA($O179))&gt;0),"",IF($T179="Macro",COUNTIFS($T$5:$T179,"Macro",$Q$5:$Q179,$Q179),IF(N($S179)=0,"?",COUNTIFS(INDEX($T$5:$T$1000,1):INDEX($T$5:$T$1000,$S179-4),"Macro",INDEX($Q$5:$Q$1000,1):INDEX($Q$5:$Q$1000,$S179-4),INDEX($Q$5:$Q$1000,$S179-4))&amp;"."&amp;COUNTIFS($S$5:$S179,$S179,$T$5:$T179,"Sub"))))</f>
        <v/>
      </c>
      <c r="B179" s="56" t="n"/>
      <c r="C179" s="57" t="n"/>
      <c r="D179" s="58" t="n"/>
      <c r="E179" s="58" t="n"/>
      <c r="F179" s="58" t="n"/>
      <c r="G179" s="59" t="n"/>
      <c r="H179" s="59" t="n"/>
      <c r="I179" s="59" t="n"/>
      <c r="J179" s="59" t="n"/>
      <c r="K179" s="59" t="n"/>
      <c r="L179" s="60">
        <f>IF(NOT((COUNTA($B179:$K179)+COUNTA($O179))&gt;0),"",IF(ISNUMBER($F179),1,IF(N($U179)&gt;0,AVERAGEIFS($V$5:$V$1000,$S$5:$S$1000,ROW(),$T$5:$T$1000,"Sub"),$V179)))</f>
        <v/>
      </c>
      <c r="M179" s="55">
        <f>IF($L179="","",IF($L179&gt;=1,"Completado",IF($L179&gt;0,"En curso","Pendiente")))</f>
        <v/>
      </c>
      <c r="N179" s="55">
        <f>IF(NOT((COUNTA($B179:$K179)+COUNTA($O179))&gt;0),"",IF(ISNUMBER($F179),IF(AND(ISNUMBER($E179),$F179&gt;$E179),"Cumplida con "&amp;($F179-$E179)&amp;IF($F179-$E179=1," día"," días")&amp;" de retraso","Cumplida"),IF(N($L179)&gt;=1,"Cumplida",IF(NOT(ISNUMBER($E179)),"Sin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plazo")))))))</f>
        <v/>
      </c>
      <c r="O179" s="57" t="n"/>
      <c r="P179" s="61">
        <f>IF(NOT((COUNTA($B179:$K179)+COUNTA($O179))&gt;0),"",IF((IF($C179="","Falta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",""))="","✔ OK","⚠ "&amp;LEFT(IF($C179="","Falta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",""),LEN(IF($C179="","Falta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",""))-3)))</f>
        <v/>
      </c>
      <c r="Q179" s="62">
        <f>IF(NOT((COUNTA($B179:$K179)+COUNTA($O179))&gt;0),"",IF(AND($T179="Sub",N($S179)&gt;0),IF(ISNUMBER(INDEX($D$5:$D$1000,$S179-4)),DATE(YEAR(INDEX($D$5:$D$1000,$S179-4)),MONTH(INDEX($D$5:$D$1000,$S179-4)),1),IF(ISNUMBER(INDEX($E$5:$E$1000,$S179-4)),DATE(YEAR(INDEX($E$5:$E$1000,$S179-4)),MONTH(INDEX($E$5:$E$1000,$S179-4)),1),MesCiclo)),IF(ISNUMBER($D179),DATE(YEAR($D179),MONTH($D179),1),IF(ISNUMBER($E179),DATE(YEAR($E179),MONTH($E179),1),MesCiclo))))</f>
        <v/>
      </c>
      <c r="R179" s="63">
        <f>IF(OR($Q179="",$Q179&lt;&gt;MesCiclo),"",COUNTIF($Q$5:$Q179,MesCiclo))</f>
        <v/>
      </c>
      <c r="S179" s="63">
        <f>IF($T179="","",IF($T179="Macro",ROW(),IFERROR(LOOKUP(2,1/($T$5:$T179="Macro"),ROW($T$5:$T179)),0)))</f>
        <v/>
      </c>
      <c r="T179" s="63">
        <f>IF(NOT((COUNTA($B179:$K179)+COUNTA($O179))&gt;0),"",IF($B179="Subactividad","Sub","Macro"))</f>
        <v/>
      </c>
      <c r="U179" s="63">
        <f>IF($T179="Macro",COUNTIFS($S$5:$S$1000,ROW(),$T$5:$T$1000,"Sub"),"")</f>
        <v/>
      </c>
      <c r="V179" s="63">
        <f>IF($T179="","",IF(ISNUMBER($F179),1,IFERROR(LOOKUP(2,1/($H179:$K179&lt;&gt;""),$H179:$K179),0)))</f>
        <v/>
      </c>
      <c r="W179" s="63">
        <f>IF($T179="","",IF(AND(ISNUMBER($F179),$F179&lt;=IF($Q179=MesCiclo,InicioCiclo,$Q179+MOD(2-WEEKDAY($Q179),7))+6),1,IF(ISNUMBER($H179),$H179,0)))</f>
        <v/>
      </c>
      <c r="X179" s="63">
        <f>IF($T179="","",IF(AND(ISNUMBER($F179),$F179&lt;=IF($Q179=MesCiclo,InicioCiclo,$Q179+MOD(2-WEEKDAY($Q179),7))+13),1,IF(ISNUMBER($I179),$I179,$W179)))</f>
        <v/>
      </c>
      <c r="Y179" s="63">
        <f>IF($T179="","",IF(AND(ISNUMBER($F179),$F179&lt;=IF($Q179=MesCiclo,InicioCiclo,$Q179+MOD(2-WEEKDAY($Q179),7))+20),1,IF(ISNUMBER($J179),$J179,$X179)))</f>
        <v/>
      </c>
      <c r="Z179" s="63">
        <f>IF($T179="","",IF(AND(ISNUMBER($F179),$F179&lt;=IF($Q179=MesCiclo,InicioCiclo,$Q179+MOD(2-WEEKDAY($Q179),7))+27),1,IF(ISNUMBER($K179),$K179,$Y179)))</f>
        <v/>
      </c>
      <c r="AA179" s="63">
        <f>IF($T179="","",IF(AND(ISNUMBER($F179),$F179&lt;=IF($Q179=MesCiclo,InicioCiclo,$Q179+MOD(2-WEEKDAY($Q179),7))+6),1,IF(N($U179)&gt;0,AVERAGEIFS($W$5:$W$1000,$S$5:$S$1000,ROW(),$T$5:$T$1000,"Sub"),$W179)))</f>
        <v/>
      </c>
      <c r="AB179" s="63">
        <f>IF($T179="","",IF(AND(ISNUMBER($F179),$F179&lt;=IF($Q179=MesCiclo,InicioCiclo,$Q179+MOD(2-WEEKDAY($Q179),7))+13),1,IF(N($U179)&gt;0,AVERAGEIFS($X$5:$X$1000,$S$5:$S$1000,ROW(),$T$5:$T$1000,"Sub"),$X179)))</f>
        <v/>
      </c>
      <c r="AC179" s="63">
        <f>IF($T179="","",IF(AND(ISNUMBER($F179),$F179&lt;=IF($Q179=MesCiclo,InicioCiclo,$Q179+MOD(2-WEEKDAY($Q179),7))+20),1,IF(N($U179)&gt;0,AVERAGEIFS($Y$5:$Y$1000,$S$5:$S$1000,ROW(),$T$5:$T$1000,"Sub"),$Y179)))</f>
        <v/>
      </c>
      <c r="AD179" s="63">
        <f>IF($T179="","",IF(AND(ISNUMBER($F179),$F179&lt;=IF($Q179=MesCiclo,InicioCiclo,$Q179+MOD(2-WEEKDAY($Q179),7))+27),1,IF(N($U179)&gt;0,AVERAGEIFS($Z$5:$Z$1000,$S$5:$S$1000,ROW(),$T$5:$T$1000,"Sub"),$Z179)))</f>
        <v/>
      </c>
      <c r="AE179" s="63">
        <f>IF($T179&lt;&gt;"Macro","",IF(COUNTIFS($Q$5:$Q$1000,$Q179,$T$5:$T$1000,"Macro",$G$5:$G$1000,"&gt;0")=0,1/COUNTIFS($Q$5:$Q$1000,$Q179,$T$5:$T$1000,"Macro"),IF(AND(ISNUMBER($G179),N($G179)&gt;0),$G179,SUMIFS($G$5:$G$1000,$Q$5:$Q$1000,$Q179,$T$5:$T$1000,"Macro")/COUNTIFS($Q$5:$Q$1000,$Q179,$T$5:$T$1000,"Macro",$G$5:$G$1000,"&gt;0"))/(COUNTIFS($Q$5:$Q$1000,$Q179,$T$5:$T$1000,"Macro")*SUMIFS($G$5:$G$1000,$Q$5:$Q$1000,$Q179,$T$5:$T$1000,"Macro")/COUNTIFS($Q$5:$Q$1000,$Q179,$T$5:$T$1000,"Macro",$G$5:$G$1000,"&gt;0"))))</f>
        <v/>
      </c>
    </row>
    <row r="180">
      <c r="A180" s="55">
        <f>IF(NOT((COUNTA($B180:$K180)+COUNTA($O180))&gt;0),"",IF($T180="Macro",COUNTIFS($T$5:$T180,"Macro",$Q$5:$Q180,$Q180),IF(N($S180)=0,"?",COUNTIFS(INDEX($T$5:$T$1000,1):INDEX($T$5:$T$1000,$S180-4),"Macro",INDEX($Q$5:$Q$1000,1):INDEX($Q$5:$Q$1000,$S180-4),INDEX($Q$5:$Q$1000,$S180-4))&amp;"."&amp;COUNTIFS($S$5:$S180,$S180,$T$5:$T180,"Sub"))))</f>
        <v/>
      </c>
      <c r="B180" s="56" t="n"/>
      <c r="C180" s="57" t="n"/>
      <c r="D180" s="58" t="n"/>
      <c r="E180" s="58" t="n"/>
      <c r="F180" s="58" t="n"/>
      <c r="G180" s="59" t="n"/>
      <c r="H180" s="59" t="n"/>
      <c r="I180" s="59" t="n"/>
      <c r="J180" s="59" t="n"/>
      <c r="K180" s="59" t="n"/>
      <c r="L180" s="60">
        <f>IF(NOT((COUNTA($B180:$K180)+COUNTA($O180))&gt;0),"",IF(ISNUMBER($F180),1,IF(N($U180)&gt;0,AVERAGEIFS($V$5:$V$1000,$S$5:$S$1000,ROW(),$T$5:$T$1000,"Sub"),$V180)))</f>
        <v/>
      </c>
      <c r="M180" s="55">
        <f>IF($L180="","",IF($L180&gt;=1,"Completado",IF($L180&gt;0,"En curso","Pendiente")))</f>
        <v/>
      </c>
      <c r="N180" s="55">
        <f>IF(NOT((COUNTA($B180:$K180)+COUNTA($O180))&gt;0),"",IF(ISNUMBER($F180),IF(AND(ISNUMBER($E180),$F180&gt;$E180),"Cumplida con "&amp;($F180-$E180)&amp;IF($F180-$E180=1," día"," días")&amp;" de retraso","Cumplida"),IF(N($L180)&gt;=1,"Cumplida",IF(NOT(ISNUMBER($E180)),"Sin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plazo")))))))</f>
        <v/>
      </c>
      <c r="O180" s="57" t="n"/>
      <c r="P180" s="61">
        <f>IF(NOT((COUNTA($B180:$K180)+COUNTA($O180))&gt;0),"",IF((IF($C180="","Falta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",""))="","✔ OK","⚠ "&amp;LEFT(IF($C180="","Falta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",""),LEN(IF($C180="","Falta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",""))-3)))</f>
        <v/>
      </c>
      <c r="Q180" s="62">
        <f>IF(NOT((COUNTA($B180:$K180)+COUNTA($O180))&gt;0),"",IF(AND($T180="Sub",N($S180)&gt;0),IF(ISNUMBER(INDEX($D$5:$D$1000,$S180-4)),DATE(YEAR(INDEX($D$5:$D$1000,$S180-4)),MONTH(INDEX($D$5:$D$1000,$S180-4)),1),IF(ISNUMBER(INDEX($E$5:$E$1000,$S180-4)),DATE(YEAR(INDEX($E$5:$E$1000,$S180-4)),MONTH(INDEX($E$5:$E$1000,$S180-4)),1),MesCiclo)),IF(ISNUMBER($D180),DATE(YEAR($D180),MONTH($D180),1),IF(ISNUMBER($E180),DATE(YEAR($E180),MONTH($E180),1),MesCiclo))))</f>
        <v/>
      </c>
      <c r="R180" s="63">
        <f>IF(OR($Q180="",$Q180&lt;&gt;MesCiclo),"",COUNTIF($Q$5:$Q180,MesCiclo))</f>
        <v/>
      </c>
      <c r="S180" s="63">
        <f>IF($T180="","",IF($T180="Macro",ROW(),IFERROR(LOOKUP(2,1/($T$5:$T180="Macro"),ROW($T$5:$T180)),0)))</f>
        <v/>
      </c>
      <c r="T180" s="63">
        <f>IF(NOT((COUNTA($B180:$K180)+COUNTA($O180))&gt;0),"",IF($B180="Subactividad","Sub","Macro"))</f>
        <v/>
      </c>
      <c r="U180" s="63">
        <f>IF($T180="Macro",COUNTIFS($S$5:$S$1000,ROW(),$T$5:$T$1000,"Sub"),"")</f>
        <v/>
      </c>
      <c r="V180" s="63">
        <f>IF($T180="","",IF(ISNUMBER($F180),1,IFERROR(LOOKUP(2,1/($H180:$K180&lt;&gt;""),$H180:$K180),0)))</f>
        <v/>
      </c>
      <c r="W180" s="63">
        <f>IF($T180="","",IF(AND(ISNUMBER($F180),$F180&lt;=IF($Q180=MesCiclo,InicioCiclo,$Q180+MOD(2-WEEKDAY($Q180),7))+6),1,IF(ISNUMBER($H180),$H180,0)))</f>
        <v/>
      </c>
      <c r="X180" s="63">
        <f>IF($T180="","",IF(AND(ISNUMBER($F180),$F180&lt;=IF($Q180=MesCiclo,InicioCiclo,$Q180+MOD(2-WEEKDAY($Q180),7))+13),1,IF(ISNUMBER($I180),$I180,$W180)))</f>
        <v/>
      </c>
      <c r="Y180" s="63">
        <f>IF($T180="","",IF(AND(ISNUMBER($F180),$F180&lt;=IF($Q180=MesCiclo,InicioCiclo,$Q180+MOD(2-WEEKDAY($Q180),7))+20),1,IF(ISNUMBER($J180),$J180,$X180)))</f>
        <v/>
      </c>
      <c r="Z180" s="63">
        <f>IF($T180="","",IF(AND(ISNUMBER($F180),$F180&lt;=IF($Q180=MesCiclo,InicioCiclo,$Q180+MOD(2-WEEKDAY($Q180),7))+27),1,IF(ISNUMBER($K180),$K180,$Y180)))</f>
        <v/>
      </c>
      <c r="AA180" s="63">
        <f>IF($T180="","",IF(AND(ISNUMBER($F180),$F180&lt;=IF($Q180=MesCiclo,InicioCiclo,$Q180+MOD(2-WEEKDAY($Q180),7))+6),1,IF(N($U180)&gt;0,AVERAGEIFS($W$5:$W$1000,$S$5:$S$1000,ROW(),$T$5:$T$1000,"Sub"),$W180)))</f>
        <v/>
      </c>
      <c r="AB180" s="63">
        <f>IF($T180="","",IF(AND(ISNUMBER($F180),$F180&lt;=IF($Q180=MesCiclo,InicioCiclo,$Q180+MOD(2-WEEKDAY($Q180),7))+13),1,IF(N($U180)&gt;0,AVERAGEIFS($X$5:$X$1000,$S$5:$S$1000,ROW(),$T$5:$T$1000,"Sub"),$X180)))</f>
        <v/>
      </c>
      <c r="AC180" s="63">
        <f>IF($T180="","",IF(AND(ISNUMBER($F180),$F180&lt;=IF($Q180=MesCiclo,InicioCiclo,$Q180+MOD(2-WEEKDAY($Q180),7))+20),1,IF(N($U180)&gt;0,AVERAGEIFS($Y$5:$Y$1000,$S$5:$S$1000,ROW(),$T$5:$T$1000,"Sub"),$Y180)))</f>
        <v/>
      </c>
      <c r="AD180" s="63">
        <f>IF($T180="","",IF(AND(ISNUMBER($F180),$F180&lt;=IF($Q180=MesCiclo,InicioCiclo,$Q180+MOD(2-WEEKDAY($Q180),7))+27),1,IF(N($U180)&gt;0,AVERAGEIFS($Z$5:$Z$1000,$S$5:$S$1000,ROW(),$T$5:$T$1000,"Sub"),$Z180)))</f>
        <v/>
      </c>
      <c r="AE180" s="63">
        <f>IF($T180&lt;&gt;"Macro","",IF(COUNTIFS($Q$5:$Q$1000,$Q180,$T$5:$T$1000,"Macro",$G$5:$G$1000,"&gt;0")=0,1/COUNTIFS($Q$5:$Q$1000,$Q180,$T$5:$T$1000,"Macro"),IF(AND(ISNUMBER($G180),N($G180)&gt;0),$G180,SUMIFS($G$5:$G$1000,$Q$5:$Q$1000,$Q180,$T$5:$T$1000,"Macro")/COUNTIFS($Q$5:$Q$1000,$Q180,$T$5:$T$1000,"Macro",$G$5:$G$1000,"&gt;0"))/(COUNTIFS($Q$5:$Q$1000,$Q180,$T$5:$T$1000,"Macro")*SUMIFS($G$5:$G$1000,$Q$5:$Q$1000,$Q180,$T$5:$T$1000,"Macro")/COUNTIFS($Q$5:$Q$1000,$Q180,$T$5:$T$1000,"Macro",$G$5:$G$1000,"&gt;0"))))</f>
        <v/>
      </c>
    </row>
    <row r="181">
      <c r="A181" s="55">
        <f>IF(NOT((COUNTA($B181:$K181)+COUNTA($O181))&gt;0),"",IF($T181="Macro",COUNTIFS($T$5:$T181,"Macro",$Q$5:$Q181,$Q181),IF(N($S181)=0,"?",COUNTIFS(INDEX($T$5:$T$1000,1):INDEX($T$5:$T$1000,$S181-4),"Macro",INDEX($Q$5:$Q$1000,1):INDEX($Q$5:$Q$1000,$S181-4),INDEX($Q$5:$Q$1000,$S181-4))&amp;"."&amp;COUNTIFS($S$5:$S181,$S181,$T$5:$T181,"Sub"))))</f>
        <v/>
      </c>
      <c r="B181" s="56" t="n"/>
      <c r="C181" s="57" t="n"/>
      <c r="D181" s="58" t="n"/>
      <c r="E181" s="58" t="n"/>
      <c r="F181" s="58" t="n"/>
      <c r="G181" s="59" t="n"/>
      <c r="H181" s="59" t="n"/>
      <c r="I181" s="59" t="n"/>
      <c r="J181" s="59" t="n"/>
      <c r="K181" s="59" t="n"/>
      <c r="L181" s="60">
        <f>IF(NOT((COUNTA($B181:$K181)+COUNTA($O181))&gt;0),"",IF(ISNUMBER($F181),1,IF(N($U181)&gt;0,AVERAGEIFS($V$5:$V$1000,$S$5:$S$1000,ROW(),$T$5:$T$1000,"Sub"),$V181)))</f>
        <v/>
      </c>
      <c r="M181" s="55">
        <f>IF($L181="","",IF($L181&gt;=1,"Completado",IF($L181&gt;0,"En curso","Pendiente")))</f>
        <v/>
      </c>
      <c r="N181" s="55">
        <f>IF(NOT((COUNTA($B181:$K181)+COUNTA($O181))&gt;0),"",IF(ISNUMBER($F181),IF(AND(ISNUMBER($E181),$F181&gt;$E181),"Cumplida con "&amp;($F181-$E181)&amp;IF($F181-$E181=1," día"," días")&amp;" de retraso","Cumplida"),IF(N($L181)&gt;=1,"Cumplida",IF(NOT(ISNUMBER($E181)),"Sin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plazo")))))))</f>
        <v/>
      </c>
      <c r="O181" s="57" t="n"/>
      <c r="P181" s="61">
        <f>IF(NOT((COUNTA($B181:$K181)+COUNTA($O181))&gt;0),"",IF((IF($C181="","Falta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",""))="","✔ OK","⚠ "&amp;LEFT(IF($C181="","Falta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",""),LEN(IF($C181="","Falta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",""))-3)))</f>
        <v/>
      </c>
      <c r="Q181" s="62">
        <f>IF(NOT((COUNTA($B181:$K181)+COUNTA($O181))&gt;0),"",IF(AND($T181="Sub",N($S181)&gt;0),IF(ISNUMBER(INDEX($D$5:$D$1000,$S181-4)),DATE(YEAR(INDEX($D$5:$D$1000,$S181-4)),MONTH(INDEX($D$5:$D$1000,$S181-4)),1),IF(ISNUMBER(INDEX($E$5:$E$1000,$S181-4)),DATE(YEAR(INDEX($E$5:$E$1000,$S181-4)),MONTH(INDEX($E$5:$E$1000,$S181-4)),1),MesCiclo)),IF(ISNUMBER($D181),DATE(YEAR($D181),MONTH($D181),1),IF(ISNUMBER($E181),DATE(YEAR($E181),MONTH($E181),1),MesCiclo))))</f>
        <v/>
      </c>
      <c r="R181" s="63">
        <f>IF(OR($Q181="",$Q181&lt;&gt;MesCiclo),"",COUNTIF($Q$5:$Q181,MesCiclo))</f>
        <v/>
      </c>
      <c r="S181" s="63">
        <f>IF($T181="","",IF($T181="Macro",ROW(),IFERROR(LOOKUP(2,1/($T$5:$T181="Macro"),ROW($T$5:$T181)),0)))</f>
        <v/>
      </c>
      <c r="T181" s="63">
        <f>IF(NOT((COUNTA($B181:$K181)+COUNTA($O181))&gt;0),"",IF($B181="Subactividad","Sub","Macro"))</f>
        <v/>
      </c>
      <c r="U181" s="63">
        <f>IF($T181="Macro",COUNTIFS($S$5:$S$1000,ROW(),$T$5:$T$1000,"Sub"),"")</f>
        <v/>
      </c>
      <c r="V181" s="63">
        <f>IF($T181="","",IF(ISNUMBER($F181),1,IFERROR(LOOKUP(2,1/($H181:$K181&lt;&gt;""),$H181:$K181),0)))</f>
        <v/>
      </c>
      <c r="W181" s="63">
        <f>IF($T181="","",IF(AND(ISNUMBER($F181),$F181&lt;=IF($Q181=MesCiclo,InicioCiclo,$Q181+MOD(2-WEEKDAY($Q181),7))+6),1,IF(ISNUMBER($H181),$H181,0)))</f>
        <v/>
      </c>
      <c r="X181" s="63">
        <f>IF($T181="","",IF(AND(ISNUMBER($F181),$F181&lt;=IF($Q181=MesCiclo,InicioCiclo,$Q181+MOD(2-WEEKDAY($Q181),7))+13),1,IF(ISNUMBER($I181),$I181,$W181)))</f>
        <v/>
      </c>
      <c r="Y181" s="63">
        <f>IF($T181="","",IF(AND(ISNUMBER($F181),$F181&lt;=IF($Q181=MesCiclo,InicioCiclo,$Q181+MOD(2-WEEKDAY($Q181),7))+20),1,IF(ISNUMBER($J181),$J181,$X181)))</f>
        <v/>
      </c>
      <c r="Z181" s="63">
        <f>IF($T181="","",IF(AND(ISNUMBER($F181),$F181&lt;=IF($Q181=MesCiclo,InicioCiclo,$Q181+MOD(2-WEEKDAY($Q181),7))+27),1,IF(ISNUMBER($K181),$K181,$Y181)))</f>
        <v/>
      </c>
      <c r="AA181" s="63">
        <f>IF($T181="","",IF(AND(ISNUMBER($F181),$F181&lt;=IF($Q181=MesCiclo,InicioCiclo,$Q181+MOD(2-WEEKDAY($Q181),7))+6),1,IF(N($U181)&gt;0,AVERAGEIFS($W$5:$W$1000,$S$5:$S$1000,ROW(),$T$5:$T$1000,"Sub"),$W181)))</f>
        <v/>
      </c>
      <c r="AB181" s="63">
        <f>IF($T181="","",IF(AND(ISNUMBER($F181),$F181&lt;=IF($Q181=MesCiclo,InicioCiclo,$Q181+MOD(2-WEEKDAY($Q181),7))+13),1,IF(N($U181)&gt;0,AVERAGEIFS($X$5:$X$1000,$S$5:$S$1000,ROW(),$T$5:$T$1000,"Sub"),$X181)))</f>
        <v/>
      </c>
      <c r="AC181" s="63">
        <f>IF($T181="","",IF(AND(ISNUMBER($F181),$F181&lt;=IF($Q181=MesCiclo,InicioCiclo,$Q181+MOD(2-WEEKDAY($Q181),7))+20),1,IF(N($U181)&gt;0,AVERAGEIFS($Y$5:$Y$1000,$S$5:$S$1000,ROW(),$T$5:$T$1000,"Sub"),$Y181)))</f>
        <v/>
      </c>
      <c r="AD181" s="63">
        <f>IF($T181="","",IF(AND(ISNUMBER($F181),$F181&lt;=IF($Q181=MesCiclo,InicioCiclo,$Q181+MOD(2-WEEKDAY($Q181),7))+27),1,IF(N($U181)&gt;0,AVERAGEIFS($Z$5:$Z$1000,$S$5:$S$1000,ROW(),$T$5:$T$1000,"Sub"),$Z181)))</f>
        <v/>
      </c>
      <c r="AE181" s="63">
        <f>IF($T181&lt;&gt;"Macro","",IF(COUNTIFS($Q$5:$Q$1000,$Q181,$T$5:$T$1000,"Macro",$G$5:$G$1000,"&gt;0")=0,1/COUNTIFS($Q$5:$Q$1000,$Q181,$T$5:$T$1000,"Macro"),IF(AND(ISNUMBER($G181),N($G181)&gt;0),$G181,SUMIFS($G$5:$G$1000,$Q$5:$Q$1000,$Q181,$T$5:$T$1000,"Macro")/COUNTIFS($Q$5:$Q$1000,$Q181,$T$5:$T$1000,"Macro",$G$5:$G$1000,"&gt;0"))/(COUNTIFS($Q$5:$Q$1000,$Q181,$T$5:$T$1000,"Macro")*SUMIFS($G$5:$G$1000,$Q$5:$Q$1000,$Q181,$T$5:$T$1000,"Macro")/COUNTIFS($Q$5:$Q$1000,$Q181,$T$5:$T$1000,"Macro",$G$5:$G$1000,"&gt;0"))))</f>
        <v/>
      </c>
    </row>
    <row r="182">
      <c r="A182" s="55">
        <f>IF(NOT((COUNTA($B182:$K182)+COUNTA($O182))&gt;0),"",IF($T182="Macro",COUNTIFS($T$5:$T182,"Macro",$Q$5:$Q182,$Q182),IF(N($S182)=0,"?",COUNTIFS(INDEX($T$5:$T$1000,1):INDEX($T$5:$T$1000,$S182-4),"Macro",INDEX($Q$5:$Q$1000,1):INDEX($Q$5:$Q$1000,$S182-4),INDEX($Q$5:$Q$1000,$S182-4))&amp;"."&amp;COUNTIFS($S$5:$S182,$S182,$T$5:$T182,"Sub"))))</f>
        <v/>
      </c>
      <c r="B182" s="56" t="n"/>
      <c r="C182" s="57" t="n"/>
      <c r="D182" s="58" t="n"/>
      <c r="E182" s="58" t="n"/>
      <c r="F182" s="58" t="n"/>
      <c r="G182" s="59" t="n"/>
      <c r="H182" s="59" t="n"/>
      <c r="I182" s="59" t="n"/>
      <c r="J182" s="59" t="n"/>
      <c r="K182" s="59" t="n"/>
      <c r="L182" s="60">
        <f>IF(NOT((COUNTA($B182:$K182)+COUNTA($O182))&gt;0),"",IF(ISNUMBER($F182),1,IF(N($U182)&gt;0,AVERAGEIFS($V$5:$V$1000,$S$5:$S$1000,ROW(),$T$5:$T$1000,"Sub"),$V182)))</f>
        <v/>
      </c>
      <c r="M182" s="55">
        <f>IF($L182="","",IF($L182&gt;=1,"Completado",IF($L182&gt;0,"En curso","Pendiente")))</f>
        <v/>
      </c>
      <c r="N182" s="55">
        <f>IF(NOT((COUNTA($B182:$K182)+COUNTA($O182))&gt;0),"",IF(ISNUMBER($F182),IF(AND(ISNUMBER($E182),$F182&gt;$E182),"Cumplida con "&amp;($F182-$E182)&amp;IF($F182-$E182=1," día"," días")&amp;" de retraso","Cumplida"),IF(N($L182)&gt;=1,"Cumplida",IF(NOT(ISNUMBER($E182)),"Sin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plazo")))))))</f>
        <v/>
      </c>
      <c r="O182" s="57" t="n"/>
      <c r="P182" s="61">
        <f>IF(NOT((COUNTA($B182:$K182)+COUNTA($O182))&gt;0),"",IF((IF($C182="","Falta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",""))="","✔ OK","⚠ "&amp;LEFT(IF($C182="","Falta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",""),LEN(IF($C182="","Falta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",""))-3)))</f>
        <v/>
      </c>
      <c r="Q182" s="62">
        <f>IF(NOT((COUNTA($B182:$K182)+COUNTA($O182))&gt;0),"",IF(AND($T182="Sub",N($S182)&gt;0),IF(ISNUMBER(INDEX($D$5:$D$1000,$S182-4)),DATE(YEAR(INDEX($D$5:$D$1000,$S182-4)),MONTH(INDEX($D$5:$D$1000,$S182-4)),1),IF(ISNUMBER(INDEX($E$5:$E$1000,$S182-4)),DATE(YEAR(INDEX($E$5:$E$1000,$S182-4)),MONTH(INDEX($E$5:$E$1000,$S182-4)),1),MesCiclo)),IF(ISNUMBER($D182),DATE(YEAR($D182),MONTH($D182),1),IF(ISNUMBER($E182),DATE(YEAR($E182),MONTH($E182),1),MesCiclo))))</f>
        <v/>
      </c>
      <c r="R182" s="63">
        <f>IF(OR($Q182="",$Q182&lt;&gt;MesCiclo),"",COUNTIF($Q$5:$Q182,MesCiclo))</f>
        <v/>
      </c>
      <c r="S182" s="63">
        <f>IF($T182="","",IF($T182="Macro",ROW(),IFERROR(LOOKUP(2,1/($T$5:$T182="Macro"),ROW($T$5:$T182)),0)))</f>
        <v/>
      </c>
      <c r="T182" s="63">
        <f>IF(NOT((COUNTA($B182:$K182)+COUNTA($O182))&gt;0),"",IF($B182="Subactividad","Sub","Macro"))</f>
        <v/>
      </c>
      <c r="U182" s="63">
        <f>IF($T182="Macro",COUNTIFS($S$5:$S$1000,ROW(),$T$5:$T$1000,"Sub"),"")</f>
        <v/>
      </c>
      <c r="V182" s="63">
        <f>IF($T182="","",IF(ISNUMBER($F182),1,IFERROR(LOOKUP(2,1/($H182:$K182&lt;&gt;""),$H182:$K182),0)))</f>
        <v/>
      </c>
      <c r="W182" s="63">
        <f>IF($T182="","",IF(AND(ISNUMBER($F182),$F182&lt;=IF($Q182=MesCiclo,InicioCiclo,$Q182+MOD(2-WEEKDAY($Q182),7))+6),1,IF(ISNUMBER($H182),$H182,0)))</f>
        <v/>
      </c>
      <c r="X182" s="63">
        <f>IF($T182="","",IF(AND(ISNUMBER($F182),$F182&lt;=IF($Q182=MesCiclo,InicioCiclo,$Q182+MOD(2-WEEKDAY($Q182),7))+13),1,IF(ISNUMBER($I182),$I182,$W182)))</f>
        <v/>
      </c>
      <c r="Y182" s="63">
        <f>IF($T182="","",IF(AND(ISNUMBER($F182),$F182&lt;=IF($Q182=MesCiclo,InicioCiclo,$Q182+MOD(2-WEEKDAY($Q182),7))+20),1,IF(ISNUMBER($J182),$J182,$X182)))</f>
        <v/>
      </c>
      <c r="Z182" s="63">
        <f>IF($T182="","",IF(AND(ISNUMBER($F182),$F182&lt;=IF($Q182=MesCiclo,InicioCiclo,$Q182+MOD(2-WEEKDAY($Q182),7))+27),1,IF(ISNUMBER($K182),$K182,$Y182)))</f>
        <v/>
      </c>
      <c r="AA182" s="63">
        <f>IF($T182="","",IF(AND(ISNUMBER($F182),$F182&lt;=IF($Q182=MesCiclo,InicioCiclo,$Q182+MOD(2-WEEKDAY($Q182),7))+6),1,IF(N($U182)&gt;0,AVERAGEIFS($W$5:$W$1000,$S$5:$S$1000,ROW(),$T$5:$T$1000,"Sub"),$W182)))</f>
        <v/>
      </c>
      <c r="AB182" s="63">
        <f>IF($T182="","",IF(AND(ISNUMBER($F182),$F182&lt;=IF($Q182=MesCiclo,InicioCiclo,$Q182+MOD(2-WEEKDAY($Q182),7))+13),1,IF(N($U182)&gt;0,AVERAGEIFS($X$5:$X$1000,$S$5:$S$1000,ROW(),$T$5:$T$1000,"Sub"),$X182)))</f>
        <v/>
      </c>
      <c r="AC182" s="63">
        <f>IF($T182="","",IF(AND(ISNUMBER($F182),$F182&lt;=IF($Q182=MesCiclo,InicioCiclo,$Q182+MOD(2-WEEKDAY($Q182),7))+20),1,IF(N($U182)&gt;0,AVERAGEIFS($Y$5:$Y$1000,$S$5:$S$1000,ROW(),$T$5:$T$1000,"Sub"),$Y182)))</f>
        <v/>
      </c>
      <c r="AD182" s="63">
        <f>IF($T182="","",IF(AND(ISNUMBER($F182),$F182&lt;=IF($Q182=MesCiclo,InicioCiclo,$Q182+MOD(2-WEEKDAY($Q182),7))+27),1,IF(N($U182)&gt;0,AVERAGEIFS($Z$5:$Z$1000,$S$5:$S$1000,ROW(),$T$5:$T$1000,"Sub"),$Z182)))</f>
        <v/>
      </c>
      <c r="AE182" s="63">
        <f>IF($T182&lt;&gt;"Macro","",IF(COUNTIFS($Q$5:$Q$1000,$Q182,$T$5:$T$1000,"Macro",$G$5:$G$1000,"&gt;0")=0,1/COUNTIFS($Q$5:$Q$1000,$Q182,$T$5:$T$1000,"Macro"),IF(AND(ISNUMBER($G182),N($G182)&gt;0),$G182,SUMIFS($G$5:$G$1000,$Q$5:$Q$1000,$Q182,$T$5:$T$1000,"Macro")/COUNTIFS($Q$5:$Q$1000,$Q182,$T$5:$T$1000,"Macro",$G$5:$G$1000,"&gt;0"))/(COUNTIFS($Q$5:$Q$1000,$Q182,$T$5:$T$1000,"Macro")*SUMIFS($G$5:$G$1000,$Q$5:$Q$1000,$Q182,$T$5:$T$1000,"Macro")/COUNTIFS($Q$5:$Q$1000,$Q182,$T$5:$T$1000,"Macro",$G$5:$G$1000,"&gt;0"))))</f>
        <v/>
      </c>
    </row>
    <row r="183">
      <c r="A183" s="55">
        <f>IF(NOT((COUNTA($B183:$K183)+COUNTA($O183))&gt;0),"",IF($T183="Macro",COUNTIFS($T$5:$T183,"Macro",$Q$5:$Q183,$Q183),IF(N($S183)=0,"?",COUNTIFS(INDEX($T$5:$T$1000,1):INDEX($T$5:$T$1000,$S183-4),"Macro",INDEX($Q$5:$Q$1000,1):INDEX($Q$5:$Q$1000,$S183-4),INDEX($Q$5:$Q$1000,$S183-4))&amp;"."&amp;COUNTIFS($S$5:$S183,$S183,$T$5:$T183,"Sub"))))</f>
        <v/>
      </c>
      <c r="B183" s="56" t="n"/>
      <c r="C183" s="57" t="n"/>
      <c r="D183" s="58" t="n"/>
      <c r="E183" s="58" t="n"/>
      <c r="F183" s="58" t="n"/>
      <c r="G183" s="59" t="n"/>
      <c r="H183" s="59" t="n"/>
      <c r="I183" s="59" t="n"/>
      <c r="J183" s="59" t="n"/>
      <c r="K183" s="59" t="n"/>
      <c r="L183" s="60">
        <f>IF(NOT((COUNTA($B183:$K183)+COUNTA($O183))&gt;0),"",IF(ISNUMBER($F183),1,IF(N($U183)&gt;0,AVERAGEIFS($V$5:$V$1000,$S$5:$S$1000,ROW(),$T$5:$T$1000,"Sub"),$V183)))</f>
        <v/>
      </c>
      <c r="M183" s="55">
        <f>IF($L183="","",IF($L183&gt;=1,"Completado",IF($L183&gt;0,"En curso","Pendiente")))</f>
        <v/>
      </c>
      <c r="N183" s="55">
        <f>IF(NOT((COUNTA($B183:$K183)+COUNTA($O183))&gt;0),"",IF(ISNUMBER($F183),IF(AND(ISNUMBER($E183),$F183&gt;$E183),"Cumplida con "&amp;($F183-$E183)&amp;IF($F183-$E183=1," día"," días")&amp;" de retraso","Cumplida"),IF(N($L183)&gt;=1,"Cumplida",IF(NOT(ISNUMBER($E183)),"Sin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plazo")))))))</f>
        <v/>
      </c>
      <c r="O183" s="57" t="n"/>
      <c r="P183" s="61">
        <f>IF(NOT((COUNTA($B183:$K183)+COUNTA($O183))&gt;0),"",IF((IF($C183="","Falta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",""))="","✔ OK","⚠ "&amp;LEFT(IF($C183="","Falta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",""),LEN(IF($C183="","Falta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",""))-3)))</f>
        <v/>
      </c>
      <c r="Q183" s="62">
        <f>IF(NOT((COUNTA($B183:$K183)+COUNTA($O183))&gt;0),"",IF(AND($T183="Sub",N($S183)&gt;0),IF(ISNUMBER(INDEX($D$5:$D$1000,$S183-4)),DATE(YEAR(INDEX($D$5:$D$1000,$S183-4)),MONTH(INDEX($D$5:$D$1000,$S183-4)),1),IF(ISNUMBER(INDEX($E$5:$E$1000,$S183-4)),DATE(YEAR(INDEX($E$5:$E$1000,$S183-4)),MONTH(INDEX($E$5:$E$1000,$S183-4)),1),MesCiclo)),IF(ISNUMBER($D183),DATE(YEAR($D183),MONTH($D183),1),IF(ISNUMBER($E183),DATE(YEAR($E183),MONTH($E183),1),MesCiclo))))</f>
        <v/>
      </c>
      <c r="R183" s="63">
        <f>IF(OR($Q183="",$Q183&lt;&gt;MesCiclo),"",COUNTIF($Q$5:$Q183,MesCiclo))</f>
        <v/>
      </c>
      <c r="S183" s="63">
        <f>IF($T183="","",IF($T183="Macro",ROW(),IFERROR(LOOKUP(2,1/($T$5:$T183="Macro"),ROW($T$5:$T183)),0)))</f>
        <v/>
      </c>
      <c r="T183" s="63">
        <f>IF(NOT((COUNTA($B183:$K183)+COUNTA($O183))&gt;0),"",IF($B183="Subactividad","Sub","Macro"))</f>
        <v/>
      </c>
      <c r="U183" s="63">
        <f>IF($T183="Macro",COUNTIFS($S$5:$S$1000,ROW(),$T$5:$T$1000,"Sub"),"")</f>
        <v/>
      </c>
      <c r="V183" s="63">
        <f>IF($T183="","",IF(ISNUMBER($F183),1,IFERROR(LOOKUP(2,1/($H183:$K183&lt;&gt;""),$H183:$K183),0)))</f>
        <v/>
      </c>
      <c r="W183" s="63">
        <f>IF($T183="","",IF(AND(ISNUMBER($F183),$F183&lt;=IF($Q183=MesCiclo,InicioCiclo,$Q183+MOD(2-WEEKDAY($Q183),7))+6),1,IF(ISNUMBER($H183),$H183,0)))</f>
        <v/>
      </c>
      <c r="X183" s="63">
        <f>IF($T183="","",IF(AND(ISNUMBER($F183),$F183&lt;=IF($Q183=MesCiclo,InicioCiclo,$Q183+MOD(2-WEEKDAY($Q183),7))+13),1,IF(ISNUMBER($I183),$I183,$W183)))</f>
        <v/>
      </c>
      <c r="Y183" s="63">
        <f>IF($T183="","",IF(AND(ISNUMBER($F183),$F183&lt;=IF($Q183=MesCiclo,InicioCiclo,$Q183+MOD(2-WEEKDAY($Q183),7))+20),1,IF(ISNUMBER($J183),$J183,$X183)))</f>
        <v/>
      </c>
      <c r="Z183" s="63">
        <f>IF($T183="","",IF(AND(ISNUMBER($F183),$F183&lt;=IF($Q183=MesCiclo,InicioCiclo,$Q183+MOD(2-WEEKDAY($Q183),7))+27),1,IF(ISNUMBER($K183),$K183,$Y183)))</f>
        <v/>
      </c>
      <c r="AA183" s="63">
        <f>IF($T183="","",IF(AND(ISNUMBER($F183),$F183&lt;=IF($Q183=MesCiclo,InicioCiclo,$Q183+MOD(2-WEEKDAY($Q183),7))+6),1,IF(N($U183)&gt;0,AVERAGEIFS($W$5:$W$1000,$S$5:$S$1000,ROW(),$T$5:$T$1000,"Sub"),$W183)))</f>
        <v/>
      </c>
      <c r="AB183" s="63">
        <f>IF($T183="","",IF(AND(ISNUMBER($F183),$F183&lt;=IF($Q183=MesCiclo,InicioCiclo,$Q183+MOD(2-WEEKDAY($Q183),7))+13),1,IF(N($U183)&gt;0,AVERAGEIFS($X$5:$X$1000,$S$5:$S$1000,ROW(),$T$5:$T$1000,"Sub"),$X183)))</f>
        <v/>
      </c>
      <c r="AC183" s="63">
        <f>IF($T183="","",IF(AND(ISNUMBER($F183),$F183&lt;=IF($Q183=MesCiclo,InicioCiclo,$Q183+MOD(2-WEEKDAY($Q183),7))+20),1,IF(N($U183)&gt;0,AVERAGEIFS($Y$5:$Y$1000,$S$5:$S$1000,ROW(),$T$5:$T$1000,"Sub"),$Y183)))</f>
        <v/>
      </c>
      <c r="AD183" s="63">
        <f>IF($T183="","",IF(AND(ISNUMBER($F183),$F183&lt;=IF($Q183=MesCiclo,InicioCiclo,$Q183+MOD(2-WEEKDAY($Q183),7))+27),1,IF(N($U183)&gt;0,AVERAGEIFS($Z$5:$Z$1000,$S$5:$S$1000,ROW(),$T$5:$T$1000,"Sub"),$Z183)))</f>
        <v/>
      </c>
      <c r="AE183" s="63">
        <f>IF($T183&lt;&gt;"Macro","",IF(COUNTIFS($Q$5:$Q$1000,$Q183,$T$5:$T$1000,"Macro",$G$5:$G$1000,"&gt;0")=0,1/COUNTIFS($Q$5:$Q$1000,$Q183,$T$5:$T$1000,"Macro"),IF(AND(ISNUMBER($G183),N($G183)&gt;0),$G183,SUMIFS($G$5:$G$1000,$Q$5:$Q$1000,$Q183,$T$5:$T$1000,"Macro")/COUNTIFS($Q$5:$Q$1000,$Q183,$T$5:$T$1000,"Macro",$G$5:$G$1000,"&gt;0"))/(COUNTIFS($Q$5:$Q$1000,$Q183,$T$5:$T$1000,"Macro")*SUMIFS($G$5:$G$1000,$Q$5:$Q$1000,$Q183,$T$5:$T$1000,"Macro")/COUNTIFS($Q$5:$Q$1000,$Q183,$T$5:$T$1000,"Macro",$G$5:$G$1000,"&gt;0"))))</f>
        <v/>
      </c>
    </row>
    <row r="184">
      <c r="A184" s="55">
        <f>IF(NOT((COUNTA($B184:$K184)+COUNTA($O184))&gt;0),"",IF($T184="Macro",COUNTIFS($T$5:$T184,"Macro",$Q$5:$Q184,$Q184),IF(N($S184)=0,"?",COUNTIFS(INDEX($T$5:$T$1000,1):INDEX($T$5:$T$1000,$S184-4),"Macro",INDEX($Q$5:$Q$1000,1):INDEX($Q$5:$Q$1000,$S184-4),INDEX($Q$5:$Q$1000,$S184-4))&amp;"."&amp;COUNTIFS($S$5:$S184,$S184,$T$5:$T184,"Sub"))))</f>
        <v/>
      </c>
      <c r="B184" s="56" t="n"/>
      <c r="C184" s="57" t="n"/>
      <c r="D184" s="58" t="n"/>
      <c r="E184" s="58" t="n"/>
      <c r="F184" s="58" t="n"/>
      <c r="G184" s="59" t="n"/>
      <c r="H184" s="59" t="n"/>
      <c r="I184" s="59" t="n"/>
      <c r="J184" s="59" t="n"/>
      <c r="K184" s="59" t="n"/>
      <c r="L184" s="60">
        <f>IF(NOT((COUNTA($B184:$K184)+COUNTA($O184))&gt;0),"",IF(ISNUMBER($F184),1,IF(N($U184)&gt;0,AVERAGEIFS($V$5:$V$1000,$S$5:$S$1000,ROW(),$T$5:$T$1000,"Sub"),$V184)))</f>
        <v/>
      </c>
      <c r="M184" s="55">
        <f>IF($L184="","",IF($L184&gt;=1,"Completado",IF($L184&gt;0,"En curso","Pendiente")))</f>
        <v/>
      </c>
      <c r="N184" s="55">
        <f>IF(NOT((COUNTA($B184:$K184)+COUNTA($O184))&gt;0),"",IF(ISNUMBER($F184),IF(AND(ISNUMBER($E184),$F184&gt;$E184),"Cumplida con "&amp;($F184-$E184)&amp;IF($F184-$E184=1," día"," días")&amp;" de retraso","Cumplida"),IF(N($L184)&gt;=1,"Cumplida",IF(NOT(ISNUMBER($E184)),"Sin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plazo")))))))</f>
        <v/>
      </c>
      <c r="O184" s="57" t="n"/>
      <c r="P184" s="61">
        <f>IF(NOT((COUNTA($B184:$K184)+COUNTA($O184))&gt;0),"",IF((IF($C184="","Falta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",""))="","✔ OK","⚠ "&amp;LEFT(IF($C184="","Falta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",""),LEN(IF($C184="","Falta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",""))-3)))</f>
        <v/>
      </c>
      <c r="Q184" s="62">
        <f>IF(NOT((COUNTA($B184:$K184)+COUNTA($O184))&gt;0),"",IF(AND($T184="Sub",N($S184)&gt;0),IF(ISNUMBER(INDEX($D$5:$D$1000,$S184-4)),DATE(YEAR(INDEX($D$5:$D$1000,$S184-4)),MONTH(INDEX($D$5:$D$1000,$S184-4)),1),IF(ISNUMBER(INDEX($E$5:$E$1000,$S184-4)),DATE(YEAR(INDEX($E$5:$E$1000,$S184-4)),MONTH(INDEX($E$5:$E$1000,$S184-4)),1),MesCiclo)),IF(ISNUMBER($D184),DATE(YEAR($D184),MONTH($D184),1),IF(ISNUMBER($E184),DATE(YEAR($E184),MONTH($E184),1),MesCiclo))))</f>
        <v/>
      </c>
      <c r="R184" s="63">
        <f>IF(OR($Q184="",$Q184&lt;&gt;MesCiclo),"",COUNTIF($Q$5:$Q184,MesCiclo))</f>
        <v/>
      </c>
      <c r="S184" s="63">
        <f>IF($T184="","",IF($T184="Macro",ROW(),IFERROR(LOOKUP(2,1/($T$5:$T184="Macro"),ROW($T$5:$T184)),0)))</f>
        <v/>
      </c>
      <c r="T184" s="63">
        <f>IF(NOT((COUNTA($B184:$K184)+COUNTA($O184))&gt;0),"",IF($B184="Subactividad","Sub","Macro"))</f>
        <v/>
      </c>
      <c r="U184" s="63">
        <f>IF($T184="Macro",COUNTIFS($S$5:$S$1000,ROW(),$T$5:$T$1000,"Sub"),"")</f>
        <v/>
      </c>
      <c r="V184" s="63">
        <f>IF($T184="","",IF(ISNUMBER($F184),1,IFERROR(LOOKUP(2,1/($H184:$K184&lt;&gt;""),$H184:$K184),0)))</f>
        <v/>
      </c>
      <c r="W184" s="63">
        <f>IF($T184="","",IF(AND(ISNUMBER($F184),$F184&lt;=IF($Q184=MesCiclo,InicioCiclo,$Q184+MOD(2-WEEKDAY($Q184),7))+6),1,IF(ISNUMBER($H184),$H184,0)))</f>
        <v/>
      </c>
      <c r="X184" s="63">
        <f>IF($T184="","",IF(AND(ISNUMBER($F184),$F184&lt;=IF($Q184=MesCiclo,InicioCiclo,$Q184+MOD(2-WEEKDAY($Q184),7))+13),1,IF(ISNUMBER($I184),$I184,$W184)))</f>
        <v/>
      </c>
      <c r="Y184" s="63">
        <f>IF($T184="","",IF(AND(ISNUMBER($F184),$F184&lt;=IF($Q184=MesCiclo,InicioCiclo,$Q184+MOD(2-WEEKDAY($Q184),7))+20),1,IF(ISNUMBER($J184),$J184,$X184)))</f>
        <v/>
      </c>
      <c r="Z184" s="63">
        <f>IF($T184="","",IF(AND(ISNUMBER($F184),$F184&lt;=IF($Q184=MesCiclo,InicioCiclo,$Q184+MOD(2-WEEKDAY($Q184),7))+27),1,IF(ISNUMBER($K184),$K184,$Y184)))</f>
        <v/>
      </c>
      <c r="AA184" s="63">
        <f>IF($T184="","",IF(AND(ISNUMBER($F184),$F184&lt;=IF($Q184=MesCiclo,InicioCiclo,$Q184+MOD(2-WEEKDAY($Q184),7))+6),1,IF(N($U184)&gt;0,AVERAGEIFS($W$5:$W$1000,$S$5:$S$1000,ROW(),$T$5:$T$1000,"Sub"),$W184)))</f>
        <v/>
      </c>
      <c r="AB184" s="63">
        <f>IF($T184="","",IF(AND(ISNUMBER($F184),$F184&lt;=IF($Q184=MesCiclo,InicioCiclo,$Q184+MOD(2-WEEKDAY($Q184),7))+13),1,IF(N($U184)&gt;0,AVERAGEIFS($X$5:$X$1000,$S$5:$S$1000,ROW(),$T$5:$T$1000,"Sub"),$X184)))</f>
        <v/>
      </c>
      <c r="AC184" s="63">
        <f>IF($T184="","",IF(AND(ISNUMBER($F184),$F184&lt;=IF($Q184=MesCiclo,InicioCiclo,$Q184+MOD(2-WEEKDAY($Q184),7))+20),1,IF(N($U184)&gt;0,AVERAGEIFS($Y$5:$Y$1000,$S$5:$S$1000,ROW(),$T$5:$T$1000,"Sub"),$Y184)))</f>
        <v/>
      </c>
      <c r="AD184" s="63">
        <f>IF($T184="","",IF(AND(ISNUMBER($F184),$F184&lt;=IF($Q184=MesCiclo,InicioCiclo,$Q184+MOD(2-WEEKDAY($Q184),7))+27),1,IF(N($U184)&gt;0,AVERAGEIFS($Z$5:$Z$1000,$S$5:$S$1000,ROW(),$T$5:$T$1000,"Sub"),$Z184)))</f>
        <v/>
      </c>
      <c r="AE184" s="63">
        <f>IF($T184&lt;&gt;"Macro","",IF(COUNTIFS($Q$5:$Q$1000,$Q184,$T$5:$T$1000,"Macro",$G$5:$G$1000,"&gt;0")=0,1/COUNTIFS($Q$5:$Q$1000,$Q184,$T$5:$T$1000,"Macro"),IF(AND(ISNUMBER($G184),N($G184)&gt;0),$G184,SUMIFS($G$5:$G$1000,$Q$5:$Q$1000,$Q184,$T$5:$T$1000,"Macro")/COUNTIFS($Q$5:$Q$1000,$Q184,$T$5:$T$1000,"Macro",$G$5:$G$1000,"&gt;0"))/(COUNTIFS($Q$5:$Q$1000,$Q184,$T$5:$T$1000,"Macro")*SUMIFS($G$5:$G$1000,$Q$5:$Q$1000,$Q184,$T$5:$T$1000,"Macro")/COUNTIFS($Q$5:$Q$1000,$Q184,$T$5:$T$1000,"Macro",$G$5:$G$1000,"&gt;0"))))</f>
        <v/>
      </c>
    </row>
    <row r="185">
      <c r="A185" s="55">
        <f>IF(NOT((COUNTA($B185:$K185)+COUNTA($O185))&gt;0),"",IF($T185="Macro",COUNTIFS($T$5:$T185,"Macro",$Q$5:$Q185,$Q185),IF(N($S185)=0,"?",COUNTIFS(INDEX($T$5:$T$1000,1):INDEX($T$5:$T$1000,$S185-4),"Macro",INDEX($Q$5:$Q$1000,1):INDEX($Q$5:$Q$1000,$S185-4),INDEX($Q$5:$Q$1000,$S185-4))&amp;"."&amp;COUNTIFS($S$5:$S185,$S185,$T$5:$T185,"Sub"))))</f>
        <v/>
      </c>
      <c r="B185" s="56" t="n"/>
      <c r="C185" s="57" t="n"/>
      <c r="D185" s="58" t="n"/>
      <c r="E185" s="58" t="n"/>
      <c r="F185" s="58" t="n"/>
      <c r="G185" s="59" t="n"/>
      <c r="H185" s="59" t="n"/>
      <c r="I185" s="59" t="n"/>
      <c r="J185" s="59" t="n"/>
      <c r="K185" s="59" t="n"/>
      <c r="L185" s="60">
        <f>IF(NOT((COUNTA($B185:$K185)+COUNTA($O185))&gt;0),"",IF(ISNUMBER($F185),1,IF(N($U185)&gt;0,AVERAGEIFS($V$5:$V$1000,$S$5:$S$1000,ROW(),$T$5:$T$1000,"Sub"),$V185)))</f>
        <v/>
      </c>
      <c r="M185" s="55">
        <f>IF($L185="","",IF($L185&gt;=1,"Completado",IF($L185&gt;0,"En curso","Pendiente")))</f>
        <v/>
      </c>
      <c r="N185" s="55">
        <f>IF(NOT((COUNTA($B185:$K185)+COUNTA($O185))&gt;0),"",IF(ISNUMBER($F185),IF(AND(ISNUMBER($E185),$F185&gt;$E185),"Cumplida con "&amp;($F185-$E185)&amp;IF($F185-$E185=1," día"," días")&amp;" de retraso","Cumplida"),IF(N($L185)&gt;=1,"Cumplida",IF(NOT(ISNUMBER($E185)),"Sin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plazo")))))))</f>
        <v/>
      </c>
      <c r="O185" s="57" t="n"/>
      <c r="P185" s="61">
        <f>IF(NOT((COUNTA($B185:$K185)+COUNTA($O185))&gt;0),"",IF((IF($C185="","Falta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",""))="","✔ OK","⚠ "&amp;LEFT(IF($C185="","Falta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",""),LEN(IF($C185="","Falta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",""))-3)))</f>
        <v/>
      </c>
      <c r="Q185" s="62">
        <f>IF(NOT((COUNTA($B185:$K185)+COUNTA($O185))&gt;0),"",IF(AND($T185="Sub",N($S185)&gt;0),IF(ISNUMBER(INDEX($D$5:$D$1000,$S185-4)),DATE(YEAR(INDEX($D$5:$D$1000,$S185-4)),MONTH(INDEX($D$5:$D$1000,$S185-4)),1),IF(ISNUMBER(INDEX($E$5:$E$1000,$S185-4)),DATE(YEAR(INDEX($E$5:$E$1000,$S185-4)),MONTH(INDEX($E$5:$E$1000,$S185-4)),1),MesCiclo)),IF(ISNUMBER($D185),DATE(YEAR($D185),MONTH($D185),1),IF(ISNUMBER($E185),DATE(YEAR($E185),MONTH($E185),1),MesCiclo))))</f>
        <v/>
      </c>
      <c r="R185" s="63">
        <f>IF(OR($Q185="",$Q185&lt;&gt;MesCiclo),"",COUNTIF($Q$5:$Q185,MesCiclo))</f>
        <v/>
      </c>
      <c r="S185" s="63">
        <f>IF($T185="","",IF($T185="Macro",ROW(),IFERROR(LOOKUP(2,1/($T$5:$T185="Macro"),ROW($T$5:$T185)),0)))</f>
        <v/>
      </c>
      <c r="T185" s="63">
        <f>IF(NOT((COUNTA($B185:$K185)+COUNTA($O185))&gt;0),"",IF($B185="Subactividad","Sub","Macro"))</f>
        <v/>
      </c>
      <c r="U185" s="63">
        <f>IF($T185="Macro",COUNTIFS($S$5:$S$1000,ROW(),$T$5:$T$1000,"Sub"),"")</f>
        <v/>
      </c>
      <c r="V185" s="63">
        <f>IF($T185="","",IF(ISNUMBER($F185),1,IFERROR(LOOKUP(2,1/($H185:$K185&lt;&gt;""),$H185:$K185),0)))</f>
        <v/>
      </c>
      <c r="W185" s="63">
        <f>IF($T185="","",IF(AND(ISNUMBER($F185),$F185&lt;=IF($Q185=MesCiclo,InicioCiclo,$Q185+MOD(2-WEEKDAY($Q185),7))+6),1,IF(ISNUMBER($H185),$H185,0)))</f>
        <v/>
      </c>
      <c r="X185" s="63">
        <f>IF($T185="","",IF(AND(ISNUMBER($F185),$F185&lt;=IF($Q185=MesCiclo,InicioCiclo,$Q185+MOD(2-WEEKDAY($Q185),7))+13),1,IF(ISNUMBER($I185),$I185,$W185)))</f>
        <v/>
      </c>
      <c r="Y185" s="63">
        <f>IF($T185="","",IF(AND(ISNUMBER($F185),$F185&lt;=IF($Q185=MesCiclo,InicioCiclo,$Q185+MOD(2-WEEKDAY($Q185),7))+20),1,IF(ISNUMBER($J185),$J185,$X185)))</f>
        <v/>
      </c>
      <c r="Z185" s="63">
        <f>IF($T185="","",IF(AND(ISNUMBER($F185),$F185&lt;=IF($Q185=MesCiclo,InicioCiclo,$Q185+MOD(2-WEEKDAY($Q185),7))+27),1,IF(ISNUMBER($K185),$K185,$Y185)))</f>
        <v/>
      </c>
      <c r="AA185" s="63">
        <f>IF($T185="","",IF(AND(ISNUMBER($F185),$F185&lt;=IF($Q185=MesCiclo,InicioCiclo,$Q185+MOD(2-WEEKDAY($Q185),7))+6),1,IF(N($U185)&gt;0,AVERAGEIFS($W$5:$W$1000,$S$5:$S$1000,ROW(),$T$5:$T$1000,"Sub"),$W185)))</f>
        <v/>
      </c>
      <c r="AB185" s="63">
        <f>IF($T185="","",IF(AND(ISNUMBER($F185),$F185&lt;=IF($Q185=MesCiclo,InicioCiclo,$Q185+MOD(2-WEEKDAY($Q185),7))+13),1,IF(N($U185)&gt;0,AVERAGEIFS($X$5:$X$1000,$S$5:$S$1000,ROW(),$T$5:$T$1000,"Sub"),$X185)))</f>
        <v/>
      </c>
      <c r="AC185" s="63">
        <f>IF($T185="","",IF(AND(ISNUMBER($F185),$F185&lt;=IF($Q185=MesCiclo,InicioCiclo,$Q185+MOD(2-WEEKDAY($Q185),7))+20),1,IF(N($U185)&gt;0,AVERAGEIFS($Y$5:$Y$1000,$S$5:$S$1000,ROW(),$T$5:$T$1000,"Sub"),$Y185)))</f>
        <v/>
      </c>
      <c r="AD185" s="63">
        <f>IF($T185="","",IF(AND(ISNUMBER($F185),$F185&lt;=IF($Q185=MesCiclo,InicioCiclo,$Q185+MOD(2-WEEKDAY($Q185),7))+27),1,IF(N($U185)&gt;0,AVERAGEIFS($Z$5:$Z$1000,$S$5:$S$1000,ROW(),$T$5:$T$1000,"Sub"),$Z185)))</f>
        <v/>
      </c>
      <c r="AE185" s="63">
        <f>IF($T185&lt;&gt;"Macro","",IF(COUNTIFS($Q$5:$Q$1000,$Q185,$T$5:$T$1000,"Macro",$G$5:$G$1000,"&gt;0")=0,1/COUNTIFS($Q$5:$Q$1000,$Q185,$T$5:$T$1000,"Macro"),IF(AND(ISNUMBER($G185),N($G185)&gt;0),$G185,SUMIFS($G$5:$G$1000,$Q$5:$Q$1000,$Q185,$T$5:$T$1000,"Macro")/COUNTIFS($Q$5:$Q$1000,$Q185,$T$5:$T$1000,"Macro",$G$5:$G$1000,"&gt;0"))/(COUNTIFS($Q$5:$Q$1000,$Q185,$T$5:$T$1000,"Macro")*SUMIFS($G$5:$G$1000,$Q$5:$Q$1000,$Q185,$T$5:$T$1000,"Macro")/COUNTIFS($Q$5:$Q$1000,$Q185,$T$5:$T$1000,"Macro",$G$5:$G$1000,"&gt;0"))))</f>
        <v/>
      </c>
    </row>
    <row r="186">
      <c r="A186" s="55">
        <f>IF(NOT((COUNTA($B186:$K186)+COUNTA($O186))&gt;0),"",IF($T186="Macro",COUNTIFS($T$5:$T186,"Macro",$Q$5:$Q186,$Q186),IF(N($S186)=0,"?",COUNTIFS(INDEX($T$5:$T$1000,1):INDEX($T$5:$T$1000,$S186-4),"Macro",INDEX($Q$5:$Q$1000,1):INDEX($Q$5:$Q$1000,$S186-4),INDEX($Q$5:$Q$1000,$S186-4))&amp;"."&amp;COUNTIFS($S$5:$S186,$S186,$T$5:$T186,"Sub"))))</f>
        <v/>
      </c>
      <c r="B186" s="56" t="n"/>
      <c r="C186" s="57" t="n"/>
      <c r="D186" s="58" t="n"/>
      <c r="E186" s="58" t="n"/>
      <c r="F186" s="58" t="n"/>
      <c r="G186" s="59" t="n"/>
      <c r="H186" s="59" t="n"/>
      <c r="I186" s="59" t="n"/>
      <c r="J186" s="59" t="n"/>
      <c r="K186" s="59" t="n"/>
      <c r="L186" s="60">
        <f>IF(NOT((COUNTA($B186:$K186)+COUNTA($O186))&gt;0),"",IF(ISNUMBER($F186),1,IF(N($U186)&gt;0,AVERAGEIFS($V$5:$V$1000,$S$5:$S$1000,ROW(),$T$5:$T$1000,"Sub"),$V186)))</f>
        <v/>
      </c>
      <c r="M186" s="55">
        <f>IF($L186="","",IF($L186&gt;=1,"Completado",IF($L186&gt;0,"En curso","Pendiente")))</f>
        <v/>
      </c>
      <c r="N186" s="55">
        <f>IF(NOT((COUNTA($B186:$K186)+COUNTA($O186))&gt;0),"",IF(ISNUMBER($F186),IF(AND(ISNUMBER($E186),$F186&gt;$E186),"Cumplida con "&amp;($F186-$E186)&amp;IF($F186-$E186=1," día"," días")&amp;" de retraso","Cumplida"),IF(N($L186)&gt;=1,"Cumplida",IF(NOT(ISNUMBER($E186)),"Sin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plazo")))))))</f>
        <v/>
      </c>
      <c r="O186" s="57" t="n"/>
      <c r="P186" s="61">
        <f>IF(NOT((COUNTA($B186:$K186)+COUNTA($O186))&gt;0),"",IF((IF($C186="","Falta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",""))="","✔ OK","⚠ "&amp;LEFT(IF($C186="","Falta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",""),LEN(IF($C186="","Falta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",""))-3)))</f>
        <v/>
      </c>
      <c r="Q186" s="62">
        <f>IF(NOT((COUNTA($B186:$K186)+COUNTA($O186))&gt;0),"",IF(AND($T186="Sub",N($S186)&gt;0),IF(ISNUMBER(INDEX($D$5:$D$1000,$S186-4)),DATE(YEAR(INDEX($D$5:$D$1000,$S186-4)),MONTH(INDEX($D$5:$D$1000,$S186-4)),1),IF(ISNUMBER(INDEX($E$5:$E$1000,$S186-4)),DATE(YEAR(INDEX($E$5:$E$1000,$S186-4)),MONTH(INDEX($E$5:$E$1000,$S186-4)),1),MesCiclo)),IF(ISNUMBER($D186),DATE(YEAR($D186),MONTH($D186),1),IF(ISNUMBER($E186),DATE(YEAR($E186),MONTH($E186),1),MesCiclo))))</f>
        <v/>
      </c>
      <c r="R186" s="63">
        <f>IF(OR($Q186="",$Q186&lt;&gt;MesCiclo),"",COUNTIF($Q$5:$Q186,MesCiclo))</f>
        <v/>
      </c>
      <c r="S186" s="63">
        <f>IF($T186="","",IF($T186="Macro",ROW(),IFERROR(LOOKUP(2,1/($T$5:$T186="Macro"),ROW($T$5:$T186)),0)))</f>
        <v/>
      </c>
      <c r="T186" s="63">
        <f>IF(NOT((COUNTA($B186:$K186)+COUNTA($O186))&gt;0),"",IF($B186="Subactividad","Sub","Macro"))</f>
        <v/>
      </c>
      <c r="U186" s="63">
        <f>IF($T186="Macro",COUNTIFS($S$5:$S$1000,ROW(),$T$5:$T$1000,"Sub"),"")</f>
        <v/>
      </c>
      <c r="V186" s="63">
        <f>IF($T186="","",IF(ISNUMBER($F186),1,IFERROR(LOOKUP(2,1/($H186:$K186&lt;&gt;""),$H186:$K186),0)))</f>
        <v/>
      </c>
      <c r="W186" s="63">
        <f>IF($T186="","",IF(AND(ISNUMBER($F186),$F186&lt;=IF($Q186=MesCiclo,InicioCiclo,$Q186+MOD(2-WEEKDAY($Q186),7))+6),1,IF(ISNUMBER($H186),$H186,0)))</f>
        <v/>
      </c>
      <c r="X186" s="63">
        <f>IF($T186="","",IF(AND(ISNUMBER($F186),$F186&lt;=IF($Q186=MesCiclo,InicioCiclo,$Q186+MOD(2-WEEKDAY($Q186),7))+13),1,IF(ISNUMBER($I186),$I186,$W186)))</f>
        <v/>
      </c>
      <c r="Y186" s="63">
        <f>IF($T186="","",IF(AND(ISNUMBER($F186),$F186&lt;=IF($Q186=MesCiclo,InicioCiclo,$Q186+MOD(2-WEEKDAY($Q186),7))+20),1,IF(ISNUMBER($J186),$J186,$X186)))</f>
        <v/>
      </c>
      <c r="Z186" s="63">
        <f>IF($T186="","",IF(AND(ISNUMBER($F186),$F186&lt;=IF($Q186=MesCiclo,InicioCiclo,$Q186+MOD(2-WEEKDAY($Q186),7))+27),1,IF(ISNUMBER($K186),$K186,$Y186)))</f>
        <v/>
      </c>
      <c r="AA186" s="63">
        <f>IF($T186="","",IF(AND(ISNUMBER($F186),$F186&lt;=IF($Q186=MesCiclo,InicioCiclo,$Q186+MOD(2-WEEKDAY($Q186),7))+6),1,IF(N($U186)&gt;0,AVERAGEIFS($W$5:$W$1000,$S$5:$S$1000,ROW(),$T$5:$T$1000,"Sub"),$W186)))</f>
        <v/>
      </c>
      <c r="AB186" s="63">
        <f>IF($T186="","",IF(AND(ISNUMBER($F186),$F186&lt;=IF($Q186=MesCiclo,InicioCiclo,$Q186+MOD(2-WEEKDAY($Q186),7))+13),1,IF(N($U186)&gt;0,AVERAGEIFS($X$5:$X$1000,$S$5:$S$1000,ROW(),$T$5:$T$1000,"Sub"),$X186)))</f>
        <v/>
      </c>
      <c r="AC186" s="63">
        <f>IF($T186="","",IF(AND(ISNUMBER($F186),$F186&lt;=IF($Q186=MesCiclo,InicioCiclo,$Q186+MOD(2-WEEKDAY($Q186),7))+20),1,IF(N($U186)&gt;0,AVERAGEIFS($Y$5:$Y$1000,$S$5:$S$1000,ROW(),$T$5:$T$1000,"Sub"),$Y186)))</f>
        <v/>
      </c>
      <c r="AD186" s="63">
        <f>IF($T186="","",IF(AND(ISNUMBER($F186),$F186&lt;=IF($Q186=MesCiclo,InicioCiclo,$Q186+MOD(2-WEEKDAY($Q186),7))+27),1,IF(N($U186)&gt;0,AVERAGEIFS($Z$5:$Z$1000,$S$5:$S$1000,ROW(),$T$5:$T$1000,"Sub"),$Z186)))</f>
        <v/>
      </c>
      <c r="AE186" s="63">
        <f>IF($T186&lt;&gt;"Macro","",IF(COUNTIFS($Q$5:$Q$1000,$Q186,$T$5:$T$1000,"Macro",$G$5:$G$1000,"&gt;0")=0,1/COUNTIFS($Q$5:$Q$1000,$Q186,$T$5:$T$1000,"Macro"),IF(AND(ISNUMBER($G186),N($G186)&gt;0),$G186,SUMIFS($G$5:$G$1000,$Q$5:$Q$1000,$Q186,$T$5:$T$1000,"Macro")/COUNTIFS($Q$5:$Q$1000,$Q186,$T$5:$T$1000,"Macro",$G$5:$G$1000,"&gt;0"))/(COUNTIFS($Q$5:$Q$1000,$Q186,$T$5:$T$1000,"Macro")*SUMIFS($G$5:$G$1000,$Q$5:$Q$1000,$Q186,$T$5:$T$1000,"Macro")/COUNTIFS($Q$5:$Q$1000,$Q186,$T$5:$T$1000,"Macro",$G$5:$G$1000,"&gt;0"))))</f>
        <v/>
      </c>
    </row>
    <row r="187">
      <c r="A187" s="55">
        <f>IF(NOT((COUNTA($B187:$K187)+COUNTA($O187))&gt;0),"",IF($T187="Macro",COUNTIFS($T$5:$T187,"Macro",$Q$5:$Q187,$Q187),IF(N($S187)=0,"?",COUNTIFS(INDEX($T$5:$T$1000,1):INDEX($T$5:$T$1000,$S187-4),"Macro",INDEX($Q$5:$Q$1000,1):INDEX($Q$5:$Q$1000,$S187-4),INDEX($Q$5:$Q$1000,$S187-4))&amp;"."&amp;COUNTIFS($S$5:$S187,$S187,$T$5:$T187,"Sub"))))</f>
        <v/>
      </c>
      <c r="B187" s="56" t="n"/>
      <c r="C187" s="57" t="n"/>
      <c r="D187" s="58" t="n"/>
      <c r="E187" s="58" t="n"/>
      <c r="F187" s="58" t="n"/>
      <c r="G187" s="59" t="n"/>
      <c r="H187" s="59" t="n"/>
      <c r="I187" s="59" t="n"/>
      <c r="J187" s="59" t="n"/>
      <c r="K187" s="59" t="n"/>
      <c r="L187" s="60">
        <f>IF(NOT((COUNTA($B187:$K187)+COUNTA($O187))&gt;0),"",IF(ISNUMBER($F187),1,IF(N($U187)&gt;0,AVERAGEIFS($V$5:$V$1000,$S$5:$S$1000,ROW(),$T$5:$T$1000,"Sub"),$V187)))</f>
        <v/>
      </c>
      <c r="M187" s="55">
        <f>IF($L187="","",IF($L187&gt;=1,"Completado",IF($L187&gt;0,"En curso","Pendiente")))</f>
        <v/>
      </c>
      <c r="N187" s="55">
        <f>IF(NOT((COUNTA($B187:$K187)+COUNTA($O187))&gt;0),"",IF(ISNUMBER($F187),IF(AND(ISNUMBER($E187),$F187&gt;$E187),"Cumplida con "&amp;($F187-$E187)&amp;IF($F187-$E187=1," día"," días")&amp;" de retraso","Cumplida"),IF(N($L187)&gt;=1,"Cumplida",IF(NOT(ISNUMBER($E187)),"Sin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plazo")))))))</f>
        <v/>
      </c>
      <c r="O187" s="57" t="n"/>
      <c r="P187" s="61">
        <f>IF(NOT((COUNTA($B187:$K187)+COUNTA($O187))&gt;0),"",IF((IF($C187="","Falta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",""))="","✔ OK","⚠ "&amp;LEFT(IF($C187="","Falta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",""),LEN(IF($C187="","Falta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",""))-3)))</f>
        <v/>
      </c>
      <c r="Q187" s="62">
        <f>IF(NOT((COUNTA($B187:$K187)+COUNTA($O187))&gt;0),"",IF(AND($T187="Sub",N($S187)&gt;0),IF(ISNUMBER(INDEX($D$5:$D$1000,$S187-4)),DATE(YEAR(INDEX($D$5:$D$1000,$S187-4)),MONTH(INDEX($D$5:$D$1000,$S187-4)),1),IF(ISNUMBER(INDEX($E$5:$E$1000,$S187-4)),DATE(YEAR(INDEX($E$5:$E$1000,$S187-4)),MONTH(INDEX($E$5:$E$1000,$S187-4)),1),MesCiclo)),IF(ISNUMBER($D187),DATE(YEAR($D187),MONTH($D187),1),IF(ISNUMBER($E187),DATE(YEAR($E187),MONTH($E187),1),MesCiclo))))</f>
        <v/>
      </c>
      <c r="R187" s="63">
        <f>IF(OR($Q187="",$Q187&lt;&gt;MesCiclo),"",COUNTIF($Q$5:$Q187,MesCiclo))</f>
        <v/>
      </c>
      <c r="S187" s="63">
        <f>IF($T187="","",IF($T187="Macro",ROW(),IFERROR(LOOKUP(2,1/($T$5:$T187="Macro"),ROW($T$5:$T187)),0)))</f>
        <v/>
      </c>
      <c r="T187" s="63">
        <f>IF(NOT((COUNTA($B187:$K187)+COUNTA($O187))&gt;0),"",IF($B187="Subactividad","Sub","Macro"))</f>
        <v/>
      </c>
      <c r="U187" s="63">
        <f>IF($T187="Macro",COUNTIFS($S$5:$S$1000,ROW(),$T$5:$T$1000,"Sub"),"")</f>
        <v/>
      </c>
      <c r="V187" s="63">
        <f>IF($T187="","",IF(ISNUMBER($F187),1,IFERROR(LOOKUP(2,1/($H187:$K187&lt;&gt;""),$H187:$K187),0)))</f>
        <v/>
      </c>
      <c r="W187" s="63">
        <f>IF($T187="","",IF(AND(ISNUMBER($F187),$F187&lt;=IF($Q187=MesCiclo,InicioCiclo,$Q187+MOD(2-WEEKDAY($Q187),7))+6),1,IF(ISNUMBER($H187),$H187,0)))</f>
        <v/>
      </c>
      <c r="X187" s="63">
        <f>IF($T187="","",IF(AND(ISNUMBER($F187),$F187&lt;=IF($Q187=MesCiclo,InicioCiclo,$Q187+MOD(2-WEEKDAY($Q187),7))+13),1,IF(ISNUMBER($I187),$I187,$W187)))</f>
        <v/>
      </c>
      <c r="Y187" s="63">
        <f>IF($T187="","",IF(AND(ISNUMBER($F187),$F187&lt;=IF($Q187=MesCiclo,InicioCiclo,$Q187+MOD(2-WEEKDAY($Q187),7))+20),1,IF(ISNUMBER($J187),$J187,$X187)))</f>
        <v/>
      </c>
      <c r="Z187" s="63">
        <f>IF($T187="","",IF(AND(ISNUMBER($F187),$F187&lt;=IF($Q187=MesCiclo,InicioCiclo,$Q187+MOD(2-WEEKDAY($Q187),7))+27),1,IF(ISNUMBER($K187),$K187,$Y187)))</f>
        <v/>
      </c>
      <c r="AA187" s="63">
        <f>IF($T187="","",IF(AND(ISNUMBER($F187),$F187&lt;=IF($Q187=MesCiclo,InicioCiclo,$Q187+MOD(2-WEEKDAY($Q187),7))+6),1,IF(N($U187)&gt;0,AVERAGEIFS($W$5:$W$1000,$S$5:$S$1000,ROW(),$T$5:$T$1000,"Sub"),$W187)))</f>
        <v/>
      </c>
      <c r="AB187" s="63">
        <f>IF($T187="","",IF(AND(ISNUMBER($F187),$F187&lt;=IF($Q187=MesCiclo,InicioCiclo,$Q187+MOD(2-WEEKDAY($Q187),7))+13),1,IF(N($U187)&gt;0,AVERAGEIFS($X$5:$X$1000,$S$5:$S$1000,ROW(),$T$5:$T$1000,"Sub"),$X187)))</f>
        <v/>
      </c>
      <c r="AC187" s="63">
        <f>IF($T187="","",IF(AND(ISNUMBER($F187),$F187&lt;=IF($Q187=MesCiclo,InicioCiclo,$Q187+MOD(2-WEEKDAY($Q187),7))+20),1,IF(N($U187)&gt;0,AVERAGEIFS($Y$5:$Y$1000,$S$5:$S$1000,ROW(),$T$5:$T$1000,"Sub"),$Y187)))</f>
        <v/>
      </c>
      <c r="AD187" s="63">
        <f>IF($T187="","",IF(AND(ISNUMBER($F187),$F187&lt;=IF($Q187=MesCiclo,InicioCiclo,$Q187+MOD(2-WEEKDAY($Q187),7))+27),1,IF(N($U187)&gt;0,AVERAGEIFS($Z$5:$Z$1000,$S$5:$S$1000,ROW(),$T$5:$T$1000,"Sub"),$Z187)))</f>
        <v/>
      </c>
      <c r="AE187" s="63">
        <f>IF($T187&lt;&gt;"Macro","",IF(COUNTIFS($Q$5:$Q$1000,$Q187,$T$5:$T$1000,"Macro",$G$5:$G$1000,"&gt;0")=0,1/COUNTIFS($Q$5:$Q$1000,$Q187,$T$5:$T$1000,"Macro"),IF(AND(ISNUMBER($G187),N($G187)&gt;0),$G187,SUMIFS($G$5:$G$1000,$Q$5:$Q$1000,$Q187,$T$5:$T$1000,"Macro")/COUNTIFS($Q$5:$Q$1000,$Q187,$T$5:$T$1000,"Macro",$G$5:$G$1000,"&gt;0"))/(COUNTIFS($Q$5:$Q$1000,$Q187,$T$5:$T$1000,"Macro")*SUMIFS($G$5:$G$1000,$Q$5:$Q$1000,$Q187,$T$5:$T$1000,"Macro")/COUNTIFS($Q$5:$Q$1000,$Q187,$T$5:$T$1000,"Macro",$G$5:$G$1000,"&gt;0"))))</f>
        <v/>
      </c>
    </row>
    <row r="188">
      <c r="A188" s="55">
        <f>IF(NOT((COUNTA($B188:$K188)+COUNTA($O188))&gt;0),"",IF($T188="Macro",COUNTIFS($T$5:$T188,"Macro",$Q$5:$Q188,$Q188),IF(N($S188)=0,"?",COUNTIFS(INDEX($T$5:$T$1000,1):INDEX($T$5:$T$1000,$S188-4),"Macro",INDEX($Q$5:$Q$1000,1):INDEX($Q$5:$Q$1000,$S188-4),INDEX($Q$5:$Q$1000,$S188-4))&amp;"."&amp;COUNTIFS($S$5:$S188,$S188,$T$5:$T188,"Sub"))))</f>
        <v/>
      </c>
      <c r="B188" s="56" t="n"/>
      <c r="C188" s="57" t="n"/>
      <c r="D188" s="58" t="n"/>
      <c r="E188" s="58" t="n"/>
      <c r="F188" s="58" t="n"/>
      <c r="G188" s="59" t="n"/>
      <c r="H188" s="59" t="n"/>
      <c r="I188" s="59" t="n"/>
      <c r="J188" s="59" t="n"/>
      <c r="K188" s="59" t="n"/>
      <c r="L188" s="60">
        <f>IF(NOT((COUNTA($B188:$K188)+COUNTA($O188))&gt;0),"",IF(ISNUMBER($F188),1,IF(N($U188)&gt;0,AVERAGEIFS($V$5:$V$1000,$S$5:$S$1000,ROW(),$T$5:$T$1000,"Sub"),$V188)))</f>
        <v/>
      </c>
      <c r="M188" s="55">
        <f>IF($L188="","",IF($L188&gt;=1,"Completado",IF($L188&gt;0,"En curso","Pendiente")))</f>
        <v/>
      </c>
      <c r="N188" s="55">
        <f>IF(NOT((COUNTA($B188:$K188)+COUNTA($O188))&gt;0),"",IF(ISNUMBER($F188),IF(AND(ISNUMBER($E188),$F188&gt;$E188),"Cumplida con "&amp;($F188-$E188)&amp;IF($F188-$E188=1," día"," días")&amp;" de retraso","Cumplida"),IF(N($L188)&gt;=1,"Cumplida",IF(NOT(ISNUMBER($E188)),"Sin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plazo")))))))</f>
        <v/>
      </c>
      <c r="O188" s="57" t="n"/>
      <c r="P188" s="61">
        <f>IF(NOT((COUNTA($B188:$K188)+COUNTA($O188))&gt;0),"",IF((IF($C188="","Falta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",""))="","✔ OK","⚠ "&amp;LEFT(IF($C188="","Falta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",""),LEN(IF($C188="","Falta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",""))-3)))</f>
        <v/>
      </c>
      <c r="Q188" s="62">
        <f>IF(NOT((COUNTA($B188:$K188)+COUNTA($O188))&gt;0),"",IF(AND($T188="Sub",N($S188)&gt;0),IF(ISNUMBER(INDEX($D$5:$D$1000,$S188-4)),DATE(YEAR(INDEX($D$5:$D$1000,$S188-4)),MONTH(INDEX($D$5:$D$1000,$S188-4)),1),IF(ISNUMBER(INDEX($E$5:$E$1000,$S188-4)),DATE(YEAR(INDEX($E$5:$E$1000,$S188-4)),MONTH(INDEX($E$5:$E$1000,$S188-4)),1),MesCiclo)),IF(ISNUMBER($D188),DATE(YEAR($D188),MONTH($D188),1),IF(ISNUMBER($E188),DATE(YEAR($E188),MONTH($E188),1),MesCiclo))))</f>
        <v/>
      </c>
      <c r="R188" s="63">
        <f>IF(OR($Q188="",$Q188&lt;&gt;MesCiclo),"",COUNTIF($Q$5:$Q188,MesCiclo))</f>
        <v/>
      </c>
      <c r="S188" s="63">
        <f>IF($T188="","",IF($T188="Macro",ROW(),IFERROR(LOOKUP(2,1/($T$5:$T188="Macro"),ROW($T$5:$T188)),0)))</f>
        <v/>
      </c>
      <c r="T188" s="63">
        <f>IF(NOT((COUNTA($B188:$K188)+COUNTA($O188))&gt;0),"",IF($B188="Subactividad","Sub","Macro"))</f>
        <v/>
      </c>
      <c r="U188" s="63">
        <f>IF($T188="Macro",COUNTIFS($S$5:$S$1000,ROW(),$T$5:$T$1000,"Sub"),"")</f>
        <v/>
      </c>
      <c r="V188" s="63">
        <f>IF($T188="","",IF(ISNUMBER($F188),1,IFERROR(LOOKUP(2,1/($H188:$K188&lt;&gt;""),$H188:$K188),0)))</f>
        <v/>
      </c>
      <c r="W188" s="63">
        <f>IF($T188="","",IF(AND(ISNUMBER($F188),$F188&lt;=IF($Q188=MesCiclo,InicioCiclo,$Q188+MOD(2-WEEKDAY($Q188),7))+6),1,IF(ISNUMBER($H188),$H188,0)))</f>
        <v/>
      </c>
      <c r="X188" s="63">
        <f>IF($T188="","",IF(AND(ISNUMBER($F188),$F188&lt;=IF($Q188=MesCiclo,InicioCiclo,$Q188+MOD(2-WEEKDAY($Q188),7))+13),1,IF(ISNUMBER($I188),$I188,$W188)))</f>
        <v/>
      </c>
      <c r="Y188" s="63">
        <f>IF($T188="","",IF(AND(ISNUMBER($F188),$F188&lt;=IF($Q188=MesCiclo,InicioCiclo,$Q188+MOD(2-WEEKDAY($Q188),7))+20),1,IF(ISNUMBER($J188),$J188,$X188)))</f>
        <v/>
      </c>
      <c r="Z188" s="63">
        <f>IF($T188="","",IF(AND(ISNUMBER($F188),$F188&lt;=IF($Q188=MesCiclo,InicioCiclo,$Q188+MOD(2-WEEKDAY($Q188),7))+27),1,IF(ISNUMBER($K188),$K188,$Y188)))</f>
        <v/>
      </c>
      <c r="AA188" s="63">
        <f>IF($T188="","",IF(AND(ISNUMBER($F188),$F188&lt;=IF($Q188=MesCiclo,InicioCiclo,$Q188+MOD(2-WEEKDAY($Q188),7))+6),1,IF(N($U188)&gt;0,AVERAGEIFS($W$5:$W$1000,$S$5:$S$1000,ROW(),$T$5:$T$1000,"Sub"),$W188)))</f>
        <v/>
      </c>
      <c r="AB188" s="63">
        <f>IF($T188="","",IF(AND(ISNUMBER($F188),$F188&lt;=IF($Q188=MesCiclo,InicioCiclo,$Q188+MOD(2-WEEKDAY($Q188),7))+13),1,IF(N($U188)&gt;0,AVERAGEIFS($X$5:$X$1000,$S$5:$S$1000,ROW(),$T$5:$T$1000,"Sub"),$X188)))</f>
        <v/>
      </c>
      <c r="AC188" s="63">
        <f>IF($T188="","",IF(AND(ISNUMBER($F188),$F188&lt;=IF($Q188=MesCiclo,InicioCiclo,$Q188+MOD(2-WEEKDAY($Q188),7))+20),1,IF(N($U188)&gt;0,AVERAGEIFS($Y$5:$Y$1000,$S$5:$S$1000,ROW(),$T$5:$T$1000,"Sub"),$Y188)))</f>
        <v/>
      </c>
      <c r="AD188" s="63">
        <f>IF($T188="","",IF(AND(ISNUMBER($F188),$F188&lt;=IF($Q188=MesCiclo,InicioCiclo,$Q188+MOD(2-WEEKDAY($Q188),7))+27),1,IF(N($U188)&gt;0,AVERAGEIFS($Z$5:$Z$1000,$S$5:$S$1000,ROW(),$T$5:$T$1000,"Sub"),$Z188)))</f>
        <v/>
      </c>
      <c r="AE188" s="63">
        <f>IF($T188&lt;&gt;"Macro","",IF(COUNTIFS($Q$5:$Q$1000,$Q188,$T$5:$T$1000,"Macro",$G$5:$G$1000,"&gt;0")=0,1/COUNTIFS($Q$5:$Q$1000,$Q188,$T$5:$T$1000,"Macro"),IF(AND(ISNUMBER($G188),N($G188)&gt;0),$G188,SUMIFS($G$5:$G$1000,$Q$5:$Q$1000,$Q188,$T$5:$T$1000,"Macro")/COUNTIFS($Q$5:$Q$1000,$Q188,$T$5:$T$1000,"Macro",$G$5:$G$1000,"&gt;0"))/(COUNTIFS($Q$5:$Q$1000,$Q188,$T$5:$T$1000,"Macro")*SUMIFS($G$5:$G$1000,$Q$5:$Q$1000,$Q188,$T$5:$T$1000,"Macro")/COUNTIFS($Q$5:$Q$1000,$Q188,$T$5:$T$1000,"Macro",$G$5:$G$1000,"&gt;0"))))</f>
        <v/>
      </c>
    </row>
    <row r="189">
      <c r="A189" s="55">
        <f>IF(NOT((COUNTA($B189:$K189)+COUNTA($O189))&gt;0),"",IF($T189="Macro",COUNTIFS($T$5:$T189,"Macro",$Q$5:$Q189,$Q189),IF(N($S189)=0,"?",COUNTIFS(INDEX($T$5:$T$1000,1):INDEX($T$5:$T$1000,$S189-4),"Macro",INDEX($Q$5:$Q$1000,1):INDEX($Q$5:$Q$1000,$S189-4),INDEX($Q$5:$Q$1000,$S189-4))&amp;"."&amp;COUNTIFS($S$5:$S189,$S189,$T$5:$T189,"Sub"))))</f>
        <v/>
      </c>
      <c r="B189" s="56" t="n"/>
      <c r="C189" s="57" t="n"/>
      <c r="D189" s="58" t="n"/>
      <c r="E189" s="58" t="n"/>
      <c r="F189" s="58" t="n"/>
      <c r="G189" s="59" t="n"/>
      <c r="H189" s="59" t="n"/>
      <c r="I189" s="59" t="n"/>
      <c r="J189" s="59" t="n"/>
      <c r="K189" s="59" t="n"/>
      <c r="L189" s="60">
        <f>IF(NOT((COUNTA($B189:$K189)+COUNTA($O189))&gt;0),"",IF(ISNUMBER($F189),1,IF(N($U189)&gt;0,AVERAGEIFS($V$5:$V$1000,$S$5:$S$1000,ROW(),$T$5:$T$1000,"Sub"),$V189)))</f>
        <v/>
      </c>
      <c r="M189" s="55">
        <f>IF($L189="","",IF($L189&gt;=1,"Completado",IF($L189&gt;0,"En curso","Pendiente")))</f>
        <v/>
      </c>
      <c r="N189" s="55">
        <f>IF(NOT((COUNTA($B189:$K189)+COUNTA($O189))&gt;0),"",IF(ISNUMBER($F189),IF(AND(ISNUMBER($E189),$F189&gt;$E189),"Cumplida con "&amp;($F189-$E189)&amp;IF($F189-$E189=1," día"," días")&amp;" de retraso","Cumplida"),IF(N($L189)&gt;=1,"Cumplida",IF(NOT(ISNUMBER($E189)),"Sin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plazo")))))))</f>
        <v/>
      </c>
      <c r="O189" s="57" t="n"/>
      <c r="P189" s="61">
        <f>IF(NOT((COUNTA($B189:$K189)+COUNTA($O189))&gt;0),"",IF((IF($C189="","Falta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",""))="","✔ OK","⚠ "&amp;LEFT(IF($C189="","Falta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",""),LEN(IF($C189="","Falta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",""))-3)))</f>
        <v/>
      </c>
      <c r="Q189" s="62">
        <f>IF(NOT((COUNTA($B189:$K189)+COUNTA($O189))&gt;0),"",IF(AND($T189="Sub",N($S189)&gt;0),IF(ISNUMBER(INDEX($D$5:$D$1000,$S189-4)),DATE(YEAR(INDEX($D$5:$D$1000,$S189-4)),MONTH(INDEX($D$5:$D$1000,$S189-4)),1),IF(ISNUMBER(INDEX($E$5:$E$1000,$S189-4)),DATE(YEAR(INDEX($E$5:$E$1000,$S189-4)),MONTH(INDEX($E$5:$E$1000,$S189-4)),1),MesCiclo)),IF(ISNUMBER($D189),DATE(YEAR($D189),MONTH($D189),1),IF(ISNUMBER($E189),DATE(YEAR($E189),MONTH($E189),1),MesCiclo))))</f>
        <v/>
      </c>
      <c r="R189" s="63">
        <f>IF(OR($Q189="",$Q189&lt;&gt;MesCiclo),"",COUNTIF($Q$5:$Q189,MesCiclo))</f>
        <v/>
      </c>
      <c r="S189" s="63">
        <f>IF($T189="","",IF($T189="Macro",ROW(),IFERROR(LOOKUP(2,1/($T$5:$T189="Macro"),ROW($T$5:$T189)),0)))</f>
        <v/>
      </c>
      <c r="T189" s="63">
        <f>IF(NOT((COUNTA($B189:$K189)+COUNTA($O189))&gt;0),"",IF($B189="Subactividad","Sub","Macro"))</f>
        <v/>
      </c>
      <c r="U189" s="63">
        <f>IF($T189="Macro",COUNTIFS($S$5:$S$1000,ROW(),$T$5:$T$1000,"Sub"),"")</f>
        <v/>
      </c>
      <c r="V189" s="63">
        <f>IF($T189="","",IF(ISNUMBER($F189),1,IFERROR(LOOKUP(2,1/($H189:$K189&lt;&gt;""),$H189:$K189),0)))</f>
        <v/>
      </c>
      <c r="W189" s="63">
        <f>IF($T189="","",IF(AND(ISNUMBER($F189),$F189&lt;=IF($Q189=MesCiclo,InicioCiclo,$Q189+MOD(2-WEEKDAY($Q189),7))+6),1,IF(ISNUMBER($H189),$H189,0)))</f>
        <v/>
      </c>
      <c r="X189" s="63">
        <f>IF($T189="","",IF(AND(ISNUMBER($F189),$F189&lt;=IF($Q189=MesCiclo,InicioCiclo,$Q189+MOD(2-WEEKDAY($Q189),7))+13),1,IF(ISNUMBER($I189),$I189,$W189)))</f>
        <v/>
      </c>
      <c r="Y189" s="63">
        <f>IF($T189="","",IF(AND(ISNUMBER($F189),$F189&lt;=IF($Q189=MesCiclo,InicioCiclo,$Q189+MOD(2-WEEKDAY($Q189),7))+20),1,IF(ISNUMBER($J189),$J189,$X189)))</f>
        <v/>
      </c>
      <c r="Z189" s="63">
        <f>IF($T189="","",IF(AND(ISNUMBER($F189),$F189&lt;=IF($Q189=MesCiclo,InicioCiclo,$Q189+MOD(2-WEEKDAY($Q189),7))+27),1,IF(ISNUMBER($K189),$K189,$Y189)))</f>
        <v/>
      </c>
      <c r="AA189" s="63">
        <f>IF($T189="","",IF(AND(ISNUMBER($F189),$F189&lt;=IF($Q189=MesCiclo,InicioCiclo,$Q189+MOD(2-WEEKDAY($Q189),7))+6),1,IF(N($U189)&gt;0,AVERAGEIFS($W$5:$W$1000,$S$5:$S$1000,ROW(),$T$5:$T$1000,"Sub"),$W189)))</f>
        <v/>
      </c>
      <c r="AB189" s="63">
        <f>IF($T189="","",IF(AND(ISNUMBER($F189),$F189&lt;=IF($Q189=MesCiclo,InicioCiclo,$Q189+MOD(2-WEEKDAY($Q189),7))+13),1,IF(N($U189)&gt;0,AVERAGEIFS($X$5:$X$1000,$S$5:$S$1000,ROW(),$T$5:$T$1000,"Sub"),$X189)))</f>
        <v/>
      </c>
      <c r="AC189" s="63">
        <f>IF($T189="","",IF(AND(ISNUMBER($F189),$F189&lt;=IF($Q189=MesCiclo,InicioCiclo,$Q189+MOD(2-WEEKDAY($Q189),7))+20),1,IF(N($U189)&gt;0,AVERAGEIFS($Y$5:$Y$1000,$S$5:$S$1000,ROW(),$T$5:$T$1000,"Sub"),$Y189)))</f>
        <v/>
      </c>
      <c r="AD189" s="63">
        <f>IF($T189="","",IF(AND(ISNUMBER($F189),$F189&lt;=IF($Q189=MesCiclo,InicioCiclo,$Q189+MOD(2-WEEKDAY($Q189),7))+27),1,IF(N($U189)&gt;0,AVERAGEIFS($Z$5:$Z$1000,$S$5:$S$1000,ROW(),$T$5:$T$1000,"Sub"),$Z189)))</f>
        <v/>
      </c>
      <c r="AE189" s="63">
        <f>IF($T189&lt;&gt;"Macro","",IF(COUNTIFS($Q$5:$Q$1000,$Q189,$T$5:$T$1000,"Macro",$G$5:$G$1000,"&gt;0")=0,1/COUNTIFS($Q$5:$Q$1000,$Q189,$T$5:$T$1000,"Macro"),IF(AND(ISNUMBER($G189),N($G189)&gt;0),$G189,SUMIFS($G$5:$G$1000,$Q$5:$Q$1000,$Q189,$T$5:$T$1000,"Macro")/COUNTIFS($Q$5:$Q$1000,$Q189,$T$5:$T$1000,"Macro",$G$5:$G$1000,"&gt;0"))/(COUNTIFS($Q$5:$Q$1000,$Q189,$T$5:$T$1000,"Macro")*SUMIFS($G$5:$G$1000,$Q$5:$Q$1000,$Q189,$T$5:$T$1000,"Macro")/COUNTIFS($Q$5:$Q$1000,$Q189,$T$5:$T$1000,"Macro",$G$5:$G$1000,"&gt;0"))))</f>
        <v/>
      </c>
    </row>
    <row r="190">
      <c r="A190" s="55">
        <f>IF(NOT((COUNTA($B190:$K190)+COUNTA($O190))&gt;0),"",IF($T190="Macro",COUNTIFS($T$5:$T190,"Macro",$Q$5:$Q190,$Q190),IF(N($S190)=0,"?",COUNTIFS(INDEX($T$5:$T$1000,1):INDEX($T$5:$T$1000,$S190-4),"Macro",INDEX($Q$5:$Q$1000,1):INDEX($Q$5:$Q$1000,$S190-4),INDEX($Q$5:$Q$1000,$S190-4))&amp;"."&amp;COUNTIFS($S$5:$S190,$S190,$T$5:$T190,"Sub"))))</f>
        <v/>
      </c>
      <c r="B190" s="56" t="n"/>
      <c r="C190" s="57" t="n"/>
      <c r="D190" s="58" t="n"/>
      <c r="E190" s="58" t="n"/>
      <c r="F190" s="58" t="n"/>
      <c r="G190" s="59" t="n"/>
      <c r="H190" s="59" t="n"/>
      <c r="I190" s="59" t="n"/>
      <c r="J190" s="59" t="n"/>
      <c r="K190" s="59" t="n"/>
      <c r="L190" s="60">
        <f>IF(NOT((COUNTA($B190:$K190)+COUNTA($O190))&gt;0),"",IF(ISNUMBER($F190),1,IF(N($U190)&gt;0,AVERAGEIFS($V$5:$V$1000,$S$5:$S$1000,ROW(),$T$5:$T$1000,"Sub"),$V190)))</f>
        <v/>
      </c>
      <c r="M190" s="55">
        <f>IF($L190="","",IF($L190&gt;=1,"Completado",IF($L190&gt;0,"En curso","Pendiente")))</f>
        <v/>
      </c>
      <c r="N190" s="55">
        <f>IF(NOT((COUNTA($B190:$K190)+COUNTA($O190))&gt;0),"",IF(ISNUMBER($F190),IF(AND(ISNUMBER($E190),$F190&gt;$E190),"Cumplida con "&amp;($F190-$E190)&amp;IF($F190-$E190=1," día"," días")&amp;" de retraso","Cumplida"),IF(N($L190)&gt;=1,"Cumplida",IF(NOT(ISNUMBER($E190)),"Sin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plazo")))))))</f>
        <v/>
      </c>
      <c r="O190" s="57" t="n"/>
      <c r="P190" s="61">
        <f>IF(NOT((COUNTA($B190:$K190)+COUNTA($O190))&gt;0),"",IF((IF($C190="","Falta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",""))="","✔ OK","⚠ "&amp;LEFT(IF($C190="","Falta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",""),LEN(IF($C190="","Falta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",""))-3)))</f>
        <v/>
      </c>
      <c r="Q190" s="62">
        <f>IF(NOT((COUNTA($B190:$K190)+COUNTA($O190))&gt;0),"",IF(AND($T190="Sub",N($S190)&gt;0),IF(ISNUMBER(INDEX($D$5:$D$1000,$S190-4)),DATE(YEAR(INDEX($D$5:$D$1000,$S190-4)),MONTH(INDEX($D$5:$D$1000,$S190-4)),1),IF(ISNUMBER(INDEX($E$5:$E$1000,$S190-4)),DATE(YEAR(INDEX($E$5:$E$1000,$S190-4)),MONTH(INDEX($E$5:$E$1000,$S190-4)),1),MesCiclo)),IF(ISNUMBER($D190),DATE(YEAR($D190),MONTH($D190),1),IF(ISNUMBER($E190),DATE(YEAR($E190),MONTH($E190),1),MesCiclo))))</f>
        <v/>
      </c>
      <c r="R190" s="63">
        <f>IF(OR($Q190="",$Q190&lt;&gt;MesCiclo),"",COUNTIF($Q$5:$Q190,MesCiclo))</f>
        <v/>
      </c>
      <c r="S190" s="63">
        <f>IF($T190="","",IF($T190="Macro",ROW(),IFERROR(LOOKUP(2,1/($T$5:$T190="Macro"),ROW($T$5:$T190)),0)))</f>
        <v/>
      </c>
      <c r="T190" s="63">
        <f>IF(NOT((COUNTA($B190:$K190)+COUNTA($O190))&gt;0),"",IF($B190="Subactividad","Sub","Macro"))</f>
        <v/>
      </c>
      <c r="U190" s="63">
        <f>IF($T190="Macro",COUNTIFS($S$5:$S$1000,ROW(),$T$5:$T$1000,"Sub"),"")</f>
        <v/>
      </c>
      <c r="V190" s="63">
        <f>IF($T190="","",IF(ISNUMBER($F190),1,IFERROR(LOOKUP(2,1/($H190:$K190&lt;&gt;""),$H190:$K190),0)))</f>
        <v/>
      </c>
      <c r="W190" s="63">
        <f>IF($T190="","",IF(AND(ISNUMBER($F190),$F190&lt;=IF($Q190=MesCiclo,InicioCiclo,$Q190+MOD(2-WEEKDAY($Q190),7))+6),1,IF(ISNUMBER($H190),$H190,0)))</f>
        <v/>
      </c>
      <c r="X190" s="63">
        <f>IF($T190="","",IF(AND(ISNUMBER($F190),$F190&lt;=IF($Q190=MesCiclo,InicioCiclo,$Q190+MOD(2-WEEKDAY($Q190),7))+13),1,IF(ISNUMBER($I190),$I190,$W190)))</f>
        <v/>
      </c>
      <c r="Y190" s="63">
        <f>IF($T190="","",IF(AND(ISNUMBER($F190),$F190&lt;=IF($Q190=MesCiclo,InicioCiclo,$Q190+MOD(2-WEEKDAY($Q190),7))+20),1,IF(ISNUMBER($J190),$J190,$X190)))</f>
        <v/>
      </c>
      <c r="Z190" s="63">
        <f>IF($T190="","",IF(AND(ISNUMBER($F190),$F190&lt;=IF($Q190=MesCiclo,InicioCiclo,$Q190+MOD(2-WEEKDAY($Q190),7))+27),1,IF(ISNUMBER($K190),$K190,$Y190)))</f>
        <v/>
      </c>
      <c r="AA190" s="63">
        <f>IF($T190="","",IF(AND(ISNUMBER($F190),$F190&lt;=IF($Q190=MesCiclo,InicioCiclo,$Q190+MOD(2-WEEKDAY($Q190),7))+6),1,IF(N($U190)&gt;0,AVERAGEIFS($W$5:$W$1000,$S$5:$S$1000,ROW(),$T$5:$T$1000,"Sub"),$W190)))</f>
        <v/>
      </c>
      <c r="AB190" s="63">
        <f>IF($T190="","",IF(AND(ISNUMBER($F190),$F190&lt;=IF($Q190=MesCiclo,InicioCiclo,$Q190+MOD(2-WEEKDAY($Q190),7))+13),1,IF(N($U190)&gt;0,AVERAGEIFS($X$5:$X$1000,$S$5:$S$1000,ROW(),$T$5:$T$1000,"Sub"),$X190)))</f>
        <v/>
      </c>
      <c r="AC190" s="63">
        <f>IF($T190="","",IF(AND(ISNUMBER($F190),$F190&lt;=IF($Q190=MesCiclo,InicioCiclo,$Q190+MOD(2-WEEKDAY($Q190),7))+20),1,IF(N($U190)&gt;0,AVERAGEIFS($Y$5:$Y$1000,$S$5:$S$1000,ROW(),$T$5:$T$1000,"Sub"),$Y190)))</f>
        <v/>
      </c>
      <c r="AD190" s="63">
        <f>IF($T190="","",IF(AND(ISNUMBER($F190),$F190&lt;=IF($Q190=MesCiclo,InicioCiclo,$Q190+MOD(2-WEEKDAY($Q190),7))+27),1,IF(N($U190)&gt;0,AVERAGEIFS($Z$5:$Z$1000,$S$5:$S$1000,ROW(),$T$5:$T$1000,"Sub"),$Z190)))</f>
        <v/>
      </c>
      <c r="AE190" s="63">
        <f>IF($T190&lt;&gt;"Macro","",IF(COUNTIFS($Q$5:$Q$1000,$Q190,$T$5:$T$1000,"Macro",$G$5:$G$1000,"&gt;0")=0,1/COUNTIFS($Q$5:$Q$1000,$Q190,$T$5:$T$1000,"Macro"),IF(AND(ISNUMBER($G190),N($G190)&gt;0),$G190,SUMIFS($G$5:$G$1000,$Q$5:$Q$1000,$Q190,$T$5:$T$1000,"Macro")/COUNTIFS($Q$5:$Q$1000,$Q190,$T$5:$T$1000,"Macro",$G$5:$G$1000,"&gt;0"))/(COUNTIFS($Q$5:$Q$1000,$Q190,$T$5:$T$1000,"Macro")*SUMIFS($G$5:$G$1000,$Q$5:$Q$1000,$Q190,$T$5:$T$1000,"Macro")/COUNTIFS($Q$5:$Q$1000,$Q190,$T$5:$T$1000,"Macro",$G$5:$G$1000,"&gt;0"))))</f>
        <v/>
      </c>
    </row>
    <row r="191">
      <c r="A191" s="55">
        <f>IF(NOT((COUNTA($B191:$K191)+COUNTA($O191))&gt;0),"",IF($T191="Macro",COUNTIFS($T$5:$T191,"Macro",$Q$5:$Q191,$Q191),IF(N($S191)=0,"?",COUNTIFS(INDEX($T$5:$T$1000,1):INDEX($T$5:$T$1000,$S191-4),"Macro",INDEX($Q$5:$Q$1000,1):INDEX($Q$5:$Q$1000,$S191-4),INDEX($Q$5:$Q$1000,$S191-4))&amp;"."&amp;COUNTIFS($S$5:$S191,$S191,$T$5:$T191,"Sub"))))</f>
        <v/>
      </c>
      <c r="B191" s="56" t="n"/>
      <c r="C191" s="57" t="n"/>
      <c r="D191" s="58" t="n"/>
      <c r="E191" s="58" t="n"/>
      <c r="F191" s="58" t="n"/>
      <c r="G191" s="59" t="n"/>
      <c r="H191" s="59" t="n"/>
      <c r="I191" s="59" t="n"/>
      <c r="J191" s="59" t="n"/>
      <c r="K191" s="59" t="n"/>
      <c r="L191" s="60">
        <f>IF(NOT((COUNTA($B191:$K191)+COUNTA($O191))&gt;0),"",IF(ISNUMBER($F191),1,IF(N($U191)&gt;0,AVERAGEIFS($V$5:$V$1000,$S$5:$S$1000,ROW(),$T$5:$T$1000,"Sub"),$V191)))</f>
        <v/>
      </c>
      <c r="M191" s="55">
        <f>IF($L191="","",IF($L191&gt;=1,"Completado",IF($L191&gt;0,"En curso","Pendiente")))</f>
        <v/>
      </c>
      <c r="N191" s="55">
        <f>IF(NOT((COUNTA($B191:$K191)+COUNTA($O191))&gt;0),"",IF(ISNUMBER($F191),IF(AND(ISNUMBER($E191),$F191&gt;$E191),"Cumplida con "&amp;($F191-$E191)&amp;IF($F191-$E191=1," día"," días")&amp;" de retraso","Cumplida"),IF(N($L191)&gt;=1,"Cumplida",IF(NOT(ISNUMBER($E191)),"Sin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plazo")))))))</f>
        <v/>
      </c>
      <c r="O191" s="57" t="n"/>
      <c r="P191" s="61">
        <f>IF(NOT((COUNTA($B191:$K191)+COUNTA($O191))&gt;0),"",IF((IF($C191="","Falta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",""))="","✔ OK","⚠ "&amp;LEFT(IF($C191="","Falta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",""),LEN(IF($C191="","Falta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",""))-3)))</f>
        <v/>
      </c>
      <c r="Q191" s="62">
        <f>IF(NOT((COUNTA($B191:$K191)+COUNTA($O191))&gt;0),"",IF(AND($T191="Sub",N($S191)&gt;0),IF(ISNUMBER(INDEX($D$5:$D$1000,$S191-4)),DATE(YEAR(INDEX($D$5:$D$1000,$S191-4)),MONTH(INDEX($D$5:$D$1000,$S191-4)),1),IF(ISNUMBER(INDEX($E$5:$E$1000,$S191-4)),DATE(YEAR(INDEX($E$5:$E$1000,$S191-4)),MONTH(INDEX($E$5:$E$1000,$S191-4)),1),MesCiclo)),IF(ISNUMBER($D191),DATE(YEAR($D191),MONTH($D191),1),IF(ISNUMBER($E191),DATE(YEAR($E191),MONTH($E191),1),MesCiclo))))</f>
        <v/>
      </c>
      <c r="R191" s="63">
        <f>IF(OR($Q191="",$Q191&lt;&gt;MesCiclo),"",COUNTIF($Q$5:$Q191,MesCiclo))</f>
        <v/>
      </c>
      <c r="S191" s="63">
        <f>IF($T191="","",IF($T191="Macro",ROW(),IFERROR(LOOKUP(2,1/($T$5:$T191="Macro"),ROW($T$5:$T191)),0)))</f>
        <v/>
      </c>
      <c r="T191" s="63">
        <f>IF(NOT((COUNTA($B191:$K191)+COUNTA($O191))&gt;0),"",IF($B191="Subactividad","Sub","Macro"))</f>
        <v/>
      </c>
      <c r="U191" s="63">
        <f>IF($T191="Macro",COUNTIFS($S$5:$S$1000,ROW(),$T$5:$T$1000,"Sub"),"")</f>
        <v/>
      </c>
      <c r="V191" s="63">
        <f>IF($T191="","",IF(ISNUMBER($F191),1,IFERROR(LOOKUP(2,1/($H191:$K191&lt;&gt;""),$H191:$K191),0)))</f>
        <v/>
      </c>
      <c r="W191" s="63">
        <f>IF($T191="","",IF(AND(ISNUMBER($F191),$F191&lt;=IF($Q191=MesCiclo,InicioCiclo,$Q191+MOD(2-WEEKDAY($Q191),7))+6),1,IF(ISNUMBER($H191),$H191,0)))</f>
        <v/>
      </c>
      <c r="X191" s="63">
        <f>IF($T191="","",IF(AND(ISNUMBER($F191),$F191&lt;=IF($Q191=MesCiclo,InicioCiclo,$Q191+MOD(2-WEEKDAY($Q191),7))+13),1,IF(ISNUMBER($I191),$I191,$W191)))</f>
        <v/>
      </c>
      <c r="Y191" s="63">
        <f>IF($T191="","",IF(AND(ISNUMBER($F191),$F191&lt;=IF($Q191=MesCiclo,InicioCiclo,$Q191+MOD(2-WEEKDAY($Q191),7))+20),1,IF(ISNUMBER($J191),$J191,$X191)))</f>
        <v/>
      </c>
      <c r="Z191" s="63">
        <f>IF($T191="","",IF(AND(ISNUMBER($F191),$F191&lt;=IF($Q191=MesCiclo,InicioCiclo,$Q191+MOD(2-WEEKDAY($Q191),7))+27),1,IF(ISNUMBER($K191),$K191,$Y191)))</f>
        <v/>
      </c>
      <c r="AA191" s="63">
        <f>IF($T191="","",IF(AND(ISNUMBER($F191),$F191&lt;=IF($Q191=MesCiclo,InicioCiclo,$Q191+MOD(2-WEEKDAY($Q191),7))+6),1,IF(N($U191)&gt;0,AVERAGEIFS($W$5:$W$1000,$S$5:$S$1000,ROW(),$T$5:$T$1000,"Sub"),$W191)))</f>
        <v/>
      </c>
      <c r="AB191" s="63">
        <f>IF($T191="","",IF(AND(ISNUMBER($F191),$F191&lt;=IF($Q191=MesCiclo,InicioCiclo,$Q191+MOD(2-WEEKDAY($Q191),7))+13),1,IF(N($U191)&gt;0,AVERAGEIFS($X$5:$X$1000,$S$5:$S$1000,ROW(),$T$5:$T$1000,"Sub"),$X191)))</f>
        <v/>
      </c>
      <c r="AC191" s="63">
        <f>IF($T191="","",IF(AND(ISNUMBER($F191),$F191&lt;=IF($Q191=MesCiclo,InicioCiclo,$Q191+MOD(2-WEEKDAY($Q191),7))+20),1,IF(N($U191)&gt;0,AVERAGEIFS($Y$5:$Y$1000,$S$5:$S$1000,ROW(),$T$5:$T$1000,"Sub"),$Y191)))</f>
        <v/>
      </c>
      <c r="AD191" s="63">
        <f>IF($T191="","",IF(AND(ISNUMBER($F191),$F191&lt;=IF($Q191=MesCiclo,InicioCiclo,$Q191+MOD(2-WEEKDAY($Q191),7))+27),1,IF(N($U191)&gt;0,AVERAGEIFS($Z$5:$Z$1000,$S$5:$S$1000,ROW(),$T$5:$T$1000,"Sub"),$Z191)))</f>
        <v/>
      </c>
      <c r="AE191" s="63">
        <f>IF($T191&lt;&gt;"Macro","",IF(COUNTIFS($Q$5:$Q$1000,$Q191,$T$5:$T$1000,"Macro",$G$5:$G$1000,"&gt;0")=0,1/COUNTIFS($Q$5:$Q$1000,$Q191,$T$5:$T$1000,"Macro"),IF(AND(ISNUMBER($G191),N($G191)&gt;0),$G191,SUMIFS($G$5:$G$1000,$Q$5:$Q$1000,$Q191,$T$5:$T$1000,"Macro")/COUNTIFS($Q$5:$Q$1000,$Q191,$T$5:$T$1000,"Macro",$G$5:$G$1000,"&gt;0"))/(COUNTIFS($Q$5:$Q$1000,$Q191,$T$5:$T$1000,"Macro")*SUMIFS($G$5:$G$1000,$Q$5:$Q$1000,$Q191,$T$5:$T$1000,"Macro")/COUNTIFS($Q$5:$Q$1000,$Q191,$T$5:$T$1000,"Macro",$G$5:$G$1000,"&gt;0"))))</f>
        <v/>
      </c>
    </row>
    <row r="192">
      <c r="A192" s="55">
        <f>IF(NOT((COUNTA($B192:$K192)+COUNTA($O192))&gt;0),"",IF($T192="Macro",COUNTIFS($T$5:$T192,"Macro",$Q$5:$Q192,$Q192),IF(N($S192)=0,"?",COUNTIFS(INDEX($T$5:$T$1000,1):INDEX($T$5:$T$1000,$S192-4),"Macro",INDEX($Q$5:$Q$1000,1):INDEX($Q$5:$Q$1000,$S192-4),INDEX($Q$5:$Q$1000,$S192-4))&amp;"."&amp;COUNTIFS($S$5:$S192,$S192,$T$5:$T192,"Sub"))))</f>
        <v/>
      </c>
      <c r="B192" s="56" t="n"/>
      <c r="C192" s="57" t="n"/>
      <c r="D192" s="58" t="n"/>
      <c r="E192" s="58" t="n"/>
      <c r="F192" s="58" t="n"/>
      <c r="G192" s="59" t="n"/>
      <c r="H192" s="59" t="n"/>
      <c r="I192" s="59" t="n"/>
      <c r="J192" s="59" t="n"/>
      <c r="K192" s="59" t="n"/>
      <c r="L192" s="60">
        <f>IF(NOT((COUNTA($B192:$K192)+COUNTA($O192))&gt;0),"",IF(ISNUMBER($F192),1,IF(N($U192)&gt;0,AVERAGEIFS($V$5:$V$1000,$S$5:$S$1000,ROW(),$T$5:$T$1000,"Sub"),$V192)))</f>
        <v/>
      </c>
      <c r="M192" s="55">
        <f>IF($L192="","",IF($L192&gt;=1,"Completado",IF($L192&gt;0,"En curso","Pendiente")))</f>
        <v/>
      </c>
      <c r="N192" s="55">
        <f>IF(NOT((COUNTA($B192:$K192)+COUNTA($O192))&gt;0),"",IF(ISNUMBER($F192),IF(AND(ISNUMBER($E192),$F192&gt;$E192),"Cumplida con "&amp;($F192-$E192)&amp;IF($F192-$E192=1," día"," días")&amp;" de retraso","Cumplida"),IF(N($L192)&gt;=1,"Cumplida",IF(NOT(ISNUMBER($E192)),"Sin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plazo")))))))</f>
        <v/>
      </c>
      <c r="O192" s="57" t="n"/>
      <c r="P192" s="61">
        <f>IF(NOT((COUNTA($B192:$K192)+COUNTA($O192))&gt;0),"",IF((IF($C192="","Falta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",""))="","✔ OK","⚠ "&amp;LEFT(IF($C192="","Falta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",""),LEN(IF($C192="","Falta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",""))-3)))</f>
        <v/>
      </c>
      <c r="Q192" s="62">
        <f>IF(NOT((COUNTA($B192:$K192)+COUNTA($O192))&gt;0),"",IF(AND($T192="Sub",N($S192)&gt;0),IF(ISNUMBER(INDEX($D$5:$D$1000,$S192-4)),DATE(YEAR(INDEX($D$5:$D$1000,$S192-4)),MONTH(INDEX($D$5:$D$1000,$S192-4)),1),IF(ISNUMBER(INDEX($E$5:$E$1000,$S192-4)),DATE(YEAR(INDEX($E$5:$E$1000,$S192-4)),MONTH(INDEX($E$5:$E$1000,$S192-4)),1),MesCiclo)),IF(ISNUMBER($D192),DATE(YEAR($D192),MONTH($D192),1),IF(ISNUMBER($E192),DATE(YEAR($E192),MONTH($E192),1),MesCiclo))))</f>
        <v/>
      </c>
      <c r="R192" s="63">
        <f>IF(OR($Q192="",$Q192&lt;&gt;MesCiclo),"",COUNTIF($Q$5:$Q192,MesCiclo))</f>
        <v/>
      </c>
      <c r="S192" s="63">
        <f>IF($T192="","",IF($T192="Macro",ROW(),IFERROR(LOOKUP(2,1/($T$5:$T192="Macro"),ROW($T$5:$T192)),0)))</f>
        <v/>
      </c>
      <c r="T192" s="63">
        <f>IF(NOT((COUNTA($B192:$K192)+COUNTA($O192))&gt;0),"",IF($B192="Subactividad","Sub","Macro"))</f>
        <v/>
      </c>
      <c r="U192" s="63">
        <f>IF($T192="Macro",COUNTIFS($S$5:$S$1000,ROW(),$T$5:$T$1000,"Sub"),"")</f>
        <v/>
      </c>
      <c r="V192" s="63">
        <f>IF($T192="","",IF(ISNUMBER($F192),1,IFERROR(LOOKUP(2,1/($H192:$K192&lt;&gt;""),$H192:$K192),0)))</f>
        <v/>
      </c>
      <c r="W192" s="63">
        <f>IF($T192="","",IF(AND(ISNUMBER($F192),$F192&lt;=IF($Q192=MesCiclo,InicioCiclo,$Q192+MOD(2-WEEKDAY($Q192),7))+6),1,IF(ISNUMBER($H192),$H192,0)))</f>
        <v/>
      </c>
      <c r="X192" s="63">
        <f>IF($T192="","",IF(AND(ISNUMBER($F192),$F192&lt;=IF($Q192=MesCiclo,InicioCiclo,$Q192+MOD(2-WEEKDAY($Q192),7))+13),1,IF(ISNUMBER($I192),$I192,$W192)))</f>
        <v/>
      </c>
      <c r="Y192" s="63">
        <f>IF($T192="","",IF(AND(ISNUMBER($F192),$F192&lt;=IF($Q192=MesCiclo,InicioCiclo,$Q192+MOD(2-WEEKDAY($Q192),7))+20),1,IF(ISNUMBER($J192),$J192,$X192)))</f>
        <v/>
      </c>
      <c r="Z192" s="63">
        <f>IF($T192="","",IF(AND(ISNUMBER($F192),$F192&lt;=IF($Q192=MesCiclo,InicioCiclo,$Q192+MOD(2-WEEKDAY($Q192),7))+27),1,IF(ISNUMBER($K192),$K192,$Y192)))</f>
        <v/>
      </c>
      <c r="AA192" s="63">
        <f>IF($T192="","",IF(AND(ISNUMBER($F192),$F192&lt;=IF($Q192=MesCiclo,InicioCiclo,$Q192+MOD(2-WEEKDAY($Q192),7))+6),1,IF(N($U192)&gt;0,AVERAGEIFS($W$5:$W$1000,$S$5:$S$1000,ROW(),$T$5:$T$1000,"Sub"),$W192)))</f>
        <v/>
      </c>
      <c r="AB192" s="63">
        <f>IF($T192="","",IF(AND(ISNUMBER($F192),$F192&lt;=IF($Q192=MesCiclo,InicioCiclo,$Q192+MOD(2-WEEKDAY($Q192),7))+13),1,IF(N($U192)&gt;0,AVERAGEIFS($X$5:$X$1000,$S$5:$S$1000,ROW(),$T$5:$T$1000,"Sub"),$X192)))</f>
        <v/>
      </c>
      <c r="AC192" s="63">
        <f>IF($T192="","",IF(AND(ISNUMBER($F192),$F192&lt;=IF($Q192=MesCiclo,InicioCiclo,$Q192+MOD(2-WEEKDAY($Q192),7))+20),1,IF(N($U192)&gt;0,AVERAGEIFS($Y$5:$Y$1000,$S$5:$S$1000,ROW(),$T$5:$T$1000,"Sub"),$Y192)))</f>
        <v/>
      </c>
      <c r="AD192" s="63">
        <f>IF($T192="","",IF(AND(ISNUMBER($F192),$F192&lt;=IF($Q192=MesCiclo,InicioCiclo,$Q192+MOD(2-WEEKDAY($Q192),7))+27),1,IF(N($U192)&gt;0,AVERAGEIFS($Z$5:$Z$1000,$S$5:$S$1000,ROW(),$T$5:$T$1000,"Sub"),$Z192)))</f>
        <v/>
      </c>
      <c r="AE192" s="63">
        <f>IF($T192&lt;&gt;"Macro","",IF(COUNTIFS($Q$5:$Q$1000,$Q192,$T$5:$T$1000,"Macro",$G$5:$G$1000,"&gt;0")=0,1/COUNTIFS($Q$5:$Q$1000,$Q192,$T$5:$T$1000,"Macro"),IF(AND(ISNUMBER($G192),N($G192)&gt;0),$G192,SUMIFS($G$5:$G$1000,$Q$5:$Q$1000,$Q192,$T$5:$T$1000,"Macro")/COUNTIFS($Q$5:$Q$1000,$Q192,$T$5:$T$1000,"Macro",$G$5:$G$1000,"&gt;0"))/(COUNTIFS($Q$5:$Q$1000,$Q192,$T$5:$T$1000,"Macro")*SUMIFS($G$5:$G$1000,$Q$5:$Q$1000,$Q192,$T$5:$T$1000,"Macro")/COUNTIFS($Q$5:$Q$1000,$Q192,$T$5:$T$1000,"Macro",$G$5:$G$1000,"&gt;0"))))</f>
        <v/>
      </c>
    </row>
    <row r="193">
      <c r="A193" s="55">
        <f>IF(NOT((COUNTA($B193:$K193)+COUNTA($O193))&gt;0),"",IF($T193="Macro",COUNTIFS($T$5:$T193,"Macro",$Q$5:$Q193,$Q193),IF(N($S193)=0,"?",COUNTIFS(INDEX($T$5:$T$1000,1):INDEX($T$5:$T$1000,$S193-4),"Macro",INDEX($Q$5:$Q$1000,1):INDEX($Q$5:$Q$1000,$S193-4),INDEX($Q$5:$Q$1000,$S193-4))&amp;"."&amp;COUNTIFS($S$5:$S193,$S193,$T$5:$T193,"Sub"))))</f>
        <v/>
      </c>
      <c r="B193" s="56" t="n"/>
      <c r="C193" s="57" t="n"/>
      <c r="D193" s="58" t="n"/>
      <c r="E193" s="58" t="n"/>
      <c r="F193" s="58" t="n"/>
      <c r="G193" s="59" t="n"/>
      <c r="H193" s="59" t="n"/>
      <c r="I193" s="59" t="n"/>
      <c r="J193" s="59" t="n"/>
      <c r="K193" s="59" t="n"/>
      <c r="L193" s="60">
        <f>IF(NOT((COUNTA($B193:$K193)+COUNTA($O193))&gt;0),"",IF(ISNUMBER($F193),1,IF(N($U193)&gt;0,AVERAGEIFS($V$5:$V$1000,$S$5:$S$1000,ROW(),$T$5:$T$1000,"Sub"),$V193)))</f>
        <v/>
      </c>
      <c r="M193" s="55">
        <f>IF($L193="","",IF($L193&gt;=1,"Completado",IF($L193&gt;0,"En curso","Pendiente")))</f>
        <v/>
      </c>
      <c r="N193" s="55">
        <f>IF(NOT((COUNTA($B193:$K193)+COUNTA($O193))&gt;0),"",IF(ISNUMBER($F193),IF(AND(ISNUMBER($E193),$F193&gt;$E193),"Cumplida con "&amp;($F193-$E193)&amp;IF($F193-$E193=1," día"," días")&amp;" de retraso","Cumplida"),IF(N($L193)&gt;=1,"Cumplida",IF(NOT(ISNUMBER($E193)),"Sin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plazo")))))))</f>
        <v/>
      </c>
      <c r="O193" s="57" t="n"/>
      <c r="P193" s="61">
        <f>IF(NOT((COUNTA($B193:$K193)+COUNTA($O193))&gt;0),"",IF((IF($C193="","Falta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",""))="","✔ OK","⚠ "&amp;LEFT(IF($C193="","Falta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",""),LEN(IF($C193="","Falta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",""))-3)))</f>
        <v/>
      </c>
      <c r="Q193" s="62">
        <f>IF(NOT((COUNTA($B193:$K193)+COUNTA($O193))&gt;0),"",IF(AND($T193="Sub",N($S193)&gt;0),IF(ISNUMBER(INDEX($D$5:$D$1000,$S193-4)),DATE(YEAR(INDEX($D$5:$D$1000,$S193-4)),MONTH(INDEX($D$5:$D$1000,$S193-4)),1),IF(ISNUMBER(INDEX($E$5:$E$1000,$S193-4)),DATE(YEAR(INDEX($E$5:$E$1000,$S193-4)),MONTH(INDEX($E$5:$E$1000,$S193-4)),1),MesCiclo)),IF(ISNUMBER($D193),DATE(YEAR($D193),MONTH($D193),1),IF(ISNUMBER($E193),DATE(YEAR($E193),MONTH($E193),1),MesCiclo))))</f>
        <v/>
      </c>
      <c r="R193" s="63">
        <f>IF(OR($Q193="",$Q193&lt;&gt;MesCiclo),"",COUNTIF($Q$5:$Q193,MesCiclo))</f>
        <v/>
      </c>
      <c r="S193" s="63">
        <f>IF($T193="","",IF($T193="Macro",ROW(),IFERROR(LOOKUP(2,1/($T$5:$T193="Macro"),ROW($T$5:$T193)),0)))</f>
        <v/>
      </c>
      <c r="T193" s="63">
        <f>IF(NOT((COUNTA($B193:$K193)+COUNTA($O193))&gt;0),"",IF($B193="Subactividad","Sub","Macro"))</f>
        <v/>
      </c>
      <c r="U193" s="63">
        <f>IF($T193="Macro",COUNTIFS($S$5:$S$1000,ROW(),$T$5:$T$1000,"Sub"),"")</f>
        <v/>
      </c>
      <c r="V193" s="63">
        <f>IF($T193="","",IF(ISNUMBER($F193),1,IFERROR(LOOKUP(2,1/($H193:$K193&lt;&gt;""),$H193:$K193),0)))</f>
        <v/>
      </c>
      <c r="W193" s="63">
        <f>IF($T193="","",IF(AND(ISNUMBER($F193),$F193&lt;=IF($Q193=MesCiclo,InicioCiclo,$Q193+MOD(2-WEEKDAY($Q193),7))+6),1,IF(ISNUMBER($H193),$H193,0)))</f>
        <v/>
      </c>
      <c r="X193" s="63">
        <f>IF($T193="","",IF(AND(ISNUMBER($F193),$F193&lt;=IF($Q193=MesCiclo,InicioCiclo,$Q193+MOD(2-WEEKDAY($Q193),7))+13),1,IF(ISNUMBER($I193),$I193,$W193)))</f>
        <v/>
      </c>
      <c r="Y193" s="63">
        <f>IF($T193="","",IF(AND(ISNUMBER($F193),$F193&lt;=IF($Q193=MesCiclo,InicioCiclo,$Q193+MOD(2-WEEKDAY($Q193),7))+20),1,IF(ISNUMBER($J193),$J193,$X193)))</f>
        <v/>
      </c>
      <c r="Z193" s="63">
        <f>IF($T193="","",IF(AND(ISNUMBER($F193),$F193&lt;=IF($Q193=MesCiclo,InicioCiclo,$Q193+MOD(2-WEEKDAY($Q193),7))+27),1,IF(ISNUMBER($K193),$K193,$Y193)))</f>
        <v/>
      </c>
      <c r="AA193" s="63">
        <f>IF($T193="","",IF(AND(ISNUMBER($F193),$F193&lt;=IF($Q193=MesCiclo,InicioCiclo,$Q193+MOD(2-WEEKDAY($Q193),7))+6),1,IF(N($U193)&gt;0,AVERAGEIFS($W$5:$W$1000,$S$5:$S$1000,ROW(),$T$5:$T$1000,"Sub"),$W193)))</f>
        <v/>
      </c>
      <c r="AB193" s="63">
        <f>IF($T193="","",IF(AND(ISNUMBER($F193),$F193&lt;=IF($Q193=MesCiclo,InicioCiclo,$Q193+MOD(2-WEEKDAY($Q193),7))+13),1,IF(N($U193)&gt;0,AVERAGEIFS($X$5:$X$1000,$S$5:$S$1000,ROW(),$T$5:$T$1000,"Sub"),$X193)))</f>
        <v/>
      </c>
      <c r="AC193" s="63">
        <f>IF($T193="","",IF(AND(ISNUMBER($F193),$F193&lt;=IF($Q193=MesCiclo,InicioCiclo,$Q193+MOD(2-WEEKDAY($Q193),7))+20),1,IF(N($U193)&gt;0,AVERAGEIFS($Y$5:$Y$1000,$S$5:$S$1000,ROW(),$T$5:$T$1000,"Sub"),$Y193)))</f>
        <v/>
      </c>
      <c r="AD193" s="63">
        <f>IF($T193="","",IF(AND(ISNUMBER($F193),$F193&lt;=IF($Q193=MesCiclo,InicioCiclo,$Q193+MOD(2-WEEKDAY($Q193),7))+27),1,IF(N($U193)&gt;0,AVERAGEIFS($Z$5:$Z$1000,$S$5:$S$1000,ROW(),$T$5:$T$1000,"Sub"),$Z193)))</f>
        <v/>
      </c>
      <c r="AE193" s="63">
        <f>IF($T193&lt;&gt;"Macro","",IF(COUNTIFS($Q$5:$Q$1000,$Q193,$T$5:$T$1000,"Macro",$G$5:$G$1000,"&gt;0")=0,1/COUNTIFS($Q$5:$Q$1000,$Q193,$T$5:$T$1000,"Macro"),IF(AND(ISNUMBER($G193),N($G193)&gt;0),$G193,SUMIFS($G$5:$G$1000,$Q$5:$Q$1000,$Q193,$T$5:$T$1000,"Macro")/COUNTIFS($Q$5:$Q$1000,$Q193,$T$5:$T$1000,"Macro",$G$5:$G$1000,"&gt;0"))/(COUNTIFS($Q$5:$Q$1000,$Q193,$T$5:$T$1000,"Macro")*SUMIFS($G$5:$G$1000,$Q$5:$Q$1000,$Q193,$T$5:$T$1000,"Macro")/COUNTIFS($Q$5:$Q$1000,$Q193,$T$5:$T$1000,"Macro",$G$5:$G$1000,"&gt;0"))))</f>
        <v/>
      </c>
    </row>
    <row r="194">
      <c r="A194" s="55">
        <f>IF(NOT((COUNTA($B194:$K194)+COUNTA($O194))&gt;0),"",IF($T194="Macro",COUNTIFS($T$5:$T194,"Macro",$Q$5:$Q194,$Q194),IF(N($S194)=0,"?",COUNTIFS(INDEX($T$5:$T$1000,1):INDEX($T$5:$T$1000,$S194-4),"Macro",INDEX($Q$5:$Q$1000,1):INDEX($Q$5:$Q$1000,$S194-4),INDEX($Q$5:$Q$1000,$S194-4))&amp;"."&amp;COUNTIFS($S$5:$S194,$S194,$T$5:$T194,"Sub"))))</f>
        <v/>
      </c>
      <c r="B194" s="56" t="n"/>
      <c r="C194" s="57" t="n"/>
      <c r="D194" s="58" t="n"/>
      <c r="E194" s="58" t="n"/>
      <c r="F194" s="58" t="n"/>
      <c r="G194" s="59" t="n"/>
      <c r="H194" s="59" t="n"/>
      <c r="I194" s="59" t="n"/>
      <c r="J194" s="59" t="n"/>
      <c r="K194" s="59" t="n"/>
      <c r="L194" s="60">
        <f>IF(NOT((COUNTA($B194:$K194)+COUNTA($O194))&gt;0),"",IF(ISNUMBER($F194),1,IF(N($U194)&gt;0,AVERAGEIFS($V$5:$V$1000,$S$5:$S$1000,ROW(),$T$5:$T$1000,"Sub"),$V194)))</f>
        <v/>
      </c>
      <c r="M194" s="55">
        <f>IF($L194="","",IF($L194&gt;=1,"Completado",IF($L194&gt;0,"En curso","Pendiente")))</f>
        <v/>
      </c>
      <c r="N194" s="55">
        <f>IF(NOT((COUNTA($B194:$K194)+COUNTA($O194))&gt;0),"",IF(ISNUMBER($F194),IF(AND(ISNUMBER($E194),$F194&gt;$E194),"Cumplida con "&amp;($F194-$E194)&amp;IF($F194-$E194=1," día"," días")&amp;" de retraso","Cumplida"),IF(N($L194)&gt;=1,"Cumplida",IF(NOT(ISNUMBER($E194)),"Sin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plazo")))))))</f>
        <v/>
      </c>
      <c r="O194" s="57" t="n"/>
      <c r="P194" s="61">
        <f>IF(NOT((COUNTA($B194:$K194)+COUNTA($O194))&gt;0),"",IF((IF($C194="","Falta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",""))="","✔ OK","⚠ "&amp;LEFT(IF($C194="","Falta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",""),LEN(IF($C194="","Falta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",""))-3)))</f>
        <v/>
      </c>
      <c r="Q194" s="62">
        <f>IF(NOT((COUNTA($B194:$K194)+COUNTA($O194))&gt;0),"",IF(AND($T194="Sub",N($S194)&gt;0),IF(ISNUMBER(INDEX($D$5:$D$1000,$S194-4)),DATE(YEAR(INDEX($D$5:$D$1000,$S194-4)),MONTH(INDEX($D$5:$D$1000,$S194-4)),1),IF(ISNUMBER(INDEX($E$5:$E$1000,$S194-4)),DATE(YEAR(INDEX($E$5:$E$1000,$S194-4)),MONTH(INDEX($E$5:$E$1000,$S194-4)),1),MesCiclo)),IF(ISNUMBER($D194),DATE(YEAR($D194),MONTH($D194),1),IF(ISNUMBER($E194),DATE(YEAR($E194),MONTH($E194),1),MesCiclo))))</f>
        <v/>
      </c>
      <c r="R194" s="63">
        <f>IF(OR($Q194="",$Q194&lt;&gt;MesCiclo),"",COUNTIF($Q$5:$Q194,MesCiclo))</f>
        <v/>
      </c>
      <c r="S194" s="63">
        <f>IF($T194="","",IF($T194="Macro",ROW(),IFERROR(LOOKUP(2,1/($T$5:$T194="Macro"),ROW($T$5:$T194)),0)))</f>
        <v/>
      </c>
      <c r="T194" s="63">
        <f>IF(NOT((COUNTA($B194:$K194)+COUNTA($O194))&gt;0),"",IF($B194="Subactividad","Sub","Macro"))</f>
        <v/>
      </c>
      <c r="U194" s="63">
        <f>IF($T194="Macro",COUNTIFS($S$5:$S$1000,ROW(),$T$5:$T$1000,"Sub"),"")</f>
        <v/>
      </c>
      <c r="V194" s="63">
        <f>IF($T194="","",IF(ISNUMBER($F194),1,IFERROR(LOOKUP(2,1/($H194:$K194&lt;&gt;""),$H194:$K194),0)))</f>
        <v/>
      </c>
      <c r="W194" s="63">
        <f>IF($T194="","",IF(AND(ISNUMBER($F194),$F194&lt;=IF($Q194=MesCiclo,InicioCiclo,$Q194+MOD(2-WEEKDAY($Q194),7))+6),1,IF(ISNUMBER($H194),$H194,0)))</f>
        <v/>
      </c>
      <c r="X194" s="63">
        <f>IF($T194="","",IF(AND(ISNUMBER($F194),$F194&lt;=IF($Q194=MesCiclo,InicioCiclo,$Q194+MOD(2-WEEKDAY($Q194),7))+13),1,IF(ISNUMBER($I194),$I194,$W194)))</f>
        <v/>
      </c>
      <c r="Y194" s="63">
        <f>IF($T194="","",IF(AND(ISNUMBER($F194),$F194&lt;=IF($Q194=MesCiclo,InicioCiclo,$Q194+MOD(2-WEEKDAY($Q194),7))+20),1,IF(ISNUMBER($J194),$J194,$X194)))</f>
        <v/>
      </c>
      <c r="Z194" s="63">
        <f>IF($T194="","",IF(AND(ISNUMBER($F194),$F194&lt;=IF($Q194=MesCiclo,InicioCiclo,$Q194+MOD(2-WEEKDAY($Q194),7))+27),1,IF(ISNUMBER($K194),$K194,$Y194)))</f>
        <v/>
      </c>
      <c r="AA194" s="63">
        <f>IF($T194="","",IF(AND(ISNUMBER($F194),$F194&lt;=IF($Q194=MesCiclo,InicioCiclo,$Q194+MOD(2-WEEKDAY($Q194),7))+6),1,IF(N($U194)&gt;0,AVERAGEIFS($W$5:$W$1000,$S$5:$S$1000,ROW(),$T$5:$T$1000,"Sub"),$W194)))</f>
        <v/>
      </c>
      <c r="AB194" s="63">
        <f>IF($T194="","",IF(AND(ISNUMBER($F194),$F194&lt;=IF($Q194=MesCiclo,InicioCiclo,$Q194+MOD(2-WEEKDAY($Q194),7))+13),1,IF(N($U194)&gt;0,AVERAGEIFS($X$5:$X$1000,$S$5:$S$1000,ROW(),$T$5:$T$1000,"Sub"),$X194)))</f>
        <v/>
      </c>
      <c r="AC194" s="63">
        <f>IF($T194="","",IF(AND(ISNUMBER($F194),$F194&lt;=IF($Q194=MesCiclo,InicioCiclo,$Q194+MOD(2-WEEKDAY($Q194),7))+20),1,IF(N($U194)&gt;0,AVERAGEIFS($Y$5:$Y$1000,$S$5:$S$1000,ROW(),$T$5:$T$1000,"Sub"),$Y194)))</f>
        <v/>
      </c>
      <c r="AD194" s="63">
        <f>IF($T194="","",IF(AND(ISNUMBER($F194),$F194&lt;=IF($Q194=MesCiclo,InicioCiclo,$Q194+MOD(2-WEEKDAY($Q194),7))+27),1,IF(N($U194)&gt;0,AVERAGEIFS($Z$5:$Z$1000,$S$5:$S$1000,ROW(),$T$5:$T$1000,"Sub"),$Z194)))</f>
        <v/>
      </c>
      <c r="AE194" s="63">
        <f>IF($T194&lt;&gt;"Macro","",IF(COUNTIFS($Q$5:$Q$1000,$Q194,$T$5:$T$1000,"Macro",$G$5:$G$1000,"&gt;0")=0,1/COUNTIFS($Q$5:$Q$1000,$Q194,$T$5:$T$1000,"Macro"),IF(AND(ISNUMBER($G194),N($G194)&gt;0),$G194,SUMIFS($G$5:$G$1000,$Q$5:$Q$1000,$Q194,$T$5:$T$1000,"Macro")/COUNTIFS($Q$5:$Q$1000,$Q194,$T$5:$T$1000,"Macro",$G$5:$G$1000,"&gt;0"))/(COUNTIFS($Q$5:$Q$1000,$Q194,$T$5:$T$1000,"Macro")*SUMIFS($G$5:$G$1000,$Q$5:$Q$1000,$Q194,$T$5:$T$1000,"Macro")/COUNTIFS($Q$5:$Q$1000,$Q194,$T$5:$T$1000,"Macro",$G$5:$G$1000,"&gt;0"))))</f>
        <v/>
      </c>
    </row>
    <row r="195">
      <c r="A195" s="55">
        <f>IF(NOT((COUNTA($B195:$K195)+COUNTA($O195))&gt;0),"",IF($T195="Macro",COUNTIFS($T$5:$T195,"Macro",$Q$5:$Q195,$Q195),IF(N($S195)=0,"?",COUNTIFS(INDEX($T$5:$T$1000,1):INDEX($T$5:$T$1000,$S195-4),"Macro",INDEX($Q$5:$Q$1000,1):INDEX($Q$5:$Q$1000,$S195-4),INDEX($Q$5:$Q$1000,$S195-4))&amp;"."&amp;COUNTIFS($S$5:$S195,$S195,$T$5:$T195,"Sub"))))</f>
        <v/>
      </c>
      <c r="B195" s="56" t="n"/>
      <c r="C195" s="57" t="n"/>
      <c r="D195" s="58" t="n"/>
      <c r="E195" s="58" t="n"/>
      <c r="F195" s="58" t="n"/>
      <c r="G195" s="59" t="n"/>
      <c r="H195" s="59" t="n"/>
      <c r="I195" s="59" t="n"/>
      <c r="J195" s="59" t="n"/>
      <c r="K195" s="59" t="n"/>
      <c r="L195" s="60">
        <f>IF(NOT((COUNTA($B195:$K195)+COUNTA($O195))&gt;0),"",IF(ISNUMBER($F195),1,IF(N($U195)&gt;0,AVERAGEIFS($V$5:$V$1000,$S$5:$S$1000,ROW(),$T$5:$T$1000,"Sub"),$V195)))</f>
        <v/>
      </c>
      <c r="M195" s="55">
        <f>IF($L195="","",IF($L195&gt;=1,"Completado",IF($L195&gt;0,"En curso","Pendiente")))</f>
        <v/>
      </c>
      <c r="N195" s="55">
        <f>IF(NOT((COUNTA($B195:$K195)+COUNTA($O195))&gt;0),"",IF(ISNUMBER($F195),IF(AND(ISNUMBER($E195),$F195&gt;$E195),"Cumplida con "&amp;($F195-$E195)&amp;IF($F195-$E195=1," día"," días")&amp;" de retraso","Cumplida"),IF(N($L195)&gt;=1,"Cumplida",IF(NOT(ISNUMBER($E195)),"Sin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plazo")))))))</f>
        <v/>
      </c>
      <c r="O195" s="57" t="n"/>
      <c r="P195" s="61">
        <f>IF(NOT((COUNTA($B195:$K195)+COUNTA($O195))&gt;0),"",IF((IF($C195="","Falta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",""))="","✔ OK","⚠ "&amp;LEFT(IF($C195="","Falta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",""),LEN(IF($C195="","Falta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",""))-3)))</f>
        <v/>
      </c>
      <c r="Q195" s="62">
        <f>IF(NOT((COUNTA($B195:$K195)+COUNTA($O195))&gt;0),"",IF(AND($T195="Sub",N($S195)&gt;0),IF(ISNUMBER(INDEX($D$5:$D$1000,$S195-4)),DATE(YEAR(INDEX($D$5:$D$1000,$S195-4)),MONTH(INDEX($D$5:$D$1000,$S195-4)),1),IF(ISNUMBER(INDEX($E$5:$E$1000,$S195-4)),DATE(YEAR(INDEX($E$5:$E$1000,$S195-4)),MONTH(INDEX($E$5:$E$1000,$S195-4)),1),MesCiclo)),IF(ISNUMBER($D195),DATE(YEAR($D195),MONTH($D195),1),IF(ISNUMBER($E195),DATE(YEAR($E195),MONTH($E195),1),MesCiclo))))</f>
        <v/>
      </c>
      <c r="R195" s="63">
        <f>IF(OR($Q195="",$Q195&lt;&gt;MesCiclo),"",COUNTIF($Q$5:$Q195,MesCiclo))</f>
        <v/>
      </c>
      <c r="S195" s="63">
        <f>IF($T195="","",IF($T195="Macro",ROW(),IFERROR(LOOKUP(2,1/($T$5:$T195="Macro"),ROW($T$5:$T195)),0)))</f>
        <v/>
      </c>
      <c r="T195" s="63">
        <f>IF(NOT((COUNTA($B195:$K195)+COUNTA($O195))&gt;0),"",IF($B195="Subactividad","Sub","Macro"))</f>
        <v/>
      </c>
      <c r="U195" s="63">
        <f>IF($T195="Macro",COUNTIFS($S$5:$S$1000,ROW(),$T$5:$T$1000,"Sub"),"")</f>
        <v/>
      </c>
      <c r="V195" s="63">
        <f>IF($T195="","",IF(ISNUMBER($F195),1,IFERROR(LOOKUP(2,1/($H195:$K195&lt;&gt;""),$H195:$K195),0)))</f>
        <v/>
      </c>
      <c r="W195" s="63">
        <f>IF($T195="","",IF(AND(ISNUMBER($F195),$F195&lt;=IF($Q195=MesCiclo,InicioCiclo,$Q195+MOD(2-WEEKDAY($Q195),7))+6),1,IF(ISNUMBER($H195),$H195,0)))</f>
        <v/>
      </c>
      <c r="X195" s="63">
        <f>IF($T195="","",IF(AND(ISNUMBER($F195),$F195&lt;=IF($Q195=MesCiclo,InicioCiclo,$Q195+MOD(2-WEEKDAY($Q195),7))+13),1,IF(ISNUMBER($I195),$I195,$W195)))</f>
        <v/>
      </c>
      <c r="Y195" s="63">
        <f>IF($T195="","",IF(AND(ISNUMBER($F195),$F195&lt;=IF($Q195=MesCiclo,InicioCiclo,$Q195+MOD(2-WEEKDAY($Q195),7))+20),1,IF(ISNUMBER($J195),$J195,$X195)))</f>
        <v/>
      </c>
      <c r="Z195" s="63">
        <f>IF($T195="","",IF(AND(ISNUMBER($F195),$F195&lt;=IF($Q195=MesCiclo,InicioCiclo,$Q195+MOD(2-WEEKDAY($Q195),7))+27),1,IF(ISNUMBER($K195),$K195,$Y195)))</f>
        <v/>
      </c>
      <c r="AA195" s="63">
        <f>IF($T195="","",IF(AND(ISNUMBER($F195),$F195&lt;=IF($Q195=MesCiclo,InicioCiclo,$Q195+MOD(2-WEEKDAY($Q195),7))+6),1,IF(N($U195)&gt;0,AVERAGEIFS($W$5:$W$1000,$S$5:$S$1000,ROW(),$T$5:$T$1000,"Sub"),$W195)))</f>
        <v/>
      </c>
      <c r="AB195" s="63">
        <f>IF($T195="","",IF(AND(ISNUMBER($F195),$F195&lt;=IF($Q195=MesCiclo,InicioCiclo,$Q195+MOD(2-WEEKDAY($Q195),7))+13),1,IF(N($U195)&gt;0,AVERAGEIFS($X$5:$X$1000,$S$5:$S$1000,ROW(),$T$5:$T$1000,"Sub"),$X195)))</f>
        <v/>
      </c>
      <c r="AC195" s="63">
        <f>IF($T195="","",IF(AND(ISNUMBER($F195),$F195&lt;=IF($Q195=MesCiclo,InicioCiclo,$Q195+MOD(2-WEEKDAY($Q195),7))+20),1,IF(N($U195)&gt;0,AVERAGEIFS($Y$5:$Y$1000,$S$5:$S$1000,ROW(),$T$5:$T$1000,"Sub"),$Y195)))</f>
        <v/>
      </c>
      <c r="AD195" s="63">
        <f>IF($T195="","",IF(AND(ISNUMBER($F195),$F195&lt;=IF($Q195=MesCiclo,InicioCiclo,$Q195+MOD(2-WEEKDAY($Q195),7))+27),1,IF(N($U195)&gt;0,AVERAGEIFS($Z$5:$Z$1000,$S$5:$S$1000,ROW(),$T$5:$T$1000,"Sub"),$Z195)))</f>
        <v/>
      </c>
      <c r="AE195" s="63">
        <f>IF($T195&lt;&gt;"Macro","",IF(COUNTIFS($Q$5:$Q$1000,$Q195,$T$5:$T$1000,"Macro",$G$5:$G$1000,"&gt;0")=0,1/COUNTIFS($Q$5:$Q$1000,$Q195,$T$5:$T$1000,"Macro"),IF(AND(ISNUMBER($G195),N($G195)&gt;0),$G195,SUMIFS($G$5:$G$1000,$Q$5:$Q$1000,$Q195,$T$5:$T$1000,"Macro")/COUNTIFS($Q$5:$Q$1000,$Q195,$T$5:$T$1000,"Macro",$G$5:$G$1000,"&gt;0"))/(COUNTIFS($Q$5:$Q$1000,$Q195,$T$5:$T$1000,"Macro")*SUMIFS($G$5:$G$1000,$Q$5:$Q$1000,$Q195,$T$5:$T$1000,"Macro")/COUNTIFS($Q$5:$Q$1000,$Q195,$T$5:$T$1000,"Macro",$G$5:$G$1000,"&gt;0"))))</f>
        <v/>
      </c>
    </row>
    <row r="196">
      <c r="A196" s="55">
        <f>IF(NOT((COUNTA($B196:$K196)+COUNTA($O196))&gt;0),"",IF($T196="Macro",COUNTIFS($T$5:$T196,"Macro",$Q$5:$Q196,$Q196),IF(N($S196)=0,"?",COUNTIFS(INDEX($T$5:$T$1000,1):INDEX($T$5:$T$1000,$S196-4),"Macro",INDEX($Q$5:$Q$1000,1):INDEX($Q$5:$Q$1000,$S196-4),INDEX($Q$5:$Q$1000,$S196-4))&amp;"."&amp;COUNTIFS($S$5:$S196,$S196,$T$5:$T196,"Sub"))))</f>
        <v/>
      </c>
      <c r="B196" s="56" t="n"/>
      <c r="C196" s="57" t="n"/>
      <c r="D196" s="58" t="n"/>
      <c r="E196" s="58" t="n"/>
      <c r="F196" s="58" t="n"/>
      <c r="G196" s="59" t="n"/>
      <c r="H196" s="59" t="n"/>
      <c r="I196" s="59" t="n"/>
      <c r="J196" s="59" t="n"/>
      <c r="K196" s="59" t="n"/>
      <c r="L196" s="60">
        <f>IF(NOT((COUNTA($B196:$K196)+COUNTA($O196))&gt;0),"",IF(ISNUMBER($F196),1,IF(N($U196)&gt;0,AVERAGEIFS($V$5:$V$1000,$S$5:$S$1000,ROW(),$T$5:$T$1000,"Sub"),$V196)))</f>
        <v/>
      </c>
      <c r="M196" s="55">
        <f>IF($L196="","",IF($L196&gt;=1,"Completado",IF($L196&gt;0,"En curso","Pendiente")))</f>
        <v/>
      </c>
      <c r="N196" s="55">
        <f>IF(NOT((COUNTA($B196:$K196)+COUNTA($O196))&gt;0),"",IF(ISNUMBER($F196),IF(AND(ISNUMBER($E196),$F196&gt;$E196),"Cumplida con "&amp;($F196-$E196)&amp;IF($F196-$E196=1," día"," días")&amp;" de retraso","Cumplida"),IF(N($L196)&gt;=1,"Cumplida",IF(NOT(ISNUMBER($E196)),"Sin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plazo")))))))</f>
        <v/>
      </c>
      <c r="O196" s="57" t="n"/>
      <c r="P196" s="61">
        <f>IF(NOT((COUNTA($B196:$K196)+COUNTA($O196))&gt;0),"",IF((IF($C196="","Falta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",""))="","✔ OK","⚠ "&amp;LEFT(IF($C196="","Falta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",""),LEN(IF($C196="","Falta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",""))-3)))</f>
        <v/>
      </c>
      <c r="Q196" s="62">
        <f>IF(NOT((COUNTA($B196:$K196)+COUNTA($O196))&gt;0),"",IF(AND($T196="Sub",N($S196)&gt;0),IF(ISNUMBER(INDEX($D$5:$D$1000,$S196-4)),DATE(YEAR(INDEX($D$5:$D$1000,$S196-4)),MONTH(INDEX($D$5:$D$1000,$S196-4)),1),IF(ISNUMBER(INDEX($E$5:$E$1000,$S196-4)),DATE(YEAR(INDEX($E$5:$E$1000,$S196-4)),MONTH(INDEX($E$5:$E$1000,$S196-4)),1),MesCiclo)),IF(ISNUMBER($D196),DATE(YEAR($D196),MONTH($D196),1),IF(ISNUMBER($E196),DATE(YEAR($E196),MONTH($E196),1),MesCiclo))))</f>
        <v/>
      </c>
      <c r="R196" s="63">
        <f>IF(OR($Q196="",$Q196&lt;&gt;MesCiclo),"",COUNTIF($Q$5:$Q196,MesCiclo))</f>
        <v/>
      </c>
      <c r="S196" s="63">
        <f>IF($T196="","",IF($T196="Macro",ROW(),IFERROR(LOOKUP(2,1/($T$5:$T196="Macro"),ROW($T$5:$T196)),0)))</f>
        <v/>
      </c>
      <c r="T196" s="63">
        <f>IF(NOT((COUNTA($B196:$K196)+COUNTA($O196))&gt;0),"",IF($B196="Subactividad","Sub","Macro"))</f>
        <v/>
      </c>
      <c r="U196" s="63">
        <f>IF($T196="Macro",COUNTIFS($S$5:$S$1000,ROW(),$T$5:$T$1000,"Sub"),"")</f>
        <v/>
      </c>
      <c r="V196" s="63">
        <f>IF($T196="","",IF(ISNUMBER($F196),1,IFERROR(LOOKUP(2,1/($H196:$K196&lt;&gt;""),$H196:$K196),0)))</f>
        <v/>
      </c>
      <c r="W196" s="63">
        <f>IF($T196="","",IF(AND(ISNUMBER($F196),$F196&lt;=IF($Q196=MesCiclo,InicioCiclo,$Q196+MOD(2-WEEKDAY($Q196),7))+6),1,IF(ISNUMBER($H196),$H196,0)))</f>
        <v/>
      </c>
      <c r="X196" s="63">
        <f>IF($T196="","",IF(AND(ISNUMBER($F196),$F196&lt;=IF($Q196=MesCiclo,InicioCiclo,$Q196+MOD(2-WEEKDAY($Q196),7))+13),1,IF(ISNUMBER($I196),$I196,$W196)))</f>
        <v/>
      </c>
      <c r="Y196" s="63">
        <f>IF($T196="","",IF(AND(ISNUMBER($F196),$F196&lt;=IF($Q196=MesCiclo,InicioCiclo,$Q196+MOD(2-WEEKDAY($Q196),7))+20),1,IF(ISNUMBER($J196),$J196,$X196)))</f>
        <v/>
      </c>
      <c r="Z196" s="63">
        <f>IF($T196="","",IF(AND(ISNUMBER($F196),$F196&lt;=IF($Q196=MesCiclo,InicioCiclo,$Q196+MOD(2-WEEKDAY($Q196),7))+27),1,IF(ISNUMBER($K196),$K196,$Y196)))</f>
        <v/>
      </c>
      <c r="AA196" s="63">
        <f>IF($T196="","",IF(AND(ISNUMBER($F196),$F196&lt;=IF($Q196=MesCiclo,InicioCiclo,$Q196+MOD(2-WEEKDAY($Q196),7))+6),1,IF(N($U196)&gt;0,AVERAGEIFS($W$5:$W$1000,$S$5:$S$1000,ROW(),$T$5:$T$1000,"Sub"),$W196)))</f>
        <v/>
      </c>
      <c r="AB196" s="63">
        <f>IF($T196="","",IF(AND(ISNUMBER($F196),$F196&lt;=IF($Q196=MesCiclo,InicioCiclo,$Q196+MOD(2-WEEKDAY($Q196),7))+13),1,IF(N($U196)&gt;0,AVERAGEIFS($X$5:$X$1000,$S$5:$S$1000,ROW(),$T$5:$T$1000,"Sub"),$X196)))</f>
        <v/>
      </c>
      <c r="AC196" s="63">
        <f>IF($T196="","",IF(AND(ISNUMBER($F196),$F196&lt;=IF($Q196=MesCiclo,InicioCiclo,$Q196+MOD(2-WEEKDAY($Q196),7))+20),1,IF(N($U196)&gt;0,AVERAGEIFS($Y$5:$Y$1000,$S$5:$S$1000,ROW(),$T$5:$T$1000,"Sub"),$Y196)))</f>
        <v/>
      </c>
      <c r="AD196" s="63">
        <f>IF($T196="","",IF(AND(ISNUMBER($F196),$F196&lt;=IF($Q196=MesCiclo,InicioCiclo,$Q196+MOD(2-WEEKDAY($Q196),7))+27),1,IF(N($U196)&gt;0,AVERAGEIFS($Z$5:$Z$1000,$S$5:$S$1000,ROW(),$T$5:$T$1000,"Sub"),$Z196)))</f>
        <v/>
      </c>
      <c r="AE196" s="63">
        <f>IF($T196&lt;&gt;"Macro","",IF(COUNTIFS($Q$5:$Q$1000,$Q196,$T$5:$T$1000,"Macro",$G$5:$G$1000,"&gt;0")=0,1/COUNTIFS($Q$5:$Q$1000,$Q196,$T$5:$T$1000,"Macro"),IF(AND(ISNUMBER($G196),N($G196)&gt;0),$G196,SUMIFS($G$5:$G$1000,$Q$5:$Q$1000,$Q196,$T$5:$T$1000,"Macro")/COUNTIFS($Q$5:$Q$1000,$Q196,$T$5:$T$1000,"Macro",$G$5:$G$1000,"&gt;0"))/(COUNTIFS($Q$5:$Q$1000,$Q196,$T$5:$T$1000,"Macro")*SUMIFS($G$5:$G$1000,$Q$5:$Q$1000,$Q196,$T$5:$T$1000,"Macro")/COUNTIFS($Q$5:$Q$1000,$Q196,$T$5:$T$1000,"Macro",$G$5:$G$1000,"&gt;0"))))</f>
        <v/>
      </c>
    </row>
    <row r="197">
      <c r="A197" s="55">
        <f>IF(NOT((COUNTA($B197:$K197)+COUNTA($O197))&gt;0),"",IF($T197="Macro",COUNTIFS($T$5:$T197,"Macro",$Q$5:$Q197,$Q197),IF(N($S197)=0,"?",COUNTIFS(INDEX($T$5:$T$1000,1):INDEX($T$5:$T$1000,$S197-4),"Macro",INDEX($Q$5:$Q$1000,1):INDEX($Q$5:$Q$1000,$S197-4),INDEX($Q$5:$Q$1000,$S197-4))&amp;"."&amp;COUNTIFS($S$5:$S197,$S197,$T$5:$T197,"Sub"))))</f>
        <v/>
      </c>
      <c r="B197" s="56" t="n"/>
      <c r="C197" s="57" t="n"/>
      <c r="D197" s="58" t="n"/>
      <c r="E197" s="58" t="n"/>
      <c r="F197" s="58" t="n"/>
      <c r="G197" s="59" t="n"/>
      <c r="H197" s="59" t="n"/>
      <c r="I197" s="59" t="n"/>
      <c r="J197" s="59" t="n"/>
      <c r="K197" s="59" t="n"/>
      <c r="L197" s="60">
        <f>IF(NOT((COUNTA($B197:$K197)+COUNTA($O197))&gt;0),"",IF(ISNUMBER($F197),1,IF(N($U197)&gt;0,AVERAGEIFS($V$5:$V$1000,$S$5:$S$1000,ROW(),$T$5:$T$1000,"Sub"),$V197)))</f>
        <v/>
      </c>
      <c r="M197" s="55">
        <f>IF($L197="","",IF($L197&gt;=1,"Completado",IF($L197&gt;0,"En curso","Pendiente")))</f>
        <v/>
      </c>
      <c r="N197" s="55">
        <f>IF(NOT((COUNTA($B197:$K197)+COUNTA($O197))&gt;0),"",IF(ISNUMBER($F197),IF(AND(ISNUMBER($E197),$F197&gt;$E197),"Cumplida con "&amp;($F197-$E197)&amp;IF($F197-$E197=1," día"," días")&amp;" de retraso","Cumplida"),IF(N($L197)&gt;=1,"Cumplida",IF(NOT(ISNUMBER($E197)),"Sin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plazo")))))))</f>
        <v/>
      </c>
      <c r="O197" s="57" t="n"/>
      <c r="P197" s="61">
        <f>IF(NOT((COUNTA($B197:$K197)+COUNTA($O197))&gt;0),"",IF((IF($C197="","Falta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",""))="","✔ OK","⚠ "&amp;LEFT(IF($C197="","Falta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",""),LEN(IF($C197="","Falta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",""))-3)))</f>
        <v/>
      </c>
      <c r="Q197" s="62">
        <f>IF(NOT((COUNTA($B197:$K197)+COUNTA($O197))&gt;0),"",IF(AND($T197="Sub",N($S197)&gt;0),IF(ISNUMBER(INDEX($D$5:$D$1000,$S197-4)),DATE(YEAR(INDEX($D$5:$D$1000,$S197-4)),MONTH(INDEX($D$5:$D$1000,$S197-4)),1),IF(ISNUMBER(INDEX($E$5:$E$1000,$S197-4)),DATE(YEAR(INDEX($E$5:$E$1000,$S197-4)),MONTH(INDEX($E$5:$E$1000,$S197-4)),1),MesCiclo)),IF(ISNUMBER($D197),DATE(YEAR($D197),MONTH($D197),1),IF(ISNUMBER($E197),DATE(YEAR($E197),MONTH($E197),1),MesCiclo))))</f>
        <v/>
      </c>
      <c r="R197" s="63">
        <f>IF(OR($Q197="",$Q197&lt;&gt;MesCiclo),"",COUNTIF($Q$5:$Q197,MesCiclo))</f>
        <v/>
      </c>
      <c r="S197" s="63">
        <f>IF($T197="","",IF($T197="Macro",ROW(),IFERROR(LOOKUP(2,1/($T$5:$T197="Macro"),ROW($T$5:$T197)),0)))</f>
        <v/>
      </c>
      <c r="T197" s="63">
        <f>IF(NOT((COUNTA($B197:$K197)+COUNTA($O197))&gt;0),"",IF($B197="Subactividad","Sub","Macro"))</f>
        <v/>
      </c>
      <c r="U197" s="63">
        <f>IF($T197="Macro",COUNTIFS($S$5:$S$1000,ROW(),$T$5:$T$1000,"Sub"),"")</f>
        <v/>
      </c>
      <c r="V197" s="63">
        <f>IF($T197="","",IF(ISNUMBER($F197),1,IFERROR(LOOKUP(2,1/($H197:$K197&lt;&gt;""),$H197:$K197),0)))</f>
        <v/>
      </c>
      <c r="W197" s="63">
        <f>IF($T197="","",IF(AND(ISNUMBER($F197),$F197&lt;=IF($Q197=MesCiclo,InicioCiclo,$Q197+MOD(2-WEEKDAY($Q197),7))+6),1,IF(ISNUMBER($H197),$H197,0)))</f>
        <v/>
      </c>
      <c r="X197" s="63">
        <f>IF($T197="","",IF(AND(ISNUMBER($F197),$F197&lt;=IF($Q197=MesCiclo,InicioCiclo,$Q197+MOD(2-WEEKDAY($Q197),7))+13),1,IF(ISNUMBER($I197),$I197,$W197)))</f>
        <v/>
      </c>
      <c r="Y197" s="63">
        <f>IF($T197="","",IF(AND(ISNUMBER($F197),$F197&lt;=IF($Q197=MesCiclo,InicioCiclo,$Q197+MOD(2-WEEKDAY($Q197),7))+20),1,IF(ISNUMBER($J197),$J197,$X197)))</f>
        <v/>
      </c>
      <c r="Z197" s="63">
        <f>IF($T197="","",IF(AND(ISNUMBER($F197),$F197&lt;=IF($Q197=MesCiclo,InicioCiclo,$Q197+MOD(2-WEEKDAY($Q197),7))+27),1,IF(ISNUMBER($K197),$K197,$Y197)))</f>
        <v/>
      </c>
      <c r="AA197" s="63">
        <f>IF($T197="","",IF(AND(ISNUMBER($F197),$F197&lt;=IF($Q197=MesCiclo,InicioCiclo,$Q197+MOD(2-WEEKDAY($Q197),7))+6),1,IF(N($U197)&gt;0,AVERAGEIFS($W$5:$W$1000,$S$5:$S$1000,ROW(),$T$5:$T$1000,"Sub"),$W197)))</f>
        <v/>
      </c>
      <c r="AB197" s="63">
        <f>IF($T197="","",IF(AND(ISNUMBER($F197),$F197&lt;=IF($Q197=MesCiclo,InicioCiclo,$Q197+MOD(2-WEEKDAY($Q197),7))+13),1,IF(N($U197)&gt;0,AVERAGEIFS($X$5:$X$1000,$S$5:$S$1000,ROW(),$T$5:$T$1000,"Sub"),$X197)))</f>
        <v/>
      </c>
      <c r="AC197" s="63">
        <f>IF($T197="","",IF(AND(ISNUMBER($F197),$F197&lt;=IF($Q197=MesCiclo,InicioCiclo,$Q197+MOD(2-WEEKDAY($Q197),7))+20),1,IF(N($U197)&gt;0,AVERAGEIFS($Y$5:$Y$1000,$S$5:$S$1000,ROW(),$T$5:$T$1000,"Sub"),$Y197)))</f>
        <v/>
      </c>
      <c r="AD197" s="63">
        <f>IF($T197="","",IF(AND(ISNUMBER($F197),$F197&lt;=IF($Q197=MesCiclo,InicioCiclo,$Q197+MOD(2-WEEKDAY($Q197),7))+27),1,IF(N($U197)&gt;0,AVERAGEIFS($Z$5:$Z$1000,$S$5:$S$1000,ROW(),$T$5:$T$1000,"Sub"),$Z197)))</f>
        <v/>
      </c>
      <c r="AE197" s="63">
        <f>IF($T197&lt;&gt;"Macro","",IF(COUNTIFS($Q$5:$Q$1000,$Q197,$T$5:$T$1000,"Macro",$G$5:$G$1000,"&gt;0")=0,1/COUNTIFS($Q$5:$Q$1000,$Q197,$T$5:$T$1000,"Macro"),IF(AND(ISNUMBER($G197),N($G197)&gt;0),$G197,SUMIFS($G$5:$G$1000,$Q$5:$Q$1000,$Q197,$T$5:$T$1000,"Macro")/COUNTIFS($Q$5:$Q$1000,$Q197,$T$5:$T$1000,"Macro",$G$5:$G$1000,"&gt;0"))/(COUNTIFS($Q$5:$Q$1000,$Q197,$T$5:$T$1000,"Macro")*SUMIFS($G$5:$G$1000,$Q$5:$Q$1000,$Q197,$T$5:$T$1000,"Macro")/COUNTIFS($Q$5:$Q$1000,$Q197,$T$5:$T$1000,"Macro",$G$5:$G$1000,"&gt;0"))))</f>
        <v/>
      </c>
    </row>
    <row r="198">
      <c r="A198" s="55">
        <f>IF(NOT((COUNTA($B198:$K198)+COUNTA($O198))&gt;0),"",IF($T198="Macro",COUNTIFS($T$5:$T198,"Macro",$Q$5:$Q198,$Q198),IF(N($S198)=0,"?",COUNTIFS(INDEX($T$5:$T$1000,1):INDEX($T$5:$T$1000,$S198-4),"Macro",INDEX($Q$5:$Q$1000,1):INDEX($Q$5:$Q$1000,$S198-4),INDEX($Q$5:$Q$1000,$S198-4))&amp;"."&amp;COUNTIFS($S$5:$S198,$S198,$T$5:$T198,"Sub"))))</f>
        <v/>
      </c>
      <c r="B198" s="56" t="n"/>
      <c r="C198" s="57" t="n"/>
      <c r="D198" s="58" t="n"/>
      <c r="E198" s="58" t="n"/>
      <c r="F198" s="58" t="n"/>
      <c r="G198" s="59" t="n"/>
      <c r="H198" s="59" t="n"/>
      <c r="I198" s="59" t="n"/>
      <c r="J198" s="59" t="n"/>
      <c r="K198" s="59" t="n"/>
      <c r="L198" s="60">
        <f>IF(NOT((COUNTA($B198:$K198)+COUNTA($O198))&gt;0),"",IF(ISNUMBER($F198),1,IF(N($U198)&gt;0,AVERAGEIFS($V$5:$V$1000,$S$5:$S$1000,ROW(),$T$5:$T$1000,"Sub"),$V198)))</f>
        <v/>
      </c>
      <c r="M198" s="55">
        <f>IF($L198="","",IF($L198&gt;=1,"Completado",IF($L198&gt;0,"En curso","Pendiente")))</f>
        <v/>
      </c>
      <c r="N198" s="55">
        <f>IF(NOT((COUNTA($B198:$K198)+COUNTA($O198))&gt;0),"",IF(ISNUMBER($F198),IF(AND(ISNUMBER($E198),$F198&gt;$E198),"Cumplida con "&amp;($F198-$E198)&amp;IF($F198-$E198=1," día"," días")&amp;" de retraso","Cumplida"),IF(N($L198)&gt;=1,"Cumplida",IF(NOT(ISNUMBER($E198)),"Sin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plazo")))))))</f>
        <v/>
      </c>
      <c r="O198" s="57" t="n"/>
      <c r="P198" s="61">
        <f>IF(NOT((COUNTA($B198:$K198)+COUNTA($O198))&gt;0),"",IF((IF($C198="","Falta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",""))="","✔ OK","⚠ "&amp;LEFT(IF($C198="","Falta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",""),LEN(IF($C198="","Falta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",""))-3)))</f>
        <v/>
      </c>
      <c r="Q198" s="62">
        <f>IF(NOT((COUNTA($B198:$K198)+COUNTA($O198))&gt;0),"",IF(AND($T198="Sub",N($S198)&gt;0),IF(ISNUMBER(INDEX($D$5:$D$1000,$S198-4)),DATE(YEAR(INDEX($D$5:$D$1000,$S198-4)),MONTH(INDEX($D$5:$D$1000,$S198-4)),1),IF(ISNUMBER(INDEX($E$5:$E$1000,$S198-4)),DATE(YEAR(INDEX($E$5:$E$1000,$S198-4)),MONTH(INDEX($E$5:$E$1000,$S198-4)),1),MesCiclo)),IF(ISNUMBER($D198),DATE(YEAR($D198),MONTH($D198),1),IF(ISNUMBER($E198),DATE(YEAR($E198),MONTH($E198),1),MesCiclo))))</f>
        <v/>
      </c>
      <c r="R198" s="63">
        <f>IF(OR($Q198="",$Q198&lt;&gt;MesCiclo),"",COUNTIF($Q$5:$Q198,MesCiclo))</f>
        <v/>
      </c>
      <c r="S198" s="63">
        <f>IF($T198="","",IF($T198="Macro",ROW(),IFERROR(LOOKUP(2,1/($T$5:$T198="Macro"),ROW($T$5:$T198)),0)))</f>
        <v/>
      </c>
      <c r="T198" s="63">
        <f>IF(NOT((COUNTA($B198:$K198)+COUNTA($O198))&gt;0),"",IF($B198="Subactividad","Sub","Macro"))</f>
        <v/>
      </c>
      <c r="U198" s="63">
        <f>IF($T198="Macro",COUNTIFS($S$5:$S$1000,ROW(),$T$5:$T$1000,"Sub"),"")</f>
        <v/>
      </c>
      <c r="V198" s="63">
        <f>IF($T198="","",IF(ISNUMBER($F198),1,IFERROR(LOOKUP(2,1/($H198:$K198&lt;&gt;""),$H198:$K198),0)))</f>
        <v/>
      </c>
      <c r="W198" s="63">
        <f>IF($T198="","",IF(AND(ISNUMBER($F198),$F198&lt;=IF($Q198=MesCiclo,InicioCiclo,$Q198+MOD(2-WEEKDAY($Q198),7))+6),1,IF(ISNUMBER($H198),$H198,0)))</f>
        <v/>
      </c>
      <c r="X198" s="63">
        <f>IF($T198="","",IF(AND(ISNUMBER($F198),$F198&lt;=IF($Q198=MesCiclo,InicioCiclo,$Q198+MOD(2-WEEKDAY($Q198),7))+13),1,IF(ISNUMBER($I198),$I198,$W198)))</f>
        <v/>
      </c>
      <c r="Y198" s="63">
        <f>IF($T198="","",IF(AND(ISNUMBER($F198),$F198&lt;=IF($Q198=MesCiclo,InicioCiclo,$Q198+MOD(2-WEEKDAY($Q198),7))+20),1,IF(ISNUMBER($J198),$J198,$X198)))</f>
        <v/>
      </c>
      <c r="Z198" s="63">
        <f>IF($T198="","",IF(AND(ISNUMBER($F198),$F198&lt;=IF($Q198=MesCiclo,InicioCiclo,$Q198+MOD(2-WEEKDAY($Q198),7))+27),1,IF(ISNUMBER($K198),$K198,$Y198)))</f>
        <v/>
      </c>
      <c r="AA198" s="63">
        <f>IF($T198="","",IF(AND(ISNUMBER($F198),$F198&lt;=IF($Q198=MesCiclo,InicioCiclo,$Q198+MOD(2-WEEKDAY($Q198),7))+6),1,IF(N($U198)&gt;0,AVERAGEIFS($W$5:$W$1000,$S$5:$S$1000,ROW(),$T$5:$T$1000,"Sub"),$W198)))</f>
        <v/>
      </c>
      <c r="AB198" s="63">
        <f>IF($T198="","",IF(AND(ISNUMBER($F198),$F198&lt;=IF($Q198=MesCiclo,InicioCiclo,$Q198+MOD(2-WEEKDAY($Q198),7))+13),1,IF(N($U198)&gt;0,AVERAGEIFS($X$5:$X$1000,$S$5:$S$1000,ROW(),$T$5:$T$1000,"Sub"),$X198)))</f>
        <v/>
      </c>
      <c r="AC198" s="63">
        <f>IF($T198="","",IF(AND(ISNUMBER($F198),$F198&lt;=IF($Q198=MesCiclo,InicioCiclo,$Q198+MOD(2-WEEKDAY($Q198),7))+20),1,IF(N($U198)&gt;0,AVERAGEIFS($Y$5:$Y$1000,$S$5:$S$1000,ROW(),$T$5:$T$1000,"Sub"),$Y198)))</f>
        <v/>
      </c>
      <c r="AD198" s="63">
        <f>IF($T198="","",IF(AND(ISNUMBER($F198),$F198&lt;=IF($Q198=MesCiclo,InicioCiclo,$Q198+MOD(2-WEEKDAY($Q198),7))+27),1,IF(N($U198)&gt;0,AVERAGEIFS($Z$5:$Z$1000,$S$5:$S$1000,ROW(),$T$5:$T$1000,"Sub"),$Z198)))</f>
        <v/>
      </c>
      <c r="AE198" s="63">
        <f>IF($T198&lt;&gt;"Macro","",IF(COUNTIFS($Q$5:$Q$1000,$Q198,$T$5:$T$1000,"Macro",$G$5:$G$1000,"&gt;0")=0,1/COUNTIFS($Q$5:$Q$1000,$Q198,$T$5:$T$1000,"Macro"),IF(AND(ISNUMBER($G198),N($G198)&gt;0),$G198,SUMIFS($G$5:$G$1000,$Q$5:$Q$1000,$Q198,$T$5:$T$1000,"Macro")/COUNTIFS($Q$5:$Q$1000,$Q198,$T$5:$T$1000,"Macro",$G$5:$G$1000,"&gt;0"))/(COUNTIFS($Q$5:$Q$1000,$Q198,$T$5:$T$1000,"Macro")*SUMIFS($G$5:$G$1000,$Q$5:$Q$1000,$Q198,$T$5:$T$1000,"Macro")/COUNTIFS($Q$5:$Q$1000,$Q198,$T$5:$T$1000,"Macro",$G$5:$G$1000,"&gt;0"))))</f>
        <v/>
      </c>
    </row>
    <row r="199">
      <c r="A199" s="55">
        <f>IF(NOT((COUNTA($B199:$K199)+COUNTA($O199))&gt;0),"",IF($T199="Macro",COUNTIFS($T$5:$T199,"Macro",$Q$5:$Q199,$Q199),IF(N($S199)=0,"?",COUNTIFS(INDEX($T$5:$T$1000,1):INDEX($T$5:$T$1000,$S199-4),"Macro",INDEX($Q$5:$Q$1000,1):INDEX($Q$5:$Q$1000,$S199-4),INDEX($Q$5:$Q$1000,$S199-4))&amp;"."&amp;COUNTIFS($S$5:$S199,$S199,$T$5:$T199,"Sub"))))</f>
        <v/>
      </c>
      <c r="B199" s="56" t="n"/>
      <c r="C199" s="57" t="n"/>
      <c r="D199" s="58" t="n"/>
      <c r="E199" s="58" t="n"/>
      <c r="F199" s="58" t="n"/>
      <c r="G199" s="59" t="n"/>
      <c r="H199" s="59" t="n"/>
      <c r="I199" s="59" t="n"/>
      <c r="J199" s="59" t="n"/>
      <c r="K199" s="59" t="n"/>
      <c r="L199" s="60">
        <f>IF(NOT((COUNTA($B199:$K199)+COUNTA($O199))&gt;0),"",IF(ISNUMBER($F199),1,IF(N($U199)&gt;0,AVERAGEIFS($V$5:$V$1000,$S$5:$S$1000,ROW(),$T$5:$T$1000,"Sub"),$V199)))</f>
        <v/>
      </c>
      <c r="M199" s="55">
        <f>IF($L199="","",IF($L199&gt;=1,"Completado",IF($L199&gt;0,"En curso","Pendiente")))</f>
        <v/>
      </c>
      <c r="N199" s="55">
        <f>IF(NOT((COUNTA($B199:$K199)+COUNTA($O199))&gt;0),"",IF(ISNUMBER($F199),IF(AND(ISNUMBER($E199),$F199&gt;$E199),"Cumplida con "&amp;($F199-$E199)&amp;IF($F199-$E199=1," día"," días")&amp;" de retraso","Cumplida"),IF(N($L199)&gt;=1,"Cumplida",IF(NOT(ISNUMBER($E199)),"Sin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plazo")))))))</f>
        <v/>
      </c>
      <c r="O199" s="57" t="n"/>
      <c r="P199" s="61">
        <f>IF(NOT((COUNTA($B199:$K199)+COUNTA($O199))&gt;0),"",IF((IF($C199="","Falta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",""))="","✔ OK","⚠ "&amp;LEFT(IF($C199="","Falta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",""),LEN(IF($C199="","Falta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",""))-3)))</f>
        <v/>
      </c>
      <c r="Q199" s="62">
        <f>IF(NOT((COUNTA($B199:$K199)+COUNTA($O199))&gt;0),"",IF(AND($T199="Sub",N($S199)&gt;0),IF(ISNUMBER(INDEX($D$5:$D$1000,$S199-4)),DATE(YEAR(INDEX($D$5:$D$1000,$S199-4)),MONTH(INDEX($D$5:$D$1000,$S199-4)),1),IF(ISNUMBER(INDEX($E$5:$E$1000,$S199-4)),DATE(YEAR(INDEX($E$5:$E$1000,$S199-4)),MONTH(INDEX($E$5:$E$1000,$S199-4)),1),MesCiclo)),IF(ISNUMBER($D199),DATE(YEAR($D199),MONTH($D199),1),IF(ISNUMBER($E199),DATE(YEAR($E199),MONTH($E199),1),MesCiclo))))</f>
        <v/>
      </c>
      <c r="R199" s="63">
        <f>IF(OR($Q199="",$Q199&lt;&gt;MesCiclo),"",COUNTIF($Q$5:$Q199,MesCiclo))</f>
        <v/>
      </c>
      <c r="S199" s="63">
        <f>IF($T199="","",IF($T199="Macro",ROW(),IFERROR(LOOKUP(2,1/($T$5:$T199="Macro"),ROW($T$5:$T199)),0)))</f>
        <v/>
      </c>
      <c r="T199" s="63">
        <f>IF(NOT((COUNTA($B199:$K199)+COUNTA($O199))&gt;0),"",IF($B199="Subactividad","Sub","Macro"))</f>
        <v/>
      </c>
      <c r="U199" s="63">
        <f>IF($T199="Macro",COUNTIFS($S$5:$S$1000,ROW(),$T$5:$T$1000,"Sub"),"")</f>
        <v/>
      </c>
      <c r="V199" s="63">
        <f>IF($T199="","",IF(ISNUMBER($F199),1,IFERROR(LOOKUP(2,1/($H199:$K199&lt;&gt;""),$H199:$K199),0)))</f>
        <v/>
      </c>
      <c r="W199" s="63">
        <f>IF($T199="","",IF(AND(ISNUMBER($F199),$F199&lt;=IF($Q199=MesCiclo,InicioCiclo,$Q199+MOD(2-WEEKDAY($Q199),7))+6),1,IF(ISNUMBER($H199),$H199,0)))</f>
        <v/>
      </c>
      <c r="X199" s="63">
        <f>IF($T199="","",IF(AND(ISNUMBER($F199),$F199&lt;=IF($Q199=MesCiclo,InicioCiclo,$Q199+MOD(2-WEEKDAY($Q199),7))+13),1,IF(ISNUMBER($I199),$I199,$W199)))</f>
        <v/>
      </c>
      <c r="Y199" s="63">
        <f>IF($T199="","",IF(AND(ISNUMBER($F199),$F199&lt;=IF($Q199=MesCiclo,InicioCiclo,$Q199+MOD(2-WEEKDAY($Q199),7))+20),1,IF(ISNUMBER($J199),$J199,$X199)))</f>
        <v/>
      </c>
      <c r="Z199" s="63">
        <f>IF($T199="","",IF(AND(ISNUMBER($F199),$F199&lt;=IF($Q199=MesCiclo,InicioCiclo,$Q199+MOD(2-WEEKDAY($Q199),7))+27),1,IF(ISNUMBER($K199),$K199,$Y199)))</f>
        <v/>
      </c>
      <c r="AA199" s="63">
        <f>IF($T199="","",IF(AND(ISNUMBER($F199),$F199&lt;=IF($Q199=MesCiclo,InicioCiclo,$Q199+MOD(2-WEEKDAY($Q199),7))+6),1,IF(N($U199)&gt;0,AVERAGEIFS($W$5:$W$1000,$S$5:$S$1000,ROW(),$T$5:$T$1000,"Sub"),$W199)))</f>
        <v/>
      </c>
      <c r="AB199" s="63">
        <f>IF($T199="","",IF(AND(ISNUMBER($F199),$F199&lt;=IF($Q199=MesCiclo,InicioCiclo,$Q199+MOD(2-WEEKDAY($Q199),7))+13),1,IF(N($U199)&gt;0,AVERAGEIFS($X$5:$X$1000,$S$5:$S$1000,ROW(),$T$5:$T$1000,"Sub"),$X199)))</f>
        <v/>
      </c>
      <c r="AC199" s="63">
        <f>IF($T199="","",IF(AND(ISNUMBER($F199),$F199&lt;=IF($Q199=MesCiclo,InicioCiclo,$Q199+MOD(2-WEEKDAY($Q199),7))+20),1,IF(N($U199)&gt;0,AVERAGEIFS($Y$5:$Y$1000,$S$5:$S$1000,ROW(),$T$5:$T$1000,"Sub"),$Y199)))</f>
        <v/>
      </c>
      <c r="AD199" s="63">
        <f>IF($T199="","",IF(AND(ISNUMBER($F199),$F199&lt;=IF($Q199=MesCiclo,InicioCiclo,$Q199+MOD(2-WEEKDAY($Q199),7))+27),1,IF(N($U199)&gt;0,AVERAGEIFS($Z$5:$Z$1000,$S$5:$S$1000,ROW(),$T$5:$T$1000,"Sub"),$Z199)))</f>
        <v/>
      </c>
      <c r="AE199" s="63">
        <f>IF($T199&lt;&gt;"Macro","",IF(COUNTIFS($Q$5:$Q$1000,$Q199,$T$5:$T$1000,"Macro",$G$5:$G$1000,"&gt;0")=0,1/COUNTIFS($Q$5:$Q$1000,$Q199,$T$5:$T$1000,"Macro"),IF(AND(ISNUMBER($G199),N($G199)&gt;0),$G199,SUMIFS($G$5:$G$1000,$Q$5:$Q$1000,$Q199,$T$5:$T$1000,"Macro")/COUNTIFS($Q$5:$Q$1000,$Q199,$T$5:$T$1000,"Macro",$G$5:$G$1000,"&gt;0"))/(COUNTIFS($Q$5:$Q$1000,$Q199,$T$5:$T$1000,"Macro")*SUMIFS($G$5:$G$1000,$Q$5:$Q$1000,$Q199,$T$5:$T$1000,"Macro")/COUNTIFS($Q$5:$Q$1000,$Q199,$T$5:$T$1000,"Macro",$G$5:$G$1000,"&gt;0"))))</f>
        <v/>
      </c>
    </row>
    <row r="200">
      <c r="A200" s="55">
        <f>IF(NOT((COUNTA($B200:$K200)+COUNTA($O200))&gt;0),"",IF($T200="Macro",COUNTIFS($T$5:$T200,"Macro",$Q$5:$Q200,$Q200),IF(N($S200)=0,"?",COUNTIFS(INDEX($T$5:$T$1000,1):INDEX($T$5:$T$1000,$S200-4),"Macro",INDEX($Q$5:$Q$1000,1):INDEX($Q$5:$Q$1000,$S200-4),INDEX($Q$5:$Q$1000,$S200-4))&amp;"."&amp;COUNTIFS($S$5:$S200,$S200,$T$5:$T200,"Sub"))))</f>
        <v/>
      </c>
      <c r="B200" s="56" t="n"/>
      <c r="C200" s="57" t="n"/>
      <c r="D200" s="58" t="n"/>
      <c r="E200" s="58" t="n"/>
      <c r="F200" s="58" t="n"/>
      <c r="G200" s="59" t="n"/>
      <c r="H200" s="59" t="n"/>
      <c r="I200" s="59" t="n"/>
      <c r="J200" s="59" t="n"/>
      <c r="K200" s="59" t="n"/>
      <c r="L200" s="60">
        <f>IF(NOT((COUNTA($B200:$K200)+COUNTA($O200))&gt;0),"",IF(ISNUMBER($F200),1,IF(N($U200)&gt;0,AVERAGEIFS($V$5:$V$1000,$S$5:$S$1000,ROW(),$T$5:$T$1000,"Sub"),$V200)))</f>
        <v/>
      </c>
      <c r="M200" s="55">
        <f>IF($L200="","",IF($L200&gt;=1,"Completado",IF($L200&gt;0,"En curso","Pendiente")))</f>
        <v/>
      </c>
      <c r="N200" s="55">
        <f>IF(NOT((COUNTA($B200:$K200)+COUNTA($O200))&gt;0),"",IF(ISNUMBER($F200),IF(AND(ISNUMBER($E200),$F200&gt;$E200),"Cumplida con "&amp;($F200-$E200)&amp;IF($F200-$E200=1," día"," días")&amp;" de retraso","Cumplida"),IF(N($L200)&gt;=1,"Cumplida",IF(NOT(ISNUMBER($E200)),"Sin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plazo")))))))</f>
        <v/>
      </c>
      <c r="O200" s="57" t="n"/>
      <c r="P200" s="61">
        <f>IF(NOT((COUNTA($B200:$K200)+COUNTA($O200))&gt;0),"",IF((IF($C200="","Falta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",""))="","✔ OK","⚠ "&amp;LEFT(IF($C200="","Falta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",""),LEN(IF($C200="","Falta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",""))-3)))</f>
        <v/>
      </c>
      <c r="Q200" s="62">
        <f>IF(NOT((COUNTA($B200:$K200)+COUNTA($O200))&gt;0),"",IF(AND($T200="Sub",N($S200)&gt;0),IF(ISNUMBER(INDEX($D$5:$D$1000,$S200-4)),DATE(YEAR(INDEX($D$5:$D$1000,$S200-4)),MONTH(INDEX($D$5:$D$1000,$S200-4)),1),IF(ISNUMBER(INDEX($E$5:$E$1000,$S200-4)),DATE(YEAR(INDEX($E$5:$E$1000,$S200-4)),MONTH(INDEX($E$5:$E$1000,$S200-4)),1),MesCiclo)),IF(ISNUMBER($D200),DATE(YEAR($D200),MONTH($D200),1),IF(ISNUMBER($E200),DATE(YEAR($E200),MONTH($E200),1),MesCiclo))))</f>
        <v/>
      </c>
      <c r="R200" s="63">
        <f>IF(OR($Q200="",$Q200&lt;&gt;MesCiclo),"",COUNTIF($Q$5:$Q200,MesCiclo))</f>
        <v/>
      </c>
      <c r="S200" s="63">
        <f>IF($T200="","",IF($T200="Macro",ROW(),IFERROR(LOOKUP(2,1/($T$5:$T200="Macro"),ROW($T$5:$T200)),0)))</f>
        <v/>
      </c>
      <c r="T200" s="63">
        <f>IF(NOT((COUNTA($B200:$K200)+COUNTA($O200))&gt;0),"",IF($B200="Subactividad","Sub","Macro"))</f>
        <v/>
      </c>
      <c r="U200" s="63">
        <f>IF($T200="Macro",COUNTIFS($S$5:$S$1000,ROW(),$T$5:$T$1000,"Sub"),"")</f>
        <v/>
      </c>
      <c r="V200" s="63">
        <f>IF($T200="","",IF(ISNUMBER($F200),1,IFERROR(LOOKUP(2,1/($H200:$K200&lt;&gt;""),$H200:$K200),0)))</f>
        <v/>
      </c>
      <c r="W200" s="63">
        <f>IF($T200="","",IF(AND(ISNUMBER($F200),$F200&lt;=IF($Q200=MesCiclo,InicioCiclo,$Q200+MOD(2-WEEKDAY($Q200),7))+6),1,IF(ISNUMBER($H200),$H200,0)))</f>
        <v/>
      </c>
      <c r="X200" s="63">
        <f>IF($T200="","",IF(AND(ISNUMBER($F200),$F200&lt;=IF($Q200=MesCiclo,InicioCiclo,$Q200+MOD(2-WEEKDAY($Q200),7))+13),1,IF(ISNUMBER($I200),$I200,$W200)))</f>
        <v/>
      </c>
      <c r="Y200" s="63">
        <f>IF($T200="","",IF(AND(ISNUMBER($F200),$F200&lt;=IF($Q200=MesCiclo,InicioCiclo,$Q200+MOD(2-WEEKDAY($Q200),7))+20),1,IF(ISNUMBER($J200),$J200,$X200)))</f>
        <v/>
      </c>
      <c r="Z200" s="63">
        <f>IF($T200="","",IF(AND(ISNUMBER($F200),$F200&lt;=IF($Q200=MesCiclo,InicioCiclo,$Q200+MOD(2-WEEKDAY($Q200),7))+27),1,IF(ISNUMBER($K200),$K200,$Y200)))</f>
        <v/>
      </c>
      <c r="AA200" s="63">
        <f>IF($T200="","",IF(AND(ISNUMBER($F200),$F200&lt;=IF($Q200=MesCiclo,InicioCiclo,$Q200+MOD(2-WEEKDAY($Q200),7))+6),1,IF(N($U200)&gt;0,AVERAGEIFS($W$5:$W$1000,$S$5:$S$1000,ROW(),$T$5:$T$1000,"Sub"),$W200)))</f>
        <v/>
      </c>
      <c r="AB200" s="63">
        <f>IF($T200="","",IF(AND(ISNUMBER($F200),$F200&lt;=IF($Q200=MesCiclo,InicioCiclo,$Q200+MOD(2-WEEKDAY($Q200),7))+13),1,IF(N($U200)&gt;0,AVERAGEIFS($X$5:$X$1000,$S$5:$S$1000,ROW(),$T$5:$T$1000,"Sub"),$X200)))</f>
        <v/>
      </c>
      <c r="AC200" s="63">
        <f>IF($T200="","",IF(AND(ISNUMBER($F200),$F200&lt;=IF($Q200=MesCiclo,InicioCiclo,$Q200+MOD(2-WEEKDAY($Q200),7))+20),1,IF(N($U200)&gt;0,AVERAGEIFS($Y$5:$Y$1000,$S$5:$S$1000,ROW(),$T$5:$T$1000,"Sub"),$Y200)))</f>
        <v/>
      </c>
      <c r="AD200" s="63">
        <f>IF($T200="","",IF(AND(ISNUMBER($F200),$F200&lt;=IF($Q200=MesCiclo,InicioCiclo,$Q200+MOD(2-WEEKDAY($Q200),7))+27),1,IF(N($U200)&gt;0,AVERAGEIFS($Z$5:$Z$1000,$S$5:$S$1000,ROW(),$T$5:$T$1000,"Sub"),$Z200)))</f>
        <v/>
      </c>
      <c r="AE200" s="63">
        <f>IF($T200&lt;&gt;"Macro","",IF(COUNTIFS($Q$5:$Q$1000,$Q200,$T$5:$T$1000,"Macro",$G$5:$G$1000,"&gt;0")=0,1/COUNTIFS($Q$5:$Q$1000,$Q200,$T$5:$T$1000,"Macro"),IF(AND(ISNUMBER($G200),N($G200)&gt;0),$G200,SUMIFS($G$5:$G$1000,$Q$5:$Q$1000,$Q200,$T$5:$T$1000,"Macro")/COUNTIFS($Q$5:$Q$1000,$Q200,$T$5:$T$1000,"Macro",$G$5:$G$1000,"&gt;0"))/(COUNTIFS($Q$5:$Q$1000,$Q200,$T$5:$T$1000,"Macro")*SUMIFS($G$5:$G$1000,$Q$5:$Q$1000,$Q200,$T$5:$T$1000,"Macro")/COUNTIFS($Q$5:$Q$1000,$Q200,$T$5:$T$1000,"Macro",$G$5:$G$1000,"&gt;0"))))</f>
        <v/>
      </c>
    </row>
    <row r="201">
      <c r="A201" s="55">
        <f>IF(NOT((COUNTA($B201:$K201)+COUNTA($O201))&gt;0),"",IF($T201="Macro",COUNTIFS($T$5:$T201,"Macro",$Q$5:$Q201,$Q201),IF(N($S201)=0,"?",COUNTIFS(INDEX($T$5:$T$1000,1):INDEX($T$5:$T$1000,$S201-4),"Macro",INDEX($Q$5:$Q$1000,1):INDEX($Q$5:$Q$1000,$S201-4),INDEX($Q$5:$Q$1000,$S201-4))&amp;"."&amp;COUNTIFS($S$5:$S201,$S201,$T$5:$T201,"Sub"))))</f>
        <v/>
      </c>
      <c r="B201" s="56" t="n"/>
      <c r="C201" s="57" t="n"/>
      <c r="D201" s="58" t="n"/>
      <c r="E201" s="58" t="n"/>
      <c r="F201" s="58" t="n"/>
      <c r="G201" s="59" t="n"/>
      <c r="H201" s="59" t="n"/>
      <c r="I201" s="59" t="n"/>
      <c r="J201" s="59" t="n"/>
      <c r="K201" s="59" t="n"/>
      <c r="L201" s="60">
        <f>IF(NOT((COUNTA($B201:$K201)+COUNTA($O201))&gt;0),"",IF(ISNUMBER($F201),1,IF(N($U201)&gt;0,AVERAGEIFS($V$5:$V$1000,$S$5:$S$1000,ROW(),$T$5:$T$1000,"Sub"),$V201)))</f>
        <v/>
      </c>
      <c r="M201" s="55">
        <f>IF($L201="","",IF($L201&gt;=1,"Completado",IF($L201&gt;0,"En curso","Pendiente")))</f>
        <v/>
      </c>
      <c r="N201" s="55">
        <f>IF(NOT((COUNTA($B201:$K201)+COUNTA($O201))&gt;0),"",IF(ISNUMBER($F201),IF(AND(ISNUMBER($E201),$F201&gt;$E201),"Cumplida con "&amp;($F201-$E201)&amp;IF($F201-$E201=1," día"," días")&amp;" de retraso","Cumplida"),IF(N($L201)&gt;=1,"Cumplida",IF(NOT(ISNUMBER($E201)),"Sin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plazo")))))))</f>
        <v/>
      </c>
      <c r="O201" s="57" t="n"/>
      <c r="P201" s="61">
        <f>IF(NOT((COUNTA($B201:$K201)+COUNTA($O201))&gt;0),"",IF((IF($C201="","Falta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",""))="","✔ OK","⚠ "&amp;LEFT(IF($C201="","Falta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",""),LEN(IF($C201="","Falta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",""))-3)))</f>
        <v/>
      </c>
      <c r="Q201" s="62">
        <f>IF(NOT((COUNTA($B201:$K201)+COUNTA($O201))&gt;0),"",IF(AND($T201="Sub",N($S201)&gt;0),IF(ISNUMBER(INDEX($D$5:$D$1000,$S201-4)),DATE(YEAR(INDEX($D$5:$D$1000,$S201-4)),MONTH(INDEX($D$5:$D$1000,$S201-4)),1),IF(ISNUMBER(INDEX($E$5:$E$1000,$S201-4)),DATE(YEAR(INDEX($E$5:$E$1000,$S201-4)),MONTH(INDEX($E$5:$E$1000,$S201-4)),1),MesCiclo)),IF(ISNUMBER($D201),DATE(YEAR($D201),MONTH($D201),1),IF(ISNUMBER($E201),DATE(YEAR($E201),MONTH($E201),1),MesCiclo))))</f>
        <v/>
      </c>
      <c r="R201" s="63">
        <f>IF(OR($Q201="",$Q201&lt;&gt;MesCiclo),"",COUNTIF($Q$5:$Q201,MesCiclo))</f>
        <v/>
      </c>
      <c r="S201" s="63">
        <f>IF($T201="","",IF($T201="Macro",ROW(),IFERROR(LOOKUP(2,1/($T$5:$T201="Macro"),ROW($T$5:$T201)),0)))</f>
        <v/>
      </c>
      <c r="T201" s="63">
        <f>IF(NOT((COUNTA($B201:$K201)+COUNTA($O201))&gt;0),"",IF($B201="Subactividad","Sub","Macro"))</f>
        <v/>
      </c>
      <c r="U201" s="63">
        <f>IF($T201="Macro",COUNTIFS($S$5:$S$1000,ROW(),$T$5:$T$1000,"Sub"),"")</f>
        <v/>
      </c>
      <c r="V201" s="63">
        <f>IF($T201="","",IF(ISNUMBER($F201),1,IFERROR(LOOKUP(2,1/($H201:$K201&lt;&gt;""),$H201:$K201),0)))</f>
        <v/>
      </c>
      <c r="W201" s="63">
        <f>IF($T201="","",IF(AND(ISNUMBER($F201),$F201&lt;=IF($Q201=MesCiclo,InicioCiclo,$Q201+MOD(2-WEEKDAY($Q201),7))+6),1,IF(ISNUMBER($H201),$H201,0)))</f>
        <v/>
      </c>
      <c r="X201" s="63">
        <f>IF($T201="","",IF(AND(ISNUMBER($F201),$F201&lt;=IF($Q201=MesCiclo,InicioCiclo,$Q201+MOD(2-WEEKDAY($Q201),7))+13),1,IF(ISNUMBER($I201),$I201,$W201)))</f>
        <v/>
      </c>
      <c r="Y201" s="63">
        <f>IF($T201="","",IF(AND(ISNUMBER($F201),$F201&lt;=IF($Q201=MesCiclo,InicioCiclo,$Q201+MOD(2-WEEKDAY($Q201),7))+20),1,IF(ISNUMBER($J201),$J201,$X201)))</f>
        <v/>
      </c>
      <c r="Z201" s="63">
        <f>IF($T201="","",IF(AND(ISNUMBER($F201),$F201&lt;=IF($Q201=MesCiclo,InicioCiclo,$Q201+MOD(2-WEEKDAY($Q201),7))+27),1,IF(ISNUMBER($K201),$K201,$Y201)))</f>
        <v/>
      </c>
      <c r="AA201" s="63">
        <f>IF($T201="","",IF(AND(ISNUMBER($F201),$F201&lt;=IF($Q201=MesCiclo,InicioCiclo,$Q201+MOD(2-WEEKDAY($Q201),7))+6),1,IF(N($U201)&gt;0,AVERAGEIFS($W$5:$W$1000,$S$5:$S$1000,ROW(),$T$5:$T$1000,"Sub"),$W201)))</f>
        <v/>
      </c>
      <c r="AB201" s="63">
        <f>IF($T201="","",IF(AND(ISNUMBER($F201),$F201&lt;=IF($Q201=MesCiclo,InicioCiclo,$Q201+MOD(2-WEEKDAY($Q201),7))+13),1,IF(N($U201)&gt;0,AVERAGEIFS($X$5:$X$1000,$S$5:$S$1000,ROW(),$T$5:$T$1000,"Sub"),$X201)))</f>
        <v/>
      </c>
      <c r="AC201" s="63">
        <f>IF($T201="","",IF(AND(ISNUMBER($F201),$F201&lt;=IF($Q201=MesCiclo,InicioCiclo,$Q201+MOD(2-WEEKDAY($Q201),7))+20),1,IF(N($U201)&gt;0,AVERAGEIFS($Y$5:$Y$1000,$S$5:$S$1000,ROW(),$T$5:$T$1000,"Sub"),$Y201)))</f>
        <v/>
      </c>
      <c r="AD201" s="63">
        <f>IF($T201="","",IF(AND(ISNUMBER($F201),$F201&lt;=IF($Q201=MesCiclo,InicioCiclo,$Q201+MOD(2-WEEKDAY($Q201),7))+27),1,IF(N($U201)&gt;0,AVERAGEIFS($Z$5:$Z$1000,$S$5:$S$1000,ROW(),$T$5:$T$1000,"Sub"),$Z201)))</f>
        <v/>
      </c>
      <c r="AE201" s="63">
        <f>IF($T201&lt;&gt;"Macro","",IF(COUNTIFS($Q$5:$Q$1000,$Q201,$T$5:$T$1000,"Macro",$G$5:$G$1000,"&gt;0")=0,1/COUNTIFS($Q$5:$Q$1000,$Q201,$T$5:$T$1000,"Macro"),IF(AND(ISNUMBER($G201),N($G201)&gt;0),$G201,SUMIFS($G$5:$G$1000,$Q$5:$Q$1000,$Q201,$T$5:$T$1000,"Macro")/COUNTIFS($Q$5:$Q$1000,$Q201,$T$5:$T$1000,"Macro",$G$5:$G$1000,"&gt;0"))/(COUNTIFS($Q$5:$Q$1000,$Q201,$T$5:$T$1000,"Macro")*SUMIFS($G$5:$G$1000,$Q$5:$Q$1000,$Q201,$T$5:$T$1000,"Macro")/COUNTIFS($Q$5:$Q$1000,$Q201,$T$5:$T$1000,"Macro",$G$5:$G$1000,"&gt;0"))))</f>
        <v/>
      </c>
    </row>
    <row r="202">
      <c r="A202" s="55">
        <f>IF(NOT((COUNTA($B202:$K202)+COUNTA($O202))&gt;0),"",IF($T202="Macro",COUNTIFS($T$5:$T202,"Macro",$Q$5:$Q202,$Q202),IF(N($S202)=0,"?",COUNTIFS(INDEX($T$5:$T$1000,1):INDEX($T$5:$T$1000,$S202-4),"Macro",INDEX($Q$5:$Q$1000,1):INDEX($Q$5:$Q$1000,$S202-4),INDEX($Q$5:$Q$1000,$S202-4))&amp;"."&amp;COUNTIFS($S$5:$S202,$S202,$T$5:$T202,"Sub"))))</f>
        <v/>
      </c>
      <c r="B202" s="56" t="n"/>
      <c r="C202" s="57" t="n"/>
      <c r="D202" s="58" t="n"/>
      <c r="E202" s="58" t="n"/>
      <c r="F202" s="58" t="n"/>
      <c r="G202" s="59" t="n"/>
      <c r="H202" s="59" t="n"/>
      <c r="I202" s="59" t="n"/>
      <c r="J202" s="59" t="n"/>
      <c r="K202" s="59" t="n"/>
      <c r="L202" s="60">
        <f>IF(NOT((COUNTA($B202:$K202)+COUNTA($O202))&gt;0),"",IF(ISNUMBER($F202),1,IF(N($U202)&gt;0,AVERAGEIFS($V$5:$V$1000,$S$5:$S$1000,ROW(),$T$5:$T$1000,"Sub"),$V202)))</f>
        <v/>
      </c>
      <c r="M202" s="55">
        <f>IF($L202="","",IF($L202&gt;=1,"Completado",IF($L202&gt;0,"En curso","Pendiente")))</f>
        <v/>
      </c>
      <c r="N202" s="55">
        <f>IF(NOT((COUNTA($B202:$K202)+COUNTA($O202))&gt;0),"",IF(ISNUMBER($F202),IF(AND(ISNUMBER($E202),$F202&gt;$E202),"Cumplida con "&amp;($F202-$E202)&amp;IF($F202-$E202=1," día"," días")&amp;" de retraso","Cumplida"),IF(N($L202)&gt;=1,"Cumplida",IF(NOT(ISNUMBER($E202)),"Sin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plazo")))))))</f>
        <v/>
      </c>
      <c r="O202" s="57" t="n"/>
      <c r="P202" s="61">
        <f>IF(NOT((COUNTA($B202:$K202)+COUNTA($O202))&gt;0),"",IF((IF($C202="","Falta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",""))="","✔ OK","⚠ "&amp;LEFT(IF($C202="","Falta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",""),LEN(IF($C202="","Falta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",""))-3)))</f>
        <v/>
      </c>
      <c r="Q202" s="62">
        <f>IF(NOT((COUNTA($B202:$K202)+COUNTA($O202))&gt;0),"",IF(AND($T202="Sub",N($S202)&gt;0),IF(ISNUMBER(INDEX($D$5:$D$1000,$S202-4)),DATE(YEAR(INDEX($D$5:$D$1000,$S202-4)),MONTH(INDEX($D$5:$D$1000,$S202-4)),1),IF(ISNUMBER(INDEX($E$5:$E$1000,$S202-4)),DATE(YEAR(INDEX($E$5:$E$1000,$S202-4)),MONTH(INDEX($E$5:$E$1000,$S202-4)),1),MesCiclo)),IF(ISNUMBER($D202),DATE(YEAR($D202),MONTH($D202),1),IF(ISNUMBER($E202),DATE(YEAR($E202),MONTH($E202),1),MesCiclo))))</f>
        <v/>
      </c>
      <c r="R202" s="63">
        <f>IF(OR($Q202="",$Q202&lt;&gt;MesCiclo),"",COUNTIF($Q$5:$Q202,MesCiclo))</f>
        <v/>
      </c>
      <c r="S202" s="63">
        <f>IF($T202="","",IF($T202="Macro",ROW(),IFERROR(LOOKUP(2,1/($T$5:$T202="Macro"),ROW($T$5:$T202)),0)))</f>
        <v/>
      </c>
      <c r="T202" s="63">
        <f>IF(NOT((COUNTA($B202:$K202)+COUNTA($O202))&gt;0),"",IF($B202="Subactividad","Sub","Macro"))</f>
        <v/>
      </c>
      <c r="U202" s="63">
        <f>IF($T202="Macro",COUNTIFS($S$5:$S$1000,ROW(),$T$5:$T$1000,"Sub"),"")</f>
        <v/>
      </c>
      <c r="V202" s="63">
        <f>IF($T202="","",IF(ISNUMBER($F202),1,IFERROR(LOOKUP(2,1/($H202:$K202&lt;&gt;""),$H202:$K202),0)))</f>
        <v/>
      </c>
      <c r="W202" s="63">
        <f>IF($T202="","",IF(AND(ISNUMBER($F202),$F202&lt;=IF($Q202=MesCiclo,InicioCiclo,$Q202+MOD(2-WEEKDAY($Q202),7))+6),1,IF(ISNUMBER($H202),$H202,0)))</f>
        <v/>
      </c>
      <c r="X202" s="63">
        <f>IF($T202="","",IF(AND(ISNUMBER($F202),$F202&lt;=IF($Q202=MesCiclo,InicioCiclo,$Q202+MOD(2-WEEKDAY($Q202),7))+13),1,IF(ISNUMBER($I202),$I202,$W202)))</f>
        <v/>
      </c>
      <c r="Y202" s="63">
        <f>IF($T202="","",IF(AND(ISNUMBER($F202),$F202&lt;=IF($Q202=MesCiclo,InicioCiclo,$Q202+MOD(2-WEEKDAY($Q202),7))+20),1,IF(ISNUMBER($J202),$J202,$X202)))</f>
        <v/>
      </c>
      <c r="Z202" s="63">
        <f>IF($T202="","",IF(AND(ISNUMBER($F202),$F202&lt;=IF($Q202=MesCiclo,InicioCiclo,$Q202+MOD(2-WEEKDAY($Q202),7))+27),1,IF(ISNUMBER($K202),$K202,$Y202)))</f>
        <v/>
      </c>
      <c r="AA202" s="63">
        <f>IF($T202="","",IF(AND(ISNUMBER($F202),$F202&lt;=IF($Q202=MesCiclo,InicioCiclo,$Q202+MOD(2-WEEKDAY($Q202),7))+6),1,IF(N($U202)&gt;0,AVERAGEIFS($W$5:$W$1000,$S$5:$S$1000,ROW(),$T$5:$T$1000,"Sub"),$W202)))</f>
        <v/>
      </c>
      <c r="AB202" s="63">
        <f>IF($T202="","",IF(AND(ISNUMBER($F202),$F202&lt;=IF($Q202=MesCiclo,InicioCiclo,$Q202+MOD(2-WEEKDAY($Q202),7))+13),1,IF(N($U202)&gt;0,AVERAGEIFS($X$5:$X$1000,$S$5:$S$1000,ROW(),$T$5:$T$1000,"Sub"),$X202)))</f>
        <v/>
      </c>
      <c r="AC202" s="63">
        <f>IF($T202="","",IF(AND(ISNUMBER($F202),$F202&lt;=IF($Q202=MesCiclo,InicioCiclo,$Q202+MOD(2-WEEKDAY($Q202),7))+20),1,IF(N($U202)&gt;0,AVERAGEIFS($Y$5:$Y$1000,$S$5:$S$1000,ROW(),$T$5:$T$1000,"Sub"),$Y202)))</f>
        <v/>
      </c>
      <c r="AD202" s="63">
        <f>IF($T202="","",IF(AND(ISNUMBER($F202),$F202&lt;=IF($Q202=MesCiclo,InicioCiclo,$Q202+MOD(2-WEEKDAY($Q202),7))+27),1,IF(N($U202)&gt;0,AVERAGEIFS($Z$5:$Z$1000,$S$5:$S$1000,ROW(),$T$5:$T$1000,"Sub"),$Z202)))</f>
        <v/>
      </c>
      <c r="AE202" s="63">
        <f>IF($T202&lt;&gt;"Macro","",IF(COUNTIFS($Q$5:$Q$1000,$Q202,$T$5:$T$1000,"Macro",$G$5:$G$1000,"&gt;0")=0,1/COUNTIFS($Q$5:$Q$1000,$Q202,$T$5:$T$1000,"Macro"),IF(AND(ISNUMBER($G202),N($G202)&gt;0),$G202,SUMIFS($G$5:$G$1000,$Q$5:$Q$1000,$Q202,$T$5:$T$1000,"Macro")/COUNTIFS($Q$5:$Q$1000,$Q202,$T$5:$T$1000,"Macro",$G$5:$G$1000,"&gt;0"))/(COUNTIFS($Q$5:$Q$1000,$Q202,$T$5:$T$1000,"Macro")*SUMIFS($G$5:$G$1000,$Q$5:$Q$1000,$Q202,$T$5:$T$1000,"Macro")/COUNTIFS($Q$5:$Q$1000,$Q202,$T$5:$T$1000,"Macro",$G$5:$G$1000,"&gt;0"))))</f>
        <v/>
      </c>
    </row>
    <row r="203">
      <c r="A203" s="55">
        <f>IF(NOT((COUNTA($B203:$K203)+COUNTA($O203))&gt;0),"",IF($T203="Macro",COUNTIFS($T$5:$T203,"Macro",$Q$5:$Q203,$Q203),IF(N($S203)=0,"?",COUNTIFS(INDEX($T$5:$T$1000,1):INDEX($T$5:$T$1000,$S203-4),"Macro",INDEX($Q$5:$Q$1000,1):INDEX($Q$5:$Q$1000,$S203-4),INDEX($Q$5:$Q$1000,$S203-4))&amp;"."&amp;COUNTIFS($S$5:$S203,$S203,$T$5:$T203,"Sub"))))</f>
        <v/>
      </c>
      <c r="B203" s="56" t="n"/>
      <c r="C203" s="57" t="n"/>
      <c r="D203" s="58" t="n"/>
      <c r="E203" s="58" t="n"/>
      <c r="F203" s="58" t="n"/>
      <c r="G203" s="59" t="n"/>
      <c r="H203" s="59" t="n"/>
      <c r="I203" s="59" t="n"/>
      <c r="J203" s="59" t="n"/>
      <c r="K203" s="59" t="n"/>
      <c r="L203" s="60">
        <f>IF(NOT((COUNTA($B203:$K203)+COUNTA($O203))&gt;0),"",IF(ISNUMBER($F203),1,IF(N($U203)&gt;0,AVERAGEIFS($V$5:$V$1000,$S$5:$S$1000,ROW(),$T$5:$T$1000,"Sub"),$V203)))</f>
        <v/>
      </c>
      <c r="M203" s="55">
        <f>IF($L203="","",IF($L203&gt;=1,"Completado",IF($L203&gt;0,"En curso","Pendiente")))</f>
        <v/>
      </c>
      <c r="N203" s="55">
        <f>IF(NOT((COUNTA($B203:$K203)+COUNTA($O203))&gt;0),"",IF(ISNUMBER($F203),IF(AND(ISNUMBER($E203),$F203&gt;$E203),"Cumplida con "&amp;($F203-$E203)&amp;IF($F203-$E203=1," día"," días")&amp;" de retraso","Cumplida"),IF(N($L203)&gt;=1,"Cumplida",IF(NOT(ISNUMBER($E203)),"Sin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plazo")))))))</f>
        <v/>
      </c>
      <c r="O203" s="57" t="n"/>
      <c r="P203" s="61">
        <f>IF(NOT((COUNTA($B203:$K203)+COUNTA($O203))&gt;0),"",IF((IF($C203="","Falta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",""))="","✔ OK","⚠ "&amp;LEFT(IF($C203="","Falta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",""),LEN(IF($C203="","Falta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",""))-3)))</f>
        <v/>
      </c>
      <c r="Q203" s="62">
        <f>IF(NOT((COUNTA($B203:$K203)+COUNTA($O203))&gt;0),"",IF(AND($T203="Sub",N($S203)&gt;0),IF(ISNUMBER(INDEX($D$5:$D$1000,$S203-4)),DATE(YEAR(INDEX($D$5:$D$1000,$S203-4)),MONTH(INDEX($D$5:$D$1000,$S203-4)),1),IF(ISNUMBER(INDEX($E$5:$E$1000,$S203-4)),DATE(YEAR(INDEX($E$5:$E$1000,$S203-4)),MONTH(INDEX($E$5:$E$1000,$S203-4)),1),MesCiclo)),IF(ISNUMBER($D203),DATE(YEAR($D203),MONTH($D203),1),IF(ISNUMBER($E203),DATE(YEAR($E203),MONTH($E203),1),MesCiclo))))</f>
        <v/>
      </c>
      <c r="R203" s="63">
        <f>IF(OR($Q203="",$Q203&lt;&gt;MesCiclo),"",COUNTIF($Q$5:$Q203,MesCiclo))</f>
        <v/>
      </c>
      <c r="S203" s="63">
        <f>IF($T203="","",IF($T203="Macro",ROW(),IFERROR(LOOKUP(2,1/($T$5:$T203="Macro"),ROW($T$5:$T203)),0)))</f>
        <v/>
      </c>
      <c r="T203" s="63">
        <f>IF(NOT((COUNTA($B203:$K203)+COUNTA($O203))&gt;0),"",IF($B203="Subactividad","Sub","Macro"))</f>
        <v/>
      </c>
      <c r="U203" s="63">
        <f>IF($T203="Macro",COUNTIFS($S$5:$S$1000,ROW(),$T$5:$T$1000,"Sub"),"")</f>
        <v/>
      </c>
      <c r="V203" s="63">
        <f>IF($T203="","",IF(ISNUMBER($F203),1,IFERROR(LOOKUP(2,1/($H203:$K203&lt;&gt;""),$H203:$K203),0)))</f>
        <v/>
      </c>
      <c r="W203" s="63">
        <f>IF($T203="","",IF(AND(ISNUMBER($F203),$F203&lt;=IF($Q203=MesCiclo,InicioCiclo,$Q203+MOD(2-WEEKDAY($Q203),7))+6),1,IF(ISNUMBER($H203),$H203,0)))</f>
        <v/>
      </c>
      <c r="X203" s="63">
        <f>IF($T203="","",IF(AND(ISNUMBER($F203),$F203&lt;=IF($Q203=MesCiclo,InicioCiclo,$Q203+MOD(2-WEEKDAY($Q203),7))+13),1,IF(ISNUMBER($I203),$I203,$W203)))</f>
        <v/>
      </c>
      <c r="Y203" s="63">
        <f>IF($T203="","",IF(AND(ISNUMBER($F203),$F203&lt;=IF($Q203=MesCiclo,InicioCiclo,$Q203+MOD(2-WEEKDAY($Q203),7))+20),1,IF(ISNUMBER($J203),$J203,$X203)))</f>
        <v/>
      </c>
      <c r="Z203" s="63">
        <f>IF($T203="","",IF(AND(ISNUMBER($F203),$F203&lt;=IF($Q203=MesCiclo,InicioCiclo,$Q203+MOD(2-WEEKDAY($Q203),7))+27),1,IF(ISNUMBER($K203),$K203,$Y203)))</f>
        <v/>
      </c>
      <c r="AA203" s="63">
        <f>IF($T203="","",IF(AND(ISNUMBER($F203),$F203&lt;=IF($Q203=MesCiclo,InicioCiclo,$Q203+MOD(2-WEEKDAY($Q203),7))+6),1,IF(N($U203)&gt;0,AVERAGEIFS($W$5:$W$1000,$S$5:$S$1000,ROW(),$T$5:$T$1000,"Sub"),$W203)))</f>
        <v/>
      </c>
      <c r="AB203" s="63">
        <f>IF($T203="","",IF(AND(ISNUMBER($F203),$F203&lt;=IF($Q203=MesCiclo,InicioCiclo,$Q203+MOD(2-WEEKDAY($Q203),7))+13),1,IF(N($U203)&gt;0,AVERAGEIFS($X$5:$X$1000,$S$5:$S$1000,ROW(),$T$5:$T$1000,"Sub"),$X203)))</f>
        <v/>
      </c>
      <c r="AC203" s="63">
        <f>IF($T203="","",IF(AND(ISNUMBER($F203),$F203&lt;=IF($Q203=MesCiclo,InicioCiclo,$Q203+MOD(2-WEEKDAY($Q203),7))+20),1,IF(N($U203)&gt;0,AVERAGEIFS($Y$5:$Y$1000,$S$5:$S$1000,ROW(),$T$5:$T$1000,"Sub"),$Y203)))</f>
        <v/>
      </c>
      <c r="AD203" s="63">
        <f>IF($T203="","",IF(AND(ISNUMBER($F203),$F203&lt;=IF($Q203=MesCiclo,InicioCiclo,$Q203+MOD(2-WEEKDAY($Q203),7))+27),1,IF(N($U203)&gt;0,AVERAGEIFS($Z$5:$Z$1000,$S$5:$S$1000,ROW(),$T$5:$T$1000,"Sub"),$Z203)))</f>
        <v/>
      </c>
      <c r="AE203" s="63">
        <f>IF($T203&lt;&gt;"Macro","",IF(COUNTIFS($Q$5:$Q$1000,$Q203,$T$5:$T$1000,"Macro",$G$5:$G$1000,"&gt;0")=0,1/COUNTIFS($Q$5:$Q$1000,$Q203,$T$5:$T$1000,"Macro"),IF(AND(ISNUMBER($G203),N($G203)&gt;0),$G203,SUMIFS($G$5:$G$1000,$Q$5:$Q$1000,$Q203,$T$5:$T$1000,"Macro")/COUNTIFS($Q$5:$Q$1000,$Q203,$T$5:$T$1000,"Macro",$G$5:$G$1000,"&gt;0"))/(COUNTIFS($Q$5:$Q$1000,$Q203,$T$5:$T$1000,"Macro")*SUMIFS($G$5:$G$1000,$Q$5:$Q$1000,$Q203,$T$5:$T$1000,"Macro")/COUNTIFS($Q$5:$Q$1000,$Q203,$T$5:$T$1000,"Macro",$G$5:$G$1000,"&gt;0"))))</f>
        <v/>
      </c>
    </row>
    <row r="204">
      <c r="A204" s="55">
        <f>IF(NOT((COUNTA($B204:$K204)+COUNTA($O204))&gt;0),"",IF($T204="Macro",COUNTIFS($T$5:$T204,"Macro",$Q$5:$Q204,$Q204),IF(N($S204)=0,"?",COUNTIFS(INDEX($T$5:$T$1000,1):INDEX($T$5:$T$1000,$S204-4),"Macro",INDEX($Q$5:$Q$1000,1):INDEX($Q$5:$Q$1000,$S204-4),INDEX($Q$5:$Q$1000,$S204-4))&amp;"."&amp;COUNTIFS($S$5:$S204,$S204,$T$5:$T204,"Sub"))))</f>
        <v/>
      </c>
      <c r="B204" s="56" t="n"/>
      <c r="C204" s="57" t="n"/>
      <c r="D204" s="58" t="n"/>
      <c r="E204" s="58" t="n"/>
      <c r="F204" s="58" t="n"/>
      <c r="G204" s="59" t="n"/>
      <c r="H204" s="59" t="n"/>
      <c r="I204" s="59" t="n"/>
      <c r="J204" s="59" t="n"/>
      <c r="K204" s="59" t="n"/>
      <c r="L204" s="60">
        <f>IF(NOT((COUNTA($B204:$K204)+COUNTA($O204))&gt;0),"",IF(ISNUMBER($F204),1,IF(N($U204)&gt;0,AVERAGEIFS($V$5:$V$1000,$S$5:$S$1000,ROW(),$T$5:$T$1000,"Sub"),$V204)))</f>
        <v/>
      </c>
      <c r="M204" s="55">
        <f>IF($L204="","",IF($L204&gt;=1,"Completado",IF($L204&gt;0,"En curso","Pendiente")))</f>
        <v/>
      </c>
      <c r="N204" s="55">
        <f>IF(NOT((COUNTA($B204:$K204)+COUNTA($O204))&gt;0),"",IF(ISNUMBER($F204),IF(AND(ISNUMBER($E204),$F204&gt;$E204),"Cumplida con "&amp;($F204-$E204)&amp;IF($F204-$E204=1," día"," días")&amp;" de retraso","Cumplida"),IF(N($L204)&gt;=1,"Cumplida",IF(NOT(ISNUMBER($E204)),"Sin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plazo")))))))</f>
        <v/>
      </c>
      <c r="O204" s="57" t="n"/>
      <c r="P204" s="61">
        <f>IF(NOT((COUNTA($B204:$K204)+COUNTA($O204))&gt;0),"",IF((IF($C204="","Falta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",""))="","✔ OK","⚠ "&amp;LEFT(IF($C204="","Falta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",""),LEN(IF($C204="","Falta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",""))-3)))</f>
        <v/>
      </c>
      <c r="Q204" s="62">
        <f>IF(NOT((COUNTA($B204:$K204)+COUNTA($O204))&gt;0),"",IF(AND($T204="Sub",N($S204)&gt;0),IF(ISNUMBER(INDEX($D$5:$D$1000,$S204-4)),DATE(YEAR(INDEX($D$5:$D$1000,$S204-4)),MONTH(INDEX($D$5:$D$1000,$S204-4)),1),IF(ISNUMBER(INDEX($E$5:$E$1000,$S204-4)),DATE(YEAR(INDEX($E$5:$E$1000,$S204-4)),MONTH(INDEX($E$5:$E$1000,$S204-4)),1),MesCiclo)),IF(ISNUMBER($D204),DATE(YEAR($D204),MONTH($D204),1),IF(ISNUMBER($E204),DATE(YEAR($E204),MONTH($E204),1),MesCiclo))))</f>
        <v/>
      </c>
      <c r="R204" s="63">
        <f>IF(OR($Q204="",$Q204&lt;&gt;MesCiclo),"",COUNTIF($Q$5:$Q204,MesCiclo))</f>
        <v/>
      </c>
      <c r="S204" s="63">
        <f>IF($T204="","",IF($T204="Macro",ROW(),IFERROR(LOOKUP(2,1/($T$5:$T204="Macro"),ROW($T$5:$T204)),0)))</f>
        <v/>
      </c>
      <c r="T204" s="63">
        <f>IF(NOT((COUNTA($B204:$K204)+COUNTA($O204))&gt;0),"",IF($B204="Subactividad","Sub","Macro"))</f>
        <v/>
      </c>
      <c r="U204" s="63">
        <f>IF($T204="Macro",COUNTIFS($S$5:$S$1000,ROW(),$T$5:$T$1000,"Sub"),"")</f>
        <v/>
      </c>
      <c r="V204" s="63">
        <f>IF($T204="","",IF(ISNUMBER($F204),1,IFERROR(LOOKUP(2,1/($H204:$K204&lt;&gt;""),$H204:$K204),0)))</f>
        <v/>
      </c>
      <c r="W204" s="63">
        <f>IF($T204="","",IF(AND(ISNUMBER($F204),$F204&lt;=IF($Q204=MesCiclo,InicioCiclo,$Q204+MOD(2-WEEKDAY($Q204),7))+6),1,IF(ISNUMBER($H204),$H204,0)))</f>
        <v/>
      </c>
      <c r="X204" s="63">
        <f>IF($T204="","",IF(AND(ISNUMBER($F204),$F204&lt;=IF($Q204=MesCiclo,InicioCiclo,$Q204+MOD(2-WEEKDAY($Q204),7))+13),1,IF(ISNUMBER($I204),$I204,$W204)))</f>
        <v/>
      </c>
      <c r="Y204" s="63">
        <f>IF($T204="","",IF(AND(ISNUMBER($F204),$F204&lt;=IF($Q204=MesCiclo,InicioCiclo,$Q204+MOD(2-WEEKDAY($Q204),7))+20),1,IF(ISNUMBER($J204),$J204,$X204)))</f>
        <v/>
      </c>
      <c r="Z204" s="63">
        <f>IF($T204="","",IF(AND(ISNUMBER($F204),$F204&lt;=IF($Q204=MesCiclo,InicioCiclo,$Q204+MOD(2-WEEKDAY($Q204),7))+27),1,IF(ISNUMBER($K204),$K204,$Y204)))</f>
        <v/>
      </c>
      <c r="AA204" s="63">
        <f>IF($T204="","",IF(AND(ISNUMBER($F204),$F204&lt;=IF($Q204=MesCiclo,InicioCiclo,$Q204+MOD(2-WEEKDAY($Q204),7))+6),1,IF(N($U204)&gt;0,AVERAGEIFS($W$5:$W$1000,$S$5:$S$1000,ROW(),$T$5:$T$1000,"Sub"),$W204)))</f>
        <v/>
      </c>
      <c r="AB204" s="63">
        <f>IF($T204="","",IF(AND(ISNUMBER($F204),$F204&lt;=IF($Q204=MesCiclo,InicioCiclo,$Q204+MOD(2-WEEKDAY($Q204),7))+13),1,IF(N($U204)&gt;0,AVERAGEIFS($X$5:$X$1000,$S$5:$S$1000,ROW(),$T$5:$T$1000,"Sub"),$X204)))</f>
        <v/>
      </c>
      <c r="AC204" s="63">
        <f>IF($T204="","",IF(AND(ISNUMBER($F204),$F204&lt;=IF($Q204=MesCiclo,InicioCiclo,$Q204+MOD(2-WEEKDAY($Q204),7))+20),1,IF(N($U204)&gt;0,AVERAGEIFS($Y$5:$Y$1000,$S$5:$S$1000,ROW(),$T$5:$T$1000,"Sub"),$Y204)))</f>
        <v/>
      </c>
      <c r="AD204" s="63">
        <f>IF($T204="","",IF(AND(ISNUMBER($F204),$F204&lt;=IF($Q204=MesCiclo,InicioCiclo,$Q204+MOD(2-WEEKDAY($Q204),7))+27),1,IF(N($U204)&gt;0,AVERAGEIFS($Z$5:$Z$1000,$S$5:$S$1000,ROW(),$T$5:$T$1000,"Sub"),$Z204)))</f>
        <v/>
      </c>
      <c r="AE204" s="63">
        <f>IF($T204&lt;&gt;"Macro","",IF(COUNTIFS($Q$5:$Q$1000,$Q204,$T$5:$T$1000,"Macro",$G$5:$G$1000,"&gt;0")=0,1/COUNTIFS($Q$5:$Q$1000,$Q204,$T$5:$T$1000,"Macro"),IF(AND(ISNUMBER($G204),N($G204)&gt;0),$G204,SUMIFS($G$5:$G$1000,$Q$5:$Q$1000,$Q204,$T$5:$T$1000,"Macro")/COUNTIFS($Q$5:$Q$1000,$Q204,$T$5:$T$1000,"Macro",$G$5:$G$1000,"&gt;0"))/(COUNTIFS($Q$5:$Q$1000,$Q204,$T$5:$T$1000,"Macro")*SUMIFS($G$5:$G$1000,$Q$5:$Q$1000,$Q204,$T$5:$T$1000,"Macro")/COUNTIFS($Q$5:$Q$1000,$Q204,$T$5:$T$1000,"Macro",$G$5:$G$1000,"&gt;0"))))</f>
        <v/>
      </c>
    </row>
    <row r="205">
      <c r="A205" s="55">
        <f>IF(NOT((COUNTA($B205:$K205)+COUNTA($O205))&gt;0),"",IF($T205="Macro",COUNTIFS($T$5:$T205,"Macro",$Q$5:$Q205,$Q205),IF(N($S205)=0,"?",COUNTIFS(INDEX($T$5:$T$1000,1):INDEX($T$5:$T$1000,$S205-4),"Macro",INDEX($Q$5:$Q$1000,1):INDEX($Q$5:$Q$1000,$S205-4),INDEX($Q$5:$Q$1000,$S205-4))&amp;"."&amp;COUNTIFS($S$5:$S205,$S205,$T$5:$T205,"Sub"))))</f>
        <v/>
      </c>
      <c r="B205" s="56" t="n"/>
      <c r="C205" s="57" t="n"/>
      <c r="D205" s="58" t="n"/>
      <c r="E205" s="58" t="n"/>
      <c r="F205" s="58" t="n"/>
      <c r="G205" s="59" t="n"/>
      <c r="H205" s="59" t="n"/>
      <c r="I205" s="59" t="n"/>
      <c r="J205" s="59" t="n"/>
      <c r="K205" s="59" t="n"/>
      <c r="L205" s="60">
        <f>IF(NOT((COUNTA($B205:$K205)+COUNTA($O205))&gt;0),"",IF(ISNUMBER($F205),1,IF(N($U205)&gt;0,AVERAGEIFS($V$5:$V$1000,$S$5:$S$1000,ROW(),$T$5:$T$1000,"Sub"),$V205)))</f>
        <v/>
      </c>
      <c r="M205" s="55">
        <f>IF($L205="","",IF($L205&gt;=1,"Completado",IF($L205&gt;0,"En curso","Pendiente")))</f>
        <v/>
      </c>
      <c r="N205" s="55">
        <f>IF(NOT((COUNTA($B205:$K205)+COUNTA($O205))&gt;0),"",IF(ISNUMBER($F205),IF(AND(ISNUMBER($E205),$F205&gt;$E205),"Cumplida con "&amp;($F205-$E205)&amp;IF($F205-$E205=1," día"," días")&amp;" de retraso","Cumplida"),IF(N($L205)&gt;=1,"Cumplida",IF(NOT(ISNUMBER($E205)),"Sin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plazo")))))))</f>
        <v/>
      </c>
      <c r="O205" s="57" t="n"/>
      <c r="P205" s="61">
        <f>IF(NOT((COUNTA($B205:$K205)+COUNTA($O205))&gt;0),"",IF((IF($C205="","Falta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",""))="","✔ OK","⚠ "&amp;LEFT(IF($C205="","Falta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",""),LEN(IF($C205="","Falta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",""))-3)))</f>
        <v/>
      </c>
      <c r="Q205" s="62">
        <f>IF(NOT((COUNTA($B205:$K205)+COUNTA($O205))&gt;0),"",IF(AND($T205="Sub",N($S205)&gt;0),IF(ISNUMBER(INDEX($D$5:$D$1000,$S205-4)),DATE(YEAR(INDEX($D$5:$D$1000,$S205-4)),MONTH(INDEX($D$5:$D$1000,$S205-4)),1),IF(ISNUMBER(INDEX($E$5:$E$1000,$S205-4)),DATE(YEAR(INDEX($E$5:$E$1000,$S205-4)),MONTH(INDEX($E$5:$E$1000,$S205-4)),1),MesCiclo)),IF(ISNUMBER($D205),DATE(YEAR($D205),MONTH($D205),1),IF(ISNUMBER($E205),DATE(YEAR($E205),MONTH($E205),1),MesCiclo))))</f>
        <v/>
      </c>
      <c r="R205" s="63">
        <f>IF(OR($Q205="",$Q205&lt;&gt;MesCiclo),"",COUNTIF($Q$5:$Q205,MesCiclo))</f>
        <v/>
      </c>
      <c r="S205" s="63">
        <f>IF($T205="","",IF($T205="Macro",ROW(),IFERROR(LOOKUP(2,1/($T$5:$T205="Macro"),ROW($T$5:$T205)),0)))</f>
        <v/>
      </c>
      <c r="T205" s="63">
        <f>IF(NOT((COUNTA($B205:$K205)+COUNTA($O205))&gt;0),"",IF($B205="Subactividad","Sub","Macro"))</f>
        <v/>
      </c>
      <c r="U205" s="63">
        <f>IF($T205="Macro",COUNTIFS($S$5:$S$1000,ROW(),$T$5:$T$1000,"Sub"),"")</f>
        <v/>
      </c>
      <c r="V205" s="63">
        <f>IF($T205="","",IF(ISNUMBER($F205),1,IFERROR(LOOKUP(2,1/($H205:$K205&lt;&gt;""),$H205:$K205),0)))</f>
        <v/>
      </c>
      <c r="W205" s="63">
        <f>IF($T205="","",IF(AND(ISNUMBER($F205),$F205&lt;=IF($Q205=MesCiclo,InicioCiclo,$Q205+MOD(2-WEEKDAY($Q205),7))+6),1,IF(ISNUMBER($H205),$H205,0)))</f>
        <v/>
      </c>
      <c r="X205" s="63">
        <f>IF($T205="","",IF(AND(ISNUMBER($F205),$F205&lt;=IF($Q205=MesCiclo,InicioCiclo,$Q205+MOD(2-WEEKDAY($Q205),7))+13),1,IF(ISNUMBER($I205),$I205,$W205)))</f>
        <v/>
      </c>
      <c r="Y205" s="63">
        <f>IF($T205="","",IF(AND(ISNUMBER($F205),$F205&lt;=IF($Q205=MesCiclo,InicioCiclo,$Q205+MOD(2-WEEKDAY($Q205),7))+20),1,IF(ISNUMBER($J205),$J205,$X205)))</f>
        <v/>
      </c>
      <c r="Z205" s="63">
        <f>IF($T205="","",IF(AND(ISNUMBER($F205),$F205&lt;=IF($Q205=MesCiclo,InicioCiclo,$Q205+MOD(2-WEEKDAY($Q205),7))+27),1,IF(ISNUMBER($K205),$K205,$Y205)))</f>
        <v/>
      </c>
      <c r="AA205" s="63">
        <f>IF($T205="","",IF(AND(ISNUMBER($F205),$F205&lt;=IF($Q205=MesCiclo,InicioCiclo,$Q205+MOD(2-WEEKDAY($Q205),7))+6),1,IF(N($U205)&gt;0,AVERAGEIFS($W$5:$W$1000,$S$5:$S$1000,ROW(),$T$5:$T$1000,"Sub"),$W205)))</f>
        <v/>
      </c>
      <c r="AB205" s="63">
        <f>IF($T205="","",IF(AND(ISNUMBER($F205),$F205&lt;=IF($Q205=MesCiclo,InicioCiclo,$Q205+MOD(2-WEEKDAY($Q205),7))+13),1,IF(N($U205)&gt;0,AVERAGEIFS($X$5:$X$1000,$S$5:$S$1000,ROW(),$T$5:$T$1000,"Sub"),$X205)))</f>
        <v/>
      </c>
      <c r="AC205" s="63">
        <f>IF($T205="","",IF(AND(ISNUMBER($F205),$F205&lt;=IF($Q205=MesCiclo,InicioCiclo,$Q205+MOD(2-WEEKDAY($Q205),7))+20),1,IF(N($U205)&gt;0,AVERAGEIFS($Y$5:$Y$1000,$S$5:$S$1000,ROW(),$T$5:$T$1000,"Sub"),$Y205)))</f>
        <v/>
      </c>
      <c r="AD205" s="63">
        <f>IF($T205="","",IF(AND(ISNUMBER($F205),$F205&lt;=IF($Q205=MesCiclo,InicioCiclo,$Q205+MOD(2-WEEKDAY($Q205),7))+27),1,IF(N($U205)&gt;0,AVERAGEIFS($Z$5:$Z$1000,$S$5:$S$1000,ROW(),$T$5:$T$1000,"Sub"),$Z205)))</f>
        <v/>
      </c>
      <c r="AE205" s="63">
        <f>IF($T205&lt;&gt;"Macro","",IF(COUNTIFS($Q$5:$Q$1000,$Q205,$T$5:$T$1000,"Macro",$G$5:$G$1000,"&gt;0")=0,1/COUNTIFS($Q$5:$Q$1000,$Q205,$T$5:$T$1000,"Macro"),IF(AND(ISNUMBER($G205),N($G205)&gt;0),$G205,SUMIFS($G$5:$G$1000,$Q$5:$Q$1000,$Q205,$T$5:$T$1000,"Macro")/COUNTIFS($Q$5:$Q$1000,$Q205,$T$5:$T$1000,"Macro",$G$5:$G$1000,"&gt;0"))/(COUNTIFS($Q$5:$Q$1000,$Q205,$T$5:$T$1000,"Macro")*SUMIFS($G$5:$G$1000,$Q$5:$Q$1000,$Q205,$T$5:$T$1000,"Macro")/COUNTIFS($Q$5:$Q$1000,$Q205,$T$5:$T$1000,"Macro",$G$5:$G$1000,"&gt;0"))))</f>
        <v/>
      </c>
    </row>
    <row r="206">
      <c r="A206" s="55">
        <f>IF(NOT((COUNTA($B206:$K206)+COUNTA($O206))&gt;0),"",IF($T206="Macro",COUNTIFS($T$5:$T206,"Macro",$Q$5:$Q206,$Q206),IF(N($S206)=0,"?",COUNTIFS(INDEX($T$5:$T$1000,1):INDEX($T$5:$T$1000,$S206-4),"Macro",INDEX($Q$5:$Q$1000,1):INDEX($Q$5:$Q$1000,$S206-4),INDEX($Q$5:$Q$1000,$S206-4))&amp;"."&amp;COUNTIFS($S$5:$S206,$S206,$T$5:$T206,"Sub"))))</f>
        <v/>
      </c>
      <c r="B206" s="56" t="n"/>
      <c r="C206" s="57" t="n"/>
      <c r="D206" s="58" t="n"/>
      <c r="E206" s="58" t="n"/>
      <c r="F206" s="58" t="n"/>
      <c r="G206" s="59" t="n"/>
      <c r="H206" s="59" t="n"/>
      <c r="I206" s="59" t="n"/>
      <c r="J206" s="59" t="n"/>
      <c r="K206" s="59" t="n"/>
      <c r="L206" s="60">
        <f>IF(NOT((COUNTA($B206:$K206)+COUNTA($O206))&gt;0),"",IF(ISNUMBER($F206),1,IF(N($U206)&gt;0,AVERAGEIFS($V$5:$V$1000,$S$5:$S$1000,ROW(),$T$5:$T$1000,"Sub"),$V206)))</f>
        <v/>
      </c>
      <c r="M206" s="55">
        <f>IF($L206="","",IF($L206&gt;=1,"Completado",IF($L206&gt;0,"En curso","Pendiente")))</f>
        <v/>
      </c>
      <c r="N206" s="55">
        <f>IF(NOT((COUNTA($B206:$K206)+COUNTA($O206))&gt;0),"",IF(ISNUMBER($F206),IF(AND(ISNUMBER($E206),$F206&gt;$E206),"Cumplida con "&amp;($F206-$E206)&amp;IF($F206-$E206=1," día"," días")&amp;" de retraso","Cumplida"),IF(N($L206)&gt;=1,"Cumplida",IF(NOT(ISNUMBER($E206)),"Sin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plazo")))))))</f>
        <v/>
      </c>
      <c r="O206" s="57" t="n"/>
      <c r="P206" s="61">
        <f>IF(NOT((COUNTA($B206:$K206)+COUNTA($O206))&gt;0),"",IF((IF($C206="","Falta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",""))="","✔ OK","⚠ "&amp;LEFT(IF($C206="","Falta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",""),LEN(IF($C206="","Falta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",""))-3)))</f>
        <v/>
      </c>
      <c r="Q206" s="62">
        <f>IF(NOT((COUNTA($B206:$K206)+COUNTA($O206))&gt;0),"",IF(AND($T206="Sub",N($S206)&gt;0),IF(ISNUMBER(INDEX($D$5:$D$1000,$S206-4)),DATE(YEAR(INDEX($D$5:$D$1000,$S206-4)),MONTH(INDEX($D$5:$D$1000,$S206-4)),1),IF(ISNUMBER(INDEX($E$5:$E$1000,$S206-4)),DATE(YEAR(INDEX($E$5:$E$1000,$S206-4)),MONTH(INDEX($E$5:$E$1000,$S206-4)),1),MesCiclo)),IF(ISNUMBER($D206),DATE(YEAR($D206),MONTH($D206),1),IF(ISNUMBER($E206),DATE(YEAR($E206),MONTH($E206),1),MesCiclo))))</f>
        <v/>
      </c>
      <c r="R206" s="63">
        <f>IF(OR($Q206="",$Q206&lt;&gt;MesCiclo),"",COUNTIF($Q$5:$Q206,MesCiclo))</f>
        <v/>
      </c>
      <c r="S206" s="63">
        <f>IF($T206="","",IF($T206="Macro",ROW(),IFERROR(LOOKUP(2,1/($T$5:$T206="Macro"),ROW($T$5:$T206)),0)))</f>
        <v/>
      </c>
      <c r="T206" s="63">
        <f>IF(NOT((COUNTA($B206:$K206)+COUNTA($O206))&gt;0),"",IF($B206="Subactividad","Sub","Macro"))</f>
        <v/>
      </c>
      <c r="U206" s="63">
        <f>IF($T206="Macro",COUNTIFS($S$5:$S$1000,ROW(),$T$5:$T$1000,"Sub"),"")</f>
        <v/>
      </c>
      <c r="V206" s="63">
        <f>IF($T206="","",IF(ISNUMBER($F206),1,IFERROR(LOOKUP(2,1/($H206:$K206&lt;&gt;""),$H206:$K206),0)))</f>
        <v/>
      </c>
      <c r="W206" s="63">
        <f>IF($T206="","",IF(AND(ISNUMBER($F206),$F206&lt;=IF($Q206=MesCiclo,InicioCiclo,$Q206+MOD(2-WEEKDAY($Q206),7))+6),1,IF(ISNUMBER($H206),$H206,0)))</f>
        <v/>
      </c>
      <c r="X206" s="63">
        <f>IF($T206="","",IF(AND(ISNUMBER($F206),$F206&lt;=IF($Q206=MesCiclo,InicioCiclo,$Q206+MOD(2-WEEKDAY($Q206),7))+13),1,IF(ISNUMBER($I206),$I206,$W206)))</f>
        <v/>
      </c>
      <c r="Y206" s="63">
        <f>IF($T206="","",IF(AND(ISNUMBER($F206),$F206&lt;=IF($Q206=MesCiclo,InicioCiclo,$Q206+MOD(2-WEEKDAY($Q206),7))+20),1,IF(ISNUMBER($J206),$J206,$X206)))</f>
        <v/>
      </c>
      <c r="Z206" s="63">
        <f>IF($T206="","",IF(AND(ISNUMBER($F206),$F206&lt;=IF($Q206=MesCiclo,InicioCiclo,$Q206+MOD(2-WEEKDAY($Q206),7))+27),1,IF(ISNUMBER($K206),$K206,$Y206)))</f>
        <v/>
      </c>
      <c r="AA206" s="63">
        <f>IF($T206="","",IF(AND(ISNUMBER($F206),$F206&lt;=IF($Q206=MesCiclo,InicioCiclo,$Q206+MOD(2-WEEKDAY($Q206),7))+6),1,IF(N($U206)&gt;0,AVERAGEIFS($W$5:$W$1000,$S$5:$S$1000,ROW(),$T$5:$T$1000,"Sub"),$W206)))</f>
        <v/>
      </c>
      <c r="AB206" s="63">
        <f>IF($T206="","",IF(AND(ISNUMBER($F206),$F206&lt;=IF($Q206=MesCiclo,InicioCiclo,$Q206+MOD(2-WEEKDAY($Q206),7))+13),1,IF(N($U206)&gt;0,AVERAGEIFS($X$5:$X$1000,$S$5:$S$1000,ROW(),$T$5:$T$1000,"Sub"),$X206)))</f>
        <v/>
      </c>
      <c r="AC206" s="63">
        <f>IF($T206="","",IF(AND(ISNUMBER($F206),$F206&lt;=IF($Q206=MesCiclo,InicioCiclo,$Q206+MOD(2-WEEKDAY($Q206),7))+20),1,IF(N($U206)&gt;0,AVERAGEIFS($Y$5:$Y$1000,$S$5:$S$1000,ROW(),$T$5:$T$1000,"Sub"),$Y206)))</f>
        <v/>
      </c>
      <c r="AD206" s="63">
        <f>IF($T206="","",IF(AND(ISNUMBER($F206),$F206&lt;=IF($Q206=MesCiclo,InicioCiclo,$Q206+MOD(2-WEEKDAY($Q206),7))+27),1,IF(N($U206)&gt;0,AVERAGEIFS($Z$5:$Z$1000,$S$5:$S$1000,ROW(),$T$5:$T$1000,"Sub"),$Z206)))</f>
        <v/>
      </c>
      <c r="AE206" s="63">
        <f>IF($T206&lt;&gt;"Macro","",IF(COUNTIFS($Q$5:$Q$1000,$Q206,$T$5:$T$1000,"Macro",$G$5:$G$1000,"&gt;0")=0,1/COUNTIFS($Q$5:$Q$1000,$Q206,$T$5:$T$1000,"Macro"),IF(AND(ISNUMBER($G206),N($G206)&gt;0),$G206,SUMIFS($G$5:$G$1000,$Q$5:$Q$1000,$Q206,$T$5:$T$1000,"Macro")/COUNTIFS($Q$5:$Q$1000,$Q206,$T$5:$T$1000,"Macro",$G$5:$G$1000,"&gt;0"))/(COUNTIFS($Q$5:$Q$1000,$Q206,$T$5:$T$1000,"Macro")*SUMIFS($G$5:$G$1000,$Q$5:$Q$1000,$Q206,$T$5:$T$1000,"Macro")/COUNTIFS($Q$5:$Q$1000,$Q206,$T$5:$T$1000,"Macro",$G$5:$G$1000,"&gt;0"))))</f>
        <v/>
      </c>
    </row>
    <row r="207">
      <c r="A207" s="55">
        <f>IF(NOT((COUNTA($B207:$K207)+COUNTA($O207))&gt;0),"",IF($T207="Macro",COUNTIFS($T$5:$T207,"Macro",$Q$5:$Q207,$Q207),IF(N($S207)=0,"?",COUNTIFS(INDEX($T$5:$T$1000,1):INDEX($T$5:$T$1000,$S207-4),"Macro",INDEX($Q$5:$Q$1000,1):INDEX($Q$5:$Q$1000,$S207-4),INDEX($Q$5:$Q$1000,$S207-4))&amp;"."&amp;COUNTIFS($S$5:$S207,$S207,$T$5:$T207,"Sub"))))</f>
        <v/>
      </c>
      <c r="B207" s="56" t="n"/>
      <c r="C207" s="57" t="n"/>
      <c r="D207" s="58" t="n"/>
      <c r="E207" s="58" t="n"/>
      <c r="F207" s="58" t="n"/>
      <c r="G207" s="59" t="n"/>
      <c r="H207" s="59" t="n"/>
      <c r="I207" s="59" t="n"/>
      <c r="J207" s="59" t="n"/>
      <c r="K207" s="59" t="n"/>
      <c r="L207" s="60">
        <f>IF(NOT((COUNTA($B207:$K207)+COUNTA($O207))&gt;0),"",IF(ISNUMBER($F207),1,IF(N($U207)&gt;0,AVERAGEIFS($V$5:$V$1000,$S$5:$S$1000,ROW(),$T$5:$T$1000,"Sub"),$V207)))</f>
        <v/>
      </c>
      <c r="M207" s="55">
        <f>IF($L207="","",IF($L207&gt;=1,"Completado",IF($L207&gt;0,"En curso","Pendiente")))</f>
        <v/>
      </c>
      <c r="N207" s="55">
        <f>IF(NOT((COUNTA($B207:$K207)+COUNTA($O207))&gt;0),"",IF(ISNUMBER($F207),IF(AND(ISNUMBER($E207),$F207&gt;$E207),"Cumplida con "&amp;($F207-$E207)&amp;IF($F207-$E207=1," día"," días")&amp;" de retraso","Cumplida"),IF(N($L207)&gt;=1,"Cumplida",IF(NOT(ISNUMBER($E207)),"Sin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plazo")))))))</f>
        <v/>
      </c>
      <c r="O207" s="57" t="n"/>
      <c r="P207" s="61">
        <f>IF(NOT((COUNTA($B207:$K207)+COUNTA($O207))&gt;0),"",IF((IF($C207="","Falta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",""))="","✔ OK","⚠ "&amp;LEFT(IF($C207="","Falta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",""),LEN(IF($C207="","Falta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",""))-3)))</f>
        <v/>
      </c>
      <c r="Q207" s="62">
        <f>IF(NOT((COUNTA($B207:$K207)+COUNTA($O207))&gt;0),"",IF(AND($T207="Sub",N($S207)&gt;0),IF(ISNUMBER(INDEX($D$5:$D$1000,$S207-4)),DATE(YEAR(INDEX($D$5:$D$1000,$S207-4)),MONTH(INDEX($D$5:$D$1000,$S207-4)),1),IF(ISNUMBER(INDEX($E$5:$E$1000,$S207-4)),DATE(YEAR(INDEX($E$5:$E$1000,$S207-4)),MONTH(INDEX($E$5:$E$1000,$S207-4)),1),MesCiclo)),IF(ISNUMBER($D207),DATE(YEAR($D207),MONTH($D207),1),IF(ISNUMBER($E207),DATE(YEAR($E207),MONTH($E207),1),MesCiclo))))</f>
        <v/>
      </c>
      <c r="R207" s="63">
        <f>IF(OR($Q207="",$Q207&lt;&gt;MesCiclo),"",COUNTIF($Q$5:$Q207,MesCiclo))</f>
        <v/>
      </c>
      <c r="S207" s="63">
        <f>IF($T207="","",IF($T207="Macro",ROW(),IFERROR(LOOKUP(2,1/($T$5:$T207="Macro"),ROW($T$5:$T207)),0)))</f>
        <v/>
      </c>
      <c r="T207" s="63">
        <f>IF(NOT((COUNTA($B207:$K207)+COUNTA($O207))&gt;0),"",IF($B207="Subactividad","Sub","Macro"))</f>
        <v/>
      </c>
      <c r="U207" s="63">
        <f>IF($T207="Macro",COUNTIFS($S$5:$S$1000,ROW(),$T$5:$T$1000,"Sub"),"")</f>
        <v/>
      </c>
      <c r="V207" s="63">
        <f>IF($T207="","",IF(ISNUMBER($F207),1,IFERROR(LOOKUP(2,1/($H207:$K207&lt;&gt;""),$H207:$K207),0)))</f>
        <v/>
      </c>
      <c r="W207" s="63">
        <f>IF($T207="","",IF(AND(ISNUMBER($F207),$F207&lt;=IF($Q207=MesCiclo,InicioCiclo,$Q207+MOD(2-WEEKDAY($Q207),7))+6),1,IF(ISNUMBER($H207),$H207,0)))</f>
        <v/>
      </c>
      <c r="X207" s="63">
        <f>IF($T207="","",IF(AND(ISNUMBER($F207),$F207&lt;=IF($Q207=MesCiclo,InicioCiclo,$Q207+MOD(2-WEEKDAY($Q207),7))+13),1,IF(ISNUMBER($I207),$I207,$W207)))</f>
        <v/>
      </c>
      <c r="Y207" s="63">
        <f>IF($T207="","",IF(AND(ISNUMBER($F207),$F207&lt;=IF($Q207=MesCiclo,InicioCiclo,$Q207+MOD(2-WEEKDAY($Q207),7))+20),1,IF(ISNUMBER($J207),$J207,$X207)))</f>
        <v/>
      </c>
      <c r="Z207" s="63">
        <f>IF($T207="","",IF(AND(ISNUMBER($F207),$F207&lt;=IF($Q207=MesCiclo,InicioCiclo,$Q207+MOD(2-WEEKDAY($Q207),7))+27),1,IF(ISNUMBER($K207),$K207,$Y207)))</f>
        <v/>
      </c>
      <c r="AA207" s="63">
        <f>IF($T207="","",IF(AND(ISNUMBER($F207),$F207&lt;=IF($Q207=MesCiclo,InicioCiclo,$Q207+MOD(2-WEEKDAY($Q207),7))+6),1,IF(N($U207)&gt;0,AVERAGEIFS($W$5:$W$1000,$S$5:$S$1000,ROW(),$T$5:$T$1000,"Sub"),$W207)))</f>
        <v/>
      </c>
      <c r="AB207" s="63">
        <f>IF($T207="","",IF(AND(ISNUMBER($F207),$F207&lt;=IF($Q207=MesCiclo,InicioCiclo,$Q207+MOD(2-WEEKDAY($Q207),7))+13),1,IF(N($U207)&gt;0,AVERAGEIFS($X$5:$X$1000,$S$5:$S$1000,ROW(),$T$5:$T$1000,"Sub"),$X207)))</f>
        <v/>
      </c>
      <c r="AC207" s="63">
        <f>IF($T207="","",IF(AND(ISNUMBER($F207),$F207&lt;=IF($Q207=MesCiclo,InicioCiclo,$Q207+MOD(2-WEEKDAY($Q207),7))+20),1,IF(N($U207)&gt;0,AVERAGEIFS($Y$5:$Y$1000,$S$5:$S$1000,ROW(),$T$5:$T$1000,"Sub"),$Y207)))</f>
        <v/>
      </c>
      <c r="AD207" s="63">
        <f>IF($T207="","",IF(AND(ISNUMBER($F207),$F207&lt;=IF($Q207=MesCiclo,InicioCiclo,$Q207+MOD(2-WEEKDAY($Q207),7))+27),1,IF(N($U207)&gt;0,AVERAGEIFS($Z$5:$Z$1000,$S$5:$S$1000,ROW(),$T$5:$T$1000,"Sub"),$Z207)))</f>
        <v/>
      </c>
      <c r="AE207" s="63">
        <f>IF($T207&lt;&gt;"Macro","",IF(COUNTIFS($Q$5:$Q$1000,$Q207,$T$5:$T$1000,"Macro",$G$5:$G$1000,"&gt;0")=0,1/COUNTIFS($Q$5:$Q$1000,$Q207,$T$5:$T$1000,"Macro"),IF(AND(ISNUMBER($G207),N($G207)&gt;0),$G207,SUMIFS($G$5:$G$1000,$Q$5:$Q$1000,$Q207,$T$5:$T$1000,"Macro")/COUNTIFS($Q$5:$Q$1000,$Q207,$T$5:$T$1000,"Macro",$G$5:$G$1000,"&gt;0"))/(COUNTIFS($Q$5:$Q$1000,$Q207,$T$5:$T$1000,"Macro")*SUMIFS($G$5:$G$1000,$Q$5:$Q$1000,$Q207,$T$5:$T$1000,"Macro")/COUNTIFS($Q$5:$Q$1000,$Q207,$T$5:$T$1000,"Macro",$G$5:$G$1000,"&gt;0"))))</f>
        <v/>
      </c>
    </row>
    <row r="208">
      <c r="A208" s="55">
        <f>IF(NOT((COUNTA($B208:$K208)+COUNTA($O208))&gt;0),"",IF($T208="Macro",COUNTIFS($T$5:$T208,"Macro",$Q$5:$Q208,$Q208),IF(N($S208)=0,"?",COUNTIFS(INDEX($T$5:$T$1000,1):INDEX($T$5:$T$1000,$S208-4),"Macro",INDEX($Q$5:$Q$1000,1):INDEX($Q$5:$Q$1000,$S208-4),INDEX($Q$5:$Q$1000,$S208-4))&amp;"."&amp;COUNTIFS($S$5:$S208,$S208,$T$5:$T208,"Sub"))))</f>
        <v/>
      </c>
      <c r="B208" s="56" t="n"/>
      <c r="C208" s="57" t="n"/>
      <c r="D208" s="58" t="n"/>
      <c r="E208" s="58" t="n"/>
      <c r="F208" s="58" t="n"/>
      <c r="G208" s="59" t="n"/>
      <c r="H208" s="59" t="n"/>
      <c r="I208" s="59" t="n"/>
      <c r="J208" s="59" t="n"/>
      <c r="K208" s="59" t="n"/>
      <c r="L208" s="60">
        <f>IF(NOT((COUNTA($B208:$K208)+COUNTA($O208))&gt;0),"",IF(ISNUMBER($F208),1,IF(N($U208)&gt;0,AVERAGEIFS($V$5:$V$1000,$S$5:$S$1000,ROW(),$T$5:$T$1000,"Sub"),$V208)))</f>
        <v/>
      </c>
      <c r="M208" s="55">
        <f>IF($L208="","",IF($L208&gt;=1,"Completado",IF($L208&gt;0,"En curso","Pendiente")))</f>
        <v/>
      </c>
      <c r="N208" s="55">
        <f>IF(NOT((COUNTA($B208:$K208)+COUNTA($O208))&gt;0),"",IF(ISNUMBER($F208),IF(AND(ISNUMBER($E208),$F208&gt;$E208),"Cumplida con "&amp;($F208-$E208)&amp;IF($F208-$E208=1," día"," días")&amp;" de retraso","Cumplida"),IF(N($L208)&gt;=1,"Cumplida",IF(NOT(ISNUMBER($E208)),"Sin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plazo")))))))</f>
        <v/>
      </c>
      <c r="O208" s="57" t="n"/>
      <c r="P208" s="61">
        <f>IF(NOT((COUNTA($B208:$K208)+COUNTA($O208))&gt;0),"",IF((IF($C208="","Falta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",""))="","✔ OK","⚠ "&amp;LEFT(IF($C208="","Falta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",""),LEN(IF($C208="","Falta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",""))-3)))</f>
        <v/>
      </c>
      <c r="Q208" s="62">
        <f>IF(NOT((COUNTA($B208:$K208)+COUNTA($O208))&gt;0),"",IF(AND($T208="Sub",N($S208)&gt;0),IF(ISNUMBER(INDEX($D$5:$D$1000,$S208-4)),DATE(YEAR(INDEX($D$5:$D$1000,$S208-4)),MONTH(INDEX($D$5:$D$1000,$S208-4)),1),IF(ISNUMBER(INDEX($E$5:$E$1000,$S208-4)),DATE(YEAR(INDEX($E$5:$E$1000,$S208-4)),MONTH(INDEX($E$5:$E$1000,$S208-4)),1),MesCiclo)),IF(ISNUMBER($D208),DATE(YEAR($D208),MONTH($D208),1),IF(ISNUMBER($E208),DATE(YEAR($E208),MONTH($E208),1),MesCiclo))))</f>
        <v/>
      </c>
      <c r="R208" s="63">
        <f>IF(OR($Q208="",$Q208&lt;&gt;MesCiclo),"",COUNTIF($Q$5:$Q208,MesCiclo))</f>
        <v/>
      </c>
      <c r="S208" s="63">
        <f>IF($T208="","",IF($T208="Macro",ROW(),IFERROR(LOOKUP(2,1/($T$5:$T208="Macro"),ROW($T$5:$T208)),0)))</f>
        <v/>
      </c>
      <c r="T208" s="63">
        <f>IF(NOT((COUNTA($B208:$K208)+COUNTA($O208))&gt;0),"",IF($B208="Subactividad","Sub","Macro"))</f>
        <v/>
      </c>
      <c r="U208" s="63">
        <f>IF($T208="Macro",COUNTIFS($S$5:$S$1000,ROW(),$T$5:$T$1000,"Sub"),"")</f>
        <v/>
      </c>
      <c r="V208" s="63">
        <f>IF($T208="","",IF(ISNUMBER($F208),1,IFERROR(LOOKUP(2,1/($H208:$K208&lt;&gt;""),$H208:$K208),0)))</f>
        <v/>
      </c>
      <c r="W208" s="63">
        <f>IF($T208="","",IF(AND(ISNUMBER($F208),$F208&lt;=IF($Q208=MesCiclo,InicioCiclo,$Q208+MOD(2-WEEKDAY($Q208),7))+6),1,IF(ISNUMBER($H208),$H208,0)))</f>
        <v/>
      </c>
      <c r="X208" s="63">
        <f>IF($T208="","",IF(AND(ISNUMBER($F208),$F208&lt;=IF($Q208=MesCiclo,InicioCiclo,$Q208+MOD(2-WEEKDAY($Q208),7))+13),1,IF(ISNUMBER($I208),$I208,$W208)))</f>
        <v/>
      </c>
      <c r="Y208" s="63">
        <f>IF($T208="","",IF(AND(ISNUMBER($F208),$F208&lt;=IF($Q208=MesCiclo,InicioCiclo,$Q208+MOD(2-WEEKDAY($Q208),7))+20),1,IF(ISNUMBER($J208),$J208,$X208)))</f>
        <v/>
      </c>
      <c r="Z208" s="63">
        <f>IF($T208="","",IF(AND(ISNUMBER($F208),$F208&lt;=IF($Q208=MesCiclo,InicioCiclo,$Q208+MOD(2-WEEKDAY($Q208),7))+27),1,IF(ISNUMBER($K208),$K208,$Y208)))</f>
        <v/>
      </c>
      <c r="AA208" s="63">
        <f>IF($T208="","",IF(AND(ISNUMBER($F208),$F208&lt;=IF($Q208=MesCiclo,InicioCiclo,$Q208+MOD(2-WEEKDAY($Q208),7))+6),1,IF(N($U208)&gt;0,AVERAGEIFS($W$5:$W$1000,$S$5:$S$1000,ROW(),$T$5:$T$1000,"Sub"),$W208)))</f>
        <v/>
      </c>
      <c r="AB208" s="63">
        <f>IF($T208="","",IF(AND(ISNUMBER($F208),$F208&lt;=IF($Q208=MesCiclo,InicioCiclo,$Q208+MOD(2-WEEKDAY($Q208),7))+13),1,IF(N($U208)&gt;0,AVERAGEIFS($X$5:$X$1000,$S$5:$S$1000,ROW(),$T$5:$T$1000,"Sub"),$X208)))</f>
        <v/>
      </c>
      <c r="AC208" s="63">
        <f>IF($T208="","",IF(AND(ISNUMBER($F208),$F208&lt;=IF($Q208=MesCiclo,InicioCiclo,$Q208+MOD(2-WEEKDAY($Q208),7))+20),1,IF(N($U208)&gt;0,AVERAGEIFS($Y$5:$Y$1000,$S$5:$S$1000,ROW(),$T$5:$T$1000,"Sub"),$Y208)))</f>
        <v/>
      </c>
      <c r="AD208" s="63">
        <f>IF($T208="","",IF(AND(ISNUMBER($F208),$F208&lt;=IF($Q208=MesCiclo,InicioCiclo,$Q208+MOD(2-WEEKDAY($Q208),7))+27),1,IF(N($U208)&gt;0,AVERAGEIFS($Z$5:$Z$1000,$S$5:$S$1000,ROW(),$T$5:$T$1000,"Sub"),$Z208)))</f>
        <v/>
      </c>
      <c r="AE208" s="63">
        <f>IF($T208&lt;&gt;"Macro","",IF(COUNTIFS($Q$5:$Q$1000,$Q208,$T$5:$T$1000,"Macro",$G$5:$G$1000,"&gt;0")=0,1/COUNTIFS($Q$5:$Q$1000,$Q208,$T$5:$T$1000,"Macro"),IF(AND(ISNUMBER($G208),N($G208)&gt;0),$G208,SUMIFS($G$5:$G$1000,$Q$5:$Q$1000,$Q208,$T$5:$T$1000,"Macro")/COUNTIFS($Q$5:$Q$1000,$Q208,$T$5:$T$1000,"Macro",$G$5:$G$1000,"&gt;0"))/(COUNTIFS($Q$5:$Q$1000,$Q208,$T$5:$T$1000,"Macro")*SUMIFS($G$5:$G$1000,$Q$5:$Q$1000,$Q208,$T$5:$T$1000,"Macro")/COUNTIFS($Q$5:$Q$1000,$Q208,$T$5:$T$1000,"Macro",$G$5:$G$1000,"&gt;0"))))</f>
        <v/>
      </c>
    </row>
    <row r="209">
      <c r="A209" s="55">
        <f>IF(NOT((COUNTA($B209:$K209)+COUNTA($O209))&gt;0),"",IF($T209="Macro",COUNTIFS($T$5:$T209,"Macro",$Q$5:$Q209,$Q209),IF(N($S209)=0,"?",COUNTIFS(INDEX($T$5:$T$1000,1):INDEX($T$5:$T$1000,$S209-4),"Macro",INDEX($Q$5:$Q$1000,1):INDEX($Q$5:$Q$1000,$S209-4),INDEX($Q$5:$Q$1000,$S209-4))&amp;"."&amp;COUNTIFS($S$5:$S209,$S209,$T$5:$T209,"Sub"))))</f>
        <v/>
      </c>
      <c r="B209" s="56" t="n"/>
      <c r="C209" s="57" t="n"/>
      <c r="D209" s="58" t="n"/>
      <c r="E209" s="58" t="n"/>
      <c r="F209" s="58" t="n"/>
      <c r="G209" s="59" t="n"/>
      <c r="H209" s="59" t="n"/>
      <c r="I209" s="59" t="n"/>
      <c r="J209" s="59" t="n"/>
      <c r="K209" s="59" t="n"/>
      <c r="L209" s="60">
        <f>IF(NOT((COUNTA($B209:$K209)+COUNTA($O209))&gt;0),"",IF(ISNUMBER($F209),1,IF(N($U209)&gt;0,AVERAGEIFS($V$5:$V$1000,$S$5:$S$1000,ROW(),$T$5:$T$1000,"Sub"),$V209)))</f>
        <v/>
      </c>
      <c r="M209" s="55">
        <f>IF($L209="","",IF($L209&gt;=1,"Completado",IF($L209&gt;0,"En curso","Pendiente")))</f>
        <v/>
      </c>
      <c r="N209" s="55">
        <f>IF(NOT((COUNTA($B209:$K209)+COUNTA($O209))&gt;0),"",IF(ISNUMBER($F209),IF(AND(ISNUMBER($E209),$F209&gt;$E209),"Cumplida con "&amp;($F209-$E209)&amp;IF($F209-$E209=1," día"," días")&amp;" de retraso","Cumplida"),IF(N($L209)&gt;=1,"Cumplida",IF(NOT(ISNUMBER($E209)),"Sin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plazo")))))))</f>
        <v/>
      </c>
      <c r="O209" s="57" t="n"/>
      <c r="P209" s="61">
        <f>IF(NOT((COUNTA($B209:$K209)+COUNTA($O209))&gt;0),"",IF((IF($C209="","Falta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",""))="","✔ OK","⚠ "&amp;LEFT(IF($C209="","Falta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",""),LEN(IF($C209="","Falta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",""))-3)))</f>
        <v/>
      </c>
      <c r="Q209" s="62">
        <f>IF(NOT((COUNTA($B209:$K209)+COUNTA($O209))&gt;0),"",IF(AND($T209="Sub",N($S209)&gt;0),IF(ISNUMBER(INDEX($D$5:$D$1000,$S209-4)),DATE(YEAR(INDEX($D$5:$D$1000,$S209-4)),MONTH(INDEX($D$5:$D$1000,$S209-4)),1),IF(ISNUMBER(INDEX($E$5:$E$1000,$S209-4)),DATE(YEAR(INDEX($E$5:$E$1000,$S209-4)),MONTH(INDEX($E$5:$E$1000,$S209-4)),1),MesCiclo)),IF(ISNUMBER($D209),DATE(YEAR($D209),MONTH($D209),1),IF(ISNUMBER($E209),DATE(YEAR($E209),MONTH($E209),1),MesCiclo))))</f>
        <v/>
      </c>
      <c r="R209" s="63">
        <f>IF(OR($Q209="",$Q209&lt;&gt;MesCiclo),"",COUNTIF($Q$5:$Q209,MesCiclo))</f>
        <v/>
      </c>
      <c r="S209" s="63">
        <f>IF($T209="","",IF($T209="Macro",ROW(),IFERROR(LOOKUP(2,1/($T$5:$T209="Macro"),ROW($T$5:$T209)),0)))</f>
        <v/>
      </c>
      <c r="T209" s="63">
        <f>IF(NOT((COUNTA($B209:$K209)+COUNTA($O209))&gt;0),"",IF($B209="Subactividad","Sub","Macro"))</f>
        <v/>
      </c>
      <c r="U209" s="63">
        <f>IF($T209="Macro",COUNTIFS($S$5:$S$1000,ROW(),$T$5:$T$1000,"Sub"),"")</f>
        <v/>
      </c>
      <c r="V209" s="63">
        <f>IF($T209="","",IF(ISNUMBER($F209),1,IFERROR(LOOKUP(2,1/($H209:$K209&lt;&gt;""),$H209:$K209),0)))</f>
        <v/>
      </c>
      <c r="W209" s="63">
        <f>IF($T209="","",IF(AND(ISNUMBER($F209),$F209&lt;=IF($Q209=MesCiclo,InicioCiclo,$Q209+MOD(2-WEEKDAY($Q209),7))+6),1,IF(ISNUMBER($H209),$H209,0)))</f>
        <v/>
      </c>
      <c r="X209" s="63">
        <f>IF($T209="","",IF(AND(ISNUMBER($F209),$F209&lt;=IF($Q209=MesCiclo,InicioCiclo,$Q209+MOD(2-WEEKDAY($Q209),7))+13),1,IF(ISNUMBER($I209),$I209,$W209)))</f>
        <v/>
      </c>
      <c r="Y209" s="63">
        <f>IF($T209="","",IF(AND(ISNUMBER($F209),$F209&lt;=IF($Q209=MesCiclo,InicioCiclo,$Q209+MOD(2-WEEKDAY($Q209),7))+20),1,IF(ISNUMBER($J209),$J209,$X209)))</f>
        <v/>
      </c>
      <c r="Z209" s="63">
        <f>IF($T209="","",IF(AND(ISNUMBER($F209),$F209&lt;=IF($Q209=MesCiclo,InicioCiclo,$Q209+MOD(2-WEEKDAY($Q209),7))+27),1,IF(ISNUMBER($K209),$K209,$Y209)))</f>
        <v/>
      </c>
      <c r="AA209" s="63">
        <f>IF($T209="","",IF(AND(ISNUMBER($F209),$F209&lt;=IF($Q209=MesCiclo,InicioCiclo,$Q209+MOD(2-WEEKDAY($Q209),7))+6),1,IF(N($U209)&gt;0,AVERAGEIFS($W$5:$W$1000,$S$5:$S$1000,ROW(),$T$5:$T$1000,"Sub"),$W209)))</f>
        <v/>
      </c>
      <c r="AB209" s="63">
        <f>IF($T209="","",IF(AND(ISNUMBER($F209),$F209&lt;=IF($Q209=MesCiclo,InicioCiclo,$Q209+MOD(2-WEEKDAY($Q209),7))+13),1,IF(N($U209)&gt;0,AVERAGEIFS($X$5:$X$1000,$S$5:$S$1000,ROW(),$T$5:$T$1000,"Sub"),$X209)))</f>
        <v/>
      </c>
      <c r="AC209" s="63">
        <f>IF($T209="","",IF(AND(ISNUMBER($F209),$F209&lt;=IF($Q209=MesCiclo,InicioCiclo,$Q209+MOD(2-WEEKDAY($Q209),7))+20),1,IF(N($U209)&gt;0,AVERAGEIFS($Y$5:$Y$1000,$S$5:$S$1000,ROW(),$T$5:$T$1000,"Sub"),$Y209)))</f>
        <v/>
      </c>
      <c r="AD209" s="63">
        <f>IF($T209="","",IF(AND(ISNUMBER($F209),$F209&lt;=IF($Q209=MesCiclo,InicioCiclo,$Q209+MOD(2-WEEKDAY($Q209),7))+27),1,IF(N($U209)&gt;0,AVERAGEIFS($Z$5:$Z$1000,$S$5:$S$1000,ROW(),$T$5:$T$1000,"Sub"),$Z209)))</f>
        <v/>
      </c>
      <c r="AE209" s="63">
        <f>IF($T209&lt;&gt;"Macro","",IF(COUNTIFS($Q$5:$Q$1000,$Q209,$T$5:$T$1000,"Macro",$G$5:$G$1000,"&gt;0")=0,1/COUNTIFS($Q$5:$Q$1000,$Q209,$T$5:$T$1000,"Macro"),IF(AND(ISNUMBER($G209),N($G209)&gt;0),$G209,SUMIFS($G$5:$G$1000,$Q$5:$Q$1000,$Q209,$T$5:$T$1000,"Macro")/COUNTIFS($Q$5:$Q$1000,$Q209,$T$5:$T$1000,"Macro",$G$5:$G$1000,"&gt;0"))/(COUNTIFS($Q$5:$Q$1000,$Q209,$T$5:$T$1000,"Macro")*SUMIFS($G$5:$G$1000,$Q$5:$Q$1000,$Q209,$T$5:$T$1000,"Macro")/COUNTIFS($Q$5:$Q$1000,$Q209,$T$5:$T$1000,"Macro",$G$5:$G$1000,"&gt;0"))))</f>
        <v/>
      </c>
    </row>
    <row r="210">
      <c r="A210" s="55">
        <f>IF(NOT((COUNTA($B210:$K210)+COUNTA($O210))&gt;0),"",IF($T210="Macro",COUNTIFS($T$5:$T210,"Macro",$Q$5:$Q210,$Q210),IF(N($S210)=0,"?",COUNTIFS(INDEX($T$5:$T$1000,1):INDEX($T$5:$T$1000,$S210-4),"Macro",INDEX($Q$5:$Q$1000,1):INDEX($Q$5:$Q$1000,$S210-4),INDEX($Q$5:$Q$1000,$S210-4))&amp;"."&amp;COUNTIFS($S$5:$S210,$S210,$T$5:$T210,"Sub"))))</f>
        <v/>
      </c>
      <c r="B210" s="56" t="n"/>
      <c r="C210" s="57" t="n"/>
      <c r="D210" s="58" t="n"/>
      <c r="E210" s="58" t="n"/>
      <c r="F210" s="58" t="n"/>
      <c r="G210" s="59" t="n"/>
      <c r="H210" s="59" t="n"/>
      <c r="I210" s="59" t="n"/>
      <c r="J210" s="59" t="n"/>
      <c r="K210" s="59" t="n"/>
      <c r="L210" s="60">
        <f>IF(NOT((COUNTA($B210:$K210)+COUNTA($O210))&gt;0),"",IF(ISNUMBER($F210),1,IF(N($U210)&gt;0,AVERAGEIFS($V$5:$V$1000,$S$5:$S$1000,ROW(),$T$5:$T$1000,"Sub"),$V210)))</f>
        <v/>
      </c>
      <c r="M210" s="55">
        <f>IF($L210="","",IF($L210&gt;=1,"Completado",IF($L210&gt;0,"En curso","Pendiente")))</f>
        <v/>
      </c>
      <c r="N210" s="55">
        <f>IF(NOT((COUNTA($B210:$K210)+COUNTA($O210))&gt;0),"",IF(ISNUMBER($F210),IF(AND(ISNUMBER($E210),$F210&gt;$E210),"Cumplida con "&amp;($F210-$E210)&amp;IF($F210-$E210=1," día"," días")&amp;" de retraso","Cumplida"),IF(N($L210)&gt;=1,"Cumplida",IF(NOT(ISNUMBER($E210)),"Sin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plazo")))))))</f>
        <v/>
      </c>
      <c r="O210" s="57" t="n"/>
      <c r="P210" s="61">
        <f>IF(NOT((COUNTA($B210:$K210)+COUNTA($O210))&gt;0),"",IF((IF($C210="","Falta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",""))="","✔ OK","⚠ "&amp;LEFT(IF($C210="","Falta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",""),LEN(IF($C210="","Falta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",""))-3)))</f>
        <v/>
      </c>
      <c r="Q210" s="62">
        <f>IF(NOT((COUNTA($B210:$K210)+COUNTA($O210))&gt;0),"",IF(AND($T210="Sub",N($S210)&gt;0),IF(ISNUMBER(INDEX($D$5:$D$1000,$S210-4)),DATE(YEAR(INDEX($D$5:$D$1000,$S210-4)),MONTH(INDEX($D$5:$D$1000,$S210-4)),1),IF(ISNUMBER(INDEX($E$5:$E$1000,$S210-4)),DATE(YEAR(INDEX($E$5:$E$1000,$S210-4)),MONTH(INDEX($E$5:$E$1000,$S210-4)),1),MesCiclo)),IF(ISNUMBER($D210),DATE(YEAR($D210),MONTH($D210),1),IF(ISNUMBER($E210),DATE(YEAR($E210),MONTH($E210),1),MesCiclo))))</f>
        <v/>
      </c>
      <c r="R210" s="63">
        <f>IF(OR($Q210="",$Q210&lt;&gt;MesCiclo),"",COUNTIF($Q$5:$Q210,MesCiclo))</f>
        <v/>
      </c>
      <c r="S210" s="63">
        <f>IF($T210="","",IF($T210="Macro",ROW(),IFERROR(LOOKUP(2,1/($T$5:$T210="Macro"),ROW($T$5:$T210)),0)))</f>
        <v/>
      </c>
      <c r="T210" s="63">
        <f>IF(NOT((COUNTA($B210:$K210)+COUNTA($O210))&gt;0),"",IF($B210="Subactividad","Sub","Macro"))</f>
        <v/>
      </c>
      <c r="U210" s="63">
        <f>IF($T210="Macro",COUNTIFS($S$5:$S$1000,ROW(),$T$5:$T$1000,"Sub"),"")</f>
        <v/>
      </c>
      <c r="V210" s="63">
        <f>IF($T210="","",IF(ISNUMBER($F210),1,IFERROR(LOOKUP(2,1/($H210:$K210&lt;&gt;""),$H210:$K210),0)))</f>
        <v/>
      </c>
      <c r="W210" s="63">
        <f>IF($T210="","",IF(AND(ISNUMBER($F210),$F210&lt;=IF($Q210=MesCiclo,InicioCiclo,$Q210+MOD(2-WEEKDAY($Q210),7))+6),1,IF(ISNUMBER($H210),$H210,0)))</f>
        <v/>
      </c>
      <c r="X210" s="63">
        <f>IF($T210="","",IF(AND(ISNUMBER($F210),$F210&lt;=IF($Q210=MesCiclo,InicioCiclo,$Q210+MOD(2-WEEKDAY($Q210),7))+13),1,IF(ISNUMBER($I210),$I210,$W210)))</f>
        <v/>
      </c>
      <c r="Y210" s="63">
        <f>IF($T210="","",IF(AND(ISNUMBER($F210),$F210&lt;=IF($Q210=MesCiclo,InicioCiclo,$Q210+MOD(2-WEEKDAY($Q210),7))+20),1,IF(ISNUMBER($J210),$J210,$X210)))</f>
        <v/>
      </c>
      <c r="Z210" s="63">
        <f>IF($T210="","",IF(AND(ISNUMBER($F210),$F210&lt;=IF($Q210=MesCiclo,InicioCiclo,$Q210+MOD(2-WEEKDAY($Q210),7))+27),1,IF(ISNUMBER($K210),$K210,$Y210)))</f>
        <v/>
      </c>
      <c r="AA210" s="63">
        <f>IF($T210="","",IF(AND(ISNUMBER($F210),$F210&lt;=IF($Q210=MesCiclo,InicioCiclo,$Q210+MOD(2-WEEKDAY($Q210),7))+6),1,IF(N($U210)&gt;0,AVERAGEIFS($W$5:$W$1000,$S$5:$S$1000,ROW(),$T$5:$T$1000,"Sub"),$W210)))</f>
        <v/>
      </c>
      <c r="AB210" s="63">
        <f>IF($T210="","",IF(AND(ISNUMBER($F210),$F210&lt;=IF($Q210=MesCiclo,InicioCiclo,$Q210+MOD(2-WEEKDAY($Q210),7))+13),1,IF(N($U210)&gt;0,AVERAGEIFS($X$5:$X$1000,$S$5:$S$1000,ROW(),$T$5:$T$1000,"Sub"),$X210)))</f>
        <v/>
      </c>
      <c r="AC210" s="63">
        <f>IF($T210="","",IF(AND(ISNUMBER($F210),$F210&lt;=IF($Q210=MesCiclo,InicioCiclo,$Q210+MOD(2-WEEKDAY($Q210),7))+20),1,IF(N($U210)&gt;0,AVERAGEIFS($Y$5:$Y$1000,$S$5:$S$1000,ROW(),$T$5:$T$1000,"Sub"),$Y210)))</f>
        <v/>
      </c>
      <c r="AD210" s="63">
        <f>IF($T210="","",IF(AND(ISNUMBER($F210),$F210&lt;=IF($Q210=MesCiclo,InicioCiclo,$Q210+MOD(2-WEEKDAY($Q210),7))+27),1,IF(N($U210)&gt;0,AVERAGEIFS($Z$5:$Z$1000,$S$5:$S$1000,ROW(),$T$5:$T$1000,"Sub"),$Z210)))</f>
        <v/>
      </c>
      <c r="AE210" s="63">
        <f>IF($T210&lt;&gt;"Macro","",IF(COUNTIFS($Q$5:$Q$1000,$Q210,$T$5:$T$1000,"Macro",$G$5:$G$1000,"&gt;0")=0,1/COUNTIFS($Q$5:$Q$1000,$Q210,$T$5:$T$1000,"Macro"),IF(AND(ISNUMBER($G210),N($G210)&gt;0),$G210,SUMIFS($G$5:$G$1000,$Q$5:$Q$1000,$Q210,$T$5:$T$1000,"Macro")/COUNTIFS($Q$5:$Q$1000,$Q210,$T$5:$T$1000,"Macro",$G$5:$G$1000,"&gt;0"))/(COUNTIFS($Q$5:$Q$1000,$Q210,$T$5:$T$1000,"Macro")*SUMIFS($G$5:$G$1000,$Q$5:$Q$1000,$Q210,$T$5:$T$1000,"Macro")/COUNTIFS($Q$5:$Q$1000,$Q210,$T$5:$T$1000,"Macro",$G$5:$G$1000,"&gt;0"))))</f>
        <v/>
      </c>
    </row>
    <row r="211">
      <c r="A211" s="55">
        <f>IF(NOT((COUNTA($B211:$K211)+COUNTA($O211))&gt;0),"",IF($T211="Macro",COUNTIFS($T$5:$T211,"Macro",$Q$5:$Q211,$Q211),IF(N($S211)=0,"?",COUNTIFS(INDEX($T$5:$T$1000,1):INDEX($T$5:$T$1000,$S211-4),"Macro",INDEX($Q$5:$Q$1000,1):INDEX($Q$5:$Q$1000,$S211-4),INDEX($Q$5:$Q$1000,$S211-4))&amp;"."&amp;COUNTIFS($S$5:$S211,$S211,$T$5:$T211,"Sub"))))</f>
        <v/>
      </c>
      <c r="B211" s="56" t="n"/>
      <c r="C211" s="57" t="n"/>
      <c r="D211" s="58" t="n"/>
      <c r="E211" s="58" t="n"/>
      <c r="F211" s="58" t="n"/>
      <c r="G211" s="59" t="n"/>
      <c r="H211" s="59" t="n"/>
      <c r="I211" s="59" t="n"/>
      <c r="J211" s="59" t="n"/>
      <c r="K211" s="59" t="n"/>
      <c r="L211" s="60">
        <f>IF(NOT((COUNTA($B211:$K211)+COUNTA($O211))&gt;0),"",IF(ISNUMBER($F211),1,IF(N($U211)&gt;0,AVERAGEIFS($V$5:$V$1000,$S$5:$S$1000,ROW(),$T$5:$T$1000,"Sub"),$V211)))</f>
        <v/>
      </c>
      <c r="M211" s="55">
        <f>IF($L211="","",IF($L211&gt;=1,"Completado",IF($L211&gt;0,"En curso","Pendiente")))</f>
        <v/>
      </c>
      <c r="N211" s="55">
        <f>IF(NOT((COUNTA($B211:$K211)+COUNTA($O211))&gt;0),"",IF(ISNUMBER($F211),IF(AND(ISNUMBER($E211),$F211&gt;$E211),"Cumplida con "&amp;($F211-$E211)&amp;IF($F211-$E211=1," día"," días")&amp;" de retraso","Cumplida"),IF(N($L211)&gt;=1,"Cumplida",IF(NOT(ISNUMBER($E211)),"Sin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plazo")))))))</f>
        <v/>
      </c>
      <c r="O211" s="57" t="n"/>
      <c r="P211" s="61">
        <f>IF(NOT((COUNTA($B211:$K211)+COUNTA($O211))&gt;0),"",IF((IF($C211="","Falta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",""))="","✔ OK","⚠ "&amp;LEFT(IF($C211="","Falta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",""),LEN(IF($C211="","Falta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",""))-3)))</f>
        <v/>
      </c>
      <c r="Q211" s="62">
        <f>IF(NOT((COUNTA($B211:$K211)+COUNTA($O211))&gt;0),"",IF(AND($T211="Sub",N($S211)&gt;0),IF(ISNUMBER(INDEX($D$5:$D$1000,$S211-4)),DATE(YEAR(INDEX($D$5:$D$1000,$S211-4)),MONTH(INDEX($D$5:$D$1000,$S211-4)),1),IF(ISNUMBER(INDEX($E$5:$E$1000,$S211-4)),DATE(YEAR(INDEX($E$5:$E$1000,$S211-4)),MONTH(INDEX($E$5:$E$1000,$S211-4)),1),MesCiclo)),IF(ISNUMBER($D211),DATE(YEAR($D211),MONTH($D211),1),IF(ISNUMBER($E211),DATE(YEAR($E211),MONTH($E211),1),MesCiclo))))</f>
        <v/>
      </c>
      <c r="R211" s="63">
        <f>IF(OR($Q211="",$Q211&lt;&gt;MesCiclo),"",COUNTIF($Q$5:$Q211,MesCiclo))</f>
        <v/>
      </c>
      <c r="S211" s="63">
        <f>IF($T211="","",IF($T211="Macro",ROW(),IFERROR(LOOKUP(2,1/($T$5:$T211="Macro"),ROW($T$5:$T211)),0)))</f>
        <v/>
      </c>
      <c r="T211" s="63">
        <f>IF(NOT((COUNTA($B211:$K211)+COUNTA($O211))&gt;0),"",IF($B211="Subactividad","Sub","Macro"))</f>
        <v/>
      </c>
      <c r="U211" s="63">
        <f>IF($T211="Macro",COUNTIFS($S$5:$S$1000,ROW(),$T$5:$T$1000,"Sub"),"")</f>
        <v/>
      </c>
      <c r="V211" s="63">
        <f>IF($T211="","",IF(ISNUMBER($F211),1,IFERROR(LOOKUP(2,1/($H211:$K211&lt;&gt;""),$H211:$K211),0)))</f>
        <v/>
      </c>
      <c r="W211" s="63">
        <f>IF($T211="","",IF(AND(ISNUMBER($F211),$F211&lt;=IF($Q211=MesCiclo,InicioCiclo,$Q211+MOD(2-WEEKDAY($Q211),7))+6),1,IF(ISNUMBER($H211),$H211,0)))</f>
        <v/>
      </c>
      <c r="X211" s="63">
        <f>IF($T211="","",IF(AND(ISNUMBER($F211),$F211&lt;=IF($Q211=MesCiclo,InicioCiclo,$Q211+MOD(2-WEEKDAY($Q211),7))+13),1,IF(ISNUMBER($I211),$I211,$W211)))</f>
        <v/>
      </c>
      <c r="Y211" s="63">
        <f>IF($T211="","",IF(AND(ISNUMBER($F211),$F211&lt;=IF($Q211=MesCiclo,InicioCiclo,$Q211+MOD(2-WEEKDAY($Q211),7))+20),1,IF(ISNUMBER($J211),$J211,$X211)))</f>
        <v/>
      </c>
      <c r="Z211" s="63">
        <f>IF($T211="","",IF(AND(ISNUMBER($F211),$F211&lt;=IF($Q211=MesCiclo,InicioCiclo,$Q211+MOD(2-WEEKDAY($Q211),7))+27),1,IF(ISNUMBER($K211),$K211,$Y211)))</f>
        <v/>
      </c>
      <c r="AA211" s="63">
        <f>IF($T211="","",IF(AND(ISNUMBER($F211),$F211&lt;=IF($Q211=MesCiclo,InicioCiclo,$Q211+MOD(2-WEEKDAY($Q211),7))+6),1,IF(N($U211)&gt;0,AVERAGEIFS($W$5:$W$1000,$S$5:$S$1000,ROW(),$T$5:$T$1000,"Sub"),$W211)))</f>
        <v/>
      </c>
      <c r="AB211" s="63">
        <f>IF($T211="","",IF(AND(ISNUMBER($F211),$F211&lt;=IF($Q211=MesCiclo,InicioCiclo,$Q211+MOD(2-WEEKDAY($Q211),7))+13),1,IF(N($U211)&gt;0,AVERAGEIFS($X$5:$X$1000,$S$5:$S$1000,ROW(),$T$5:$T$1000,"Sub"),$X211)))</f>
        <v/>
      </c>
      <c r="AC211" s="63">
        <f>IF($T211="","",IF(AND(ISNUMBER($F211),$F211&lt;=IF($Q211=MesCiclo,InicioCiclo,$Q211+MOD(2-WEEKDAY($Q211),7))+20),1,IF(N($U211)&gt;0,AVERAGEIFS($Y$5:$Y$1000,$S$5:$S$1000,ROW(),$T$5:$T$1000,"Sub"),$Y211)))</f>
        <v/>
      </c>
      <c r="AD211" s="63">
        <f>IF($T211="","",IF(AND(ISNUMBER($F211),$F211&lt;=IF($Q211=MesCiclo,InicioCiclo,$Q211+MOD(2-WEEKDAY($Q211),7))+27),1,IF(N($U211)&gt;0,AVERAGEIFS($Z$5:$Z$1000,$S$5:$S$1000,ROW(),$T$5:$T$1000,"Sub"),$Z211)))</f>
        <v/>
      </c>
      <c r="AE211" s="63">
        <f>IF($T211&lt;&gt;"Macro","",IF(COUNTIFS($Q$5:$Q$1000,$Q211,$T$5:$T$1000,"Macro",$G$5:$G$1000,"&gt;0")=0,1/COUNTIFS($Q$5:$Q$1000,$Q211,$T$5:$T$1000,"Macro"),IF(AND(ISNUMBER($G211),N($G211)&gt;0),$G211,SUMIFS($G$5:$G$1000,$Q$5:$Q$1000,$Q211,$T$5:$T$1000,"Macro")/COUNTIFS($Q$5:$Q$1000,$Q211,$T$5:$T$1000,"Macro",$G$5:$G$1000,"&gt;0"))/(COUNTIFS($Q$5:$Q$1000,$Q211,$T$5:$T$1000,"Macro")*SUMIFS($G$5:$G$1000,$Q$5:$Q$1000,$Q211,$T$5:$T$1000,"Macro")/COUNTIFS($Q$5:$Q$1000,$Q211,$T$5:$T$1000,"Macro",$G$5:$G$1000,"&gt;0"))))</f>
        <v/>
      </c>
    </row>
    <row r="212">
      <c r="A212" s="55">
        <f>IF(NOT((COUNTA($B212:$K212)+COUNTA($O212))&gt;0),"",IF($T212="Macro",COUNTIFS($T$5:$T212,"Macro",$Q$5:$Q212,$Q212),IF(N($S212)=0,"?",COUNTIFS(INDEX($T$5:$T$1000,1):INDEX($T$5:$T$1000,$S212-4),"Macro",INDEX($Q$5:$Q$1000,1):INDEX($Q$5:$Q$1000,$S212-4),INDEX($Q$5:$Q$1000,$S212-4))&amp;"."&amp;COUNTIFS($S$5:$S212,$S212,$T$5:$T212,"Sub"))))</f>
        <v/>
      </c>
      <c r="B212" s="56" t="n"/>
      <c r="C212" s="57" t="n"/>
      <c r="D212" s="58" t="n"/>
      <c r="E212" s="58" t="n"/>
      <c r="F212" s="58" t="n"/>
      <c r="G212" s="59" t="n"/>
      <c r="H212" s="59" t="n"/>
      <c r="I212" s="59" t="n"/>
      <c r="J212" s="59" t="n"/>
      <c r="K212" s="59" t="n"/>
      <c r="L212" s="60">
        <f>IF(NOT((COUNTA($B212:$K212)+COUNTA($O212))&gt;0),"",IF(ISNUMBER($F212),1,IF(N($U212)&gt;0,AVERAGEIFS($V$5:$V$1000,$S$5:$S$1000,ROW(),$T$5:$T$1000,"Sub"),$V212)))</f>
        <v/>
      </c>
      <c r="M212" s="55">
        <f>IF($L212="","",IF($L212&gt;=1,"Completado",IF($L212&gt;0,"En curso","Pendiente")))</f>
        <v/>
      </c>
      <c r="N212" s="55">
        <f>IF(NOT((COUNTA($B212:$K212)+COUNTA($O212))&gt;0),"",IF(ISNUMBER($F212),IF(AND(ISNUMBER($E212),$F212&gt;$E212),"Cumplida con "&amp;($F212-$E212)&amp;IF($F212-$E212=1," día"," días")&amp;" de retraso","Cumplida"),IF(N($L212)&gt;=1,"Cumplida",IF(NOT(ISNUMBER($E212)),"Sin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plazo")))))))</f>
        <v/>
      </c>
      <c r="O212" s="57" t="n"/>
      <c r="P212" s="61">
        <f>IF(NOT((COUNTA($B212:$K212)+COUNTA($O212))&gt;0),"",IF((IF($C212="","Falta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",""))="","✔ OK","⚠ "&amp;LEFT(IF($C212="","Falta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",""),LEN(IF($C212="","Falta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",""))-3)))</f>
        <v/>
      </c>
      <c r="Q212" s="62">
        <f>IF(NOT((COUNTA($B212:$K212)+COUNTA($O212))&gt;0),"",IF(AND($T212="Sub",N($S212)&gt;0),IF(ISNUMBER(INDEX($D$5:$D$1000,$S212-4)),DATE(YEAR(INDEX($D$5:$D$1000,$S212-4)),MONTH(INDEX($D$5:$D$1000,$S212-4)),1),IF(ISNUMBER(INDEX($E$5:$E$1000,$S212-4)),DATE(YEAR(INDEX($E$5:$E$1000,$S212-4)),MONTH(INDEX($E$5:$E$1000,$S212-4)),1),MesCiclo)),IF(ISNUMBER($D212),DATE(YEAR($D212),MONTH($D212),1),IF(ISNUMBER($E212),DATE(YEAR($E212),MONTH($E212),1),MesCiclo))))</f>
        <v/>
      </c>
      <c r="R212" s="63">
        <f>IF(OR($Q212="",$Q212&lt;&gt;MesCiclo),"",COUNTIF($Q$5:$Q212,MesCiclo))</f>
        <v/>
      </c>
      <c r="S212" s="63">
        <f>IF($T212="","",IF($T212="Macro",ROW(),IFERROR(LOOKUP(2,1/($T$5:$T212="Macro"),ROW($T$5:$T212)),0)))</f>
        <v/>
      </c>
      <c r="T212" s="63">
        <f>IF(NOT((COUNTA($B212:$K212)+COUNTA($O212))&gt;0),"",IF($B212="Subactividad","Sub","Macro"))</f>
        <v/>
      </c>
      <c r="U212" s="63">
        <f>IF($T212="Macro",COUNTIFS($S$5:$S$1000,ROW(),$T$5:$T$1000,"Sub"),"")</f>
        <v/>
      </c>
      <c r="V212" s="63">
        <f>IF($T212="","",IF(ISNUMBER($F212),1,IFERROR(LOOKUP(2,1/($H212:$K212&lt;&gt;""),$H212:$K212),0)))</f>
        <v/>
      </c>
      <c r="W212" s="63">
        <f>IF($T212="","",IF(AND(ISNUMBER($F212),$F212&lt;=IF($Q212=MesCiclo,InicioCiclo,$Q212+MOD(2-WEEKDAY($Q212),7))+6),1,IF(ISNUMBER($H212),$H212,0)))</f>
        <v/>
      </c>
      <c r="X212" s="63">
        <f>IF($T212="","",IF(AND(ISNUMBER($F212),$F212&lt;=IF($Q212=MesCiclo,InicioCiclo,$Q212+MOD(2-WEEKDAY($Q212),7))+13),1,IF(ISNUMBER($I212),$I212,$W212)))</f>
        <v/>
      </c>
      <c r="Y212" s="63">
        <f>IF($T212="","",IF(AND(ISNUMBER($F212),$F212&lt;=IF($Q212=MesCiclo,InicioCiclo,$Q212+MOD(2-WEEKDAY($Q212),7))+20),1,IF(ISNUMBER($J212),$J212,$X212)))</f>
        <v/>
      </c>
      <c r="Z212" s="63">
        <f>IF($T212="","",IF(AND(ISNUMBER($F212),$F212&lt;=IF($Q212=MesCiclo,InicioCiclo,$Q212+MOD(2-WEEKDAY($Q212),7))+27),1,IF(ISNUMBER($K212),$K212,$Y212)))</f>
        <v/>
      </c>
      <c r="AA212" s="63">
        <f>IF($T212="","",IF(AND(ISNUMBER($F212),$F212&lt;=IF($Q212=MesCiclo,InicioCiclo,$Q212+MOD(2-WEEKDAY($Q212),7))+6),1,IF(N($U212)&gt;0,AVERAGEIFS($W$5:$W$1000,$S$5:$S$1000,ROW(),$T$5:$T$1000,"Sub"),$W212)))</f>
        <v/>
      </c>
      <c r="AB212" s="63">
        <f>IF($T212="","",IF(AND(ISNUMBER($F212),$F212&lt;=IF($Q212=MesCiclo,InicioCiclo,$Q212+MOD(2-WEEKDAY($Q212),7))+13),1,IF(N($U212)&gt;0,AVERAGEIFS($X$5:$X$1000,$S$5:$S$1000,ROW(),$T$5:$T$1000,"Sub"),$X212)))</f>
        <v/>
      </c>
      <c r="AC212" s="63">
        <f>IF($T212="","",IF(AND(ISNUMBER($F212),$F212&lt;=IF($Q212=MesCiclo,InicioCiclo,$Q212+MOD(2-WEEKDAY($Q212),7))+20),1,IF(N($U212)&gt;0,AVERAGEIFS($Y$5:$Y$1000,$S$5:$S$1000,ROW(),$T$5:$T$1000,"Sub"),$Y212)))</f>
        <v/>
      </c>
      <c r="AD212" s="63">
        <f>IF($T212="","",IF(AND(ISNUMBER($F212),$F212&lt;=IF($Q212=MesCiclo,InicioCiclo,$Q212+MOD(2-WEEKDAY($Q212),7))+27),1,IF(N($U212)&gt;0,AVERAGEIFS($Z$5:$Z$1000,$S$5:$S$1000,ROW(),$T$5:$T$1000,"Sub"),$Z212)))</f>
        <v/>
      </c>
      <c r="AE212" s="63">
        <f>IF($T212&lt;&gt;"Macro","",IF(COUNTIFS($Q$5:$Q$1000,$Q212,$T$5:$T$1000,"Macro",$G$5:$G$1000,"&gt;0")=0,1/COUNTIFS($Q$5:$Q$1000,$Q212,$T$5:$T$1000,"Macro"),IF(AND(ISNUMBER($G212),N($G212)&gt;0),$G212,SUMIFS($G$5:$G$1000,$Q$5:$Q$1000,$Q212,$T$5:$T$1000,"Macro")/COUNTIFS($Q$5:$Q$1000,$Q212,$T$5:$T$1000,"Macro",$G$5:$G$1000,"&gt;0"))/(COUNTIFS($Q$5:$Q$1000,$Q212,$T$5:$T$1000,"Macro")*SUMIFS($G$5:$G$1000,$Q$5:$Q$1000,$Q212,$T$5:$T$1000,"Macro")/COUNTIFS($Q$5:$Q$1000,$Q212,$T$5:$T$1000,"Macro",$G$5:$G$1000,"&gt;0"))))</f>
        <v/>
      </c>
    </row>
    <row r="213">
      <c r="A213" s="55">
        <f>IF(NOT((COUNTA($B213:$K213)+COUNTA($O213))&gt;0),"",IF($T213="Macro",COUNTIFS($T$5:$T213,"Macro",$Q$5:$Q213,$Q213),IF(N($S213)=0,"?",COUNTIFS(INDEX($T$5:$T$1000,1):INDEX($T$5:$T$1000,$S213-4),"Macro",INDEX($Q$5:$Q$1000,1):INDEX($Q$5:$Q$1000,$S213-4),INDEX($Q$5:$Q$1000,$S213-4))&amp;"."&amp;COUNTIFS($S$5:$S213,$S213,$T$5:$T213,"Sub"))))</f>
        <v/>
      </c>
      <c r="B213" s="56" t="n"/>
      <c r="C213" s="57" t="n"/>
      <c r="D213" s="58" t="n"/>
      <c r="E213" s="58" t="n"/>
      <c r="F213" s="58" t="n"/>
      <c r="G213" s="59" t="n"/>
      <c r="H213" s="59" t="n"/>
      <c r="I213" s="59" t="n"/>
      <c r="J213" s="59" t="n"/>
      <c r="K213" s="59" t="n"/>
      <c r="L213" s="60">
        <f>IF(NOT((COUNTA($B213:$K213)+COUNTA($O213))&gt;0),"",IF(ISNUMBER($F213),1,IF(N($U213)&gt;0,AVERAGEIFS($V$5:$V$1000,$S$5:$S$1000,ROW(),$T$5:$T$1000,"Sub"),$V213)))</f>
        <v/>
      </c>
      <c r="M213" s="55">
        <f>IF($L213="","",IF($L213&gt;=1,"Completado",IF($L213&gt;0,"En curso","Pendiente")))</f>
        <v/>
      </c>
      <c r="N213" s="55">
        <f>IF(NOT((COUNTA($B213:$K213)+COUNTA($O213))&gt;0),"",IF(ISNUMBER($F213),IF(AND(ISNUMBER($E213),$F213&gt;$E213),"Cumplida con "&amp;($F213-$E213)&amp;IF($F213-$E213=1," día"," días")&amp;" de retraso","Cumplida"),IF(N($L213)&gt;=1,"Cumplida",IF(NOT(ISNUMBER($E213)),"Sin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plazo")))))))</f>
        <v/>
      </c>
      <c r="O213" s="57" t="n"/>
      <c r="P213" s="61">
        <f>IF(NOT((COUNTA($B213:$K213)+COUNTA($O213))&gt;0),"",IF((IF($C213="","Falta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",""))="","✔ OK","⚠ "&amp;LEFT(IF($C213="","Falta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",""),LEN(IF($C213="","Falta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",""))-3)))</f>
        <v/>
      </c>
      <c r="Q213" s="62">
        <f>IF(NOT((COUNTA($B213:$K213)+COUNTA($O213))&gt;0),"",IF(AND($T213="Sub",N($S213)&gt;0),IF(ISNUMBER(INDEX($D$5:$D$1000,$S213-4)),DATE(YEAR(INDEX($D$5:$D$1000,$S213-4)),MONTH(INDEX($D$5:$D$1000,$S213-4)),1),IF(ISNUMBER(INDEX($E$5:$E$1000,$S213-4)),DATE(YEAR(INDEX($E$5:$E$1000,$S213-4)),MONTH(INDEX($E$5:$E$1000,$S213-4)),1),MesCiclo)),IF(ISNUMBER($D213),DATE(YEAR($D213),MONTH($D213),1),IF(ISNUMBER($E213),DATE(YEAR($E213),MONTH($E213),1),MesCiclo))))</f>
        <v/>
      </c>
      <c r="R213" s="63">
        <f>IF(OR($Q213="",$Q213&lt;&gt;MesCiclo),"",COUNTIF($Q$5:$Q213,MesCiclo))</f>
        <v/>
      </c>
      <c r="S213" s="63">
        <f>IF($T213="","",IF($T213="Macro",ROW(),IFERROR(LOOKUP(2,1/($T$5:$T213="Macro"),ROW($T$5:$T213)),0)))</f>
        <v/>
      </c>
      <c r="T213" s="63">
        <f>IF(NOT((COUNTA($B213:$K213)+COUNTA($O213))&gt;0),"",IF($B213="Subactividad","Sub","Macro"))</f>
        <v/>
      </c>
      <c r="U213" s="63">
        <f>IF($T213="Macro",COUNTIFS($S$5:$S$1000,ROW(),$T$5:$T$1000,"Sub"),"")</f>
        <v/>
      </c>
      <c r="V213" s="63">
        <f>IF($T213="","",IF(ISNUMBER($F213),1,IFERROR(LOOKUP(2,1/($H213:$K213&lt;&gt;""),$H213:$K213),0)))</f>
        <v/>
      </c>
      <c r="W213" s="63">
        <f>IF($T213="","",IF(AND(ISNUMBER($F213),$F213&lt;=IF($Q213=MesCiclo,InicioCiclo,$Q213+MOD(2-WEEKDAY($Q213),7))+6),1,IF(ISNUMBER($H213),$H213,0)))</f>
        <v/>
      </c>
      <c r="X213" s="63">
        <f>IF($T213="","",IF(AND(ISNUMBER($F213),$F213&lt;=IF($Q213=MesCiclo,InicioCiclo,$Q213+MOD(2-WEEKDAY($Q213),7))+13),1,IF(ISNUMBER($I213),$I213,$W213)))</f>
        <v/>
      </c>
      <c r="Y213" s="63">
        <f>IF($T213="","",IF(AND(ISNUMBER($F213),$F213&lt;=IF($Q213=MesCiclo,InicioCiclo,$Q213+MOD(2-WEEKDAY($Q213),7))+20),1,IF(ISNUMBER($J213),$J213,$X213)))</f>
        <v/>
      </c>
      <c r="Z213" s="63">
        <f>IF($T213="","",IF(AND(ISNUMBER($F213),$F213&lt;=IF($Q213=MesCiclo,InicioCiclo,$Q213+MOD(2-WEEKDAY($Q213),7))+27),1,IF(ISNUMBER($K213),$K213,$Y213)))</f>
        <v/>
      </c>
      <c r="AA213" s="63">
        <f>IF($T213="","",IF(AND(ISNUMBER($F213),$F213&lt;=IF($Q213=MesCiclo,InicioCiclo,$Q213+MOD(2-WEEKDAY($Q213),7))+6),1,IF(N($U213)&gt;0,AVERAGEIFS($W$5:$W$1000,$S$5:$S$1000,ROW(),$T$5:$T$1000,"Sub"),$W213)))</f>
        <v/>
      </c>
      <c r="AB213" s="63">
        <f>IF($T213="","",IF(AND(ISNUMBER($F213),$F213&lt;=IF($Q213=MesCiclo,InicioCiclo,$Q213+MOD(2-WEEKDAY($Q213),7))+13),1,IF(N($U213)&gt;0,AVERAGEIFS($X$5:$X$1000,$S$5:$S$1000,ROW(),$T$5:$T$1000,"Sub"),$X213)))</f>
        <v/>
      </c>
      <c r="AC213" s="63">
        <f>IF($T213="","",IF(AND(ISNUMBER($F213),$F213&lt;=IF($Q213=MesCiclo,InicioCiclo,$Q213+MOD(2-WEEKDAY($Q213),7))+20),1,IF(N($U213)&gt;0,AVERAGEIFS($Y$5:$Y$1000,$S$5:$S$1000,ROW(),$T$5:$T$1000,"Sub"),$Y213)))</f>
        <v/>
      </c>
      <c r="AD213" s="63">
        <f>IF($T213="","",IF(AND(ISNUMBER($F213),$F213&lt;=IF($Q213=MesCiclo,InicioCiclo,$Q213+MOD(2-WEEKDAY($Q213),7))+27),1,IF(N($U213)&gt;0,AVERAGEIFS($Z$5:$Z$1000,$S$5:$S$1000,ROW(),$T$5:$T$1000,"Sub"),$Z213)))</f>
        <v/>
      </c>
      <c r="AE213" s="63">
        <f>IF($T213&lt;&gt;"Macro","",IF(COUNTIFS($Q$5:$Q$1000,$Q213,$T$5:$T$1000,"Macro",$G$5:$G$1000,"&gt;0")=0,1/COUNTIFS($Q$5:$Q$1000,$Q213,$T$5:$T$1000,"Macro"),IF(AND(ISNUMBER($G213),N($G213)&gt;0),$G213,SUMIFS($G$5:$G$1000,$Q$5:$Q$1000,$Q213,$T$5:$T$1000,"Macro")/COUNTIFS($Q$5:$Q$1000,$Q213,$T$5:$T$1000,"Macro",$G$5:$G$1000,"&gt;0"))/(COUNTIFS($Q$5:$Q$1000,$Q213,$T$5:$T$1000,"Macro")*SUMIFS($G$5:$G$1000,$Q$5:$Q$1000,$Q213,$T$5:$T$1000,"Macro")/COUNTIFS($Q$5:$Q$1000,$Q213,$T$5:$T$1000,"Macro",$G$5:$G$1000,"&gt;0"))))</f>
        <v/>
      </c>
    </row>
    <row r="214">
      <c r="A214" s="55">
        <f>IF(NOT((COUNTA($B214:$K214)+COUNTA($O214))&gt;0),"",IF($T214="Macro",COUNTIFS($T$5:$T214,"Macro",$Q$5:$Q214,$Q214),IF(N($S214)=0,"?",COUNTIFS(INDEX($T$5:$T$1000,1):INDEX($T$5:$T$1000,$S214-4),"Macro",INDEX($Q$5:$Q$1000,1):INDEX($Q$5:$Q$1000,$S214-4),INDEX($Q$5:$Q$1000,$S214-4))&amp;"."&amp;COUNTIFS($S$5:$S214,$S214,$T$5:$T214,"Sub"))))</f>
        <v/>
      </c>
      <c r="B214" s="56" t="n"/>
      <c r="C214" s="57" t="n"/>
      <c r="D214" s="58" t="n"/>
      <c r="E214" s="58" t="n"/>
      <c r="F214" s="58" t="n"/>
      <c r="G214" s="59" t="n"/>
      <c r="H214" s="59" t="n"/>
      <c r="I214" s="59" t="n"/>
      <c r="J214" s="59" t="n"/>
      <c r="K214" s="59" t="n"/>
      <c r="L214" s="60">
        <f>IF(NOT((COUNTA($B214:$K214)+COUNTA($O214))&gt;0),"",IF(ISNUMBER($F214),1,IF(N($U214)&gt;0,AVERAGEIFS($V$5:$V$1000,$S$5:$S$1000,ROW(),$T$5:$T$1000,"Sub"),$V214)))</f>
        <v/>
      </c>
      <c r="M214" s="55">
        <f>IF($L214="","",IF($L214&gt;=1,"Completado",IF($L214&gt;0,"En curso","Pendiente")))</f>
        <v/>
      </c>
      <c r="N214" s="55">
        <f>IF(NOT((COUNTA($B214:$K214)+COUNTA($O214))&gt;0),"",IF(ISNUMBER($F214),IF(AND(ISNUMBER($E214),$F214&gt;$E214),"Cumplida con "&amp;($F214-$E214)&amp;IF($F214-$E214=1," día"," días")&amp;" de retraso","Cumplida"),IF(N($L214)&gt;=1,"Cumplida",IF(NOT(ISNUMBER($E214)),"Sin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plazo")))))))</f>
        <v/>
      </c>
      <c r="O214" s="57" t="n"/>
      <c r="P214" s="61">
        <f>IF(NOT((COUNTA($B214:$K214)+COUNTA($O214))&gt;0),"",IF((IF($C214="","Falta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",""))="","✔ OK","⚠ "&amp;LEFT(IF($C214="","Falta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",""),LEN(IF($C214="","Falta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",""))-3)))</f>
        <v/>
      </c>
      <c r="Q214" s="62">
        <f>IF(NOT((COUNTA($B214:$K214)+COUNTA($O214))&gt;0),"",IF(AND($T214="Sub",N($S214)&gt;0),IF(ISNUMBER(INDEX($D$5:$D$1000,$S214-4)),DATE(YEAR(INDEX($D$5:$D$1000,$S214-4)),MONTH(INDEX($D$5:$D$1000,$S214-4)),1),IF(ISNUMBER(INDEX($E$5:$E$1000,$S214-4)),DATE(YEAR(INDEX($E$5:$E$1000,$S214-4)),MONTH(INDEX($E$5:$E$1000,$S214-4)),1),MesCiclo)),IF(ISNUMBER($D214),DATE(YEAR($D214),MONTH($D214),1),IF(ISNUMBER($E214),DATE(YEAR($E214),MONTH($E214),1),MesCiclo))))</f>
        <v/>
      </c>
      <c r="R214" s="63">
        <f>IF(OR($Q214="",$Q214&lt;&gt;MesCiclo),"",COUNTIF($Q$5:$Q214,MesCiclo))</f>
        <v/>
      </c>
      <c r="S214" s="63">
        <f>IF($T214="","",IF($T214="Macro",ROW(),IFERROR(LOOKUP(2,1/($T$5:$T214="Macro"),ROW($T$5:$T214)),0)))</f>
        <v/>
      </c>
      <c r="T214" s="63">
        <f>IF(NOT((COUNTA($B214:$K214)+COUNTA($O214))&gt;0),"",IF($B214="Subactividad","Sub","Macro"))</f>
        <v/>
      </c>
      <c r="U214" s="63">
        <f>IF($T214="Macro",COUNTIFS($S$5:$S$1000,ROW(),$T$5:$T$1000,"Sub"),"")</f>
        <v/>
      </c>
      <c r="V214" s="63">
        <f>IF($T214="","",IF(ISNUMBER($F214),1,IFERROR(LOOKUP(2,1/($H214:$K214&lt;&gt;""),$H214:$K214),0)))</f>
        <v/>
      </c>
      <c r="W214" s="63">
        <f>IF($T214="","",IF(AND(ISNUMBER($F214),$F214&lt;=IF($Q214=MesCiclo,InicioCiclo,$Q214+MOD(2-WEEKDAY($Q214),7))+6),1,IF(ISNUMBER($H214),$H214,0)))</f>
        <v/>
      </c>
      <c r="X214" s="63">
        <f>IF($T214="","",IF(AND(ISNUMBER($F214),$F214&lt;=IF($Q214=MesCiclo,InicioCiclo,$Q214+MOD(2-WEEKDAY($Q214),7))+13),1,IF(ISNUMBER($I214),$I214,$W214)))</f>
        <v/>
      </c>
      <c r="Y214" s="63">
        <f>IF($T214="","",IF(AND(ISNUMBER($F214),$F214&lt;=IF($Q214=MesCiclo,InicioCiclo,$Q214+MOD(2-WEEKDAY($Q214),7))+20),1,IF(ISNUMBER($J214),$J214,$X214)))</f>
        <v/>
      </c>
      <c r="Z214" s="63">
        <f>IF($T214="","",IF(AND(ISNUMBER($F214),$F214&lt;=IF($Q214=MesCiclo,InicioCiclo,$Q214+MOD(2-WEEKDAY($Q214),7))+27),1,IF(ISNUMBER($K214),$K214,$Y214)))</f>
        <v/>
      </c>
      <c r="AA214" s="63">
        <f>IF($T214="","",IF(AND(ISNUMBER($F214),$F214&lt;=IF($Q214=MesCiclo,InicioCiclo,$Q214+MOD(2-WEEKDAY($Q214),7))+6),1,IF(N($U214)&gt;0,AVERAGEIFS($W$5:$W$1000,$S$5:$S$1000,ROW(),$T$5:$T$1000,"Sub"),$W214)))</f>
        <v/>
      </c>
      <c r="AB214" s="63">
        <f>IF($T214="","",IF(AND(ISNUMBER($F214),$F214&lt;=IF($Q214=MesCiclo,InicioCiclo,$Q214+MOD(2-WEEKDAY($Q214),7))+13),1,IF(N($U214)&gt;0,AVERAGEIFS($X$5:$X$1000,$S$5:$S$1000,ROW(),$T$5:$T$1000,"Sub"),$X214)))</f>
        <v/>
      </c>
      <c r="AC214" s="63">
        <f>IF($T214="","",IF(AND(ISNUMBER($F214),$F214&lt;=IF($Q214=MesCiclo,InicioCiclo,$Q214+MOD(2-WEEKDAY($Q214),7))+20),1,IF(N($U214)&gt;0,AVERAGEIFS($Y$5:$Y$1000,$S$5:$S$1000,ROW(),$T$5:$T$1000,"Sub"),$Y214)))</f>
        <v/>
      </c>
      <c r="AD214" s="63">
        <f>IF($T214="","",IF(AND(ISNUMBER($F214),$F214&lt;=IF($Q214=MesCiclo,InicioCiclo,$Q214+MOD(2-WEEKDAY($Q214),7))+27),1,IF(N($U214)&gt;0,AVERAGEIFS($Z$5:$Z$1000,$S$5:$S$1000,ROW(),$T$5:$T$1000,"Sub"),$Z214)))</f>
        <v/>
      </c>
      <c r="AE214" s="63">
        <f>IF($T214&lt;&gt;"Macro","",IF(COUNTIFS($Q$5:$Q$1000,$Q214,$T$5:$T$1000,"Macro",$G$5:$G$1000,"&gt;0")=0,1/COUNTIFS($Q$5:$Q$1000,$Q214,$T$5:$T$1000,"Macro"),IF(AND(ISNUMBER($G214),N($G214)&gt;0),$G214,SUMIFS($G$5:$G$1000,$Q$5:$Q$1000,$Q214,$T$5:$T$1000,"Macro")/COUNTIFS($Q$5:$Q$1000,$Q214,$T$5:$T$1000,"Macro",$G$5:$G$1000,"&gt;0"))/(COUNTIFS($Q$5:$Q$1000,$Q214,$T$5:$T$1000,"Macro")*SUMIFS($G$5:$G$1000,$Q$5:$Q$1000,$Q214,$T$5:$T$1000,"Macro")/COUNTIFS($Q$5:$Q$1000,$Q214,$T$5:$T$1000,"Macro",$G$5:$G$1000,"&gt;0"))))</f>
        <v/>
      </c>
    </row>
    <row r="215">
      <c r="A215" s="55">
        <f>IF(NOT((COUNTA($B215:$K215)+COUNTA($O215))&gt;0),"",IF($T215="Macro",COUNTIFS($T$5:$T215,"Macro",$Q$5:$Q215,$Q215),IF(N($S215)=0,"?",COUNTIFS(INDEX($T$5:$T$1000,1):INDEX($T$5:$T$1000,$S215-4),"Macro",INDEX($Q$5:$Q$1000,1):INDEX($Q$5:$Q$1000,$S215-4),INDEX($Q$5:$Q$1000,$S215-4))&amp;"."&amp;COUNTIFS($S$5:$S215,$S215,$T$5:$T215,"Sub"))))</f>
        <v/>
      </c>
      <c r="B215" s="56" t="n"/>
      <c r="C215" s="57" t="n"/>
      <c r="D215" s="58" t="n"/>
      <c r="E215" s="58" t="n"/>
      <c r="F215" s="58" t="n"/>
      <c r="G215" s="59" t="n"/>
      <c r="H215" s="59" t="n"/>
      <c r="I215" s="59" t="n"/>
      <c r="J215" s="59" t="n"/>
      <c r="K215" s="59" t="n"/>
      <c r="L215" s="60">
        <f>IF(NOT((COUNTA($B215:$K215)+COUNTA($O215))&gt;0),"",IF(ISNUMBER($F215),1,IF(N($U215)&gt;0,AVERAGEIFS($V$5:$V$1000,$S$5:$S$1000,ROW(),$T$5:$T$1000,"Sub"),$V215)))</f>
        <v/>
      </c>
      <c r="M215" s="55">
        <f>IF($L215="","",IF($L215&gt;=1,"Completado",IF($L215&gt;0,"En curso","Pendiente")))</f>
        <v/>
      </c>
      <c r="N215" s="55">
        <f>IF(NOT((COUNTA($B215:$K215)+COUNTA($O215))&gt;0),"",IF(ISNUMBER($F215),IF(AND(ISNUMBER($E215),$F215&gt;$E215),"Cumplida con "&amp;($F215-$E215)&amp;IF($F215-$E215=1," día"," días")&amp;" de retraso","Cumplida"),IF(N($L215)&gt;=1,"Cumplida",IF(NOT(ISNUMBER($E215)),"Sin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plazo")))))))</f>
        <v/>
      </c>
      <c r="O215" s="57" t="n"/>
      <c r="P215" s="61">
        <f>IF(NOT((COUNTA($B215:$K215)+COUNTA($O215))&gt;0),"",IF((IF($C215="","Falta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",""))="","✔ OK","⚠ "&amp;LEFT(IF($C215="","Falta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",""),LEN(IF($C215="","Falta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",""))-3)))</f>
        <v/>
      </c>
      <c r="Q215" s="62">
        <f>IF(NOT((COUNTA($B215:$K215)+COUNTA($O215))&gt;0),"",IF(AND($T215="Sub",N($S215)&gt;0),IF(ISNUMBER(INDEX($D$5:$D$1000,$S215-4)),DATE(YEAR(INDEX($D$5:$D$1000,$S215-4)),MONTH(INDEX($D$5:$D$1000,$S215-4)),1),IF(ISNUMBER(INDEX($E$5:$E$1000,$S215-4)),DATE(YEAR(INDEX($E$5:$E$1000,$S215-4)),MONTH(INDEX($E$5:$E$1000,$S215-4)),1),MesCiclo)),IF(ISNUMBER($D215),DATE(YEAR($D215),MONTH($D215),1),IF(ISNUMBER($E215),DATE(YEAR($E215),MONTH($E215),1),MesCiclo))))</f>
        <v/>
      </c>
      <c r="R215" s="63">
        <f>IF(OR($Q215="",$Q215&lt;&gt;MesCiclo),"",COUNTIF($Q$5:$Q215,MesCiclo))</f>
        <v/>
      </c>
      <c r="S215" s="63">
        <f>IF($T215="","",IF($T215="Macro",ROW(),IFERROR(LOOKUP(2,1/($T$5:$T215="Macro"),ROW($T$5:$T215)),0)))</f>
        <v/>
      </c>
      <c r="T215" s="63">
        <f>IF(NOT((COUNTA($B215:$K215)+COUNTA($O215))&gt;0),"",IF($B215="Subactividad","Sub","Macro"))</f>
        <v/>
      </c>
      <c r="U215" s="63">
        <f>IF($T215="Macro",COUNTIFS($S$5:$S$1000,ROW(),$T$5:$T$1000,"Sub"),"")</f>
        <v/>
      </c>
      <c r="V215" s="63">
        <f>IF($T215="","",IF(ISNUMBER($F215),1,IFERROR(LOOKUP(2,1/($H215:$K215&lt;&gt;""),$H215:$K215),0)))</f>
        <v/>
      </c>
      <c r="W215" s="63">
        <f>IF($T215="","",IF(AND(ISNUMBER($F215),$F215&lt;=IF($Q215=MesCiclo,InicioCiclo,$Q215+MOD(2-WEEKDAY($Q215),7))+6),1,IF(ISNUMBER($H215),$H215,0)))</f>
        <v/>
      </c>
      <c r="X215" s="63">
        <f>IF($T215="","",IF(AND(ISNUMBER($F215),$F215&lt;=IF($Q215=MesCiclo,InicioCiclo,$Q215+MOD(2-WEEKDAY($Q215),7))+13),1,IF(ISNUMBER($I215),$I215,$W215)))</f>
        <v/>
      </c>
      <c r="Y215" s="63">
        <f>IF($T215="","",IF(AND(ISNUMBER($F215),$F215&lt;=IF($Q215=MesCiclo,InicioCiclo,$Q215+MOD(2-WEEKDAY($Q215),7))+20),1,IF(ISNUMBER($J215),$J215,$X215)))</f>
        <v/>
      </c>
      <c r="Z215" s="63">
        <f>IF($T215="","",IF(AND(ISNUMBER($F215),$F215&lt;=IF($Q215=MesCiclo,InicioCiclo,$Q215+MOD(2-WEEKDAY($Q215),7))+27),1,IF(ISNUMBER($K215),$K215,$Y215)))</f>
        <v/>
      </c>
      <c r="AA215" s="63">
        <f>IF($T215="","",IF(AND(ISNUMBER($F215),$F215&lt;=IF($Q215=MesCiclo,InicioCiclo,$Q215+MOD(2-WEEKDAY($Q215),7))+6),1,IF(N($U215)&gt;0,AVERAGEIFS($W$5:$W$1000,$S$5:$S$1000,ROW(),$T$5:$T$1000,"Sub"),$W215)))</f>
        <v/>
      </c>
      <c r="AB215" s="63">
        <f>IF($T215="","",IF(AND(ISNUMBER($F215),$F215&lt;=IF($Q215=MesCiclo,InicioCiclo,$Q215+MOD(2-WEEKDAY($Q215),7))+13),1,IF(N($U215)&gt;0,AVERAGEIFS($X$5:$X$1000,$S$5:$S$1000,ROW(),$T$5:$T$1000,"Sub"),$X215)))</f>
        <v/>
      </c>
      <c r="AC215" s="63">
        <f>IF($T215="","",IF(AND(ISNUMBER($F215),$F215&lt;=IF($Q215=MesCiclo,InicioCiclo,$Q215+MOD(2-WEEKDAY($Q215),7))+20),1,IF(N($U215)&gt;0,AVERAGEIFS($Y$5:$Y$1000,$S$5:$S$1000,ROW(),$T$5:$T$1000,"Sub"),$Y215)))</f>
        <v/>
      </c>
      <c r="AD215" s="63">
        <f>IF($T215="","",IF(AND(ISNUMBER($F215),$F215&lt;=IF($Q215=MesCiclo,InicioCiclo,$Q215+MOD(2-WEEKDAY($Q215),7))+27),1,IF(N($U215)&gt;0,AVERAGEIFS($Z$5:$Z$1000,$S$5:$S$1000,ROW(),$T$5:$T$1000,"Sub"),$Z215)))</f>
        <v/>
      </c>
      <c r="AE215" s="63">
        <f>IF($T215&lt;&gt;"Macro","",IF(COUNTIFS($Q$5:$Q$1000,$Q215,$T$5:$T$1000,"Macro",$G$5:$G$1000,"&gt;0")=0,1/COUNTIFS($Q$5:$Q$1000,$Q215,$T$5:$T$1000,"Macro"),IF(AND(ISNUMBER($G215),N($G215)&gt;0),$G215,SUMIFS($G$5:$G$1000,$Q$5:$Q$1000,$Q215,$T$5:$T$1000,"Macro")/COUNTIFS($Q$5:$Q$1000,$Q215,$T$5:$T$1000,"Macro",$G$5:$G$1000,"&gt;0"))/(COUNTIFS($Q$5:$Q$1000,$Q215,$T$5:$T$1000,"Macro")*SUMIFS($G$5:$G$1000,$Q$5:$Q$1000,$Q215,$T$5:$T$1000,"Macro")/COUNTIFS($Q$5:$Q$1000,$Q215,$T$5:$T$1000,"Macro",$G$5:$G$1000,"&gt;0"))))</f>
        <v/>
      </c>
    </row>
    <row r="216">
      <c r="A216" s="55">
        <f>IF(NOT((COUNTA($B216:$K216)+COUNTA($O216))&gt;0),"",IF($T216="Macro",COUNTIFS($T$5:$T216,"Macro",$Q$5:$Q216,$Q216),IF(N($S216)=0,"?",COUNTIFS(INDEX($T$5:$T$1000,1):INDEX($T$5:$T$1000,$S216-4),"Macro",INDEX($Q$5:$Q$1000,1):INDEX($Q$5:$Q$1000,$S216-4),INDEX($Q$5:$Q$1000,$S216-4))&amp;"."&amp;COUNTIFS($S$5:$S216,$S216,$T$5:$T216,"Sub"))))</f>
        <v/>
      </c>
      <c r="B216" s="56" t="n"/>
      <c r="C216" s="57" t="n"/>
      <c r="D216" s="58" t="n"/>
      <c r="E216" s="58" t="n"/>
      <c r="F216" s="58" t="n"/>
      <c r="G216" s="59" t="n"/>
      <c r="H216" s="59" t="n"/>
      <c r="I216" s="59" t="n"/>
      <c r="J216" s="59" t="n"/>
      <c r="K216" s="59" t="n"/>
      <c r="L216" s="60">
        <f>IF(NOT((COUNTA($B216:$K216)+COUNTA($O216))&gt;0),"",IF(ISNUMBER($F216),1,IF(N($U216)&gt;0,AVERAGEIFS($V$5:$V$1000,$S$5:$S$1000,ROW(),$T$5:$T$1000,"Sub"),$V216)))</f>
        <v/>
      </c>
      <c r="M216" s="55">
        <f>IF($L216="","",IF($L216&gt;=1,"Completado",IF($L216&gt;0,"En curso","Pendiente")))</f>
        <v/>
      </c>
      <c r="N216" s="55">
        <f>IF(NOT((COUNTA($B216:$K216)+COUNTA($O216))&gt;0),"",IF(ISNUMBER($F216),IF(AND(ISNUMBER($E216),$F216&gt;$E216),"Cumplida con "&amp;($F216-$E216)&amp;IF($F216-$E216=1," día"," días")&amp;" de retraso","Cumplida"),IF(N($L216)&gt;=1,"Cumplida",IF(NOT(ISNUMBER($E216)),"Sin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plazo")))))))</f>
        <v/>
      </c>
      <c r="O216" s="57" t="n"/>
      <c r="P216" s="61">
        <f>IF(NOT((COUNTA($B216:$K216)+COUNTA($O216))&gt;0),"",IF((IF($C216="","Falta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",""))="","✔ OK","⚠ "&amp;LEFT(IF($C216="","Falta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",""),LEN(IF($C216="","Falta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",""))-3)))</f>
        <v/>
      </c>
      <c r="Q216" s="62">
        <f>IF(NOT((COUNTA($B216:$K216)+COUNTA($O216))&gt;0),"",IF(AND($T216="Sub",N($S216)&gt;0),IF(ISNUMBER(INDEX($D$5:$D$1000,$S216-4)),DATE(YEAR(INDEX($D$5:$D$1000,$S216-4)),MONTH(INDEX($D$5:$D$1000,$S216-4)),1),IF(ISNUMBER(INDEX($E$5:$E$1000,$S216-4)),DATE(YEAR(INDEX($E$5:$E$1000,$S216-4)),MONTH(INDEX($E$5:$E$1000,$S216-4)),1),MesCiclo)),IF(ISNUMBER($D216),DATE(YEAR($D216),MONTH($D216),1),IF(ISNUMBER($E216),DATE(YEAR($E216),MONTH($E216),1),MesCiclo))))</f>
        <v/>
      </c>
      <c r="R216" s="63">
        <f>IF(OR($Q216="",$Q216&lt;&gt;MesCiclo),"",COUNTIF($Q$5:$Q216,MesCiclo))</f>
        <v/>
      </c>
      <c r="S216" s="63">
        <f>IF($T216="","",IF($T216="Macro",ROW(),IFERROR(LOOKUP(2,1/($T$5:$T216="Macro"),ROW($T$5:$T216)),0)))</f>
        <v/>
      </c>
      <c r="T216" s="63">
        <f>IF(NOT((COUNTA($B216:$K216)+COUNTA($O216))&gt;0),"",IF($B216="Subactividad","Sub","Macro"))</f>
        <v/>
      </c>
      <c r="U216" s="63">
        <f>IF($T216="Macro",COUNTIFS($S$5:$S$1000,ROW(),$T$5:$T$1000,"Sub"),"")</f>
        <v/>
      </c>
      <c r="V216" s="63">
        <f>IF($T216="","",IF(ISNUMBER($F216),1,IFERROR(LOOKUP(2,1/($H216:$K216&lt;&gt;""),$H216:$K216),0)))</f>
        <v/>
      </c>
      <c r="W216" s="63">
        <f>IF($T216="","",IF(AND(ISNUMBER($F216),$F216&lt;=IF($Q216=MesCiclo,InicioCiclo,$Q216+MOD(2-WEEKDAY($Q216),7))+6),1,IF(ISNUMBER($H216),$H216,0)))</f>
        <v/>
      </c>
      <c r="X216" s="63">
        <f>IF($T216="","",IF(AND(ISNUMBER($F216),$F216&lt;=IF($Q216=MesCiclo,InicioCiclo,$Q216+MOD(2-WEEKDAY($Q216),7))+13),1,IF(ISNUMBER($I216),$I216,$W216)))</f>
        <v/>
      </c>
      <c r="Y216" s="63">
        <f>IF($T216="","",IF(AND(ISNUMBER($F216),$F216&lt;=IF($Q216=MesCiclo,InicioCiclo,$Q216+MOD(2-WEEKDAY($Q216),7))+20),1,IF(ISNUMBER($J216),$J216,$X216)))</f>
        <v/>
      </c>
      <c r="Z216" s="63">
        <f>IF($T216="","",IF(AND(ISNUMBER($F216),$F216&lt;=IF($Q216=MesCiclo,InicioCiclo,$Q216+MOD(2-WEEKDAY($Q216),7))+27),1,IF(ISNUMBER($K216),$K216,$Y216)))</f>
        <v/>
      </c>
      <c r="AA216" s="63">
        <f>IF($T216="","",IF(AND(ISNUMBER($F216),$F216&lt;=IF($Q216=MesCiclo,InicioCiclo,$Q216+MOD(2-WEEKDAY($Q216),7))+6),1,IF(N($U216)&gt;0,AVERAGEIFS($W$5:$W$1000,$S$5:$S$1000,ROW(),$T$5:$T$1000,"Sub"),$W216)))</f>
        <v/>
      </c>
      <c r="AB216" s="63">
        <f>IF($T216="","",IF(AND(ISNUMBER($F216),$F216&lt;=IF($Q216=MesCiclo,InicioCiclo,$Q216+MOD(2-WEEKDAY($Q216),7))+13),1,IF(N($U216)&gt;0,AVERAGEIFS($X$5:$X$1000,$S$5:$S$1000,ROW(),$T$5:$T$1000,"Sub"),$X216)))</f>
        <v/>
      </c>
      <c r="AC216" s="63">
        <f>IF($T216="","",IF(AND(ISNUMBER($F216),$F216&lt;=IF($Q216=MesCiclo,InicioCiclo,$Q216+MOD(2-WEEKDAY($Q216),7))+20),1,IF(N($U216)&gt;0,AVERAGEIFS($Y$5:$Y$1000,$S$5:$S$1000,ROW(),$T$5:$T$1000,"Sub"),$Y216)))</f>
        <v/>
      </c>
      <c r="AD216" s="63">
        <f>IF($T216="","",IF(AND(ISNUMBER($F216),$F216&lt;=IF($Q216=MesCiclo,InicioCiclo,$Q216+MOD(2-WEEKDAY($Q216),7))+27),1,IF(N($U216)&gt;0,AVERAGEIFS($Z$5:$Z$1000,$S$5:$S$1000,ROW(),$T$5:$T$1000,"Sub"),$Z216)))</f>
        <v/>
      </c>
      <c r="AE216" s="63">
        <f>IF($T216&lt;&gt;"Macro","",IF(COUNTIFS($Q$5:$Q$1000,$Q216,$T$5:$T$1000,"Macro",$G$5:$G$1000,"&gt;0")=0,1/COUNTIFS($Q$5:$Q$1000,$Q216,$T$5:$T$1000,"Macro"),IF(AND(ISNUMBER($G216),N($G216)&gt;0),$G216,SUMIFS($G$5:$G$1000,$Q$5:$Q$1000,$Q216,$T$5:$T$1000,"Macro")/COUNTIFS($Q$5:$Q$1000,$Q216,$T$5:$T$1000,"Macro",$G$5:$G$1000,"&gt;0"))/(COUNTIFS($Q$5:$Q$1000,$Q216,$T$5:$T$1000,"Macro")*SUMIFS($G$5:$G$1000,$Q$5:$Q$1000,$Q216,$T$5:$T$1000,"Macro")/COUNTIFS($Q$5:$Q$1000,$Q216,$T$5:$T$1000,"Macro",$G$5:$G$1000,"&gt;0"))))</f>
        <v/>
      </c>
    </row>
    <row r="217">
      <c r="A217" s="55">
        <f>IF(NOT((COUNTA($B217:$K217)+COUNTA($O217))&gt;0),"",IF($T217="Macro",COUNTIFS($T$5:$T217,"Macro",$Q$5:$Q217,$Q217),IF(N($S217)=0,"?",COUNTIFS(INDEX($T$5:$T$1000,1):INDEX($T$5:$T$1000,$S217-4),"Macro",INDEX($Q$5:$Q$1000,1):INDEX($Q$5:$Q$1000,$S217-4),INDEX($Q$5:$Q$1000,$S217-4))&amp;"."&amp;COUNTIFS($S$5:$S217,$S217,$T$5:$T217,"Sub"))))</f>
        <v/>
      </c>
      <c r="B217" s="56" t="n"/>
      <c r="C217" s="57" t="n"/>
      <c r="D217" s="58" t="n"/>
      <c r="E217" s="58" t="n"/>
      <c r="F217" s="58" t="n"/>
      <c r="G217" s="59" t="n"/>
      <c r="H217" s="59" t="n"/>
      <c r="I217" s="59" t="n"/>
      <c r="J217" s="59" t="n"/>
      <c r="K217" s="59" t="n"/>
      <c r="L217" s="60">
        <f>IF(NOT((COUNTA($B217:$K217)+COUNTA($O217))&gt;0),"",IF(ISNUMBER($F217),1,IF(N($U217)&gt;0,AVERAGEIFS($V$5:$V$1000,$S$5:$S$1000,ROW(),$T$5:$T$1000,"Sub"),$V217)))</f>
        <v/>
      </c>
      <c r="M217" s="55">
        <f>IF($L217="","",IF($L217&gt;=1,"Completado",IF($L217&gt;0,"En curso","Pendiente")))</f>
        <v/>
      </c>
      <c r="N217" s="55">
        <f>IF(NOT((COUNTA($B217:$K217)+COUNTA($O217))&gt;0),"",IF(ISNUMBER($F217),IF(AND(ISNUMBER($E217),$F217&gt;$E217),"Cumplida con "&amp;($F217-$E217)&amp;IF($F217-$E217=1," día"," días")&amp;" de retraso","Cumplida"),IF(N($L217)&gt;=1,"Cumplida",IF(NOT(ISNUMBER($E217)),"Sin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plazo")))))))</f>
        <v/>
      </c>
      <c r="O217" s="57" t="n"/>
      <c r="P217" s="61">
        <f>IF(NOT((COUNTA($B217:$K217)+COUNTA($O217))&gt;0),"",IF((IF($C217="","Falta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",""))="","✔ OK","⚠ "&amp;LEFT(IF($C217="","Falta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",""),LEN(IF($C217="","Falta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",""))-3)))</f>
        <v/>
      </c>
      <c r="Q217" s="62">
        <f>IF(NOT((COUNTA($B217:$K217)+COUNTA($O217))&gt;0),"",IF(AND($T217="Sub",N($S217)&gt;0),IF(ISNUMBER(INDEX($D$5:$D$1000,$S217-4)),DATE(YEAR(INDEX($D$5:$D$1000,$S217-4)),MONTH(INDEX($D$5:$D$1000,$S217-4)),1),IF(ISNUMBER(INDEX($E$5:$E$1000,$S217-4)),DATE(YEAR(INDEX($E$5:$E$1000,$S217-4)),MONTH(INDEX($E$5:$E$1000,$S217-4)),1),MesCiclo)),IF(ISNUMBER($D217),DATE(YEAR($D217),MONTH($D217),1),IF(ISNUMBER($E217),DATE(YEAR($E217),MONTH($E217),1),MesCiclo))))</f>
        <v/>
      </c>
      <c r="R217" s="63">
        <f>IF(OR($Q217="",$Q217&lt;&gt;MesCiclo),"",COUNTIF($Q$5:$Q217,MesCiclo))</f>
        <v/>
      </c>
      <c r="S217" s="63">
        <f>IF($T217="","",IF($T217="Macro",ROW(),IFERROR(LOOKUP(2,1/($T$5:$T217="Macro"),ROW($T$5:$T217)),0)))</f>
        <v/>
      </c>
      <c r="T217" s="63">
        <f>IF(NOT((COUNTA($B217:$K217)+COUNTA($O217))&gt;0),"",IF($B217="Subactividad","Sub","Macro"))</f>
        <v/>
      </c>
      <c r="U217" s="63">
        <f>IF($T217="Macro",COUNTIFS($S$5:$S$1000,ROW(),$T$5:$T$1000,"Sub"),"")</f>
        <v/>
      </c>
      <c r="V217" s="63">
        <f>IF($T217="","",IF(ISNUMBER($F217),1,IFERROR(LOOKUP(2,1/($H217:$K217&lt;&gt;""),$H217:$K217),0)))</f>
        <v/>
      </c>
      <c r="W217" s="63">
        <f>IF($T217="","",IF(AND(ISNUMBER($F217),$F217&lt;=IF($Q217=MesCiclo,InicioCiclo,$Q217+MOD(2-WEEKDAY($Q217),7))+6),1,IF(ISNUMBER($H217),$H217,0)))</f>
        <v/>
      </c>
      <c r="X217" s="63">
        <f>IF($T217="","",IF(AND(ISNUMBER($F217),$F217&lt;=IF($Q217=MesCiclo,InicioCiclo,$Q217+MOD(2-WEEKDAY($Q217),7))+13),1,IF(ISNUMBER($I217),$I217,$W217)))</f>
        <v/>
      </c>
      <c r="Y217" s="63">
        <f>IF($T217="","",IF(AND(ISNUMBER($F217),$F217&lt;=IF($Q217=MesCiclo,InicioCiclo,$Q217+MOD(2-WEEKDAY($Q217),7))+20),1,IF(ISNUMBER($J217),$J217,$X217)))</f>
        <v/>
      </c>
      <c r="Z217" s="63">
        <f>IF($T217="","",IF(AND(ISNUMBER($F217),$F217&lt;=IF($Q217=MesCiclo,InicioCiclo,$Q217+MOD(2-WEEKDAY($Q217),7))+27),1,IF(ISNUMBER($K217),$K217,$Y217)))</f>
        <v/>
      </c>
      <c r="AA217" s="63">
        <f>IF($T217="","",IF(AND(ISNUMBER($F217),$F217&lt;=IF($Q217=MesCiclo,InicioCiclo,$Q217+MOD(2-WEEKDAY($Q217),7))+6),1,IF(N($U217)&gt;0,AVERAGEIFS($W$5:$W$1000,$S$5:$S$1000,ROW(),$T$5:$T$1000,"Sub"),$W217)))</f>
        <v/>
      </c>
      <c r="AB217" s="63">
        <f>IF($T217="","",IF(AND(ISNUMBER($F217),$F217&lt;=IF($Q217=MesCiclo,InicioCiclo,$Q217+MOD(2-WEEKDAY($Q217),7))+13),1,IF(N($U217)&gt;0,AVERAGEIFS($X$5:$X$1000,$S$5:$S$1000,ROW(),$T$5:$T$1000,"Sub"),$X217)))</f>
        <v/>
      </c>
      <c r="AC217" s="63">
        <f>IF($T217="","",IF(AND(ISNUMBER($F217),$F217&lt;=IF($Q217=MesCiclo,InicioCiclo,$Q217+MOD(2-WEEKDAY($Q217),7))+20),1,IF(N($U217)&gt;0,AVERAGEIFS($Y$5:$Y$1000,$S$5:$S$1000,ROW(),$T$5:$T$1000,"Sub"),$Y217)))</f>
        <v/>
      </c>
      <c r="AD217" s="63">
        <f>IF($T217="","",IF(AND(ISNUMBER($F217),$F217&lt;=IF($Q217=MesCiclo,InicioCiclo,$Q217+MOD(2-WEEKDAY($Q217),7))+27),1,IF(N($U217)&gt;0,AVERAGEIFS($Z$5:$Z$1000,$S$5:$S$1000,ROW(),$T$5:$T$1000,"Sub"),$Z217)))</f>
        <v/>
      </c>
      <c r="AE217" s="63">
        <f>IF($T217&lt;&gt;"Macro","",IF(COUNTIFS($Q$5:$Q$1000,$Q217,$T$5:$T$1000,"Macro",$G$5:$G$1000,"&gt;0")=0,1/COUNTIFS($Q$5:$Q$1000,$Q217,$T$5:$T$1000,"Macro"),IF(AND(ISNUMBER($G217),N($G217)&gt;0),$G217,SUMIFS($G$5:$G$1000,$Q$5:$Q$1000,$Q217,$T$5:$T$1000,"Macro")/COUNTIFS($Q$5:$Q$1000,$Q217,$T$5:$T$1000,"Macro",$G$5:$G$1000,"&gt;0"))/(COUNTIFS($Q$5:$Q$1000,$Q217,$T$5:$T$1000,"Macro")*SUMIFS($G$5:$G$1000,$Q$5:$Q$1000,$Q217,$T$5:$T$1000,"Macro")/COUNTIFS($Q$5:$Q$1000,$Q217,$T$5:$T$1000,"Macro",$G$5:$G$1000,"&gt;0"))))</f>
        <v/>
      </c>
    </row>
    <row r="218">
      <c r="A218" s="55">
        <f>IF(NOT((COUNTA($B218:$K218)+COUNTA($O218))&gt;0),"",IF($T218="Macro",COUNTIFS($T$5:$T218,"Macro",$Q$5:$Q218,$Q218),IF(N($S218)=0,"?",COUNTIFS(INDEX($T$5:$T$1000,1):INDEX($T$5:$T$1000,$S218-4),"Macro",INDEX($Q$5:$Q$1000,1):INDEX($Q$5:$Q$1000,$S218-4),INDEX($Q$5:$Q$1000,$S218-4))&amp;"."&amp;COUNTIFS($S$5:$S218,$S218,$T$5:$T218,"Sub"))))</f>
        <v/>
      </c>
      <c r="B218" s="56" t="n"/>
      <c r="C218" s="57" t="n"/>
      <c r="D218" s="58" t="n"/>
      <c r="E218" s="58" t="n"/>
      <c r="F218" s="58" t="n"/>
      <c r="G218" s="59" t="n"/>
      <c r="H218" s="59" t="n"/>
      <c r="I218" s="59" t="n"/>
      <c r="J218" s="59" t="n"/>
      <c r="K218" s="59" t="n"/>
      <c r="L218" s="60">
        <f>IF(NOT((COUNTA($B218:$K218)+COUNTA($O218))&gt;0),"",IF(ISNUMBER($F218),1,IF(N($U218)&gt;0,AVERAGEIFS($V$5:$V$1000,$S$5:$S$1000,ROW(),$T$5:$T$1000,"Sub"),$V218)))</f>
        <v/>
      </c>
      <c r="M218" s="55">
        <f>IF($L218="","",IF($L218&gt;=1,"Completado",IF($L218&gt;0,"En curso","Pendiente")))</f>
        <v/>
      </c>
      <c r="N218" s="55">
        <f>IF(NOT((COUNTA($B218:$K218)+COUNTA($O218))&gt;0),"",IF(ISNUMBER($F218),IF(AND(ISNUMBER($E218),$F218&gt;$E218),"Cumplida con "&amp;($F218-$E218)&amp;IF($F218-$E218=1," día"," días")&amp;" de retraso","Cumplida"),IF(N($L218)&gt;=1,"Cumplida",IF(NOT(ISNUMBER($E218)),"Sin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plazo")))))))</f>
        <v/>
      </c>
      <c r="O218" s="57" t="n"/>
      <c r="P218" s="61">
        <f>IF(NOT((COUNTA($B218:$K218)+COUNTA($O218))&gt;0),"",IF((IF($C218="","Falta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",""))="","✔ OK","⚠ "&amp;LEFT(IF($C218="","Falta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",""),LEN(IF($C218="","Falta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",""))-3)))</f>
        <v/>
      </c>
      <c r="Q218" s="62">
        <f>IF(NOT((COUNTA($B218:$K218)+COUNTA($O218))&gt;0),"",IF(AND($T218="Sub",N($S218)&gt;0),IF(ISNUMBER(INDEX($D$5:$D$1000,$S218-4)),DATE(YEAR(INDEX($D$5:$D$1000,$S218-4)),MONTH(INDEX($D$5:$D$1000,$S218-4)),1),IF(ISNUMBER(INDEX($E$5:$E$1000,$S218-4)),DATE(YEAR(INDEX($E$5:$E$1000,$S218-4)),MONTH(INDEX($E$5:$E$1000,$S218-4)),1),MesCiclo)),IF(ISNUMBER($D218),DATE(YEAR($D218),MONTH($D218),1),IF(ISNUMBER($E218),DATE(YEAR($E218),MONTH($E218),1),MesCiclo))))</f>
        <v/>
      </c>
      <c r="R218" s="63">
        <f>IF(OR($Q218="",$Q218&lt;&gt;MesCiclo),"",COUNTIF($Q$5:$Q218,MesCiclo))</f>
        <v/>
      </c>
      <c r="S218" s="63">
        <f>IF($T218="","",IF($T218="Macro",ROW(),IFERROR(LOOKUP(2,1/($T$5:$T218="Macro"),ROW($T$5:$T218)),0)))</f>
        <v/>
      </c>
      <c r="T218" s="63">
        <f>IF(NOT((COUNTA($B218:$K218)+COUNTA($O218))&gt;0),"",IF($B218="Subactividad","Sub","Macro"))</f>
        <v/>
      </c>
      <c r="U218" s="63">
        <f>IF($T218="Macro",COUNTIFS($S$5:$S$1000,ROW(),$T$5:$T$1000,"Sub"),"")</f>
        <v/>
      </c>
      <c r="V218" s="63">
        <f>IF($T218="","",IF(ISNUMBER($F218),1,IFERROR(LOOKUP(2,1/($H218:$K218&lt;&gt;""),$H218:$K218),0)))</f>
        <v/>
      </c>
      <c r="W218" s="63">
        <f>IF($T218="","",IF(AND(ISNUMBER($F218),$F218&lt;=IF($Q218=MesCiclo,InicioCiclo,$Q218+MOD(2-WEEKDAY($Q218),7))+6),1,IF(ISNUMBER($H218),$H218,0)))</f>
        <v/>
      </c>
      <c r="X218" s="63">
        <f>IF($T218="","",IF(AND(ISNUMBER($F218),$F218&lt;=IF($Q218=MesCiclo,InicioCiclo,$Q218+MOD(2-WEEKDAY($Q218),7))+13),1,IF(ISNUMBER($I218),$I218,$W218)))</f>
        <v/>
      </c>
      <c r="Y218" s="63">
        <f>IF($T218="","",IF(AND(ISNUMBER($F218),$F218&lt;=IF($Q218=MesCiclo,InicioCiclo,$Q218+MOD(2-WEEKDAY($Q218),7))+20),1,IF(ISNUMBER($J218),$J218,$X218)))</f>
        <v/>
      </c>
      <c r="Z218" s="63">
        <f>IF($T218="","",IF(AND(ISNUMBER($F218),$F218&lt;=IF($Q218=MesCiclo,InicioCiclo,$Q218+MOD(2-WEEKDAY($Q218),7))+27),1,IF(ISNUMBER($K218),$K218,$Y218)))</f>
        <v/>
      </c>
      <c r="AA218" s="63">
        <f>IF($T218="","",IF(AND(ISNUMBER($F218),$F218&lt;=IF($Q218=MesCiclo,InicioCiclo,$Q218+MOD(2-WEEKDAY($Q218),7))+6),1,IF(N($U218)&gt;0,AVERAGEIFS($W$5:$W$1000,$S$5:$S$1000,ROW(),$T$5:$T$1000,"Sub"),$W218)))</f>
        <v/>
      </c>
      <c r="AB218" s="63">
        <f>IF($T218="","",IF(AND(ISNUMBER($F218),$F218&lt;=IF($Q218=MesCiclo,InicioCiclo,$Q218+MOD(2-WEEKDAY($Q218),7))+13),1,IF(N($U218)&gt;0,AVERAGEIFS($X$5:$X$1000,$S$5:$S$1000,ROW(),$T$5:$T$1000,"Sub"),$X218)))</f>
        <v/>
      </c>
      <c r="AC218" s="63">
        <f>IF($T218="","",IF(AND(ISNUMBER($F218),$F218&lt;=IF($Q218=MesCiclo,InicioCiclo,$Q218+MOD(2-WEEKDAY($Q218),7))+20),1,IF(N($U218)&gt;0,AVERAGEIFS($Y$5:$Y$1000,$S$5:$S$1000,ROW(),$T$5:$T$1000,"Sub"),$Y218)))</f>
        <v/>
      </c>
      <c r="AD218" s="63">
        <f>IF($T218="","",IF(AND(ISNUMBER($F218),$F218&lt;=IF($Q218=MesCiclo,InicioCiclo,$Q218+MOD(2-WEEKDAY($Q218),7))+27),1,IF(N($U218)&gt;0,AVERAGEIFS($Z$5:$Z$1000,$S$5:$S$1000,ROW(),$T$5:$T$1000,"Sub"),$Z218)))</f>
        <v/>
      </c>
      <c r="AE218" s="63">
        <f>IF($T218&lt;&gt;"Macro","",IF(COUNTIFS($Q$5:$Q$1000,$Q218,$T$5:$T$1000,"Macro",$G$5:$G$1000,"&gt;0")=0,1/COUNTIFS($Q$5:$Q$1000,$Q218,$T$5:$T$1000,"Macro"),IF(AND(ISNUMBER($G218),N($G218)&gt;0),$G218,SUMIFS($G$5:$G$1000,$Q$5:$Q$1000,$Q218,$T$5:$T$1000,"Macro")/COUNTIFS($Q$5:$Q$1000,$Q218,$T$5:$T$1000,"Macro",$G$5:$G$1000,"&gt;0"))/(COUNTIFS($Q$5:$Q$1000,$Q218,$T$5:$T$1000,"Macro")*SUMIFS($G$5:$G$1000,$Q$5:$Q$1000,$Q218,$T$5:$T$1000,"Macro")/COUNTIFS($Q$5:$Q$1000,$Q218,$T$5:$T$1000,"Macro",$G$5:$G$1000,"&gt;0"))))</f>
        <v/>
      </c>
    </row>
    <row r="219">
      <c r="A219" s="55">
        <f>IF(NOT((COUNTA($B219:$K219)+COUNTA($O219))&gt;0),"",IF($T219="Macro",COUNTIFS($T$5:$T219,"Macro",$Q$5:$Q219,$Q219),IF(N($S219)=0,"?",COUNTIFS(INDEX($T$5:$T$1000,1):INDEX($T$5:$T$1000,$S219-4),"Macro",INDEX($Q$5:$Q$1000,1):INDEX($Q$5:$Q$1000,$S219-4),INDEX($Q$5:$Q$1000,$S219-4))&amp;"."&amp;COUNTIFS($S$5:$S219,$S219,$T$5:$T219,"Sub"))))</f>
        <v/>
      </c>
      <c r="B219" s="56" t="n"/>
      <c r="C219" s="57" t="n"/>
      <c r="D219" s="58" t="n"/>
      <c r="E219" s="58" t="n"/>
      <c r="F219" s="58" t="n"/>
      <c r="G219" s="59" t="n"/>
      <c r="H219" s="59" t="n"/>
      <c r="I219" s="59" t="n"/>
      <c r="J219" s="59" t="n"/>
      <c r="K219" s="59" t="n"/>
      <c r="L219" s="60">
        <f>IF(NOT((COUNTA($B219:$K219)+COUNTA($O219))&gt;0),"",IF(ISNUMBER($F219),1,IF(N($U219)&gt;0,AVERAGEIFS($V$5:$V$1000,$S$5:$S$1000,ROW(),$T$5:$T$1000,"Sub"),$V219)))</f>
        <v/>
      </c>
      <c r="M219" s="55">
        <f>IF($L219="","",IF($L219&gt;=1,"Completado",IF($L219&gt;0,"En curso","Pendiente")))</f>
        <v/>
      </c>
      <c r="N219" s="55">
        <f>IF(NOT((COUNTA($B219:$K219)+COUNTA($O219))&gt;0),"",IF(ISNUMBER($F219),IF(AND(ISNUMBER($E219),$F219&gt;$E219),"Cumplida con "&amp;($F219-$E219)&amp;IF($F219-$E219=1," día"," días")&amp;" de retraso","Cumplida"),IF(N($L219)&gt;=1,"Cumplida",IF(NOT(ISNUMBER($E219)),"Sin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plazo")))))))</f>
        <v/>
      </c>
      <c r="O219" s="57" t="n"/>
      <c r="P219" s="61">
        <f>IF(NOT((COUNTA($B219:$K219)+COUNTA($O219))&gt;0),"",IF((IF($C219="","Falta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",""))="","✔ OK","⚠ "&amp;LEFT(IF($C219="","Falta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",""),LEN(IF($C219="","Falta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",""))-3)))</f>
        <v/>
      </c>
      <c r="Q219" s="62">
        <f>IF(NOT((COUNTA($B219:$K219)+COUNTA($O219))&gt;0),"",IF(AND($T219="Sub",N($S219)&gt;0),IF(ISNUMBER(INDEX($D$5:$D$1000,$S219-4)),DATE(YEAR(INDEX($D$5:$D$1000,$S219-4)),MONTH(INDEX($D$5:$D$1000,$S219-4)),1),IF(ISNUMBER(INDEX($E$5:$E$1000,$S219-4)),DATE(YEAR(INDEX($E$5:$E$1000,$S219-4)),MONTH(INDEX($E$5:$E$1000,$S219-4)),1),MesCiclo)),IF(ISNUMBER($D219),DATE(YEAR($D219),MONTH($D219),1),IF(ISNUMBER($E219),DATE(YEAR($E219),MONTH($E219),1),MesCiclo))))</f>
        <v/>
      </c>
      <c r="R219" s="63">
        <f>IF(OR($Q219="",$Q219&lt;&gt;MesCiclo),"",COUNTIF($Q$5:$Q219,MesCiclo))</f>
        <v/>
      </c>
      <c r="S219" s="63">
        <f>IF($T219="","",IF($T219="Macro",ROW(),IFERROR(LOOKUP(2,1/($T$5:$T219="Macro"),ROW($T$5:$T219)),0)))</f>
        <v/>
      </c>
      <c r="T219" s="63">
        <f>IF(NOT((COUNTA($B219:$K219)+COUNTA($O219))&gt;0),"",IF($B219="Subactividad","Sub","Macro"))</f>
        <v/>
      </c>
      <c r="U219" s="63">
        <f>IF($T219="Macro",COUNTIFS($S$5:$S$1000,ROW(),$T$5:$T$1000,"Sub"),"")</f>
        <v/>
      </c>
      <c r="V219" s="63">
        <f>IF($T219="","",IF(ISNUMBER($F219),1,IFERROR(LOOKUP(2,1/($H219:$K219&lt;&gt;""),$H219:$K219),0)))</f>
        <v/>
      </c>
      <c r="W219" s="63">
        <f>IF($T219="","",IF(AND(ISNUMBER($F219),$F219&lt;=IF($Q219=MesCiclo,InicioCiclo,$Q219+MOD(2-WEEKDAY($Q219),7))+6),1,IF(ISNUMBER($H219),$H219,0)))</f>
        <v/>
      </c>
      <c r="X219" s="63">
        <f>IF($T219="","",IF(AND(ISNUMBER($F219),$F219&lt;=IF($Q219=MesCiclo,InicioCiclo,$Q219+MOD(2-WEEKDAY($Q219),7))+13),1,IF(ISNUMBER($I219),$I219,$W219)))</f>
        <v/>
      </c>
      <c r="Y219" s="63">
        <f>IF($T219="","",IF(AND(ISNUMBER($F219),$F219&lt;=IF($Q219=MesCiclo,InicioCiclo,$Q219+MOD(2-WEEKDAY($Q219),7))+20),1,IF(ISNUMBER($J219),$J219,$X219)))</f>
        <v/>
      </c>
      <c r="Z219" s="63">
        <f>IF($T219="","",IF(AND(ISNUMBER($F219),$F219&lt;=IF($Q219=MesCiclo,InicioCiclo,$Q219+MOD(2-WEEKDAY($Q219),7))+27),1,IF(ISNUMBER($K219),$K219,$Y219)))</f>
        <v/>
      </c>
      <c r="AA219" s="63">
        <f>IF($T219="","",IF(AND(ISNUMBER($F219),$F219&lt;=IF($Q219=MesCiclo,InicioCiclo,$Q219+MOD(2-WEEKDAY($Q219),7))+6),1,IF(N($U219)&gt;0,AVERAGEIFS($W$5:$W$1000,$S$5:$S$1000,ROW(),$T$5:$T$1000,"Sub"),$W219)))</f>
        <v/>
      </c>
      <c r="AB219" s="63">
        <f>IF($T219="","",IF(AND(ISNUMBER($F219),$F219&lt;=IF($Q219=MesCiclo,InicioCiclo,$Q219+MOD(2-WEEKDAY($Q219),7))+13),1,IF(N($U219)&gt;0,AVERAGEIFS($X$5:$X$1000,$S$5:$S$1000,ROW(),$T$5:$T$1000,"Sub"),$X219)))</f>
        <v/>
      </c>
      <c r="AC219" s="63">
        <f>IF($T219="","",IF(AND(ISNUMBER($F219),$F219&lt;=IF($Q219=MesCiclo,InicioCiclo,$Q219+MOD(2-WEEKDAY($Q219),7))+20),1,IF(N($U219)&gt;0,AVERAGEIFS($Y$5:$Y$1000,$S$5:$S$1000,ROW(),$T$5:$T$1000,"Sub"),$Y219)))</f>
        <v/>
      </c>
      <c r="AD219" s="63">
        <f>IF($T219="","",IF(AND(ISNUMBER($F219),$F219&lt;=IF($Q219=MesCiclo,InicioCiclo,$Q219+MOD(2-WEEKDAY($Q219),7))+27),1,IF(N($U219)&gt;0,AVERAGEIFS($Z$5:$Z$1000,$S$5:$S$1000,ROW(),$T$5:$T$1000,"Sub"),$Z219)))</f>
        <v/>
      </c>
      <c r="AE219" s="63">
        <f>IF($T219&lt;&gt;"Macro","",IF(COUNTIFS($Q$5:$Q$1000,$Q219,$T$5:$T$1000,"Macro",$G$5:$G$1000,"&gt;0")=0,1/COUNTIFS($Q$5:$Q$1000,$Q219,$T$5:$T$1000,"Macro"),IF(AND(ISNUMBER($G219),N($G219)&gt;0),$G219,SUMIFS($G$5:$G$1000,$Q$5:$Q$1000,$Q219,$T$5:$T$1000,"Macro")/COUNTIFS($Q$5:$Q$1000,$Q219,$T$5:$T$1000,"Macro",$G$5:$G$1000,"&gt;0"))/(COUNTIFS($Q$5:$Q$1000,$Q219,$T$5:$T$1000,"Macro")*SUMIFS($G$5:$G$1000,$Q$5:$Q$1000,$Q219,$T$5:$T$1000,"Macro")/COUNTIFS($Q$5:$Q$1000,$Q219,$T$5:$T$1000,"Macro",$G$5:$G$1000,"&gt;0"))))</f>
        <v/>
      </c>
    </row>
    <row r="220">
      <c r="A220" s="55">
        <f>IF(NOT((COUNTA($B220:$K220)+COUNTA($O220))&gt;0),"",IF($T220="Macro",COUNTIFS($T$5:$T220,"Macro",$Q$5:$Q220,$Q220),IF(N($S220)=0,"?",COUNTIFS(INDEX($T$5:$T$1000,1):INDEX($T$5:$T$1000,$S220-4),"Macro",INDEX($Q$5:$Q$1000,1):INDEX($Q$5:$Q$1000,$S220-4),INDEX($Q$5:$Q$1000,$S220-4))&amp;"."&amp;COUNTIFS($S$5:$S220,$S220,$T$5:$T220,"Sub"))))</f>
        <v/>
      </c>
      <c r="B220" s="56" t="n"/>
      <c r="C220" s="57" t="n"/>
      <c r="D220" s="58" t="n"/>
      <c r="E220" s="58" t="n"/>
      <c r="F220" s="58" t="n"/>
      <c r="G220" s="59" t="n"/>
      <c r="H220" s="59" t="n"/>
      <c r="I220" s="59" t="n"/>
      <c r="J220" s="59" t="n"/>
      <c r="K220" s="59" t="n"/>
      <c r="L220" s="60">
        <f>IF(NOT((COUNTA($B220:$K220)+COUNTA($O220))&gt;0),"",IF(ISNUMBER($F220),1,IF(N($U220)&gt;0,AVERAGEIFS($V$5:$V$1000,$S$5:$S$1000,ROW(),$T$5:$T$1000,"Sub"),$V220)))</f>
        <v/>
      </c>
      <c r="M220" s="55">
        <f>IF($L220="","",IF($L220&gt;=1,"Completado",IF($L220&gt;0,"En curso","Pendiente")))</f>
        <v/>
      </c>
      <c r="N220" s="55">
        <f>IF(NOT((COUNTA($B220:$K220)+COUNTA($O220))&gt;0),"",IF(ISNUMBER($F220),IF(AND(ISNUMBER($E220),$F220&gt;$E220),"Cumplida con "&amp;($F220-$E220)&amp;IF($F220-$E220=1," día"," días")&amp;" de retraso","Cumplida"),IF(N($L220)&gt;=1,"Cumplida",IF(NOT(ISNUMBER($E220)),"Sin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plazo")))))))</f>
        <v/>
      </c>
      <c r="O220" s="57" t="n"/>
      <c r="P220" s="61">
        <f>IF(NOT((COUNTA($B220:$K220)+COUNTA($O220))&gt;0),"",IF((IF($C220="","Falta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",""))="","✔ OK","⚠ "&amp;LEFT(IF($C220="","Falta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",""),LEN(IF($C220="","Falta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",""))-3)))</f>
        <v/>
      </c>
      <c r="Q220" s="62">
        <f>IF(NOT((COUNTA($B220:$K220)+COUNTA($O220))&gt;0),"",IF(AND($T220="Sub",N($S220)&gt;0),IF(ISNUMBER(INDEX($D$5:$D$1000,$S220-4)),DATE(YEAR(INDEX($D$5:$D$1000,$S220-4)),MONTH(INDEX($D$5:$D$1000,$S220-4)),1),IF(ISNUMBER(INDEX($E$5:$E$1000,$S220-4)),DATE(YEAR(INDEX($E$5:$E$1000,$S220-4)),MONTH(INDEX($E$5:$E$1000,$S220-4)),1),MesCiclo)),IF(ISNUMBER($D220),DATE(YEAR($D220),MONTH($D220),1),IF(ISNUMBER($E220),DATE(YEAR($E220),MONTH($E220),1),MesCiclo))))</f>
        <v/>
      </c>
      <c r="R220" s="63">
        <f>IF(OR($Q220="",$Q220&lt;&gt;MesCiclo),"",COUNTIF($Q$5:$Q220,MesCiclo))</f>
        <v/>
      </c>
      <c r="S220" s="63">
        <f>IF($T220="","",IF($T220="Macro",ROW(),IFERROR(LOOKUP(2,1/($T$5:$T220="Macro"),ROW($T$5:$T220)),0)))</f>
        <v/>
      </c>
      <c r="T220" s="63">
        <f>IF(NOT((COUNTA($B220:$K220)+COUNTA($O220))&gt;0),"",IF($B220="Subactividad","Sub","Macro"))</f>
        <v/>
      </c>
      <c r="U220" s="63">
        <f>IF($T220="Macro",COUNTIFS($S$5:$S$1000,ROW(),$T$5:$T$1000,"Sub"),"")</f>
        <v/>
      </c>
      <c r="V220" s="63">
        <f>IF($T220="","",IF(ISNUMBER($F220),1,IFERROR(LOOKUP(2,1/($H220:$K220&lt;&gt;""),$H220:$K220),0)))</f>
        <v/>
      </c>
      <c r="W220" s="63">
        <f>IF($T220="","",IF(AND(ISNUMBER($F220),$F220&lt;=IF($Q220=MesCiclo,InicioCiclo,$Q220+MOD(2-WEEKDAY($Q220),7))+6),1,IF(ISNUMBER($H220),$H220,0)))</f>
        <v/>
      </c>
      <c r="X220" s="63">
        <f>IF($T220="","",IF(AND(ISNUMBER($F220),$F220&lt;=IF($Q220=MesCiclo,InicioCiclo,$Q220+MOD(2-WEEKDAY($Q220),7))+13),1,IF(ISNUMBER($I220),$I220,$W220)))</f>
        <v/>
      </c>
      <c r="Y220" s="63">
        <f>IF($T220="","",IF(AND(ISNUMBER($F220),$F220&lt;=IF($Q220=MesCiclo,InicioCiclo,$Q220+MOD(2-WEEKDAY($Q220),7))+20),1,IF(ISNUMBER($J220),$J220,$X220)))</f>
        <v/>
      </c>
      <c r="Z220" s="63">
        <f>IF($T220="","",IF(AND(ISNUMBER($F220),$F220&lt;=IF($Q220=MesCiclo,InicioCiclo,$Q220+MOD(2-WEEKDAY($Q220),7))+27),1,IF(ISNUMBER($K220),$K220,$Y220)))</f>
        <v/>
      </c>
      <c r="AA220" s="63">
        <f>IF($T220="","",IF(AND(ISNUMBER($F220),$F220&lt;=IF($Q220=MesCiclo,InicioCiclo,$Q220+MOD(2-WEEKDAY($Q220),7))+6),1,IF(N($U220)&gt;0,AVERAGEIFS($W$5:$W$1000,$S$5:$S$1000,ROW(),$T$5:$T$1000,"Sub"),$W220)))</f>
        <v/>
      </c>
      <c r="AB220" s="63">
        <f>IF($T220="","",IF(AND(ISNUMBER($F220),$F220&lt;=IF($Q220=MesCiclo,InicioCiclo,$Q220+MOD(2-WEEKDAY($Q220),7))+13),1,IF(N($U220)&gt;0,AVERAGEIFS($X$5:$X$1000,$S$5:$S$1000,ROW(),$T$5:$T$1000,"Sub"),$X220)))</f>
        <v/>
      </c>
      <c r="AC220" s="63">
        <f>IF($T220="","",IF(AND(ISNUMBER($F220),$F220&lt;=IF($Q220=MesCiclo,InicioCiclo,$Q220+MOD(2-WEEKDAY($Q220),7))+20),1,IF(N($U220)&gt;0,AVERAGEIFS($Y$5:$Y$1000,$S$5:$S$1000,ROW(),$T$5:$T$1000,"Sub"),$Y220)))</f>
        <v/>
      </c>
      <c r="AD220" s="63">
        <f>IF($T220="","",IF(AND(ISNUMBER($F220),$F220&lt;=IF($Q220=MesCiclo,InicioCiclo,$Q220+MOD(2-WEEKDAY($Q220),7))+27),1,IF(N($U220)&gt;0,AVERAGEIFS($Z$5:$Z$1000,$S$5:$S$1000,ROW(),$T$5:$T$1000,"Sub"),$Z220)))</f>
        <v/>
      </c>
      <c r="AE220" s="63">
        <f>IF($T220&lt;&gt;"Macro","",IF(COUNTIFS($Q$5:$Q$1000,$Q220,$T$5:$T$1000,"Macro",$G$5:$G$1000,"&gt;0")=0,1/COUNTIFS($Q$5:$Q$1000,$Q220,$T$5:$T$1000,"Macro"),IF(AND(ISNUMBER($G220),N($G220)&gt;0),$G220,SUMIFS($G$5:$G$1000,$Q$5:$Q$1000,$Q220,$T$5:$T$1000,"Macro")/COUNTIFS($Q$5:$Q$1000,$Q220,$T$5:$T$1000,"Macro",$G$5:$G$1000,"&gt;0"))/(COUNTIFS($Q$5:$Q$1000,$Q220,$T$5:$T$1000,"Macro")*SUMIFS($G$5:$G$1000,$Q$5:$Q$1000,$Q220,$T$5:$T$1000,"Macro")/COUNTIFS($Q$5:$Q$1000,$Q220,$T$5:$T$1000,"Macro",$G$5:$G$1000,"&gt;0"))))</f>
        <v/>
      </c>
    </row>
    <row r="221">
      <c r="A221" s="55">
        <f>IF(NOT((COUNTA($B221:$K221)+COUNTA($O221))&gt;0),"",IF($T221="Macro",COUNTIFS($T$5:$T221,"Macro",$Q$5:$Q221,$Q221),IF(N($S221)=0,"?",COUNTIFS(INDEX($T$5:$T$1000,1):INDEX($T$5:$T$1000,$S221-4),"Macro",INDEX($Q$5:$Q$1000,1):INDEX($Q$5:$Q$1000,$S221-4),INDEX($Q$5:$Q$1000,$S221-4))&amp;"."&amp;COUNTIFS($S$5:$S221,$S221,$T$5:$T221,"Sub"))))</f>
        <v/>
      </c>
      <c r="B221" s="56" t="n"/>
      <c r="C221" s="57" t="n"/>
      <c r="D221" s="58" t="n"/>
      <c r="E221" s="58" t="n"/>
      <c r="F221" s="58" t="n"/>
      <c r="G221" s="59" t="n"/>
      <c r="H221" s="59" t="n"/>
      <c r="I221" s="59" t="n"/>
      <c r="J221" s="59" t="n"/>
      <c r="K221" s="59" t="n"/>
      <c r="L221" s="60">
        <f>IF(NOT((COUNTA($B221:$K221)+COUNTA($O221))&gt;0),"",IF(ISNUMBER($F221),1,IF(N($U221)&gt;0,AVERAGEIFS($V$5:$V$1000,$S$5:$S$1000,ROW(),$T$5:$T$1000,"Sub"),$V221)))</f>
        <v/>
      </c>
      <c r="M221" s="55">
        <f>IF($L221="","",IF($L221&gt;=1,"Completado",IF($L221&gt;0,"En curso","Pendiente")))</f>
        <v/>
      </c>
      <c r="N221" s="55">
        <f>IF(NOT((COUNTA($B221:$K221)+COUNTA($O221))&gt;0),"",IF(ISNUMBER($F221),IF(AND(ISNUMBER($E221),$F221&gt;$E221),"Cumplida con "&amp;($F221-$E221)&amp;IF($F221-$E221=1," día"," días")&amp;" de retraso","Cumplida"),IF(N($L221)&gt;=1,"Cumplida",IF(NOT(ISNUMBER($E221)),"Sin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plazo")))))))</f>
        <v/>
      </c>
      <c r="O221" s="57" t="n"/>
      <c r="P221" s="61">
        <f>IF(NOT((COUNTA($B221:$K221)+COUNTA($O221))&gt;0),"",IF((IF($C221="","Falta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",""))="","✔ OK","⚠ "&amp;LEFT(IF($C221="","Falta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",""),LEN(IF($C221="","Falta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",""))-3)))</f>
        <v/>
      </c>
      <c r="Q221" s="62">
        <f>IF(NOT((COUNTA($B221:$K221)+COUNTA($O221))&gt;0),"",IF(AND($T221="Sub",N($S221)&gt;0),IF(ISNUMBER(INDEX($D$5:$D$1000,$S221-4)),DATE(YEAR(INDEX($D$5:$D$1000,$S221-4)),MONTH(INDEX($D$5:$D$1000,$S221-4)),1),IF(ISNUMBER(INDEX($E$5:$E$1000,$S221-4)),DATE(YEAR(INDEX($E$5:$E$1000,$S221-4)),MONTH(INDEX($E$5:$E$1000,$S221-4)),1),MesCiclo)),IF(ISNUMBER($D221),DATE(YEAR($D221),MONTH($D221),1),IF(ISNUMBER($E221),DATE(YEAR($E221),MONTH($E221),1),MesCiclo))))</f>
        <v/>
      </c>
      <c r="R221" s="63">
        <f>IF(OR($Q221="",$Q221&lt;&gt;MesCiclo),"",COUNTIF($Q$5:$Q221,MesCiclo))</f>
        <v/>
      </c>
      <c r="S221" s="63">
        <f>IF($T221="","",IF($T221="Macro",ROW(),IFERROR(LOOKUP(2,1/($T$5:$T221="Macro"),ROW($T$5:$T221)),0)))</f>
        <v/>
      </c>
      <c r="T221" s="63">
        <f>IF(NOT((COUNTA($B221:$K221)+COUNTA($O221))&gt;0),"",IF($B221="Subactividad","Sub","Macro"))</f>
        <v/>
      </c>
      <c r="U221" s="63">
        <f>IF($T221="Macro",COUNTIFS($S$5:$S$1000,ROW(),$T$5:$T$1000,"Sub"),"")</f>
        <v/>
      </c>
      <c r="V221" s="63">
        <f>IF($T221="","",IF(ISNUMBER($F221),1,IFERROR(LOOKUP(2,1/($H221:$K221&lt;&gt;""),$H221:$K221),0)))</f>
        <v/>
      </c>
      <c r="W221" s="63">
        <f>IF($T221="","",IF(AND(ISNUMBER($F221),$F221&lt;=IF($Q221=MesCiclo,InicioCiclo,$Q221+MOD(2-WEEKDAY($Q221),7))+6),1,IF(ISNUMBER($H221),$H221,0)))</f>
        <v/>
      </c>
      <c r="X221" s="63">
        <f>IF($T221="","",IF(AND(ISNUMBER($F221),$F221&lt;=IF($Q221=MesCiclo,InicioCiclo,$Q221+MOD(2-WEEKDAY($Q221),7))+13),1,IF(ISNUMBER($I221),$I221,$W221)))</f>
        <v/>
      </c>
      <c r="Y221" s="63">
        <f>IF($T221="","",IF(AND(ISNUMBER($F221),$F221&lt;=IF($Q221=MesCiclo,InicioCiclo,$Q221+MOD(2-WEEKDAY($Q221),7))+20),1,IF(ISNUMBER($J221),$J221,$X221)))</f>
        <v/>
      </c>
      <c r="Z221" s="63">
        <f>IF($T221="","",IF(AND(ISNUMBER($F221),$F221&lt;=IF($Q221=MesCiclo,InicioCiclo,$Q221+MOD(2-WEEKDAY($Q221),7))+27),1,IF(ISNUMBER($K221),$K221,$Y221)))</f>
        <v/>
      </c>
      <c r="AA221" s="63">
        <f>IF($T221="","",IF(AND(ISNUMBER($F221),$F221&lt;=IF($Q221=MesCiclo,InicioCiclo,$Q221+MOD(2-WEEKDAY($Q221),7))+6),1,IF(N($U221)&gt;0,AVERAGEIFS($W$5:$W$1000,$S$5:$S$1000,ROW(),$T$5:$T$1000,"Sub"),$W221)))</f>
        <v/>
      </c>
      <c r="AB221" s="63">
        <f>IF($T221="","",IF(AND(ISNUMBER($F221),$F221&lt;=IF($Q221=MesCiclo,InicioCiclo,$Q221+MOD(2-WEEKDAY($Q221),7))+13),1,IF(N($U221)&gt;0,AVERAGEIFS($X$5:$X$1000,$S$5:$S$1000,ROW(),$T$5:$T$1000,"Sub"),$X221)))</f>
        <v/>
      </c>
      <c r="AC221" s="63">
        <f>IF($T221="","",IF(AND(ISNUMBER($F221),$F221&lt;=IF($Q221=MesCiclo,InicioCiclo,$Q221+MOD(2-WEEKDAY($Q221),7))+20),1,IF(N($U221)&gt;0,AVERAGEIFS($Y$5:$Y$1000,$S$5:$S$1000,ROW(),$T$5:$T$1000,"Sub"),$Y221)))</f>
        <v/>
      </c>
      <c r="AD221" s="63">
        <f>IF($T221="","",IF(AND(ISNUMBER($F221),$F221&lt;=IF($Q221=MesCiclo,InicioCiclo,$Q221+MOD(2-WEEKDAY($Q221),7))+27),1,IF(N($U221)&gt;0,AVERAGEIFS($Z$5:$Z$1000,$S$5:$S$1000,ROW(),$T$5:$T$1000,"Sub"),$Z221)))</f>
        <v/>
      </c>
      <c r="AE221" s="63">
        <f>IF($T221&lt;&gt;"Macro","",IF(COUNTIFS($Q$5:$Q$1000,$Q221,$T$5:$T$1000,"Macro",$G$5:$G$1000,"&gt;0")=0,1/COUNTIFS($Q$5:$Q$1000,$Q221,$T$5:$T$1000,"Macro"),IF(AND(ISNUMBER($G221),N($G221)&gt;0),$G221,SUMIFS($G$5:$G$1000,$Q$5:$Q$1000,$Q221,$T$5:$T$1000,"Macro")/COUNTIFS($Q$5:$Q$1000,$Q221,$T$5:$T$1000,"Macro",$G$5:$G$1000,"&gt;0"))/(COUNTIFS($Q$5:$Q$1000,$Q221,$T$5:$T$1000,"Macro")*SUMIFS($G$5:$G$1000,$Q$5:$Q$1000,$Q221,$T$5:$T$1000,"Macro")/COUNTIFS($Q$5:$Q$1000,$Q221,$T$5:$T$1000,"Macro",$G$5:$G$1000,"&gt;0"))))</f>
        <v/>
      </c>
    </row>
    <row r="222">
      <c r="A222" s="55">
        <f>IF(NOT((COUNTA($B222:$K222)+COUNTA($O222))&gt;0),"",IF($T222="Macro",COUNTIFS($T$5:$T222,"Macro",$Q$5:$Q222,$Q222),IF(N($S222)=0,"?",COUNTIFS(INDEX($T$5:$T$1000,1):INDEX($T$5:$T$1000,$S222-4),"Macro",INDEX($Q$5:$Q$1000,1):INDEX($Q$5:$Q$1000,$S222-4),INDEX($Q$5:$Q$1000,$S222-4))&amp;"."&amp;COUNTIFS($S$5:$S222,$S222,$T$5:$T222,"Sub"))))</f>
        <v/>
      </c>
      <c r="B222" s="56" t="n"/>
      <c r="C222" s="57" t="n"/>
      <c r="D222" s="58" t="n"/>
      <c r="E222" s="58" t="n"/>
      <c r="F222" s="58" t="n"/>
      <c r="G222" s="59" t="n"/>
      <c r="H222" s="59" t="n"/>
      <c r="I222" s="59" t="n"/>
      <c r="J222" s="59" t="n"/>
      <c r="K222" s="59" t="n"/>
      <c r="L222" s="60">
        <f>IF(NOT((COUNTA($B222:$K222)+COUNTA($O222))&gt;0),"",IF(ISNUMBER($F222),1,IF(N($U222)&gt;0,AVERAGEIFS($V$5:$V$1000,$S$5:$S$1000,ROW(),$T$5:$T$1000,"Sub"),$V222)))</f>
        <v/>
      </c>
      <c r="M222" s="55">
        <f>IF($L222="","",IF($L222&gt;=1,"Completado",IF($L222&gt;0,"En curso","Pendiente")))</f>
        <v/>
      </c>
      <c r="N222" s="55">
        <f>IF(NOT((COUNTA($B222:$K222)+COUNTA($O222))&gt;0),"",IF(ISNUMBER($F222),IF(AND(ISNUMBER($E222),$F222&gt;$E222),"Cumplida con "&amp;($F222-$E222)&amp;IF($F222-$E222=1," día"," días")&amp;" de retraso","Cumplida"),IF(N($L222)&gt;=1,"Cumplida",IF(NOT(ISNUMBER($E222)),"Sin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plazo")))))))</f>
        <v/>
      </c>
      <c r="O222" s="57" t="n"/>
      <c r="P222" s="61">
        <f>IF(NOT((COUNTA($B222:$K222)+COUNTA($O222))&gt;0),"",IF((IF($C222="","Falta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",""))="","✔ OK","⚠ "&amp;LEFT(IF($C222="","Falta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",""),LEN(IF($C222="","Falta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",""))-3)))</f>
        <v/>
      </c>
      <c r="Q222" s="62">
        <f>IF(NOT((COUNTA($B222:$K222)+COUNTA($O222))&gt;0),"",IF(AND($T222="Sub",N($S222)&gt;0),IF(ISNUMBER(INDEX($D$5:$D$1000,$S222-4)),DATE(YEAR(INDEX($D$5:$D$1000,$S222-4)),MONTH(INDEX($D$5:$D$1000,$S222-4)),1),IF(ISNUMBER(INDEX($E$5:$E$1000,$S222-4)),DATE(YEAR(INDEX($E$5:$E$1000,$S222-4)),MONTH(INDEX($E$5:$E$1000,$S222-4)),1),MesCiclo)),IF(ISNUMBER($D222),DATE(YEAR($D222),MONTH($D222),1),IF(ISNUMBER($E222),DATE(YEAR($E222),MONTH($E222),1),MesCiclo))))</f>
        <v/>
      </c>
      <c r="R222" s="63">
        <f>IF(OR($Q222="",$Q222&lt;&gt;MesCiclo),"",COUNTIF($Q$5:$Q222,MesCiclo))</f>
        <v/>
      </c>
      <c r="S222" s="63">
        <f>IF($T222="","",IF($T222="Macro",ROW(),IFERROR(LOOKUP(2,1/($T$5:$T222="Macro"),ROW($T$5:$T222)),0)))</f>
        <v/>
      </c>
      <c r="T222" s="63">
        <f>IF(NOT((COUNTA($B222:$K222)+COUNTA($O222))&gt;0),"",IF($B222="Subactividad","Sub","Macro"))</f>
        <v/>
      </c>
      <c r="U222" s="63">
        <f>IF($T222="Macro",COUNTIFS($S$5:$S$1000,ROW(),$T$5:$T$1000,"Sub"),"")</f>
        <v/>
      </c>
      <c r="V222" s="63">
        <f>IF($T222="","",IF(ISNUMBER($F222),1,IFERROR(LOOKUP(2,1/($H222:$K222&lt;&gt;""),$H222:$K222),0)))</f>
        <v/>
      </c>
      <c r="W222" s="63">
        <f>IF($T222="","",IF(AND(ISNUMBER($F222),$F222&lt;=IF($Q222=MesCiclo,InicioCiclo,$Q222+MOD(2-WEEKDAY($Q222),7))+6),1,IF(ISNUMBER($H222),$H222,0)))</f>
        <v/>
      </c>
      <c r="X222" s="63">
        <f>IF($T222="","",IF(AND(ISNUMBER($F222),$F222&lt;=IF($Q222=MesCiclo,InicioCiclo,$Q222+MOD(2-WEEKDAY($Q222),7))+13),1,IF(ISNUMBER($I222),$I222,$W222)))</f>
        <v/>
      </c>
      <c r="Y222" s="63">
        <f>IF($T222="","",IF(AND(ISNUMBER($F222),$F222&lt;=IF($Q222=MesCiclo,InicioCiclo,$Q222+MOD(2-WEEKDAY($Q222),7))+20),1,IF(ISNUMBER($J222),$J222,$X222)))</f>
        <v/>
      </c>
      <c r="Z222" s="63">
        <f>IF($T222="","",IF(AND(ISNUMBER($F222),$F222&lt;=IF($Q222=MesCiclo,InicioCiclo,$Q222+MOD(2-WEEKDAY($Q222),7))+27),1,IF(ISNUMBER($K222),$K222,$Y222)))</f>
        <v/>
      </c>
      <c r="AA222" s="63">
        <f>IF($T222="","",IF(AND(ISNUMBER($F222),$F222&lt;=IF($Q222=MesCiclo,InicioCiclo,$Q222+MOD(2-WEEKDAY($Q222),7))+6),1,IF(N($U222)&gt;0,AVERAGEIFS($W$5:$W$1000,$S$5:$S$1000,ROW(),$T$5:$T$1000,"Sub"),$W222)))</f>
        <v/>
      </c>
      <c r="AB222" s="63">
        <f>IF($T222="","",IF(AND(ISNUMBER($F222),$F222&lt;=IF($Q222=MesCiclo,InicioCiclo,$Q222+MOD(2-WEEKDAY($Q222),7))+13),1,IF(N($U222)&gt;0,AVERAGEIFS($X$5:$X$1000,$S$5:$S$1000,ROW(),$T$5:$T$1000,"Sub"),$X222)))</f>
        <v/>
      </c>
      <c r="AC222" s="63">
        <f>IF($T222="","",IF(AND(ISNUMBER($F222),$F222&lt;=IF($Q222=MesCiclo,InicioCiclo,$Q222+MOD(2-WEEKDAY($Q222),7))+20),1,IF(N($U222)&gt;0,AVERAGEIFS($Y$5:$Y$1000,$S$5:$S$1000,ROW(),$T$5:$T$1000,"Sub"),$Y222)))</f>
        <v/>
      </c>
      <c r="AD222" s="63">
        <f>IF($T222="","",IF(AND(ISNUMBER($F222),$F222&lt;=IF($Q222=MesCiclo,InicioCiclo,$Q222+MOD(2-WEEKDAY($Q222),7))+27),1,IF(N($U222)&gt;0,AVERAGEIFS($Z$5:$Z$1000,$S$5:$S$1000,ROW(),$T$5:$T$1000,"Sub"),$Z222)))</f>
        <v/>
      </c>
      <c r="AE222" s="63">
        <f>IF($T222&lt;&gt;"Macro","",IF(COUNTIFS($Q$5:$Q$1000,$Q222,$T$5:$T$1000,"Macro",$G$5:$G$1000,"&gt;0")=0,1/COUNTIFS($Q$5:$Q$1000,$Q222,$T$5:$T$1000,"Macro"),IF(AND(ISNUMBER($G222),N($G222)&gt;0),$G222,SUMIFS($G$5:$G$1000,$Q$5:$Q$1000,$Q222,$T$5:$T$1000,"Macro")/COUNTIFS($Q$5:$Q$1000,$Q222,$T$5:$T$1000,"Macro",$G$5:$G$1000,"&gt;0"))/(COUNTIFS($Q$5:$Q$1000,$Q222,$T$5:$T$1000,"Macro")*SUMIFS($G$5:$G$1000,$Q$5:$Q$1000,$Q222,$T$5:$T$1000,"Macro")/COUNTIFS($Q$5:$Q$1000,$Q222,$T$5:$T$1000,"Macro",$G$5:$G$1000,"&gt;0"))))</f>
        <v/>
      </c>
    </row>
    <row r="223">
      <c r="A223" s="55">
        <f>IF(NOT((COUNTA($B223:$K223)+COUNTA($O223))&gt;0),"",IF($T223="Macro",COUNTIFS($T$5:$T223,"Macro",$Q$5:$Q223,$Q223),IF(N($S223)=0,"?",COUNTIFS(INDEX($T$5:$T$1000,1):INDEX($T$5:$T$1000,$S223-4),"Macro",INDEX($Q$5:$Q$1000,1):INDEX($Q$5:$Q$1000,$S223-4),INDEX($Q$5:$Q$1000,$S223-4))&amp;"."&amp;COUNTIFS($S$5:$S223,$S223,$T$5:$T223,"Sub"))))</f>
        <v/>
      </c>
      <c r="B223" s="56" t="n"/>
      <c r="C223" s="57" t="n"/>
      <c r="D223" s="58" t="n"/>
      <c r="E223" s="58" t="n"/>
      <c r="F223" s="58" t="n"/>
      <c r="G223" s="59" t="n"/>
      <c r="H223" s="59" t="n"/>
      <c r="I223" s="59" t="n"/>
      <c r="J223" s="59" t="n"/>
      <c r="K223" s="59" t="n"/>
      <c r="L223" s="60">
        <f>IF(NOT((COUNTA($B223:$K223)+COUNTA($O223))&gt;0),"",IF(ISNUMBER($F223),1,IF(N($U223)&gt;0,AVERAGEIFS($V$5:$V$1000,$S$5:$S$1000,ROW(),$T$5:$T$1000,"Sub"),$V223)))</f>
        <v/>
      </c>
      <c r="M223" s="55">
        <f>IF($L223="","",IF($L223&gt;=1,"Completado",IF($L223&gt;0,"En curso","Pendiente")))</f>
        <v/>
      </c>
      <c r="N223" s="55">
        <f>IF(NOT((COUNTA($B223:$K223)+COUNTA($O223))&gt;0),"",IF(ISNUMBER($F223),IF(AND(ISNUMBER($E223),$F223&gt;$E223),"Cumplida con "&amp;($F223-$E223)&amp;IF($F223-$E223=1," día"," días")&amp;" de retraso","Cumplida"),IF(N($L223)&gt;=1,"Cumplida",IF(NOT(ISNUMBER($E223)),"Sin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plazo")))))))</f>
        <v/>
      </c>
      <c r="O223" s="57" t="n"/>
      <c r="P223" s="61">
        <f>IF(NOT((COUNTA($B223:$K223)+COUNTA($O223))&gt;0),"",IF((IF($C223="","Falta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",""))="","✔ OK","⚠ "&amp;LEFT(IF($C223="","Falta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",""),LEN(IF($C223="","Falta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",""))-3)))</f>
        <v/>
      </c>
      <c r="Q223" s="62">
        <f>IF(NOT((COUNTA($B223:$K223)+COUNTA($O223))&gt;0),"",IF(AND($T223="Sub",N($S223)&gt;0),IF(ISNUMBER(INDEX($D$5:$D$1000,$S223-4)),DATE(YEAR(INDEX($D$5:$D$1000,$S223-4)),MONTH(INDEX($D$5:$D$1000,$S223-4)),1),IF(ISNUMBER(INDEX($E$5:$E$1000,$S223-4)),DATE(YEAR(INDEX($E$5:$E$1000,$S223-4)),MONTH(INDEX($E$5:$E$1000,$S223-4)),1),MesCiclo)),IF(ISNUMBER($D223),DATE(YEAR($D223),MONTH($D223),1),IF(ISNUMBER($E223),DATE(YEAR($E223),MONTH($E223),1),MesCiclo))))</f>
        <v/>
      </c>
      <c r="R223" s="63">
        <f>IF(OR($Q223="",$Q223&lt;&gt;MesCiclo),"",COUNTIF($Q$5:$Q223,MesCiclo))</f>
        <v/>
      </c>
      <c r="S223" s="63">
        <f>IF($T223="","",IF($T223="Macro",ROW(),IFERROR(LOOKUP(2,1/($T$5:$T223="Macro"),ROW($T$5:$T223)),0)))</f>
        <v/>
      </c>
      <c r="T223" s="63">
        <f>IF(NOT((COUNTA($B223:$K223)+COUNTA($O223))&gt;0),"",IF($B223="Subactividad","Sub","Macro"))</f>
        <v/>
      </c>
      <c r="U223" s="63">
        <f>IF($T223="Macro",COUNTIFS($S$5:$S$1000,ROW(),$T$5:$T$1000,"Sub"),"")</f>
        <v/>
      </c>
      <c r="V223" s="63">
        <f>IF($T223="","",IF(ISNUMBER($F223),1,IFERROR(LOOKUP(2,1/($H223:$K223&lt;&gt;""),$H223:$K223),0)))</f>
        <v/>
      </c>
      <c r="W223" s="63">
        <f>IF($T223="","",IF(AND(ISNUMBER($F223),$F223&lt;=IF($Q223=MesCiclo,InicioCiclo,$Q223+MOD(2-WEEKDAY($Q223),7))+6),1,IF(ISNUMBER($H223),$H223,0)))</f>
        <v/>
      </c>
      <c r="X223" s="63">
        <f>IF($T223="","",IF(AND(ISNUMBER($F223),$F223&lt;=IF($Q223=MesCiclo,InicioCiclo,$Q223+MOD(2-WEEKDAY($Q223),7))+13),1,IF(ISNUMBER($I223),$I223,$W223)))</f>
        <v/>
      </c>
      <c r="Y223" s="63">
        <f>IF($T223="","",IF(AND(ISNUMBER($F223),$F223&lt;=IF($Q223=MesCiclo,InicioCiclo,$Q223+MOD(2-WEEKDAY($Q223),7))+20),1,IF(ISNUMBER($J223),$J223,$X223)))</f>
        <v/>
      </c>
      <c r="Z223" s="63">
        <f>IF($T223="","",IF(AND(ISNUMBER($F223),$F223&lt;=IF($Q223=MesCiclo,InicioCiclo,$Q223+MOD(2-WEEKDAY($Q223),7))+27),1,IF(ISNUMBER($K223),$K223,$Y223)))</f>
        <v/>
      </c>
      <c r="AA223" s="63">
        <f>IF($T223="","",IF(AND(ISNUMBER($F223),$F223&lt;=IF($Q223=MesCiclo,InicioCiclo,$Q223+MOD(2-WEEKDAY($Q223),7))+6),1,IF(N($U223)&gt;0,AVERAGEIFS($W$5:$W$1000,$S$5:$S$1000,ROW(),$T$5:$T$1000,"Sub"),$W223)))</f>
        <v/>
      </c>
      <c r="AB223" s="63">
        <f>IF($T223="","",IF(AND(ISNUMBER($F223),$F223&lt;=IF($Q223=MesCiclo,InicioCiclo,$Q223+MOD(2-WEEKDAY($Q223),7))+13),1,IF(N($U223)&gt;0,AVERAGEIFS($X$5:$X$1000,$S$5:$S$1000,ROW(),$T$5:$T$1000,"Sub"),$X223)))</f>
        <v/>
      </c>
      <c r="AC223" s="63">
        <f>IF($T223="","",IF(AND(ISNUMBER($F223),$F223&lt;=IF($Q223=MesCiclo,InicioCiclo,$Q223+MOD(2-WEEKDAY($Q223),7))+20),1,IF(N($U223)&gt;0,AVERAGEIFS($Y$5:$Y$1000,$S$5:$S$1000,ROW(),$T$5:$T$1000,"Sub"),$Y223)))</f>
        <v/>
      </c>
      <c r="AD223" s="63">
        <f>IF($T223="","",IF(AND(ISNUMBER($F223),$F223&lt;=IF($Q223=MesCiclo,InicioCiclo,$Q223+MOD(2-WEEKDAY($Q223),7))+27),1,IF(N($U223)&gt;0,AVERAGEIFS($Z$5:$Z$1000,$S$5:$S$1000,ROW(),$T$5:$T$1000,"Sub"),$Z223)))</f>
        <v/>
      </c>
      <c r="AE223" s="63">
        <f>IF($T223&lt;&gt;"Macro","",IF(COUNTIFS($Q$5:$Q$1000,$Q223,$T$5:$T$1000,"Macro",$G$5:$G$1000,"&gt;0")=0,1/COUNTIFS($Q$5:$Q$1000,$Q223,$T$5:$T$1000,"Macro"),IF(AND(ISNUMBER($G223),N($G223)&gt;0),$G223,SUMIFS($G$5:$G$1000,$Q$5:$Q$1000,$Q223,$T$5:$T$1000,"Macro")/COUNTIFS($Q$5:$Q$1000,$Q223,$T$5:$T$1000,"Macro",$G$5:$G$1000,"&gt;0"))/(COUNTIFS($Q$5:$Q$1000,$Q223,$T$5:$T$1000,"Macro")*SUMIFS($G$5:$G$1000,$Q$5:$Q$1000,$Q223,$T$5:$T$1000,"Macro")/COUNTIFS($Q$5:$Q$1000,$Q223,$T$5:$T$1000,"Macro",$G$5:$G$1000,"&gt;0"))))</f>
        <v/>
      </c>
    </row>
    <row r="224">
      <c r="A224" s="55">
        <f>IF(NOT((COUNTA($B224:$K224)+COUNTA($O224))&gt;0),"",IF($T224="Macro",COUNTIFS($T$5:$T224,"Macro",$Q$5:$Q224,$Q224),IF(N($S224)=0,"?",COUNTIFS(INDEX($T$5:$T$1000,1):INDEX($T$5:$T$1000,$S224-4),"Macro",INDEX($Q$5:$Q$1000,1):INDEX($Q$5:$Q$1000,$S224-4),INDEX($Q$5:$Q$1000,$S224-4))&amp;"."&amp;COUNTIFS($S$5:$S224,$S224,$T$5:$T224,"Sub"))))</f>
        <v/>
      </c>
      <c r="B224" s="56" t="n"/>
      <c r="C224" s="57" t="n"/>
      <c r="D224" s="58" t="n"/>
      <c r="E224" s="58" t="n"/>
      <c r="F224" s="58" t="n"/>
      <c r="G224" s="59" t="n"/>
      <c r="H224" s="59" t="n"/>
      <c r="I224" s="59" t="n"/>
      <c r="J224" s="59" t="n"/>
      <c r="K224" s="59" t="n"/>
      <c r="L224" s="60">
        <f>IF(NOT((COUNTA($B224:$K224)+COUNTA($O224))&gt;0),"",IF(ISNUMBER($F224),1,IF(N($U224)&gt;0,AVERAGEIFS($V$5:$V$1000,$S$5:$S$1000,ROW(),$T$5:$T$1000,"Sub"),$V224)))</f>
        <v/>
      </c>
      <c r="M224" s="55">
        <f>IF($L224="","",IF($L224&gt;=1,"Completado",IF($L224&gt;0,"En curso","Pendiente")))</f>
        <v/>
      </c>
      <c r="N224" s="55">
        <f>IF(NOT((COUNTA($B224:$K224)+COUNTA($O224))&gt;0),"",IF(ISNUMBER($F224),IF(AND(ISNUMBER($E224),$F224&gt;$E224),"Cumplida con "&amp;($F224-$E224)&amp;IF($F224-$E224=1," día"," días")&amp;" de retraso","Cumplida"),IF(N($L224)&gt;=1,"Cumplida",IF(NOT(ISNUMBER($E224)),"Sin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plazo")))))))</f>
        <v/>
      </c>
      <c r="O224" s="57" t="n"/>
      <c r="P224" s="61">
        <f>IF(NOT((COUNTA($B224:$K224)+COUNTA($O224))&gt;0),"",IF((IF($C224="","Falta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",""))="","✔ OK","⚠ "&amp;LEFT(IF($C224="","Falta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",""),LEN(IF($C224="","Falta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",""))-3)))</f>
        <v/>
      </c>
      <c r="Q224" s="62">
        <f>IF(NOT((COUNTA($B224:$K224)+COUNTA($O224))&gt;0),"",IF(AND($T224="Sub",N($S224)&gt;0),IF(ISNUMBER(INDEX($D$5:$D$1000,$S224-4)),DATE(YEAR(INDEX($D$5:$D$1000,$S224-4)),MONTH(INDEX($D$5:$D$1000,$S224-4)),1),IF(ISNUMBER(INDEX($E$5:$E$1000,$S224-4)),DATE(YEAR(INDEX($E$5:$E$1000,$S224-4)),MONTH(INDEX($E$5:$E$1000,$S224-4)),1),MesCiclo)),IF(ISNUMBER($D224),DATE(YEAR($D224),MONTH($D224),1),IF(ISNUMBER($E224),DATE(YEAR($E224),MONTH($E224),1),MesCiclo))))</f>
        <v/>
      </c>
      <c r="R224" s="63">
        <f>IF(OR($Q224="",$Q224&lt;&gt;MesCiclo),"",COUNTIF($Q$5:$Q224,MesCiclo))</f>
        <v/>
      </c>
      <c r="S224" s="63">
        <f>IF($T224="","",IF($T224="Macro",ROW(),IFERROR(LOOKUP(2,1/($T$5:$T224="Macro"),ROW($T$5:$T224)),0)))</f>
        <v/>
      </c>
      <c r="T224" s="63">
        <f>IF(NOT((COUNTA($B224:$K224)+COUNTA($O224))&gt;0),"",IF($B224="Subactividad","Sub","Macro"))</f>
        <v/>
      </c>
      <c r="U224" s="63">
        <f>IF($T224="Macro",COUNTIFS($S$5:$S$1000,ROW(),$T$5:$T$1000,"Sub"),"")</f>
        <v/>
      </c>
      <c r="V224" s="63">
        <f>IF($T224="","",IF(ISNUMBER($F224),1,IFERROR(LOOKUP(2,1/($H224:$K224&lt;&gt;""),$H224:$K224),0)))</f>
        <v/>
      </c>
      <c r="W224" s="63">
        <f>IF($T224="","",IF(AND(ISNUMBER($F224),$F224&lt;=IF($Q224=MesCiclo,InicioCiclo,$Q224+MOD(2-WEEKDAY($Q224),7))+6),1,IF(ISNUMBER($H224),$H224,0)))</f>
        <v/>
      </c>
      <c r="X224" s="63">
        <f>IF($T224="","",IF(AND(ISNUMBER($F224),$F224&lt;=IF($Q224=MesCiclo,InicioCiclo,$Q224+MOD(2-WEEKDAY($Q224),7))+13),1,IF(ISNUMBER($I224),$I224,$W224)))</f>
        <v/>
      </c>
      <c r="Y224" s="63">
        <f>IF($T224="","",IF(AND(ISNUMBER($F224),$F224&lt;=IF($Q224=MesCiclo,InicioCiclo,$Q224+MOD(2-WEEKDAY($Q224),7))+20),1,IF(ISNUMBER($J224),$J224,$X224)))</f>
        <v/>
      </c>
      <c r="Z224" s="63">
        <f>IF($T224="","",IF(AND(ISNUMBER($F224),$F224&lt;=IF($Q224=MesCiclo,InicioCiclo,$Q224+MOD(2-WEEKDAY($Q224),7))+27),1,IF(ISNUMBER($K224),$K224,$Y224)))</f>
        <v/>
      </c>
      <c r="AA224" s="63">
        <f>IF($T224="","",IF(AND(ISNUMBER($F224),$F224&lt;=IF($Q224=MesCiclo,InicioCiclo,$Q224+MOD(2-WEEKDAY($Q224),7))+6),1,IF(N($U224)&gt;0,AVERAGEIFS($W$5:$W$1000,$S$5:$S$1000,ROW(),$T$5:$T$1000,"Sub"),$W224)))</f>
        <v/>
      </c>
      <c r="AB224" s="63">
        <f>IF($T224="","",IF(AND(ISNUMBER($F224),$F224&lt;=IF($Q224=MesCiclo,InicioCiclo,$Q224+MOD(2-WEEKDAY($Q224),7))+13),1,IF(N($U224)&gt;0,AVERAGEIFS($X$5:$X$1000,$S$5:$S$1000,ROW(),$T$5:$T$1000,"Sub"),$X224)))</f>
        <v/>
      </c>
      <c r="AC224" s="63">
        <f>IF($T224="","",IF(AND(ISNUMBER($F224),$F224&lt;=IF($Q224=MesCiclo,InicioCiclo,$Q224+MOD(2-WEEKDAY($Q224),7))+20),1,IF(N($U224)&gt;0,AVERAGEIFS($Y$5:$Y$1000,$S$5:$S$1000,ROW(),$T$5:$T$1000,"Sub"),$Y224)))</f>
        <v/>
      </c>
      <c r="AD224" s="63">
        <f>IF($T224="","",IF(AND(ISNUMBER($F224),$F224&lt;=IF($Q224=MesCiclo,InicioCiclo,$Q224+MOD(2-WEEKDAY($Q224),7))+27),1,IF(N($U224)&gt;0,AVERAGEIFS($Z$5:$Z$1000,$S$5:$S$1000,ROW(),$T$5:$T$1000,"Sub"),$Z224)))</f>
        <v/>
      </c>
      <c r="AE224" s="63">
        <f>IF($T224&lt;&gt;"Macro","",IF(COUNTIFS($Q$5:$Q$1000,$Q224,$T$5:$T$1000,"Macro",$G$5:$G$1000,"&gt;0")=0,1/COUNTIFS($Q$5:$Q$1000,$Q224,$T$5:$T$1000,"Macro"),IF(AND(ISNUMBER($G224),N($G224)&gt;0),$G224,SUMIFS($G$5:$G$1000,$Q$5:$Q$1000,$Q224,$T$5:$T$1000,"Macro")/COUNTIFS($Q$5:$Q$1000,$Q224,$T$5:$T$1000,"Macro",$G$5:$G$1000,"&gt;0"))/(COUNTIFS($Q$5:$Q$1000,$Q224,$T$5:$T$1000,"Macro")*SUMIFS($G$5:$G$1000,$Q$5:$Q$1000,$Q224,$T$5:$T$1000,"Macro")/COUNTIFS($Q$5:$Q$1000,$Q224,$T$5:$T$1000,"Macro",$G$5:$G$1000,"&gt;0"))))</f>
        <v/>
      </c>
    </row>
    <row r="225">
      <c r="A225" s="55">
        <f>IF(NOT((COUNTA($B225:$K225)+COUNTA($O225))&gt;0),"",IF($T225="Macro",COUNTIFS($T$5:$T225,"Macro",$Q$5:$Q225,$Q225),IF(N($S225)=0,"?",COUNTIFS(INDEX($T$5:$T$1000,1):INDEX($T$5:$T$1000,$S225-4),"Macro",INDEX($Q$5:$Q$1000,1):INDEX($Q$5:$Q$1000,$S225-4),INDEX($Q$5:$Q$1000,$S225-4))&amp;"."&amp;COUNTIFS($S$5:$S225,$S225,$T$5:$T225,"Sub"))))</f>
        <v/>
      </c>
      <c r="B225" s="56" t="n"/>
      <c r="C225" s="57" t="n"/>
      <c r="D225" s="58" t="n"/>
      <c r="E225" s="58" t="n"/>
      <c r="F225" s="58" t="n"/>
      <c r="G225" s="59" t="n"/>
      <c r="H225" s="59" t="n"/>
      <c r="I225" s="59" t="n"/>
      <c r="J225" s="59" t="n"/>
      <c r="K225" s="59" t="n"/>
      <c r="L225" s="60">
        <f>IF(NOT((COUNTA($B225:$K225)+COUNTA($O225))&gt;0),"",IF(ISNUMBER($F225),1,IF(N($U225)&gt;0,AVERAGEIFS($V$5:$V$1000,$S$5:$S$1000,ROW(),$T$5:$T$1000,"Sub"),$V225)))</f>
        <v/>
      </c>
      <c r="M225" s="55">
        <f>IF($L225="","",IF($L225&gt;=1,"Completado",IF($L225&gt;0,"En curso","Pendiente")))</f>
        <v/>
      </c>
      <c r="N225" s="55">
        <f>IF(NOT((COUNTA($B225:$K225)+COUNTA($O225))&gt;0),"",IF(ISNUMBER($F225),IF(AND(ISNUMBER($E225),$F225&gt;$E225),"Cumplida con "&amp;($F225-$E225)&amp;IF($F225-$E225=1," día"," días")&amp;" de retraso","Cumplida"),IF(N($L225)&gt;=1,"Cumplida",IF(NOT(ISNUMBER($E225)),"Sin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plazo")))))))</f>
        <v/>
      </c>
      <c r="O225" s="57" t="n"/>
      <c r="P225" s="61">
        <f>IF(NOT((COUNTA($B225:$K225)+COUNTA($O225))&gt;0),"",IF((IF($C225="","Falta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",""))="","✔ OK","⚠ "&amp;LEFT(IF($C225="","Falta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",""),LEN(IF($C225="","Falta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",""))-3)))</f>
        <v/>
      </c>
      <c r="Q225" s="62">
        <f>IF(NOT((COUNTA($B225:$K225)+COUNTA($O225))&gt;0),"",IF(AND($T225="Sub",N($S225)&gt;0),IF(ISNUMBER(INDEX($D$5:$D$1000,$S225-4)),DATE(YEAR(INDEX($D$5:$D$1000,$S225-4)),MONTH(INDEX($D$5:$D$1000,$S225-4)),1),IF(ISNUMBER(INDEX($E$5:$E$1000,$S225-4)),DATE(YEAR(INDEX($E$5:$E$1000,$S225-4)),MONTH(INDEX($E$5:$E$1000,$S225-4)),1),MesCiclo)),IF(ISNUMBER($D225),DATE(YEAR($D225),MONTH($D225),1),IF(ISNUMBER($E225),DATE(YEAR($E225),MONTH($E225),1),MesCiclo))))</f>
        <v/>
      </c>
      <c r="R225" s="63">
        <f>IF(OR($Q225="",$Q225&lt;&gt;MesCiclo),"",COUNTIF($Q$5:$Q225,MesCiclo))</f>
        <v/>
      </c>
      <c r="S225" s="63">
        <f>IF($T225="","",IF($T225="Macro",ROW(),IFERROR(LOOKUP(2,1/($T$5:$T225="Macro"),ROW($T$5:$T225)),0)))</f>
        <v/>
      </c>
      <c r="T225" s="63">
        <f>IF(NOT((COUNTA($B225:$K225)+COUNTA($O225))&gt;0),"",IF($B225="Subactividad","Sub","Macro"))</f>
        <v/>
      </c>
      <c r="U225" s="63">
        <f>IF($T225="Macro",COUNTIFS($S$5:$S$1000,ROW(),$T$5:$T$1000,"Sub"),"")</f>
        <v/>
      </c>
      <c r="V225" s="63">
        <f>IF($T225="","",IF(ISNUMBER($F225),1,IFERROR(LOOKUP(2,1/($H225:$K225&lt;&gt;""),$H225:$K225),0)))</f>
        <v/>
      </c>
      <c r="W225" s="63">
        <f>IF($T225="","",IF(AND(ISNUMBER($F225),$F225&lt;=IF($Q225=MesCiclo,InicioCiclo,$Q225+MOD(2-WEEKDAY($Q225),7))+6),1,IF(ISNUMBER($H225),$H225,0)))</f>
        <v/>
      </c>
      <c r="X225" s="63">
        <f>IF($T225="","",IF(AND(ISNUMBER($F225),$F225&lt;=IF($Q225=MesCiclo,InicioCiclo,$Q225+MOD(2-WEEKDAY($Q225),7))+13),1,IF(ISNUMBER($I225),$I225,$W225)))</f>
        <v/>
      </c>
      <c r="Y225" s="63">
        <f>IF($T225="","",IF(AND(ISNUMBER($F225),$F225&lt;=IF($Q225=MesCiclo,InicioCiclo,$Q225+MOD(2-WEEKDAY($Q225),7))+20),1,IF(ISNUMBER($J225),$J225,$X225)))</f>
        <v/>
      </c>
      <c r="Z225" s="63">
        <f>IF($T225="","",IF(AND(ISNUMBER($F225),$F225&lt;=IF($Q225=MesCiclo,InicioCiclo,$Q225+MOD(2-WEEKDAY($Q225),7))+27),1,IF(ISNUMBER($K225),$K225,$Y225)))</f>
        <v/>
      </c>
      <c r="AA225" s="63">
        <f>IF($T225="","",IF(AND(ISNUMBER($F225),$F225&lt;=IF($Q225=MesCiclo,InicioCiclo,$Q225+MOD(2-WEEKDAY($Q225),7))+6),1,IF(N($U225)&gt;0,AVERAGEIFS($W$5:$W$1000,$S$5:$S$1000,ROW(),$T$5:$T$1000,"Sub"),$W225)))</f>
        <v/>
      </c>
      <c r="AB225" s="63">
        <f>IF($T225="","",IF(AND(ISNUMBER($F225),$F225&lt;=IF($Q225=MesCiclo,InicioCiclo,$Q225+MOD(2-WEEKDAY($Q225),7))+13),1,IF(N($U225)&gt;0,AVERAGEIFS($X$5:$X$1000,$S$5:$S$1000,ROW(),$T$5:$T$1000,"Sub"),$X225)))</f>
        <v/>
      </c>
      <c r="AC225" s="63">
        <f>IF($T225="","",IF(AND(ISNUMBER($F225),$F225&lt;=IF($Q225=MesCiclo,InicioCiclo,$Q225+MOD(2-WEEKDAY($Q225),7))+20),1,IF(N($U225)&gt;0,AVERAGEIFS($Y$5:$Y$1000,$S$5:$S$1000,ROW(),$T$5:$T$1000,"Sub"),$Y225)))</f>
        <v/>
      </c>
      <c r="AD225" s="63">
        <f>IF($T225="","",IF(AND(ISNUMBER($F225),$F225&lt;=IF($Q225=MesCiclo,InicioCiclo,$Q225+MOD(2-WEEKDAY($Q225),7))+27),1,IF(N($U225)&gt;0,AVERAGEIFS($Z$5:$Z$1000,$S$5:$S$1000,ROW(),$T$5:$T$1000,"Sub"),$Z225)))</f>
        <v/>
      </c>
      <c r="AE225" s="63">
        <f>IF($T225&lt;&gt;"Macro","",IF(COUNTIFS($Q$5:$Q$1000,$Q225,$T$5:$T$1000,"Macro",$G$5:$G$1000,"&gt;0")=0,1/COUNTIFS($Q$5:$Q$1000,$Q225,$T$5:$T$1000,"Macro"),IF(AND(ISNUMBER($G225),N($G225)&gt;0),$G225,SUMIFS($G$5:$G$1000,$Q$5:$Q$1000,$Q225,$T$5:$T$1000,"Macro")/COUNTIFS($Q$5:$Q$1000,$Q225,$T$5:$T$1000,"Macro",$G$5:$G$1000,"&gt;0"))/(COUNTIFS($Q$5:$Q$1000,$Q225,$T$5:$T$1000,"Macro")*SUMIFS($G$5:$G$1000,$Q$5:$Q$1000,$Q225,$T$5:$T$1000,"Macro")/COUNTIFS($Q$5:$Q$1000,$Q225,$T$5:$T$1000,"Macro",$G$5:$G$1000,"&gt;0"))))</f>
        <v/>
      </c>
    </row>
    <row r="226">
      <c r="A226" s="55">
        <f>IF(NOT((COUNTA($B226:$K226)+COUNTA($O226))&gt;0),"",IF($T226="Macro",COUNTIFS($T$5:$T226,"Macro",$Q$5:$Q226,$Q226),IF(N($S226)=0,"?",COUNTIFS(INDEX($T$5:$T$1000,1):INDEX($T$5:$T$1000,$S226-4),"Macro",INDEX($Q$5:$Q$1000,1):INDEX($Q$5:$Q$1000,$S226-4),INDEX($Q$5:$Q$1000,$S226-4))&amp;"."&amp;COUNTIFS($S$5:$S226,$S226,$T$5:$T226,"Sub"))))</f>
        <v/>
      </c>
      <c r="B226" s="56" t="n"/>
      <c r="C226" s="57" t="n"/>
      <c r="D226" s="58" t="n"/>
      <c r="E226" s="58" t="n"/>
      <c r="F226" s="58" t="n"/>
      <c r="G226" s="59" t="n"/>
      <c r="H226" s="59" t="n"/>
      <c r="I226" s="59" t="n"/>
      <c r="J226" s="59" t="n"/>
      <c r="K226" s="59" t="n"/>
      <c r="L226" s="60">
        <f>IF(NOT((COUNTA($B226:$K226)+COUNTA($O226))&gt;0),"",IF(ISNUMBER($F226),1,IF(N($U226)&gt;0,AVERAGEIFS($V$5:$V$1000,$S$5:$S$1000,ROW(),$T$5:$T$1000,"Sub"),$V226)))</f>
        <v/>
      </c>
      <c r="M226" s="55">
        <f>IF($L226="","",IF($L226&gt;=1,"Completado",IF($L226&gt;0,"En curso","Pendiente")))</f>
        <v/>
      </c>
      <c r="N226" s="55">
        <f>IF(NOT((COUNTA($B226:$K226)+COUNTA($O226))&gt;0),"",IF(ISNUMBER($F226),IF(AND(ISNUMBER($E226),$F226&gt;$E226),"Cumplida con "&amp;($F226-$E226)&amp;IF($F226-$E226=1," día"," días")&amp;" de retraso","Cumplida"),IF(N($L226)&gt;=1,"Cumplida",IF(NOT(ISNUMBER($E226)),"Sin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plazo")))))))</f>
        <v/>
      </c>
      <c r="O226" s="57" t="n"/>
      <c r="P226" s="61">
        <f>IF(NOT((COUNTA($B226:$K226)+COUNTA($O226))&gt;0),"",IF((IF($C226="","Falta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",""))="","✔ OK","⚠ "&amp;LEFT(IF($C226="","Falta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",""),LEN(IF($C226="","Falta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",""))-3)))</f>
        <v/>
      </c>
      <c r="Q226" s="62">
        <f>IF(NOT((COUNTA($B226:$K226)+COUNTA($O226))&gt;0),"",IF(AND($T226="Sub",N($S226)&gt;0),IF(ISNUMBER(INDEX($D$5:$D$1000,$S226-4)),DATE(YEAR(INDEX($D$5:$D$1000,$S226-4)),MONTH(INDEX($D$5:$D$1000,$S226-4)),1),IF(ISNUMBER(INDEX($E$5:$E$1000,$S226-4)),DATE(YEAR(INDEX($E$5:$E$1000,$S226-4)),MONTH(INDEX($E$5:$E$1000,$S226-4)),1),MesCiclo)),IF(ISNUMBER($D226),DATE(YEAR($D226),MONTH($D226),1),IF(ISNUMBER($E226),DATE(YEAR($E226),MONTH($E226),1),MesCiclo))))</f>
        <v/>
      </c>
      <c r="R226" s="63">
        <f>IF(OR($Q226="",$Q226&lt;&gt;MesCiclo),"",COUNTIF($Q$5:$Q226,MesCiclo))</f>
        <v/>
      </c>
      <c r="S226" s="63">
        <f>IF($T226="","",IF($T226="Macro",ROW(),IFERROR(LOOKUP(2,1/($T$5:$T226="Macro"),ROW($T$5:$T226)),0)))</f>
        <v/>
      </c>
      <c r="T226" s="63">
        <f>IF(NOT((COUNTA($B226:$K226)+COUNTA($O226))&gt;0),"",IF($B226="Subactividad","Sub","Macro"))</f>
        <v/>
      </c>
      <c r="U226" s="63">
        <f>IF($T226="Macro",COUNTIFS($S$5:$S$1000,ROW(),$T$5:$T$1000,"Sub"),"")</f>
        <v/>
      </c>
      <c r="V226" s="63">
        <f>IF($T226="","",IF(ISNUMBER($F226),1,IFERROR(LOOKUP(2,1/($H226:$K226&lt;&gt;""),$H226:$K226),0)))</f>
        <v/>
      </c>
      <c r="W226" s="63">
        <f>IF($T226="","",IF(AND(ISNUMBER($F226),$F226&lt;=IF($Q226=MesCiclo,InicioCiclo,$Q226+MOD(2-WEEKDAY($Q226),7))+6),1,IF(ISNUMBER($H226),$H226,0)))</f>
        <v/>
      </c>
      <c r="X226" s="63">
        <f>IF($T226="","",IF(AND(ISNUMBER($F226),$F226&lt;=IF($Q226=MesCiclo,InicioCiclo,$Q226+MOD(2-WEEKDAY($Q226),7))+13),1,IF(ISNUMBER($I226),$I226,$W226)))</f>
        <v/>
      </c>
      <c r="Y226" s="63">
        <f>IF($T226="","",IF(AND(ISNUMBER($F226),$F226&lt;=IF($Q226=MesCiclo,InicioCiclo,$Q226+MOD(2-WEEKDAY($Q226),7))+20),1,IF(ISNUMBER($J226),$J226,$X226)))</f>
        <v/>
      </c>
      <c r="Z226" s="63">
        <f>IF($T226="","",IF(AND(ISNUMBER($F226),$F226&lt;=IF($Q226=MesCiclo,InicioCiclo,$Q226+MOD(2-WEEKDAY($Q226),7))+27),1,IF(ISNUMBER($K226),$K226,$Y226)))</f>
        <v/>
      </c>
      <c r="AA226" s="63">
        <f>IF($T226="","",IF(AND(ISNUMBER($F226),$F226&lt;=IF($Q226=MesCiclo,InicioCiclo,$Q226+MOD(2-WEEKDAY($Q226),7))+6),1,IF(N($U226)&gt;0,AVERAGEIFS($W$5:$W$1000,$S$5:$S$1000,ROW(),$T$5:$T$1000,"Sub"),$W226)))</f>
        <v/>
      </c>
      <c r="AB226" s="63">
        <f>IF($T226="","",IF(AND(ISNUMBER($F226),$F226&lt;=IF($Q226=MesCiclo,InicioCiclo,$Q226+MOD(2-WEEKDAY($Q226),7))+13),1,IF(N($U226)&gt;0,AVERAGEIFS($X$5:$X$1000,$S$5:$S$1000,ROW(),$T$5:$T$1000,"Sub"),$X226)))</f>
        <v/>
      </c>
      <c r="AC226" s="63">
        <f>IF($T226="","",IF(AND(ISNUMBER($F226),$F226&lt;=IF($Q226=MesCiclo,InicioCiclo,$Q226+MOD(2-WEEKDAY($Q226),7))+20),1,IF(N($U226)&gt;0,AVERAGEIFS($Y$5:$Y$1000,$S$5:$S$1000,ROW(),$T$5:$T$1000,"Sub"),$Y226)))</f>
        <v/>
      </c>
      <c r="AD226" s="63">
        <f>IF($T226="","",IF(AND(ISNUMBER($F226),$F226&lt;=IF($Q226=MesCiclo,InicioCiclo,$Q226+MOD(2-WEEKDAY($Q226),7))+27),1,IF(N($U226)&gt;0,AVERAGEIFS($Z$5:$Z$1000,$S$5:$S$1000,ROW(),$T$5:$T$1000,"Sub"),$Z226)))</f>
        <v/>
      </c>
      <c r="AE226" s="63">
        <f>IF($T226&lt;&gt;"Macro","",IF(COUNTIFS($Q$5:$Q$1000,$Q226,$T$5:$T$1000,"Macro",$G$5:$G$1000,"&gt;0")=0,1/COUNTIFS($Q$5:$Q$1000,$Q226,$T$5:$T$1000,"Macro"),IF(AND(ISNUMBER($G226),N($G226)&gt;0),$G226,SUMIFS($G$5:$G$1000,$Q$5:$Q$1000,$Q226,$T$5:$T$1000,"Macro")/COUNTIFS($Q$5:$Q$1000,$Q226,$T$5:$T$1000,"Macro",$G$5:$G$1000,"&gt;0"))/(COUNTIFS($Q$5:$Q$1000,$Q226,$T$5:$T$1000,"Macro")*SUMIFS($G$5:$G$1000,$Q$5:$Q$1000,$Q226,$T$5:$T$1000,"Macro")/COUNTIFS($Q$5:$Q$1000,$Q226,$T$5:$T$1000,"Macro",$G$5:$G$1000,"&gt;0"))))</f>
        <v/>
      </c>
    </row>
    <row r="227">
      <c r="A227" s="55">
        <f>IF(NOT((COUNTA($B227:$K227)+COUNTA($O227))&gt;0),"",IF($T227="Macro",COUNTIFS($T$5:$T227,"Macro",$Q$5:$Q227,$Q227),IF(N($S227)=0,"?",COUNTIFS(INDEX($T$5:$T$1000,1):INDEX($T$5:$T$1000,$S227-4),"Macro",INDEX($Q$5:$Q$1000,1):INDEX($Q$5:$Q$1000,$S227-4),INDEX($Q$5:$Q$1000,$S227-4))&amp;"."&amp;COUNTIFS($S$5:$S227,$S227,$T$5:$T227,"Sub"))))</f>
        <v/>
      </c>
      <c r="B227" s="56" t="n"/>
      <c r="C227" s="57" t="n"/>
      <c r="D227" s="58" t="n"/>
      <c r="E227" s="58" t="n"/>
      <c r="F227" s="58" t="n"/>
      <c r="G227" s="59" t="n"/>
      <c r="H227" s="59" t="n"/>
      <c r="I227" s="59" t="n"/>
      <c r="J227" s="59" t="n"/>
      <c r="K227" s="59" t="n"/>
      <c r="L227" s="60">
        <f>IF(NOT((COUNTA($B227:$K227)+COUNTA($O227))&gt;0),"",IF(ISNUMBER($F227),1,IF(N($U227)&gt;0,AVERAGEIFS($V$5:$V$1000,$S$5:$S$1000,ROW(),$T$5:$T$1000,"Sub"),$V227)))</f>
        <v/>
      </c>
      <c r="M227" s="55">
        <f>IF($L227="","",IF($L227&gt;=1,"Completado",IF($L227&gt;0,"En curso","Pendiente")))</f>
        <v/>
      </c>
      <c r="N227" s="55">
        <f>IF(NOT((COUNTA($B227:$K227)+COUNTA($O227))&gt;0),"",IF(ISNUMBER($F227),IF(AND(ISNUMBER($E227),$F227&gt;$E227),"Cumplida con "&amp;($F227-$E227)&amp;IF($F227-$E227=1," día"," días")&amp;" de retraso","Cumplida"),IF(N($L227)&gt;=1,"Cumplida",IF(NOT(ISNUMBER($E227)),"Sin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plazo")))))))</f>
        <v/>
      </c>
      <c r="O227" s="57" t="n"/>
      <c r="P227" s="61">
        <f>IF(NOT((COUNTA($B227:$K227)+COUNTA($O227))&gt;0),"",IF((IF($C227="","Falta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",""))="","✔ OK","⚠ "&amp;LEFT(IF($C227="","Falta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",""),LEN(IF($C227="","Falta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",""))-3)))</f>
        <v/>
      </c>
      <c r="Q227" s="62">
        <f>IF(NOT((COUNTA($B227:$K227)+COUNTA($O227))&gt;0),"",IF(AND($T227="Sub",N($S227)&gt;0),IF(ISNUMBER(INDEX($D$5:$D$1000,$S227-4)),DATE(YEAR(INDEX($D$5:$D$1000,$S227-4)),MONTH(INDEX($D$5:$D$1000,$S227-4)),1),IF(ISNUMBER(INDEX($E$5:$E$1000,$S227-4)),DATE(YEAR(INDEX($E$5:$E$1000,$S227-4)),MONTH(INDEX($E$5:$E$1000,$S227-4)),1),MesCiclo)),IF(ISNUMBER($D227),DATE(YEAR($D227),MONTH($D227),1),IF(ISNUMBER($E227),DATE(YEAR($E227),MONTH($E227),1),MesCiclo))))</f>
        <v/>
      </c>
      <c r="R227" s="63">
        <f>IF(OR($Q227="",$Q227&lt;&gt;MesCiclo),"",COUNTIF($Q$5:$Q227,MesCiclo))</f>
        <v/>
      </c>
      <c r="S227" s="63">
        <f>IF($T227="","",IF($T227="Macro",ROW(),IFERROR(LOOKUP(2,1/($T$5:$T227="Macro"),ROW($T$5:$T227)),0)))</f>
        <v/>
      </c>
      <c r="T227" s="63">
        <f>IF(NOT((COUNTA($B227:$K227)+COUNTA($O227))&gt;0),"",IF($B227="Subactividad","Sub","Macro"))</f>
        <v/>
      </c>
      <c r="U227" s="63">
        <f>IF($T227="Macro",COUNTIFS($S$5:$S$1000,ROW(),$T$5:$T$1000,"Sub"),"")</f>
        <v/>
      </c>
      <c r="V227" s="63">
        <f>IF($T227="","",IF(ISNUMBER($F227),1,IFERROR(LOOKUP(2,1/($H227:$K227&lt;&gt;""),$H227:$K227),0)))</f>
        <v/>
      </c>
      <c r="W227" s="63">
        <f>IF($T227="","",IF(AND(ISNUMBER($F227),$F227&lt;=IF($Q227=MesCiclo,InicioCiclo,$Q227+MOD(2-WEEKDAY($Q227),7))+6),1,IF(ISNUMBER($H227),$H227,0)))</f>
        <v/>
      </c>
      <c r="X227" s="63">
        <f>IF($T227="","",IF(AND(ISNUMBER($F227),$F227&lt;=IF($Q227=MesCiclo,InicioCiclo,$Q227+MOD(2-WEEKDAY($Q227),7))+13),1,IF(ISNUMBER($I227),$I227,$W227)))</f>
        <v/>
      </c>
      <c r="Y227" s="63">
        <f>IF($T227="","",IF(AND(ISNUMBER($F227),$F227&lt;=IF($Q227=MesCiclo,InicioCiclo,$Q227+MOD(2-WEEKDAY($Q227),7))+20),1,IF(ISNUMBER($J227),$J227,$X227)))</f>
        <v/>
      </c>
      <c r="Z227" s="63">
        <f>IF($T227="","",IF(AND(ISNUMBER($F227),$F227&lt;=IF($Q227=MesCiclo,InicioCiclo,$Q227+MOD(2-WEEKDAY($Q227),7))+27),1,IF(ISNUMBER($K227),$K227,$Y227)))</f>
        <v/>
      </c>
      <c r="AA227" s="63">
        <f>IF($T227="","",IF(AND(ISNUMBER($F227),$F227&lt;=IF($Q227=MesCiclo,InicioCiclo,$Q227+MOD(2-WEEKDAY($Q227),7))+6),1,IF(N($U227)&gt;0,AVERAGEIFS($W$5:$W$1000,$S$5:$S$1000,ROW(),$T$5:$T$1000,"Sub"),$W227)))</f>
        <v/>
      </c>
      <c r="AB227" s="63">
        <f>IF($T227="","",IF(AND(ISNUMBER($F227),$F227&lt;=IF($Q227=MesCiclo,InicioCiclo,$Q227+MOD(2-WEEKDAY($Q227),7))+13),1,IF(N($U227)&gt;0,AVERAGEIFS($X$5:$X$1000,$S$5:$S$1000,ROW(),$T$5:$T$1000,"Sub"),$X227)))</f>
        <v/>
      </c>
      <c r="AC227" s="63">
        <f>IF($T227="","",IF(AND(ISNUMBER($F227),$F227&lt;=IF($Q227=MesCiclo,InicioCiclo,$Q227+MOD(2-WEEKDAY($Q227),7))+20),1,IF(N($U227)&gt;0,AVERAGEIFS($Y$5:$Y$1000,$S$5:$S$1000,ROW(),$T$5:$T$1000,"Sub"),$Y227)))</f>
        <v/>
      </c>
      <c r="AD227" s="63">
        <f>IF($T227="","",IF(AND(ISNUMBER($F227),$F227&lt;=IF($Q227=MesCiclo,InicioCiclo,$Q227+MOD(2-WEEKDAY($Q227),7))+27),1,IF(N($U227)&gt;0,AVERAGEIFS($Z$5:$Z$1000,$S$5:$S$1000,ROW(),$T$5:$T$1000,"Sub"),$Z227)))</f>
        <v/>
      </c>
      <c r="AE227" s="63">
        <f>IF($T227&lt;&gt;"Macro","",IF(COUNTIFS($Q$5:$Q$1000,$Q227,$T$5:$T$1000,"Macro",$G$5:$G$1000,"&gt;0")=0,1/COUNTIFS($Q$5:$Q$1000,$Q227,$T$5:$T$1000,"Macro"),IF(AND(ISNUMBER($G227),N($G227)&gt;0),$G227,SUMIFS($G$5:$G$1000,$Q$5:$Q$1000,$Q227,$T$5:$T$1000,"Macro")/COUNTIFS($Q$5:$Q$1000,$Q227,$T$5:$T$1000,"Macro",$G$5:$G$1000,"&gt;0"))/(COUNTIFS($Q$5:$Q$1000,$Q227,$T$5:$T$1000,"Macro")*SUMIFS($G$5:$G$1000,$Q$5:$Q$1000,$Q227,$T$5:$T$1000,"Macro")/COUNTIFS($Q$5:$Q$1000,$Q227,$T$5:$T$1000,"Macro",$G$5:$G$1000,"&gt;0"))))</f>
        <v/>
      </c>
    </row>
    <row r="228">
      <c r="A228" s="55">
        <f>IF(NOT((COUNTA($B228:$K228)+COUNTA($O228))&gt;0),"",IF($T228="Macro",COUNTIFS($T$5:$T228,"Macro",$Q$5:$Q228,$Q228),IF(N($S228)=0,"?",COUNTIFS(INDEX($T$5:$T$1000,1):INDEX($T$5:$T$1000,$S228-4),"Macro",INDEX($Q$5:$Q$1000,1):INDEX($Q$5:$Q$1000,$S228-4),INDEX($Q$5:$Q$1000,$S228-4))&amp;"."&amp;COUNTIFS($S$5:$S228,$S228,$T$5:$T228,"Sub"))))</f>
        <v/>
      </c>
      <c r="B228" s="56" t="n"/>
      <c r="C228" s="57" t="n"/>
      <c r="D228" s="58" t="n"/>
      <c r="E228" s="58" t="n"/>
      <c r="F228" s="58" t="n"/>
      <c r="G228" s="59" t="n"/>
      <c r="H228" s="59" t="n"/>
      <c r="I228" s="59" t="n"/>
      <c r="J228" s="59" t="n"/>
      <c r="K228" s="59" t="n"/>
      <c r="L228" s="60">
        <f>IF(NOT((COUNTA($B228:$K228)+COUNTA($O228))&gt;0),"",IF(ISNUMBER($F228),1,IF(N($U228)&gt;0,AVERAGEIFS($V$5:$V$1000,$S$5:$S$1000,ROW(),$T$5:$T$1000,"Sub"),$V228)))</f>
        <v/>
      </c>
      <c r="M228" s="55">
        <f>IF($L228="","",IF($L228&gt;=1,"Completado",IF($L228&gt;0,"En curso","Pendiente")))</f>
        <v/>
      </c>
      <c r="N228" s="55">
        <f>IF(NOT((COUNTA($B228:$K228)+COUNTA($O228))&gt;0),"",IF(ISNUMBER($F228),IF(AND(ISNUMBER($E228),$F228&gt;$E228),"Cumplida con "&amp;($F228-$E228)&amp;IF($F228-$E228=1," día"," días")&amp;" de retraso","Cumplida"),IF(N($L228)&gt;=1,"Cumplida",IF(NOT(ISNUMBER($E228)),"Sin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plazo")))))))</f>
        <v/>
      </c>
      <c r="O228" s="57" t="n"/>
      <c r="P228" s="61">
        <f>IF(NOT((COUNTA($B228:$K228)+COUNTA($O228))&gt;0),"",IF((IF($C228="","Falta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",""))="","✔ OK","⚠ "&amp;LEFT(IF($C228="","Falta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",""),LEN(IF($C228="","Falta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",""))-3)))</f>
        <v/>
      </c>
      <c r="Q228" s="62">
        <f>IF(NOT((COUNTA($B228:$K228)+COUNTA($O228))&gt;0),"",IF(AND($T228="Sub",N($S228)&gt;0),IF(ISNUMBER(INDEX($D$5:$D$1000,$S228-4)),DATE(YEAR(INDEX($D$5:$D$1000,$S228-4)),MONTH(INDEX($D$5:$D$1000,$S228-4)),1),IF(ISNUMBER(INDEX($E$5:$E$1000,$S228-4)),DATE(YEAR(INDEX($E$5:$E$1000,$S228-4)),MONTH(INDEX($E$5:$E$1000,$S228-4)),1),MesCiclo)),IF(ISNUMBER($D228),DATE(YEAR($D228),MONTH($D228),1),IF(ISNUMBER($E228),DATE(YEAR($E228),MONTH($E228),1),MesCiclo))))</f>
        <v/>
      </c>
      <c r="R228" s="63">
        <f>IF(OR($Q228="",$Q228&lt;&gt;MesCiclo),"",COUNTIF($Q$5:$Q228,MesCiclo))</f>
        <v/>
      </c>
      <c r="S228" s="63">
        <f>IF($T228="","",IF($T228="Macro",ROW(),IFERROR(LOOKUP(2,1/($T$5:$T228="Macro"),ROW($T$5:$T228)),0)))</f>
        <v/>
      </c>
      <c r="T228" s="63">
        <f>IF(NOT((COUNTA($B228:$K228)+COUNTA($O228))&gt;0),"",IF($B228="Subactividad","Sub","Macro"))</f>
        <v/>
      </c>
      <c r="U228" s="63">
        <f>IF($T228="Macro",COUNTIFS($S$5:$S$1000,ROW(),$T$5:$T$1000,"Sub"),"")</f>
        <v/>
      </c>
      <c r="V228" s="63">
        <f>IF($T228="","",IF(ISNUMBER($F228),1,IFERROR(LOOKUP(2,1/($H228:$K228&lt;&gt;""),$H228:$K228),0)))</f>
        <v/>
      </c>
      <c r="W228" s="63">
        <f>IF($T228="","",IF(AND(ISNUMBER($F228),$F228&lt;=IF($Q228=MesCiclo,InicioCiclo,$Q228+MOD(2-WEEKDAY($Q228),7))+6),1,IF(ISNUMBER($H228),$H228,0)))</f>
        <v/>
      </c>
      <c r="X228" s="63">
        <f>IF($T228="","",IF(AND(ISNUMBER($F228),$F228&lt;=IF($Q228=MesCiclo,InicioCiclo,$Q228+MOD(2-WEEKDAY($Q228),7))+13),1,IF(ISNUMBER($I228),$I228,$W228)))</f>
        <v/>
      </c>
      <c r="Y228" s="63">
        <f>IF($T228="","",IF(AND(ISNUMBER($F228),$F228&lt;=IF($Q228=MesCiclo,InicioCiclo,$Q228+MOD(2-WEEKDAY($Q228),7))+20),1,IF(ISNUMBER($J228),$J228,$X228)))</f>
        <v/>
      </c>
      <c r="Z228" s="63">
        <f>IF($T228="","",IF(AND(ISNUMBER($F228),$F228&lt;=IF($Q228=MesCiclo,InicioCiclo,$Q228+MOD(2-WEEKDAY($Q228),7))+27),1,IF(ISNUMBER($K228),$K228,$Y228)))</f>
        <v/>
      </c>
      <c r="AA228" s="63">
        <f>IF($T228="","",IF(AND(ISNUMBER($F228),$F228&lt;=IF($Q228=MesCiclo,InicioCiclo,$Q228+MOD(2-WEEKDAY($Q228),7))+6),1,IF(N($U228)&gt;0,AVERAGEIFS($W$5:$W$1000,$S$5:$S$1000,ROW(),$T$5:$T$1000,"Sub"),$W228)))</f>
        <v/>
      </c>
      <c r="AB228" s="63">
        <f>IF($T228="","",IF(AND(ISNUMBER($F228),$F228&lt;=IF($Q228=MesCiclo,InicioCiclo,$Q228+MOD(2-WEEKDAY($Q228),7))+13),1,IF(N($U228)&gt;0,AVERAGEIFS($X$5:$X$1000,$S$5:$S$1000,ROW(),$T$5:$T$1000,"Sub"),$X228)))</f>
        <v/>
      </c>
      <c r="AC228" s="63">
        <f>IF($T228="","",IF(AND(ISNUMBER($F228),$F228&lt;=IF($Q228=MesCiclo,InicioCiclo,$Q228+MOD(2-WEEKDAY($Q228),7))+20),1,IF(N($U228)&gt;0,AVERAGEIFS($Y$5:$Y$1000,$S$5:$S$1000,ROW(),$T$5:$T$1000,"Sub"),$Y228)))</f>
        <v/>
      </c>
      <c r="AD228" s="63">
        <f>IF($T228="","",IF(AND(ISNUMBER($F228),$F228&lt;=IF($Q228=MesCiclo,InicioCiclo,$Q228+MOD(2-WEEKDAY($Q228),7))+27),1,IF(N($U228)&gt;0,AVERAGEIFS($Z$5:$Z$1000,$S$5:$S$1000,ROW(),$T$5:$T$1000,"Sub"),$Z228)))</f>
        <v/>
      </c>
      <c r="AE228" s="63">
        <f>IF($T228&lt;&gt;"Macro","",IF(COUNTIFS($Q$5:$Q$1000,$Q228,$T$5:$T$1000,"Macro",$G$5:$G$1000,"&gt;0")=0,1/COUNTIFS($Q$5:$Q$1000,$Q228,$T$5:$T$1000,"Macro"),IF(AND(ISNUMBER($G228),N($G228)&gt;0),$G228,SUMIFS($G$5:$G$1000,$Q$5:$Q$1000,$Q228,$T$5:$T$1000,"Macro")/COUNTIFS($Q$5:$Q$1000,$Q228,$T$5:$T$1000,"Macro",$G$5:$G$1000,"&gt;0"))/(COUNTIFS($Q$5:$Q$1000,$Q228,$T$5:$T$1000,"Macro")*SUMIFS($G$5:$G$1000,$Q$5:$Q$1000,$Q228,$T$5:$T$1000,"Macro")/COUNTIFS($Q$5:$Q$1000,$Q228,$T$5:$T$1000,"Macro",$G$5:$G$1000,"&gt;0"))))</f>
        <v/>
      </c>
    </row>
    <row r="229">
      <c r="A229" s="55">
        <f>IF(NOT((COUNTA($B229:$K229)+COUNTA($O229))&gt;0),"",IF($T229="Macro",COUNTIFS($T$5:$T229,"Macro",$Q$5:$Q229,$Q229),IF(N($S229)=0,"?",COUNTIFS(INDEX($T$5:$T$1000,1):INDEX($T$5:$T$1000,$S229-4),"Macro",INDEX($Q$5:$Q$1000,1):INDEX($Q$5:$Q$1000,$S229-4),INDEX($Q$5:$Q$1000,$S229-4))&amp;"."&amp;COUNTIFS($S$5:$S229,$S229,$T$5:$T229,"Sub"))))</f>
        <v/>
      </c>
      <c r="B229" s="56" t="n"/>
      <c r="C229" s="57" t="n"/>
      <c r="D229" s="58" t="n"/>
      <c r="E229" s="58" t="n"/>
      <c r="F229" s="58" t="n"/>
      <c r="G229" s="59" t="n"/>
      <c r="H229" s="59" t="n"/>
      <c r="I229" s="59" t="n"/>
      <c r="J229" s="59" t="n"/>
      <c r="K229" s="59" t="n"/>
      <c r="L229" s="60">
        <f>IF(NOT((COUNTA($B229:$K229)+COUNTA($O229))&gt;0),"",IF(ISNUMBER($F229),1,IF(N($U229)&gt;0,AVERAGEIFS($V$5:$V$1000,$S$5:$S$1000,ROW(),$T$5:$T$1000,"Sub"),$V229)))</f>
        <v/>
      </c>
      <c r="M229" s="55">
        <f>IF($L229="","",IF($L229&gt;=1,"Completado",IF($L229&gt;0,"En curso","Pendiente")))</f>
        <v/>
      </c>
      <c r="N229" s="55">
        <f>IF(NOT((COUNTA($B229:$K229)+COUNTA($O229))&gt;0),"",IF(ISNUMBER($F229),IF(AND(ISNUMBER($E229),$F229&gt;$E229),"Cumplida con "&amp;($F229-$E229)&amp;IF($F229-$E229=1," día"," días")&amp;" de retraso","Cumplida"),IF(N($L229)&gt;=1,"Cumplida",IF(NOT(ISNUMBER($E229)),"Sin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plazo")))))))</f>
        <v/>
      </c>
      <c r="O229" s="57" t="n"/>
      <c r="P229" s="61">
        <f>IF(NOT((COUNTA($B229:$K229)+COUNTA($O229))&gt;0),"",IF((IF($C229="","Falta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",""))="","✔ OK","⚠ "&amp;LEFT(IF($C229="","Falta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",""),LEN(IF($C229="","Falta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",""))-3)))</f>
        <v/>
      </c>
      <c r="Q229" s="62">
        <f>IF(NOT((COUNTA($B229:$K229)+COUNTA($O229))&gt;0),"",IF(AND($T229="Sub",N($S229)&gt;0),IF(ISNUMBER(INDEX($D$5:$D$1000,$S229-4)),DATE(YEAR(INDEX($D$5:$D$1000,$S229-4)),MONTH(INDEX($D$5:$D$1000,$S229-4)),1),IF(ISNUMBER(INDEX($E$5:$E$1000,$S229-4)),DATE(YEAR(INDEX($E$5:$E$1000,$S229-4)),MONTH(INDEX($E$5:$E$1000,$S229-4)),1),MesCiclo)),IF(ISNUMBER($D229),DATE(YEAR($D229),MONTH($D229),1),IF(ISNUMBER($E229),DATE(YEAR($E229),MONTH($E229),1),MesCiclo))))</f>
        <v/>
      </c>
      <c r="R229" s="63">
        <f>IF(OR($Q229="",$Q229&lt;&gt;MesCiclo),"",COUNTIF($Q$5:$Q229,MesCiclo))</f>
        <v/>
      </c>
      <c r="S229" s="63">
        <f>IF($T229="","",IF($T229="Macro",ROW(),IFERROR(LOOKUP(2,1/($T$5:$T229="Macro"),ROW($T$5:$T229)),0)))</f>
        <v/>
      </c>
      <c r="T229" s="63">
        <f>IF(NOT((COUNTA($B229:$K229)+COUNTA($O229))&gt;0),"",IF($B229="Subactividad","Sub","Macro"))</f>
        <v/>
      </c>
      <c r="U229" s="63">
        <f>IF($T229="Macro",COUNTIFS($S$5:$S$1000,ROW(),$T$5:$T$1000,"Sub"),"")</f>
        <v/>
      </c>
      <c r="V229" s="63">
        <f>IF($T229="","",IF(ISNUMBER($F229),1,IFERROR(LOOKUP(2,1/($H229:$K229&lt;&gt;""),$H229:$K229),0)))</f>
        <v/>
      </c>
      <c r="W229" s="63">
        <f>IF($T229="","",IF(AND(ISNUMBER($F229),$F229&lt;=IF($Q229=MesCiclo,InicioCiclo,$Q229+MOD(2-WEEKDAY($Q229),7))+6),1,IF(ISNUMBER($H229),$H229,0)))</f>
        <v/>
      </c>
      <c r="X229" s="63">
        <f>IF($T229="","",IF(AND(ISNUMBER($F229),$F229&lt;=IF($Q229=MesCiclo,InicioCiclo,$Q229+MOD(2-WEEKDAY($Q229),7))+13),1,IF(ISNUMBER($I229),$I229,$W229)))</f>
        <v/>
      </c>
      <c r="Y229" s="63">
        <f>IF($T229="","",IF(AND(ISNUMBER($F229),$F229&lt;=IF($Q229=MesCiclo,InicioCiclo,$Q229+MOD(2-WEEKDAY($Q229),7))+20),1,IF(ISNUMBER($J229),$J229,$X229)))</f>
        <v/>
      </c>
      <c r="Z229" s="63">
        <f>IF($T229="","",IF(AND(ISNUMBER($F229),$F229&lt;=IF($Q229=MesCiclo,InicioCiclo,$Q229+MOD(2-WEEKDAY($Q229),7))+27),1,IF(ISNUMBER($K229),$K229,$Y229)))</f>
        <v/>
      </c>
      <c r="AA229" s="63">
        <f>IF($T229="","",IF(AND(ISNUMBER($F229),$F229&lt;=IF($Q229=MesCiclo,InicioCiclo,$Q229+MOD(2-WEEKDAY($Q229),7))+6),1,IF(N($U229)&gt;0,AVERAGEIFS($W$5:$W$1000,$S$5:$S$1000,ROW(),$T$5:$T$1000,"Sub"),$W229)))</f>
        <v/>
      </c>
      <c r="AB229" s="63">
        <f>IF($T229="","",IF(AND(ISNUMBER($F229),$F229&lt;=IF($Q229=MesCiclo,InicioCiclo,$Q229+MOD(2-WEEKDAY($Q229),7))+13),1,IF(N($U229)&gt;0,AVERAGEIFS($X$5:$X$1000,$S$5:$S$1000,ROW(),$T$5:$T$1000,"Sub"),$X229)))</f>
        <v/>
      </c>
      <c r="AC229" s="63">
        <f>IF($T229="","",IF(AND(ISNUMBER($F229),$F229&lt;=IF($Q229=MesCiclo,InicioCiclo,$Q229+MOD(2-WEEKDAY($Q229),7))+20),1,IF(N($U229)&gt;0,AVERAGEIFS($Y$5:$Y$1000,$S$5:$S$1000,ROW(),$T$5:$T$1000,"Sub"),$Y229)))</f>
        <v/>
      </c>
      <c r="AD229" s="63">
        <f>IF($T229="","",IF(AND(ISNUMBER($F229),$F229&lt;=IF($Q229=MesCiclo,InicioCiclo,$Q229+MOD(2-WEEKDAY($Q229),7))+27),1,IF(N($U229)&gt;0,AVERAGEIFS($Z$5:$Z$1000,$S$5:$S$1000,ROW(),$T$5:$T$1000,"Sub"),$Z229)))</f>
        <v/>
      </c>
      <c r="AE229" s="63">
        <f>IF($T229&lt;&gt;"Macro","",IF(COUNTIFS($Q$5:$Q$1000,$Q229,$T$5:$T$1000,"Macro",$G$5:$G$1000,"&gt;0")=0,1/COUNTIFS($Q$5:$Q$1000,$Q229,$T$5:$T$1000,"Macro"),IF(AND(ISNUMBER($G229),N($G229)&gt;0),$G229,SUMIFS($G$5:$G$1000,$Q$5:$Q$1000,$Q229,$T$5:$T$1000,"Macro")/COUNTIFS($Q$5:$Q$1000,$Q229,$T$5:$T$1000,"Macro",$G$5:$G$1000,"&gt;0"))/(COUNTIFS($Q$5:$Q$1000,$Q229,$T$5:$T$1000,"Macro")*SUMIFS($G$5:$G$1000,$Q$5:$Q$1000,$Q229,$T$5:$T$1000,"Macro")/COUNTIFS($Q$5:$Q$1000,$Q229,$T$5:$T$1000,"Macro",$G$5:$G$1000,"&gt;0"))))</f>
        <v/>
      </c>
    </row>
    <row r="230">
      <c r="A230" s="55">
        <f>IF(NOT((COUNTA($B230:$K230)+COUNTA($O230))&gt;0),"",IF($T230="Macro",COUNTIFS($T$5:$T230,"Macro",$Q$5:$Q230,$Q230),IF(N($S230)=0,"?",COUNTIFS(INDEX($T$5:$T$1000,1):INDEX($T$5:$T$1000,$S230-4),"Macro",INDEX($Q$5:$Q$1000,1):INDEX($Q$5:$Q$1000,$S230-4),INDEX($Q$5:$Q$1000,$S230-4))&amp;"."&amp;COUNTIFS($S$5:$S230,$S230,$T$5:$T230,"Sub"))))</f>
        <v/>
      </c>
      <c r="B230" s="56" t="n"/>
      <c r="C230" s="57" t="n"/>
      <c r="D230" s="58" t="n"/>
      <c r="E230" s="58" t="n"/>
      <c r="F230" s="58" t="n"/>
      <c r="G230" s="59" t="n"/>
      <c r="H230" s="59" t="n"/>
      <c r="I230" s="59" t="n"/>
      <c r="J230" s="59" t="n"/>
      <c r="K230" s="59" t="n"/>
      <c r="L230" s="60">
        <f>IF(NOT((COUNTA($B230:$K230)+COUNTA($O230))&gt;0),"",IF(ISNUMBER($F230),1,IF(N($U230)&gt;0,AVERAGEIFS($V$5:$V$1000,$S$5:$S$1000,ROW(),$T$5:$T$1000,"Sub"),$V230)))</f>
        <v/>
      </c>
      <c r="M230" s="55">
        <f>IF($L230="","",IF($L230&gt;=1,"Completado",IF($L230&gt;0,"En curso","Pendiente")))</f>
        <v/>
      </c>
      <c r="N230" s="55">
        <f>IF(NOT((COUNTA($B230:$K230)+COUNTA($O230))&gt;0),"",IF(ISNUMBER($F230),IF(AND(ISNUMBER($E230),$F230&gt;$E230),"Cumplida con "&amp;($F230-$E230)&amp;IF($F230-$E230=1," día"," días")&amp;" de retraso","Cumplida"),IF(N($L230)&gt;=1,"Cumplida",IF(NOT(ISNUMBER($E230)),"Sin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plazo")))))))</f>
        <v/>
      </c>
      <c r="O230" s="57" t="n"/>
      <c r="P230" s="61">
        <f>IF(NOT((COUNTA($B230:$K230)+COUNTA($O230))&gt;0),"",IF((IF($C230="","Falta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",""))="","✔ OK","⚠ "&amp;LEFT(IF($C230="","Falta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",""),LEN(IF($C230="","Falta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",""))-3)))</f>
        <v/>
      </c>
      <c r="Q230" s="62">
        <f>IF(NOT((COUNTA($B230:$K230)+COUNTA($O230))&gt;0),"",IF(AND($T230="Sub",N($S230)&gt;0),IF(ISNUMBER(INDEX($D$5:$D$1000,$S230-4)),DATE(YEAR(INDEX($D$5:$D$1000,$S230-4)),MONTH(INDEX($D$5:$D$1000,$S230-4)),1),IF(ISNUMBER(INDEX($E$5:$E$1000,$S230-4)),DATE(YEAR(INDEX($E$5:$E$1000,$S230-4)),MONTH(INDEX($E$5:$E$1000,$S230-4)),1),MesCiclo)),IF(ISNUMBER($D230),DATE(YEAR($D230),MONTH($D230),1),IF(ISNUMBER($E230),DATE(YEAR($E230),MONTH($E230),1),MesCiclo))))</f>
        <v/>
      </c>
      <c r="R230" s="63">
        <f>IF(OR($Q230="",$Q230&lt;&gt;MesCiclo),"",COUNTIF($Q$5:$Q230,MesCiclo))</f>
        <v/>
      </c>
      <c r="S230" s="63">
        <f>IF($T230="","",IF($T230="Macro",ROW(),IFERROR(LOOKUP(2,1/($T$5:$T230="Macro"),ROW($T$5:$T230)),0)))</f>
        <v/>
      </c>
      <c r="T230" s="63">
        <f>IF(NOT((COUNTA($B230:$K230)+COUNTA($O230))&gt;0),"",IF($B230="Subactividad","Sub","Macro"))</f>
        <v/>
      </c>
      <c r="U230" s="63">
        <f>IF($T230="Macro",COUNTIFS($S$5:$S$1000,ROW(),$T$5:$T$1000,"Sub"),"")</f>
        <v/>
      </c>
      <c r="V230" s="63">
        <f>IF($T230="","",IF(ISNUMBER($F230),1,IFERROR(LOOKUP(2,1/($H230:$K230&lt;&gt;""),$H230:$K230),0)))</f>
        <v/>
      </c>
      <c r="W230" s="63">
        <f>IF($T230="","",IF(AND(ISNUMBER($F230),$F230&lt;=IF($Q230=MesCiclo,InicioCiclo,$Q230+MOD(2-WEEKDAY($Q230),7))+6),1,IF(ISNUMBER($H230),$H230,0)))</f>
        <v/>
      </c>
      <c r="X230" s="63">
        <f>IF($T230="","",IF(AND(ISNUMBER($F230),$F230&lt;=IF($Q230=MesCiclo,InicioCiclo,$Q230+MOD(2-WEEKDAY($Q230),7))+13),1,IF(ISNUMBER($I230),$I230,$W230)))</f>
        <v/>
      </c>
      <c r="Y230" s="63">
        <f>IF($T230="","",IF(AND(ISNUMBER($F230),$F230&lt;=IF($Q230=MesCiclo,InicioCiclo,$Q230+MOD(2-WEEKDAY($Q230),7))+20),1,IF(ISNUMBER($J230),$J230,$X230)))</f>
        <v/>
      </c>
      <c r="Z230" s="63">
        <f>IF($T230="","",IF(AND(ISNUMBER($F230),$F230&lt;=IF($Q230=MesCiclo,InicioCiclo,$Q230+MOD(2-WEEKDAY($Q230),7))+27),1,IF(ISNUMBER($K230),$K230,$Y230)))</f>
        <v/>
      </c>
      <c r="AA230" s="63">
        <f>IF($T230="","",IF(AND(ISNUMBER($F230),$F230&lt;=IF($Q230=MesCiclo,InicioCiclo,$Q230+MOD(2-WEEKDAY($Q230),7))+6),1,IF(N($U230)&gt;0,AVERAGEIFS($W$5:$W$1000,$S$5:$S$1000,ROW(),$T$5:$T$1000,"Sub"),$W230)))</f>
        <v/>
      </c>
      <c r="AB230" s="63">
        <f>IF($T230="","",IF(AND(ISNUMBER($F230),$F230&lt;=IF($Q230=MesCiclo,InicioCiclo,$Q230+MOD(2-WEEKDAY($Q230),7))+13),1,IF(N($U230)&gt;0,AVERAGEIFS($X$5:$X$1000,$S$5:$S$1000,ROW(),$T$5:$T$1000,"Sub"),$X230)))</f>
        <v/>
      </c>
      <c r="AC230" s="63">
        <f>IF($T230="","",IF(AND(ISNUMBER($F230),$F230&lt;=IF($Q230=MesCiclo,InicioCiclo,$Q230+MOD(2-WEEKDAY($Q230),7))+20),1,IF(N($U230)&gt;0,AVERAGEIFS($Y$5:$Y$1000,$S$5:$S$1000,ROW(),$T$5:$T$1000,"Sub"),$Y230)))</f>
        <v/>
      </c>
      <c r="AD230" s="63">
        <f>IF($T230="","",IF(AND(ISNUMBER($F230),$F230&lt;=IF($Q230=MesCiclo,InicioCiclo,$Q230+MOD(2-WEEKDAY($Q230),7))+27),1,IF(N($U230)&gt;0,AVERAGEIFS($Z$5:$Z$1000,$S$5:$S$1000,ROW(),$T$5:$T$1000,"Sub"),$Z230)))</f>
        <v/>
      </c>
      <c r="AE230" s="63">
        <f>IF($T230&lt;&gt;"Macro","",IF(COUNTIFS($Q$5:$Q$1000,$Q230,$T$5:$T$1000,"Macro",$G$5:$G$1000,"&gt;0")=0,1/COUNTIFS($Q$5:$Q$1000,$Q230,$T$5:$T$1000,"Macro"),IF(AND(ISNUMBER($G230),N($G230)&gt;0),$G230,SUMIFS($G$5:$G$1000,$Q$5:$Q$1000,$Q230,$T$5:$T$1000,"Macro")/COUNTIFS($Q$5:$Q$1000,$Q230,$T$5:$T$1000,"Macro",$G$5:$G$1000,"&gt;0"))/(COUNTIFS($Q$5:$Q$1000,$Q230,$T$5:$T$1000,"Macro")*SUMIFS($G$5:$G$1000,$Q$5:$Q$1000,$Q230,$T$5:$T$1000,"Macro")/COUNTIFS($Q$5:$Q$1000,$Q230,$T$5:$T$1000,"Macro",$G$5:$G$1000,"&gt;0"))))</f>
        <v/>
      </c>
    </row>
    <row r="231">
      <c r="A231" s="55">
        <f>IF(NOT((COUNTA($B231:$K231)+COUNTA($O231))&gt;0),"",IF($T231="Macro",COUNTIFS($T$5:$T231,"Macro",$Q$5:$Q231,$Q231),IF(N($S231)=0,"?",COUNTIFS(INDEX($T$5:$T$1000,1):INDEX($T$5:$T$1000,$S231-4),"Macro",INDEX($Q$5:$Q$1000,1):INDEX($Q$5:$Q$1000,$S231-4),INDEX($Q$5:$Q$1000,$S231-4))&amp;"."&amp;COUNTIFS($S$5:$S231,$S231,$T$5:$T231,"Sub"))))</f>
        <v/>
      </c>
      <c r="B231" s="56" t="n"/>
      <c r="C231" s="57" t="n"/>
      <c r="D231" s="58" t="n"/>
      <c r="E231" s="58" t="n"/>
      <c r="F231" s="58" t="n"/>
      <c r="G231" s="59" t="n"/>
      <c r="H231" s="59" t="n"/>
      <c r="I231" s="59" t="n"/>
      <c r="J231" s="59" t="n"/>
      <c r="K231" s="59" t="n"/>
      <c r="L231" s="60">
        <f>IF(NOT((COUNTA($B231:$K231)+COUNTA($O231))&gt;0),"",IF(ISNUMBER($F231),1,IF(N($U231)&gt;0,AVERAGEIFS($V$5:$V$1000,$S$5:$S$1000,ROW(),$T$5:$T$1000,"Sub"),$V231)))</f>
        <v/>
      </c>
      <c r="M231" s="55">
        <f>IF($L231="","",IF($L231&gt;=1,"Completado",IF($L231&gt;0,"En curso","Pendiente")))</f>
        <v/>
      </c>
      <c r="N231" s="55">
        <f>IF(NOT((COUNTA($B231:$K231)+COUNTA($O231))&gt;0),"",IF(ISNUMBER($F231),IF(AND(ISNUMBER($E231),$F231&gt;$E231),"Cumplida con "&amp;($F231-$E231)&amp;IF($F231-$E231=1," día"," días")&amp;" de retraso","Cumplida"),IF(N($L231)&gt;=1,"Cumplida",IF(NOT(ISNUMBER($E231)),"Sin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plazo")))))))</f>
        <v/>
      </c>
      <c r="O231" s="57" t="n"/>
      <c r="P231" s="61">
        <f>IF(NOT((COUNTA($B231:$K231)+COUNTA($O231))&gt;0),"",IF((IF($C231="","Falta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",""))="","✔ OK","⚠ "&amp;LEFT(IF($C231="","Falta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",""),LEN(IF($C231="","Falta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",""))-3)))</f>
        <v/>
      </c>
      <c r="Q231" s="62">
        <f>IF(NOT((COUNTA($B231:$K231)+COUNTA($O231))&gt;0),"",IF(AND($T231="Sub",N($S231)&gt;0),IF(ISNUMBER(INDEX($D$5:$D$1000,$S231-4)),DATE(YEAR(INDEX($D$5:$D$1000,$S231-4)),MONTH(INDEX($D$5:$D$1000,$S231-4)),1),IF(ISNUMBER(INDEX($E$5:$E$1000,$S231-4)),DATE(YEAR(INDEX($E$5:$E$1000,$S231-4)),MONTH(INDEX($E$5:$E$1000,$S231-4)),1),MesCiclo)),IF(ISNUMBER($D231),DATE(YEAR($D231),MONTH($D231),1),IF(ISNUMBER($E231),DATE(YEAR($E231),MONTH($E231),1),MesCiclo))))</f>
        <v/>
      </c>
      <c r="R231" s="63">
        <f>IF(OR($Q231="",$Q231&lt;&gt;MesCiclo),"",COUNTIF($Q$5:$Q231,MesCiclo))</f>
        <v/>
      </c>
      <c r="S231" s="63">
        <f>IF($T231="","",IF($T231="Macro",ROW(),IFERROR(LOOKUP(2,1/($T$5:$T231="Macro"),ROW($T$5:$T231)),0)))</f>
        <v/>
      </c>
      <c r="T231" s="63">
        <f>IF(NOT((COUNTA($B231:$K231)+COUNTA($O231))&gt;0),"",IF($B231="Subactividad","Sub","Macro"))</f>
        <v/>
      </c>
      <c r="U231" s="63">
        <f>IF($T231="Macro",COUNTIFS($S$5:$S$1000,ROW(),$T$5:$T$1000,"Sub"),"")</f>
        <v/>
      </c>
      <c r="V231" s="63">
        <f>IF($T231="","",IF(ISNUMBER($F231),1,IFERROR(LOOKUP(2,1/($H231:$K231&lt;&gt;""),$H231:$K231),0)))</f>
        <v/>
      </c>
      <c r="W231" s="63">
        <f>IF($T231="","",IF(AND(ISNUMBER($F231),$F231&lt;=IF($Q231=MesCiclo,InicioCiclo,$Q231+MOD(2-WEEKDAY($Q231),7))+6),1,IF(ISNUMBER($H231),$H231,0)))</f>
        <v/>
      </c>
      <c r="X231" s="63">
        <f>IF($T231="","",IF(AND(ISNUMBER($F231),$F231&lt;=IF($Q231=MesCiclo,InicioCiclo,$Q231+MOD(2-WEEKDAY($Q231),7))+13),1,IF(ISNUMBER($I231),$I231,$W231)))</f>
        <v/>
      </c>
      <c r="Y231" s="63">
        <f>IF($T231="","",IF(AND(ISNUMBER($F231),$F231&lt;=IF($Q231=MesCiclo,InicioCiclo,$Q231+MOD(2-WEEKDAY($Q231),7))+20),1,IF(ISNUMBER($J231),$J231,$X231)))</f>
        <v/>
      </c>
      <c r="Z231" s="63">
        <f>IF($T231="","",IF(AND(ISNUMBER($F231),$F231&lt;=IF($Q231=MesCiclo,InicioCiclo,$Q231+MOD(2-WEEKDAY($Q231),7))+27),1,IF(ISNUMBER($K231),$K231,$Y231)))</f>
        <v/>
      </c>
      <c r="AA231" s="63">
        <f>IF($T231="","",IF(AND(ISNUMBER($F231),$F231&lt;=IF($Q231=MesCiclo,InicioCiclo,$Q231+MOD(2-WEEKDAY($Q231),7))+6),1,IF(N($U231)&gt;0,AVERAGEIFS($W$5:$W$1000,$S$5:$S$1000,ROW(),$T$5:$T$1000,"Sub"),$W231)))</f>
        <v/>
      </c>
      <c r="AB231" s="63">
        <f>IF($T231="","",IF(AND(ISNUMBER($F231),$F231&lt;=IF($Q231=MesCiclo,InicioCiclo,$Q231+MOD(2-WEEKDAY($Q231),7))+13),1,IF(N($U231)&gt;0,AVERAGEIFS($X$5:$X$1000,$S$5:$S$1000,ROW(),$T$5:$T$1000,"Sub"),$X231)))</f>
        <v/>
      </c>
      <c r="AC231" s="63">
        <f>IF($T231="","",IF(AND(ISNUMBER($F231),$F231&lt;=IF($Q231=MesCiclo,InicioCiclo,$Q231+MOD(2-WEEKDAY($Q231),7))+20),1,IF(N($U231)&gt;0,AVERAGEIFS($Y$5:$Y$1000,$S$5:$S$1000,ROW(),$T$5:$T$1000,"Sub"),$Y231)))</f>
        <v/>
      </c>
      <c r="AD231" s="63">
        <f>IF($T231="","",IF(AND(ISNUMBER($F231),$F231&lt;=IF($Q231=MesCiclo,InicioCiclo,$Q231+MOD(2-WEEKDAY($Q231),7))+27),1,IF(N($U231)&gt;0,AVERAGEIFS($Z$5:$Z$1000,$S$5:$S$1000,ROW(),$T$5:$T$1000,"Sub"),$Z231)))</f>
        <v/>
      </c>
      <c r="AE231" s="63">
        <f>IF($T231&lt;&gt;"Macro","",IF(COUNTIFS($Q$5:$Q$1000,$Q231,$T$5:$T$1000,"Macro",$G$5:$G$1000,"&gt;0")=0,1/COUNTIFS($Q$5:$Q$1000,$Q231,$T$5:$T$1000,"Macro"),IF(AND(ISNUMBER($G231),N($G231)&gt;0),$G231,SUMIFS($G$5:$G$1000,$Q$5:$Q$1000,$Q231,$T$5:$T$1000,"Macro")/COUNTIFS($Q$5:$Q$1000,$Q231,$T$5:$T$1000,"Macro",$G$5:$G$1000,"&gt;0"))/(COUNTIFS($Q$5:$Q$1000,$Q231,$T$5:$T$1000,"Macro")*SUMIFS($G$5:$G$1000,$Q$5:$Q$1000,$Q231,$T$5:$T$1000,"Macro")/COUNTIFS($Q$5:$Q$1000,$Q231,$T$5:$T$1000,"Macro",$G$5:$G$1000,"&gt;0"))))</f>
        <v/>
      </c>
    </row>
    <row r="232">
      <c r="A232" s="55">
        <f>IF(NOT((COUNTA($B232:$K232)+COUNTA($O232))&gt;0),"",IF($T232="Macro",COUNTIFS($T$5:$T232,"Macro",$Q$5:$Q232,$Q232),IF(N($S232)=0,"?",COUNTIFS(INDEX($T$5:$T$1000,1):INDEX($T$5:$T$1000,$S232-4),"Macro",INDEX($Q$5:$Q$1000,1):INDEX($Q$5:$Q$1000,$S232-4),INDEX($Q$5:$Q$1000,$S232-4))&amp;"."&amp;COUNTIFS($S$5:$S232,$S232,$T$5:$T232,"Sub"))))</f>
        <v/>
      </c>
      <c r="B232" s="56" t="n"/>
      <c r="C232" s="57" t="n"/>
      <c r="D232" s="58" t="n"/>
      <c r="E232" s="58" t="n"/>
      <c r="F232" s="58" t="n"/>
      <c r="G232" s="59" t="n"/>
      <c r="H232" s="59" t="n"/>
      <c r="I232" s="59" t="n"/>
      <c r="J232" s="59" t="n"/>
      <c r="K232" s="59" t="n"/>
      <c r="L232" s="60">
        <f>IF(NOT((COUNTA($B232:$K232)+COUNTA($O232))&gt;0),"",IF(ISNUMBER($F232),1,IF(N($U232)&gt;0,AVERAGEIFS($V$5:$V$1000,$S$5:$S$1000,ROW(),$T$5:$T$1000,"Sub"),$V232)))</f>
        <v/>
      </c>
      <c r="M232" s="55">
        <f>IF($L232="","",IF($L232&gt;=1,"Completado",IF($L232&gt;0,"En curso","Pendiente")))</f>
        <v/>
      </c>
      <c r="N232" s="55">
        <f>IF(NOT((COUNTA($B232:$K232)+COUNTA($O232))&gt;0),"",IF(ISNUMBER($F232),IF(AND(ISNUMBER($E232),$F232&gt;$E232),"Cumplida con "&amp;($F232-$E232)&amp;IF($F232-$E232=1," día"," días")&amp;" de retraso","Cumplida"),IF(N($L232)&gt;=1,"Cumplida",IF(NOT(ISNUMBER($E232)),"Sin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plazo")))))))</f>
        <v/>
      </c>
      <c r="O232" s="57" t="n"/>
      <c r="P232" s="61">
        <f>IF(NOT((COUNTA($B232:$K232)+COUNTA($O232))&gt;0),"",IF((IF($C232="","Falta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",""))="","✔ OK","⚠ "&amp;LEFT(IF($C232="","Falta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",""),LEN(IF($C232="","Falta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",""))-3)))</f>
        <v/>
      </c>
      <c r="Q232" s="62">
        <f>IF(NOT((COUNTA($B232:$K232)+COUNTA($O232))&gt;0),"",IF(AND($T232="Sub",N($S232)&gt;0),IF(ISNUMBER(INDEX($D$5:$D$1000,$S232-4)),DATE(YEAR(INDEX($D$5:$D$1000,$S232-4)),MONTH(INDEX($D$5:$D$1000,$S232-4)),1),IF(ISNUMBER(INDEX($E$5:$E$1000,$S232-4)),DATE(YEAR(INDEX($E$5:$E$1000,$S232-4)),MONTH(INDEX($E$5:$E$1000,$S232-4)),1),MesCiclo)),IF(ISNUMBER($D232),DATE(YEAR($D232),MONTH($D232),1),IF(ISNUMBER($E232),DATE(YEAR($E232),MONTH($E232),1),MesCiclo))))</f>
        <v/>
      </c>
      <c r="R232" s="63">
        <f>IF(OR($Q232="",$Q232&lt;&gt;MesCiclo),"",COUNTIF($Q$5:$Q232,MesCiclo))</f>
        <v/>
      </c>
      <c r="S232" s="63">
        <f>IF($T232="","",IF($T232="Macro",ROW(),IFERROR(LOOKUP(2,1/($T$5:$T232="Macro"),ROW($T$5:$T232)),0)))</f>
        <v/>
      </c>
      <c r="T232" s="63">
        <f>IF(NOT((COUNTA($B232:$K232)+COUNTA($O232))&gt;0),"",IF($B232="Subactividad","Sub","Macro"))</f>
        <v/>
      </c>
      <c r="U232" s="63">
        <f>IF($T232="Macro",COUNTIFS($S$5:$S$1000,ROW(),$T$5:$T$1000,"Sub"),"")</f>
        <v/>
      </c>
      <c r="V232" s="63">
        <f>IF($T232="","",IF(ISNUMBER($F232),1,IFERROR(LOOKUP(2,1/($H232:$K232&lt;&gt;""),$H232:$K232),0)))</f>
        <v/>
      </c>
      <c r="W232" s="63">
        <f>IF($T232="","",IF(AND(ISNUMBER($F232),$F232&lt;=IF($Q232=MesCiclo,InicioCiclo,$Q232+MOD(2-WEEKDAY($Q232),7))+6),1,IF(ISNUMBER($H232),$H232,0)))</f>
        <v/>
      </c>
      <c r="X232" s="63">
        <f>IF($T232="","",IF(AND(ISNUMBER($F232),$F232&lt;=IF($Q232=MesCiclo,InicioCiclo,$Q232+MOD(2-WEEKDAY($Q232),7))+13),1,IF(ISNUMBER($I232),$I232,$W232)))</f>
        <v/>
      </c>
      <c r="Y232" s="63">
        <f>IF($T232="","",IF(AND(ISNUMBER($F232),$F232&lt;=IF($Q232=MesCiclo,InicioCiclo,$Q232+MOD(2-WEEKDAY($Q232),7))+20),1,IF(ISNUMBER($J232),$J232,$X232)))</f>
        <v/>
      </c>
      <c r="Z232" s="63">
        <f>IF($T232="","",IF(AND(ISNUMBER($F232),$F232&lt;=IF($Q232=MesCiclo,InicioCiclo,$Q232+MOD(2-WEEKDAY($Q232),7))+27),1,IF(ISNUMBER($K232),$K232,$Y232)))</f>
        <v/>
      </c>
      <c r="AA232" s="63">
        <f>IF($T232="","",IF(AND(ISNUMBER($F232),$F232&lt;=IF($Q232=MesCiclo,InicioCiclo,$Q232+MOD(2-WEEKDAY($Q232),7))+6),1,IF(N($U232)&gt;0,AVERAGEIFS($W$5:$W$1000,$S$5:$S$1000,ROW(),$T$5:$T$1000,"Sub"),$W232)))</f>
        <v/>
      </c>
      <c r="AB232" s="63">
        <f>IF($T232="","",IF(AND(ISNUMBER($F232),$F232&lt;=IF($Q232=MesCiclo,InicioCiclo,$Q232+MOD(2-WEEKDAY($Q232),7))+13),1,IF(N($U232)&gt;0,AVERAGEIFS($X$5:$X$1000,$S$5:$S$1000,ROW(),$T$5:$T$1000,"Sub"),$X232)))</f>
        <v/>
      </c>
      <c r="AC232" s="63">
        <f>IF($T232="","",IF(AND(ISNUMBER($F232),$F232&lt;=IF($Q232=MesCiclo,InicioCiclo,$Q232+MOD(2-WEEKDAY($Q232),7))+20),1,IF(N($U232)&gt;0,AVERAGEIFS($Y$5:$Y$1000,$S$5:$S$1000,ROW(),$T$5:$T$1000,"Sub"),$Y232)))</f>
        <v/>
      </c>
      <c r="AD232" s="63">
        <f>IF($T232="","",IF(AND(ISNUMBER($F232),$F232&lt;=IF($Q232=MesCiclo,InicioCiclo,$Q232+MOD(2-WEEKDAY($Q232),7))+27),1,IF(N($U232)&gt;0,AVERAGEIFS($Z$5:$Z$1000,$S$5:$S$1000,ROW(),$T$5:$T$1000,"Sub"),$Z232)))</f>
        <v/>
      </c>
      <c r="AE232" s="63">
        <f>IF($T232&lt;&gt;"Macro","",IF(COUNTIFS($Q$5:$Q$1000,$Q232,$T$5:$T$1000,"Macro",$G$5:$G$1000,"&gt;0")=0,1/COUNTIFS($Q$5:$Q$1000,$Q232,$T$5:$T$1000,"Macro"),IF(AND(ISNUMBER($G232),N($G232)&gt;0),$G232,SUMIFS($G$5:$G$1000,$Q$5:$Q$1000,$Q232,$T$5:$T$1000,"Macro")/COUNTIFS($Q$5:$Q$1000,$Q232,$T$5:$T$1000,"Macro",$G$5:$G$1000,"&gt;0"))/(COUNTIFS($Q$5:$Q$1000,$Q232,$T$5:$T$1000,"Macro")*SUMIFS($G$5:$G$1000,$Q$5:$Q$1000,$Q232,$T$5:$T$1000,"Macro")/COUNTIFS($Q$5:$Q$1000,$Q232,$T$5:$T$1000,"Macro",$G$5:$G$1000,"&gt;0"))))</f>
        <v/>
      </c>
    </row>
    <row r="233">
      <c r="A233" s="55">
        <f>IF(NOT((COUNTA($B233:$K233)+COUNTA($O233))&gt;0),"",IF($T233="Macro",COUNTIFS($T$5:$T233,"Macro",$Q$5:$Q233,$Q233),IF(N($S233)=0,"?",COUNTIFS(INDEX($T$5:$T$1000,1):INDEX($T$5:$T$1000,$S233-4),"Macro",INDEX($Q$5:$Q$1000,1):INDEX($Q$5:$Q$1000,$S233-4),INDEX($Q$5:$Q$1000,$S233-4))&amp;"."&amp;COUNTIFS($S$5:$S233,$S233,$T$5:$T233,"Sub"))))</f>
        <v/>
      </c>
      <c r="B233" s="56" t="n"/>
      <c r="C233" s="57" t="n"/>
      <c r="D233" s="58" t="n"/>
      <c r="E233" s="58" t="n"/>
      <c r="F233" s="58" t="n"/>
      <c r="G233" s="59" t="n"/>
      <c r="H233" s="59" t="n"/>
      <c r="I233" s="59" t="n"/>
      <c r="J233" s="59" t="n"/>
      <c r="K233" s="59" t="n"/>
      <c r="L233" s="60">
        <f>IF(NOT((COUNTA($B233:$K233)+COUNTA($O233))&gt;0),"",IF(ISNUMBER($F233),1,IF(N($U233)&gt;0,AVERAGEIFS($V$5:$V$1000,$S$5:$S$1000,ROW(),$T$5:$T$1000,"Sub"),$V233)))</f>
        <v/>
      </c>
      <c r="M233" s="55">
        <f>IF($L233="","",IF($L233&gt;=1,"Completado",IF($L233&gt;0,"En curso","Pendiente")))</f>
        <v/>
      </c>
      <c r="N233" s="55">
        <f>IF(NOT((COUNTA($B233:$K233)+COUNTA($O233))&gt;0),"",IF(ISNUMBER($F233),IF(AND(ISNUMBER($E233),$F233&gt;$E233),"Cumplida con "&amp;($F233-$E233)&amp;IF($F233-$E233=1," día"," días")&amp;" de retraso","Cumplida"),IF(N($L233)&gt;=1,"Cumplida",IF(NOT(ISNUMBER($E233)),"Sin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plazo")))))))</f>
        <v/>
      </c>
      <c r="O233" s="57" t="n"/>
      <c r="P233" s="61">
        <f>IF(NOT((COUNTA($B233:$K233)+COUNTA($O233))&gt;0),"",IF((IF($C233="","Falta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",""))="","✔ OK","⚠ "&amp;LEFT(IF($C233="","Falta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",""),LEN(IF($C233="","Falta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",""))-3)))</f>
        <v/>
      </c>
      <c r="Q233" s="62">
        <f>IF(NOT((COUNTA($B233:$K233)+COUNTA($O233))&gt;0),"",IF(AND($T233="Sub",N($S233)&gt;0),IF(ISNUMBER(INDEX($D$5:$D$1000,$S233-4)),DATE(YEAR(INDEX($D$5:$D$1000,$S233-4)),MONTH(INDEX($D$5:$D$1000,$S233-4)),1),IF(ISNUMBER(INDEX($E$5:$E$1000,$S233-4)),DATE(YEAR(INDEX($E$5:$E$1000,$S233-4)),MONTH(INDEX($E$5:$E$1000,$S233-4)),1),MesCiclo)),IF(ISNUMBER($D233),DATE(YEAR($D233),MONTH($D233),1),IF(ISNUMBER($E233),DATE(YEAR($E233),MONTH($E233),1),MesCiclo))))</f>
        <v/>
      </c>
      <c r="R233" s="63">
        <f>IF(OR($Q233="",$Q233&lt;&gt;MesCiclo),"",COUNTIF($Q$5:$Q233,MesCiclo))</f>
        <v/>
      </c>
      <c r="S233" s="63">
        <f>IF($T233="","",IF($T233="Macro",ROW(),IFERROR(LOOKUP(2,1/($T$5:$T233="Macro"),ROW($T$5:$T233)),0)))</f>
        <v/>
      </c>
      <c r="T233" s="63">
        <f>IF(NOT((COUNTA($B233:$K233)+COUNTA($O233))&gt;0),"",IF($B233="Subactividad","Sub","Macro"))</f>
        <v/>
      </c>
      <c r="U233" s="63">
        <f>IF($T233="Macro",COUNTIFS($S$5:$S$1000,ROW(),$T$5:$T$1000,"Sub"),"")</f>
        <v/>
      </c>
      <c r="V233" s="63">
        <f>IF($T233="","",IF(ISNUMBER($F233),1,IFERROR(LOOKUP(2,1/($H233:$K233&lt;&gt;""),$H233:$K233),0)))</f>
        <v/>
      </c>
      <c r="W233" s="63">
        <f>IF($T233="","",IF(AND(ISNUMBER($F233),$F233&lt;=IF($Q233=MesCiclo,InicioCiclo,$Q233+MOD(2-WEEKDAY($Q233),7))+6),1,IF(ISNUMBER($H233),$H233,0)))</f>
        <v/>
      </c>
      <c r="X233" s="63">
        <f>IF($T233="","",IF(AND(ISNUMBER($F233),$F233&lt;=IF($Q233=MesCiclo,InicioCiclo,$Q233+MOD(2-WEEKDAY($Q233),7))+13),1,IF(ISNUMBER($I233),$I233,$W233)))</f>
        <v/>
      </c>
      <c r="Y233" s="63">
        <f>IF($T233="","",IF(AND(ISNUMBER($F233),$F233&lt;=IF($Q233=MesCiclo,InicioCiclo,$Q233+MOD(2-WEEKDAY($Q233),7))+20),1,IF(ISNUMBER($J233),$J233,$X233)))</f>
        <v/>
      </c>
      <c r="Z233" s="63">
        <f>IF($T233="","",IF(AND(ISNUMBER($F233),$F233&lt;=IF($Q233=MesCiclo,InicioCiclo,$Q233+MOD(2-WEEKDAY($Q233),7))+27),1,IF(ISNUMBER($K233),$K233,$Y233)))</f>
        <v/>
      </c>
      <c r="AA233" s="63">
        <f>IF($T233="","",IF(AND(ISNUMBER($F233),$F233&lt;=IF($Q233=MesCiclo,InicioCiclo,$Q233+MOD(2-WEEKDAY($Q233),7))+6),1,IF(N($U233)&gt;0,AVERAGEIFS($W$5:$W$1000,$S$5:$S$1000,ROW(),$T$5:$T$1000,"Sub"),$W233)))</f>
        <v/>
      </c>
      <c r="AB233" s="63">
        <f>IF($T233="","",IF(AND(ISNUMBER($F233),$F233&lt;=IF($Q233=MesCiclo,InicioCiclo,$Q233+MOD(2-WEEKDAY($Q233),7))+13),1,IF(N($U233)&gt;0,AVERAGEIFS($X$5:$X$1000,$S$5:$S$1000,ROW(),$T$5:$T$1000,"Sub"),$X233)))</f>
        <v/>
      </c>
      <c r="AC233" s="63">
        <f>IF($T233="","",IF(AND(ISNUMBER($F233),$F233&lt;=IF($Q233=MesCiclo,InicioCiclo,$Q233+MOD(2-WEEKDAY($Q233),7))+20),1,IF(N($U233)&gt;0,AVERAGEIFS($Y$5:$Y$1000,$S$5:$S$1000,ROW(),$T$5:$T$1000,"Sub"),$Y233)))</f>
        <v/>
      </c>
      <c r="AD233" s="63">
        <f>IF($T233="","",IF(AND(ISNUMBER($F233),$F233&lt;=IF($Q233=MesCiclo,InicioCiclo,$Q233+MOD(2-WEEKDAY($Q233),7))+27),1,IF(N($U233)&gt;0,AVERAGEIFS($Z$5:$Z$1000,$S$5:$S$1000,ROW(),$T$5:$T$1000,"Sub"),$Z233)))</f>
        <v/>
      </c>
      <c r="AE233" s="63">
        <f>IF($T233&lt;&gt;"Macro","",IF(COUNTIFS($Q$5:$Q$1000,$Q233,$T$5:$T$1000,"Macro",$G$5:$G$1000,"&gt;0")=0,1/COUNTIFS($Q$5:$Q$1000,$Q233,$T$5:$T$1000,"Macro"),IF(AND(ISNUMBER($G233),N($G233)&gt;0),$G233,SUMIFS($G$5:$G$1000,$Q$5:$Q$1000,$Q233,$T$5:$T$1000,"Macro")/COUNTIFS($Q$5:$Q$1000,$Q233,$T$5:$T$1000,"Macro",$G$5:$G$1000,"&gt;0"))/(COUNTIFS($Q$5:$Q$1000,$Q233,$T$5:$T$1000,"Macro")*SUMIFS($G$5:$G$1000,$Q$5:$Q$1000,$Q233,$T$5:$T$1000,"Macro")/COUNTIFS($Q$5:$Q$1000,$Q233,$T$5:$T$1000,"Macro",$G$5:$G$1000,"&gt;0"))))</f>
        <v/>
      </c>
    </row>
    <row r="234">
      <c r="A234" s="55">
        <f>IF(NOT((COUNTA($B234:$K234)+COUNTA($O234))&gt;0),"",IF($T234="Macro",COUNTIFS($T$5:$T234,"Macro",$Q$5:$Q234,$Q234),IF(N($S234)=0,"?",COUNTIFS(INDEX($T$5:$T$1000,1):INDEX($T$5:$T$1000,$S234-4),"Macro",INDEX($Q$5:$Q$1000,1):INDEX($Q$5:$Q$1000,$S234-4),INDEX($Q$5:$Q$1000,$S234-4))&amp;"."&amp;COUNTIFS($S$5:$S234,$S234,$T$5:$T234,"Sub"))))</f>
        <v/>
      </c>
      <c r="B234" s="56" t="n"/>
      <c r="C234" s="57" t="n"/>
      <c r="D234" s="58" t="n"/>
      <c r="E234" s="58" t="n"/>
      <c r="F234" s="58" t="n"/>
      <c r="G234" s="59" t="n"/>
      <c r="H234" s="59" t="n"/>
      <c r="I234" s="59" t="n"/>
      <c r="J234" s="59" t="n"/>
      <c r="K234" s="59" t="n"/>
      <c r="L234" s="60">
        <f>IF(NOT((COUNTA($B234:$K234)+COUNTA($O234))&gt;0),"",IF(ISNUMBER($F234),1,IF(N($U234)&gt;0,AVERAGEIFS($V$5:$V$1000,$S$5:$S$1000,ROW(),$T$5:$T$1000,"Sub"),$V234)))</f>
        <v/>
      </c>
      <c r="M234" s="55">
        <f>IF($L234="","",IF($L234&gt;=1,"Completado",IF($L234&gt;0,"En curso","Pendiente")))</f>
        <v/>
      </c>
      <c r="N234" s="55">
        <f>IF(NOT((COUNTA($B234:$K234)+COUNTA($O234))&gt;0),"",IF(ISNUMBER($F234),IF(AND(ISNUMBER($E234),$F234&gt;$E234),"Cumplida con "&amp;($F234-$E234)&amp;IF($F234-$E234=1," día"," días")&amp;" de retraso","Cumplida"),IF(N($L234)&gt;=1,"Cumplida",IF(NOT(ISNUMBER($E234)),"Sin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plazo")))))))</f>
        <v/>
      </c>
      <c r="O234" s="57" t="n"/>
      <c r="P234" s="61">
        <f>IF(NOT((COUNTA($B234:$K234)+COUNTA($O234))&gt;0),"",IF((IF($C234="","Falta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",""))="","✔ OK","⚠ "&amp;LEFT(IF($C234="","Falta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",""),LEN(IF($C234="","Falta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",""))-3)))</f>
        <v/>
      </c>
      <c r="Q234" s="62">
        <f>IF(NOT((COUNTA($B234:$K234)+COUNTA($O234))&gt;0),"",IF(AND($T234="Sub",N($S234)&gt;0),IF(ISNUMBER(INDEX($D$5:$D$1000,$S234-4)),DATE(YEAR(INDEX($D$5:$D$1000,$S234-4)),MONTH(INDEX($D$5:$D$1000,$S234-4)),1),IF(ISNUMBER(INDEX($E$5:$E$1000,$S234-4)),DATE(YEAR(INDEX($E$5:$E$1000,$S234-4)),MONTH(INDEX($E$5:$E$1000,$S234-4)),1),MesCiclo)),IF(ISNUMBER($D234),DATE(YEAR($D234),MONTH($D234),1),IF(ISNUMBER($E234),DATE(YEAR($E234),MONTH($E234),1),MesCiclo))))</f>
        <v/>
      </c>
      <c r="R234" s="63">
        <f>IF(OR($Q234="",$Q234&lt;&gt;MesCiclo),"",COUNTIF($Q$5:$Q234,MesCiclo))</f>
        <v/>
      </c>
      <c r="S234" s="63">
        <f>IF($T234="","",IF($T234="Macro",ROW(),IFERROR(LOOKUP(2,1/($T$5:$T234="Macro"),ROW($T$5:$T234)),0)))</f>
        <v/>
      </c>
      <c r="T234" s="63">
        <f>IF(NOT((COUNTA($B234:$K234)+COUNTA($O234))&gt;0),"",IF($B234="Subactividad","Sub","Macro"))</f>
        <v/>
      </c>
      <c r="U234" s="63">
        <f>IF($T234="Macro",COUNTIFS($S$5:$S$1000,ROW(),$T$5:$T$1000,"Sub"),"")</f>
        <v/>
      </c>
      <c r="V234" s="63">
        <f>IF($T234="","",IF(ISNUMBER($F234),1,IFERROR(LOOKUP(2,1/($H234:$K234&lt;&gt;""),$H234:$K234),0)))</f>
        <v/>
      </c>
      <c r="W234" s="63">
        <f>IF($T234="","",IF(AND(ISNUMBER($F234),$F234&lt;=IF($Q234=MesCiclo,InicioCiclo,$Q234+MOD(2-WEEKDAY($Q234),7))+6),1,IF(ISNUMBER($H234),$H234,0)))</f>
        <v/>
      </c>
      <c r="X234" s="63">
        <f>IF($T234="","",IF(AND(ISNUMBER($F234),$F234&lt;=IF($Q234=MesCiclo,InicioCiclo,$Q234+MOD(2-WEEKDAY($Q234),7))+13),1,IF(ISNUMBER($I234),$I234,$W234)))</f>
        <v/>
      </c>
      <c r="Y234" s="63">
        <f>IF($T234="","",IF(AND(ISNUMBER($F234),$F234&lt;=IF($Q234=MesCiclo,InicioCiclo,$Q234+MOD(2-WEEKDAY($Q234),7))+20),1,IF(ISNUMBER($J234),$J234,$X234)))</f>
        <v/>
      </c>
      <c r="Z234" s="63">
        <f>IF($T234="","",IF(AND(ISNUMBER($F234),$F234&lt;=IF($Q234=MesCiclo,InicioCiclo,$Q234+MOD(2-WEEKDAY($Q234),7))+27),1,IF(ISNUMBER($K234),$K234,$Y234)))</f>
        <v/>
      </c>
      <c r="AA234" s="63">
        <f>IF($T234="","",IF(AND(ISNUMBER($F234),$F234&lt;=IF($Q234=MesCiclo,InicioCiclo,$Q234+MOD(2-WEEKDAY($Q234),7))+6),1,IF(N($U234)&gt;0,AVERAGEIFS($W$5:$W$1000,$S$5:$S$1000,ROW(),$T$5:$T$1000,"Sub"),$W234)))</f>
        <v/>
      </c>
      <c r="AB234" s="63">
        <f>IF($T234="","",IF(AND(ISNUMBER($F234),$F234&lt;=IF($Q234=MesCiclo,InicioCiclo,$Q234+MOD(2-WEEKDAY($Q234),7))+13),1,IF(N($U234)&gt;0,AVERAGEIFS($X$5:$X$1000,$S$5:$S$1000,ROW(),$T$5:$T$1000,"Sub"),$X234)))</f>
        <v/>
      </c>
      <c r="AC234" s="63">
        <f>IF($T234="","",IF(AND(ISNUMBER($F234),$F234&lt;=IF($Q234=MesCiclo,InicioCiclo,$Q234+MOD(2-WEEKDAY($Q234),7))+20),1,IF(N($U234)&gt;0,AVERAGEIFS($Y$5:$Y$1000,$S$5:$S$1000,ROW(),$T$5:$T$1000,"Sub"),$Y234)))</f>
        <v/>
      </c>
      <c r="AD234" s="63">
        <f>IF($T234="","",IF(AND(ISNUMBER($F234),$F234&lt;=IF($Q234=MesCiclo,InicioCiclo,$Q234+MOD(2-WEEKDAY($Q234),7))+27),1,IF(N($U234)&gt;0,AVERAGEIFS($Z$5:$Z$1000,$S$5:$S$1000,ROW(),$T$5:$T$1000,"Sub"),$Z234)))</f>
        <v/>
      </c>
      <c r="AE234" s="63">
        <f>IF($T234&lt;&gt;"Macro","",IF(COUNTIFS($Q$5:$Q$1000,$Q234,$T$5:$T$1000,"Macro",$G$5:$G$1000,"&gt;0")=0,1/COUNTIFS($Q$5:$Q$1000,$Q234,$T$5:$T$1000,"Macro"),IF(AND(ISNUMBER($G234),N($G234)&gt;0),$G234,SUMIFS($G$5:$G$1000,$Q$5:$Q$1000,$Q234,$T$5:$T$1000,"Macro")/COUNTIFS($Q$5:$Q$1000,$Q234,$T$5:$T$1000,"Macro",$G$5:$G$1000,"&gt;0"))/(COUNTIFS($Q$5:$Q$1000,$Q234,$T$5:$T$1000,"Macro")*SUMIFS($G$5:$G$1000,$Q$5:$Q$1000,$Q234,$T$5:$T$1000,"Macro")/COUNTIFS($Q$5:$Q$1000,$Q234,$T$5:$T$1000,"Macro",$G$5:$G$1000,"&gt;0"))))</f>
        <v/>
      </c>
    </row>
    <row r="235">
      <c r="A235" s="55">
        <f>IF(NOT((COUNTA($B235:$K235)+COUNTA($O235))&gt;0),"",IF($T235="Macro",COUNTIFS($T$5:$T235,"Macro",$Q$5:$Q235,$Q235),IF(N($S235)=0,"?",COUNTIFS(INDEX($T$5:$T$1000,1):INDEX($T$5:$T$1000,$S235-4),"Macro",INDEX($Q$5:$Q$1000,1):INDEX($Q$5:$Q$1000,$S235-4),INDEX($Q$5:$Q$1000,$S235-4))&amp;"."&amp;COUNTIFS($S$5:$S235,$S235,$T$5:$T235,"Sub"))))</f>
        <v/>
      </c>
      <c r="B235" s="56" t="n"/>
      <c r="C235" s="57" t="n"/>
      <c r="D235" s="58" t="n"/>
      <c r="E235" s="58" t="n"/>
      <c r="F235" s="58" t="n"/>
      <c r="G235" s="59" t="n"/>
      <c r="H235" s="59" t="n"/>
      <c r="I235" s="59" t="n"/>
      <c r="J235" s="59" t="n"/>
      <c r="K235" s="59" t="n"/>
      <c r="L235" s="60">
        <f>IF(NOT((COUNTA($B235:$K235)+COUNTA($O235))&gt;0),"",IF(ISNUMBER($F235),1,IF(N($U235)&gt;0,AVERAGEIFS($V$5:$V$1000,$S$5:$S$1000,ROW(),$T$5:$T$1000,"Sub"),$V235)))</f>
        <v/>
      </c>
      <c r="M235" s="55">
        <f>IF($L235="","",IF($L235&gt;=1,"Completado",IF($L235&gt;0,"En curso","Pendiente")))</f>
        <v/>
      </c>
      <c r="N235" s="55">
        <f>IF(NOT((COUNTA($B235:$K235)+COUNTA($O235))&gt;0),"",IF(ISNUMBER($F235),IF(AND(ISNUMBER($E235),$F235&gt;$E235),"Cumplida con "&amp;($F235-$E235)&amp;IF($F235-$E235=1," día"," días")&amp;" de retraso","Cumplida"),IF(N($L235)&gt;=1,"Cumplida",IF(NOT(ISNUMBER($E235)),"Sin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plazo")))))))</f>
        <v/>
      </c>
      <c r="O235" s="57" t="n"/>
      <c r="P235" s="61">
        <f>IF(NOT((COUNTA($B235:$K235)+COUNTA($O235))&gt;0),"",IF((IF($C235="","Falta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",""))="","✔ OK","⚠ "&amp;LEFT(IF($C235="","Falta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",""),LEN(IF($C235="","Falta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",""))-3)))</f>
        <v/>
      </c>
      <c r="Q235" s="62">
        <f>IF(NOT((COUNTA($B235:$K235)+COUNTA($O235))&gt;0),"",IF(AND($T235="Sub",N($S235)&gt;0),IF(ISNUMBER(INDEX($D$5:$D$1000,$S235-4)),DATE(YEAR(INDEX($D$5:$D$1000,$S235-4)),MONTH(INDEX($D$5:$D$1000,$S235-4)),1),IF(ISNUMBER(INDEX($E$5:$E$1000,$S235-4)),DATE(YEAR(INDEX($E$5:$E$1000,$S235-4)),MONTH(INDEX($E$5:$E$1000,$S235-4)),1),MesCiclo)),IF(ISNUMBER($D235),DATE(YEAR($D235),MONTH($D235),1),IF(ISNUMBER($E235),DATE(YEAR($E235),MONTH($E235),1),MesCiclo))))</f>
        <v/>
      </c>
      <c r="R235" s="63">
        <f>IF(OR($Q235="",$Q235&lt;&gt;MesCiclo),"",COUNTIF($Q$5:$Q235,MesCiclo))</f>
        <v/>
      </c>
      <c r="S235" s="63">
        <f>IF($T235="","",IF($T235="Macro",ROW(),IFERROR(LOOKUP(2,1/($T$5:$T235="Macro"),ROW($T$5:$T235)),0)))</f>
        <v/>
      </c>
      <c r="T235" s="63">
        <f>IF(NOT((COUNTA($B235:$K235)+COUNTA($O235))&gt;0),"",IF($B235="Subactividad","Sub","Macro"))</f>
        <v/>
      </c>
      <c r="U235" s="63">
        <f>IF($T235="Macro",COUNTIFS($S$5:$S$1000,ROW(),$T$5:$T$1000,"Sub"),"")</f>
        <v/>
      </c>
      <c r="V235" s="63">
        <f>IF($T235="","",IF(ISNUMBER($F235),1,IFERROR(LOOKUP(2,1/($H235:$K235&lt;&gt;""),$H235:$K235),0)))</f>
        <v/>
      </c>
      <c r="W235" s="63">
        <f>IF($T235="","",IF(AND(ISNUMBER($F235),$F235&lt;=IF($Q235=MesCiclo,InicioCiclo,$Q235+MOD(2-WEEKDAY($Q235),7))+6),1,IF(ISNUMBER($H235),$H235,0)))</f>
        <v/>
      </c>
      <c r="X235" s="63">
        <f>IF($T235="","",IF(AND(ISNUMBER($F235),$F235&lt;=IF($Q235=MesCiclo,InicioCiclo,$Q235+MOD(2-WEEKDAY($Q235),7))+13),1,IF(ISNUMBER($I235),$I235,$W235)))</f>
        <v/>
      </c>
      <c r="Y235" s="63">
        <f>IF($T235="","",IF(AND(ISNUMBER($F235),$F235&lt;=IF($Q235=MesCiclo,InicioCiclo,$Q235+MOD(2-WEEKDAY($Q235),7))+20),1,IF(ISNUMBER($J235),$J235,$X235)))</f>
        <v/>
      </c>
      <c r="Z235" s="63">
        <f>IF($T235="","",IF(AND(ISNUMBER($F235),$F235&lt;=IF($Q235=MesCiclo,InicioCiclo,$Q235+MOD(2-WEEKDAY($Q235),7))+27),1,IF(ISNUMBER($K235),$K235,$Y235)))</f>
        <v/>
      </c>
      <c r="AA235" s="63">
        <f>IF($T235="","",IF(AND(ISNUMBER($F235),$F235&lt;=IF($Q235=MesCiclo,InicioCiclo,$Q235+MOD(2-WEEKDAY($Q235),7))+6),1,IF(N($U235)&gt;0,AVERAGEIFS($W$5:$W$1000,$S$5:$S$1000,ROW(),$T$5:$T$1000,"Sub"),$W235)))</f>
        <v/>
      </c>
      <c r="AB235" s="63">
        <f>IF($T235="","",IF(AND(ISNUMBER($F235),$F235&lt;=IF($Q235=MesCiclo,InicioCiclo,$Q235+MOD(2-WEEKDAY($Q235),7))+13),1,IF(N($U235)&gt;0,AVERAGEIFS($X$5:$X$1000,$S$5:$S$1000,ROW(),$T$5:$T$1000,"Sub"),$X235)))</f>
        <v/>
      </c>
      <c r="AC235" s="63">
        <f>IF($T235="","",IF(AND(ISNUMBER($F235),$F235&lt;=IF($Q235=MesCiclo,InicioCiclo,$Q235+MOD(2-WEEKDAY($Q235),7))+20),1,IF(N($U235)&gt;0,AVERAGEIFS($Y$5:$Y$1000,$S$5:$S$1000,ROW(),$T$5:$T$1000,"Sub"),$Y235)))</f>
        <v/>
      </c>
      <c r="AD235" s="63">
        <f>IF($T235="","",IF(AND(ISNUMBER($F235),$F235&lt;=IF($Q235=MesCiclo,InicioCiclo,$Q235+MOD(2-WEEKDAY($Q235),7))+27),1,IF(N($U235)&gt;0,AVERAGEIFS($Z$5:$Z$1000,$S$5:$S$1000,ROW(),$T$5:$T$1000,"Sub"),$Z235)))</f>
        <v/>
      </c>
      <c r="AE235" s="63">
        <f>IF($T235&lt;&gt;"Macro","",IF(COUNTIFS($Q$5:$Q$1000,$Q235,$T$5:$T$1000,"Macro",$G$5:$G$1000,"&gt;0")=0,1/COUNTIFS($Q$5:$Q$1000,$Q235,$T$5:$T$1000,"Macro"),IF(AND(ISNUMBER($G235),N($G235)&gt;0),$G235,SUMIFS($G$5:$G$1000,$Q$5:$Q$1000,$Q235,$T$5:$T$1000,"Macro")/COUNTIFS($Q$5:$Q$1000,$Q235,$T$5:$T$1000,"Macro",$G$5:$G$1000,"&gt;0"))/(COUNTIFS($Q$5:$Q$1000,$Q235,$T$5:$T$1000,"Macro")*SUMIFS($G$5:$G$1000,$Q$5:$Q$1000,$Q235,$T$5:$T$1000,"Macro")/COUNTIFS($Q$5:$Q$1000,$Q235,$T$5:$T$1000,"Macro",$G$5:$G$1000,"&gt;0"))))</f>
        <v/>
      </c>
    </row>
    <row r="236">
      <c r="A236" s="55">
        <f>IF(NOT((COUNTA($B236:$K236)+COUNTA($O236))&gt;0),"",IF($T236="Macro",COUNTIFS($T$5:$T236,"Macro",$Q$5:$Q236,$Q236),IF(N($S236)=0,"?",COUNTIFS(INDEX($T$5:$T$1000,1):INDEX($T$5:$T$1000,$S236-4),"Macro",INDEX($Q$5:$Q$1000,1):INDEX($Q$5:$Q$1000,$S236-4),INDEX($Q$5:$Q$1000,$S236-4))&amp;"."&amp;COUNTIFS($S$5:$S236,$S236,$T$5:$T236,"Sub"))))</f>
        <v/>
      </c>
      <c r="B236" s="56" t="n"/>
      <c r="C236" s="57" t="n"/>
      <c r="D236" s="58" t="n"/>
      <c r="E236" s="58" t="n"/>
      <c r="F236" s="58" t="n"/>
      <c r="G236" s="59" t="n"/>
      <c r="H236" s="59" t="n"/>
      <c r="I236" s="59" t="n"/>
      <c r="J236" s="59" t="n"/>
      <c r="K236" s="59" t="n"/>
      <c r="L236" s="60">
        <f>IF(NOT((COUNTA($B236:$K236)+COUNTA($O236))&gt;0),"",IF(ISNUMBER($F236),1,IF(N($U236)&gt;0,AVERAGEIFS($V$5:$V$1000,$S$5:$S$1000,ROW(),$T$5:$T$1000,"Sub"),$V236)))</f>
        <v/>
      </c>
      <c r="M236" s="55">
        <f>IF($L236="","",IF($L236&gt;=1,"Completado",IF($L236&gt;0,"En curso","Pendiente")))</f>
        <v/>
      </c>
      <c r="N236" s="55">
        <f>IF(NOT((COUNTA($B236:$K236)+COUNTA($O236))&gt;0),"",IF(ISNUMBER($F236),IF(AND(ISNUMBER($E236),$F236&gt;$E236),"Cumplida con "&amp;($F236-$E236)&amp;IF($F236-$E236=1," día"," días")&amp;" de retraso","Cumplida"),IF(N($L236)&gt;=1,"Cumplida",IF(NOT(ISNUMBER($E236)),"Sin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plazo")))))))</f>
        <v/>
      </c>
      <c r="O236" s="57" t="n"/>
      <c r="P236" s="61">
        <f>IF(NOT((COUNTA($B236:$K236)+COUNTA($O236))&gt;0),"",IF((IF($C236="","Falta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",""))="","✔ OK","⚠ "&amp;LEFT(IF($C236="","Falta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",""),LEN(IF($C236="","Falta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",""))-3)))</f>
        <v/>
      </c>
      <c r="Q236" s="62">
        <f>IF(NOT((COUNTA($B236:$K236)+COUNTA($O236))&gt;0),"",IF(AND($T236="Sub",N($S236)&gt;0),IF(ISNUMBER(INDEX($D$5:$D$1000,$S236-4)),DATE(YEAR(INDEX($D$5:$D$1000,$S236-4)),MONTH(INDEX($D$5:$D$1000,$S236-4)),1),IF(ISNUMBER(INDEX($E$5:$E$1000,$S236-4)),DATE(YEAR(INDEX($E$5:$E$1000,$S236-4)),MONTH(INDEX($E$5:$E$1000,$S236-4)),1),MesCiclo)),IF(ISNUMBER($D236),DATE(YEAR($D236),MONTH($D236),1),IF(ISNUMBER($E236),DATE(YEAR($E236),MONTH($E236),1),MesCiclo))))</f>
        <v/>
      </c>
      <c r="R236" s="63">
        <f>IF(OR($Q236="",$Q236&lt;&gt;MesCiclo),"",COUNTIF($Q$5:$Q236,MesCiclo))</f>
        <v/>
      </c>
      <c r="S236" s="63">
        <f>IF($T236="","",IF($T236="Macro",ROW(),IFERROR(LOOKUP(2,1/($T$5:$T236="Macro"),ROW($T$5:$T236)),0)))</f>
        <v/>
      </c>
      <c r="T236" s="63">
        <f>IF(NOT((COUNTA($B236:$K236)+COUNTA($O236))&gt;0),"",IF($B236="Subactividad","Sub","Macro"))</f>
        <v/>
      </c>
      <c r="U236" s="63">
        <f>IF($T236="Macro",COUNTIFS($S$5:$S$1000,ROW(),$T$5:$T$1000,"Sub"),"")</f>
        <v/>
      </c>
      <c r="V236" s="63">
        <f>IF($T236="","",IF(ISNUMBER($F236),1,IFERROR(LOOKUP(2,1/($H236:$K236&lt;&gt;""),$H236:$K236),0)))</f>
        <v/>
      </c>
      <c r="W236" s="63">
        <f>IF($T236="","",IF(AND(ISNUMBER($F236),$F236&lt;=IF($Q236=MesCiclo,InicioCiclo,$Q236+MOD(2-WEEKDAY($Q236),7))+6),1,IF(ISNUMBER($H236),$H236,0)))</f>
        <v/>
      </c>
      <c r="X236" s="63">
        <f>IF($T236="","",IF(AND(ISNUMBER($F236),$F236&lt;=IF($Q236=MesCiclo,InicioCiclo,$Q236+MOD(2-WEEKDAY($Q236),7))+13),1,IF(ISNUMBER($I236),$I236,$W236)))</f>
        <v/>
      </c>
      <c r="Y236" s="63">
        <f>IF($T236="","",IF(AND(ISNUMBER($F236),$F236&lt;=IF($Q236=MesCiclo,InicioCiclo,$Q236+MOD(2-WEEKDAY($Q236),7))+20),1,IF(ISNUMBER($J236),$J236,$X236)))</f>
        <v/>
      </c>
      <c r="Z236" s="63">
        <f>IF($T236="","",IF(AND(ISNUMBER($F236),$F236&lt;=IF($Q236=MesCiclo,InicioCiclo,$Q236+MOD(2-WEEKDAY($Q236),7))+27),1,IF(ISNUMBER($K236),$K236,$Y236)))</f>
        <v/>
      </c>
      <c r="AA236" s="63">
        <f>IF($T236="","",IF(AND(ISNUMBER($F236),$F236&lt;=IF($Q236=MesCiclo,InicioCiclo,$Q236+MOD(2-WEEKDAY($Q236),7))+6),1,IF(N($U236)&gt;0,AVERAGEIFS($W$5:$W$1000,$S$5:$S$1000,ROW(),$T$5:$T$1000,"Sub"),$W236)))</f>
        <v/>
      </c>
      <c r="AB236" s="63">
        <f>IF($T236="","",IF(AND(ISNUMBER($F236),$F236&lt;=IF($Q236=MesCiclo,InicioCiclo,$Q236+MOD(2-WEEKDAY($Q236),7))+13),1,IF(N($U236)&gt;0,AVERAGEIFS($X$5:$X$1000,$S$5:$S$1000,ROW(),$T$5:$T$1000,"Sub"),$X236)))</f>
        <v/>
      </c>
      <c r="AC236" s="63">
        <f>IF($T236="","",IF(AND(ISNUMBER($F236),$F236&lt;=IF($Q236=MesCiclo,InicioCiclo,$Q236+MOD(2-WEEKDAY($Q236),7))+20),1,IF(N($U236)&gt;0,AVERAGEIFS($Y$5:$Y$1000,$S$5:$S$1000,ROW(),$T$5:$T$1000,"Sub"),$Y236)))</f>
        <v/>
      </c>
      <c r="AD236" s="63">
        <f>IF($T236="","",IF(AND(ISNUMBER($F236),$F236&lt;=IF($Q236=MesCiclo,InicioCiclo,$Q236+MOD(2-WEEKDAY($Q236),7))+27),1,IF(N($U236)&gt;0,AVERAGEIFS($Z$5:$Z$1000,$S$5:$S$1000,ROW(),$T$5:$T$1000,"Sub"),$Z236)))</f>
        <v/>
      </c>
      <c r="AE236" s="63">
        <f>IF($T236&lt;&gt;"Macro","",IF(COUNTIFS($Q$5:$Q$1000,$Q236,$T$5:$T$1000,"Macro",$G$5:$G$1000,"&gt;0")=0,1/COUNTIFS($Q$5:$Q$1000,$Q236,$T$5:$T$1000,"Macro"),IF(AND(ISNUMBER($G236),N($G236)&gt;0),$G236,SUMIFS($G$5:$G$1000,$Q$5:$Q$1000,$Q236,$T$5:$T$1000,"Macro")/COUNTIFS($Q$5:$Q$1000,$Q236,$T$5:$T$1000,"Macro",$G$5:$G$1000,"&gt;0"))/(COUNTIFS($Q$5:$Q$1000,$Q236,$T$5:$T$1000,"Macro")*SUMIFS($G$5:$G$1000,$Q$5:$Q$1000,$Q236,$T$5:$T$1000,"Macro")/COUNTIFS($Q$5:$Q$1000,$Q236,$T$5:$T$1000,"Macro",$G$5:$G$1000,"&gt;0"))))</f>
        <v/>
      </c>
    </row>
    <row r="237">
      <c r="A237" s="55">
        <f>IF(NOT((COUNTA($B237:$K237)+COUNTA($O237))&gt;0),"",IF($T237="Macro",COUNTIFS($T$5:$T237,"Macro",$Q$5:$Q237,$Q237),IF(N($S237)=0,"?",COUNTIFS(INDEX($T$5:$T$1000,1):INDEX($T$5:$T$1000,$S237-4),"Macro",INDEX($Q$5:$Q$1000,1):INDEX($Q$5:$Q$1000,$S237-4),INDEX($Q$5:$Q$1000,$S237-4))&amp;"."&amp;COUNTIFS($S$5:$S237,$S237,$T$5:$T237,"Sub"))))</f>
        <v/>
      </c>
      <c r="B237" s="56" t="n"/>
      <c r="C237" s="57" t="n"/>
      <c r="D237" s="58" t="n"/>
      <c r="E237" s="58" t="n"/>
      <c r="F237" s="58" t="n"/>
      <c r="G237" s="59" t="n"/>
      <c r="H237" s="59" t="n"/>
      <c r="I237" s="59" t="n"/>
      <c r="J237" s="59" t="n"/>
      <c r="K237" s="59" t="n"/>
      <c r="L237" s="60">
        <f>IF(NOT((COUNTA($B237:$K237)+COUNTA($O237))&gt;0),"",IF(ISNUMBER($F237),1,IF(N($U237)&gt;0,AVERAGEIFS($V$5:$V$1000,$S$5:$S$1000,ROW(),$T$5:$T$1000,"Sub"),$V237)))</f>
        <v/>
      </c>
      <c r="M237" s="55">
        <f>IF($L237="","",IF($L237&gt;=1,"Completado",IF($L237&gt;0,"En curso","Pendiente")))</f>
        <v/>
      </c>
      <c r="N237" s="55">
        <f>IF(NOT((COUNTA($B237:$K237)+COUNTA($O237))&gt;0),"",IF(ISNUMBER($F237),IF(AND(ISNUMBER($E237),$F237&gt;$E237),"Cumplida con "&amp;($F237-$E237)&amp;IF($F237-$E237=1," día"," días")&amp;" de retraso","Cumplida"),IF(N($L237)&gt;=1,"Cumplida",IF(NOT(ISNUMBER($E237)),"Sin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plazo")))))))</f>
        <v/>
      </c>
      <c r="O237" s="57" t="n"/>
      <c r="P237" s="61">
        <f>IF(NOT((COUNTA($B237:$K237)+COUNTA($O237))&gt;0),"",IF((IF($C237="","Falta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",""))="","✔ OK","⚠ "&amp;LEFT(IF($C237="","Falta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",""),LEN(IF($C237="","Falta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",""))-3)))</f>
        <v/>
      </c>
      <c r="Q237" s="62">
        <f>IF(NOT((COUNTA($B237:$K237)+COUNTA($O237))&gt;0),"",IF(AND($T237="Sub",N($S237)&gt;0),IF(ISNUMBER(INDEX($D$5:$D$1000,$S237-4)),DATE(YEAR(INDEX($D$5:$D$1000,$S237-4)),MONTH(INDEX($D$5:$D$1000,$S237-4)),1),IF(ISNUMBER(INDEX($E$5:$E$1000,$S237-4)),DATE(YEAR(INDEX($E$5:$E$1000,$S237-4)),MONTH(INDEX($E$5:$E$1000,$S237-4)),1),MesCiclo)),IF(ISNUMBER($D237),DATE(YEAR($D237),MONTH($D237),1),IF(ISNUMBER($E237),DATE(YEAR($E237),MONTH($E237),1),MesCiclo))))</f>
        <v/>
      </c>
      <c r="R237" s="63">
        <f>IF(OR($Q237="",$Q237&lt;&gt;MesCiclo),"",COUNTIF($Q$5:$Q237,MesCiclo))</f>
        <v/>
      </c>
      <c r="S237" s="63">
        <f>IF($T237="","",IF($T237="Macro",ROW(),IFERROR(LOOKUP(2,1/($T$5:$T237="Macro"),ROW($T$5:$T237)),0)))</f>
        <v/>
      </c>
      <c r="T237" s="63">
        <f>IF(NOT((COUNTA($B237:$K237)+COUNTA($O237))&gt;0),"",IF($B237="Subactividad","Sub","Macro"))</f>
        <v/>
      </c>
      <c r="U237" s="63">
        <f>IF($T237="Macro",COUNTIFS($S$5:$S$1000,ROW(),$T$5:$T$1000,"Sub"),"")</f>
        <v/>
      </c>
      <c r="V237" s="63">
        <f>IF($T237="","",IF(ISNUMBER($F237),1,IFERROR(LOOKUP(2,1/($H237:$K237&lt;&gt;""),$H237:$K237),0)))</f>
        <v/>
      </c>
      <c r="W237" s="63">
        <f>IF($T237="","",IF(AND(ISNUMBER($F237),$F237&lt;=IF($Q237=MesCiclo,InicioCiclo,$Q237+MOD(2-WEEKDAY($Q237),7))+6),1,IF(ISNUMBER($H237),$H237,0)))</f>
        <v/>
      </c>
      <c r="X237" s="63">
        <f>IF($T237="","",IF(AND(ISNUMBER($F237),$F237&lt;=IF($Q237=MesCiclo,InicioCiclo,$Q237+MOD(2-WEEKDAY($Q237),7))+13),1,IF(ISNUMBER($I237),$I237,$W237)))</f>
        <v/>
      </c>
      <c r="Y237" s="63">
        <f>IF($T237="","",IF(AND(ISNUMBER($F237),$F237&lt;=IF($Q237=MesCiclo,InicioCiclo,$Q237+MOD(2-WEEKDAY($Q237),7))+20),1,IF(ISNUMBER($J237),$J237,$X237)))</f>
        <v/>
      </c>
      <c r="Z237" s="63">
        <f>IF($T237="","",IF(AND(ISNUMBER($F237),$F237&lt;=IF($Q237=MesCiclo,InicioCiclo,$Q237+MOD(2-WEEKDAY($Q237),7))+27),1,IF(ISNUMBER($K237),$K237,$Y237)))</f>
        <v/>
      </c>
      <c r="AA237" s="63">
        <f>IF($T237="","",IF(AND(ISNUMBER($F237),$F237&lt;=IF($Q237=MesCiclo,InicioCiclo,$Q237+MOD(2-WEEKDAY($Q237),7))+6),1,IF(N($U237)&gt;0,AVERAGEIFS($W$5:$W$1000,$S$5:$S$1000,ROW(),$T$5:$T$1000,"Sub"),$W237)))</f>
        <v/>
      </c>
      <c r="AB237" s="63">
        <f>IF($T237="","",IF(AND(ISNUMBER($F237),$F237&lt;=IF($Q237=MesCiclo,InicioCiclo,$Q237+MOD(2-WEEKDAY($Q237),7))+13),1,IF(N($U237)&gt;0,AVERAGEIFS($X$5:$X$1000,$S$5:$S$1000,ROW(),$T$5:$T$1000,"Sub"),$X237)))</f>
        <v/>
      </c>
      <c r="AC237" s="63">
        <f>IF($T237="","",IF(AND(ISNUMBER($F237),$F237&lt;=IF($Q237=MesCiclo,InicioCiclo,$Q237+MOD(2-WEEKDAY($Q237),7))+20),1,IF(N($U237)&gt;0,AVERAGEIFS($Y$5:$Y$1000,$S$5:$S$1000,ROW(),$T$5:$T$1000,"Sub"),$Y237)))</f>
        <v/>
      </c>
      <c r="AD237" s="63">
        <f>IF($T237="","",IF(AND(ISNUMBER($F237),$F237&lt;=IF($Q237=MesCiclo,InicioCiclo,$Q237+MOD(2-WEEKDAY($Q237),7))+27),1,IF(N($U237)&gt;0,AVERAGEIFS($Z$5:$Z$1000,$S$5:$S$1000,ROW(),$T$5:$T$1000,"Sub"),$Z237)))</f>
        <v/>
      </c>
      <c r="AE237" s="63">
        <f>IF($T237&lt;&gt;"Macro","",IF(COUNTIFS($Q$5:$Q$1000,$Q237,$T$5:$T$1000,"Macro",$G$5:$G$1000,"&gt;0")=0,1/COUNTIFS($Q$5:$Q$1000,$Q237,$T$5:$T$1000,"Macro"),IF(AND(ISNUMBER($G237),N($G237)&gt;0),$G237,SUMIFS($G$5:$G$1000,$Q$5:$Q$1000,$Q237,$T$5:$T$1000,"Macro")/COUNTIFS($Q$5:$Q$1000,$Q237,$T$5:$T$1000,"Macro",$G$5:$G$1000,"&gt;0"))/(COUNTIFS($Q$5:$Q$1000,$Q237,$T$5:$T$1000,"Macro")*SUMIFS($G$5:$G$1000,$Q$5:$Q$1000,$Q237,$T$5:$T$1000,"Macro")/COUNTIFS($Q$5:$Q$1000,$Q237,$T$5:$T$1000,"Macro",$G$5:$G$1000,"&gt;0"))))</f>
        <v/>
      </c>
    </row>
    <row r="238">
      <c r="A238" s="55">
        <f>IF(NOT((COUNTA($B238:$K238)+COUNTA($O238))&gt;0),"",IF($T238="Macro",COUNTIFS($T$5:$T238,"Macro",$Q$5:$Q238,$Q238),IF(N($S238)=0,"?",COUNTIFS(INDEX($T$5:$T$1000,1):INDEX($T$5:$T$1000,$S238-4),"Macro",INDEX($Q$5:$Q$1000,1):INDEX($Q$5:$Q$1000,$S238-4),INDEX($Q$5:$Q$1000,$S238-4))&amp;"."&amp;COUNTIFS($S$5:$S238,$S238,$T$5:$T238,"Sub"))))</f>
        <v/>
      </c>
      <c r="B238" s="56" t="n"/>
      <c r="C238" s="57" t="n"/>
      <c r="D238" s="58" t="n"/>
      <c r="E238" s="58" t="n"/>
      <c r="F238" s="58" t="n"/>
      <c r="G238" s="59" t="n"/>
      <c r="H238" s="59" t="n"/>
      <c r="I238" s="59" t="n"/>
      <c r="J238" s="59" t="n"/>
      <c r="K238" s="59" t="n"/>
      <c r="L238" s="60">
        <f>IF(NOT((COUNTA($B238:$K238)+COUNTA($O238))&gt;0),"",IF(ISNUMBER($F238),1,IF(N($U238)&gt;0,AVERAGEIFS($V$5:$V$1000,$S$5:$S$1000,ROW(),$T$5:$T$1000,"Sub"),$V238)))</f>
        <v/>
      </c>
      <c r="M238" s="55">
        <f>IF($L238="","",IF($L238&gt;=1,"Completado",IF($L238&gt;0,"En curso","Pendiente")))</f>
        <v/>
      </c>
      <c r="N238" s="55">
        <f>IF(NOT((COUNTA($B238:$K238)+COUNTA($O238))&gt;0),"",IF(ISNUMBER($F238),IF(AND(ISNUMBER($E238),$F238&gt;$E238),"Cumplida con "&amp;($F238-$E238)&amp;IF($F238-$E238=1," día"," días")&amp;" de retraso","Cumplida"),IF(N($L238)&gt;=1,"Cumplida",IF(NOT(ISNUMBER($E238)),"Sin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plazo")))))))</f>
        <v/>
      </c>
      <c r="O238" s="57" t="n"/>
      <c r="P238" s="61">
        <f>IF(NOT((COUNTA($B238:$K238)+COUNTA($O238))&gt;0),"",IF((IF($C238="","Falta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",""))="","✔ OK","⚠ "&amp;LEFT(IF($C238="","Falta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",""),LEN(IF($C238="","Falta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",""))-3)))</f>
        <v/>
      </c>
      <c r="Q238" s="62">
        <f>IF(NOT((COUNTA($B238:$K238)+COUNTA($O238))&gt;0),"",IF(AND($T238="Sub",N($S238)&gt;0),IF(ISNUMBER(INDEX($D$5:$D$1000,$S238-4)),DATE(YEAR(INDEX($D$5:$D$1000,$S238-4)),MONTH(INDEX($D$5:$D$1000,$S238-4)),1),IF(ISNUMBER(INDEX($E$5:$E$1000,$S238-4)),DATE(YEAR(INDEX($E$5:$E$1000,$S238-4)),MONTH(INDEX($E$5:$E$1000,$S238-4)),1),MesCiclo)),IF(ISNUMBER($D238),DATE(YEAR($D238),MONTH($D238),1),IF(ISNUMBER($E238),DATE(YEAR($E238),MONTH($E238),1),MesCiclo))))</f>
        <v/>
      </c>
      <c r="R238" s="63">
        <f>IF(OR($Q238="",$Q238&lt;&gt;MesCiclo),"",COUNTIF($Q$5:$Q238,MesCiclo))</f>
        <v/>
      </c>
      <c r="S238" s="63">
        <f>IF($T238="","",IF($T238="Macro",ROW(),IFERROR(LOOKUP(2,1/($T$5:$T238="Macro"),ROW($T$5:$T238)),0)))</f>
        <v/>
      </c>
      <c r="T238" s="63">
        <f>IF(NOT((COUNTA($B238:$K238)+COUNTA($O238))&gt;0),"",IF($B238="Subactividad","Sub","Macro"))</f>
        <v/>
      </c>
      <c r="U238" s="63">
        <f>IF($T238="Macro",COUNTIFS($S$5:$S$1000,ROW(),$T$5:$T$1000,"Sub"),"")</f>
        <v/>
      </c>
      <c r="V238" s="63">
        <f>IF($T238="","",IF(ISNUMBER($F238),1,IFERROR(LOOKUP(2,1/($H238:$K238&lt;&gt;""),$H238:$K238),0)))</f>
        <v/>
      </c>
      <c r="W238" s="63">
        <f>IF($T238="","",IF(AND(ISNUMBER($F238),$F238&lt;=IF($Q238=MesCiclo,InicioCiclo,$Q238+MOD(2-WEEKDAY($Q238),7))+6),1,IF(ISNUMBER($H238),$H238,0)))</f>
        <v/>
      </c>
      <c r="X238" s="63">
        <f>IF($T238="","",IF(AND(ISNUMBER($F238),$F238&lt;=IF($Q238=MesCiclo,InicioCiclo,$Q238+MOD(2-WEEKDAY($Q238),7))+13),1,IF(ISNUMBER($I238),$I238,$W238)))</f>
        <v/>
      </c>
      <c r="Y238" s="63">
        <f>IF($T238="","",IF(AND(ISNUMBER($F238),$F238&lt;=IF($Q238=MesCiclo,InicioCiclo,$Q238+MOD(2-WEEKDAY($Q238),7))+20),1,IF(ISNUMBER($J238),$J238,$X238)))</f>
        <v/>
      </c>
      <c r="Z238" s="63">
        <f>IF($T238="","",IF(AND(ISNUMBER($F238),$F238&lt;=IF($Q238=MesCiclo,InicioCiclo,$Q238+MOD(2-WEEKDAY($Q238),7))+27),1,IF(ISNUMBER($K238),$K238,$Y238)))</f>
        <v/>
      </c>
      <c r="AA238" s="63">
        <f>IF($T238="","",IF(AND(ISNUMBER($F238),$F238&lt;=IF($Q238=MesCiclo,InicioCiclo,$Q238+MOD(2-WEEKDAY($Q238),7))+6),1,IF(N($U238)&gt;0,AVERAGEIFS($W$5:$W$1000,$S$5:$S$1000,ROW(),$T$5:$T$1000,"Sub"),$W238)))</f>
        <v/>
      </c>
      <c r="AB238" s="63">
        <f>IF($T238="","",IF(AND(ISNUMBER($F238),$F238&lt;=IF($Q238=MesCiclo,InicioCiclo,$Q238+MOD(2-WEEKDAY($Q238),7))+13),1,IF(N($U238)&gt;0,AVERAGEIFS($X$5:$X$1000,$S$5:$S$1000,ROW(),$T$5:$T$1000,"Sub"),$X238)))</f>
        <v/>
      </c>
      <c r="AC238" s="63">
        <f>IF($T238="","",IF(AND(ISNUMBER($F238),$F238&lt;=IF($Q238=MesCiclo,InicioCiclo,$Q238+MOD(2-WEEKDAY($Q238),7))+20),1,IF(N($U238)&gt;0,AVERAGEIFS($Y$5:$Y$1000,$S$5:$S$1000,ROW(),$T$5:$T$1000,"Sub"),$Y238)))</f>
        <v/>
      </c>
      <c r="AD238" s="63">
        <f>IF($T238="","",IF(AND(ISNUMBER($F238),$F238&lt;=IF($Q238=MesCiclo,InicioCiclo,$Q238+MOD(2-WEEKDAY($Q238),7))+27),1,IF(N($U238)&gt;0,AVERAGEIFS($Z$5:$Z$1000,$S$5:$S$1000,ROW(),$T$5:$T$1000,"Sub"),$Z238)))</f>
        <v/>
      </c>
      <c r="AE238" s="63">
        <f>IF($T238&lt;&gt;"Macro","",IF(COUNTIFS($Q$5:$Q$1000,$Q238,$T$5:$T$1000,"Macro",$G$5:$G$1000,"&gt;0")=0,1/COUNTIFS($Q$5:$Q$1000,$Q238,$T$5:$T$1000,"Macro"),IF(AND(ISNUMBER($G238),N($G238)&gt;0),$G238,SUMIFS($G$5:$G$1000,$Q$5:$Q$1000,$Q238,$T$5:$T$1000,"Macro")/COUNTIFS($Q$5:$Q$1000,$Q238,$T$5:$T$1000,"Macro",$G$5:$G$1000,"&gt;0"))/(COUNTIFS($Q$5:$Q$1000,$Q238,$T$5:$T$1000,"Macro")*SUMIFS($G$5:$G$1000,$Q$5:$Q$1000,$Q238,$T$5:$T$1000,"Macro")/COUNTIFS($Q$5:$Q$1000,$Q238,$T$5:$T$1000,"Macro",$G$5:$G$1000,"&gt;0"))))</f>
        <v/>
      </c>
    </row>
    <row r="239">
      <c r="A239" s="55">
        <f>IF(NOT((COUNTA($B239:$K239)+COUNTA($O239))&gt;0),"",IF($T239="Macro",COUNTIFS($T$5:$T239,"Macro",$Q$5:$Q239,$Q239),IF(N($S239)=0,"?",COUNTIFS(INDEX($T$5:$T$1000,1):INDEX($T$5:$T$1000,$S239-4),"Macro",INDEX($Q$5:$Q$1000,1):INDEX($Q$5:$Q$1000,$S239-4),INDEX($Q$5:$Q$1000,$S239-4))&amp;"."&amp;COUNTIFS($S$5:$S239,$S239,$T$5:$T239,"Sub"))))</f>
        <v/>
      </c>
      <c r="B239" s="56" t="n"/>
      <c r="C239" s="57" t="n"/>
      <c r="D239" s="58" t="n"/>
      <c r="E239" s="58" t="n"/>
      <c r="F239" s="58" t="n"/>
      <c r="G239" s="59" t="n"/>
      <c r="H239" s="59" t="n"/>
      <c r="I239" s="59" t="n"/>
      <c r="J239" s="59" t="n"/>
      <c r="K239" s="59" t="n"/>
      <c r="L239" s="60">
        <f>IF(NOT((COUNTA($B239:$K239)+COUNTA($O239))&gt;0),"",IF(ISNUMBER($F239),1,IF(N($U239)&gt;0,AVERAGEIFS($V$5:$V$1000,$S$5:$S$1000,ROW(),$T$5:$T$1000,"Sub"),$V239)))</f>
        <v/>
      </c>
      <c r="M239" s="55">
        <f>IF($L239="","",IF($L239&gt;=1,"Completado",IF($L239&gt;0,"En curso","Pendiente")))</f>
        <v/>
      </c>
      <c r="N239" s="55">
        <f>IF(NOT((COUNTA($B239:$K239)+COUNTA($O239))&gt;0),"",IF(ISNUMBER($F239),IF(AND(ISNUMBER($E239),$F239&gt;$E239),"Cumplida con "&amp;($F239-$E239)&amp;IF($F239-$E239=1," día"," días")&amp;" de retraso","Cumplida"),IF(N($L239)&gt;=1,"Cumplida",IF(NOT(ISNUMBER($E239)),"Sin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plazo")))))))</f>
        <v/>
      </c>
      <c r="O239" s="57" t="n"/>
      <c r="P239" s="61">
        <f>IF(NOT((COUNTA($B239:$K239)+COUNTA($O239))&gt;0),"",IF((IF($C239="","Falta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",""))="","✔ OK","⚠ "&amp;LEFT(IF($C239="","Falta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",""),LEN(IF($C239="","Falta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",""))-3)))</f>
        <v/>
      </c>
      <c r="Q239" s="62">
        <f>IF(NOT((COUNTA($B239:$K239)+COUNTA($O239))&gt;0),"",IF(AND($T239="Sub",N($S239)&gt;0),IF(ISNUMBER(INDEX($D$5:$D$1000,$S239-4)),DATE(YEAR(INDEX($D$5:$D$1000,$S239-4)),MONTH(INDEX($D$5:$D$1000,$S239-4)),1),IF(ISNUMBER(INDEX($E$5:$E$1000,$S239-4)),DATE(YEAR(INDEX($E$5:$E$1000,$S239-4)),MONTH(INDEX($E$5:$E$1000,$S239-4)),1),MesCiclo)),IF(ISNUMBER($D239),DATE(YEAR($D239),MONTH($D239),1),IF(ISNUMBER($E239),DATE(YEAR($E239),MONTH($E239),1),MesCiclo))))</f>
        <v/>
      </c>
      <c r="R239" s="63">
        <f>IF(OR($Q239="",$Q239&lt;&gt;MesCiclo),"",COUNTIF($Q$5:$Q239,MesCiclo))</f>
        <v/>
      </c>
      <c r="S239" s="63">
        <f>IF($T239="","",IF($T239="Macro",ROW(),IFERROR(LOOKUP(2,1/($T$5:$T239="Macro"),ROW($T$5:$T239)),0)))</f>
        <v/>
      </c>
      <c r="T239" s="63">
        <f>IF(NOT((COUNTA($B239:$K239)+COUNTA($O239))&gt;0),"",IF($B239="Subactividad","Sub","Macro"))</f>
        <v/>
      </c>
      <c r="U239" s="63">
        <f>IF($T239="Macro",COUNTIFS($S$5:$S$1000,ROW(),$T$5:$T$1000,"Sub"),"")</f>
        <v/>
      </c>
      <c r="V239" s="63">
        <f>IF($T239="","",IF(ISNUMBER($F239),1,IFERROR(LOOKUP(2,1/($H239:$K239&lt;&gt;""),$H239:$K239),0)))</f>
        <v/>
      </c>
      <c r="W239" s="63">
        <f>IF($T239="","",IF(AND(ISNUMBER($F239),$F239&lt;=IF($Q239=MesCiclo,InicioCiclo,$Q239+MOD(2-WEEKDAY($Q239),7))+6),1,IF(ISNUMBER($H239),$H239,0)))</f>
        <v/>
      </c>
      <c r="X239" s="63">
        <f>IF($T239="","",IF(AND(ISNUMBER($F239),$F239&lt;=IF($Q239=MesCiclo,InicioCiclo,$Q239+MOD(2-WEEKDAY($Q239),7))+13),1,IF(ISNUMBER($I239),$I239,$W239)))</f>
        <v/>
      </c>
      <c r="Y239" s="63">
        <f>IF($T239="","",IF(AND(ISNUMBER($F239),$F239&lt;=IF($Q239=MesCiclo,InicioCiclo,$Q239+MOD(2-WEEKDAY($Q239),7))+20),1,IF(ISNUMBER($J239),$J239,$X239)))</f>
        <v/>
      </c>
      <c r="Z239" s="63">
        <f>IF($T239="","",IF(AND(ISNUMBER($F239),$F239&lt;=IF($Q239=MesCiclo,InicioCiclo,$Q239+MOD(2-WEEKDAY($Q239),7))+27),1,IF(ISNUMBER($K239),$K239,$Y239)))</f>
        <v/>
      </c>
      <c r="AA239" s="63">
        <f>IF($T239="","",IF(AND(ISNUMBER($F239),$F239&lt;=IF($Q239=MesCiclo,InicioCiclo,$Q239+MOD(2-WEEKDAY($Q239),7))+6),1,IF(N($U239)&gt;0,AVERAGEIFS($W$5:$W$1000,$S$5:$S$1000,ROW(),$T$5:$T$1000,"Sub"),$W239)))</f>
        <v/>
      </c>
      <c r="AB239" s="63">
        <f>IF($T239="","",IF(AND(ISNUMBER($F239),$F239&lt;=IF($Q239=MesCiclo,InicioCiclo,$Q239+MOD(2-WEEKDAY($Q239),7))+13),1,IF(N($U239)&gt;0,AVERAGEIFS($X$5:$X$1000,$S$5:$S$1000,ROW(),$T$5:$T$1000,"Sub"),$X239)))</f>
        <v/>
      </c>
      <c r="AC239" s="63">
        <f>IF($T239="","",IF(AND(ISNUMBER($F239),$F239&lt;=IF($Q239=MesCiclo,InicioCiclo,$Q239+MOD(2-WEEKDAY($Q239),7))+20),1,IF(N($U239)&gt;0,AVERAGEIFS($Y$5:$Y$1000,$S$5:$S$1000,ROW(),$T$5:$T$1000,"Sub"),$Y239)))</f>
        <v/>
      </c>
      <c r="AD239" s="63">
        <f>IF($T239="","",IF(AND(ISNUMBER($F239),$F239&lt;=IF($Q239=MesCiclo,InicioCiclo,$Q239+MOD(2-WEEKDAY($Q239),7))+27),1,IF(N($U239)&gt;0,AVERAGEIFS($Z$5:$Z$1000,$S$5:$S$1000,ROW(),$T$5:$T$1000,"Sub"),$Z239)))</f>
        <v/>
      </c>
      <c r="AE239" s="63">
        <f>IF($T239&lt;&gt;"Macro","",IF(COUNTIFS($Q$5:$Q$1000,$Q239,$T$5:$T$1000,"Macro",$G$5:$G$1000,"&gt;0")=0,1/COUNTIFS($Q$5:$Q$1000,$Q239,$T$5:$T$1000,"Macro"),IF(AND(ISNUMBER($G239),N($G239)&gt;0),$G239,SUMIFS($G$5:$G$1000,$Q$5:$Q$1000,$Q239,$T$5:$T$1000,"Macro")/COUNTIFS($Q$5:$Q$1000,$Q239,$T$5:$T$1000,"Macro",$G$5:$G$1000,"&gt;0"))/(COUNTIFS($Q$5:$Q$1000,$Q239,$T$5:$T$1000,"Macro")*SUMIFS($G$5:$G$1000,$Q$5:$Q$1000,$Q239,$T$5:$T$1000,"Macro")/COUNTIFS($Q$5:$Q$1000,$Q239,$T$5:$T$1000,"Macro",$G$5:$G$1000,"&gt;0"))))</f>
        <v/>
      </c>
    </row>
    <row r="240">
      <c r="A240" s="55">
        <f>IF(NOT((COUNTA($B240:$K240)+COUNTA($O240))&gt;0),"",IF($T240="Macro",COUNTIFS($T$5:$T240,"Macro",$Q$5:$Q240,$Q240),IF(N($S240)=0,"?",COUNTIFS(INDEX($T$5:$T$1000,1):INDEX($T$5:$T$1000,$S240-4),"Macro",INDEX($Q$5:$Q$1000,1):INDEX($Q$5:$Q$1000,$S240-4),INDEX($Q$5:$Q$1000,$S240-4))&amp;"."&amp;COUNTIFS($S$5:$S240,$S240,$T$5:$T240,"Sub"))))</f>
        <v/>
      </c>
      <c r="B240" s="56" t="n"/>
      <c r="C240" s="57" t="n"/>
      <c r="D240" s="58" t="n"/>
      <c r="E240" s="58" t="n"/>
      <c r="F240" s="58" t="n"/>
      <c r="G240" s="59" t="n"/>
      <c r="H240" s="59" t="n"/>
      <c r="I240" s="59" t="n"/>
      <c r="J240" s="59" t="n"/>
      <c r="K240" s="59" t="n"/>
      <c r="L240" s="60">
        <f>IF(NOT((COUNTA($B240:$K240)+COUNTA($O240))&gt;0),"",IF(ISNUMBER($F240),1,IF(N($U240)&gt;0,AVERAGEIFS($V$5:$V$1000,$S$5:$S$1000,ROW(),$T$5:$T$1000,"Sub"),$V240)))</f>
        <v/>
      </c>
      <c r="M240" s="55">
        <f>IF($L240="","",IF($L240&gt;=1,"Completado",IF($L240&gt;0,"En curso","Pendiente")))</f>
        <v/>
      </c>
      <c r="N240" s="55">
        <f>IF(NOT((COUNTA($B240:$K240)+COUNTA($O240))&gt;0),"",IF(ISNUMBER($F240),IF(AND(ISNUMBER($E240),$F240&gt;$E240),"Cumplida con "&amp;($F240-$E240)&amp;IF($F240-$E240=1," día"," días")&amp;" de retraso","Cumplida"),IF(N($L240)&gt;=1,"Cumplida",IF(NOT(ISNUMBER($E240)),"Sin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plazo")))))))</f>
        <v/>
      </c>
      <c r="O240" s="57" t="n"/>
      <c r="P240" s="61">
        <f>IF(NOT((COUNTA($B240:$K240)+COUNTA($O240))&gt;0),"",IF((IF($C240="","Falta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",""))="","✔ OK","⚠ "&amp;LEFT(IF($C240="","Falta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",""),LEN(IF($C240="","Falta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",""))-3)))</f>
        <v/>
      </c>
      <c r="Q240" s="62">
        <f>IF(NOT((COUNTA($B240:$K240)+COUNTA($O240))&gt;0),"",IF(AND($T240="Sub",N($S240)&gt;0),IF(ISNUMBER(INDEX($D$5:$D$1000,$S240-4)),DATE(YEAR(INDEX($D$5:$D$1000,$S240-4)),MONTH(INDEX($D$5:$D$1000,$S240-4)),1),IF(ISNUMBER(INDEX($E$5:$E$1000,$S240-4)),DATE(YEAR(INDEX($E$5:$E$1000,$S240-4)),MONTH(INDEX($E$5:$E$1000,$S240-4)),1),MesCiclo)),IF(ISNUMBER($D240),DATE(YEAR($D240),MONTH($D240),1),IF(ISNUMBER($E240),DATE(YEAR($E240),MONTH($E240),1),MesCiclo))))</f>
        <v/>
      </c>
      <c r="R240" s="63">
        <f>IF(OR($Q240="",$Q240&lt;&gt;MesCiclo),"",COUNTIF($Q$5:$Q240,MesCiclo))</f>
        <v/>
      </c>
      <c r="S240" s="63">
        <f>IF($T240="","",IF($T240="Macro",ROW(),IFERROR(LOOKUP(2,1/($T$5:$T240="Macro"),ROW($T$5:$T240)),0)))</f>
        <v/>
      </c>
      <c r="T240" s="63">
        <f>IF(NOT((COUNTA($B240:$K240)+COUNTA($O240))&gt;0),"",IF($B240="Subactividad","Sub","Macro"))</f>
        <v/>
      </c>
      <c r="U240" s="63">
        <f>IF($T240="Macro",COUNTIFS($S$5:$S$1000,ROW(),$T$5:$T$1000,"Sub"),"")</f>
        <v/>
      </c>
      <c r="V240" s="63">
        <f>IF($T240="","",IF(ISNUMBER($F240),1,IFERROR(LOOKUP(2,1/($H240:$K240&lt;&gt;""),$H240:$K240),0)))</f>
        <v/>
      </c>
      <c r="W240" s="63">
        <f>IF($T240="","",IF(AND(ISNUMBER($F240),$F240&lt;=IF($Q240=MesCiclo,InicioCiclo,$Q240+MOD(2-WEEKDAY($Q240),7))+6),1,IF(ISNUMBER($H240),$H240,0)))</f>
        <v/>
      </c>
      <c r="X240" s="63">
        <f>IF($T240="","",IF(AND(ISNUMBER($F240),$F240&lt;=IF($Q240=MesCiclo,InicioCiclo,$Q240+MOD(2-WEEKDAY($Q240),7))+13),1,IF(ISNUMBER($I240),$I240,$W240)))</f>
        <v/>
      </c>
      <c r="Y240" s="63">
        <f>IF($T240="","",IF(AND(ISNUMBER($F240),$F240&lt;=IF($Q240=MesCiclo,InicioCiclo,$Q240+MOD(2-WEEKDAY($Q240),7))+20),1,IF(ISNUMBER($J240),$J240,$X240)))</f>
        <v/>
      </c>
      <c r="Z240" s="63">
        <f>IF($T240="","",IF(AND(ISNUMBER($F240),$F240&lt;=IF($Q240=MesCiclo,InicioCiclo,$Q240+MOD(2-WEEKDAY($Q240),7))+27),1,IF(ISNUMBER($K240),$K240,$Y240)))</f>
        <v/>
      </c>
      <c r="AA240" s="63">
        <f>IF($T240="","",IF(AND(ISNUMBER($F240),$F240&lt;=IF($Q240=MesCiclo,InicioCiclo,$Q240+MOD(2-WEEKDAY($Q240),7))+6),1,IF(N($U240)&gt;0,AVERAGEIFS($W$5:$W$1000,$S$5:$S$1000,ROW(),$T$5:$T$1000,"Sub"),$W240)))</f>
        <v/>
      </c>
      <c r="AB240" s="63">
        <f>IF($T240="","",IF(AND(ISNUMBER($F240),$F240&lt;=IF($Q240=MesCiclo,InicioCiclo,$Q240+MOD(2-WEEKDAY($Q240),7))+13),1,IF(N($U240)&gt;0,AVERAGEIFS($X$5:$X$1000,$S$5:$S$1000,ROW(),$T$5:$T$1000,"Sub"),$X240)))</f>
        <v/>
      </c>
      <c r="AC240" s="63">
        <f>IF($T240="","",IF(AND(ISNUMBER($F240),$F240&lt;=IF($Q240=MesCiclo,InicioCiclo,$Q240+MOD(2-WEEKDAY($Q240),7))+20),1,IF(N($U240)&gt;0,AVERAGEIFS($Y$5:$Y$1000,$S$5:$S$1000,ROW(),$T$5:$T$1000,"Sub"),$Y240)))</f>
        <v/>
      </c>
      <c r="AD240" s="63">
        <f>IF($T240="","",IF(AND(ISNUMBER($F240),$F240&lt;=IF($Q240=MesCiclo,InicioCiclo,$Q240+MOD(2-WEEKDAY($Q240),7))+27),1,IF(N($U240)&gt;0,AVERAGEIFS($Z$5:$Z$1000,$S$5:$S$1000,ROW(),$T$5:$T$1000,"Sub"),$Z240)))</f>
        <v/>
      </c>
      <c r="AE240" s="63">
        <f>IF($T240&lt;&gt;"Macro","",IF(COUNTIFS($Q$5:$Q$1000,$Q240,$T$5:$T$1000,"Macro",$G$5:$G$1000,"&gt;0")=0,1/COUNTIFS($Q$5:$Q$1000,$Q240,$T$5:$T$1000,"Macro"),IF(AND(ISNUMBER($G240),N($G240)&gt;0),$G240,SUMIFS($G$5:$G$1000,$Q$5:$Q$1000,$Q240,$T$5:$T$1000,"Macro")/COUNTIFS($Q$5:$Q$1000,$Q240,$T$5:$T$1000,"Macro",$G$5:$G$1000,"&gt;0"))/(COUNTIFS($Q$5:$Q$1000,$Q240,$T$5:$T$1000,"Macro")*SUMIFS($G$5:$G$1000,$Q$5:$Q$1000,$Q240,$T$5:$T$1000,"Macro")/COUNTIFS($Q$5:$Q$1000,$Q240,$T$5:$T$1000,"Macro",$G$5:$G$1000,"&gt;0"))))</f>
        <v/>
      </c>
    </row>
    <row r="241">
      <c r="A241" s="55">
        <f>IF(NOT((COUNTA($B241:$K241)+COUNTA($O241))&gt;0),"",IF($T241="Macro",COUNTIFS($T$5:$T241,"Macro",$Q$5:$Q241,$Q241),IF(N($S241)=0,"?",COUNTIFS(INDEX($T$5:$T$1000,1):INDEX($T$5:$T$1000,$S241-4),"Macro",INDEX($Q$5:$Q$1000,1):INDEX($Q$5:$Q$1000,$S241-4),INDEX($Q$5:$Q$1000,$S241-4))&amp;"."&amp;COUNTIFS($S$5:$S241,$S241,$T$5:$T241,"Sub"))))</f>
        <v/>
      </c>
      <c r="B241" s="56" t="n"/>
      <c r="C241" s="57" t="n"/>
      <c r="D241" s="58" t="n"/>
      <c r="E241" s="58" t="n"/>
      <c r="F241" s="58" t="n"/>
      <c r="G241" s="59" t="n"/>
      <c r="H241" s="59" t="n"/>
      <c r="I241" s="59" t="n"/>
      <c r="J241" s="59" t="n"/>
      <c r="K241" s="59" t="n"/>
      <c r="L241" s="60">
        <f>IF(NOT((COUNTA($B241:$K241)+COUNTA($O241))&gt;0),"",IF(ISNUMBER($F241),1,IF(N($U241)&gt;0,AVERAGEIFS($V$5:$V$1000,$S$5:$S$1000,ROW(),$T$5:$T$1000,"Sub"),$V241)))</f>
        <v/>
      </c>
      <c r="M241" s="55">
        <f>IF($L241="","",IF($L241&gt;=1,"Completado",IF($L241&gt;0,"En curso","Pendiente")))</f>
        <v/>
      </c>
      <c r="N241" s="55">
        <f>IF(NOT((COUNTA($B241:$K241)+COUNTA($O241))&gt;0),"",IF(ISNUMBER($F241),IF(AND(ISNUMBER($E241),$F241&gt;$E241),"Cumplida con "&amp;($F241-$E241)&amp;IF($F241-$E241=1," día"," días")&amp;" de retraso","Cumplida"),IF(N($L241)&gt;=1,"Cumplida",IF(NOT(ISNUMBER($E241)),"Sin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plazo")))))))</f>
        <v/>
      </c>
      <c r="O241" s="57" t="n"/>
      <c r="P241" s="61">
        <f>IF(NOT((COUNTA($B241:$K241)+COUNTA($O241))&gt;0),"",IF((IF($C241="","Falta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",""))="","✔ OK","⚠ "&amp;LEFT(IF($C241="","Falta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",""),LEN(IF($C241="","Falta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",""))-3)))</f>
        <v/>
      </c>
      <c r="Q241" s="62">
        <f>IF(NOT((COUNTA($B241:$K241)+COUNTA($O241))&gt;0),"",IF(AND($T241="Sub",N($S241)&gt;0),IF(ISNUMBER(INDEX($D$5:$D$1000,$S241-4)),DATE(YEAR(INDEX($D$5:$D$1000,$S241-4)),MONTH(INDEX($D$5:$D$1000,$S241-4)),1),IF(ISNUMBER(INDEX($E$5:$E$1000,$S241-4)),DATE(YEAR(INDEX($E$5:$E$1000,$S241-4)),MONTH(INDEX($E$5:$E$1000,$S241-4)),1),MesCiclo)),IF(ISNUMBER($D241),DATE(YEAR($D241),MONTH($D241),1),IF(ISNUMBER($E241),DATE(YEAR($E241),MONTH($E241),1),MesCiclo))))</f>
        <v/>
      </c>
      <c r="R241" s="63">
        <f>IF(OR($Q241="",$Q241&lt;&gt;MesCiclo),"",COUNTIF($Q$5:$Q241,MesCiclo))</f>
        <v/>
      </c>
      <c r="S241" s="63">
        <f>IF($T241="","",IF($T241="Macro",ROW(),IFERROR(LOOKUP(2,1/($T$5:$T241="Macro"),ROW($T$5:$T241)),0)))</f>
        <v/>
      </c>
      <c r="T241" s="63">
        <f>IF(NOT((COUNTA($B241:$K241)+COUNTA($O241))&gt;0),"",IF($B241="Subactividad","Sub","Macro"))</f>
        <v/>
      </c>
      <c r="U241" s="63">
        <f>IF($T241="Macro",COUNTIFS($S$5:$S$1000,ROW(),$T$5:$T$1000,"Sub"),"")</f>
        <v/>
      </c>
      <c r="V241" s="63">
        <f>IF($T241="","",IF(ISNUMBER($F241),1,IFERROR(LOOKUP(2,1/($H241:$K241&lt;&gt;""),$H241:$K241),0)))</f>
        <v/>
      </c>
      <c r="W241" s="63">
        <f>IF($T241="","",IF(AND(ISNUMBER($F241),$F241&lt;=IF($Q241=MesCiclo,InicioCiclo,$Q241+MOD(2-WEEKDAY($Q241),7))+6),1,IF(ISNUMBER($H241),$H241,0)))</f>
        <v/>
      </c>
      <c r="X241" s="63">
        <f>IF($T241="","",IF(AND(ISNUMBER($F241),$F241&lt;=IF($Q241=MesCiclo,InicioCiclo,$Q241+MOD(2-WEEKDAY($Q241),7))+13),1,IF(ISNUMBER($I241),$I241,$W241)))</f>
        <v/>
      </c>
      <c r="Y241" s="63">
        <f>IF($T241="","",IF(AND(ISNUMBER($F241),$F241&lt;=IF($Q241=MesCiclo,InicioCiclo,$Q241+MOD(2-WEEKDAY($Q241),7))+20),1,IF(ISNUMBER($J241),$J241,$X241)))</f>
        <v/>
      </c>
      <c r="Z241" s="63">
        <f>IF($T241="","",IF(AND(ISNUMBER($F241),$F241&lt;=IF($Q241=MesCiclo,InicioCiclo,$Q241+MOD(2-WEEKDAY($Q241),7))+27),1,IF(ISNUMBER($K241),$K241,$Y241)))</f>
        <v/>
      </c>
      <c r="AA241" s="63">
        <f>IF($T241="","",IF(AND(ISNUMBER($F241),$F241&lt;=IF($Q241=MesCiclo,InicioCiclo,$Q241+MOD(2-WEEKDAY($Q241),7))+6),1,IF(N($U241)&gt;0,AVERAGEIFS($W$5:$W$1000,$S$5:$S$1000,ROW(),$T$5:$T$1000,"Sub"),$W241)))</f>
        <v/>
      </c>
      <c r="AB241" s="63">
        <f>IF($T241="","",IF(AND(ISNUMBER($F241),$F241&lt;=IF($Q241=MesCiclo,InicioCiclo,$Q241+MOD(2-WEEKDAY($Q241),7))+13),1,IF(N($U241)&gt;0,AVERAGEIFS($X$5:$X$1000,$S$5:$S$1000,ROW(),$T$5:$T$1000,"Sub"),$X241)))</f>
        <v/>
      </c>
      <c r="AC241" s="63">
        <f>IF($T241="","",IF(AND(ISNUMBER($F241),$F241&lt;=IF($Q241=MesCiclo,InicioCiclo,$Q241+MOD(2-WEEKDAY($Q241),7))+20),1,IF(N($U241)&gt;0,AVERAGEIFS($Y$5:$Y$1000,$S$5:$S$1000,ROW(),$T$5:$T$1000,"Sub"),$Y241)))</f>
        <v/>
      </c>
      <c r="AD241" s="63">
        <f>IF($T241="","",IF(AND(ISNUMBER($F241),$F241&lt;=IF($Q241=MesCiclo,InicioCiclo,$Q241+MOD(2-WEEKDAY($Q241),7))+27),1,IF(N($U241)&gt;0,AVERAGEIFS($Z$5:$Z$1000,$S$5:$S$1000,ROW(),$T$5:$T$1000,"Sub"),$Z241)))</f>
        <v/>
      </c>
      <c r="AE241" s="63">
        <f>IF($T241&lt;&gt;"Macro","",IF(COUNTIFS($Q$5:$Q$1000,$Q241,$T$5:$T$1000,"Macro",$G$5:$G$1000,"&gt;0")=0,1/COUNTIFS($Q$5:$Q$1000,$Q241,$T$5:$T$1000,"Macro"),IF(AND(ISNUMBER($G241),N($G241)&gt;0),$G241,SUMIFS($G$5:$G$1000,$Q$5:$Q$1000,$Q241,$T$5:$T$1000,"Macro")/COUNTIFS($Q$5:$Q$1000,$Q241,$T$5:$T$1000,"Macro",$G$5:$G$1000,"&gt;0"))/(COUNTIFS($Q$5:$Q$1000,$Q241,$T$5:$T$1000,"Macro")*SUMIFS($G$5:$G$1000,$Q$5:$Q$1000,$Q241,$T$5:$T$1000,"Macro")/COUNTIFS($Q$5:$Q$1000,$Q241,$T$5:$T$1000,"Macro",$G$5:$G$1000,"&gt;0"))))</f>
        <v/>
      </c>
    </row>
    <row r="242">
      <c r="A242" s="55">
        <f>IF(NOT((COUNTA($B242:$K242)+COUNTA($O242))&gt;0),"",IF($T242="Macro",COUNTIFS($T$5:$T242,"Macro",$Q$5:$Q242,$Q242),IF(N($S242)=0,"?",COUNTIFS(INDEX($T$5:$T$1000,1):INDEX($T$5:$T$1000,$S242-4),"Macro",INDEX($Q$5:$Q$1000,1):INDEX($Q$5:$Q$1000,$S242-4),INDEX($Q$5:$Q$1000,$S242-4))&amp;"."&amp;COUNTIFS($S$5:$S242,$S242,$T$5:$T242,"Sub"))))</f>
        <v/>
      </c>
      <c r="B242" s="56" t="n"/>
      <c r="C242" s="57" t="n"/>
      <c r="D242" s="58" t="n"/>
      <c r="E242" s="58" t="n"/>
      <c r="F242" s="58" t="n"/>
      <c r="G242" s="59" t="n"/>
      <c r="H242" s="59" t="n"/>
      <c r="I242" s="59" t="n"/>
      <c r="J242" s="59" t="n"/>
      <c r="K242" s="59" t="n"/>
      <c r="L242" s="60">
        <f>IF(NOT((COUNTA($B242:$K242)+COUNTA($O242))&gt;0),"",IF(ISNUMBER($F242),1,IF(N($U242)&gt;0,AVERAGEIFS($V$5:$V$1000,$S$5:$S$1000,ROW(),$T$5:$T$1000,"Sub"),$V242)))</f>
        <v/>
      </c>
      <c r="M242" s="55">
        <f>IF($L242="","",IF($L242&gt;=1,"Completado",IF($L242&gt;0,"En curso","Pendiente")))</f>
        <v/>
      </c>
      <c r="N242" s="55">
        <f>IF(NOT((COUNTA($B242:$K242)+COUNTA($O242))&gt;0),"",IF(ISNUMBER($F242),IF(AND(ISNUMBER($E242),$F242&gt;$E242),"Cumplida con "&amp;($F242-$E242)&amp;IF($F242-$E242=1," día"," días")&amp;" de retraso","Cumplida"),IF(N($L242)&gt;=1,"Cumplida",IF(NOT(ISNUMBER($E242)),"Sin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plazo")))))))</f>
        <v/>
      </c>
      <c r="O242" s="57" t="n"/>
      <c r="P242" s="61">
        <f>IF(NOT((COUNTA($B242:$K242)+COUNTA($O242))&gt;0),"",IF((IF($C242="","Falta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",""))="","✔ OK","⚠ "&amp;LEFT(IF($C242="","Falta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",""),LEN(IF($C242="","Falta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",""))-3)))</f>
        <v/>
      </c>
      <c r="Q242" s="62">
        <f>IF(NOT((COUNTA($B242:$K242)+COUNTA($O242))&gt;0),"",IF(AND($T242="Sub",N($S242)&gt;0),IF(ISNUMBER(INDEX($D$5:$D$1000,$S242-4)),DATE(YEAR(INDEX($D$5:$D$1000,$S242-4)),MONTH(INDEX($D$5:$D$1000,$S242-4)),1),IF(ISNUMBER(INDEX($E$5:$E$1000,$S242-4)),DATE(YEAR(INDEX($E$5:$E$1000,$S242-4)),MONTH(INDEX($E$5:$E$1000,$S242-4)),1),MesCiclo)),IF(ISNUMBER($D242),DATE(YEAR($D242),MONTH($D242),1),IF(ISNUMBER($E242),DATE(YEAR($E242),MONTH($E242),1),MesCiclo))))</f>
        <v/>
      </c>
      <c r="R242" s="63">
        <f>IF(OR($Q242="",$Q242&lt;&gt;MesCiclo),"",COUNTIF($Q$5:$Q242,MesCiclo))</f>
        <v/>
      </c>
      <c r="S242" s="63">
        <f>IF($T242="","",IF($T242="Macro",ROW(),IFERROR(LOOKUP(2,1/($T$5:$T242="Macro"),ROW($T$5:$T242)),0)))</f>
        <v/>
      </c>
      <c r="T242" s="63">
        <f>IF(NOT((COUNTA($B242:$K242)+COUNTA($O242))&gt;0),"",IF($B242="Subactividad","Sub","Macro"))</f>
        <v/>
      </c>
      <c r="U242" s="63">
        <f>IF($T242="Macro",COUNTIFS($S$5:$S$1000,ROW(),$T$5:$T$1000,"Sub"),"")</f>
        <v/>
      </c>
      <c r="V242" s="63">
        <f>IF($T242="","",IF(ISNUMBER($F242),1,IFERROR(LOOKUP(2,1/($H242:$K242&lt;&gt;""),$H242:$K242),0)))</f>
        <v/>
      </c>
      <c r="W242" s="63">
        <f>IF($T242="","",IF(AND(ISNUMBER($F242),$F242&lt;=IF($Q242=MesCiclo,InicioCiclo,$Q242+MOD(2-WEEKDAY($Q242),7))+6),1,IF(ISNUMBER($H242),$H242,0)))</f>
        <v/>
      </c>
      <c r="X242" s="63">
        <f>IF($T242="","",IF(AND(ISNUMBER($F242),$F242&lt;=IF($Q242=MesCiclo,InicioCiclo,$Q242+MOD(2-WEEKDAY($Q242),7))+13),1,IF(ISNUMBER($I242),$I242,$W242)))</f>
        <v/>
      </c>
      <c r="Y242" s="63">
        <f>IF($T242="","",IF(AND(ISNUMBER($F242),$F242&lt;=IF($Q242=MesCiclo,InicioCiclo,$Q242+MOD(2-WEEKDAY($Q242),7))+20),1,IF(ISNUMBER($J242),$J242,$X242)))</f>
        <v/>
      </c>
      <c r="Z242" s="63">
        <f>IF($T242="","",IF(AND(ISNUMBER($F242),$F242&lt;=IF($Q242=MesCiclo,InicioCiclo,$Q242+MOD(2-WEEKDAY($Q242),7))+27),1,IF(ISNUMBER($K242),$K242,$Y242)))</f>
        <v/>
      </c>
      <c r="AA242" s="63">
        <f>IF($T242="","",IF(AND(ISNUMBER($F242),$F242&lt;=IF($Q242=MesCiclo,InicioCiclo,$Q242+MOD(2-WEEKDAY($Q242),7))+6),1,IF(N($U242)&gt;0,AVERAGEIFS($W$5:$W$1000,$S$5:$S$1000,ROW(),$T$5:$T$1000,"Sub"),$W242)))</f>
        <v/>
      </c>
      <c r="AB242" s="63">
        <f>IF($T242="","",IF(AND(ISNUMBER($F242),$F242&lt;=IF($Q242=MesCiclo,InicioCiclo,$Q242+MOD(2-WEEKDAY($Q242),7))+13),1,IF(N($U242)&gt;0,AVERAGEIFS($X$5:$X$1000,$S$5:$S$1000,ROW(),$T$5:$T$1000,"Sub"),$X242)))</f>
        <v/>
      </c>
      <c r="AC242" s="63">
        <f>IF($T242="","",IF(AND(ISNUMBER($F242),$F242&lt;=IF($Q242=MesCiclo,InicioCiclo,$Q242+MOD(2-WEEKDAY($Q242),7))+20),1,IF(N($U242)&gt;0,AVERAGEIFS($Y$5:$Y$1000,$S$5:$S$1000,ROW(),$T$5:$T$1000,"Sub"),$Y242)))</f>
        <v/>
      </c>
      <c r="AD242" s="63">
        <f>IF($T242="","",IF(AND(ISNUMBER($F242),$F242&lt;=IF($Q242=MesCiclo,InicioCiclo,$Q242+MOD(2-WEEKDAY($Q242),7))+27),1,IF(N($U242)&gt;0,AVERAGEIFS($Z$5:$Z$1000,$S$5:$S$1000,ROW(),$T$5:$T$1000,"Sub"),$Z242)))</f>
        <v/>
      </c>
      <c r="AE242" s="63">
        <f>IF($T242&lt;&gt;"Macro","",IF(COUNTIFS($Q$5:$Q$1000,$Q242,$T$5:$T$1000,"Macro",$G$5:$G$1000,"&gt;0")=0,1/COUNTIFS($Q$5:$Q$1000,$Q242,$T$5:$T$1000,"Macro"),IF(AND(ISNUMBER($G242),N($G242)&gt;0),$G242,SUMIFS($G$5:$G$1000,$Q$5:$Q$1000,$Q242,$T$5:$T$1000,"Macro")/COUNTIFS($Q$5:$Q$1000,$Q242,$T$5:$T$1000,"Macro",$G$5:$G$1000,"&gt;0"))/(COUNTIFS($Q$5:$Q$1000,$Q242,$T$5:$T$1000,"Macro")*SUMIFS($G$5:$G$1000,$Q$5:$Q$1000,$Q242,$T$5:$T$1000,"Macro")/COUNTIFS($Q$5:$Q$1000,$Q242,$T$5:$T$1000,"Macro",$G$5:$G$1000,"&gt;0"))))</f>
        <v/>
      </c>
    </row>
    <row r="243">
      <c r="A243" s="55">
        <f>IF(NOT((COUNTA($B243:$K243)+COUNTA($O243))&gt;0),"",IF($T243="Macro",COUNTIFS($T$5:$T243,"Macro",$Q$5:$Q243,$Q243),IF(N($S243)=0,"?",COUNTIFS(INDEX($T$5:$T$1000,1):INDEX($T$5:$T$1000,$S243-4),"Macro",INDEX($Q$5:$Q$1000,1):INDEX($Q$5:$Q$1000,$S243-4),INDEX($Q$5:$Q$1000,$S243-4))&amp;"."&amp;COUNTIFS($S$5:$S243,$S243,$T$5:$T243,"Sub"))))</f>
        <v/>
      </c>
      <c r="B243" s="56" t="n"/>
      <c r="C243" s="57" t="n"/>
      <c r="D243" s="58" t="n"/>
      <c r="E243" s="58" t="n"/>
      <c r="F243" s="58" t="n"/>
      <c r="G243" s="59" t="n"/>
      <c r="H243" s="59" t="n"/>
      <c r="I243" s="59" t="n"/>
      <c r="J243" s="59" t="n"/>
      <c r="K243" s="59" t="n"/>
      <c r="L243" s="60">
        <f>IF(NOT((COUNTA($B243:$K243)+COUNTA($O243))&gt;0),"",IF(ISNUMBER($F243),1,IF(N($U243)&gt;0,AVERAGEIFS($V$5:$V$1000,$S$5:$S$1000,ROW(),$T$5:$T$1000,"Sub"),$V243)))</f>
        <v/>
      </c>
      <c r="M243" s="55">
        <f>IF($L243="","",IF($L243&gt;=1,"Completado",IF($L243&gt;0,"En curso","Pendiente")))</f>
        <v/>
      </c>
      <c r="N243" s="55">
        <f>IF(NOT((COUNTA($B243:$K243)+COUNTA($O243))&gt;0),"",IF(ISNUMBER($F243),IF(AND(ISNUMBER($E243),$F243&gt;$E243),"Cumplida con "&amp;($F243-$E243)&amp;IF($F243-$E243=1," día"," días")&amp;" de retraso","Cumplida"),IF(N($L243)&gt;=1,"Cumplida",IF(NOT(ISNUMBER($E243)),"Sin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plazo")))))))</f>
        <v/>
      </c>
      <c r="O243" s="57" t="n"/>
      <c r="P243" s="61">
        <f>IF(NOT((COUNTA($B243:$K243)+COUNTA($O243))&gt;0),"",IF((IF($C243="","Falta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",""))="","✔ OK","⚠ "&amp;LEFT(IF($C243="","Falta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",""),LEN(IF($C243="","Falta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",""))-3)))</f>
        <v/>
      </c>
      <c r="Q243" s="62">
        <f>IF(NOT((COUNTA($B243:$K243)+COUNTA($O243))&gt;0),"",IF(AND($T243="Sub",N($S243)&gt;0),IF(ISNUMBER(INDEX($D$5:$D$1000,$S243-4)),DATE(YEAR(INDEX($D$5:$D$1000,$S243-4)),MONTH(INDEX($D$5:$D$1000,$S243-4)),1),IF(ISNUMBER(INDEX($E$5:$E$1000,$S243-4)),DATE(YEAR(INDEX($E$5:$E$1000,$S243-4)),MONTH(INDEX($E$5:$E$1000,$S243-4)),1),MesCiclo)),IF(ISNUMBER($D243),DATE(YEAR($D243),MONTH($D243),1),IF(ISNUMBER($E243),DATE(YEAR($E243),MONTH($E243),1),MesCiclo))))</f>
        <v/>
      </c>
      <c r="R243" s="63">
        <f>IF(OR($Q243="",$Q243&lt;&gt;MesCiclo),"",COUNTIF($Q$5:$Q243,MesCiclo))</f>
        <v/>
      </c>
      <c r="S243" s="63">
        <f>IF($T243="","",IF($T243="Macro",ROW(),IFERROR(LOOKUP(2,1/($T$5:$T243="Macro"),ROW($T$5:$T243)),0)))</f>
        <v/>
      </c>
      <c r="T243" s="63">
        <f>IF(NOT((COUNTA($B243:$K243)+COUNTA($O243))&gt;0),"",IF($B243="Subactividad","Sub","Macro"))</f>
        <v/>
      </c>
      <c r="U243" s="63">
        <f>IF($T243="Macro",COUNTIFS($S$5:$S$1000,ROW(),$T$5:$T$1000,"Sub"),"")</f>
        <v/>
      </c>
      <c r="V243" s="63">
        <f>IF($T243="","",IF(ISNUMBER($F243),1,IFERROR(LOOKUP(2,1/($H243:$K243&lt;&gt;""),$H243:$K243),0)))</f>
        <v/>
      </c>
      <c r="W243" s="63">
        <f>IF($T243="","",IF(AND(ISNUMBER($F243),$F243&lt;=IF($Q243=MesCiclo,InicioCiclo,$Q243+MOD(2-WEEKDAY($Q243),7))+6),1,IF(ISNUMBER($H243),$H243,0)))</f>
        <v/>
      </c>
      <c r="X243" s="63">
        <f>IF($T243="","",IF(AND(ISNUMBER($F243),$F243&lt;=IF($Q243=MesCiclo,InicioCiclo,$Q243+MOD(2-WEEKDAY($Q243),7))+13),1,IF(ISNUMBER($I243),$I243,$W243)))</f>
        <v/>
      </c>
      <c r="Y243" s="63">
        <f>IF($T243="","",IF(AND(ISNUMBER($F243),$F243&lt;=IF($Q243=MesCiclo,InicioCiclo,$Q243+MOD(2-WEEKDAY($Q243),7))+20),1,IF(ISNUMBER($J243),$J243,$X243)))</f>
        <v/>
      </c>
      <c r="Z243" s="63">
        <f>IF($T243="","",IF(AND(ISNUMBER($F243),$F243&lt;=IF($Q243=MesCiclo,InicioCiclo,$Q243+MOD(2-WEEKDAY($Q243),7))+27),1,IF(ISNUMBER($K243),$K243,$Y243)))</f>
        <v/>
      </c>
      <c r="AA243" s="63">
        <f>IF($T243="","",IF(AND(ISNUMBER($F243),$F243&lt;=IF($Q243=MesCiclo,InicioCiclo,$Q243+MOD(2-WEEKDAY($Q243),7))+6),1,IF(N($U243)&gt;0,AVERAGEIFS($W$5:$W$1000,$S$5:$S$1000,ROW(),$T$5:$T$1000,"Sub"),$W243)))</f>
        <v/>
      </c>
      <c r="AB243" s="63">
        <f>IF($T243="","",IF(AND(ISNUMBER($F243),$F243&lt;=IF($Q243=MesCiclo,InicioCiclo,$Q243+MOD(2-WEEKDAY($Q243),7))+13),1,IF(N($U243)&gt;0,AVERAGEIFS($X$5:$X$1000,$S$5:$S$1000,ROW(),$T$5:$T$1000,"Sub"),$X243)))</f>
        <v/>
      </c>
      <c r="AC243" s="63">
        <f>IF($T243="","",IF(AND(ISNUMBER($F243),$F243&lt;=IF($Q243=MesCiclo,InicioCiclo,$Q243+MOD(2-WEEKDAY($Q243),7))+20),1,IF(N($U243)&gt;0,AVERAGEIFS($Y$5:$Y$1000,$S$5:$S$1000,ROW(),$T$5:$T$1000,"Sub"),$Y243)))</f>
        <v/>
      </c>
      <c r="AD243" s="63">
        <f>IF($T243="","",IF(AND(ISNUMBER($F243),$F243&lt;=IF($Q243=MesCiclo,InicioCiclo,$Q243+MOD(2-WEEKDAY($Q243),7))+27),1,IF(N($U243)&gt;0,AVERAGEIFS($Z$5:$Z$1000,$S$5:$S$1000,ROW(),$T$5:$T$1000,"Sub"),$Z243)))</f>
        <v/>
      </c>
      <c r="AE243" s="63">
        <f>IF($T243&lt;&gt;"Macro","",IF(COUNTIFS($Q$5:$Q$1000,$Q243,$T$5:$T$1000,"Macro",$G$5:$G$1000,"&gt;0")=0,1/COUNTIFS($Q$5:$Q$1000,$Q243,$T$5:$T$1000,"Macro"),IF(AND(ISNUMBER($G243),N($G243)&gt;0),$G243,SUMIFS($G$5:$G$1000,$Q$5:$Q$1000,$Q243,$T$5:$T$1000,"Macro")/COUNTIFS($Q$5:$Q$1000,$Q243,$T$5:$T$1000,"Macro",$G$5:$G$1000,"&gt;0"))/(COUNTIFS($Q$5:$Q$1000,$Q243,$T$5:$T$1000,"Macro")*SUMIFS($G$5:$G$1000,$Q$5:$Q$1000,$Q243,$T$5:$T$1000,"Macro")/COUNTIFS($Q$5:$Q$1000,$Q243,$T$5:$T$1000,"Macro",$G$5:$G$1000,"&gt;0"))))</f>
        <v/>
      </c>
    </row>
    <row r="244">
      <c r="A244" s="55">
        <f>IF(NOT((COUNTA($B244:$K244)+COUNTA($O244))&gt;0),"",IF($T244="Macro",COUNTIFS($T$5:$T244,"Macro",$Q$5:$Q244,$Q244),IF(N($S244)=0,"?",COUNTIFS(INDEX($T$5:$T$1000,1):INDEX($T$5:$T$1000,$S244-4),"Macro",INDEX($Q$5:$Q$1000,1):INDEX($Q$5:$Q$1000,$S244-4),INDEX($Q$5:$Q$1000,$S244-4))&amp;"."&amp;COUNTIFS($S$5:$S244,$S244,$T$5:$T244,"Sub"))))</f>
        <v/>
      </c>
      <c r="B244" s="56" t="n"/>
      <c r="C244" s="57" t="n"/>
      <c r="D244" s="58" t="n"/>
      <c r="E244" s="58" t="n"/>
      <c r="F244" s="58" t="n"/>
      <c r="G244" s="59" t="n"/>
      <c r="H244" s="59" t="n"/>
      <c r="I244" s="59" t="n"/>
      <c r="J244" s="59" t="n"/>
      <c r="K244" s="59" t="n"/>
      <c r="L244" s="60">
        <f>IF(NOT((COUNTA($B244:$K244)+COUNTA($O244))&gt;0),"",IF(ISNUMBER($F244),1,IF(N($U244)&gt;0,AVERAGEIFS($V$5:$V$1000,$S$5:$S$1000,ROW(),$T$5:$T$1000,"Sub"),$V244)))</f>
        <v/>
      </c>
      <c r="M244" s="55">
        <f>IF($L244="","",IF($L244&gt;=1,"Completado",IF($L244&gt;0,"En curso","Pendiente")))</f>
        <v/>
      </c>
      <c r="N244" s="55">
        <f>IF(NOT((COUNTA($B244:$K244)+COUNTA($O244))&gt;0),"",IF(ISNUMBER($F244),IF(AND(ISNUMBER($E244),$F244&gt;$E244),"Cumplida con "&amp;($F244-$E244)&amp;IF($F244-$E244=1," día"," días")&amp;" de retraso","Cumplida"),IF(N($L244)&gt;=1,"Cumplida",IF(NOT(ISNUMBER($E244)),"Sin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plazo")))))))</f>
        <v/>
      </c>
      <c r="O244" s="57" t="n"/>
      <c r="P244" s="61">
        <f>IF(NOT((COUNTA($B244:$K244)+COUNTA($O244))&gt;0),"",IF((IF($C244="","Falta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",""))="","✔ OK","⚠ "&amp;LEFT(IF($C244="","Falta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",""),LEN(IF($C244="","Falta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",""))-3)))</f>
        <v/>
      </c>
      <c r="Q244" s="62">
        <f>IF(NOT((COUNTA($B244:$K244)+COUNTA($O244))&gt;0),"",IF(AND($T244="Sub",N($S244)&gt;0),IF(ISNUMBER(INDEX($D$5:$D$1000,$S244-4)),DATE(YEAR(INDEX($D$5:$D$1000,$S244-4)),MONTH(INDEX($D$5:$D$1000,$S244-4)),1),IF(ISNUMBER(INDEX($E$5:$E$1000,$S244-4)),DATE(YEAR(INDEX($E$5:$E$1000,$S244-4)),MONTH(INDEX($E$5:$E$1000,$S244-4)),1),MesCiclo)),IF(ISNUMBER($D244),DATE(YEAR($D244),MONTH($D244),1),IF(ISNUMBER($E244),DATE(YEAR($E244),MONTH($E244),1),MesCiclo))))</f>
        <v/>
      </c>
      <c r="R244" s="63">
        <f>IF(OR($Q244="",$Q244&lt;&gt;MesCiclo),"",COUNTIF($Q$5:$Q244,MesCiclo))</f>
        <v/>
      </c>
      <c r="S244" s="63">
        <f>IF($T244="","",IF($T244="Macro",ROW(),IFERROR(LOOKUP(2,1/($T$5:$T244="Macro"),ROW($T$5:$T244)),0)))</f>
        <v/>
      </c>
      <c r="T244" s="63">
        <f>IF(NOT((COUNTA($B244:$K244)+COUNTA($O244))&gt;0),"",IF($B244="Subactividad","Sub","Macro"))</f>
        <v/>
      </c>
      <c r="U244" s="63">
        <f>IF($T244="Macro",COUNTIFS($S$5:$S$1000,ROW(),$T$5:$T$1000,"Sub"),"")</f>
        <v/>
      </c>
      <c r="V244" s="63">
        <f>IF($T244="","",IF(ISNUMBER($F244),1,IFERROR(LOOKUP(2,1/($H244:$K244&lt;&gt;""),$H244:$K244),0)))</f>
        <v/>
      </c>
      <c r="W244" s="63">
        <f>IF($T244="","",IF(AND(ISNUMBER($F244),$F244&lt;=IF($Q244=MesCiclo,InicioCiclo,$Q244+MOD(2-WEEKDAY($Q244),7))+6),1,IF(ISNUMBER($H244),$H244,0)))</f>
        <v/>
      </c>
      <c r="X244" s="63">
        <f>IF($T244="","",IF(AND(ISNUMBER($F244),$F244&lt;=IF($Q244=MesCiclo,InicioCiclo,$Q244+MOD(2-WEEKDAY($Q244),7))+13),1,IF(ISNUMBER($I244),$I244,$W244)))</f>
        <v/>
      </c>
      <c r="Y244" s="63">
        <f>IF($T244="","",IF(AND(ISNUMBER($F244),$F244&lt;=IF($Q244=MesCiclo,InicioCiclo,$Q244+MOD(2-WEEKDAY($Q244),7))+20),1,IF(ISNUMBER($J244),$J244,$X244)))</f>
        <v/>
      </c>
      <c r="Z244" s="63">
        <f>IF($T244="","",IF(AND(ISNUMBER($F244),$F244&lt;=IF($Q244=MesCiclo,InicioCiclo,$Q244+MOD(2-WEEKDAY($Q244),7))+27),1,IF(ISNUMBER($K244),$K244,$Y244)))</f>
        <v/>
      </c>
      <c r="AA244" s="63">
        <f>IF($T244="","",IF(AND(ISNUMBER($F244),$F244&lt;=IF($Q244=MesCiclo,InicioCiclo,$Q244+MOD(2-WEEKDAY($Q244),7))+6),1,IF(N($U244)&gt;0,AVERAGEIFS($W$5:$W$1000,$S$5:$S$1000,ROW(),$T$5:$T$1000,"Sub"),$W244)))</f>
        <v/>
      </c>
      <c r="AB244" s="63">
        <f>IF($T244="","",IF(AND(ISNUMBER($F244),$F244&lt;=IF($Q244=MesCiclo,InicioCiclo,$Q244+MOD(2-WEEKDAY($Q244),7))+13),1,IF(N($U244)&gt;0,AVERAGEIFS($X$5:$X$1000,$S$5:$S$1000,ROW(),$T$5:$T$1000,"Sub"),$X244)))</f>
        <v/>
      </c>
      <c r="AC244" s="63">
        <f>IF($T244="","",IF(AND(ISNUMBER($F244),$F244&lt;=IF($Q244=MesCiclo,InicioCiclo,$Q244+MOD(2-WEEKDAY($Q244),7))+20),1,IF(N($U244)&gt;0,AVERAGEIFS($Y$5:$Y$1000,$S$5:$S$1000,ROW(),$T$5:$T$1000,"Sub"),$Y244)))</f>
        <v/>
      </c>
      <c r="AD244" s="63">
        <f>IF($T244="","",IF(AND(ISNUMBER($F244),$F244&lt;=IF($Q244=MesCiclo,InicioCiclo,$Q244+MOD(2-WEEKDAY($Q244),7))+27),1,IF(N($U244)&gt;0,AVERAGEIFS($Z$5:$Z$1000,$S$5:$S$1000,ROW(),$T$5:$T$1000,"Sub"),$Z244)))</f>
        <v/>
      </c>
      <c r="AE244" s="63">
        <f>IF($T244&lt;&gt;"Macro","",IF(COUNTIFS($Q$5:$Q$1000,$Q244,$T$5:$T$1000,"Macro",$G$5:$G$1000,"&gt;0")=0,1/COUNTIFS($Q$5:$Q$1000,$Q244,$T$5:$T$1000,"Macro"),IF(AND(ISNUMBER($G244),N($G244)&gt;0),$G244,SUMIFS($G$5:$G$1000,$Q$5:$Q$1000,$Q244,$T$5:$T$1000,"Macro")/COUNTIFS($Q$5:$Q$1000,$Q244,$T$5:$T$1000,"Macro",$G$5:$G$1000,"&gt;0"))/(COUNTIFS($Q$5:$Q$1000,$Q244,$T$5:$T$1000,"Macro")*SUMIFS($G$5:$G$1000,$Q$5:$Q$1000,$Q244,$T$5:$T$1000,"Macro")/COUNTIFS($Q$5:$Q$1000,$Q244,$T$5:$T$1000,"Macro",$G$5:$G$1000,"&gt;0"))))</f>
        <v/>
      </c>
    </row>
    <row r="245">
      <c r="A245" s="55">
        <f>IF(NOT((COUNTA($B245:$K245)+COUNTA($O245))&gt;0),"",IF($T245="Macro",COUNTIFS($T$5:$T245,"Macro",$Q$5:$Q245,$Q245),IF(N($S245)=0,"?",COUNTIFS(INDEX($T$5:$T$1000,1):INDEX($T$5:$T$1000,$S245-4),"Macro",INDEX($Q$5:$Q$1000,1):INDEX($Q$5:$Q$1000,$S245-4),INDEX($Q$5:$Q$1000,$S245-4))&amp;"."&amp;COUNTIFS($S$5:$S245,$S245,$T$5:$T245,"Sub"))))</f>
        <v/>
      </c>
      <c r="B245" s="56" t="n"/>
      <c r="C245" s="57" t="n"/>
      <c r="D245" s="58" t="n"/>
      <c r="E245" s="58" t="n"/>
      <c r="F245" s="58" t="n"/>
      <c r="G245" s="59" t="n"/>
      <c r="H245" s="59" t="n"/>
      <c r="I245" s="59" t="n"/>
      <c r="J245" s="59" t="n"/>
      <c r="K245" s="59" t="n"/>
      <c r="L245" s="60">
        <f>IF(NOT((COUNTA($B245:$K245)+COUNTA($O245))&gt;0),"",IF(ISNUMBER($F245),1,IF(N($U245)&gt;0,AVERAGEIFS($V$5:$V$1000,$S$5:$S$1000,ROW(),$T$5:$T$1000,"Sub"),$V245)))</f>
        <v/>
      </c>
      <c r="M245" s="55">
        <f>IF($L245="","",IF($L245&gt;=1,"Completado",IF($L245&gt;0,"En curso","Pendiente")))</f>
        <v/>
      </c>
      <c r="N245" s="55">
        <f>IF(NOT((COUNTA($B245:$K245)+COUNTA($O245))&gt;0),"",IF(ISNUMBER($F245),IF(AND(ISNUMBER($E245),$F245&gt;$E245),"Cumplida con "&amp;($F245-$E245)&amp;IF($F245-$E245=1," día"," días")&amp;" de retraso","Cumplida"),IF(N($L245)&gt;=1,"Cumplida",IF(NOT(ISNUMBER($E245)),"Sin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plazo")))))))</f>
        <v/>
      </c>
      <c r="O245" s="57" t="n"/>
      <c r="P245" s="61">
        <f>IF(NOT((COUNTA($B245:$K245)+COUNTA($O245))&gt;0),"",IF((IF($C245="","Falta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",""))="","✔ OK","⚠ "&amp;LEFT(IF($C245="","Falta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",""),LEN(IF($C245="","Falta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",""))-3)))</f>
        <v/>
      </c>
      <c r="Q245" s="62">
        <f>IF(NOT((COUNTA($B245:$K245)+COUNTA($O245))&gt;0),"",IF(AND($T245="Sub",N($S245)&gt;0),IF(ISNUMBER(INDEX($D$5:$D$1000,$S245-4)),DATE(YEAR(INDEX($D$5:$D$1000,$S245-4)),MONTH(INDEX($D$5:$D$1000,$S245-4)),1),IF(ISNUMBER(INDEX($E$5:$E$1000,$S245-4)),DATE(YEAR(INDEX($E$5:$E$1000,$S245-4)),MONTH(INDEX($E$5:$E$1000,$S245-4)),1),MesCiclo)),IF(ISNUMBER($D245),DATE(YEAR($D245),MONTH($D245),1),IF(ISNUMBER($E245),DATE(YEAR($E245),MONTH($E245),1),MesCiclo))))</f>
        <v/>
      </c>
      <c r="R245" s="63">
        <f>IF(OR($Q245="",$Q245&lt;&gt;MesCiclo),"",COUNTIF($Q$5:$Q245,MesCiclo))</f>
        <v/>
      </c>
      <c r="S245" s="63">
        <f>IF($T245="","",IF($T245="Macro",ROW(),IFERROR(LOOKUP(2,1/($T$5:$T245="Macro"),ROW($T$5:$T245)),0)))</f>
        <v/>
      </c>
      <c r="T245" s="63">
        <f>IF(NOT((COUNTA($B245:$K245)+COUNTA($O245))&gt;0),"",IF($B245="Subactividad","Sub","Macro"))</f>
        <v/>
      </c>
      <c r="U245" s="63">
        <f>IF($T245="Macro",COUNTIFS($S$5:$S$1000,ROW(),$T$5:$T$1000,"Sub"),"")</f>
        <v/>
      </c>
      <c r="V245" s="63">
        <f>IF($T245="","",IF(ISNUMBER($F245),1,IFERROR(LOOKUP(2,1/($H245:$K245&lt;&gt;""),$H245:$K245),0)))</f>
        <v/>
      </c>
      <c r="W245" s="63">
        <f>IF($T245="","",IF(AND(ISNUMBER($F245),$F245&lt;=IF($Q245=MesCiclo,InicioCiclo,$Q245+MOD(2-WEEKDAY($Q245),7))+6),1,IF(ISNUMBER($H245),$H245,0)))</f>
        <v/>
      </c>
      <c r="X245" s="63">
        <f>IF($T245="","",IF(AND(ISNUMBER($F245),$F245&lt;=IF($Q245=MesCiclo,InicioCiclo,$Q245+MOD(2-WEEKDAY($Q245),7))+13),1,IF(ISNUMBER($I245),$I245,$W245)))</f>
        <v/>
      </c>
      <c r="Y245" s="63">
        <f>IF($T245="","",IF(AND(ISNUMBER($F245),$F245&lt;=IF($Q245=MesCiclo,InicioCiclo,$Q245+MOD(2-WEEKDAY($Q245),7))+20),1,IF(ISNUMBER($J245),$J245,$X245)))</f>
        <v/>
      </c>
      <c r="Z245" s="63">
        <f>IF($T245="","",IF(AND(ISNUMBER($F245),$F245&lt;=IF($Q245=MesCiclo,InicioCiclo,$Q245+MOD(2-WEEKDAY($Q245),7))+27),1,IF(ISNUMBER($K245),$K245,$Y245)))</f>
        <v/>
      </c>
      <c r="AA245" s="63">
        <f>IF($T245="","",IF(AND(ISNUMBER($F245),$F245&lt;=IF($Q245=MesCiclo,InicioCiclo,$Q245+MOD(2-WEEKDAY($Q245),7))+6),1,IF(N($U245)&gt;0,AVERAGEIFS($W$5:$W$1000,$S$5:$S$1000,ROW(),$T$5:$T$1000,"Sub"),$W245)))</f>
        <v/>
      </c>
      <c r="AB245" s="63">
        <f>IF($T245="","",IF(AND(ISNUMBER($F245),$F245&lt;=IF($Q245=MesCiclo,InicioCiclo,$Q245+MOD(2-WEEKDAY($Q245),7))+13),1,IF(N($U245)&gt;0,AVERAGEIFS($X$5:$X$1000,$S$5:$S$1000,ROW(),$T$5:$T$1000,"Sub"),$X245)))</f>
        <v/>
      </c>
      <c r="AC245" s="63">
        <f>IF($T245="","",IF(AND(ISNUMBER($F245),$F245&lt;=IF($Q245=MesCiclo,InicioCiclo,$Q245+MOD(2-WEEKDAY($Q245),7))+20),1,IF(N($U245)&gt;0,AVERAGEIFS($Y$5:$Y$1000,$S$5:$S$1000,ROW(),$T$5:$T$1000,"Sub"),$Y245)))</f>
        <v/>
      </c>
      <c r="AD245" s="63">
        <f>IF($T245="","",IF(AND(ISNUMBER($F245),$F245&lt;=IF($Q245=MesCiclo,InicioCiclo,$Q245+MOD(2-WEEKDAY($Q245),7))+27),1,IF(N($U245)&gt;0,AVERAGEIFS($Z$5:$Z$1000,$S$5:$S$1000,ROW(),$T$5:$T$1000,"Sub"),$Z245)))</f>
        <v/>
      </c>
      <c r="AE245" s="63">
        <f>IF($T245&lt;&gt;"Macro","",IF(COUNTIFS($Q$5:$Q$1000,$Q245,$T$5:$T$1000,"Macro",$G$5:$G$1000,"&gt;0")=0,1/COUNTIFS($Q$5:$Q$1000,$Q245,$T$5:$T$1000,"Macro"),IF(AND(ISNUMBER($G245),N($G245)&gt;0),$G245,SUMIFS($G$5:$G$1000,$Q$5:$Q$1000,$Q245,$T$5:$T$1000,"Macro")/COUNTIFS($Q$5:$Q$1000,$Q245,$T$5:$T$1000,"Macro",$G$5:$G$1000,"&gt;0"))/(COUNTIFS($Q$5:$Q$1000,$Q245,$T$5:$T$1000,"Macro")*SUMIFS($G$5:$G$1000,$Q$5:$Q$1000,$Q245,$T$5:$T$1000,"Macro")/COUNTIFS($Q$5:$Q$1000,$Q245,$T$5:$T$1000,"Macro",$G$5:$G$1000,"&gt;0"))))</f>
        <v/>
      </c>
    </row>
    <row r="246">
      <c r="A246" s="55">
        <f>IF(NOT((COUNTA($B246:$K246)+COUNTA($O246))&gt;0),"",IF($T246="Macro",COUNTIFS($T$5:$T246,"Macro",$Q$5:$Q246,$Q246),IF(N($S246)=0,"?",COUNTIFS(INDEX($T$5:$T$1000,1):INDEX($T$5:$T$1000,$S246-4),"Macro",INDEX($Q$5:$Q$1000,1):INDEX($Q$5:$Q$1000,$S246-4),INDEX($Q$5:$Q$1000,$S246-4))&amp;"."&amp;COUNTIFS($S$5:$S246,$S246,$T$5:$T246,"Sub"))))</f>
        <v/>
      </c>
      <c r="B246" s="56" t="n"/>
      <c r="C246" s="57" t="n"/>
      <c r="D246" s="58" t="n"/>
      <c r="E246" s="58" t="n"/>
      <c r="F246" s="58" t="n"/>
      <c r="G246" s="59" t="n"/>
      <c r="H246" s="59" t="n"/>
      <c r="I246" s="59" t="n"/>
      <c r="J246" s="59" t="n"/>
      <c r="K246" s="59" t="n"/>
      <c r="L246" s="60">
        <f>IF(NOT((COUNTA($B246:$K246)+COUNTA($O246))&gt;0),"",IF(ISNUMBER($F246),1,IF(N($U246)&gt;0,AVERAGEIFS($V$5:$V$1000,$S$5:$S$1000,ROW(),$T$5:$T$1000,"Sub"),$V246)))</f>
        <v/>
      </c>
      <c r="M246" s="55">
        <f>IF($L246="","",IF($L246&gt;=1,"Completado",IF($L246&gt;0,"En curso","Pendiente")))</f>
        <v/>
      </c>
      <c r="N246" s="55">
        <f>IF(NOT((COUNTA($B246:$K246)+COUNTA($O246))&gt;0),"",IF(ISNUMBER($F246),IF(AND(ISNUMBER($E246),$F246&gt;$E246),"Cumplida con "&amp;($F246-$E246)&amp;IF($F246-$E246=1," día"," días")&amp;" de retraso","Cumplida"),IF(N($L246)&gt;=1,"Cumplida",IF(NOT(ISNUMBER($E246)),"Sin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plazo")))))))</f>
        <v/>
      </c>
      <c r="O246" s="57" t="n"/>
      <c r="P246" s="61">
        <f>IF(NOT((COUNTA($B246:$K246)+COUNTA($O246))&gt;0),"",IF((IF($C246="","Falta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",""))="","✔ OK","⚠ "&amp;LEFT(IF($C246="","Falta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",""),LEN(IF($C246="","Falta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",""))-3)))</f>
        <v/>
      </c>
      <c r="Q246" s="62">
        <f>IF(NOT((COUNTA($B246:$K246)+COUNTA($O246))&gt;0),"",IF(AND($T246="Sub",N($S246)&gt;0),IF(ISNUMBER(INDEX($D$5:$D$1000,$S246-4)),DATE(YEAR(INDEX($D$5:$D$1000,$S246-4)),MONTH(INDEX($D$5:$D$1000,$S246-4)),1),IF(ISNUMBER(INDEX($E$5:$E$1000,$S246-4)),DATE(YEAR(INDEX($E$5:$E$1000,$S246-4)),MONTH(INDEX($E$5:$E$1000,$S246-4)),1),MesCiclo)),IF(ISNUMBER($D246),DATE(YEAR($D246),MONTH($D246),1),IF(ISNUMBER($E246),DATE(YEAR($E246),MONTH($E246),1),MesCiclo))))</f>
        <v/>
      </c>
      <c r="R246" s="63">
        <f>IF(OR($Q246="",$Q246&lt;&gt;MesCiclo),"",COUNTIF($Q$5:$Q246,MesCiclo))</f>
        <v/>
      </c>
      <c r="S246" s="63">
        <f>IF($T246="","",IF($T246="Macro",ROW(),IFERROR(LOOKUP(2,1/($T$5:$T246="Macro"),ROW($T$5:$T246)),0)))</f>
        <v/>
      </c>
      <c r="T246" s="63">
        <f>IF(NOT((COUNTA($B246:$K246)+COUNTA($O246))&gt;0),"",IF($B246="Subactividad","Sub","Macro"))</f>
        <v/>
      </c>
      <c r="U246" s="63">
        <f>IF($T246="Macro",COUNTIFS($S$5:$S$1000,ROW(),$T$5:$T$1000,"Sub"),"")</f>
        <v/>
      </c>
      <c r="V246" s="63">
        <f>IF($T246="","",IF(ISNUMBER($F246),1,IFERROR(LOOKUP(2,1/($H246:$K246&lt;&gt;""),$H246:$K246),0)))</f>
        <v/>
      </c>
      <c r="W246" s="63">
        <f>IF($T246="","",IF(AND(ISNUMBER($F246),$F246&lt;=IF($Q246=MesCiclo,InicioCiclo,$Q246+MOD(2-WEEKDAY($Q246),7))+6),1,IF(ISNUMBER($H246),$H246,0)))</f>
        <v/>
      </c>
      <c r="X246" s="63">
        <f>IF($T246="","",IF(AND(ISNUMBER($F246),$F246&lt;=IF($Q246=MesCiclo,InicioCiclo,$Q246+MOD(2-WEEKDAY($Q246),7))+13),1,IF(ISNUMBER($I246),$I246,$W246)))</f>
        <v/>
      </c>
      <c r="Y246" s="63">
        <f>IF($T246="","",IF(AND(ISNUMBER($F246),$F246&lt;=IF($Q246=MesCiclo,InicioCiclo,$Q246+MOD(2-WEEKDAY($Q246),7))+20),1,IF(ISNUMBER($J246),$J246,$X246)))</f>
        <v/>
      </c>
      <c r="Z246" s="63">
        <f>IF($T246="","",IF(AND(ISNUMBER($F246),$F246&lt;=IF($Q246=MesCiclo,InicioCiclo,$Q246+MOD(2-WEEKDAY($Q246),7))+27),1,IF(ISNUMBER($K246),$K246,$Y246)))</f>
        <v/>
      </c>
      <c r="AA246" s="63">
        <f>IF($T246="","",IF(AND(ISNUMBER($F246),$F246&lt;=IF($Q246=MesCiclo,InicioCiclo,$Q246+MOD(2-WEEKDAY($Q246),7))+6),1,IF(N($U246)&gt;0,AVERAGEIFS($W$5:$W$1000,$S$5:$S$1000,ROW(),$T$5:$T$1000,"Sub"),$W246)))</f>
        <v/>
      </c>
      <c r="AB246" s="63">
        <f>IF($T246="","",IF(AND(ISNUMBER($F246),$F246&lt;=IF($Q246=MesCiclo,InicioCiclo,$Q246+MOD(2-WEEKDAY($Q246),7))+13),1,IF(N($U246)&gt;0,AVERAGEIFS($X$5:$X$1000,$S$5:$S$1000,ROW(),$T$5:$T$1000,"Sub"),$X246)))</f>
        <v/>
      </c>
      <c r="AC246" s="63">
        <f>IF($T246="","",IF(AND(ISNUMBER($F246),$F246&lt;=IF($Q246=MesCiclo,InicioCiclo,$Q246+MOD(2-WEEKDAY($Q246),7))+20),1,IF(N($U246)&gt;0,AVERAGEIFS($Y$5:$Y$1000,$S$5:$S$1000,ROW(),$T$5:$T$1000,"Sub"),$Y246)))</f>
        <v/>
      </c>
      <c r="AD246" s="63">
        <f>IF($T246="","",IF(AND(ISNUMBER($F246),$F246&lt;=IF($Q246=MesCiclo,InicioCiclo,$Q246+MOD(2-WEEKDAY($Q246),7))+27),1,IF(N($U246)&gt;0,AVERAGEIFS($Z$5:$Z$1000,$S$5:$S$1000,ROW(),$T$5:$T$1000,"Sub"),$Z246)))</f>
        <v/>
      </c>
      <c r="AE246" s="63">
        <f>IF($T246&lt;&gt;"Macro","",IF(COUNTIFS($Q$5:$Q$1000,$Q246,$T$5:$T$1000,"Macro",$G$5:$G$1000,"&gt;0")=0,1/COUNTIFS($Q$5:$Q$1000,$Q246,$T$5:$T$1000,"Macro"),IF(AND(ISNUMBER($G246),N($G246)&gt;0),$G246,SUMIFS($G$5:$G$1000,$Q$5:$Q$1000,$Q246,$T$5:$T$1000,"Macro")/COUNTIFS($Q$5:$Q$1000,$Q246,$T$5:$T$1000,"Macro",$G$5:$G$1000,"&gt;0"))/(COUNTIFS($Q$5:$Q$1000,$Q246,$T$5:$T$1000,"Macro")*SUMIFS($G$5:$G$1000,$Q$5:$Q$1000,$Q246,$T$5:$T$1000,"Macro")/COUNTIFS($Q$5:$Q$1000,$Q246,$T$5:$T$1000,"Macro",$G$5:$G$1000,"&gt;0"))))</f>
        <v/>
      </c>
    </row>
    <row r="247">
      <c r="A247" s="55">
        <f>IF(NOT((COUNTA($B247:$K247)+COUNTA($O247))&gt;0),"",IF($T247="Macro",COUNTIFS($T$5:$T247,"Macro",$Q$5:$Q247,$Q247),IF(N($S247)=0,"?",COUNTIFS(INDEX($T$5:$T$1000,1):INDEX($T$5:$T$1000,$S247-4),"Macro",INDEX($Q$5:$Q$1000,1):INDEX($Q$5:$Q$1000,$S247-4),INDEX($Q$5:$Q$1000,$S247-4))&amp;"."&amp;COUNTIFS($S$5:$S247,$S247,$T$5:$T247,"Sub"))))</f>
        <v/>
      </c>
      <c r="B247" s="56" t="n"/>
      <c r="C247" s="57" t="n"/>
      <c r="D247" s="58" t="n"/>
      <c r="E247" s="58" t="n"/>
      <c r="F247" s="58" t="n"/>
      <c r="G247" s="59" t="n"/>
      <c r="H247" s="59" t="n"/>
      <c r="I247" s="59" t="n"/>
      <c r="J247" s="59" t="n"/>
      <c r="K247" s="59" t="n"/>
      <c r="L247" s="60">
        <f>IF(NOT((COUNTA($B247:$K247)+COUNTA($O247))&gt;0),"",IF(ISNUMBER($F247),1,IF(N($U247)&gt;0,AVERAGEIFS($V$5:$V$1000,$S$5:$S$1000,ROW(),$T$5:$T$1000,"Sub"),$V247)))</f>
        <v/>
      </c>
      <c r="M247" s="55">
        <f>IF($L247="","",IF($L247&gt;=1,"Completado",IF($L247&gt;0,"En curso","Pendiente")))</f>
        <v/>
      </c>
      <c r="N247" s="55">
        <f>IF(NOT((COUNTA($B247:$K247)+COUNTA($O247))&gt;0),"",IF(ISNUMBER($F247),IF(AND(ISNUMBER($E247),$F247&gt;$E247),"Cumplida con "&amp;($F247-$E247)&amp;IF($F247-$E247=1," día"," días")&amp;" de retraso","Cumplida"),IF(N($L247)&gt;=1,"Cumplida",IF(NOT(ISNUMBER($E247)),"Sin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plazo")))))))</f>
        <v/>
      </c>
      <c r="O247" s="57" t="n"/>
      <c r="P247" s="61">
        <f>IF(NOT((COUNTA($B247:$K247)+COUNTA($O247))&gt;0),"",IF((IF($C247="","Falta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",""))="","✔ OK","⚠ "&amp;LEFT(IF($C247="","Falta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",""),LEN(IF($C247="","Falta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",""))-3)))</f>
        <v/>
      </c>
      <c r="Q247" s="62">
        <f>IF(NOT((COUNTA($B247:$K247)+COUNTA($O247))&gt;0),"",IF(AND($T247="Sub",N($S247)&gt;0),IF(ISNUMBER(INDEX($D$5:$D$1000,$S247-4)),DATE(YEAR(INDEX($D$5:$D$1000,$S247-4)),MONTH(INDEX($D$5:$D$1000,$S247-4)),1),IF(ISNUMBER(INDEX($E$5:$E$1000,$S247-4)),DATE(YEAR(INDEX($E$5:$E$1000,$S247-4)),MONTH(INDEX($E$5:$E$1000,$S247-4)),1),MesCiclo)),IF(ISNUMBER($D247),DATE(YEAR($D247),MONTH($D247),1),IF(ISNUMBER($E247),DATE(YEAR($E247),MONTH($E247),1),MesCiclo))))</f>
        <v/>
      </c>
      <c r="R247" s="63">
        <f>IF(OR($Q247="",$Q247&lt;&gt;MesCiclo),"",COUNTIF($Q$5:$Q247,MesCiclo))</f>
        <v/>
      </c>
      <c r="S247" s="63">
        <f>IF($T247="","",IF($T247="Macro",ROW(),IFERROR(LOOKUP(2,1/($T$5:$T247="Macro"),ROW($T$5:$T247)),0)))</f>
        <v/>
      </c>
      <c r="T247" s="63">
        <f>IF(NOT((COUNTA($B247:$K247)+COUNTA($O247))&gt;0),"",IF($B247="Subactividad","Sub","Macro"))</f>
        <v/>
      </c>
      <c r="U247" s="63">
        <f>IF($T247="Macro",COUNTIFS($S$5:$S$1000,ROW(),$T$5:$T$1000,"Sub"),"")</f>
        <v/>
      </c>
      <c r="V247" s="63">
        <f>IF($T247="","",IF(ISNUMBER($F247),1,IFERROR(LOOKUP(2,1/($H247:$K247&lt;&gt;""),$H247:$K247),0)))</f>
        <v/>
      </c>
      <c r="W247" s="63">
        <f>IF($T247="","",IF(AND(ISNUMBER($F247),$F247&lt;=IF($Q247=MesCiclo,InicioCiclo,$Q247+MOD(2-WEEKDAY($Q247),7))+6),1,IF(ISNUMBER($H247),$H247,0)))</f>
        <v/>
      </c>
      <c r="X247" s="63">
        <f>IF($T247="","",IF(AND(ISNUMBER($F247),$F247&lt;=IF($Q247=MesCiclo,InicioCiclo,$Q247+MOD(2-WEEKDAY($Q247),7))+13),1,IF(ISNUMBER($I247),$I247,$W247)))</f>
        <v/>
      </c>
      <c r="Y247" s="63">
        <f>IF($T247="","",IF(AND(ISNUMBER($F247),$F247&lt;=IF($Q247=MesCiclo,InicioCiclo,$Q247+MOD(2-WEEKDAY($Q247),7))+20),1,IF(ISNUMBER($J247),$J247,$X247)))</f>
        <v/>
      </c>
      <c r="Z247" s="63">
        <f>IF($T247="","",IF(AND(ISNUMBER($F247),$F247&lt;=IF($Q247=MesCiclo,InicioCiclo,$Q247+MOD(2-WEEKDAY($Q247),7))+27),1,IF(ISNUMBER($K247),$K247,$Y247)))</f>
        <v/>
      </c>
      <c r="AA247" s="63">
        <f>IF($T247="","",IF(AND(ISNUMBER($F247),$F247&lt;=IF($Q247=MesCiclo,InicioCiclo,$Q247+MOD(2-WEEKDAY($Q247),7))+6),1,IF(N($U247)&gt;0,AVERAGEIFS($W$5:$W$1000,$S$5:$S$1000,ROW(),$T$5:$T$1000,"Sub"),$W247)))</f>
        <v/>
      </c>
      <c r="AB247" s="63">
        <f>IF($T247="","",IF(AND(ISNUMBER($F247),$F247&lt;=IF($Q247=MesCiclo,InicioCiclo,$Q247+MOD(2-WEEKDAY($Q247),7))+13),1,IF(N($U247)&gt;0,AVERAGEIFS($X$5:$X$1000,$S$5:$S$1000,ROW(),$T$5:$T$1000,"Sub"),$X247)))</f>
        <v/>
      </c>
      <c r="AC247" s="63">
        <f>IF($T247="","",IF(AND(ISNUMBER($F247),$F247&lt;=IF($Q247=MesCiclo,InicioCiclo,$Q247+MOD(2-WEEKDAY($Q247),7))+20),1,IF(N($U247)&gt;0,AVERAGEIFS($Y$5:$Y$1000,$S$5:$S$1000,ROW(),$T$5:$T$1000,"Sub"),$Y247)))</f>
        <v/>
      </c>
      <c r="AD247" s="63">
        <f>IF($T247="","",IF(AND(ISNUMBER($F247),$F247&lt;=IF($Q247=MesCiclo,InicioCiclo,$Q247+MOD(2-WEEKDAY($Q247),7))+27),1,IF(N($U247)&gt;0,AVERAGEIFS($Z$5:$Z$1000,$S$5:$S$1000,ROW(),$T$5:$T$1000,"Sub"),$Z247)))</f>
        <v/>
      </c>
      <c r="AE247" s="63">
        <f>IF($T247&lt;&gt;"Macro","",IF(COUNTIFS($Q$5:$Q$1000,$Q247,$T$5:$T$1000,"Macro",$G$5:$G$1000,"&gt;0")=0,1/COUNTIFS($Q$5:$Q$1000,$Q247,$T$5:$T$1000,"Macro"),IF(AND(ISNUMBER($G247),N($G247)&gt;0),$G247,SUMIFS($G$5:$G$1000,$Q$5:$Q$1000,$Q247,$T$5:$T$1000,"Macro")/COUNTIFS($Q$5:$Q$1000,$Q247,$T$5:$T$1000,"Macro",$G$5:$G$1000,"&gt;0"))/(COUNTIFS($Q$5:$Q$1000,$Q247,$T$5:$T$1000,"Macro")*SUMIFS($G$5:$G$1000,$Q$5:$Q$1000,$Q247,$T$5:$T$1000,"Macro")/COUNTIFS($Q$5:$Q$1000,$Q247,$T$5:$T$1000,"Macro",$G$5:$G$1000,"&gt;0"))))</f>
        <v/>
      </c>
    </row>
    <row r="248">
      <c r="A248" s="55">
        <f>IF(NOT((COUNTA($B248:$K248)+COUNTA($O248))&gt;0),"",IF($T248="Macro",COUNTIFS($T$5:$T248,"Macro",$Q$5:$Q248,$Q248),IF(N($S248)=0,"?",COUNTIFS(INDEX($T$5:$T$1000,1):INDEX($T$5:$T$1000,$S248-4),"Macro",INDEX($Q$5:$Q$1000,1):INDEX($Q$5:$Q$1000,$S248-4),INDEX($Q$5:$Q$1000,$S248-4))&amp;"."&amp;COUNTIFS($S$5:$S248,$S248,$T$5:$T248,"Sub"))))</f>
        <v/>
      </c>
      <c r="B248" s="56" t="n"/>
      <c r="C248" s="57" t="n"/>
      <c r="D248" s="58" t="n"/>
      <c r="E248" s="58" t="n"/>
      <c r="F248" s="58" t="n"/>
      <c r="G248" s="59" t="n"/>
      <c r="H248" s="59" t="n"/>
      <c r="I248" s="59" t="n"/>
      <c r="J248" s="59" t="n"/>
      <c r="K248" s="59" t="n"/>
      <c r="L248" s="60">
        <f>IF(NOT((COUNTA($B248:$K248)+COUNTA($O248))&gt;0),"",IF(ISNUMBER($F248),1,IF(N($U248)&gt;0,AVERAGEIFS($V$5:$V$1000,$S$5:$S$1000,ROW(),$T$5:$T$1000,"Sub"),$V248)))</f>
        <v/>
      </c>
      <c r="M248" s="55">
        <f>IF($L248="","",IF($L248&gt;=1,"Completado",IF($L248&gt;0,"En curso","Pendiente")))</f>
        <v/>
      </c>
      <c r="N248" s="55">
        <f>IF(NOT((COUNTA($B248:$K248)+COUNTA($O248))&gt;0),"",IF(ISNUMBER($F248),IF(AND(ISNUMBER($E248),$F248&gt;$E248),"Cumplida con "&amp;($F248-$E248)&amp;IF($F248-$E248=1," día"," días")&amp;" de retraso","Cumplida"),IF(N($L248)&gt;=1,"Cumplida",IF(NOT(ISNUMBER($E248)),"Sin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plazo")))))))</f>
        <v/>
      </c>
      <c r="O248" s="57" t="n"/>
      <c r="P248" s="61">
        <f>IF(NOT((COUNTA($B248:$K248)+COUNTA($O248))&gt;0),"",IF((IF($C248="","Falta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",""))="","✔ OK","⚠ "&amp;LEFT(IF($C248="","Falta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",""),LEN(IF($C248="","Falta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",""))-3)))</f>
        <v/>
      </c>
      <c r="Q248" s="62">
        <f>IF(NOT((COUNTA($B248:$K248)+COUNTA($O248))&gt;0),"",IF(AND($T248="Sub",N($S248)&gt;0),IF(ISNUMBER(INDEX($D$5:$D$1000,$S248-4)),DATE(YEAR(INDEX($D$5:$D$1000,$S248-4)),MONTH(INDEX($D$5:$D$1000,$S248-4)),1),IF(ISNUMBER(INDEX($E$5:$E$1000,$S248-4)),DATE(YEAR(INDEX($E$5:$E$1000,$S248-4)),MONTH(INDEX($E$5:$E$1000,$S248-4)),1),MesCiclo)),IF(ISNUMBER($D248),DATE(YEAR($D248),MONTH($D248),1),IF(ISNUMBER($E248),DATE(YEAR($E248),MONTH($E248),1),MesCiclo))))</f>
        <v/>
      </c>
      <c r="R248" s="63">
        <f>IF(OR($Q248="",$Q248&lt;&gt;MesCiclo),"",COUNTIF($Q$5:$Q248,MesCiclo))</f>
        <v/>
      </c>
      <c r="S248" s="63">
        <f>IF($T248="","",IF($T248="Macro",ROW(),IFERROR(LOOKUP(2,1/($T$5:$T248="Macro"),ROW($T$5:$T248)),0)))</f>
        <v/>
      </c>
      <c r="T248" s="63">
        <f>IF(NOT((COUNTA($B248:$K248)+COUNTA($O248))&gt;0),"",IF($B248="Subactividad","Sub","Macro"))</f>
        <v/>
      </c>
      <c r="U248" s="63">
        <f>IF($T248="Macro",COUNTIFS($S$5:$S$1000,ROW(),$T$5:$T$1000,"Sub"),"")</f>
        <v/>
      </c>
      <c r="V248" s="63">
        <f>IF($T248="","",IF(ISNUMBER($F248),1,IFERROR(LOOKUP(2,1/($H248:$K248&lt;&gt;""),$H248:$K248),0)))</f>
        <v/>
      </c>
      <c r="W248" s="63">
        <f>IF($T248="","",IF(AND(ISNUMBER($F248),$F248&lt;=IF($Q248=MesCiclo,InicioCiclo,$Q248+MOD(2-WEEKDAY($Q248),7))+6),1,IF(ISNUMBER($H248),$H248,0)))</f>
        <v/>
      </c>
      <c r="X248" s="63">
        <f>IF($T248="","",IF(AND(ISNUMBER($F248),$F248&lt;=IF($Q248=MesCiclo,InicioCiclo,$Q248+MOD(2-WEEKDAY($Q248),7))+13),1,IF(ISNUMBER($I248),$I248,$W248)))</f>
        <v/>
      </c>
      <c r="Y248" s="63">
        <f>IF($T248="","",IF(AND(ISNUMBER($F248),$F248&lt;=IF($Q248=MesCiclo,InicioCiclo,$Q248+MOD(2-WEEKDAY($Q248),7))+20),1,IF(ISNUMBER($J248),$J248,$X248)))</f>
        <v/>
      </c>
      <c r="Z248" s="63">
        <f>IF($T248="","",IF(AND(ISNUMBER($F248),$F248&lt;=IF($Q248=MesCiclo,InicioCiclo,$Q248+MOD(2-WEEKDAY($Q248),7))+27),1,IF(ISNUMBER($K248),$K248,$Y248)))</f>
        <v/>
      </c>
      <c r="AA248" s="63">
        <f>IF($T248="","",IF(AND(ISNUMBER($F248),$F248&lt;=IF($Q248=MesCiclo,InicioCiclo,$Q248+MOD(2-WEEKDAY($Q248),7))+6),1,IF(N($U248)&gt;0,AVERAGEIFS($W$5:$W$1000,$S$5:$S$1000,ROW(),$T$5:$T$1000,"Sub"),$W248)))</f>
        <v/>
      </c>
      <c r="AB248" s="63">
        <f>IF($T248="","",IF(AND(ISNUMBER($F248),$F248&lt;=IF($Q248=MesCiclo,InicioCiclo,$Q248+MOD(2-WEEKDAY($Q248),7))+13),1,IF(N($U248)&gt;0,AVERAGEIFS($X$5:$X$1000,$S$5:$S$1000,ROW(),$T$5:$T$1000,"Sub"),$X248)))</f>
        <v/>
      </c>
      <c r="AC248" s="63">
        <f>IF($T248="","",IF(AND(ISNUMBER($F248),$F248&lt;=IF($Q248=MesCiclo,InicioCiclo,$Q248+MOD(2-WEEKDAY($Q248),7))+20),1,IF(N($U248)&gt;0,AVERAGEIFS($Y$5:$Y$1000,$S$5:$S$1000,ROW(),$T$5:$T$1000,"Sub"),$Y248)))</f>
        <v/>
      </c>
      <c r="AD248" s="63">
        <f>IF($T248="","",IF(AND(ISNUMBER($F248),$F248&lt;=IF($Q248=MesCiclo,InicioCiclo,$Q248+MOD(2-WEEKDAY($Q248),7))+27),1,IF(N($U248)&gt;0,AVERAGEIFS($Z$5:$Z$1000,$S$5:$S$1000,ROW(),$T$5:$T$1000,"Sub"),$Z248)))</f>
        <v/>
      </c>
      <c r="AE248" s="63">
        <f>IF($T248&lt;&gt;"Macro","",IF(COUNTIFS($Q$5:$Q$1000,$Q248,$T$5:$T$1000,"Macro",$G$5:$G$1000,"&gt;0")=0,1/COUNTIFS($Q$5:$Q$1000,$Q248,$T$5:$T$1000,"Macro"),IF(AND(ISNUMBER($G248),N($G248)&gt;0),$G248,SUMIFS($G$5:$G$1000,$Q$5:$Q$1000,$Q248,$T$5:$T$1000,"Macro")/COUNTIFS($Q$5:$Q$1000,$Q248,$T$5:$T$1000,"Macro",$G$5:$G$1000,"&gt;0"))/(COUNTIFS($Q$5:$Q$1000,$Q248,$T$5:$T$1000,"Macro")*SUMIFS($G$5:$G$1000,$Q$5:$Q$1000,$Q248,$T$5:$T$1000,"Macro")/COUNTIFS($Q$5:$Q$1000,$Q248,$T$5:$T$1000,"Macro",$G$5:$G$1000,"&gt;0"))))</f>
        <v/>
      </c>
    </row>
    <row r="249">
      <c r="A249" s="55">
        <f>IF(NOT((COUNTA($B249:$K249)+COUNTA($O249))&gt;0),"",IF($T249="Macro",COUNTIFS($T$5:$T249,"Macro",$Q$5:$Q249,$Q249),IF(N($S249)=0,"?",COUNTIFS(INDEX($T$5:$T$1000,1):INDEX($T$5:$T$1000,$S249-4),"Macro",INDEX($Q$5:$Q$1000,1):INDEX($Q$5:$Q$1000,$S249-4),INDEX($Q$5:$Q$1000,$S249-4))&amp;"."&amp;COUNTIFS($S$5:$S249,$S249,$T$5:$T249,"Sub"))))</f>
        <v/>
      </c>
      <c r="B249" s="56" t="n"/>
      <c r="C249" s="57" t="n"/>
      <c r="D249" s="58" t="n"/>
      <c r="E249" s="58" t="n"/>
      <c r="F249" s="58" t="n"/>
      <c r="G249" s="59" t="n"/>
      <c r="H249" s="59" t="n"/>
      <c r="I249" s="59" t="n"/>
      <c r="J249" s="59" t="n"/>
      <c r="K249" s="59" t="n"/>
      <c r="L249" s="60">
        <f>IF(NOT((COUNTA($B249:$K249)+COUNTA($O249))&gt;0),"",IF(ISNUMBER($F249),1,IF(N($U249)&gt;0,AVERAGEIFS($V$5:$V$1000,$S$5:$S$1000,ROW(),$T$5:$T$1000,"Sub"),$V249)))</f>
        <v/>
      </c>
      <c r="M249" s="55">
        <f>IF($L249="","",IF($L249&gt;=1,"Completado",IF($L249&gt;0,"En curso","Pendiente")))</f>
        <v/>
      </c>
      <c r="N249" s="55">
        <f>IF(NOT((COUNTA($B249:$K249)+COUNTA($O249))&gt;0),"",IF(ISNUMBER($F249),IF(AND(ISNUMBER($E249),$F249&gt;$E249),"Cumplida con "&amp;($F249-$E249)&amp;IF($F249-$E249=1," día"," días")&amp;" de retraso","Cumplida"),IF(N($L249)&gt;=1,"Cumplida",IF(NOT(ISNUMBER($E249)),"Sin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plazo")))))))</f>
        <v/>
      </c>
      <c r="O249" s="57" t="n"/>
      <c r="P249" s="61">
        <f>IF(NOT((COUNTA($B249:$K249)+COUNTA($O249))&gt;0),"",IF((IF($C249="","Falta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",""))="","✔ OK","⚠ "&amp;LEFT(IF($C249="","Falta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",""),LEN(IF($C249="","Falta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",""))-3)))</f>
        <v/>
      </c>
      <c r="Q249" s="62">
        <f>IF(NOT((COUNTA($B249:$K249)+COUNTA($O249))&gt;0),"",IF(AND($T249="Sub",N($S249)&gt;0),IF(ISNUMBER(INDEX($D$5:$D$1000,$S249-4)),DATE(YEAR(INDEX($D$5:$D$1000,$S249-4)),MONTH(INDEX($D$5:$D$1000,$S249-4)),1),IF(ISNUMBER(INDEX($E$5:$E$1000,$S249-4)),DATE(YEAR(INDEX($E$5:$E$1000,$S249-4)),MONTH(INDEX($E$5:$E$1000,$S249-4)),1),MesCiclo)),IF(ISNUMBER($D249),DATE(YEAR($D249),MONTH($D249),1),IF(ISNUMBER($E249),DATE(YEAR($E249),MONTH($E249),1),MesCiclo))))</f>
        <v/>
      </c>
      <c r="R249" s="63">
        <f>IF(OR($Q249="",$Q249&lt;&gt;MesCiclo),"",COUNTIF($Q$5:$Q249,MesCiclo))</f>
        <v/>
      </c>
      <c r="S249" s="63">
        <f>IF($T249="","",IF($T249="Macro",ROW(),IFERROR(LOOKUP(2,1/($T$5:$T249="Macro"),ROW($T$5:$T249)),0)))</f>
        <v/>
      </c>
      <c r="T249" s="63">
        <f>IF(NOT((COUNTA($B249:$K249)+COUNTA($O249))&gt;0),"",IF($B249="Subactividad","Sub","Macro"))</f>
        <v/>
      </c>
      <c r="U249" s="63">
        <f>IF($T249="Macro",COUNTIFS($S$5:$S$1000,ROW(),$T$5:$T$1000,"Sub"),"")</f>
        <v/>
      </c>
      <c r="V249" s="63">
        <f>IF($T249="","",IF(ISNUMBER($F249),1,IFERROR(LOOKUP(2,1/($H249:$K249&lt;&gt;""),$H249:$K249),0)))</f>
        <v/>
      </c>
      <c r="W249" s="63">
        <f>IF($T249="","",IF(AND(ISNUMBER($F249),$F249&lt;=IF($Q249=MesCiclo,InicioCiclo,$Q249+MOD(2-WEEKDAY($Q249),7))+6),1,IF(ISNUMBER($H249),$H249,0)))</f>
        <v/>
      </c>
      <c r="X249" s="63">
        <f>IF($T249="","",IF(AND(ISNUMBER($F249),$F249&lt;=IF($Q249=MesCiclo,InicioCiclo,$Q249+MOD(2-WEEKDAY($Q249),7))+13),1,IF(ISNUMBER($I249),$I249,$W249)))</f>
        <v/>
      </c>
      <c r="Y249" s="63">
        <f>IF($T249="","",IF(AND(ISNUMBER($F249),$F249&lt;=IF($Q249=MesCiclo,InicioCiclo,$Q249+MOD(2-WEEKDAY($Q249),7))+20),1,IF(ISNUMBER($J249),$J249,$X249)))</f>
        <v/>
      </c>
      <c r="Z249" s="63">
        <f>IF($T249="","",IF(AND(ISNUMBER($F249),$F249&lt;=IF($Q249=MesCiclo,InicioCiclo,$Q249+MOD(2-WEEKDAY($Q249),7))+27),1,IF(ISNUMBER($K249),$K249,$Y249)))</f>
        <v/>
      </c>
      <c r="AA249" s="63">
        <f>IF($T249="","",IF(AND(ISNUMBER($F249),$F249&lt;=IF($Q249=MesCiclo,InicioCiclo,$Q249+MOD(2-WEEKDAY($Q249),7))+6),1,IF(N($U249)&gt;0,AVERAGEIFS($W$5:$W$1000,$S$5:$S$1000,ROW(),$T$5:$T$1000,"Sub"),$W249)))</f>
        <v/>
      </c>
      <c r="AB249" s="63">
        <f>IF($T249="","",IF(AND(ISNUMBER($F249),$F249&lt;=IF($Q249=MesCiclo,InicioCiclo,$Q249+MOD(2-WEEKDAY($Q249),7))+13),1,IF(N($U249)&gt;0,AVERAGEIFS($X$5:$X$1000,$S$5:$S$1000,ROW(),$T$5:$T$1000,"Sub"),$X249)))</f>
        <v/>
      </c>
      <c r="AC249" s="63">
        <f>IF($T249="","",IF(AND(ISNUMBER($F249),$F249&lt;=IF($Q249=MesCiclo,InicioCiclo,$Q249+MOD(2-WEEKDAY($Q249),7))+20),1,IF(N($U249)&gt;0,AVERAGEIFS($Y$5:$Y$1000,$S$5:$S$1000,ROW(),$T$5:$T$1000,"Sub"),$Y249)))</f>
        <v/>
      </c>
      <c r="AD249" s="63">
        <f>IF($T249="","",IF(AND(ISNUMBER($F249),$F249&lt;=IF($Q249=MesCiclo,InicioCiclo,$Q249+MOD(2-WEEKDAY($Q249),7))+27),1,IF(N($U249)&gt;0,AVERAGEIFS($Z$5:$Z$1000,$S$5:$S$1000,ROW(),$T$5:$T$1000,"Sub"),$Z249)))</f>
        <v/>
      </c>
      <c r="AE249" s="63">
        <f>IF($T249&lt;&gt;"Macro","",IF(COUNTIFS($Q$5:$Q$1000,$Q249,$T$5:$T$1000,"Macro",$G$5:$G$1000,"&gt;0")=0,1/COUNTIFS($Q$5:$Q$1000,$Q249,$T$5:$T$1000,"Macro"),IF(AND(ISNUMBER($G249),N($G249)&gt;0),$G249,SUMIFS($G$5:$G$1000,$Q$5:$Q$1000,$Q249,$T$5:$T$1000,"Macro")/COUNTIFS($Q$5:$Q$1000,$Q249,$T$5:$T$1000,"Macro",$G$5:$G$1000,"&gt;0"))/(COUNTIFS($Q$5:$Q$1000,$Q249,$T$5:$T$1000,"Macro")*SUMIFS($G$5:$G$1000,$Q$5:$Q$1000,$Q249,$T$5:$T$1000,"Macro")/COUNTIFS($Q$5:$Q$1000,$Q249,$T$5:$T$1000,"Macro",$G$5:$G$1000,"&gt;0"))))</f>
        <v/>
      </c>
    </row>
    <row r="250">
      <c r="A250" s="55">
        <f>IF(NOT((COUNTA($B250:$K250)+COUNTA($O250))&gt;0),"",IF($T250="Macro",COUNTIFS($T$5:$T250,"Macro",$Q$5:$Q250,$Q250),IF(N($S250)=0,"?",COUNTIFS(INDEX($T$5:$T$1000,1):INDEX($T$5:$T$1000,$S250-4),"Macro",INDEX($Q$5:$Q$1000,1):INDEX($Q$5:$Q$1000,$S250-4),INDEX($Q$5:$Q$1000,$S250-4))&amp;"."&amp;COUNTIFS($S$5:$S250,$S250,$T$5:$T250,"Sub"))))</f>
        <v/>
      </c>
      <c r="B250" s="56" t="n"/>
      <c r="C250" s="57" t="n"/>
      <c r="D250" s="58" t="n"/>
      <c r="E250" s="58" t="n"/>
      <c r="F250" s="58" t="n"/>
      <c r="G250" s="59" t="n"/>
      <c r="H250" s="59" t="n"/>
      <c r="I250" s="59" t="n"/>
      <c r="J250" s="59" t="n"/>
      <c r="K250" s="59" t="n"/>
      <c r="L250" s="60">
        <f>IF(NOT((COUNTA($B250:$K250)+COUNTA($O250))&gt;0),"",IF(ISNUMBER($F250),1,IF(N($U250)&gt;0,AVERAGEIFS($V$5:$V$1000,$S$5:$S$1000,ROW(),$T$5:$T$1000,"Sub"),$V250)))</f>
        <v/>
      </c>
      <c r="M250" s="55">
        <f>IF($L250="","",IF($L250&gt;=1,"Completado",IF($L250&gt;0,"En curso","Pendiente")))</f>
        <v/>
      </c>
      <c r="N250" s="55">
        <f>IF(NOT((COUNTA($B250:$K250)+COUNTA($O250))&gt;0),"",IF(ISNUMBER($F250),IF(AND(ISNUMBER($E250),$F250&gt;$E250),"Cumplida con "&amp;($F250-$E250)&amp;IF($F250-$E250=1," día"," días")&amp;" de retraso","Cumplida"),IF(N($L250)&gt;=1,"Cumplida",IF(NOT(ISNUMBER($E250)),"Sin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plazo")))))))</f>
        <v/>
      </c>
      <c r="O250" s="57" t="n"/>
      <c r="P250" s="61">
        <f>IF(NOT((COUNTA($B250:$K250)+COUNTA($O250))&gt;0),"",IF((IF($C250="","Falta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",""))="","✔ OK","⚠ "&amp;LEFT(IF($C250="","Falta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",""),LEN(IF($C250="","Falta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",""))-3)))</f>
        <v/>
      </c>
      <c r="Q250" s="62">
        <f>IF(NOT((COUNTA($B250:$K250)+COUNTA($O250))&gt;0),"",IF(AND($T250="Sub",N($S250)&gt;0),IF(ISNUMBER(INDEX($D$5:$D$1000,$S250-4)),DATE(YEAR(INDEX($D$5:$D$1000,$S250-4)),MONTH(INDEX($D$5:$D$1000,$S250-4)),1),IF(ISNUMBER(INDEX($E$5:$E$1000,$S250-4)),DATE(YEAR(INDEX($E$5:$E$1000,$S250-4)),MONTH(INDEX($E$5:$E$1000,$S250-4)),1),MesCiclo)),IF(ISNUMBER($D250),DATE(YEAR($D250),MONTH($D250),1),IF(ISNUMBER($E250),DATE(YEAR($E250),MONTH($E250),1),MesCiclo))))</f>
        <v/>
      </c>
      <c r="R250" s="63">
        <f>IF(OR($Q250="",$Q250&lt;&gt;MesCiclo),"",COUNTIF($Q$5:$Q250,MesCiclo))</f>
        <v/>
      </c>
      <c r="S250" s="63">
        <f>IF($T250="","",IF($T250="Macro",ROW(),IFERROR(LOOKUP(2,1/($T$5:$T250="Macro"),ROW($T$5:$T250)),0)))</f>
        <v/>
      </c>
      <c r="T250" s="63">
        <f>IF(NOT((COUNTA($B250:$K250)+COUNTA($O250))&gt;0),"",IF($B250="Subactividad","Sub","Macro"))</f>
        <v/>
      </c>
      <c r="U250" s="63">
        <f>IF($T250="Macro",COUNTIFS($S$5:$S$1000,ROW(),$T$5:$T$1000,"Sub"),"")</f>
        <v/>
      </c>
      <c r="V250" s="63">
        <f>IF($T250="","",IF(ISNUMBER($F250),1,IFERROR(LOOKUP(2,1/($H250:$K250&lt;&gt;""),$H250:$K250),0)))</f>
        <v/>
      </c>
      <c r="W250" s="63">
        <f>IF($T250="","",IF(AND(ISNUMBER($F250),$F250&lt;=IF($Q250=MesCiclo,InicioCiclo,$Q250+MOD(2-WEEKDAY($Q250),7))+6),1,IF(ISNUMBER($H250),$H250,0)))</f>
        <v/>
      </c>
      <c r="X250" s="63">
        <f>IF($T250="","",IF(AND(ISNUMBER($F250),$F250&lt;=IF($Q250=MesCiclo,InicioCiclo,$Q250+MOD(2-WEEKDAY($Q250),7))+13),1,IF(ISNUMBER($I250),$I250,$W250)))</f>
        <v/>
      </c>
      <c r="Y250" s="63">
        <f>IF($T250="","",IF(AND(ISNUMBER($F250),$F250&lt;=IF($Q250=MesCiclo,InicioCiclo,$Q250+MOD(2-WEEKDAY($Q250),7))+20),1,IF(ISNUMBER($J250),$J250,$X250)))</f>
        <v/>
      </c>
      <c r="Z250" s="63">
        <f>IF($T250="","",IF(AND(ISNUMBER($F250),$F250&lt;=IF($Q250=MesCiclo,InicioCiclo,$Q250+MOD(2-WEEKDAY($Q250),7))+27),1,IF(ISNUMBER($K250),$K250,$Y250)))</f>
        <v/>
      </c>
      <c r="AA250" s="63">
        <f>IF($T250="","",IF(AND(ISNUMBER($F250),$F250&lt;=IF($Q250=MesCiclo,InicioCiclo,$Q250+MOD(2-WEEKDAY($Q250),7))+6),1,IF(N($U250)&gt;0,AVERAGEIFS($W$5:$W$1000,$S$5:$S$1000,ROW(),$T$5:$T$1000,"Sub"),$W250)))</f>
        <v/>
      </c>
      <c r="AB250" s="63">
        <f>IF($T250="","",IF(AND(ISNUMBER($F250),$F250&lt;=IF($Q250=MesCiclo,InicioCiclo,$Q250+MOD(2-WEEKDAY($Q250),7))+13),1,IF(N($U250)&gt;0,AVERAGEIFS($X$5:$X$1000,$S$5:$S$1000,ROW(),$T$5:$T$1000,"Sub"),$X250)))</f>
        <v/>
      </c>
      <c r="AC250" s="63">
        <f>IF($T250="","",IF(AND(ISNUMBER($F250),$F250&lt;=IF($Q250=MesCiclo,InicioCiclo,$Q250+MOD(2-WEEKDAY($Q250),7))+20),1,IF(N($U250)&gt;0,AVERAGEIFS($Y$5:$Y$1000,$S$5:$S$1000,ROW(),$T$5:$T$1000,"Sub"),$Y250)))</f>
        <v/>
      </c>
      <c r="AD250" s="63">
        <f>IF($T250="","",IF(AND(ISNUMBER($F250),$F250&lt;=IF($Q250=MesCiclo,InicioCiclo,$Q250+MOD(2-WEEKDAY($Q250),7))+27),1,IF(N($U250)&gt;0,AVERAGEIFS($Z$5:$Z$1000,$S$5:$S$1000,ROW(),$T$5:$T$1000,"Sub"),$Z250)))</f>
        <v/>
      </c>
      <c r="AE250" s="63">
        <f>IF($T250&lt;&gt;"Macro","",IF(COUNTIFS($Q$5:$Q$1000,$Q250,$T$5:$T$1000,"Macro",$G$5:$G$1000,"&gt;0")=0,1/COUNTIFS($Q$5:$Q$1000,$Q250,$T$5:$T$1000,"Macro"),IF(AND(ISNUMBER($G250),N($G250)&gt;0),$G250,SUMIFS($G$5:$G$1000,$Q$5:$Q$1000,$Q250,$T$5:$T$1000,"Macro")/COUNTIFS($Q$5:$Q$1000,$Q250,$T$5:$T$1000,"Macro",$G$5:$G$1000,"&gt;0"))/(COUNTIFS($Q$5:$Q$1000,$Q250,$T$5:$T$1000,"Macro")*SUMIFS($G$5:$G$1000,$Q$5:$Q$1000,$Q250,$T$5:$T$1000,"Macro")/COUNTIFS($Q$5:$Q$1000,$Q250,$T$5:$T$1000,"Macro",$G$5:$G$1000,"&gt;0"))))</f>
        <v/>
      </c>
    </row>
    <row r="251">
      <c r="A251" s="55">
        <f>IF(NOT((COUNTA($B251:$K251)+COUNTA($O251))&gt;0),"",IF($T251="Macro",COUNTIFS($T$5:$T251,"Macro",$Q$5:$Q251,$Q251),IF(N($S251)=0,"?",COUNTIFS(INDEX($T$5:$T$1000,1):INDEX($T$5:$T$1000,$S251-4),"Macro",INDEX($Q$5:$Q$1000,1):INDEX($Q$5:$Q$1000,$S251-4),INDEX($Q$5:$Q$1000,$S251-4))&amp;"."&amp;COUNTIFS($S$5:$S251,$S251,$T$5:$T251,"Sub"))))</f>
        <v/>
      </c>
      <c r="B251" s="56" t="n"/>
      <c r="C251" s="57" t="n"/>
      <c r="D251" s="58" t="n"/>
      <c r="E251" s="58" t="n"/>
      <c r="F251" s="58" t="n"/>
      <c r="G251" s="59" t="n"/>
      <c r="H251" s="59" t="n"/>
      <c r="I251" s="59" t="n"/>
      <c r="J251" s="59" t="n"/>
      <c r="K251" s="59" t="n"/>
      <c r="L251" s="60">
        <f>IF(NOT((COUNTA($B251:$K251)+COUNTA($O251))&gt;0),"",IF(ISNUMBER($F251),1,IF(N($U251)&gt;0,AVERAGEIFS($V$5:$V$1000,$S$5:$S$1000,ROW(),$T$5:$T$1000,"Sub"),$V251)))</f>
        <v/>
      </c>
      <c r="M251" s="55">
        <f>IF($L251="","",IF($L251&gt;=1,"Completado",IF($L251&gt;0,"En curso","Pendiente")))</f>
        <v/>
      </c>
      <c r="N251" s="55">
        <f>IF(NOT((COUNTA($B251:$K251)+COUNTA($O251))&gt;0),"",IF(ISNUMBER($F251),IF(AND(ISNUMBER($E251),$F251&gt;$E251),"Cumplida con "&amp;($F251-$E251)&amp;IF($F251-$E251=1," día"," días")&amp;" de retraso","Cumplida"),IF(N($L251)&gt;=1,"Cumplida",IF(NOT(ISNUMBER($E251)),"Sin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plazo")))))))</f>
        <v/>
      </c>
      <c r="O251" s="57" t="n"/>
      <c r="P251" s="61">
        <f>IF(NOT((COUNTA($B251:$K251)+COUNTA($O251))&gt;0),"",IF((IF($C251="","Falta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",""))="","✔ OK","⚠ "&amp;LEFT(IF($C251="","Falta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",""),LEN(IF($C251="","Falta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",""))-3)))</f>
        <v/>
      </c>
      <c r="Q251" s="62">
        <f>IF(NOT((COUNTA($B251:$K251)+COUNTA($O251))&gt;0),"",IF(AND($T251="Sub",N($S251)&gt;0),IF(ISNUMBER(INDEX($D$5:$D$1000,$S251-4)),DATE(YEAR(INDEX($D$5:$D$1000,$S251-4)),MONTH(INDEX($D$5:$D$1000,$S251-4)),1),IF(ISNUMBER(INDEX($E$5:$E$1000,$S251-4)),DATE(YEAR(INDEX($E$5:$E$1000,$S251-4)),MONTH(INDEX($E$5:$E$1000,$S251-4)),1),MesCiclo)),IF(ISNUMBER($D251),DATE(YEAR($D251),MONTH($D251),1),IF(ISNUMBER($E251),DATE(YEAR($E251),MONTH($E251),1),MesCiclo))))</f>
        <v/>
      </c>
      <c r="R251" s="63">
        <f>IF(OR($Q251="",$Q251&lt;&gt;MesCiclo),"",COUNTIF($Q$5:$Q251,MesCiclo))</f>
        <v/>
      </c>
      <c r="S251" s="63">
        <f>IF($T251="","",IF($T251="Macro",ROW(),IFERROR(LOOKUP(2,1/($T$5:$T251="Macro"),ROW($T$5:$T251)),0)))</f>
        <v/>
      </c>
      <c r="T251" s="63">
        <f>IF(NOT((COUNTA($B251:$K251)+COUNTA($O251))&gt;0),"",IF($B251="Subactividad","Sub","Macro"))</f>
        <v/>
      </c>
      <c r="U251" s="63">
        <f>IF($T251="Macro",COUNTIFS($S$5:$S$1000,ROW(),$T$5:$T$1000,"Sub"),"")</f>
        <v/>
      </c>
      <c r="V251" s="63">
        <f>IF($T251="","",IF(ISNUMBER($F251),1,IFERROR(LOOKUP(2,1/($H251:$K251&lt;&gt;""),$H251:$K251),0)))</f>
        <v/>
      </c>
      <c r="W251" s="63">
        <f>IF($T251="","",IF(AND(ISNUMBER($F251),$F251&lt;=IF($Q251=MesCiclo,InicioCiclo,$Q251+MOD(2-WEEKDAY($Q251),7))+6),1,IF(ISNUMBER($H251),$H251,0)))</f>
        <v/>
      </c>
      <c r="X251" s="63">
        <f>IF($T251="","",IF(AND(ISNUMBER($F251),$F251&lt;=IF($Q251=MesCiclo,InicioCiclo,$Q251+MOD(2-WEEKDAY($Q251),7))+13),1,IF(ISNUMBER($I251),$I251,$W251)))</f>
        <v/>
      </c>
      <c r="Y251" s="63">
        <f>IF($T251="","",IF(AND(ISNUMBER($F251),$F251&lt;=IF($Q251=MesCiclo,InicioCiclo,$Q251+MOD(2-WEEKDAY($Q251),7))+20),1,IF(ISNUMBER($J251),$J251,$X251)))</f>
        <v/>
      </c>
      <c r="Z251" s="63">
        <f>IF($T251="","",IF(AND(ISNUMBER($F251),$F251&lt;=IF($Q251=MesCiclo,InicioCiclo,$Q251+MOD(2-WEEKDAY($Q251),7))+27),1,IF(ISNUMBER($K251),$K251,$Y251)))</f>
        <v/>
      </c>
      <c r="AA251" s="63">
        <f>IF($T251="","",IF(AND(ISNUMBER($F251),$F251&lt;=IF($Q251=MesCiclo,InicioCiclo,$Q251+MOD(2-WEEKDAY($Q251),7))+6),1,IF(N($U251)&gt;0,AVERAGEIFS($W$5:$W$1000,$S$5:$S$1000,ROW(),$T$5:$T$1000,"Sub"),$W251)))</f>
        <v/>
      </c>
      <c r="AB251" s="63">
        <f>IF($T251="","",IF(AND(ISNUMBER($F251),$F251&lt;=IF($Q251=MesCiclo,InicioCiclo,$Q251+MOD(2-WEEKDAY($Q251),7))+13),1,IF(N($U251)&gt;0,AVERAGEIFS($X$5:$X$1000,$S$5:$S$1000,ROW(),$T$5:$T$1000,"Sub"),$X251)))</f>
        <v/>
      </c>
      <c r="AC251" s="63">
        <f>IF($T251="","",IF(AND(ISNUMBER($F251),$F251&lt;=IF($Q251=MesCiclo,InicioCiclo,$Q251+MOD(2-WEEKDAY($Q251),7))+20),1,IF(N($U251)&gt;0,AVERAGEIFS($Y$5:$Y$1000,$S$5:$S$1000,ROW(),$T$5:$T$1000,"Sub"),$Y251)))</f>
        <v/>
      </c>
      <c r="AD251" s="63">
        <f>IF($T251="","",IF(AND(ISNUMBER($F251),$F251&lt;=IF($Q251=MesCiclo,InicioCiclo,$Q251+MOD(2-WEEKDAY($Q251),7))+27),1,IF(N($U251)&gt;0,AVERAGEIFS($Z$5:$Z$1000,$S$5:$S$1000,ROW(),$T$5:$T$1000,"Sub"),$Z251)))</f>
        <v/>
      </c>
      <c r="AE251" s="63">
        <f>IF($T251&lt;&gt;"Macro","",IF(COUNTIFS($Q$5:$Q$1000,$Q251,$T$5:$T$1000,"Macro",$G$5:$G$1000,"&gt;0")=0,1/COUNTIFS($Q$5:$Q$1000,$Q251,$T$5:$T$1000,"Macro"),IF(AND(ISNUMBER($G251),N($G251)&gt;0),$G251,SUMIFS($G$5:$G$1000,$Q$5:$Q$1000,$Q251,$T$5:$T$1000,"Macro")/COUNTIFS($Q$5:$Q$1000,$Q251,$T$5:$T$1000,"Macro",$G$5:$G$1000,"&gt;0"))/(COUNTIFS($Q$5:$Q$1000,$Q251,$T$5:$T$1000,"Macro")*SUMIFS($G$5:$G$1000,$Q$5:$Q$1000,$Q251,$T$5:$T$1000,"Macro")/COUNTIFS($Q$5:$Q$1000,$Q251,$T$5:$T$1000,"Macro",$G$5:$G$1000,"&gt;0"))))</f>
        <v/>
      </c>
    </row>
    <row r="252">
      <c r="A252" s="55">
        <f>IF(NOT((COUNTA($B252:$K252)+COUNTA($O252))&gt;0),"",IF($T252="Macro",COUNTIFS($T$5:$T252,"Macro",$Q$5:$Q252,$Q252),IF(N($S252)=0,"?",COUNTIFS(INDEX($T$5:$T$1000,1):INDEX($T$5:$T$1000,$S252-4),"Macro",INDEX($Q$5:$Q$1000,1):INDEX($Q$5:$Q$1000,$S252-4),INDEX($Q$5:$Q$1000,$S252-4))&amp;"."&amp;COUNTIFS($S$5:$S252,$S252,$T$5:$T252,"Sub"))))</f>
        <v/>
      </c>
      <c r="B252" s="56" t="n"/>
      <c r="C252" s="57" t="n"/>
      <c r="D252" s="58" t="n"/>
      <c r="E252" s="58" t="n"/>
      <c r="F252" s="58" t="n"/>
      <c r="G252" s="59" t="n"/>
      <c r="H252" s="59" t="n"/>
      <c r="I252" s="59" t="n"/>
      <c r="J252" s="59" t="n"/>
      <c r="K252" s="59" t="n"/>
      <c r="L252" s="60">
        <f>IF(NOT((COUNTA($B252:$K252)+COUNTA($O252))&gt;0),"",IF(ISNUMBER($F252),1,IF(N($U252)&gt;0,AVERAGEIFS($V$5:$V$1000,$S$5:$S$1000,ROW(),$T$5:$T$1000,"Sub"),$V252)))</f>
        <v/>
      </c>
      <c r="M252" s="55">
        <f>IF($L252="","",IF($L252&gt;=1,"Completado",IF($L252&gt;0,"En curso","Pendiente")))</f>
        <v/>
      </c>
      <c r="N252" s="55">
        <f>IF(NOT((COUNTA($B252:$K252)+COUNTA($O252))&gt;0),"",IF(ISNUMBER($F252),IF(AND(ISNUMBER($E252),$F252&gt;$E252),"Cumplida con "&amp;($F252-$E252)&amp;IF($F252-$E252=1," día"," días")&amp;" de retraso","Cumplida"),IF(N($L252)&gt;=1,"Cumplida",IF(NOT(ISNUMBER($E252)),"Sin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plazo")))))))</f>
        <v/>
      </c>
      <c r="O252" s="57" t="n"/>
      <c r="P252" s="61">
        <f>IF(NOT((COUNTA($B252:$K252)+COUNTA($O252))&gt;0),"",IF((IF($C252="","Falta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",""))="","✔ OK","⚠ "&amp;LEFT(IF($C252="","Falta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",""),LEN(IF($C252="","Falta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",""))-3)))</f>
        <v/>
      </c>
      <c r="Q252" s="62">
        <f>IF(NOT((COUNTA($B252:$K252)+COUNTA($O252))&gt;0),"",IF(AND($T252="Sub",N($S252)&gt;0),IF(ISNUMBER(INDEX($D$5:$D$1000,$S252-4)),DATE(YEAR(INDEX($D$5:$D$1000,$S252-4)),MONTH(INDEX($D$5:$D$1000,$S252-4)),1),IF(ISNUMBER(INDEX($E$5:$E$1000,$S252-4)),DATE(YEAR(INDEX($E$5:$E$1000,$S252-4)),MONTH(INDEX($E$5:$E$1000,$S252-4)),1),MesCiclo)),IF(ISNUMBER($D252),DATE(YEAR($D252),MONTH($D252),1),IF(ISNUMBER($E252),DATE(YEAR($E252),MONTH($E252),1),MesCiclo))))</f>
        <v/>
      </c>
      <c r="R252" s="63">
        <f>IF(OR($Q252="",$Q252&lt;&gt;MesCiclo),"",COUNTIF($Q$5:$Q252,MesCiclo))</f>
        <v/>
      </c>
      <c r="S252" s="63">
        <f>IF($T252="","",IF($T252="Macro",ROW(),IFERROR(LOOKUP(2,1/($T$5:$T252="Macro"),ROW($T$5:$T252)),0)))</f>
        <v/>
      </c>
      <c r="T252" s="63">
        <f>IF(NOT((COUNTA($B252:$K252)+COUNTA($O252))&gt;0),"",IF($B252="Subactividad","Sub","Macro"))</f>
        <v/>
      </c>
      <c r="U252" s="63">
        <f>IF($T252="Macro",COUNTIFS($S$5:$S$1000,ROW(),$T$5:$T$1000,"Sub"),"")</f>
        <v/>
      </c>
      <c r="V252" s="63">
        <f>IF($T252="","",IF(ISNUMBER($F252),1,IFERROR(LOOKUP(2,1/($H252:$K252&lt;&gt;""),$H252:$K252),0)))</f>
        <v/>
      </c>
      <c r="W252" s="63">
        <f>IF($T252="","",IF(AND(ISNUMBER($F252),$F252&lt;=IF($Q252=MesCiclo,InicioCiclo,$Q252+MOD(2-WEEKDAY($Q252),7))+6),1,IF(ISNUMBER($H252),$H252,0)))</f>
        <v/>
      </c>
      <c r="X252" s="63">
        <f>IF($T252="","",IF(AND(ISNUMBER($F252),$F252&lt;=IF($Q252=MesCiclo,InicioCiclo,$Q252+MOD(2-WEEKDAY($Q252),7))+13),1,IF(ISNUMBER($I252),$I252,$W252)))</f>
        <v/>
      </c>
      <c r="Y252" s="63">
        <f>IF($T252="","",IF(AND(ISNUMBER($F252),$F252&lt;=IF($Q252=MesCiclo,InicioCiclo,$Q252+MOD(2-WEEKDAY($Q252),7))+20),1,IF(ISNUMBER($J252),$J252,$X252)))</f>
        <v/>
      </c>
      <c r="Z252" s="63">
        <f>IF($T252="","",IF(AND(ISNUMBER($F252),$F252&lt;=IF($Q252=MesCiclo,InicioCiclo,$Q252+MOD(2-WEEKDAY($Q252),7))+27),1,IF(ISNUMBER($K252),$K252,$Y252)))</f>
        <v/>
      </c>
      <c r="AA252" s="63">
        <f>IF($T252="","",IF(AND(ISNUMBER($F252),$F252&lt;=IF($Q252=MesCiclo,InicioCiclo,$Q252+MOD(2-WEEKDAY($Q252),7))+6),1,IF(N($U252)&gt;0,AVERAGEIFS($W$5:$W$1000,$S$5:$S$1000,ROW(),$T$5:$T$1000,"Sub"),$W252)))</f>
        <v/>
      </c>
      <c r="AB252" s="63">
        <f>IF($T252="","",IF(AND(ISNUMBER($F252),$F252&lt;=IF($Q252=MesCiclo,InicioCiclo,$Q252+MOD(2-WEEKDAY($Q252),7))+13),1,IF(N($U252)&gt;0,AVERAGEIFS($X$5:$X$1000,$S$5:$S$1000,ROW(),$T$5:$T$1000,"Sub"),$X252)))</f>
        <v/>
      </c>
      <c r="AC252" s="63">
        <f>IF($T252="","",IF(AND(ISNUMBER($F252),$F252&lt;=IF($Q252=MesCiclo,InicioCiclo,$Q252+MOD(2-WEEKDAY($Q252),7))+20),1,IF(N($U252)&gt;0,AVERAGEIFS($Y$5:$Y$1000,$S$5:$S$1000,ROW(),$T$5:$T$1000,"Sub"),$Y252)))</f>
        <v/>
      </c>
      <c r="AD252" s="63">
        <f>IF($T252="","",IF(AND(ISNUMBER($F252),$F252&lt;=IF($Q252=MesCiclo,InicioCiclo,$Q252+MOD(2-WEEKDAY($Q252),7))+27),1,IF(N($U252)&gt;0,AVERAGEIFS($Z$5:$Z$1000,$S$5:$S$1000,ROW(),$T$5:$T$1000,"Sub"),$Z252)))</f>
        <v/>
      </c>
      <c r="AE252" s="63">
        <f>IF($T252&lt;&gt;"Macro","",IF(COUNTIFS($Q$5:$Q$1000,$Q252,$T$5:$T$1000,"Macro",$G$5:$G$1000,"&gt;0")=0,1/COUNTIFS($Q$5:$Q$1000,$Q252,$T$5:$T$1000,"Macro"),IF(AND(ISNUMBER($G252),N($G252)&gt;0),$G252,SUMIFS($G$5:$G$1000,$Q$5:$Q$1000,$Q252,$T$5:$T$1000,"Macro")/COUNTIFS($Q$5:$Q$1000,$Q252,$T$5:$T$1000,"Macro",$G$5:$G$1000,"&gt;0"))/(COUNTIFS($Q$5:$Q$1000,$Q252,$T$5:$T$1000,"Macro")*SUMIFS($G$5:$G$1000,$Q$5:$Q$1000,$Q252,$T$5:$T$1000,"Macro")/COUNTIFS($Q$5:$Q$1000,$Q252,$T$5:$T$1000,"Macro",$G$5:$G$1000,"&gt;0"))))</f>
        <v/>
      </c>
    </row>
    <row r="253">
      <c r="A253" s="55">
        <f>IF(NOT((COUNTA($B253:$K253)+COUNTA($O253))&gt;0),"",IF($T253="Macro",COUNTIFS($T$5:$T253,"Macro",$Q$5:$Q253,$Q253),IF(N($S253)=0,"?",COUNTIFS(INDEX($T$5:$T$1000,1):INDEX($T$5:$T$1000,$S253-4),"Macro",INDEX($Q$5:$Q$1000,1):INDEX($Q$5:$Q$1000,$S253-4),INDEX($Q$5:$Q$1000,$S253-4))&amp;"."&amp;COUNTIFS($S$5:$S253,$S253,$T$5:$T253,"Sub"))))</f>
        <v/>
      </c>
      <c r="B253" s="56" t="n"/>
      <c r="C253" s="57" t="n"/>
      <c r="D253" s="58" t="n"/>
      <c r="E253" s="58" t="n"/>
      <c r="F253" s="58" t="n"/>
      <c r="G253" s="59" t="n"/>
      <c r="H253" s="59" t="n"/>
      <c r="I253" s="59" t="n"/>
      <c r="J253" s="59" t="n"/>
      <c r="K253" s="59" t="n"/>
      <c r="L253" s="60">
        <f>IF(NOT((COUNTA($B253:$K253)+COUNTA($O253))&gt;0),"",IF(ISNUMBER($F253),1,IF(N($U253)&gt;0,AVERAGEIFS($V$5:$V$1000,$S$5:$S$1000,ROW(),$T$5:$T$1000,"Sub"),$V253)))</f>
        <v/>
      </c>
      <c r="M253" s="55">
        <f>IF($L253="","",IF($L253&gt;=1,"Completado",IF($L253&gt;0,"En curso","Pendiente")))</f>
        <v/>
      </c>
      <c r="N253" s="55">
        <f>IF(NOT((COUNTA($B253:$K253)+COUNTA($O253))&gt;0),"",IF(ISNUMBER($F253),IF(AND(ISNUMBER($E253),$F253&gt;$E253),"Cumplida con "&amp;($F253-$E253)&amp;IF($F253-$E253=1," día"," días")&amp;" de retraso","Cumplida"),IF(N($L253)&gt;=1,"Cumplida",IF(NOT(ISNUMBER($E253)),"Sin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plazo")))))))</f>
        <v/>
      </c>
      <c r="O253" s="57" t="n"/>
      <c r="P253" s="61">
        <f>IF(NOT((COUNTA($B253:$K253)+COUNTA($O253))&gt;0),"",IF((IF($C253="","Falta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",""))="","✔ OK","⚠ "&amp;LEFT(IF($C253="","Falta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",""),LEN(IF($C253="","Falta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",""))-3)))</f>
        <v/>
      </c>
      <c r="Q253" s="62">
        <f>IF(NOT((COUNTA($B253:$K253)+COUNTA($O253))&gt;0),"",IF(AND($T253="Sub",N($S253)&gt;0),IF(ISNUMBER(INDEX($D$5:$D$1000,$S253-4)),DATE(YEAR(INDEX($D$5:$D$1000,$S253-4)),MONTH(INDEX($D$5:$D$1000,$S253-4)),1),IF(ISNUMBER(INDEX($E$5:$E$1000,$S253-4)),DATE(YEAR(INDEX($E$5:$E$1000,$S253-4)),MONTH(INDEX($E$5:$E$1000,$S253-4)),1),MesCiclo)),IF(ISNUMBER($D253),DATE(YEAR($D253),MONTH($D253),1),IF(ISNUMBER($E253),DATE(YEAR($E253),MONTH($E253),1),MesCiclo))))</f>
        <v/>
      </c>
      <c r="R253" s="63">
        <f>IF(OR($Q253="",$Q253&lt;&gt;MesCiclo),"",COUNTIF($Q$5:$Q253,MesCiclo))</f>
        <v/>
      </c>
      <c r="S253" s="63">
        <f>IF($T253="","",IF($T253="Macro",ROW(),IFERROR(LOOKUP(2,1/($T$5:$T253="Macro"),ROW($T$5:$T253)),0)))</f>
        <v/>
      </c>
      <c r="T253" s="63">
        <f>IF(NOT((COUNTA($B253:$K253)+COUNTA($O253))&gt;0),"",IF($B253="Subactividad","Sub","Macro"))</f>
        <v/>
      </c>
      <c r="U253" s="63">
        <f>IF($T253="Macro",COUNTIFS($S$5:$S$1000,ROW(),$T$5:$T$1000,"Sub"),"")</f>
        <v/>
      </c>
      <c r="V253" s="63">
        <f>IF($T253="","",IF(ISNUMBER($F253),1,IFERROR(LOOKUP(2,1/($H253:$K253&lt;&gt;""),$H253:$K253),0)))</f>
        <v/>
      </c>
      <c r="W253" s="63">
        <f>IF($T253="","",IF(AND(ISNUMBER($F253),$F253&lt;=IF($Q253=MesCiclo,InicioCiclo,$Q253+MOD(2-WEEKDAY($Q253),7))+6),1,IF(ISNUMBER($H253),$H253,0)))</f>
        <v/>
      </c>
      <c r="X253" s="63">
        <f>IF($T253="","",IF(AND(ISNUMBER($F253),$F253&lt;=IF($Q253=MesCiclo,InicioCiclo,$Q253+MOD(2-WEEKDAY($Q253),7))+13),1,IF(ISNUMBER($I253),$I253,$W253)))</f>
        <v/>
      </c>
      <c r="Y253" s="63">
        <f>IF($T253="","",IF(AND(ISNUMBER($F253),$F253&lt;=IF($Q253=MesCiclo,InicioCiclo,$Q253+MOD(2-WEEKDAY($Q253),7))+20),1,IF(ISNUMBER($J253),$J253,$X253)))</f>
        <v/>
      </c>
      <c r="Z253" s="63">
        <f>IF($T253="","",IF(AND(ISNUMBER($F253),$F253&lt;=IF($Q253=MesCiclo,InicioCiclo,$Q253+MOD(2-WEEKDAY($Q253),7))+27),1,IF(ISNUMBER($K253),$K253,$Y253)))</f>
        <v/>
      </c>
      <c r="AA253" s="63">
        <f>IF($T253="","",IF(AND(ISNUMBER($F253),$F253&lt;=IF($Q253=MesCiclo,InicioCiclo,$Q253+MOD(2-WEEKDAY($Q253),7))+6),1,IF(N($U253)&gt;0,AVERAGEIFS($W$5:$W$1000,$S$5:$S$1000,ROW(),$T$5:$T$1000,"Sub"),$W253)))</f>
        <v/>
      </c>
      <c r="AB253" s="63">
        <f>IF($T253="","",IF(AND(ISNUMBER($F253),$F253&lt;=IF($Q253=MesCiclo,InicioCiclo,$Q253+MOD(2-WEEKDAY($Q253),7))+13),1,IF(N($U253)&gt;0,AVERAGEIFS($X$5:$X$1000,$S$5:$S$1000,ROW(),$T$5:$T$1000,"Sub"),$X253)))</f>
        <v/>
      </c>
      <c r="AC253" s="63">
        <f>IF($T253="","",IF(AND(ISNUMBER($F253),$F253&lt;=IF($Q253=MesCiclo,InicioCiclo,$Q253+MOD(2-WEEKDAY($Q253),7))+20),1,IF(N($U253)&gt;0,AVERAGEIFS($Y$5:$Y$1000,$S$5:$S$1000,ROW(),$T$5:$T$1000,"Sub"),$Y253)))</f>
        <v/>
      </c>
      <c r="AD253" s="63">
        <f>IF($T253="","",IF(AND(ISNUMBER($F253),$F253&lt;=IF($Q253=MesCiclo,InicioCiclo,$Q253+MOD(2-WEEKDAY($Q253),7))+27),1,IF(N($U253)&gt;0,AVERAGEIFS($Z$5:$Z$1000,$S$5:$S$1000,ROW(),$T$5:$T$1000,"Sub"),$Z253)))</f>
        <v/>
      </c>
      <c r="AE253" s="63">
        <f>IF($T253&lt;&gt;"Macro","",IF(COUNTIFS($Q$5:$Q$1000,$Q253,$T$5:$T$1000,"Macro",$G$5:$G$1000,"&gt;0")=0,1/COUNTIFS($Q$5:$Q$1000,$Q253,$T$5:$T$1000,"Macro"),IF(AND(ISNUMBER($G253),N($G253)&gt;0),$G253,SUMIFS($G$5:$G$1000,$Q$5:$Q$1000,$Q253,$T$5:$T$1000,"Macro")/COUNTIFS($Q$5:$Q$1000,$Q253,$T$5:$T$1000,"Macro",$G$5:$G$1000,"&gt;0"))/(COUNTIFS($Q$5:$Q$1000,$Q253,$T$5:$T$1000,"Macro")*SUMIFS($G$5:$G$1000,$Q$5:$Q$1000,$Q253,$T$5:$T$1000,"Macro")/COUNTIFS($Q$5:$Q$1000,$Q253,$T$5:$T$1000,"Macro",$G$5:$G$1000,"&gt;0"))))</f>
        <v/>
      </c>
    </row>
    <row r="254">
      <c r="A254" s="55">
        <f>IF(NOT((COUNTA($B254:$K254)+COUNTA($O254))&gt;0),"",IF($T254="Macro",COUNTIFS($T$5:$T254,"Macro",$Q$5:$Q254,$Q254),IF(N($S254)=0,"?",COUNTIFS(INDEX($T$5:$T$1000,1):INDEX($T$5:$T$1000,$S254-4),"Macro",INDEX($Q$5:$Q$1000,1):INDEX($Q$5:$Q$1000,$S254-4),INDEX($Q$5:$Q$1000,$S254-4))&amp;"."&amp;COUNTIFS($S$5:$S254,$S254,$T$5:$T254,"Sub"))))</f>
        <v/>
      </c>
      <c r="B254" s="56" t="n"/>
      <c r="C254" s="57" t="n"/>
      <c r="D254" s="58" t="n"/>
      <c r="E254" s="58" t="n"/>
      <c r="F254" s="58" t="n"/>
      <c r="G254" s="59" t="n"/>
      <c r="H254" s="59" t="n"/>
      <c r="I254" s="59" t="n"/>
      <c r="J254" s="59" t="n"/>
      <c r="K254" s="59" t="n"/>
      <c r="L254" s="60">
        <f>IF(NOT((COUNTA($B254:$K254)+COUNTA($O254))&gt;0),"",IF(ISNUMBER($F254),1,IF(N($U254)&gt;0,AVERAGEIFS($V$5:$V$1000,$S$5:$S$1000,ROW(),$T$5:$T$1000,"Sub"),$V254)))</f>
        <v/>
      </c>
      <c r="M254" s="55">
        <f>IF($L254="","",IF($L254&gt;=1,"Completado",IF($L254&gt;0,"En curso","Pendiente")))</f>
        <v/>
      </c>
      <c r="N254" s="55">
        <f>IF(NOT((COUNTA($B254:$K254)+COUNTA($O254))&gt;0),"",IF(ISNUMBER($F254),IF(AND(ISNUMBER($E254),$F254&gt;$E254),"Cumplida con "&amp;($F254-$E254)&amp;IF($F254-$E254=1," día"," días")&amp;" de retraso","Cumplida"),IF(N($L254)&gt;=1,"Cumplida",IF(NOT(ISNUMBER($E254)),"Sin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plazo")))))))</f>
        <v/>
      </c>
      <c r="O254" s="57" t="n"/>
      <c r="P254" s="61">
        <f>IF(NOT((COUNTA($B254:$K254)+COUNTA($O254))&gt;0),"",IF((IF($C254="","Falta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",""))="","✔ OK","⚠ "&amp;LEFT(IF($C254="","Falta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",""),LEN(IF($C254="","Falta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",""))-3)))</f>
        <v/>
      </c>
      <c r="Q254" s="62">
        <f>IF(NOT((COUNTA($B254:$K254)+COUNTA($O254))&gt;0),"",IF(AND($T254="Sub",N($S254)&gt;0),IF(ISNUMBER(INDEX($D$5:$D$1000,$S254-4)),DATE(YEAR(INDEX($D$5:$D$1000,$S254-4)),MONTH(INDEX($D$5:$D$1000,$S254-4)),1),IF(ISNUMBER(INDEX($E$5:$E$1000,$S254-4)),DATE(YEAR(INDEX($E$5:$E$1000,$S254-4)),MONTH(INDEX($E$5:$E$1000,$S254-4)),1),MesCiclo)),IF(ISNUMBER($D254),DATE(YEAR($D254),MONTH($D254),1),IF(ISNUMBER($E254),DATE(YEAR($E254),MONTH($E254),1),MesCiclo))))</f>
        <v/>
      </c>
      <c r="R254" s="63">
        <f>IF(OR($Q254="",$Q254&lt;&gt;MesCiclo),"",COUNTIF($Q$5:$Q254,MesCiclo))</f>
        <v/>
      </c>
      <c r="S254" s="63">
        <f>IF($T254="","",IF($T254="Macro",ROW(),IFERROR(LOOKUP(2,1/($T$5:$T254="Macro"),ROW($T$5:$T254)),0)))</f>
        <v/>
      </c>
      <c r="T254" s="63">
        <f>IF(NOT((COUNTA($B254:$K254)+COUNTA($O254))&gt;0),"",IF($B254="Subactividad","Sub","Macro"))</f>
        <v/>
      </c>
      <c r="U254" s="63">
        <f>IF($T254="Macro",COUNTIFS($S$5:$S$1000,ROW(),$T$5:$T$1000,"Sub"),"")</f>
        <v/>
      </c>
      <c r="V254" s="63">
        <f>IF($T254="","",IF(ISNUMBER($F254),1,IFERROR(LOOKUP(2,1/($H254:$K254&lt;&gt;""),$H254:$K254),0)))</f>
        <v/>
      </c>
      <c r="W254" s="63">
        <f>IF($T254="","",IF(AND(ISNUMBER($F254),$F254&lt;=IF($Q254=MesCiclo,InicioCiclo,$Q254+MOD(2-WEEKDAY($Q254),7))+6),1,IF(ISNUMBER($H254),$H254,0)))</f>
        <v/>
      </c>
      <c r="X254" s="63">
        <f>IF($T254="","",IF(AND(ISNUMBER($F254),$F254&lt;=IF($Q254=MesCiclo,InicioCiclo,$Q254+MOD(2-WEEKDAY($Q254),7))+13),1,IF(ISNUMBER($I254),$I254,$W254)))</f>
        <v/>
      </c>
      <c r="Y254" s="63">
        <f>IF($T254="","",IF(AND(ISNUMBER($F254),$F254&lt;=IF($Q254=MesCiclo,InicioCiclo,$Q254+MOD(2-WEEKDAY($Q254),7))+20),1,IF(ISNUMBER($J254),$J254,$X254)))</f>
        <v/>
      </c>
      <c r="Z254" s="63">
        <f>IF($T254="","",IF(AND(ISNUMBER($F254),$F254&lt;=IF($Q254=MesCiclo,InicioCiclo,$Q254+MOD(2-WEEKDAY($Q254),7))+27),1,IF(ISNUMBER($K254),$K254,$Y254)))</f>
        <v/>
      </c>
      <c r="AA254" s="63">
        <f>IF($T254="","",IF(AND(ISNUMBER($F254),$F254&lt;=IF($Q254=MesCiclo,InicioCiclo,$Q254+MOD(2-WEEKDAY($Q254),7))+6),1,IF(N($U254)&gt;0,AVERAGEIFS($W$5:$W$1000,$S$5:$S$1000,ROW(),$T$5:$T$1000,"Sub"),$W254)))</f>
        <v/>
      </c>
      <c r="AB254" s="63">
        <f>IF($T254="","",IF(AND(ISNUMBER($F254),$F254&lt;=IF($Q254=MesCiclo,InicioCiclo,$Q254+MOD(2-WEEKDAY($Q254),7))+13),1,IF(N($U254)&gt;0,AVERAGEIFS($X$5:$X$1000,$S$5:$S$1000,ROW(),$T$5:$T$1000,"Sub"),$X254)))</f>
        <v/>
      </c>
      <c r="AC254" s="63">
        <f>IF($T254="","",IF(AND(ISNUMBER($F254),$F254&lt;=IF($Q254=MesCiclo,InicioCiclo,$Q254+MOD(2-WEEKDAY($Q254),7))+20),1,IF(N($U254)&gt;0,AVERAGEIFS($Y$5:$Y$1000,$S$5:$S$1000,ROW(),$T$5:$T$1000,"Sub"),$Y254)))</f>
        <v/>
      </c>
      <c r="AD254" s="63">
        <f>IF($T254="","",IF(AND(ISNUMBER($F254),$F254&lt;=IF($Q254=MesCiclo,InicioCiclo,$Q254+MOD(2-WEEKDAY($Q254),7))+27),1,IF(N($U254)&gt;0,AVERAGEIFS($Z$5:$Z$1000,$S$5:$S$1000,ROW(),$T$5:$T$1000,"Sub"),$Z254)))</f>
        <v/>
      </c>
      <c r="AE254" s="63">
        <f>IF($T254&lt;&gt;"Macro","",IF(COUNTIFS($Q$5:$Q$1000,$Q254,$T$5:$T$1000,"Macro",$G$5:$G$1000,"&gt;0")=0,1/COUNTIFS($Q$5:$Q$1000,$Q254,$T$5:$T$1000,"Macro"),IF(AND(ISNUMBER($G254),N($G254)&gt;0),$G254,SUMIFS($G$5:$G$1000,$Q$5:$Q$1000,$Q254,$T$5:$T$1000,"Macro")/COUNTIFS($Q$5:$Q$1000,$Q254,$T$5:$T$1000,"Macro",$G$5:$G$1000,"&gt;0"))/(COUNTIFS($Q$5:$Q$1000,$Q254,$T$5:$T$1000,"Macro")*SUMIFS($G$5:$G$1000,$Q$5:$Q$1000,$Q254,$T$5:$T$1000,"Macro")/COUNTIFS($Q$5:$Q$1000,$Q254,$T$5:$T$1000,"Macro",$G$5:$G$1000,"&gt;0"))))</f>
        <v/>
      </c>
    </row>
    <row r="255">
      <c r="A255" s="55">
        <f>IF(NOT((COUNTA($B255:$K255)+COUNTA($O255))&gt;0),"",IF($T255="Macro",COUNTIFS($T$5:$T255,"Macro",$Q$5:$Q255,$Q255),IF(N($S255)=0,"?",COUNTIFS(INDEX($T$5:$T$1000,1):INDEX($T$5:$T$1000,$S255-4),"Macro",INDEX($Q$5:$Q$1000,1):INDEX($Q$5:$Q$1000,$S255-4),INDEX($Q$5:$Q$1000,$S255-4))&amp;"."&amp;COUNTIFS($S$5:$S255,$S255,$T$5:$T255,"Sub"))))</f>
        <v/>
      </c>
      <c r="B255" s="56" t="n"/>
      <c r="C255" s="57" t="n"/>
      <c r="D255" s="58" t="n"/>
      <c r="E255" s="58" t="n"/>
      <c r="F255" s="58" t="n"/>
      <c r="G255" s="59" t="n"/>
      <c r="H255" s="59" t="n"/>
      <c r="I255" s="59" t="n"/>
      <c r="J255" s="59" t="n"/>
      <c r="K255" s="59" t="n"/>
      <c r="L255" s="60">
        <f>IF(NOT((COUNTA($B255:$K255)+COUNTA($O255))&gt;0),"",IF(ISNUMBER($F255),1,IF(N($U255)&gt;0,AVERAGEIFS($V$5:$V$1000,$S$5:$S$1000,ROW(),$T$5:$T$1000,"Sub"),$V255)))</f>
        <v/>
      </c>
      <c r="M255" s="55">
        <f>IF($L255="","",IF($L255&gt;=1,"Completado",IF($L255&gt;0,"En curso","Pendiente")))</f>
        <v/>
      </c>
      <c r="N255" s="55">
        <f>IF(NOT((COUNTA($B255:$K255)+COUNTA($O255))&gt;0),"",IF(ISNUMBER($F255),IF(AND(ISNUMBER($E255),$F255&gt;$E255),"Cumplida con "&amp;($F255-$E255)&amp;IF($F255-$E255=1," día"," días")&amp;" de retraso","Cumplida"),IF(N($L255)&gt;=1,"Cumplida",IF(NOT(ISNUMBER($E255)),"Sin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plazo")))))))</f>
        <v/>
      </c>
      <c r="O255" s="57" t="n"/>
      <c r="P255" s="61">
        <f>IF(NOT((COUNTA($B255:$K255)+COUNTA($O255))&gt;0),"",IF((IF($C255="","Falta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",""))="","✔ OK","⚠ "&amp;LEFT(IF($C255="","Falta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",""),LEN(IF($C255="","Falta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",""))-3)))</f>
        <v/>
      </c>
      <c r="Q255" s="62">
        <f>IF(NOT((COUNTA($B255:$K255)+COUNTA($O255))&gt;0),"",IF(AND($T255="Sub",N($S255)&gt;0),IF(ISNUMBER(INDEX($D$5:$D$1000,$S255-4)),DATE(YEAR(INDEX($D$5:$D$1000,$S255-4)),MONTH(INDEX($D$5:$D$1000,$S255-4)),1),IF(ISNUMBER(INDEX($E$5:$E$1000,$S255-4)),DATE(YEAR(INDEX($E$5:$E$1000,$S255-4)),MONTH(INDEX($E$5:$E$1000,$S255-4)),1),MesCiclo)),IF(ISNUMBER($D255),DATE(YEAR($D255),MONTH($D255),1),IF(ISNUMBER($E255),DATE(YEAR($E255),MONTH($E255),1),MesCiclo))))</f>
        <v/>
      </c>
      <c r="R255" s="63">
        <f>IF(OR($Q255="",$Q255&lt;&gt;MesCiclo),"",COUNTIF($Q$5:$Q255,MesCiclo))</f>
        <v/>
      </c>
      <c r="S255" s="63">
        <f>IF($T255="","",IF($T255="Macro",ROW(),IFERROR(LOOKUP(2,1/($T$5:$T255="Macro"),ROW($T$5:$T255)),0)))</f>
        <v/>
      </c>
      <c r="T255" s="63">
        <f>IF(NOT((COUNTA($B255:$K255)+COUNTA($O255))&gt;0),"",IF($B255="Subactividad","Sub","Macro"))</f>
        <v/>
      </c>
      <c r="U255" s="63">
        <f>IF($T255="Macro",COUNTIFS($S$5:$S$1000,ROW(),$T$5:$T$1000,"Sub"),"")</f>
        <v/>
      </c>
      <c r="V255" s="63">
        <f>IF($T255="","",IF(ISNUMBER($F255),1,IFERROR(LOOKUP(2,1/($H255:$K255&lt;&gt;""),$H255:$K255),0)))</f>
        <v/>
      </c>
      <c r="W255" s="63">
        <f>IF($T255="","",IF(AND(ISNUMBER($F255),$F255&lt;=IF($Q255=MesCiclo,InicioCiclo,$Q255+MOD(2-WEEKDAY($Q255),7))+6),1,IF(ISNUMBER($H255),$H255,0)))</f>
        <v/>
      </c>
      <c r="X255" s="63">
        <f>IF($T255="","",IF(AND(ISNUMBER($F255),$F255&lt;=IF($Q255=MesCiclo,InicioCiclo,$Q255+MOD(2-WEEKDAY($Q255),7))+13),1,IF(ISNUMBER($I255),$I255,$W255)))</f>
        <v/>
      </c>
      <c r="Y255" s="63">
        <f>IF($T255="","",IF(AND(ISNUMBER($F255),$F255&lt;=IF($Q255=MesCiclo,InicioCiclo,$Q255+MOD(2-WEEKDAY($Q255),7))+20),1,IF(ISNUMBER($J255),$J255,$X255)))</f>
        <v/>
      </c>
      <c r="Z255" s="63">
        <f>IF($T255="","",IF(AND(ISNUMBER($F255),$F255&lt;=IF($Q255=MesCiclo,InicioCiclo,$Q255+MOD(2-WEEKDAY($Q255),7))+27),1,IF(ISNUMBER($K255),$K255,$Y255)))</f>
        <v/>
      </c>
      <c r="AA255" s="63">
        <f>IF($T255="","",IF(AND(ISNUMBER($F255),$F255&lt;=IF($Q255=MesCiclo,InicioCiclo,$Q255+MOD(2-WEEKDAY($Q255),7))+6),1,IF(N($U255)&gt;0,AVERAGEIFS($W$5:$W$1000,$S$5:$S$1000,ROW(),$T$5:$T$1000,"Sub"),$W255)))</f>
        <v/>
      </c>
      <c r="AB255" s="63">
        <f>IF($T255="","",IF(AND(ISNUMBER($F255),$F255&lt;=IF($Q255=MesCiclo,InicioCiclo,$Q255+MOD(2-WEEKDAY($Q255),7))+13),1,IF(N($U255)&gt;0,AVERAGEIFS($X$5:$X$1000,$S$5:$S$1000,ROW(),$T$5:$T$1000,"Sub"),$X255)))</f>
        <v/>
      </c>
      <c r="AC255" s="63">
        <f>IF($T255="","",IF(AND(ISNUMBER($F255),$F255&lt;=IF($Q255=MesCiclo,InicioCiclo,$Q255+MOD(2-WEEKDAY($Q255),7))+20),1,IF(N($U255)&gt;0,AVERAGEIFS($Y$5:$Y$1000,$S$5:$S$1000,ROW(),$T$5:$T$1000,"Sub"),$Y255)))</f>
        <v/>
      </c>
      <c r="AD255" s="63">
        <f>IF($T255="","",IF(AND(ISNUMBER($F255),$F255&lt;=IF($Q255=MesCiclo,InicioCiclo,$Q255+MOD(2-WEEKDAY($Q255),7))+27),1,IF(N($U255)&gt;0,AVERAGEIFS($Z$5:$Z$1000,$S$5:$S$1000,ROW(),$T$5:$T$1000,"Sub"),$Z255)))</f>
        <v/>
      </c>
      <c r="AE255" s="63">
        <f>IF($T255&lt;&gt;"Macro","",IF(COUNTIFS($Q$5:$Q$1000,$Q255,$T$5:$T$1000,"Macro",$G$5:$G$1000,"&gt;0")=0,1/COUNTIFS($Q$5:$Q$1000,$Q255,$T$5:$T$1000,"Macro"),IF(AND(ISNUMBER($G255),N($G255)&gt;0),$G255,SUMIFS($G$5:$G$1000,$Q$5:$Q$1000,$Q255,$T$5:$T$1000,"Macro")/COUNTIFS($Q$5:$Q$1000,$Q255,$T$5:$T$1000,"Macro",$G$5:$G$1000,"&gt;0"))/(COUNTIFS($Q$5:$Q$1000,$Q255,$T$5:$T$1000,"Macro")*SUMIFS($G$5:$G$1000,$Q$5:$Q$1000,$Q255,$T$5:$T$1000,"Macro")/COUNTIFS($Q$5:$Q$1000,$Q255,$T$5:$T$1000,"Macro",$G$5:$G$1000,"&gt;0"))))</f>
        <v/>
      </c>
    </row>
    <row r="256">
      <c r="A256" s="55">
        <f>IF(NOT((COUNTA($B256:$K256)+COUNTA($O256))&gt;0),"",IF($T256="Macro",COUNTIFS($T$5:$T256,"Macro",$Q$5:$Q256,$Q256),IF(N($S256)=0,"?",COUNTIFS(INDEX($T$5:$T$1000,1):INDEX($T$5:$T$1000,$S256-4),"Macro",INDEX($Q$5:$Q$1000,1):INDEX($Q$5:$Q$1000,$S256-4),INDEX($Q$5:$Q$1000,$S256-4))&amp;"."&amp;COUNTIFS($S$5:$S256,$S256,$T$5:$T256,"Sub"))))</f>
        <v/>
      </c>
      <c r="B256" s="56" t="n"/>
      <c r="C256" s="57" t="n"/>
      <c r="D256" s="58" t="n"/>
      <c r="E256" s="58" t="n"/>
      <c r="F256" s="58" t="n"/>
      <c r="G256" s="59" t="n"/>
      <c r="H256" s="59" t="n"/>
      <c r="I256" s="59" t="n"/>
      <c r="J256" s="59" t="n"/>
      <c r="K256" s="59" t="n"/>
      <c r="L256" s="60">
        <f>IF(NOT((COUNTA($B256:$K256)+COUNTA($O256))&gt;0),"",IF(ISNUMBER($F256),1,IF(N($U256)&gt;0,AVERAGEIFS($V$5:$V$1000,$S$5:$S$1000,ROW(),$T$5:$T$1000,"Sub"),$V256)))</f>
        <v/>
      </c>
      <c r="M256" s="55">
        <f>IF($L256="","",IF($L256&gt;=1,"Completado",IF($L256&gt;0,"En curso","Pendiente")))</f>
        <v/>
      </c>
      <c r="N256" s="55">
        <f>IF(NOT((COUNTA($B256:$K256)+COUNTA($O256))&gt;0),"",IF(ISNUMBER($F256),IF(AND(ISNUMBER($E256),$F256&gt;$E256),"Cumplida con "&amp;($F256-$E256)&amp;IF($F256-$E256=1," día"," días")&amp;" de retraso","Cumplida"),IF(N($L256)&gt;=1,"Cumplida",IF(NOT(ISNUMBER($E256)),"Sin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plazo")))))))</f>
        <v/>
      </c>
      <c r="O256" s="57" t="n"/>
      <c r="P256" s="61">
        <f>IF(NOT((COUNTA($B256:$K256)+COUNTA($O256))&gt;0),"",IF((IF($C256="","Falta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",""))="","✔ OK","⚠ "&amp;LEFT(IF($C256="","Falta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",""),LEN(IF($C256="","Falta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",""))-3)))</f>
        <v/>
      </c>
      <c r="Q256" s="62">
        <f>IF(NOT((COUNTA($B256:$K256)+COUNTA($O256))&gt;0),"",IF(AND($T256="Sub",N($S256)&gt;0),IF(ISNUMBER(INDEX($D$5:$D$1000,$S256-4)),DATE(YEAR(INDEX($D$5:$D$1000,$S256-4)),MONTH(INDEX($D$5:$D$1000,$S256-4)),1),IF(ISNUMBER(INDEX($E$5:$E$1000,$S256-4)),DATE(YEAR(INDEX($E$5:$E$1000,$S256-4)),MONTH(INDEX($E$5:$E$1000,$S256-4)),1),MesCiclo)),IF(ISNUMBER($D256),DATE(YEAR($D256),MONTH($D256),1),IF(ISNUMBER($E256),DATE(YEAR($E256),MONTH($E256),1),MesCiclo))))</f>
        <v/>
      </c>
      <c r="R256" s="63">
        <f>IF(OR($Q256="",$Q256&lt;&gt;MesCiclo),"",COUNTIF($Q$5:$Q256,MesCiclo))</f>
        <v/>
      </c>
      <c r="S256" s="63">
        <f>IF($T256="","",IF($T256="Macro",ROW(),IFERROR(LOOKUP(2,1/($T$5:$T256="Macro"),ROW($T$5:$T256)),0)))</f>
        <v/>
      </c>
      <c r="T256" s="63">
        <f>IF(NOT((COUNTA($B256:$K256)+COUNTA($O256))&gt;0),"",IF($B256="Subactividad","Sub","Macro"))</f>
        <v/>
      </c>
      <c r="U256" s="63">
        <f>IF($T256="Macro",COUNTIFS($S$5:$S$1000,ROW(),$T$5:$T$1000,"Sub"),"")</f>
        <v/>
      </c>
      <c r="V256" s="63">
        <f>IF($T256="","",IF(ISNUMBER($F256),1,IFERROR(LOOKUP(2,1/($H256:$K256&lt;&gt;""),$H256:$K256),0)))</f>
        <v/>
      </c>
      <c r="W256" s="63">
        <f>IF($T256="","",IF(AND(ISNUMBER($F256),$F256&lt;=IF($Q256=MesCiclo,InicioCiclo,$Q256+MOD(2-WEEKDAY($Q256),7))+6),1,IF(ISNUMBER($H256),$H256,0)))</f>
        <v/>
      </c>
      <c r="X256" s="63">
        <f>IF($T256="","",IF(AND(ISNUMBER($F256),$F256&lt;=IF($Q256=MesCiclo,InicioCiclo,$Q256+MOD(2-WEEKDAY($Q256),7))+13),1,IF(ISNUMBER($I256),$I256,$W256)))</f>
        <v/>
      </c>
      <c r="Y256" s="63">
        <f>IF($T256="","",IF(AND(ISNUMBER($F256),$F256&lt;=IF($Q256=MesCiclo,InicioCiclo,$Q256+MOD(2-WEEKDAY($Q256),7))+20),1,IF(ISNUMBER($J256),$J256,$X256)))</f>
        <v/>
      </c>
      <c r="Z256" s="63">
        <f>IF($T256="","",IF(AND(ISNUMBER($F256),$F256&lt;=IF($Q256=MesCiclo,InicioCiclo,$Q256+MOD(2-WEEKDAY($Q256),7))+27),1,IF(ISNUMBER($K256),$K256,$Y256)))</f>
        <v/>
      </c>
      <c r="AA256" s="63">
        <f>IF($T256="","",IF(AND(ISNUMBER($F256),$F256&lt;=IF($Q256=MesCiclo,InicioCiclo,$Q256+MOD(2-WEEKDAY($Q256),7))+6),1,IF(N($U256)&gt;0,AVERAGEIFS($W$5:$W$1000,$S$5:$S$1000,ROW(),$T$5:$T$1000,"Sub"),$W256)))</f>
        <v/>
      </c>
      <c r="AB256" s="63">
        <f>IF($T256="","",IF(AND(ISNUMBER($F256),$F256&lt;=IF($Q256=MesCiclo,InicioCiclo,$Q256+MOD(2-WEEKDAY($Q256),7))+13),1,IF(N($U256)&gt;0,AVERAGEIFS($X$5:$X$1000,$S$5:$S$1000,ROW(),$T$5:$T$1000,"Sub"),$X256)))</f>
        <v/>
      </c>
      <c r="AC256" s="63">
        <f>IF($T256="","",IF(AND(ISNUMBER($F256),$F256&lt;=IF($Q256=MesCiclo,InicioCiclo,$Q256+MOD(2-WEEKDAY($Q256),7))+20),1,IF(N($U256)&gt;0,AVERAGEIFS($Y$5:$Y$1000,$S$5:$S$1000,ROW(),$T$5:$T$1000,"Sub"),$Y256)))</f>
        <v/>
      </c>
      <c r="AD256" s="63">
        <f>IF($T256="","",IF(AND(ISNUMBER($F256),$F256&lt;=IF($Q256=MesCiclo,InicioCiclo,$Q256+MOD(2-WEEKDAY($Q256),7))+27),1,IF(N($U256)&gt;0,AVERAGEIFS($Z$5:$Z$1000,$S$5:$S$1000,ROW(),$T$5:$T$1000,"Sub"),$Z256)))</f>
        <v/>
      </c>
      <c r="AE256" s="63">
        <f>IF($T256&lt;&gt;"Macro","",IF(COUNTIFS($Q$5:$Q$1000,$Q256,$T$5:$T$1000,"Macro",$G$5:$G$1000,"&gt;0")=0,1/COUNTIFS($Q$5:$Q$1000,$Q256,$T$5:$T$1000,"Macro"),IF(AND(ISNUMBER($G256),N($G256)&gt;0),$G256,SUMIFS($G$5:$G$1000,$Q$5:$Q$1000,$Q256,$T$5:$T$1000,"Macro")/COUNTIFS($Q$5:$Q$1000,$Q256,$T$5:$T$1000,"Macro",$G$5:$G$1000,"&gt;0"))/(COUNTIFS($Q$5:$Q$1000,$Q256,$T$5:$T$1000,"Macro")*SUMIFS($G$5:$G$1000,$Q$5:$Q$1000,$Q256,$T$5:$T$1000,"Macro")/COUNTIFS($Q$5:$Q$1000,$Q256,$T$5:$T$1000,"Macro",$G$5:$G$1000,"&gt;0"))))</f>
        <v/>
      </c>
    </row>
    <row r="257">
      <c r="A257" s="55">
        <f>IF(NOT((COUNTA($B257:$K257)+COUNTA($O257))&gt;0),"",IF($T257="Macro",COUNTIFS($T$5:$T257,"Macro",$Q$5:$Q257,$Q257),IF(N($S257)=0,"?",COUNTIFS(INDEX($T$5:$T$1000,1):INDEX($T$5:$T$1000,$S257-4),"Macro",INDEX($Q$5:$Q$1000,1):INDEX($Q$5:$Q$1000,$S257-4),INDEX($Q$5:$Q$1000,$S257-4))&amp;"."&amp;COUNTIFS($S$5:$S257,$S257,$T$5:$T257,"Sub"))))</f>
        <v/>
      </c>
      <c r="B257" s="56" t="n"/>
      <c r="C257" s="57" t="n"/>
      <c r="D257" s="58" t="n"/>
      <c r="E257" s="58" t="n"/>
      <c r="F257" s="58" t="n"/>
      <c r="G257" s="59" t="n"/>
      <c r="H257" s="59" t="n"/>
      <c r="I257" s="59" t="n"/>
      <c r="J257" s="59" t="n"/>
      <c r="K257" s="59" t="n"/>
      <c r="L257" s="60">
        <f>IF(NOT((COUNTA($B257:$K257)+COUNTA($O257))&gt;0),"",IF(ISNUMBER($F257),1,IF(N($U257)&gt;0,AVERAGEIFS($V$5:$V$1000,$S$5:$S$1000,ROW(),$T$5:$T$1000,"Sub"),$V257)))</f>
        <v/>
      </c>
      <c r="M257" s="55">
        <f>IF($L257="","",IF($L257&gt;=1,"Completado",IF($L257&gt;0,"En curso","Pendiente")))</f>
        <v/>
      </c>
      <c r="N257" s="55">
        <f>IF(NOT((COUNTA($B257:$K257)+COUNTA($O257))&gt;0),"",IF(ISNUMBER($F257),IF(AND(ISNUMBER($E257),$F257&gt;$E257),"Cumplida con "&amp;($F257-$E257)&amp;IF($F257-$E257=1," día"," días")&amp;" de retraso","Cumplida"),IF(N($L257)&gt;=1,"Cumplida",IF(NOT(ISNUMBER($E257)),"Sin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plazo")))))))</f>
        <v/>
      </c>
      <c r="O257" s="57" t="n"/>
      <c r="P257" s="61">
        <f>IF(NOT((COUNTA($B257:$K257)+COUNTA($O257))&gt;0),"",IF((IF($C257="","Falta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",""))="","✔ OK","⚠ "&amp;LEFT(IF($C257="","Falta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",""),LEN(IF($C257="","Falta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",""))-3)))</f>
        <v/>
      </c>
      <c r="Q257" s="62">
        <f>IF(NOT((COUNTA($B257:$K257)+COUNTA($O257))&gt;0),"",IF(AND($T257="Sub",N($S257)&gt;0),IF(ISNUMBER(INDEX($D$5:$D$1000,$S257-4)),DATE(YEAR(INDEX($D$5:$D$1000,$S257-4)),MONTH(INDEX($D$5:$D$1000,$S257-4)),1),IF(ISNUMBER(INDEX($E$5:$E$1000,$S257-4)),DATE(YEAR(INDEX($E$5:$E$1000,$S257-4)),MONTH(INDEX($E$5:$E$1000,$S257-4)),1),MesCiclo)),IF(ISNUMBER($D257),DATE(YEAR($D257),MONTH($D257),1),IF(ISNUMBER($E257),DATE(YEAR($E257),MONTH($E257),1),MesCiclo))))</f>
        <v/>
      </c>
      <c r="R257" s="63">
        <f>IF(OR($Q257="",$Q257&lt;&gt;MesCiclo),"",COUNTIF($Q$5:$Q257,MesCiclo))</f>
        <v/>
      </c>
      <c r="S257" s="63">
        <f>IF($T257="","",IF($T257="Macro",ROW(),IFERROR(LOOKUP(2,1/($T$5:$T257="Macro"),ROW($T$5:$T257)),0)))</f>
        <v/>
      </c>
      <c r="T257" s="63">
        <f>IF(NOT((COUNTA($B257:$K257)+COUNTA($O257))&gt;0),"",IF($B257="Subactividad","Sub","Macro"))</f>
        <v/>
      </c>
      <c r="U257" s="63">
        <f>IF($T257="Macro",COUNTIFS($S$5:$S$1000,ROW(),$T$5:$T$1000,"Sub"),"")</f>
        <v/>
      </c>
      <c r="V257" s="63">
        <f>IF($T257="","",IF(ISNUMBER($F257),1,IFERROR(LOOKUP(2,1/($H257:$K257&lt;&gt;""),$H257:$K257),0)))</f>
        <v/>
      </c>
      <c r="W257" s="63">
        <f>IF($T257="","",IF(AND(ISNUMBER($F257),$F257&lt;=IF($Q257=MesCiclo,InicioCiclo,$Q257+MOD(2-WEEKDAY($Q257),7))+6),1,IF(ISNUMBER($H257),$H257,0)))</f>
        <v/>
      </c>
      <c r="X257" s="63">
        <f>IF($T257="","",IF(AND(ISNUMBER($F257),$F257&lt;=IF($Q257=MesCiclo,InicioCiclo,$Q257+MOD(2-WEEKDAY($Q257),7))+13),1,IF(ISNUMBER($I257),$I257,$W257)))</f>
        <v/>
      </c>
      <c r="Y257" s="63">
        <f>IF($T257="","",IF(AND(ISNUMBER($F257),$F257&lt;=IF($Q257=MesCiclo,InicioCiclo,$Q257+MOD(2-WEEKDAY($Q257),7))+20),1,IF(ISNUMBER($J257),$J257,$X257)))</f>
        <v/>
      </c>
      <c r="Z257" s="63">
        <f>IF($T257="","",IF(AND(ISNUMBER($F257),$F257&lt;=IF($Q257=MesCiclo,InicioCiclo,$Q257+MOD(2-WEEKDAY($Q257),7))+27),1,IF(ISNUMBER($K257),$K257,$Y257)))</f>
        <v/>
      </c>
      <c r="AA257" s="63">
        <f>IF($T257="","",IF(AND(ISNUMBER($F257),$F257&lt;=IF($Q257=MesCiclo,InicioCiclo,$Q257+MOD(2-WEEKDAY($Q257),7))+6),1,IF(N($U257)&gt;0,AVERAGEIFS($W$5:$W$1000,$S$5:$S$1000,ROW(),$T$5:$T$1000,"Sub"),$W257)))</f>
        <v/>
      </c>
      <c r="AB257" s="63">
        <f>IF($T257="","",IF(AND(ISNUMBER($F257),$F257&lt;=IF($Q257=MesCiclo,InicioCiclo,$Q257+MOD(2-WEEKDAY($Q257),7))+13),1,IF(N($U257)&gt;0,AVERAGEIFS($X$5:$X$1000,$S$5:$S$1000,ROW(),$T$5:$T$1000,"Sub"),$X257)))</f>
        <v/>
      </c>
      <c r="AC257" s="63">
        <f>IF($T257="","",IF(AND(ISNUMBER($F257),$F257&lt;=IF($Q257=MesCiclo,InicioCiclo,$Q257+MOD(2-WEEKDAY($Q257),7))+20),1,IF(N($U257)&gt;0,AVERAGEIFS($Y$5:$Y$1000,$S$5:$S$1000,ROW(),$T$5:$T$1000,"Sub"),$Y257)))</f>
        <v/>
      </c>
      <c r="AD257" s="63">
        <f>IF($T257="","",IF(AND(ISNUMBER($F257),$F257&lt;=IF($Q257=MesCiclo,InicioCiclo,$Q257+MOD(2-WEEKDAY($Q257),7))+27),1,IF(N($U257)&gt;0,AVERAGEIFS($Z$5:$Z$1000,$S$5:$S$1000,ROW(),$T$5:$T$1000,"Sub"),$Z257)))</f>
        <v/>
      </c>
      <c r="AE257" s="63">
        <f>IF($T257&lt;&gt;"Macro","",IF(COUNTIFS($Q$5:$Q$1000,$Q257,$T$5:$T$1000,"Macro",$G$5:$G$1000,"&gt;0")=0,1/COUNTIFS($Q$5:$Q$1000,$Q257,$T$5:$T$1000,"Macro"),IF(AND(ISNUMBER($G257),N($G257)&gt;0),$G257,SUMIFS($G$5:$G$1000,$Q$5:$Q$1000,$Q257,$T$5:$T$1000,"Macro")/COUNTIFS($Q$5:$Q$1000,$Q257,$T$5:$T$1000,"Macro",$G$5:$G$1000,"&gt;0"))/(COUNTIFS($Q$5:$Q$1000,$Q257,$T$5:$T$1000,"Macro")*SUMIFS($G$5:$G$1000,$Q$5:$Q$1000,$Q257,$T$5:$T$1000,"Macro")/COUNTIFS($Q$5:$Q$1000,$Q257,$T$5:$T$1000,"Macro",$G$5:$G$1000,"&gt;0"))))</f>
        <v/>
      </c>
    </row>
    <row r="258">
      <c r="A258" s="55">
        <f>IF(NOT((COUNTA($B258:$K258)+COUNTA($O258))&gt;0),"",IF($T258="Macro",COUNTIFS($T$5:$T258,"Macro",$Q$5:$Q258,$Q258),IF(N($S258)=0,"?",COUNTIFS(INDEX($T$5:$T$1000,1):INDEX($T$5:$T$1000,$S258-4),"Macro",INDEX($Q$5:$Q$1000,1):INDEX($Q$5:$Q$1000,$S258-4),INDEX($Q$5:$Q$1000,$S258-4))&amp;"."&amp;COUNTIFS($S$5:$S258,$S258,$T$5:$T258,"Sub"))))</f>
        <v/>
      </c>
      <c r="B258" s="56" t="n"/>
      <c r="C258" s="57" t="n"/>
      <c r="D258" s="58" t="n"/>
      <c r="E258" s="58" t="n"/>
      <c r="F258" s="58" t="n"/>
      <c r="G258" s="59" t="n"/>
      <c r="H258" s="59" t="n"/>
      <c r="I258" s="59" t="n"/>
      <c r="J258" s="59" t="n"/>
      <c r="K258" s="59" t="n"/>
      <c r="L258" s="60">
        <f>IF(NOT((COUNTA($B258:$K258)+COUNTA($O258))&gt;0),"",IF(ISNUMBER($F258),1,IF(N($U258)&gt;0,AVERAGEIFS($V$5:$V$1000,$S$5:$S$1000,ROW(),$T$5:$T$1000,"Sub"),$V258)))</f>
        <v/>
      </c>
      <c r="M258" s="55">
        <f>IF($L258="","",IF($L258&gt;=1,"Completado",IF($L258&gt;0,"En curso","Pendiente")))</f>
        <v/>
      </c>
      <c r="N258" s="55">
        <f>IF(NOT((COUNTA($B258:$K258)+COUNTA($O258))&gt;0),"",IF(ISNUMBER($F258),IF(AND(ISNUMBER($E258),$F258&gt;$E258),"Cumplida con "&amp;($F258-$E258)&amp;IF($F258-$E258=1," día"," días")&amp;" de retraso","Cumplida"),IF(N($L258)&gt;=1,"Cumplida",IF(NOT(ISNUMBER($E258)),"Sin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plazo")))))))</f>
        <v/>
      </c>
      <c r="O258" s="57" t="n"/>
      <c r="P258" s="61">
        <f>IF(NOT((COUNTA($B258:$K258)+COUNTA($O258))&gt;0),"",IF((IF($C258="","Falta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",""))="","✔ OK","⚠ "&amp;LEFT(IF($C258="","Falta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",""),LEN(IF($C258="","Falta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",""))-3)))</f>
        <v/>
      </c>
      <c r="Q258" s="62">
        <f>IF(NOT((COUNTA($B258:$K258)+COUNTA($O258))&gt;0),"",IF(AND($T258="Sub",N($S258)&gt;0),IF(ISNUMBER(INDEX($D$5:$D$1000,$S258-4)),DATE(YEAR(INDEX($D$5:$D$1000,$S258-4)),MONTH(INDEX($D$5:$D$1000,$S258-4)),1),IF(ISNUMBER(INDEX($E$5:$E$1000,$S258-4)),DATE(YEAR(INDEX($E$5:$E$1000,$S258-4)),MONTH(INDEX($E$5:$E$1000,$S258-4)),1),MesCiclo)),IF(ISNUMBER($D258),DATE(YEAR($D258),MONTH($D258),1),IF(ISNUMBER($E258),DATE(YEAR($E258),MONTH($E258),1),MesCiclo))))</f>
        <v/>
      </c>
      <c r="R258" s="63">
        <f>IF(OR($Q258="",$Q258&lt;&gt;MesCiclo),"",COUNTIF($Q$5:$Q258,MesCiclo))</f>
        <v/>
      </c>
      <c r="S258" s="63">
        <f>IF($T258="","",IF($T258="Macro",ROW(),IFERROR(LOOKUP(2,1/($T$5:$T258="Macro"),ROW($T$5:$T258)),0)))</f>
        <v/>
      </c>
      <c r="T258" s="63">
        <f>IF(NOT((COUNTA($B258:$K258)+COUNTA($O258))&gt;0),"",IF($B258="Subactividad","Sub","Macro"))</f>
        <v/>
      </c>
      <c r="U258" s="63">
        <f>IF($T258="Macro",COUNTIFS($S$5:$S$1000,ROW(),$T$5:$T$1000,"Sub"),"")</f>
        <v/>
      </c>
      <c r="V258" s="63">
        <f>IF($T258="","",IF(ISNUMBER($F258),1,IFERROR(LOOKUP(2,1/($H258:$K258&lt;&gt;""),$H258:$K258),0)))</f>
        <v/>
      </c>
      <c r="W258" s="63">
        <f>IF($T258="","",IF(AND(ISNUMBER($F258),$F258&lt;=IF($Q258=MesCiclo,InicioCiclo,$Q258+MOD(2-WEEKDAY($Q258),7))+6),1,IF(ISNUMBER($H258),$H258,0)))</f>
        <v/>
      </c>
      <c r="X258" s="63">
        <f>IF($T258="","",IF(AND(ISNUMBER($F258),$F258&lt;=IF($Q258=MesCiclo,InicioCiclo,$Q258+MOD(2-WEEKDAY($Q258),7))+13),1,IF(ISNUMBER($I258),$I258,$W258)))</f>
        <v/>
      </c>
      <c r="Y258" s="63">
        <f>IF($T258="","",IF(AND(ISNUMBER($F258),$F258&lt;=IF($Q258=MesCiclo,InicioCiclo,$Q258+MOD(2-WEEKDAY($Q258),7))+20),1,IF(ISNUMBER($J258),$J258,$X258)))</f>
        <v/>
      </c>
      <c r="Z258" s="63">
        <f>IF($T258="","",IF(AND(ISNUMBER($F258),$F258&lt;=IF($Q258=MesCiclo,InicioCiclo,$Q258+MOD(2-WEEKDAY($Q258),7))+27),1,IF(ISNUMBER($K258),$K258,$Y258)))</f>
        <v/>
      </c>
      <c r="AA258" s="63">
        <f>IF($T258="","",IF(AND(ISNUMBER($F258),$F258&lt;=IF($Q258=MesCiclo,InicioCiclo,$Q258+MOD(2-WEEKDAY($Q258),7))+6),1,IF(N($U258)&gt;0,AVERAGEIFS($W$5:$W$1000,$S$5:$S$1000,ROW(),$T$5:$T$1000,"Sub"),$W258)))</f>
        <v/>
      </c>
      <c r="AB258" s="63">
        <f>IF($T258="","",IF(AND(ISNUMBER($F258),$F258&lt;=IF($Q258=MesCiclo,InicioCiclo,$Q258+MOD(2-WEEKDAY($Q258),7))+13),1,IF(N($U258)&gt;0,AVERAGEIFS($X$5:$X$1000,$S$5:$S$1000,ROW(),$T$5:$T$1000,"Sub"),$X258)))</f>
        <v/>
      </c>
      <c r="AC258" s="63">
        <f>IF($T258="","",IF(AND(ISNUMBER($F258),$F258&lt;=IF($Q258=MesCiclo,InicioCiclo,$Q258+MOD(2-WEEKDAY($Q258),7))+20),1,IF(N($U258)&gt;0,AVERAGEIFS($Y$5:$Y$1000,$S$5:$S$1000,ROW(),$T$5:$T$1000,"Sub"),$Y258)))</f>
        <v/>
      </c>
      <c r="AD258" s="63">
        <f>IF($T258="","",IF(AND(ISNUMBER($F258),$F258&lt;=IF($Q258=MesCiclo,InicioCiclo,$Q258+MOD(2-WEEKDAY($Q258),7))+27),1,IF(N($U258)&gt;0,AVERAGEIFS($Z$5:$Z$1000,$S$5:$S$1000,ROW(),$T$5:$T$1000,"Sub"),$Z258)))</f>
        <v/>
      </c>
      <c r="AE258" s="63">
        <f>IF($T258&lt;&gt;"Macro","",IF(COUNTIFS($Q$5:$Q$1000,$Q258,$T$5:$T$1000,"Macro",$G$5:$G$1000,"&gt;0")=0,1/COUNTIFS($Q$5:$Q$1000,$Q258,$T$5:$T$1000,"Macro"),IF(AND(ISNUMBER($G258),N($G258)&gt;0),$G258,SUMIFS($G$5:$G$1000,$Q$5:$Q$1000,$Q258,$T$5:$T$1000,"Macro")/COUNTIFS($Q$5:$Q$1000,$Q258,$T$5:$T$1000,"Macro",$G$5:$G$1000,"&gt;0"))/(COUNTIFS($Q$5:$Q$1000,$Q258,$T$5:$T$1000,"Macro")*SUMIFS($G$5:$G$1000,$Q$5:$Q$1000,$Q258,$T$5:$T$1000,"Macro")/COUNTIFS($Q$5:$Q$1000,$Q258,$T$5:$T$1000,"Macro",$G$5:$G$1000,"&gt;0"))))</f>
        <v/>
      </c>
    </row>
    <row r="259">
      <c r="A259" s="55">
        <f>IF(NOT((COUNTA($B259:$K259)+COUNTA($O259))&gt;0),"",IF($T259="Macro",COUNTIFS($T$5:$T259,"Macro",$Q$5:$Q259,$Q259),IF(N($S259)=0,"?",COUNTIFS(INDEX($T$5:$T$1000,1):INDEX($T$5:$T$1000,$S259-4),"Macro",INDEX($Q$5:$Q$1000,1):INDEX($Q$5:$Q$1000,$S259-4),INDEX($Q$5:$Q$1000,$S259-4))&amp;"."&amp;COUNTIFS($S$5:$S259,$S259,$T$5:$T259,"Sub"))))</f>
        <v/>
      </c>
      <c r="B259" s="56" t="n"/>
      <c r="C259" s="57" t="n"/>
      <c r="D259" s="58" t="n"/>
      <c r="E259" s="58" t="n"/>
      <c r="F259" s="58" t="n"/>
      <c r="G259" s="59" t="n"/>
      <c r="H259" s="59" t="n"/>
      <c r="I259" s="59" t="n"/>
      <c r="J259" s="59" t="n"/>
      <c r="K259" s="59" t="n"/>
      <c r="L259" s="60">
        <f>IF(NOT((COUNTA($B259:$K259)+COUNTA($O259))&gt;0),"",IF(ISNUMBER($F259),1,IF(N($U259)&gt;0,AVERAGEIFS($V$5:$V$1000,$S$5:$S$1000,ROW(),$T$5:$T$1000,"Sub"),$V259)))</f>
        <v/>
      </c>
      <c r="M259" s="55">
        <f>IF($L259="","",IF($L259&gt;=1,"Completado",IF($L259&gt;0,"En curso","Pendiente")))</f>
        <v/>
      </c>
      <c r="N259" s="55">
        <f>IF(NOT((COUNTA($B259:$K259)+COUNTA($O259))&gt;0),"",IF(ISNUMBER($F259),IF(AND(ISNUMBER($E259),$F259&gt;$E259),"Cumplida con "&amp;($F259-$E259)&amp;IF($F259-$E259=1," día"," días")&amp;" de retraso","Cumplida"),IF(N($L259)&gt;=1,"Cumplida",IF(NOT(ISNUMBER($E259)),"Sin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plazo")))))))</f>
        <v/>
      </c>
      <c r="O259" s="57" t="n"/>
      <c r="P259" s="61">
        <f>IF(NOT((COUNTA($B259:$K259)+COUNTA($O259))&gt;0),"",IF((IF($C259="","Falta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",""))="","✔ OK","⚠ "&amp;LEFT(IF($C259="","Falta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",""),LEN(IF($C259="","Falta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",""))-3)))</f>
        <v/>
      </c>
      <c r="Q259" s="62">
        <f>IF(NOT((COUNTA($B259:$K259)+COUNTA($O259))&gt;0),"",IF(AND($T259="Sub",N($S259)&gt;0),IF(ISNUMBER(INDEX($D$5:$D$1000,$S259-4)),DATE(YEAR(INDEX($D$5:$D$1000,$S259-4)),MONTH(INDEX($D$5:$D$1000,$S259-4)),1),IF(ISNUMBER(INDEX($E$5:$E$1000,$S259-4)),DATE(YEAR(INDEX($E$5:$E$1000,$S259-4)),MONTH(INDEX($E$5:$E$1000,$S259-4)),1),MesCiclo)),IF(ISNUMBER($D259),DATE(YEAR($D259),MONTH($D259),1),IF(ISNUMBER($E259),DATE(YEAR($E259),MONTH($E259),1),MesCiclo))))</f>
        <v/>
      </c>
      <c r="R259" s="63">
        <f>IF(OR($Q259="",$Q259&lt;&gt;MesCiclo),"",COUNTIF($Q$5:$Q259,MesCiclo))</f>
        <v/>
      </c>
      <c r="S259" s="63">
        <f>IF($T259="","",IF($T259="Macro",ROW(),IFERROR(LOOKUP(2,1/($T$5:$T259="Macro"),ROW($T$5:$T259)),0)))</f>
        <v/>
      </c>
      <c r="T259" s="63">
        <f>IF(NOT((COUNTA($B259:$K259)+COUNTA($O259))&gt;0),"",IF($B259="Subactividad","Sub","Macro"))</f>
        <v/>
      </c>
      <c r="U259" s="63">
        <f>IF($T259="Macro",COUNTIFS($S$5:$S$1000,ROW(),$T$5:$T$1000,"Sub"),"")</f>
        <v/>
      </c>
      <c r="V259" s="63">
        <f>IF($T259="","",IF(ISNUMBER($F259),1,IFERROR(LOOKUP(2,1/($H259:$K259&lt;&gt;""),$H259:$K259),0)))</f>
        <v/>
      </c>
      <c r="W259" s="63">
        <f>IF($T259="","",IF(AND(ISNUMBER($F259),$F259&lt;=IF($Q259=MesCiclo,InicioCiclo,$Q259+MOD(2-WEEKDAY($Q259),7))+6),1,IF(ISNUMBER($H259),$H259,0)))</f>
        <v/>
      </c>
      <c r="X259" s="63">
        <f>IF($T259="","",IF(AND(ISNUMBER($F259),$F259&lt;=IF($Q259=MesCiclo,InicioCiclo,$Q259+MOD(2-WEEKDAY($Q259),7))+13),1,IF(ISNUMBER($I259),$I259,$W259)))</f>
        <v/>
      </c>
      <c r="Y259" s="63">
        <f>IF($T259="","",IF(AND(ISNUMBER($F259),$F259&lt;=IF($Q259=MesCiclo,InicioCiclo,$Q259+MOD(2-WEEKDAY($Q259),7))+20),1,IF(ISNUMBER($J259),$J259,$X259)))</f>
        <v/>
      </c>
      <c r="Z259" s="63">
        <f>IF($T259="","",IF(AND(ISNUMBER($F259),$F259&lt;=IF($Q259=MesCiclo,InicioCiclo,$Q259+MOD(2-WEEKDAY($Q259),7))+27),1,IF(ISNUMBER($K259),$K259,$Y259)))</f>
        <v/>
      </c>
      <c r="AA259" s="63">
        <f>IF($T259="","",IF(AND(ISNUMBER($F259),$F259&lt;=IF($Q259=MesCiclo,InicioCiclo,$Q259+MOD(2-WEEKDAY($Q259),7))+6),1,IF(N($U259)&gt;0,AVERAGEIFS($W$5:$W$1000,$S$5:$S$1000,ROW(),$T$5:$T$1000,"Sub"),$W259)))</f>
        <v/>
      </c>
      <c r="AB259" s="63">
        <f>IF($T259="","",IF(AND(ISNUMBER($F259),$F259&lt;=IF($Q259=MesCiclo,InicioCiclo,$Q259+MOD(2-WEEKDAY($Q259),7))+13),1,IF(N($U259)&gt;0,AVERAGEIFS($X$5:$X$1000,$S$5:$S$1000,ROW(),$T$5:$T$1000,"Sub"),$X259)))</f>
        <v/>
      </c>
      <c r="AC259" s="63">
        <f>IF($T259="","",IF(AND(ISNUMBER($F259),$F259&lt;=IF($Q259=MesCiclo,InicioCiclo,$Q259+MOD(2-WEEKDAY($Q259),7))+20),1,IF(N($U259)&gt;0,AVERAGEIFS($Y$5:$Y$1000,$S$5:$S$1000,ROW(),$T$5:$T$1000,"Sub"),$Y259)))</f>
        <v/>
      </c>
      <c r="AD259" s="63">
        <f>IF($T259="","",IF(AND(ISNUMBER($F259),$F259&lt;=IF($Q259=MesCiclo,InicioCiclo,$Q259+MOD(2-WEEKDAY($Q259),7))+27),1,IF(N($U259)&gt;0,AVERAGEIFS($Z$5:$Z$1000,$S$5:$S$1000,ROW(),$T$5:$T$1000,"Sub"),$Z259)))</f>
        <v/>
      </c>
      <c r="AE259" s="63">
        <f>IF($T259&lt;&gt;"Macro","",IF(COUNTIFS($Q$5:$Q$1000,$Q259,$T$5:$T$1000,"Macro",$G$5:$G$1000,"&gt;0")=0,1/COUNTIFS($Q$5:$Q$1000,$Q259,$T$5:$T$1000,"Macro"),IF(AND(ISNUMBER($G259),N($G259)&gt;0),$G259,SUMIFS($G$5:$G$1000,$Q$5:$Q$1000,$Q259,$T$5:$T$1000,"Macro")/COUNTIFS($Q$5:$Q$1000,$Q259,$T$5:$T$1000,"Macro",$G$5:$G$1000,"&gt;0"))/(COUNTIFS($Q$5:$Q$1000,$Q259,$T$5:$T$1000,"Macro")*SUMIFS($G$5:$G$1000,$Q$5:$Q$1000,$Q259,$T$5:$T$1000,"Macro")/COUNTIFS($Q$5:$Q$1000,$Q259,$T$5:$T$1000,"Macro",$G$5:$G$1000,"&gt;0"))))</f>
        <v/>
      </c>
    </row>
    <row r="260">
      <c r="A260" s="55">
        <f>IF(NOT((COUNTA($B260:$K260)+COUNTA($O260))&gt;0),"",IF($T260="Macro",COUNTIFS($T$5:$T260,"Macro",$Q$5:$Q260,$Q260),IF(N($S260)=0,"?",COUNTIFS(INDEX($T$5:$T$1000,1):INDEX($T$5:$T$1000,$S260-4),"Macro",INDEX($Q$5:$Q$1000,1):INDEX($Q$5:$Q$1000,$S260-4),INDEX($Q$5:$Q$1000,$S260-4))&amp;"."&amp;COUNTIFS($S$5:$S260,$S260,$T$5:$T260,"Sub"))))</f>
        <v/>
      </c>
      <c r="B260" s="56" t="n"/>
      <c r="C260" s="57" t="n"/>
      <c r="D260" s="58" t="n"/>
      <c r="E260" s="58" t="n"/>
      <c r="F260" s="58" t="n"/>
      <c r="G260" s="59" t="n"/>
      <c r="H260" s="59" t="n"/>
      <c r="I260" s="59" t="n"/>
      <c r="J260" s="59" t="n"/>
      <c r="K260" s="59" t="n"/>
      <c r="L260" s="60">
        <f>IF(NOT((COUNTA($B260:$K260)+COUNTA($O260))&gt;0),"",IF(ISNUMBER($F260),1,IF(N($U260)&gt;0,AVERAGEIFS($V$5:$V$1000,$S$5:$S$1000,ROW(),$T$5:$T$1000,"Sub"),$V260)))</f>
        <v/>
      </c>
      <c r="M260" s="55">
        <f>IF($L260="","",IF($L260&gt;=1,"Completado",IF($L260&gt;0,"En curso","Pendiente")))</f>
        <v/>
      </c>
      <c r="N260" s="55">
        <f>IF(NOT((COUNTA($B260:$K260)+COUNTA($O260))&gt;0),"",IF(ISNUMBER($F260),IF(AND(ISNUMBER($E260),$F260&gt;$E260),"Cumplida con "&amp;($F260-$E260)&amp;IF($F260-$E260=1," día"," días")&amp;" de retraso","Cumplida"),IF(N($L260)&gt;=1,"Cumplida",IF(NOT(ISNUMBER($E260)),"Sin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plazo")))))))</f>
        <v/>
      </c>
      <c r="O260" s="57" t="n"/>
      <c r="P260" s="61">
        <f>IF(NOT((COUNTA($B260:$K260)+COUNTA($O260))&gt;0),"",IF((IF($C260="","Falta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",""))="","✔ OK","⚠ "&amp;LEFT(IF($C260="","Falta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",""),LEN(IF($C260="","Falta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",""))-3)))</f>
        <v/>
      </c>
      <c r="Q260" s="62">
        <f>IF(NOT((COUNTA($B260:$K260)+COUNTA($O260))&gt;0),"",IF(AND($T260="Sub",N($S260)&gt;0),IF(ISNUMBER(INDEX($D$5:$D$1000,$S260-4)),DATE(YEAR(INDEX($D$5:$D$1000,$S260-4)),MONTH(INDEX($D$5:$D$1000,$S260-4)),1),IF(ISNUMBER(INDEX($E$5:$E$1000,$S260-4)),DATE(YEAR(INDEX($E$5:$E$1000,$S260-4)),MONTH(INDEX($E$5:$E$1000,$S260-4)),1),MesCiclo)),IF(ISNUMBER($D260),DATE(YEAR($D260),MONTH($D260),1),IF(ISNUMBER($E260),DATE(YEAR($E260),MONTH($E260),1),MesCiclo))))</f>
        <v/>
      </c>
      <c r="R260" s="63">
        <f>IF(OR($Q260="",$Q260&lt;&gt;MesCiclo),"",COUNTIF($Q$5:$Q260,MesCiclo))</f>
        <v/>
      </c>
      <c r="S260" s="63">
        <f>IF($T260="","",IF($T260="Macro",ROW(),IFERROR(LOOKUP(2,1/($T$5:$T260="Macro"),ROW($T$5:$T260)),0)))</f>
        <v/>
      </c>
      <c r="T260" s="63">
        <f>IF(NOT((COUNTA($B260:$K260)+COUNTA($O260))&gt;0),"",IF($B260="Subactividad","Sub","Macro"))</f>
        <v/>
      </c>
      <c r="U260" s="63">
        <f>IF($T260="Macro",COUNTIFS($S$5:$S$1000,ROW(),$T$5:$T$1000,"Sub"),"")</f>
        <v/>
      </c>
      <c r="V260" s="63">
        <f>IF($T260="","",IF(ISNUMBER($F260),1,IFERROR(LOOKUP(2,1/($H260:$K260&lt;&gt;""),$H260:$K260),0)))</f>
        <v/>
      </c>
      <c r="W260" s="63">
        <f>IF($T260="","",IF(AND(ISNUMBER($F260),$F260&lt;=IF($Q260=MesCiclo,InicioCiclo,$Q260+MOD(2-WEEKDAY($Q260),7))+6),1,IF(ISNUMBER($H260),$H260,0)))</f>
        <v/>
      </c>
      <c r="X260" s="63">
        <f>IF($T260="","",IF(AND(ISNUMBER($F260),$F260&lt;=IF($Q260=MesCiclo,InicioCiclo,$Q260+MOD(2-WEEKDAY($Q260),7))+13),1,IF(ISNUMBER($I260),$I260,$W260)))</f>
        <v/>
      </c>
      <c r="Y260" s="63">
        <f>IF($T260="","",IF(AND(ISNUMBER($F260),$F260&lt;=IF($Q260=MesCiclo,InicioCiclo,$Q260+MOD(2-WEEKDAY($Q260),7))+20),1,IF(ISNUMBER($J260),$J260,$X260)))</f>
        <v/>
      </c>
      <c r="Z260" s="63">
        <f>IF($T260="","",IF(AND(ISNUMBER($F260),$F260&lt;=IF($Q260=MesCiclo,InicioCiclo,$Q260+MOD(2-WEEKDAY($Q260),7))+27),1,IF(ISNUMBER($K260),$K260,$Y260)))</f>
        <v/>
      </c>
      <c r="AA260" s="63">
        <f>IF($T260="","",IF(AND(ISNUMBER($F260),$F260&lt;=IF($Q260=MesCiclo,InicioCiclo,$Q260+MOD(2-WEEKDAY($Q260),7))+6),1,IF(N($U260)&gt;0,AVERAGEIFS($W$5:$W$1000,$S$5:$S$1000,ROW(),$T$5:$T$1000,"Sub"),$W260)))</f>
        <v/>
      </c>
      <c r="AB260" s="63">
        <f>IF($T260="","",IF(AND(ISNUMBER($F260),$F260&lt;=IF($Q260=MesCiclo,InicioCiclo,$Q260+MOD(2-WEEKDAY($Q260),7))+13),1,IF(N($U260)&gt;0,AVERAGEIFS($X$5:$X$1000,$S$5:$S$1000,ROW(),$T$5:$T$1000,"Sub"),$X260)))</f>
        <v/>
      </c>
      <c r="AC260" s="63">
        <f>IF($T260="","",IF(AND(ISNUMBER($F260),$F260&lt;=IF($Q260=MesCiclo,InicioCiclo,$Q260+MOD(2-WEEKDAY($Q260),7))+20),1,IF(N($U260)&gt;0,AVERAGEIFS($Y$5:$Y$1000,$S$5:$S$1000,ROW(),$T$5:$T$1000,"Sub"),$Y260)))</f>
        <v/>
      </c>
      <c r="AD260" s="63">
        <f>IF($T260="","",IF(AND(ISNUMBER($F260),$F260&lt;=IF($Q260=MesCiclo,InicioCiclo,$Q260+MOD(2-WEEKDAY($Q260),7))+27),1,IF(N($U260)&gt;0,AVERAGEIFS($Z$5:$Z$1000,$S$5:$S$1000,ROW(),$T$5:$T$1000,"Sub"),$Z260)))</f>
        <v/>
      </c>
      <c r="AE260" s="63">
        <f>IF($T260&lt;&gt;"Macro","",IF(COUNTIFS($Q$5:$Q$1000,$Q260,$T$5:$T$1000,"Macro",$G$5:$G$1000,"&gt;0")=0,1/COUNTIFS($Q$5:$Q$1000,$Q260,$T$5:$T$1000,"Macro"),IF(AND(ISNUMBER($G260),N($G260)&gt;0),$G260,SUMIFS($G$5:$G$1000,$Q$5:$Q$1000,$Q260,$T$5:$T$1000,"Macro")/COUNTIFS($Q$5:$Q$1000,$Q260,$T$5:$T$1000,"Macro",$G$5:$G$1000,"&gt;0"))/(COUNTIFS($Q$5:$Q$1000,$Q260,$T$5:$T$1000,"Macro")*SUMIFS($G$5:$G$1000,$Q$5:$Q$1000,$Q260,$T$5:$T$1000,"Macro")/COUNTIFS($Q$5:$Q$1000,$Q260,$T$5:$T$1000,"Macro",$G$5:$G$1000,"&gt;0"))))</f>
        <v/>
      </c>
    </row>
    <row r="261">
      <c r="A261" s="55">
        <f>IF(NOT((COUNTA($B261:$K261)+COUNTA($O261))&gt;0),"",IF($T261="Macro",COUNTIFS($T$5:$T261,"Macro",$Q$5:$Q261,$Q261),IF(N($S261)=0,"?",COUNTIFS(INDEX($T$5:$T$1000,1):INDEX($T$5:$T$1000,$S261-4),"Macro",INDEX($Q$5:$Q$1000,1):INDEX($Q$5:$Q$1000,$S261-4),INDEX($Q$5:$Q$1000,$S261-4))&amp;"."&amp;COUNTIFS($S$5:$S261,$S261,$T$5:$T261,"Sub"))))</f>
        <v/>
      </c>
      <c r="B261" s="56" t="n"/>
      <c r="C261" s="57" t="n"/>
      <c r="D261" s="58" t="n"/>
      <c r="E261" s="58" t="n"/>
      <c r="F261" s="58" t="n"/>
      <c r="G261" s="59" t="n"/>
      <c r="H261" s="59" t="n"/>
      <c r="I261" s="59" t="n"/>
      <c r="J261" s="59" t="n"/>
      <c r="K261" s="59" t="n"/>
      <c r="L261" s="60">
        <f>IF(NOT((COUNTA($B261:$K261)+COUNTA($O261))&gt;0),"",IF(ISNUMBER($F261),1,IF(N($U261)&gt;0,AVERAGEIFS($V$5:$V$1000,$S$5:$S$1000,ROW(),$T$5:$T$1000,"Sub"),$V261)))</f>
        <v/>
      </c>
      <c r="M261" s="55">
        <f>IF($L261="","",IF($L261&gt;=1,"Completado",IF($L261&gt;0,"En curso","Pendiente")))</f>
        <v/>
      </c>
      <c r="N261" s="55">
        <f>IF(NOT((COUNTA($B261:$K261)+COUNTA($O261))&gt;0),"",IF(ISNUMBER($F261),IF(AND(ISNUMBER($E261),$F261&gt;$E261),"Cumplida con "&amp;($F261-$E261)&amp;IF($F261-$E261=1," día"," días")&amp;" de retraso","Cumplida"),IF(N($L261)&gt;=1,"Cumplida",IF(NOT(ISNUMBER($E261)),"Sin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plazo")))))))</f>
        <v/>
      </c>
      <c r="O261" s="57" t="n"/>
      <c r="P261" s="61">
        <f>IF(NOT((COUNTA($B261:$K261)+COUNTA($O261))&gt;0),"",IF((IF($C261="","Falta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",""))="","✔ OK","⚠ "&amp;LEFT(IF($C261="","Falta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",""),LEN(IF($C261="","Falta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",""))-3)))</f>
        <v/>
      </c>
      <c r="Q261" s="62">
        <f>IF(NOT((COUNTA($B261:$K261)+COUNTA($O261))&gt;0),"",IF(AND($T261="Sub",N($S261)&gt;0),IF(ISNUMBER(INDEX($D$5:$D$1000,$S261-4)),DATE(YEAR(INDEX($D$5:$D$1000,$S261-4)),MONTH(INDEX($D$5:$D$1000,$S261-4)),1),IF(ISNUMBER(INDEX($E$5:$E$1000,$S261-4)),DATE(YEAR(INDEX($E$5:$E$1000,$S261-4)),MONTH(INDEX($E$5:$E$1000,$S261-4)),1),MesCiclo)),IF(ISNUMBER($D261),DATE(YEAR($D261),MONTH($D261),1),IF(ISNUMBER($E261),DATE(YEAR($E261),MONTH($E261),1),MesCiclo))))</f>
        <v/>
      </c>
      <c r="R261" s="63">
        <f>IF(OR($Q261="",$Q261&lt;&gt;MesCiclo),"",COUNTIF($Q$5:$Q261,MesCiclo))</f>
        <v/>
      </c>
      <c r="S261" s="63">
        <f>IF($T261="","",IF($T261="Macro",ROW(),IFERROR(LOOKUP(2,1/($T$5:$T261="Macro"),ROW($T$5:$T261)),0)))</f>
        <v/>
      </c>
      <c r="T261" s="63">
        <f>IF(NOT((COUNTA($B261:$K261)+COUNTA($O261))&gt;0),"",IF($B261="Subactividad","Sub","Macro"))</f>
        <v/>
      </c>
      <c r="U261" s="63">
        <f>IF($T261="Macro",COUNTIFS($S$5:$S$1000,ROW(),$T$5:$T$1000,"Sub"),"")</f>
        <v/>
      </c>
      <c r="V261" s="63">
        <f>IF($T261="","",IF(ISNUMBER($F261),1,IFERROR(LOOKUP(2,1/($H261:$K261&lt;&gt;""),$H261:$K261),0)))</f>
        <v/>
      </c>
      <c r="W261" s="63">
        <f>IF($T261="","",IF(AND(ISNUMBER($F261),$F261&lt;=IF($Q261=MesCiclo,InicioCiclo,$Q261+MOD(2-WEEKDAY($Q261),7))+6),1,IF(ISNUMBER($H261),$H261,0)))</f>
        <v/>
      </c>
      <c r="X261" s="63">
        <f>IF($T261="","",IF(AND(ISNUMBER($F261),$F261&lt;=IF($Q261=MesCiclo,InicioCiclo,$Q261+MOD(2-WEEKDAY($Q261),7))+13),1,IF(ISNUMBER($I261),$I261,$W261)))</f>
        <v/>
      </c>
      <c r="Y261" s="63">
        <f>IF($T261="","",IF(AND(ISNUMBER($F261),$F261&lt;=IF($Q261=MesCiclo,InicioCiclo,$Q261+MOD(2-WEEKDAY($Q261),7))+20),1,IF(ISNUMBER($J261),$J261,$X261)))</f>
        <v/>
      </c>
      <c r="Z261" s="63">
        <f>IF($T261="","",IF(AND(ISNUMBER($F261),$F261&lt;=IF($Q261=MesCiclo,InicioCiclo,$Q261+MOD(2-WEEKDAY($Q261),7))+27),1,IF(ISNUMBER($K261),$K261,$Y261)))</f>
        <v/>
      </c>
      <c r="AA261" s="63">
        <f>IF($T261="","",IF(AND(ISNUMBER($F261),$F261&lt;=IF($Q261=MesCiclo,InicioCiclo,$Q261+MOD(2-WEEKDAY($Q261),7))+6),1,IF(N($U261)&gt;0,AVERAGEIFS($W$5:$W$1000,$S$5:$S$1000,ROW(),$T$5:$T$1000,"Sub"),$W261)))</f>
        <v/>
      </c>
      <c r="AB261" s="63">
        <f>IF($T261="","",IF(AND(ISNUMBER($F261),$F261&lt;=IF($Q261=MesCiclo,InicioCiclo,$Q261+MOD(2-WEEKDAY($Q261),7))+13),1,IF(N($U261)&gt;0,AVERAGEIFS($X$5:$X$1000,$S$5:$S$1000,ROW(),$T$5:$T$1000,"Sub"),$X261)))</f>
        <v/>
      </c>
      <c r="AC261" s="63">
        <f>IF($T261="","",IF(AND(ISNUMBER($F261),$F261&lt;=IF($Q261=MesCiclo,InicioCiclo,$Q261+MOD(2-WEEKDAY($Q261),7))+20),1,IF(N($U261)&gt;0,AVERAGEIFS($Y$5:$Y$1000,$S$5:$S$1000,ROW(),$T$5:$T$1000,"Sub"),$Y261)))</f>
        <v/>
      </c>
      <c r="AD261" s="63">
        <f>IF($T261="","",IF(AND(ISNUMBER($F261),$F261&lt;=IF($Q261=MesCiclo,InicioCiclo,$Q261+MOD(2-WEEKDAY($Q261),7))+27),1,IF(N($U261)&gt;0,AVERAGEIFS($Z$5:$Z$1000,$S$5:$S$1000,ROW(),$T$5:$T$1000,"Sub"),$Z261)))</f>
        <v/>
      </c>
      <c r="AE261" s="63">
        <f>IF($T261&lt;&gt;"Macro","",IF(COUNTIFS($Q$5:$Q$1000,$Q261,$T$5:$T$1000,"Macro",$G$5:$G$1000,"&gt;0")=0,1/COUNTIFS($Q$5:$Q$1000,$Q261,$T$5:$T$1000,"Macro"),IF(AND(ISNUMBER($G261),N($G261)&gt;0),$G261,SUMIFS($G$5:$G$1000,$Q$5:$Q$1000,$Q261,$T$5:$T$1000,"Macro")/COUNTIFS($Q$5:$Q$1000,$Q261,$T$5:$T$1000,"Macro",$G$5:$G$1000,"&gt;0"))/(COUNTIFS($Q$5:$Q$1000,$Q261,$T$5:$T$1000,"Macro")*SUMIFS($G$5:$G$1000,$Q$5:$Q$1000,$Q261,$T$5:$T$1000,"Macro")/COUNTIFS($Q$5:$Q$1000,$Q261,$T$5:$T$1000,"Macro",$G$5:$G$1000,"&gt;0"))))</f>
        <v/>
      </c>
    </row>
    <row r="262">
      <c r="A262" s="55">
        <f>IF(NOT((COUNTA($B262:$K262)+COUNTA($O262))&gt;0),"",IF($T262="Macro",COUNTIFS($T$5:$T262,"Macro",$Q$5:$Q262,$Q262),IF(N($S262)=0,"?",COUNTIFS(INDEX($T$5:$T$1000,1):INDEX($T$5:$T$1000,$S262-4),"Macro",INDEX($Q$5:$Q$1000,1):INDEX($Q$5:$Q$1000,$S262-4),INDEX($Q$5:$Q$1000,$S262-4))&amp;"."&amp;COUNTIFS($S$5:$S262,$S262,$T$5:$T262,"Sub"))))</f>
        <v/>
      </c>
      <c r="B262" s="56" t="n"/>
      <c r="C262" s="57" t="n"/>
      <c r="D262" s="58" t="n"/>
      <c r="E262" s="58" t="n"/>
      <c r="F262" s="58" t="n"/>
      <c r="G262" s="59" t="n"/>
      <c r="H262" s="59" t="n"/>
      <c r="I262" s="59" t="n"/>
      <c r="J262" s="59" t="n"/>
      <c r="K262" s="59" t="n"/>
      <c r="L262" s="60">
        <f>IF(NOT((COUNTA($B262:$K262)+COUNTA($O262))&gt;0),"",IF(ISNUMBER($F262),1,IF(N($U262)&gt;0,AVERAGEIFS($V$5:$V$1000,$S$5:$S$1000,ROW(),$T$5:$T$1000,"Sub"),$V262)))</f>
        <v/>
      </c>
      <c r="M262" s="55">
        <f>IF($L262="","",IF($L262&gt;=1,"Completado",IF($L262&gt;0,"En curso","Pendiente")))</f>
        <v/>
      </c>
      <c r="N262" s="55">
        <f>IF(NOT((COUNTA($B262:$K262)+COUNTA($O262))&gt;0),"",IF(ISNUMBER($F262),IF(AND(ISNUMBER($E262),$F262&gt;$E262),"Cumplida con "&amp;($F262-$E262)&amp;IF($F262-$E262=1," día"," días")&amp;" de retraso","Cumplida"),IF(N($L262)&gt;=1,"Cumplida",IF(NOT(ISNUMBER($E262)),"Sin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plazo")))))))</f>
        <v/>
      </c>
      <c r="O262" s="57" t="n"/>
      <c r="P262" s="61">
        <f>IF(NOT((COUNTA($B262:$K262)+COUNTA($O262))&gt;0),"",IF((IF($C262="","Falta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",""))="","✔ OK","⚠ "&amp;LEFT(IF($C262="","Falta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",""),LEN(IF($C262="","Falta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",""))-3)))</f>
        <v/>
      </c>
      <c r="Q262" s="62">
        <f>IF(NOT((COUNTA($B262:$K262)+COUNTA($O262))&gt;0),"",IF(AND($T262="Sub",N($S262)&gt;0),IF(ISNUMBER(INDEX($D$5:$D$1000,$S262-4)),DATE(YEAR(INDEX($D$5:$D$1000,$S262-4)),MONTH(INDEX($D$5:$D$1000,$S262-4)),1),IF(ISNUMBER(INDEX($E$5:$E$1000,$S262-4)),DATE(YEAR(INDEX($E$5:$E$1000,$S262-4)),MONTH(INDEX($E$5:$E$1000,$S262-4)),1),MesCiclo)),IF(ISNUMBER($D262),DATE(YEAR($D262),MONTH($D262),1),IF(ISNUMBER($E262),DATE(YEAR($E262),MONTH($E262),1),MesCiclo))))</f>
        <v/>
      </c>
      <c r="R262" s="63">
        <f>IF(OR($Q262="",$Q262&lt;&gt;MesCiclo),"",COUNTIF($Q$5:$Q262,MesCiclo))</f>
        <v/>
      </c>
      <c r="S262" s="63">
        <f>IF($T262="","",IF($T262="Macro",ROW(),IFERROR(LOOKUP(2,1/($T$5:$T262="Macro"),ROW($T$5:$T262)),0)))</f>
        <v/>
      </c>
      <c r="T262" s="63">
        <f>IF(NOT((COUNTA($B262:$K262)+COUNTA($O262))&gt;0),"",IF($B262="Subactividad","Sub","Macro"))</f>
        <v/>
      </c>
      <c r="U262" s="63">
        <f>IF($T262="Macro",COUNTIFS($S$5:$S$1000,ROW(),$T$5:$T$1000,"Sub"),"")</f>
        <v/>
      </c>
      <c r="V262" s="63">
        <f>IF($T262="","",IF(ISNUMBER($F262),1,IFERROR(LOOKUP(2,1/($H262:$K262&lt;&gt;""),$H262:$K262),0)))</f>
        <v/>
      </c>
      <c r="W262" s="63">
        <f>IF($T262="","",IF(AND(ISNUMBER($F262),$F262&lt;=IF($Q262=MesCiclo,InicioCiclo,$Q262+MOD(2-WEEKDAY($Q262),7))+6),1,IF(ISNUMBER($H262),$H262,0)))</f>
        <v/>
      </c>
      <c r="X262" s="63">
        <f>IF($T262="","",IF(AND(ISNUMBER($F262),$F262&lt;=IF($Q262=MesCiclo,InicioCiclo,$Q262+MOD(2-WEEKDAY($Q262),7))+13),1,IF(ISNUMBER($I262),$I262,$W262)))</f>
        <v/>
      </c>
      <c r="Y262" s="63">
        <f>IF($T262="","",IF(AND(ISNUMBER($F262),$F262&lt;=IF($Q262=MesCiclo,InicioCiclo,$Q262+MOD(2-WEEKDAY($Q262),7))+20),1,IF(ISNUMBER($J262),$J262,$X262)))</f>
        <v/>
      </c>
      <c r="Z262" s="63">
        <f>IF($T262="","",IF(AND(ISNUMBER($F262),$F262&lt;=IF($Q262=MesCiclo,InicioCiclo,$Q262+MOD(2-WEEKDAY($Q262),7))+27),1,IF(ISNUMBER($K262),$K262,$Y262)))</f>
        <v/>
      </c>
      <c r="AA262" s="63">
        <f>IF($T262="","",IF(AND(ISNUMBER($F262),$F262&lt;=IF($Q262=MesCiclo,InicioCiclo,$Q262+MOD(2-WEEKDAY($Q262),7))+6),1,IF(N($U262)&gt;0,AVERAGEIFS($W$5:$W$1000,$S$5:$S$1000,ROW(),$T$5:$T$1000,"Sub"),$W262)))</f>
        <v/>
      </c>
      <c r="AB262" s="63">
        <f>IF($T262="","",IF(AND(ISNUMBER($F262),$F262&lt;=IF($Q262=MesCiclo,InicioCiclo,$Q262+MOD(2-WEEKDAY($Q262),7))+13),1,IF(N($U262)&gt;0,AVERAGEIFS($X$5:$X$1000,$S$5:$S$1000,ROW(),$T$5:$T$1000,"Sub"),$X262)))</f>
        <v/>
      </c>
      <c r="AC262" s="63">
        <f>IF($T262="","",IF(AND(ISNUMBER($F262),$F262&lt;=IF($Q262=MesCiclo,InicioCiclo,$Q262+MOD(2-WEEKDAY($Q262),7))+20),1,IF(N($U262)&gt;0,AVERAGEIFS($Y$5:$Y$1000,$S$5:$S$1000,ROW(),$T$5:$T$1000,"Sub"),$Y262)))</f>
        <v/>
      </c>
      <c r="AD262" s="63">
        <f>IF($T262="","",IF(AND(ISNUMBER($F262),$F262&lt;=IF($Q262=MesCiclo,InicioCiclo,$Q262+MOD(2-WEEKDAY($Q262),7))+27),1,IF(N($U262)&gt;0,AVERAGEIFS($Z$5:$Z$1000,$S$5:$S$1000,ROW(),$T$5:$T$1000,"Sub"),$Z262)))</f>
        <v/>
      </c>
      <c r="AE262" s="63">
        <f>IF($T262&lt;&gt;"Macro","",IF(COUNTIFS($Q$5:$Q$1000,$Q262,$T$5:$T$1000,"Macro",$G$5:$G$1000,"&gt;0")=0,1/COUNTIFS($Q$5:$Q$1000,$Q262,$T$5:$T$1000,"Macro"),IF(AND(ISNUMBER($G262),N($G262)&gt;0),$G262,SUMIFS($G$5:$G$1000,$Q$5:$Q$1000,$Q262,$T$5:$T$1000,"Macro")/COUNTIFS($Q$5:$Q$1000,$Q262,$T$5:$T$1000,"Macro",$G$5:$G$1000,"&gt;0"))/(COUNTIFS($Q$5:$Q$1000,$Q262,$T$5:$T$1000,"Macro")*SUMIFS($G$5:$G$1000,$Q$5:$Q$1000,$Q262,$T$5:$T$1000,"Macro")/COUNTIFS($Q$5:$Q$1000,$Q262,$T$5:$T$1000,"Macro",$G$5:$G$1000,"&gt;0"))))</f>
        <v/>
      </c>
    </row>
    <row r="263">
      <c r="A263" s="55">
        <f>IF(NOT((COUNTA($B263:$K263)+COUNTA($O263))&gt;0),"",IF($T263="Macro",COUNTIFS($T$5:$T263,"Macro",$Q$5:$Q263,$Q263),IF(N($S263)=0,"?",COUNTIFS(INDEX($T$5:$T$1000,1):INDEX($T$5:$T$1000,$S263-4),"Macro",INDEX($Q$5:$Q$1000,1):INDEX($Q$5:$Q$1000,$S263-4),INDEX($Q$5:$Q$1000,$S263-4))&amp;"."&amp;COUNTIFS($S$5:$S263,$S263,$T$5:$T263,"Sub"))))</f>
        <v/>
      </c>
      <c r="B263" s="56" t="n"/>
      <c r="C263" s="57" t="n"/>
      <c r="D263" s="58" t="n"/>
      <c r="E263" s="58" t="n"/>
      <c r="F263" s="58" t="n"/>
      <c r="G263" s="59" t="n"/>
      <c r="H263" s="59" t="n"/>
      <c r="I263" s="59" t="n"/>
      <c r="J263" s="59" t="n"/>
      <c r="K263" s="59" t="n"/>
      <c r="L263" s="60">
        <f>IF(NOT((COUNTA($B263:$K263)+COUNTA($O263))&gt;0),"",IF(ISNUMBER($F263),1,IF(N($U263)&gt;0,AVERAGEIFS($V$5:$V$1000,$S$5:$S$1000,ROW(),$T$5:$T$1000,"Sub"),$V263)))</f>
        <v/>
      </c>
      <c r="M263" s="55">
        <f>IF($L263="","",IF($L263&gt;=1,"Completado",IF($L263&gt;0,"En curso","Pendiente")))</f>
        <v/>
      </c>
      <c r="N263" s="55">
        <f>IF(NOT((COUNTA($B263:$K263)+COUNTA($O263))&gt;0),"",IF(ISNUMBER($F263),IF(AND(ISNUMBER($E263),$F263&gt;$E263),"Cumplida con "&amp;($F263-$E263)&amp;IF($F263-$E263=1," día"," días")&amp;" de retraso","Cumplida"),IF(N($L263)&gt;=1,"Cumplida",IF(NOT(ISNUMBER($E263)),"Sin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plazo")))))))</f>
        <v/>
      </c>
      <c r="O263" s="57" t="n"/>
      <c r="P263" s="61">
        <f>IF(NOT((COUNTA($B263:$K263)+COUNTA($O263))&gt;0),"",IF((IF($C263="","Falta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",""))="","✔ OK","⚠ "&amp;LEFT(IF($C263="","Falta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",""),LEN(IF($C263="","Falta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",""))-3)))</f>
        <v/>
      </c>
      <c r="Q263" s="62">
        <f>IF(NOT((COUNTA($B263:$K263)+COUNTA($O263))&gt;0),"",IF(AND($T263="Sub",N($S263)&gt;0),IF(ISNUMBER(INDEX($D$5:$D$1000,$S263-4)),DATE(YEAR(INDEX($D$5:$D$1000,$S263-4)),MONTH(INDEX($D$5:$D$1000,$S263-4)),1),IF(ISNUMBER(INDEX($E$5:$E$1000,$S263-4)),DATE(YEAR(INDEX($E$5:$E$1000,$S263-4)),MONTH(INDEX($E$5:$E$1000,$S263-4)),1),MesCiclo)),IF(ISNUMBER($D263),DATE(YEAR($D263),MONTH($D263),1),IF(ISNUMBER($E263),DATE(YEAR($E263),MONTH($E263),1),MesCiclo))))</f>
        <v/>
      </c>
      <c r="R263" s="63">
        <f>IF(OR($Q263="",$Q263&lt;&gt;MesCiclo),"",COUNTIF($Q$5:$Q263,MesCiclo))</f>
        <v/>
      </c>
      <c r="S263" s="63">
        <f>IF($T263="","",IF($T263="Macro",ROW(),IFERROR(LOOKUP(2,1/($T$5:$T263="Macro"),ROW($T$5:$T263)),0)))</f>
        <v/>
      </c>
      <c r="T263" s="63">
        <f>IF(NOT((COUNTA($B263:$K263)+COUNTA($O263))&gt;0),"",IF($B263="Subactividad","Sub","Macro"))</f>
        <v/>
      </c>
      <c r="U263" s="63">
        <f>IF($T263="Macro",COUNTIFS($S$5:$S$1000,ROW(),$T$5:$T$1000,"Sub"),"")</f>
        <v/>
      </c>
      <c r="V263" s="63">
        <f>IF($T263="","",IF(ISNUMBER($F263),1,IFERROR(LOOKUP(2,1/($H263:$K263&lt;&gt;""),$H263:$K263),0)))</f>
        <v/>
      </c>
      <c r="W263" s="63">
        <f>IF($T263="","",IF(AND(ISNUMBER($F263),$F263&lt;=IF($Q263=MesCiclo,InicioCiclo,$Q263+MOD(2-WEEKDAY($Q263),7))+6),1,IF(ISNUMBER($H263),$H263,0)))</f>
        <v/>
      </c>
      <c r="X263" s="63">
        <f>IF($T263="","",IF(AND(ISNUMBER($F263),$F263&lt;=IF($Q263=MesCiclo,InicioCiclo,$Q263+MOD(2-WEEKDAY($Q263),7))+13),1,IF(ISNUMBER($I263),$I263,$W263)))</f>
        <v/>
      </c>
      <c r="Y263" s="63">
        <f>IF($T263="","",IF(AND(ISNUMBER($F263),$F263&lt;=IF($Q263=MesCiclo,InicioCiclo,$Q263+MOD(2-WEEKDAY($Q263),7))+20),1,IF(ISNUMBER($J263),$J263,$X263)))</f>
        <v/>
      </c>
      <c r="Z263" s="63">
        <f>IF($T263="","",IF(AND(ISNUMBER($F263),$F263&lt;=IF($Q263=MesCiclo,InicioCiclo,$Q263+MOD(2-WEEKDAY($Q263),7))+27),1,IF(ISNUMBER($K263),$K263,$Y263)))</f>
        <v/>
      </c>
      <c r="AA263" s="63">
        <f>IF($T263="","",IF(AND(ISNUMBER($F263),$F263&lt;=IF($Q263=MesCiclo,InicioCiclo,$Q263+MOD(2-WEEKDAY($Q263),7))+6),1,IF(N($U263)&gt;0,AVERAGEIFS($W$5:$W$1000,$S$5:$S$1000,ROW(),$T$5:$T$1000,"Sub"),$W263)))</f>
        <v/>
      </c>
      <c r="AB263" s="63">
        <f>IF($T263="","",IF(AND(ISNUMBER($F263),$F263&lt;=IF($Q263=MesCiclo,InicioCiclo,$Q263+MOD(2-WEEKDAY($Q263),7))+13),1,IF(N($U263)&gt;0,AVERAGEIFS($X$5:$X$1000,$S$5:$S$1000,ROW(),$T$5:$T$1000,"Sub"),$X263)))</f>
        <v/>
      </c>
      <c r="AC263" s="63">
        <f>IF($T263="","",IF(AND(ISNUMBER($F263),$F263&lt;=IF($Q263=MesCiclo,InicioCiclo,$Q263+MOD(2-WEEKDAY($Q263),7))+20),1,IF(N($U263)&gt;0,AVERAGEIFS($Y$5:$Y$1000,$S$5:$S$1000,ROW(),$T$5:$T$1000,"Sub"),$Y263)))</f>
        <v/>
      </c>
      <c r="AD263" s="63">
        <f>IF($T263="","",IF(AND(ISNUMBER($F263),$F263&lt;=IF($Q263=MesCiclo,InicioCiclo,$Q263+MOD(2-WEEKDAY($Q263),7))+27),1,IF(N($U263)&gt;0,AVERAGEIFS($Z$5:$Z$1000,$S$5:$S$1000,ROW(),$T$5:$T$1000,"Sub"),$Z263)))</f>
        <v/>
      </c>
      <c r="AE263" s="63">
        <f>IF($T263&lt;&gt;"Macro","",IF(COUNTIFS($Q$5:$Q$1000,$Q263,$T$5:$T$1000,"Macro",$G$5:$G$1000,"&gt;0")=0,1/COUNTIFS($Q$5:$Q$1000,$Q263,$T$5:$T$1000,"Macro"),IF(AND(ISNUMBER($G263),N($G263)&gt;0),$G263,SUMIFS($G$5:$G$1000,$Q$5:$Q$1000,$Q263,$T$5:$T$1000,"Macro")/COUNTIFS($Q$5:$Q$1000,$Q263,$T$5:$T$1000,"Macro",$G$5:$G$1000,"&gt;0"))/(COUNTIFS($Q$5:$Q$1000,$Q263,$T$5:$T$1000,"Macro")*SUMIFS($G$5:$G$1000,$Q$5:$Q$1000,$Q263,$T$5:$T$1000,"Macro")/COUNTIFS($Q$5:$Q$1000,$Q263,$T$5:$T$1000,"Macro",$G$5:$G$1000,"&gt;0"))))</f>
        <v/>
      </c>
    </row>
    <row r="264">
      <c r="A264" s="55">
        <f>IF(NOT((COUNTA($B264:$K264)+COUNTA($O264))&gt;0),"",IF($T264="Macro",COUNTIFS($T$5:$T264,"Macro",$Q$5:$Q264,$Q264),IF(N($S264)=0,"?",COUNTIFS(INDEX($T$5:$T$1000,1):INDEX($T$5:$T$1000,$S264-4),"Macro",INDEX($Q$5:$Q$1000,1):INDEX($Q$5:$Q$1000,$S264-4),INDEX($Q$5:$Q$1000,$S264-4))&amp;"."&amp;COUNTIFS($S$5:$S264,$S264,$T$5:$T264,"Sub"))))</f>
        <v/>
      </c>
      <c r="B264" s="56" t="n"/>
      <c r="C264" s="57" t="n"/>
      <c r="D264" s="58" t="n"/>
      <c r="E264" s="58" t="n"/>
      <c r="F264" s="58" t="n"/>
      <c r="G264" s="59" t="n"/>
      <c r="H264" s="59" t="n"/>
      <c r="I264" s="59" t="n"/>
      <c r="J264" s="59" t="n"/>
      <c r="K264" s="59" t="n"/>
      <c r="L264" s="60">
        <f>IF(NOT((COUNTA($B264:$K264)+COUNTA($O264))&gt;0),"",IF(ISNUMBER($F264),1,IF(N($U264)&gt;0,AVERAGEIFS($V$5:$V$1000,$S$5:$S$1000,ROW(),$T$5:$T$1000,"Sub"),$V264)))</f>
        <v/>
      </c>
      <c r="M264" s="55">
        <f>IF($L264="","",IF($L264&gt;=1,"Completado",IF($L264&gt;0,"En curso","Pendiente")))</f>
        <v/>
      </c>
      <c r="N264" s="55">
        <f>IF(NOT((COUNTA($B264:$K264)+COUNTA($O264))&gt;0),"",IF(ISNUMBER($F264),IF(AND(ISNUMBER($E264),$F264&gt;$E264),"Cumplida con "&amp;($F264-$E264)&amp;IF($F264-$E264=1," día"," días")&amp;" de retraso","Cumplida"),IF(N($L264)&gt;=1,"Cumplida",IF(NOT(ISNUMBER($E264)),"Sin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plazo")))))))</f>
        <v/>
      </c>
      <c r="O264" s="57" t="n"/>
      <c r="P264" s="61">
        <f>IF(NOT((COUNTA($B264:$K264)+COUNTA($O264))&gt;0),"",IF((IF($C264="","Falta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",""))="","✔ OK","⚠ "&amp;LEFT(IF($C264="","Falta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",""),LEN(IF($C264="","Falta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",""))-3)))</f>
        <v/>
      </c>
      <c r="Q264" s="62">
        <f>IF(NOT((COUNTA($B264:$K264)+COUNTA($O264))&gt;0),"",IF(AND($T264="Sub",N($S264)&gt;0),IF(ISNUMBER(INDEX($D$5:$D$1000,$S264-4)),DATE(YEAR(INDEX($D$5:$D$1000,$S264-4)),MONTH(INDEX($D$5:$D$1000,$S264-4)),1),IF(ISNUMBER(INDEX($E$5:$E$1000,$S264-4)),DATE(YEAR(INDEX($E$5:$E$1000,$S264-4)),MONTH(INDEX($E$5:$E$1000,$S264-4)),1),MesCiclo)),IF(ISNUMBER($D264),DATE(YEAR($D264),MONTH($D264),1),IF(ISNUMBER($E264),DATE(YEAR($E264),MONTH($E264),1),MesCiclo))))</f>
        <v/>
      </c>
      <c r="R264" s="63">
        <f>IF(OR($Q264="",$Q264&lt;&gt;MesCiclo),"",COUNTIF($Q$5:$Q264,MesCiclo))</f>
        <v/>
      </c>
      <c r="S264" s="63">
        <f>IF($T264="","",IF($T264="Macro",ROW(),IFERROR(LOOKUP(2,1/($T$5:$T264="Macro"),ROW($T$5:$T264)),0)))</f>
        <v/>
      </c>
      <c r="T264" s="63">
        <f>IF(NOT((COUNTA($B264:$K264)+COUNTA($O264))&gt;0),"",IF($B264="Subactividad","Sub","Macro"))</f>
        <v/>
      </c>
      <c r="U264" s="63">
        <f>IF($T264="Macro",COUNTIFS($S$5:$S$1000,ROW(),$T$5:$T$1000,"Sub"),"")</f>
        <v/>
      </c>
      <c r="V264" s="63">
        <f>IF($T264="","",IF(ISNUMBER($F264),1,IFERROR(LOOKUP(2,1/($H264:$K264&lt;&gt;""),$H264:$K264),0)))</f>
        <v/>
      </c>
      <c r="W264" s="63">
        <f>IF($T264="","",IF(AND(ISNUMBER($F264),$F264&lt;=IF($Q264=MesCiclo,InicioCiclo,$Q264+MOD(2-WEEKDAY($Q264),7))+6),1,IF(ISNUMBER($H264),$H264,0)))</f>
        <v/>
      </c>
      <c r="X264" s="63">
        <f>IF($T264="","",IF(AND(ISNUMBER($F264),$F264&lt;=IF($Q264=MesCiclo,InicioCiclo,$Q264+MOD(2-WEEKDAY($Q264),7))+13),1,IF(ISNUMBER($I264),$I264,$W264)))</f>
        <v/>
      </c>
      <c r="Y264" s="63">
        <f>IF($T264="","",IF(AND(ISNUMBER($F264),$F264&lt;=IF($Q264=MesCiclo,InicioCiclo,$Q264+MOD(2-WEEKDAY($Q264),7))+20),1,IF(ISNUMBER($J264),$J264,$X264)))</f>
        <v/>
      </c>
      <c r="Z264" s="63">
        <f>IF($T264="","",IF(AND(ISNUMBER($F264),$F264&lt;=IF($Q264=MesCiclo,InicioCiclo,$Q264+MOD(2-WEEKDAY($Q264),7))+27),1,IF(ISNUMBER($K264),$K264,$Y264)))</f>
        <v/>
      </c>
      <c r="AA264" s="63">
        <f>IF($T264="","",IF(AND(ISNUMBER($F264),$F264&lt;=IF($Q264=MesCiclo,InicioCiclo,$Q264+MOD(2-WEEKDAY($Q264),7))+6),1,IF(N($U264)&gt;0,AVERAGEIFS($W$5:$W$1000,$S$5:$S$1000,ROW(),$T$5:$T$1000,"Sub"),$W264)))</f>
        <v/>
      </c>
      <c r="AB264" s="63">
        <f>IF($T264="","",IF(AND(ISNUMBER($F264),$F264&lt;=IF($Q264=MesCiclo,InicioCiclo,$Q264+MOD(2-WEEKDAY($Q264),7))+13),1,IF(N($U264)&gt;0,AVERAGEIFS($X$5:$X$1000,$S$5:$S$1000,ROW(),$T$5:$T$1000,"Sub"),$X264)))</f>
        <v/>
      </c>
      <c r="AC264" s="63">
        <f>IF($T264="","",IF(AND(ISNUMBER($F264),$F264&lt;=IF($Q264=MesCiclo,InicioCiclo,$Q264+MOD(2-WEEKDAY($Q264),7))+20),1,IF(N($U264)&gt;0,AVERAGEIFS($Y$5:$Y$1000,$S$5:$S$1000,ROW(),$T$5:$T$1000,"Sub"),$Y264)))</f>
        <v/>
      </c>
      <c r="AD264" s="63">
        <f>IF($T264="","",IF(AND(ISNUMBER($F264),$F264&lt;=IF($Q264=MesCiclo,InicioCiclo,$Q264+MOD(2-WEEKDAY($Q264),7))+27),1,IF(N($U264)&gt;0,AVERAGEIFS($Z$5:$Z$1000,$S$5:$S$1000,ROW(),$T$5:$T$1000,"Sub"),$Z264)))</f>
        <v/>
      </c>
      <c r="AE264" s="63">
        <f>IF($T264&lt;&gt;"Macro","",IF(COUNTIFS($Q$5:$Q$1000,$Q264,$T$5:$T$1000,"Macro",$G$5:$G$1000,"&gt;0")=0,1/COUNTIFS($Q$5:$Q$1000,$Q264,$T$5:$T$1000,"Macro"),IF(AND(ISNUMBER($G264),N($G264)&gt;0),$G264,SUMIFS($G$5:$G$1000,$Q$5:$Q$1000,$Q264,$T$5:$T$1000,"Macro")/COUNTIFS($Q$5:$Q$1000,$Q264,$T$5:$T$1000,"Macro",$G$5:$G$1000,"&gt;0"))/(COUNTIFS($Q$5:$Q$1000,$Q264,$T$5:$T$1000,"Macro")*SUMIFS($G$5:$G$1000,$Q$5:$Q$1000,$Q264,$T$5:$T$1000,"Macro")/COUNTIFS($Q$5:$Q$1000,$Q264,$T$5:$T$1000,"Macro",$G$5:$G$1000,"&gt;0"))))</f>
        <v/>
      </c>
    </row>
    <row r="265">
      <c r="A265" s="55">
        <f>IF(NOT((COUNTA($B265:$K265)+COUNTA($O265))&gt;0),"",IF($T265="Macro",COUNTIFS($T$5:$T265,"Macro",$Q$5:$Q265,$Q265),IF(N($S265)=0,"?",COUNTIFS(INDEX($T$5:$T$1000,1):INDEX($T$5:$T$1000,$S265-4),"Macro",INDEX($Q$5:$Q$1000,1):INDEX($Q$5:$Q$1000,$S265-4),INDEX($Q$5:$Q$1000,$S265-4))&amp;"."&amp;COUNTIFS($S$5:$S265,$S265,$T$5:$T265,"Sub"))))</f>
        <v/>
      </c>
      <c r="B265" s="56" t="n"/>
      <c r="C265" s="57" t="n"/>
      <c r="D265" s="58" t="n"/>
      <c r="E265" s="58" t="n"/>
      <c r="F265" s="58" t="n"/>
      <c r="G265" s="59" t="n"/>
      <c r="H265" s="59" t="n"/>
      <c r="I265" s="59" t="n"/>
      <c r="J265" s="59" t="n"/>
      <c r="K265" s="59" t="n"/>
      <c r="L265" s="60">
        <f>IF(NOT((COUNTA($B265:$K265)+COUNTA($O265))&gt;0),"",IF(ISNUMBER($F265),1,IF(N($U265)&gt;0,AVERAGEIFS($V$5:$V$1000,$S$5:$S$1000,ROW(),$T$5:$T$1000,"Sub"),$V265)))</f>
        <v/>
      </c>
      <c r="M265" s="55">
        <f>IF($L265="","",IF($L265&gt;=1,"Completado",IF($L265&gt;0,"En curso","Pendiente")))</f>
        <v/>
      </c>
      <c r="N265" s="55">
        <f>IF(NOT((COUNTA($B265:$K265)+COUNTA($O265))&gt;0),"",IF(ISNUMBER($F265),IF(AND(ISNUMBER($E265),$F265&gt;$E265),"Cumplida con "&amp;($F265-$E265)&amp;IF($F265-$E265=1," día"," días")&amp;" de retraso","Cumplida"),IF(N($L265)&gt;=1,"Cumplida",IF(NOT(ISNUMBER($E265)),"Sin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plazo")))))))</f>
        <v/>
      </c>
      <c r="O265" s="57" t="n"/>
      <c r="P265" s="61">
        <f>IF(NOT((COUNTA($B265:$K265)+COUNTA($O265))&gt;0),"",IF((IF($C265="","Falta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",""))="","✔ OK","⚠ "&amp;LEFT(IF($C265="","Falta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",""),LEN(IF($C265="","Falta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",""))-3)))</f>
        <v/>
      </c>
      <c r="Q265" s="62">
        <f>IF(NOT((COUNTA($B265:$K265)+COUNTA($O265))&gt;0),"",IF(AND($T265="Sub",N($S265)&gt;0),IF(ISNUMBER(INDEX($D$5:$D$1000,$S265-4)),DATE(YEAR(INDEX($D$5:$D$1000,$S265-4)),MONTH(INDEX($D$5:$D$1000,$S265-4)),1),IF(ISNUMBER(INDEX($E$5:$E$1000,$S265-4)),DATE(YEAR(INDEX($E$5:$E$1000,$S265-4)),MONTH(INDEX($E$5:$E$1000,$S265-4)),1),MesCiclo)),IF(ISNUMBER($D265),DATE(YEAR($D265),MONTH($D265),1),IF(ISNUMBER($E265),DATE(YEAR($E265),MONTH($E265),1),MesCiclo))))</f>
        <v/>
      </c>
      <c r="R265" s="63">
        <f>IF(OR($Q265="",$Q265&lt;&gt;MesCiclo),"",COUNTIF($Q$5:$Q265,MesCiclo))</f>
        <v/>
      </c>
      <c r="S265" s="63">
        <f>IF($T265="","",IF($T265="Macro",ROW(),IFERROR(LOOKUP(2,1/($T$5:$T265="Macro"),ROW($T$5:$T265)),0)))</f>
        <v/>
      </c>
      <c r="T265" s="63">
        <f>IF(NOT((COUNTA($B265:$K265)+COUNTA($O265))&gt;0),"",IF($B265="Subactividad","Sub","Macro"))</f>
        <v/>
      </c>
      <c r="U265" s="63">
        <f>IF($T265="Macro",COUNTIFS($S$5:$S$1000,ROW(),$T$5:$T$1000,"Sub"),"")</f>
        <v/>
      </c>
      <c r="V265" s="63">
        <f>IF($T265="","",IF(ISNUMBER($F265),1,IFERROR(LOOKUP(2,1/($H265:$K265&lt;&gt;""),$H265:$K265),0)))</f>
        <v/>
      </c>
      <c r="W265" s="63">
        <f>IF($T265="","",IF(AND(ISNUMBER($F265),$F265&lt;=IF($Q265=MesCiclo,InicioCiclo,$Q265+MOD(2-WEEKDAY($Q265),7))+6),1,IF(ISNUMBER($H265),$H265,0)))</f>
        <v/>
      </c>
      <c r="X265" s="63">
        <f>IF($T265="","",IF(AND(ISNUMBER($F265),$F265&lt;=IF($Q265=MesCiclo,InicioCiclo,$Q265+MOD(2-WEEKDAY($Q265),7))+13),1,IF(ISNUMBER($I265),$I265,$W265)))</f>
        <v/>
      </c>
      <c r="Y265" s="63">
        <f>IF($T265="","",IF(AND(ISNUMBER($F265),$F265&lt;=IF($Q265=MesCiclo,InicioCiclo,$Q265+MOD(2-WEEKDAY($Q265),7))+20),1,IF(ISNUMBER($J265),$J265,$X265)))</f>
        <v/>
      </c>
      <c r="Z265" s="63">
        <f>IF($T265="","",IF(AND(ISNUMBER($F265),$F265&lt;=IF($Q265=MesCiclo,InicioCiclo,$Q265+MOD(2-WEEKDAY($Q265),7))+27),1,IF(ISNUMBER($K265),$K265,$Y265)))</f>
        <v/>
      </c>
      <c r="AA265" s="63">
        <f>IF($T265="","",IF(AND(ISNUMBER($F265),$F265&lt;=IF($Q265=MesCiclo,InicioCiclo,$Q265+MOD(2-WEEKDAY($Q265),7))+6),1,IF(N($U265)&gt;0,AVERAGEIFS($W$5:$W$1000,$S$5:$S$1000,ROW(),$T$5:$T$1000,"Sub"),$W265)))</f>
        <v/>
      </c>
      <c r="AB265" s="63">
        <f>IF($T265="","",IF(AND(ISNUMBER($F265),$F265&lt;=IF($Q265=MesCiclo,InicioCiclo,$Q265+MOD(2-WEEKDAY($Q265),7))+13),1,IF(N($U265)&gt;0,AVERAGEIFS($X$5:$X$1000,$S$5:$S$1000,ROW(),$T$5:$T$1000,"Sub"),$X265)))</f>
        <v/>
      </c>
      <c r="AC265" s="63">
        <f>IF($T265="","",IF(AND(ISNUMBER($F265),$F265&lt;=IF($Q265=MesCiclo,InicioCiclo,$Q265+MOD(2-WEEKDAY($Q265),7))+20),1,IF(N($U265)&gt;0,AVERAGEIFS($Y$5:$Y$1000,$S$5:$S$1000,ROW(),$T$5:$T$1000,"Sub"),$Y265)))</f>
        <v/>
      </c>
      <c r="AD265" s="63">
        <f>IF($T265="","",IF(AND(ISNUMBER($F265),$F265&lt;=IF($Q265=MesCiclo,InicioCiclo,$Q265+MOD(2-WEEKDAY($Q265),7))+27),1,IF(N($U265)&gt;0,AVERAGEIFS($Z$5:$Z$1000,$S$5:$S$1000,ROW(),$T$5:$T$1000,"Sub"),$Z265)))</f>
        <v/>
      </c>
      <c r="AE265" s="63">
        <f>IF($T265&lt;&gt;"Macro","",IF(COUNTIFS($Q$5:$Q$1000,$Q265,$T$5:$T$1000,"Macro",$G$5:$G$1000,"&gt;0")=0,1/COUNTIFS($Q$5:$Q$1000,$Q265,$T$5:$T$1000,"Macro"),IF(AND(ISNUMBER($G265),N($G265)&gt;0),$G265,SUMIFS($G$5:$G$1000,$Q$5:$Q$1000,$Q265,$T$5:$T$1000,"Macro")/COUNTIFS($Q$5:$Q$1000,$Q265,$T$5:$T$1000,"Macro",$G$5:$G$1000,"&gt;0"))/(COUNTIFS($Q$5:$Q$1000,$Q265,$T$5:$T$1000,"Macro")*SUMIFS($G$5:$G$1000,$Q$5:$Q$1000,$Q265,$T$5:$T$1000,"Macro")/COUNTIFS($Q$5:$Q$1000,$Q265,$T$5:$T$1000,"Macro",$G$5:$G$1000,"&gt;0"))))</f>
        <v/>
      </c>
    </row>
    <row r="266">
      <c r="A266" s="55">
        <f>IF(NOT((COUNTA($B266:$K266)+COUNTA($O266))&gt;0),"",IF($T266="Macro",COUNTIFS($T$5:$T266,"Macro",$Q$5:$Q266,$Q266),IF(N($S266)=0,"?",COUNTIFS(INDEX($T$5:$T$1000,1):INDEX($T$5:$T$1000,$S266-4),"Macro",INDEX($Q$5:$Q$1000,1):INDEX($Q$5:$Q$1000,$S266-4),INDEX($Q$5:$Q$1000,$S266-4))&amp;"."&amp;COUNTIFS($S$5:$S266,$S266,$T$5:$T266,"Sub"))))</f>
        <v/>
      </c>
      <c r="B266" s="56" t="n"/>
      <c r="C266" s="57" t="n"/>
      <c r="D266" s="58" t="n"/>
      <c r="E266" s="58" t="n"/>
      <c r="F266" s="58" t="n"/>
      <c r="G266" s="59" t="n"/>
      <c r="H266" s="59" t="n"/>
      <c r="I266" s="59" t="n"/>
      <c r="J266" s="59" t="n"/>
      <c r="K266" s="59" t="n"/>
      <c r="L266" s="60">
        <f>IF(NOT((COUNTA($B266:$K266)+COUNTA($O266))&gt;0),"",IF(ISNUMBER($F266),1,IF(N($U266)&gt;0,AVERAGEIFS($V$5:$V$1000,$S$5:$S$1000,ROW(),$T$5:$T$1000,"Sub"),$V266)))</f>
        <v/>
      </c>
      <c r="M266" s="55">
        <f>IF($L266="","",IF($L266&gt;=1,"Completado",IF($L266&gt;0,"En curso","Pendiente")))</f>
        <v/>
      </c>
      <c r="N266" s="55">
        <f>IF(NOT((COUNTA($B266:$K266)+COUNTA($O266))&gt;0),"",IF(ISNUMBER($F266),IF(AND(ISNUMBER($E266),$F266&gt;$E266),"Cumplida con "&amp;($F266-$E266)&amp;IF($F266-$E266=1," día"," días")&amp;" de retraso","Cumplida"),IF(N($L266)&gt;=1,"Cumplida",IF(NOT(ISNUMBER($E266)),"Sin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plazo")))))))</f>
        <v/>
      </c>
      <c r="O266" s="57" t="n"/>
      <c r="P266" s="61">
        <f>IF(NOT((COUNTA($B266:$K266)+COUNTA($O266))&gt;0),"",IF((IF($C266="","Falta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",""))="","✔ OK","⚠ "&amp;LEFT(IF($C266="","Falta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",""),LEN(IF($C266="","Falta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",""))-3)))</f>
        <v/>
      </c>
      <c r="Q266" s="62">
        <f>IF(NOT((COUNTA($B266:$K266)+COUNTA($O266))&gt;0),"",IF(AND($T266="Sub",N($S266)&gt;0),IF(ISNUMBER(INDEX($D$5:$D$1000,$S266-4)),DATE(YEAR(INDEX($D$5:$D$1000,$S266-4)),MONTH(INDEX($D$5:$D$1000,$S266-4)),1),IF(ISNUMBER(INDEX($E$5:$E$1000,$S266-4)),DATE(YEAR(INDEX($E$5:$E$1000,$S266-4)),MONTH(INDEX($E$5:$E$1000,$S266-4)),1),MesCiclo)),IF(ISNUMBER($D266),DATE(YEAR($D266),MONTH($D266),1),IF(ISNUMBER($E266),DATE(YEAR($E266),MONTH($E266),1),MesCiclo))))</f>
        <v/>
      </c>
      <c r="R266" s="63">
        <f>IF(OR($Q266="",$Q266&lt;&gt;MesCiclo),"",COUNTIF($Q$5:$Q266,MesCiclo))</f>
        <v/>
      </c>
      <c r="S266" s="63">
        <f>IF($T266="","",IF($T266="Macro",ROW(),IFERROR(LOOKUP(2,1/($T$5:$T266="Macro"),ROW($T$5:$T266)),0)))</f>
        <v/>
      </c>
      <c r="T266" s="63">
        <f>IF(NOT((COUNTA($B266:$K266)+COUNTA($O266))&gt;0),"",IF($B266="Subactividad","Sub","Macro"))</f>
        <v/>
      </c>
      <c r="U266" s="63">
        <f>IF($T266="Macro",COUNTIFS($S$5:$S$1000,ROW(),$T$5:$T$1000,"Sub"),"")</f>
        <v/>
      </c>
      <c r="V266" s="63">
        <f>IF($T266="","",IF(ISNUMBER($F266),1,IFERROR(LOOKUP(2,1/($H266:$K266&lt;&gt;""),$H266:$K266),0)))</f>
        <v/>
      </c>
      <c r="W266" s="63">
        <f>IF($T266="","",IF(AND(ISNUMBER($F266),$F266&lt;=IF($Q266=MesCiclo,InicioCiclo,$Q266+MOD(2-WEEKDAY($Q266),7))+6),1,IF(ISNUMBER($H266),$H266,0)))</f>
        <v/>
      </c>
      <c r="X266" s="63">
        <f>IF($T266="","",IF(AND(ISNUMBER($F266),$F266&lt;=IF($Q266=MesCiclo,InicioCiclo,$Q266+MOD(2-WEEKDAY($Q266),7))+13),1,IF(ISNUMBER($I266),$I266,$W266)))</f>
        <v/>
      </c>
      <c r="Y266" s="63">
        <f>IF($T266="","",IF(AND(ISNUMBER($F266),$F266&lt;=IF($Q266=MesCiclo,InicioCiclo,$Q266+MOD(2-WEEKDAY($Q266),7))+20),1,IF(ISNUMBER($J266),$J266,$X266)))</f>
        <v/>
      </c>
      <c r="Z266" s="63">
        <f>IF($T266="","",IF(AND(ISNUMBER($F266),$F266&lt;=IF($Q266=MesCiclo,InicioCiclo,$Q266+MOD(2-WEEKDAY($Q266),7))+27),1,IF(ISNUMBER($K266),$K266,$Y266)))</f>
        <v/>
      </c>
      <c r="AA266" s="63">
        <f>IF($T266="","",IF(AND(ISNUMBER($F266),$F266&lt;=IF($Q266=MesCiclo,InicioCiclo,$Q266+MOD(2-WEEKDAY($Q266),7))+6),1,IF(N($U266)&gt;0,AVERAGEIFS($W$5:$W$1000,$S$5:$S$1000,ROW(),$T$5:$T$1000,"Sub"),$W266)))</f>
        <v/>
      </c>
      <c r="AB266" s="63">
        <f>IF($T266="","",IF(AND(ISNUMBER($F266),$F266&lt;=IF($Q266=MesCiclo,InicioCiclo,$Q266+MOD(2-WEEKDAY($Q266),7))+13),1,IF(N($U266)&gt;0,AVERAGEIFS($X$5:$X$1000,$S$5:$S$1000,ROW(),$T$5:$T$1000,"Sub"),$X266)))</f>
        <v/>
      </c>
      <c r="AC266" s="63">
        <f>IF($T266="","",IF(AND(ISNUMBER($F266),$F266&lt;=IF($Q266=MesCiclo,InicioCiclo,$Q266+MOD(2-WEEKDAY($Q266),7))+20),1,IF(N($U266)&gt;0,AVERAGEIFS($Y$5:$Y$1000,$S$5:$S$1000,ROW(),$T$5:$T$1000,"Sub"),$Y266)))</f>
        <v/>
      </c>
      <c r="AD266" s="63">
        <f>IF($T266="","",IF(AND(ISNUMBER($F266),$F266&lt;=IF($Q266=MesCiclo,InicioCiclo,$Q266+MOD(2-WEEKDAY($Q266),7))+27),1,IF(N($U266)&gt;0,AVERAGEIFS($Z$5:$Z$1000,$S$5:$S$1000,ROW(),$T$5:$T$1000,"Sub"),$Z266)))</f>
        <v/>
      </c>
      <c r="AE266" s="63">
        <f>IF($T266&lt;&gt;"Macro","",IF(COUNTIFS($Q$5:$Q$1000,$Q266,$T$5:$T$1000,"Macro",$G$5:$G$1000,"&gt;0")=0,1/COUNTIFS($Q$5:$Q$1000,$Q266,$T$5:$T$1000,"Macro"),IF(AND(ISNUMBER($G266),N($G266)&gt;0),$G266,SUMIFS($G$5:$G$1000,$Q$5:$Q$1000,$Q266,$T$5:$T$1000,"Macro")/COUNTIFS($Q$5:$Q$1000,$Q266,$T$5:$T$1000,"Macro",$G$5:$G$1000,"&gt;0"))/(COUNTIFS($Q$5:$Q$1000,$Q266,$T$5:$T$1000,"Macro")*SUMIFS($G$5:$G$1000,$Q$5:$Q$1000,$Q266,$T$5:$T$1000,"Macro")/COUNTIFS($Q$5:$Q$1000,$Q266,$T$5:$T$1000,"Macro",$G$5:$G$1000,"&gt;0"))))</f>
        <v/>
      </c>
    </row>
    <row r="267">
      <c r="A267" s="55">
        <f>IF(NOT((COUNTA($B267:$K267)+COUNTA($O267))&gt;0),"",IF($T267="Macro",COUNTIFS($T$5:$T267,"Macro",$Q$5:$Q267,$Q267),IF(N($S267)=0,"?",COUNTIFS(INDEX($T$5:$T$1000,1):INDEX($T$5:$T$1000,$S267-4),"Macro",INDEX($Q$5:$Q$1000,1):INDEX($Q$5:$Q$1000,$S267-4),INDEX($Q$5:$Q$1000,$S267-4))&amp;"."&amp;COUNTIFS($S$5:$S267,$S267,$T$5:$T267,"Sub"))))</f>
        <v/>
      </c>
      <c r="B267" s="56" t="n"/>
      <c r="C267" s="57" t="n"/>
      <c r="D267" s="58" t="n"/>
      <c r="E267" s="58" t="n"/>
      <c r="F267" s="58" t="n"/>
      <c r="G267" s="59" t="n"/>
      <c r="H267" s="59" t="n"/>
      <c r="I267" s="59" t="n"/>
      <c r="J267" s="59" t="n"/>
      <c r="K267" s="59" t="n"/>
      <c r="L267" s="60">
        <f>IF(NOT((COUNTA($B267:$K267)+COUNTA($O267))&gt;0),"",IF(ISNUMBER($F267),1,IF(N($U267)&gt;0,AVERAGEIFS($V$5:$V$1000,$S$5:$S$1000,ROW(),$T$5:$T$1000,"Sub"),$V267)))</f>
        <v/>
      </c>
      <c r="M267" s="55">
        <f>IF($L267="","",IF($L267&gt;=1,"Completado",IF($L267&gt;0,"En curso","Pendiente")))</f>
        <v/>
      </c>
      <c r="N267" s="55">
        <f>IF(NOT((COUNTA($B267:$K267)+COUNTA($O267))&gt;0),"",IF(ISNUMBER($F267),IF(AND(ISNUMBER($E267),$F267&gt;$E267),"Cumplida con "&amp;($F267-$E267)&amp;IF($F267-$E267=1," día"," días")&amp;" de retraso","Cumplida"),IF(N($L267)&gt;=1,"Cumplida",IF(NOT(ISNUMBER($E267)),"Sin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plazo")))))))</f>
        <v/>
      </c>
      <c r="O267" s="57" t="n"/>
      <c r="P267" s="61">
        <f>IF(NOT((COUNTA($B267:$K267)+COUNTA($O267))&gt;0),"",IF((IF($C267="","Falta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",""))="","✔ OK","⚠ "&amp;LEFT(IF($C267="","Falta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",""),LEN(IF($C267="","Falta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",""))-3)))</f>
        <v/>
      </c>
      <c r="Q267" s="62">
        <f>IF(NOT((COUNTA($B267:$K267)+COUNTA($O267))&gt;0),"",IF(AND($T267="Sub",N($S267)&gt;0),IF(ISNUMBER(INDEX($D$5:$D$1000,$S267-4)),DATE(YEAR(INDEX($D$5:$D$1000,$S267-4)),MONTH(INDEX($D$5:$D$1000,$S267-4)),1),IF(ISNUMBER(INDEX($E$5:$E$1000,$S267-4)),DATE(YEAR(INDEX($E$5:$E$1000,$S267-4)),MONTH(INDEX($E$5:$E$1000,$S267-4)),1),MesCiclo)),IF(ISNUMBER($D267),DATE(YEAR($D267),MONTH($D267),1),IF(ISNUMBER($E267),DATE(YEAR($E267),MONTH($E267),1),MesCiclo))))</f>
        <v/>
      </c>
      <c r="R267" s="63">
        <f>IF(OR($Q267="",$Q267&lt;&gt;MesCiclo),"",COUNTIF($Q$5:$Q267,MesCiclo))</f>
        <v/>
      </c>
      <c r="S267" s="63">
        <f>IF($T267="","",IF($T267="Macro",ROW(),IFERROR(LOOKUP(2,1/($T$5:$T267="Macro"),ROW($T$5:$T267)),0)))</f>
        <v/>
      </c>
      <c r="T267" s="63">
        <f>IF(NOT((COUNTA($B267:$K267)+COUNTA($O267))&gt;0),"",IF($B267="Subactividad","Sub","Macro"))</f>
        <v/>
      </c>
      <c r="U267" s="63">
        <f>IF($T267="Macro",COUNTIFS($S$5:$S$1000,ROW(),$T$5:$T$1000,"Sub"),"")</f>
        <v/>
      </c>
      <c r="V267" s="63">
        <f>IF($T267="","",IF(ISNUMBER($F267),1,IFERROR(LOOKUP(2,1/($H267:$K267&lt;&gt;""),$H267:$K267),0)))</f>
        <v/>
      </c>
      <c r="W267" s="63">
        <f>IF($T267="","",IF(AND(ISNUMBER($F267),$F267&lt;=IF($Q267=MesCiclo,InicioCiclo,$Q267+MOD(2-WEEKDAY($Q267),7))+6),1,IF(ISNUMBER($H267),$H267,0)))</f>
        <v/>
      </c>
      <c r="X267" s="63">
        <f>IF($T267="","",IF(AND(ISNUMBER($F267),$F267&lt;=IF($Q267=MesCiclo,InicioCiclo,$Q267+MOD(2-WEEKDAY($Q267),7))+13),1,IF(ISNUMBER($I267),$I267,$W267)))</f>
        <v/>
      </c>
      <c r="Y267" s="63">
        <f>IF($T267="","",IF(AND(ISNUMBER($F267),$F267&lt;=IF($Q267=MesCiclo,InicioCiclo,$Q267+MOD(2-WEEKDAY($Q267),7))+20),1,IF(ISNUMBER($J267),$J267,$X267)))</f>
        <v/>
      </c>
      <c r="Z267" s="63">
        <f>IF($T267="","",IF(AND(ISNUMBER($F267),$F267&lt;=IF($Q267=MesCiclo,InicioCiclo,$Q267+MOD(2-WEEKDAY($Q267),7))+27),1,IF(ISNUMBER($K267),$K267,$Y267)))</f>
        <v/>
      </c>
      <c r="AA267" s="63">
        <f>IF($T267="","",IF(AND(ISNUMBER($F267),$F267&lt;=IF($Q267=MesCiclo,InicioCiclo,$Q267+MOD(2-WEEKDAY($Q267),7))+6),1,IF(N($U267)&gt;0,AVERAGEIFS($W$5:$W$1000,$S$5:$S$1000,ROW(),$T$5:$T$1000,"Sub"),$W267)))</f>
        <v/>
      </c>
      <c r="AB267" s="63">
        <f>IF($T267="","",IF(AND(ISNUMBER($F267),$F267&lt;=IF($Q267=MesCiclo,InicioCiclo,$Q267+MOD(2-WEEKDAY($Q267),7))+13),1,IF(N($U267)&gt;0,AVERAGEIFS($X$5:$X$1000,$S$5:$S$1000,ROW(),$T$5:$T$1000,"Sub"),$X267)))</f>
        <v/>
      </c>
      <c r="AC267" s="63">
        <f>IF($T267="","",IF(AND(ISNUMBER($F267),$F267&lt;=IF($Q267=MesCiclo,InicioCiclo,$Q267+MOD(2-WEEKDAY($Q267),7))+20),1,IF(N($U267)&gt;0,AVERAGEIFS($Y$5:$Y$1000,$S$5:$S$1000,ROW(),$T$5:$T$1000,"Sub"),$Y267)))</f>
        <v/>
      </c>
      <c r="AD267" s="63">
        <f>IF($T267="","",IF(AND(ISNUMBER($F267),$F267&lt;=IF($Q267=MesCiclo,InicioCiclo,$Q267+MOD(2-WEEKDAY($Q267),7))+27),1,IF(N($U267)&gt;0,AVERAGEIFS($Z$5:$Z$1000,$S$5:$S$1000,ROW(),$T$5:$T$1000,"Sub"),$Z267)))</f>
        <v/>
      </c>
      <c r="AE267" s="63">
        <f>IF($T267&lt;&gt;"Macro","",IF(COUNTIFS($Q$5:$Q$1000,$Q267,$T$5:$T$1000,"Macro",$G$5:$G$1000,"&gt;0")=0,1/COUNTIFS($Q$5:$Q$1000,$Q267,$T$5:$T$1000,"Macro"),IF(AND(ISNUMBER($G267),N($G267)&gt;0),$G267,SUMIFS($G$5:$G$1000,$Q$5:$Q$1000,$Q267,$T$5:$T$1000,"Macro")/COUNTIFS($Q$5:$Q$1000,$Q267,$T$5:$T$1000,"Macro",$G$5:$G$1000,"&gt;0"))/(COUNTIFS($Q$5:$Q$1000,$Q267,$T$5:$T$1000,"Macro")*SUMIFS($G$5:$G$1000,$Q$5:$Q$1000,$Q267,$T$5:$T$1000,"Macro")/COUNTIFS($Q$5:$Q$1000,$Q267,$T$5:$T$1000,"Macro",$G$5:$G$1000,"&gt;0"))))</f>
        <v/>
      </c>
    </row>
    <row r="268">
      <c r="A268" s="55">
        <f>IF(NOT((COUNTA($B268:$K268)+COUNTA($O268))&gt;0),"",IF($T268="Macro",COUNTIFS($T$5:$T268,"Macro",$Q$5:$Q268,$Q268),IF(N($S268)=0,"?",COUNTIFS(INDEX($T$5:$T$1000,1):INDEX($T$5:$T$1000,$S268-4),"Macro",INDEX($Q$5:$Q$1000,1):INDEX($Q$5:$Q$1000,$S268-4),INDEX($Q$5:$Q$1000,$S268-4))&amp;"."&amp;COUNTIFS($S$5:$S268,$S268,$T$5:$T268,"Sub"))))</f>
        <v/>
      </c>
      <c r="B268" s="56" t="n"/>
      <c r="C268" s="57" t="n"/>
      <c r="D268" s="58" t="n"/>
      <c r="E268" s="58" t="n"/>
      <c r="F268" s="58" t="n"/>
      <c r="G268" s="59" t="n"/>
      <c r="H268" s="59" t="n"/>
      <c r="I268" s="59" t="n"/>
      <c r="J268" s="59" t="n"/>
      <c r="K268" s="59" t="n"/>
      <c r="L268" s="60">
        <f>IF(NOT((COUNTA($B268:$K268)+COUNTA($O268))&gt;0),"",IF(ISNUMBER($F268),1,IF(N($U268)&gt;0,AVERAGEIFS($V$5:$V$1000,$S$5:$S$1000,ROW(),$T$5:$T$1000,"Sub"),$V268)))</f>
        <v/>
      </c>
      <c r="M268" s="55">
        <f>IF($L268="","",IF($L268&gt;=1,"Completado",IF($L268&gt;0,"En curso","Pendiente")))</f>
        <v/>
      </c>
      <c r="N268" s="55">
        <f>IF(NOT((COUNTA($B268:$K268)+COUNTA($O268))&gt;0),"",IF(ISNUMBER($F268),IF(AND(ISNUMBER($E268),$F268&gt;$E268),"Cumplida con "&amp;($F268-$E268)&amp;IF($F268-$E268=1," día"," días")&amp;" de retraso","Cumplida"),IF(N($L268)&gt;=1,"Cumplida",IF(NOT(ISNUMBER($E268)),"Sin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plazo")))))))</f>
        <v/>
      </c>
      <c r="O268" s="57" t="n"/>
      <c r="P268" s="61">
        <f>IF(NOT((COUNTA($B268:$K268)+COUNTA($O268))&gt;0),"",IF((IF($C268="","Falta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",""))="","✔ OK","⚠ "&amp;LEFT(IF($C268="","Falta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",""),LEN(IF($C268="","Falta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",""))-3)))</f>
        <v/>
      </c>
      <c r="Q268" s="62">
        <f>IF(NOT((COUNTA($B268:$K268)+COUNTA($O268))&gt;0),"",IF(AND($T268="Sub",N($S268)&gt;0),IF(ISNUMBER(INDEX($D$5:$D$1000,$S268-4)),DATE(YEAR(INDEX($D$5:$D$1000,$S268-4)),MONTH(INDEX($D$5:$D$1000,$S268-4)),1),IF(ISNUMBER(INDEX($E$5:$E$1000,$S268-4)),DATE(YEAR(INDEX($E$5:$E$1000,$S268-4)),MONTH(INDEX($E$5:$E$1000,$S268-4)),1),MesCiclo)),IF(ISNUMBER($D268),DATE(YEAR($D268),MONTH($D268),1),IF(ISNUMBER($E268),DATE(YEAR($E268),MONTH($E268),1),MesCiclo))))</f>
        <v/>
      </c>
      <c r="R268" s="63">
        <f>IF(OR($Q268="",$Q268&lt;&gt;MesCiclo),"",COUNTIF($Q$5:$Q268,MesCiclo))</f>
        <v/>
      </c>
      <c r="S268" s="63">
        <f>IF($T268="","",IF($T268="Macro",ROW(),IFERROR(LOOKUP(2,1/($T$5:$T268="Macro"),ROW($T$5:$T268)),0)))</f>
        <v/>
      </c>
      <c r="T268" s="63">
        <f>IF(NOT((COUNTA($B268:$K268)+COUNTA($O268))&gt;0),"",IF($B268="Subactividad","Sub","Macro"))</f>
        <v/>
      </c>
      <c r="U268" s="63">
        <f>IF($T268="Macro",COUNTIFS($S$5:$S$1000,ROW(),$T$5:$T$1000,"Sub"),"")</f>
        <v/>
      </c>
      <c r="V268" s="63">
        <f>IF($T268="","",IF(ISNUMBER($F268),1,IFERROR(LOOKUP(2,1/($H268:$K268&lt;&gt;""),$H268:$K268),0)))</f>
        <v/>
      </c>
      <c r="W268" s="63">
        <f>IF($T268="","",IF(AND(ISNUMBER($F268),$F268&lt;=IF($Q268=MesCiclo,InicioCiclo,$Q268+MOD(2-WEEKDAY($Q268),7))+6),1,IF(ISNUMBER($H268),$H268,0)))</f>
        <v/>
      </c>
      <c r="X268" s="63">
        <f>IF($T268="","",IF(AND(ISNUMBER($F268),$F268&lt;=IF($Q268=MesCiclo,InicioCiclo,$Q268+MOD(2-WEEKDAY($Q268),7))+13),1,IF(ISNUMBER($I268),$I268,$W268)))</f>
        <v/>
      </c>
      <c r="Y268" s="63">
        <f>IF($T268="","",IF(AND(ISNUMBER($F268),$F268&lt;=IF($Q268=MesCiclo,InicioCiclo,$Q268+MOD(2-WEEKDAY($Q268),7))+20),1,IF(ISNUMBER($J268),$J268,$X268)))</f>
        <v/>
      </c>
      <c r="Z268" s="63">
        <f>IF($T268="","",IF(AND(ISNUMBER($F268),$F268&lt;=IF($Q268=MesCiclo,InicioCiclo,$Q268+MOD(2-WEEKDAY($Q268),7))+27),1,IF(ISNUMBER($K268),$K268,$Y268)))</f>
        <v/>
      </c>
      <c r="AA268" s="63">
        <f>IF($T268="","",IF(AND(ISNUMBER($F268),$F268&lt;=IF($Q268=MesCiclo,InicioCiclo,$Q268+MOD(2-WEEKDAY($Q268),7))+6),1,IF(N($U268)&gt;0,AVERAGEIFS($W$5:$W$1000,$S$5:$S$1000,ROW(),$T$5:$T$1000,"Sub"),$W268)))</f>
        <v/>
      </c>
      <c r="AB268" s="63">
        <f>IF($T268="","",IF(AND(ISNUMBER($F268),$F268&lt;=IF($Q268=MesCiclo,InicioCiclo,$Q268+MOD(2-WEEKDAY($Q268),7))+13),1,IF(N($U268)&gt;0,AVERAGEIFS($X$5:$X$1000,$S$5:$S$1000,ROW(),$T$5:$T$1000,"Sub"),$X268)))</f>
        <v/>
      </c>
      <c r="AC268" s="63">
        <f>IF($T268="","",IF(AND(ISNUMBER($F268),$F268&lt;=IF($Q268=MesCiclo,InicioCiclo,$Q268+MOD(2-WEEKDAY($Q268),7))+20),1,IF(N($U268)&gt;0,AVERAGEIFS($Y$5:$Y$1000,$S$5:$S$1000,ROW(),$T$5:$T$1000,"Sub"),$Y268)))</f>
        <v/>
      </c>
      <c r="AD268" s="63">
        <f>IF($T268="","",IF(AND(ISNUMBER($F268),$F268&lt;=IF($Q268=MesCiclo,InicioCiclo,$Q268+MOD(2-WEEKDAY($Q268),7))+27),1,IF(N($U268)&gt;0,AVERAGEIFS($Z$5:$Z$1000,$S$5:$S$1000,ROW(),$T$5:$T$1000,"Sub"),$Z268)))</f>
        <v/>
      </c>
      <c r="AE268" s="63">
        <f>IF($T268&lt;&gt;"Macro","",IF(COUNTIFS($Q$5:$Q$1000,$Q268,$T$5:$T$1000,"Macro",$G$5:$G$1000,"&gt;0")=0,1/COUNTIFS($Q$5:$Q$1000,$Q268,$T$5:$T$1000,"Macro"),IF(AND(ISNUMBER($G268),N($G268)&gt;0),$G268,SUMIFS($G$5:$G$1000,$Q$5:$Q$1000,$Q268,$T$5:$T$1000,"Macro")/COUNTIFS($Q$5:$Q$1000,$Q268,$T$5:$T$1000,"Macro",$G$5:$G$1000,"&gt;0"))/(COUNTIFS($Q$5:$Q$1000,$Q268,$T$5:$T$1000,"Macro")*SUMIFS($G$5:$G$1000,$Q$5:$Q$1000,$Q268,$T$5:$T$1000,"Macro")/COUNTIFS($Q$5:$Q$1000,$Q268,$T$5:$T$1000,"Macro",$G$5:$G$1000,"&gt;0"))))</f>
        <v/>
      </c>
    </row>
    <row r="269">
      <c r="A269" s="55">
        <f>IF(NOT((COUNTA($B269:$K269)+COUNTA($O269))&gt;0),"",IF($T269="Macro",COUNTIFS($T$5:$T269,"Macro",$Q$5:$Q269,$Q269),IF(N($S269)=0,"?",COUNTIFS(INDEX($T$5:$T$1000,1):INDEX($T$5:$T$1000,$S269-4),"Macro",INDEX($Q$5:$Q$1000,1):INDEX($Q$5:$Q$1000,$S269-4),INDEX($Q$5:$Q$1000,$S269-4))&amp;"."&amp;COUNTIFS($S$5:$S269,$S269,$T$5:$T269,"Sub"))))</f>
        <v/>
      </c>
      <c r="B269" s="56" t="n"/>
      <c r="C269" s="57" t="n"/>
      <c r="D269" s="58" t="n"/>
      <c r="E269" s="58" t="n"/>
      <c r="F269" s="58" t="n"/>
      <c r="G269" s="59" t="n"/>
      <c r="H269" s="59" t="n"/>
      <c r="I269" s="59" t="n"/>
      <c r="J269" s="59" t="n"/>
      <c r="K269" s="59" t="n"/>
      <c r="L269" s="60">
        <f>IF(NOT((COUNTA($B269:$K269)+COUNTA($O269))&gt;0),"",IF(ISNUMBER($F269),1,IF(N($U269)&gt;0,AVERAGEIFS($V$5:$V$1000,$S$5:$S$1000,ROW(),$T$5:$T$1000,"Sub"),$V269)))</f>
        <v/>
      </c>
      <c r="M269" s="55">
        <f>IF($L269="","",IF($L269&gt;=1,"Completado",IF($L269&gt;0,"En curso","Pendiente")))</f>
        <v/>
      </c>
      <c r="N269" s="55">
        <f>IF(NOT((COUNTA($B269:$K269)+COUNTA($O269))&gt;0),"",IF(ISNUMBER($F269),IF(AND(ISNUMBER($E269),$F269&gt;$E269),"Cumplida con "&amp;($F269-$E269)&amp;IF($F269-$E269=1," día"," días")&amp;" de retraso","Cumplida"),IF(N($L269)&gt;=1,"Cumplida",IF(NOT(ISNUMBER($E269)),"Sin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plazo")))))))</f>
        <v/>
      </c>
      <c r="O269" s="57" t="n"/>
      <c r="P269" s="61">
        <f>IF(NOT((COUNTA($B269:$K269)+COUNTA($O269))&gt;0),"",IF((IF($C269="","Falta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",""))="","✔ OK","⚠ "&amp;LEFT(IF($C269="","Falta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",""),LEN(IF($C269="","Falta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",""))-3)))</f>
        <v/>
      </c>
      <c r="Q269" s="62">
        <f>IF(NOT((COUNTA($B269:$K269)+COUNTA($O269))&gt;0),"",IF(AND($T269="Sub",N($S269)&gt;0),IF(ISNUMBER(INDEX($D$5:$D$1000,$S269-4)),DATE(YEAR(INDEX($D$5:$D$1000,$S269-4)),MONTH(INDEX($D$5:$D$1000,$S269-4)),1),IF(ISNUMBER(INDEX($E$5:$E$1000,$S269-4)),DATE(YEAR(INDEX($E$5:$E$1000,$S269-4)),MONTH(INDEX($E$5:$E$1000,$S269-4)),1),MesCiclo)),IF(ISNUMBER($D269),DATE(YEAR($D269),MONTH($D269),1),IF(ISNUMBER($E269),DATE(YEAR($E269),MONTH($E269),1),MesCiclo))))</f>
        <v/>
      </c>
      <c r="R269" s="63">
        <f>IF(OR($Q269="",$Q269&lt;&gt;MesCiclo),"",COUNTIF($Q$5:$Q269,MesCiclo))</f>
        <v/>
      </c>
      <c r="S269" s="63">
        <f>IF($T269="","",IF($T269="Macro",ROW(),IFERROR(LOOKUP(2,1/($T$5:$T269="Macro"),ROW($T$5:$T269)),0)))</f>
        <v/>
      </c>
      <c r="T269" s="63">
        <f>IF(NOT((COUNTA($B269:$K269)+COUNTA($O269))&gt;0),"",IF($B269="Subactividad","Sub","Macro"))</f>
        <v/>
      </c>
      <c r="U269" s="63">
        <f>IF($T269="Macro",COUNTIFS($S$5:$S$1000,ROW(),$T$5:$T$1000,"Sub"),"")</f>
        <v/>
      </c>
      <c r="V269" s="63">
        <f>IF($T269="","",IF(ISNUMBER($F269),1,IFERROR(LOOKUP(2,1/($H269:$K269&lt;&gt;""),$H269:$K269),0)))</f>
        <v/>
      </c>
      <c r="W269" s="63">
        <f>IF($T269="","",IF(AND(ISNUMBER($F269),$F269&lt;=IF($Q269=MesCiclo,InicioCiclo,$Q269+MOD(2-WEEKDAY($Q269),7))+6),1,IF(ISNUMBER($H269),$H269,0)))</f>
        <v/>
      </c>
      <c r="X269" s="63">
        <f>IF($T269="","",IF(AND(ISNUMBER($F269),$F269&lt;=IF($Q269=MesCiclo,InicioCiclo,$Q269+MOD(2-WEEKDAY($Q269),7))+13),1,IF(ISNUMBER($I269),$I269,$W269)))</f>
        <v/>
      </c>
      <c r="Y269" s="63">
        <f>IF($T269="","",IF(AND(ISNUMBER($F269),$F269&lt;=IF($Q269=MesCiclo,InicioCiclo,$Q269+MOD(2-WEEKDAY($Q269),7))+20),1,IF(ISNUMBER($J269),$J269,$X269)))</f>
        <v/>
      </c>
      <c r="Z269" s="63">
        <f>IF($T269="","",IF(AND(ISNUMBER($F269),$F269&lt;=IF($Q269=MesCiclo,InicioCiclo,$Q269+MOD(2-WEEKDAY($Q269),7))+27),1,IF(ISNUMBER($K269),$K269,$Y269)))</f>
        <v/>
      </c>
      <c r="AA269" s="63">
        <f>IF($T269="","",IF(AND(ISNUMBER($F269),$F269&lt;=IF($Q269=MesCiclo,InicioCiclo,$Q269+MOD(2-WEEKDAY($Q269),7))+6),1,IF(N($U269)&gt;0,AVERAGEIFS($W$5:$W$1000,$S$5:$S$1000,ROW(),$T$5:$T$1000,"Sub"),$W269)))</f>
        <v/>
      </c>
      <c r="AB269" s="63">
        <f>IF($T269="","",IF(AND(ISNUMBER($F269),$F269&lt;=IF($Q269=MesCiclo,InicioCiclo,$Q269+MOD(2-WEEKDAY($Q269),7))+13),1,IF(N($U269)&gt;0,AVERAGEIFS($X$5:$X$1000,$S$5:$S$1000,ROW(),$T$5:$T$1000,"Sub"),$X269)))</f>
        <v/>
      </c>
      <c r="AC269" s="63">
        <f>IF($T269="","",IF(AND(ISNUMBER($F269),$F269&lt;=IF($Q269=MesCiclo,InicioCiclo,$Q269+MOD(2-WEEKDAY($Q269),7))+20),1,IF(N($U269)&gt;0,AVERAGEIFS($Y$5:$Y$1000,$S$5:$S$1000,ROW(),$T$5:$T$1000,"Sub"),$Y269)))</f>
        <v/>
      </c>
      <c r="AD269" s="63">
        <f>IF($T269="","",IF(AND(ISNUMBER($F269),$F269&lt;=IF($Q269=MesCiclo,InicioCiclo,$Q269+MOD(2-WEEKDAY($Q269),7))+27),1,IF(N($U269)&gt;0,AVERAGEIFS($Z$5:$Z$1000,$S$5:$S$1000,ROW(),$T$5:$T$1000,"Sub"),$Z269)))</f>
        <v/>
      </c>
      <c r="AE269" s="63">
        <f>IF($T269&lt;&gt;"Macro","",IF(COUNTIFS($Q$5:$Q$1000,$Q269,$T$5:$T$1000,"Macro",$G$5:$G$1000,"&gt;0")=0,1/COUNTIFS($Q$5:$Q$1000,$Q269,$T$5:$T$1000,"Macro"),IF(AND(ISNUMBER($G269),N($G269)&gt;0),$G269,SUMIFS($G$5:$G$1000,$Q$5:$Q$1000,$Q269,$T$5:$T$1000,"Macro")/COUNTIFS($Q$5:$Q$1000,$Q269,$T$5:$T$1000,"Macro",$G$5:$G$1000,"&gt;0"))/(COUNTIFS($Q$5:$Q$1000,$Q269,$T$5:$T$1000,"Macro")*SUMIFS($G$5:$G$1000,$Q$5:$Q$1000,$Q269,$T$5:$T$1000,"Macro")/COUNTIFS($Q$5:$Q$1000,$Q269,$T$5:$T$1000,"Macro",$G$5:$G$1000,"&gt;0"))))</f>
        <v/>
      </c>
    </row>
    <row r="270">
      <c r="A270" s="55">
        <f>IF(NOT((COUNTA($B270:$K270)+COUNTA($O270))&gt;0),"",IF($T270="Macro",COUNTIFS($T$5:$T270,"Macro",$Q$5:$Q270,$Q270),IF(N($S270)=0,"?",COUNTIFS(INDEX($T$5:$T$1000,1):INDEX($T$5:$T$1000,$S270-4),"Macro",INDEX($Q$5:$Q$1000,1):INDEX($Q$5:$Q$1000,$S270-4),INDEX($Q$5:$Q$1000,$S270-4))&amp;"."&amp;COUNTIFS($S$5:$S270,$S270,$T$5:$T270,"Sub"))))</f>
        <v/>
      </c>
      <c r="B270" s="56" t="n"/>
      <c r="C270" s="57" t="n"/>
      <c r="D270" s="58" t="n"/>
      <c r="E270" s="58" t="n"/>
      <c r="F270" s="58" t="n"/>
      <c r="G270" s="59" t="n"/>
      <c r="H270" s="59" t="n"/>
      <c r="I270" s="59" t="n"/>
      <c r="J270" s="59" t="n"/>
      <c r="K270" s="59" t="n"/>
      <c r="L270" s="60">
        <f>IF(NOT((COUNTA($B270:$K270)+COUNTA($O270))&gt;0),"",IF(ISNUMBER($F270),1,IF(N($U270)&gt;0,AVERAGEIFS($V$5:$V$1000,$S$5:$S$1000,ROW(),$T$5:$T$1000,"Sub"),$V270)))</f>
        <v/>
      </c>
      <c r="M270" s="55">
        <f>IF($L270="","",IF($L270&gt;=1,"Completado",IF($L270&gt;0,"En curso","Pendiente")))</f>
        <v/>
      </c>
      <c r="N270" s="55">
        <f>IF(NOT((COUNTA($B270:$K270)+COUNTA($O270))&gt;0),"",IF(ISNUMBER($F270),IF(AND(ISNUMBER($E270),$F270&gt;$E270),"Cumplida con "&amp;($F270-$E270)&amp;IF($F270-$E270=1," día"," días")&amp;" de retraso","Cumplida"),IF(N($L270)&gt;=1,"Cumplida",IF(NOT(ISNUMBER($E270)),"Sin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plazo")))))))</f>
        <v/>
      </c>
      <c r="O270" s="57" t="n"/>
      <c r="P270" s="61">
        <f>IF(NOT((COUNTA($B270:$K270)+COUNTA($O270))&gt;0),"",IF((IF($C270="","Falta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",""))="","✔ OK","⚠ "&amp;LEFT(IF($C270="","Falta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",""),LEN(IF($C270="","Falta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",""))-3)))</f>
        <v/>
      </c>
      <c r="Q270" s="62">
        <f>IF(NOT((COUNTA($B270:$K270)+COUNTA($O270))&gt;0),"",IF(AND($T270="Sub",N($S270)&gt;0),IF(ISNUMBER(INDEX($D$5:$D$1000,$S270-4)),DATE(YEAR(INDEX($D$5:$D$1000,$S270-4)),MONTH(INDEX($D$5:$D$1000,$S270-4)),1),IF(ISNUMBER(INDEX($E$5:$E$1000,$S270-4)),DATE(YEAR(INDEX($E$5:$E$1000,$S270-4)),MONTH(INDEX($E$5:$E$1000,$S270-4)),1),MesCiclo)),IF(ISNUMBER($D270),DATE(YEAR($D270),MONTH($D270),1),IF(ISNUMBER($E270),DATE(YEAR($E270),MONTH($E270),1),MesCiclo))))</f>
        <v/>
      </c>
      <c r="R270" s="63">
        <f>IF(OR($Q270="",$Q270&lt;&gt;MesCiclo),"",COUNTIF($Q$5:$Q270,MesCiclo))</f>
        <v/>
      </c>
      <c r="S270" s="63">
        <f>IF($T270="","",IF($T270="Macro",ROW(),IFERROR(LOOKUP(2,1/($T$5:$T270="Macro"),ROW($T$5:$T270)),0)))</f>
        <v/>
      </c>
      <c r="T270" s="63">
        <f>IF(NOT((COUNTA($B270:$K270)+COUNTA($O270))&gt;0),"",IF($B270="Subactividad","Sub","Macro"))</f>
        <v/>
      </c>
      <c r="U270" s="63">
        <f>IF($T270="Macro",COUNTIFS($S$5:$S$1000,ROW(),$T$5:$T$1000,"Sub"),"")</f>
        <v/>
      </c>
      <c r="V270" s="63">
        <f>IF($T270="","",IF(ISNUMBER($F270),1,IFERROR(LOOKUP(2,1/($H270:$K270&lt;&gt;""),$H270:$K270),0)))</f>
        <v/>
      </c>
      <c r="W270" s="63">
        <f>IF($T270="","",IF(AND(ISNUMBER($F270),$F270&lt;=IF($Q270=MesCiclo,InicioCiclo,$Q270+MOD(2-WEEKDAY($Q270),7))+6),1,IF(ISNUMBER($H270),$H270,0)))</f>
        <v/>
      </c>
      <c r="X270" s="63">
        <f>IF($T270="","",IF(AND(ISNUMBER($F270),$F270&lt;=IF($Q270=MesCiclo,InicioCiclo,$Q270+MOD(2-WEEKDAY($Q270),7))+13),1,IF(ISNUMBER($I270),$I270,$W270)))</f>
        <v/>
      </c>
      <c r="Y270" s="63">
        <f>IF($T270="","",IF(AND(ISNUMBER($F270),$F270&lt;=IF($Q270=MesCiclo,InicioCiclo,$Q270+MOD(2-WEEKDAY($Q270),7))+20),1,IF(ISNUMBER($J270),$J270,$X270)))</f>
        <v/>
      </c>
      <c r="Z270" s="63">
        <f>IF($T270="","",IF(AND(ISNUMBER($F270),$F270&lt;=IF($Q270=MesCiclo,InicioCiclo,$Q270+MOD(2-WEEKDAY($Q270),7))+27),1,IF(ISNUMBER($K270),$K270,$Y270)))</f>
        <v/>
      </c>
      <c r="AA270" s="63">
        <f>IF($T270="","",IF(AND(ISNUMBER($F270),$F270&lt;=IF($Q270=MesCiclo,InicioCiclo,$Q270+MOD(2-WEEKDAY($Q270),7))+6),1,IF(N($U270)&gt;0,AVERAGEIFS($W$5:$W$1000,$S$5:$S$1000,ROW(),$T$5:$T$1000,"Sub"),$W270)))</f>
        <v/>
      </c>
      <c r="AB270" s="63">
        <f>IF($T270="","",IF(AND(ISNUMBER($F270),$F270&lt;=IF($Q270=MesCiclo,InicioCiclo,$Q270+MOD(2-WEEKDAY($Q270),7))+13),1,IF(N($U270)&gt;0,AVERAGEIFS($X$5:$X$1000,$S$5:$S$1000,ROW(),$T$5:$T$1000,"Sub"),$X270)))</f>
        <v/>
      </c>
      <c r="AC270" s="63">
        <f>IF($T270="","",IF(AND(ISNUMBER($F270),$F270&lt;=IF($Q270=MesCiclo,InicioCiclo,$Q270+MOD(2-WEEKDAY($Q270),7))+20),1,IF(N($U270)&gt;0,AVERAGEIFS($Y$5:$Y$1000,$S$5:$S$1000,ROW(),$T$5:$T$1000,"Sub"),$Y270)))</f>
        <v/>
      </c>
      <c r="AD270" s="63">
        <f>IF($T270="","",IF(AND(ISNUMBER($F270),$F270&lt;=IF($Q270=MesCiclo,InicioCiclo,$Q270+MOD(2-WEEKDAY($Q270),7))+27),1,IF(N($U270)&gt;0,AVERAGEIFS($Z$5:$Z$1000,$S$5:$S$1000,ROW(),$T$5:$T$1000,"Sub"),$Z270)))</f>
        <v/>
      </c>
      <c r="AE270" s="63">
        <f>IF($T270&lt;&gt;"Macro","",IF(COUNTIFS($Q$5:$Q$1000,$Q270,$T$5:$T$1000,"Macro",$G$5:$G$1000,"&gt;0")=0,1/COUNTIFS($Q$5:$Q$1000,$Q270,$T$5:$T$1000,"Macro"),IF(AND(ISNUMBER($G270),N($G270)&gt;0),$G270,SUMIFS($G$5:$G$1000,$Q$5:$Q$1000,$Q270,$T$5:$T$1000,"Macro")/COUNTIFS($Q$5:$Q$1000,$Q270,$T$5:$T$1000,"Macro",$G$5:$G$1000,"&gt;0"))/(COUNTIFS($Q$5:$Q$1000,$Q270,$T$5:$T$1000,"Macro")*SUMIFS($G$5:$G$1000,$Q$5:$Q$1000,$Q270,$T$5:$T$1000,"Macro")/COUNTIFS($Q$5:$Q$1000,$Q270,$T$5:$T$1000,"Macro",$G$5:$G$1000,"&gt;0"))))</f>
        <v/>
      </c>
    </row>
    <row r="271">
      <c r="A271" s="55">
        <f>IF(NOT((COUNTA($B271:$K271)+COUNTA($O271))&gt;0),"",IF($T271="Macro",COUNTIFS($T$5:$T271,"Macro",$Q$5:$Q271,$Q271),IF(N($S271)=0,"?",COUNTIFS(INDEX($T$5:$T$1000,1):INDEX($T$5:$T$1000,$S271-4),"Macro",INDEX($Q$5:$Q$1000,1):INDEX($Q$5:$Q$1000,$S271-4),INDEX($Q$5:$Q$1000,$S271-4))&amp;"."&amp;COUNTIFS($S$5:$S271,$S271,$T$5:$T271,"Sub"))))</f>
        <v/>
      </c>
      <c r="B271" s="56" t="n"/>
      <c r="C271" s="57" t="n"/>
      <c r="D271" s="58" t="n"/>
      <c r="E271" s="58" t="n"/>
      <c r="F271" s="58" t="n"/>
      <c r="G271" s="59" t="n"/>
      <c r="H271" s="59" t="n"/>
      <c r="I271" s="59" t="n"/>
      <c r="J271" s="59" t="n"/>
      <c r="K271" s="59" t="n"/>
      <c r="L271" s="60">
        <f>IF(NOT((COUNTA($B271:$K271)+COUNTA($O271))&gt;0),"",IF(ISNUMBER($F271),1,IF(N($U271)&gt;0,AVERAGEIFS($V$5:$V$1000,$S$5:$S$1000,ROW(),$T$5:$T$1000,"Sub"),$V271)))</f>
        <v/>
      </c>
      <c r="M271" s="55">
        <f>IF($L271="","",IF($L271&gt;=1,"Completado",IF($L271&gt;0,"En curso","Pendiente")))</f>
        <v/>
      </c>
      <c r="N271" s="55">
        <f>IF(NOT((COUNTA($B271:$K271)+COUNTA($O271))&gt;0),"",IF(ISNUMBER($F271),IF(AND(ISNUMBER($E271),$F271&gt;$E271),"Cumplida con "&amp;($F271-$E271)&amp;IF($F271-$E271=1," día"," días")&amp;" de retraso","Cumplida"),IF(N($L271)&gt;=1,"Cumplida",IF(NOT(ISNUMBER($E271)),"Sin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plazo")))))))</f>
        <v/>
      </c>
      <c r="O271" s="57" t="n"/>
      <c r="P271" s="61">
        <f>IF(NOT((COUNTA($B271:$K271)+COUNTA($O271))&gt;0),"",IF((IF($C271="","Falta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",""))="","✔ OK","⚠ "&amp;LEFT(IF($C271="","Falta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",""),LEN(IF($C271="","Falta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",""))-3)))</f>
        <v/>
      </c>
      <c r="Q271" s="62">
        <f>IF(NOT((COUNTA($B271:$K271)+COUNTA($O271))&gt;0),"",IF(AND($T271="Sub",N($S271)&gt;0),IF(ISNUMBER(INDEX($D$5:$D$1000,$S271-4)),DATE(YEAR(INDEX($D$5:$D$1000,$S271-4)),MONTH(INDEX($D$5:$D$1000,$S271-4)),1),IF(ISNUMBER(INDEX($E$5:$E$1000,$S271-4)),DATE(YEAR(INDEX($E$5:$E$1000,$S271-4)),MONTH(INDEX($E$5:$E$1000,$S271-4)),1),MesCiclo)),IF(ISNUMBER($D271),DATE(YEAR($D271),MONTH($D271),1),IF(ISNUMBER($E271),DATE(YEAR($E271),MONTH($E271),1),MesCiclo))))</f>
        <v/>
      </c>
      <c r="R271" s="63">
        <f>IF(OR($Q271="",$Q271&lt;&gt;MesCiclo),"",COUNTIF($Q$5:$Q271,MesCiclo))</f>
        <v/>
      </c>
      <c r="S271" s="63">
        <f>IF($T271="","",IF($T271="Macro",ROW(),IFERROR(LOOKUP(2,1/($T$5:$T271="Macro"),ROW($T$5:$T271)),0)))</f>
        <v/>
      </c>
      <c r="T271" s="63">
        <f>IF(NOT((COUNTA($B271:$K271)+COUNTA($O271))&gt;0),"",IF($B271="Subactividad","Sub","Macro"))</f>
        <v/>
      </c>
      <c r="U271" s="63">
        <f>IF($T271="Macro",COUNTIFS($S$5:$S$1000,ROW(),$T$5:$T$1000,"Sub"),"")</f>
        <v/>
      </c>
      <c r="V271" s="63">
        <f>IF($T271="","",IF(ISNUMBER($F271),1,IFERROR(LOOKUP(2,1/($H271:$K271&lt;&gt;""),$H271:$K271),0)))</f>
        <v/>
      </c>
      <c r="W271" s="63">
        <f>IF($T271="","",IF(AND(ISNUMBER($F271),$F271&lt;=IF($Q271=MesCiclo,InicioCiclo,$Q271+MOD(2-WEEKDAY($Q271),7))+6),1,IF(ISNUMBER($H271),$H271,0)))</f>
        <v/>
      </c>
      <c r="X271" s="63">
        <f>IF($T271="","",IF(AND(ISNUMBER($F271),$F271&lt;=IF($Q271=MesCiclo,InicioCiclo,$Q271+MOD(2-WEEKDAY($Q271),7))+13),1,IF(ISNUMBER($I271),$I271,$W271)))</f>
        <v/>
      </c>
      <c r="Y271" s="63">
        <f>IF($T271="","",IF(AND(ISNUMBER($F271),$F271&lt;=IF($Q271=MesCiclo,InicioCiclo,$Q271+MOD(2-WEEKDAY($Q271),7))+20),1,IF(ISNUMBER($J271),$J271,$X271)))</f>
        <v/>
      </c>
      <c r="Z271" s="63">
        <f>IF($T271="","",IF(AND(ISNUMBER($F271),$F271&lt;=IF($Q271=MesCiclo,InicioCiclo,$Q271+MOD(2-WEEKDAY($Q271),7))+27),1,IF(ISNUMBER($K271),$K271,$Y271)))</f>
        <v/>
      </c>
      <c r="AA271" s="63">
        <f>IF($T271="","",IF(AND(ISNUMBER($F271),$F271&lt;=IF($Q271=MesCiclo,InicioCiclo,$Q271+MOD(2-WEEKDAY($Q271),7))+6),1,IF(N($U271)&gt;0,AVERAGEIFS($W$5:$W$1000,$S$5:$S$1000,ROW(),$T$5:$T$1000,"Sub"),$W271)))</f>
        <v/>
      </c>
      <c r="AB271" s="63">
        <f>IF($T271="","",IF(AND(ISNUMBER($F271),$F271&lt;=IF($Q271=MesCiclo,InicioCiclo,$Q271+MOD(2-WEEKDAY($Q271),7))+13),1,IF(N($U271)&gt;0,AVERAGEIFS($X$5:$X$1000,$S$5:$S$1000,ROW(),$T$5:$T$1000,"Sub"),$X271)))</f>
        <v/>
      </c>
      <c r="AC271" s="63">
        <f>IF($T271="","",IF(AND(ISNUMBER($F271),$F271&lt;=IF($Q271=MesCiclo,InicioCiclo,$Q271+MOD(2-WEEKDAY($Q271),7))+20),1,IF(N($U271)&gt;0,AVERAGEIFS($Y$5:$Y$1000,$S$5:$S$1000,ROW(),$T$5:$T$1000,"Sub"),$Y271)))</f>
        <v/>
      </c>
      <c r="AD271" s="63">
        <f>IF($T271="","",IF(AND(ISNUMBER($F271),$F271&lt;=IF($Q271=MesCiclo,InicioCiclo,$Q271+MOD(2-WEEKDAY($Q271),7))+27),1,IF(N($U271)&gt;0,AVERAGEIFS($Z$5:$Z$1000,$S$5:$S$1000,ROW(),$T$5:$T$1000,"Sub"),$Z271)))</f>
        <v/>
      </c>
      <c r="AE271" s="63">
        <f>IF($T271&lt;&gt;"Macro","",IF(COUNTIFS($Q$5:$Q$1000,$Q271,$T$5:$T$1000,"Macro",$G$5:$G$1000,"&gt;0")=0,1/COUNTIFS($Q$5:$Q$1000,$Q271,$T$5:$T$1000,"Macro"),IF(AND(ISNUMBER($G271),N($G271)&gt;0),$G271,SUMIFS($G$5:$G$1000,$Q$5:$Q$1000,$Q271,$T$5:$T$1000,"Macro")/COUNTIFS($Q$5:$Q$1000,$Q271,$T$5:$T$1000,"Macro",$G$5:$G$1000,"&gt;0"))/(COUNTIFS($Q$5:$Q$1000,$Q271,$T$5:$T$1000,"Macro")*SUMIFS($G$5:$G$1000,$Q$5:$Q$1000,$Q271,$T$5:$T$1000,"Macro")/COUNTIFS($Q$5:$Q$1000,$Q271,$T$5:$T$1000,"Macro",$G$5:$G$1000,"&gt;0"))))</f>
        <v/>
      </c>
    </row>
    <row r="272">
      <c r="A272" s="55">
        <f>IF(NOT((COUNTA($B272:$K272)+COUNTA($O272))&gt;0),"",IF($T272="Macro",COUNTIFS($T$5:$T272,"Macro",$Q$5:$Q272,$Q272),IF(N($S272)=0,"?",COUNTIFS(INDEX($T$5:$T$1000,1):INDEX($T$5:$T$1000,$S272-4),"Macro",INDEX($Q$5:$Q$1000,1):INDEX($Q$5:$Q$1000,$S272-4),INDEX($Q$5:$Q$1000,$S272-4))&amp;"."&amp;COUNTIFS($S$5:$S272,$S272,$T$5:$T272,"Sub"))))</f>
        <v/>
      </c>
      <c r="B272" s="56" t="n"/>
      <c r="C272" s="57" t="n"/>
      <c r="D272" s="58" t="n"/>
      <c r="E272" s="58" t="n"/>
      <c r="F272" s="58" t="n"/>
      <c r="G272" s="59" t="n"/>
      <c r="H272" s="59" t="n"/>
      <c r="I272" s="59" t="n"/>
      <c r="J272" s="59" t="n"/>
      <c r="K272" s="59" t="n"/>
      <c r="L272" s="60">
        <f>IF(NOT((COUNTA($B272:$K272)+COUNTA($O272))&gt;0),"",IF(ISNUMBER($F272),1,IF(N($U272)&gt;0,AVERAGEIFS($V$5:$V$1000,$S$5:$S$1000,ROW(),$T$5:$T$1000,"Sub"),$V272)))</f>
        <v/>
      </c>
      <c r="M272" s="55">
        <f>IF($L272="","",IF($L272&gt;=1,"Completado",IF($L272&gt;0,"En curso","Pendiente")))</f>
        <v/>
      </c>
      <c r="N272" s="55">
        <f>IF(NOT((COUNTA($B272:$K272)+COUNTA($O272))&gt;0),"",IF(ISNUMBER($F272),IF(AND(ISNUMBER($E272),$F272&gt;$E272),"Cumplida con "&amp;($F272-$E272)&amp;IF($F272-$E272=1," día"," días")&amp;" de retraso","Cumplida"),IF(N($L272)&gt;=1,"Cumplida",IF(NOT(ISNUMBER($E272)),"Sin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plazo")))))))</f>
        <v/>
      </c>
      <c r="O272" s="57" t="n"/>
      <c r="P272" s="61">
        <f>IF(NOT((COUNTA($B272:$K272)+COUNTA($O272))&gt;0),"",IF((IF($C272="","Falta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",""))="","✔ OK","⚠ "&amp;LEFT(IF($C272="","Falta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",""),LEN(IF($C272="","Falta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",""))-3)))</f>
        <v/>
      </c>
      <c r="Q272" s="62">
        <f>IF(NOT((COUNTA($B272:$K272)+COUNTA($O272))&gt;0),"",IF(AND($T272="Sub",N($S272)&gt;0),IF(ISNUMBER(INDEX($D$5:$D$1000,$S272-4)),DATE(YEAR(INDEX($D$5:$D$1000,$S272-4)),MONTH(INDEX($D$5:$D$1000,$S272-4)),1),IF(ISNUMBER(INDEX($E$5:$E$1000,$S272-4)),DATE(YEAR(INDEX($E$5:$E$1000,$S272-4)),MONTH(INDEX($E$5:$E$1000,$S272-4)),1),MesCiclo)),IF(ISNUMBER($D272),DATE(YEAR($D272),MONTH($D272),1),IF(ISNUMBER($E272),DATE(YEAR($E272),MONTH($E272),1),MesCiclo))))</f>
        <v/>
      </c>
      <c r="R272" s="63">
        <f>IF(OR($Q272="",$Q272&lt;&gt;MesCiclo),"",COUNTIF($Q$5:$Q272,MesCiclo))</f>
        <v/>
      </c>
      <c r="S272" s="63">
        <f>IF($T272="","",IF($T272="Macro",ROW(),IFERROR(LOOKUP(2,1/($T$5:$T272="Macro"),ROW($T$5:$T272)),0)))</f>
        <v/>
      </c>
      <c r="T272" s="63">
        <f>IF(NOT((COUNTA($B272:$K272)+COUNTA($O272))&gt;0),"",IF($B272="Subactividad","Sub","Macro"))</f>
        <v/>
      </c>
      <c r="U272" s="63">
        <f>IF($T272="Macro",COUNTIFS($S$5:$S$1000,ROW(),$T$5:$T$1000,"Sub"),"")</f>
        <v/>
      </c>
      <c r="V272" s="63">
        <f>IF($T272="","",IF(ISNUMBER($F272),1,IFERROR(LOOKUP(2,1/($H272:$K272&lt;&gt;""),$H272:$K272),0)))</f>
        <v/>
      </c>
      <c r="W272" s="63">
        <f>IF($T272="","",IF(AND(ISNUMBER($F272),$F272&lt;=IF($Q272=MesCiclo,InicioCiclo,$Q272+MOD(2-WEEKDAY($Q272),7))+6),1,IF(ISNUMBER($H272),$H272,0)))</f>
        <v/>
      </c>
      <c r="X272" s="63">
        <f>IF($T272="","",IF(AND(ISNUMBER($F272),$F272&lt;=IF($Q272=MesCiclo,InicioCiclo,$Q272+MOD(2-WEEKDAY($Q272),7))+13),1,IF(ISNUMBER($I272),$I272,$W272)))</f>
        <v/>
      </c>
      <c r="Y272" s="63">
        <f>IF($T272="","",IF(AND(ISNUMBER($F272),$F272&lt;=IF($Q272=MesCiclo,InicioCiclo,$Q272+MOD(2-WEEKDAY($Q272),7))+20),1,IF(ISNUMBER($J272),$J272,$X272)))</f>
        <v/>
      </c>
      <c r="Z272" s="63">
        <f>IF($T272="","",IF(AND(ISNUMBER($F272),$F272&lt;=IF($Q272=MesCiclo,InicioCiclo,$Q272+MOD(2-WEEKDAY($Q272),7))+27),1,IF(ISNUMBER($K272),$K272,$Y272)))</f>
        <v/>
      </c>
      <c r="AA272" s="63">
        <f>IF($T272="","",IF(AND(ISNUMBER($F272),$F272&lt;=IF($Q272=MesCiclo,InicioCiclo,$Q272+MOD(2-WEEKDAY($Q272),7))+6),1,IF(N($U272)&gt;0,AVERAGEIFS($W$5:$W$1000,$S$5:$S$1000,ROW(),$T$5:$T$1000,"Sub"),$W272)))</f>
        <v/>
      </c>
      <c r="AB272" s="63">
        <f>IF($T272="","",IF(AND(ISNUMBER($F272),$F272&lt;=IF($Q272=MesCiclo,InicioCiclo,$Q272+MOD(2-WEEKDAY($Q272),7))+13),1,IF(N($U272)&gt;0,AVERAGEIFS($X$5:$X$1000,$S$5:$S$1000,ROW(),$T$5:$T$1000,"Sub"),$X272)))</f>
        <v/>
      </c>
      <c r="AC272" s="63">
        <f>IF($T272="","",IF(AND(ISNUMBER($F272),$F272&lt;=IF($Q272=MesCiclo,InicioCiclo,$Q272+MOD(2-WEEKDAY($Q272),7))+20),1,IF(N($U272)&gt;0,AVERAGEIFS($Y$5:$Y$1000,$S$5:$S$1000,ROW(),$T$5:$T$1000,"Sub"),$Y272)))</f>
        <v/>
      </c>
      <c r="AD272" s="63">
        <f>IF($T272="","",IF(AND(ISNUMBER($F272),$F272&lt;=IF($Q272=MesCiclo,InicioCiclo,$Q272+MOD(2-WEEKDAY($Q272),7))+27),1,IF(N($U272)&gt;0,AVERAGEIFS($Z$5:$Z$1000,$S$5:$S$1000,ROW(),$T$5:$T$1000,"Sub"),$Z272)))</f>
        <v/>
      </c>
      <c r="AE272" s="63">
        <f>IF($T272&lt;&gt;"Macro","",IF(COUNTIFS($Q$5:$Q$1000,$Q272,$T$5:$T$1000,"Macro",$G$5:$G$1000,"&gt;0")=0,1/COUNTIFS($Q$5:$Q$1000,$Q272,$T$5:$T$1000,"Macro"),IF(AND(ISNUMBER($G272),N($G272)&gt;0),$G272,SUMIFS($G$5:$G$1000,$Q$5:$Q$1000,$Q272,$T$5:$T$1000,"Macro")/COUNTIFS($Q$5:$Q$1000,$Q272,$T$5:$T$1000,"Macro",$G$5:$G$1000,"&gt;0"))/(COUNTIFS($Q$5:$Q$1000,$Q272,$T$5:$T$1000,"Macro")*SUMIFS($G$5:$G$1000,$Q$5:$Q$1000,$Q272,$T$5:$T$1000,"Macro")/COUNTIFS($Q$5:$Q$1000,$Q272,$T$5:$T$1000,"Macro",$G$5:$G$1000,"&gt;0"))))</f>
        <v/>
      </c>
    </row>
    <row r="273">
      <c r="A273" s="55">
        <f>IF(NOT((COUNTA($B273:$K273)+COUNTA($O273))&gt;0),"",IF($T273="Macro",COUNTIFS($T$5:$T273,"Macro",$Q$5:$Q273,$Q273),IF(N($S273)=0,"?",COUNTIFS(INDEX($T$5:$T$1000,1):INDEX($T$5:$T$1000,$S273-4),"Macro",INDEX($Q$5:$Q$1000,1):INDEX($Q$5:$Q$1000,$S273-4),INDEX($Q$5:$Q$1000,$S273-4))&amp;"."&amp;COUNTIFS($S$5:$S273,$S273,$T$5:$T273,"Sub"))))</f>
        <v/>
      </c>
      <c r="B273" s="56" t="n"/>
      <c r="C273" s="57" t="n"/>
      <c r="D273" s="58" t="n"/>
      <c r="E273" s="58" t="n"/>
      <c r="F273" s="58" t="n"/>
      <c r="G273" s="59" t="n"/>
      <c r="H273" s="59" t="n"/>
      <c r="I273" s="59" t="n"/>
      <c r="J273" s="59" t="n"/>
      <c r="K273" s="59" t="n"/>
      <c r="L273" s="60">
        <f>IF(NOT((COUNTA($B273:$K273)+COUNTA($O273))&gt;0),"",IF(ISNUMBER($F273),1,IF(N($U273)&gt;0,AVERAGEIFS($V$5:$V$1000,$S$5:$S$1000,ROW(),$T$5:$T$1000,"Sub"),$V273)))</f>
        <v/>
      </c>
      <c r="M273" s="55">
        <f>IF($L273="","",IF($L273&gt;=1,"Completado",IF($L273&gt;0,"En curso","Pendiente")))</f>
        <v/>
      </c>
      <c r="N273" s="55">
        <f>IF(NOT((COUNTA($B273:$K273)+COUNTA($O273))&gt;0),"",IF(ISNUMBER($F273),IF(AND(ISNUMBER($E273),$F273&gt;$E273),"Cumplida con "&amp;($F273-$E273)&amp;IF($F273-$E273=1," día"," días")&amp;" de retraso","Cumplida"),IF(N($L273)&gt;=1,"Cumplida",IF(NOT(ISNUMBER($E273)),"Sin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plazo")))))))</f>
        <v/>
      </c>
      <c r="O273" s="57" t="n"/>
      <c r="P273" s="61">
        <f>IF(NOT((COUNTA($B273:$K273)+COUNTA($O273))&gt;0),"",IF((IF($C273="","Falta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",""))="","✔ OK","⚠ "&amp;LEFT(IF($C273="","Falta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",""),LEN(IF($C273="","Falta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",""))-3)))</f>
        <v/>
      </c>
      <c r="Q273" s="62">
        <f>IF(NOT((COUNTA($B273:$K273)+COUNTA($O273))&gt;0),"",IF(AND($T273="Sub",N($S273)&gt;0),IF(ISNUMBER(INDEX($D$5:$D$1000,$S273-4)),DATE(YEAR(INDEX($D$5:$D$1000,$S273-4)),MONTH(INDEX($D$5:$D$1000,$S273-4)),1),IF(ISNUMBER(INDEX($E$5:$E$1000,$S273-4)),DATE(YEAR(INDEX($E$5:$E$1000,$S273-4)),MONTH(INDEX($E$5:$E$1000,$S273-4)),1),MesCiclo)),IF(ISNUMBER($D273),DATE(YEAR($D273),MONTH($D273),1),IF(ISNUMBER($E273),DATE(YEAR($E273),MONTH($E273),1),MesCiclo))))</f>
        <v/>
      </c>
      <c r="R273" s="63">
        <f>IF(OR($Q273="",$Q273&lt;&gt;MesCiclo),"",COUNTIF($Q$5:$Q273,MesCiclo))</f>
        <v/>
      </c>
      <c r="S273" s="63">
        <f>IF($T273="","",IF($T273="Macro",ROW(),IFERROR(LOOKUP(2,1/($T$5:$T273="Macro"),ROW($T$5:$T273)),0)))</f>
        <v/>
      </c>
      <c r="T273" s="63">
        <f>IF(NOT((COUNTA($B273:$K273)+COUNTA($O273))&gt;0),"",IF($B273="Subactividad","Sub","Macro"))</f>
        <v/>
      </c>
      <c r="U273" s="63">
        <f>IF($T273="Macro",COUNTIFS($S$5:$S$1000,ROW(),$T$5:$T$1000,"Sub"),"")</f>
        <v/>
      </c>
      <c r="V273" s="63">
        <f>IF($T273="","",IF(ISNUMBER($F273),1,IFERROR(LOOKUP(2,1/($H273:$K273&lt;&gt;""),$H273:$K273),0)))</f>
        <v/>
      </c>
      <c r="W273" s="63">
        <f>IF($T273="","",IF(AND(ISNUMBER($F273),$F273&lt;=IF($Q273=MesCiclo,InicioCiclo,$Q273+MOD(2-WEEKDAY($Q273),7))+6),1,IF(ISNUMBER($H273),$H273,0)))</f>
        <v/>
      </c>
      <c r="X273" s="63">
        <f>IF($T273="","",IF(AND(ISNUMBER($F273),$F273&lt;=IF($Q273=MesCiclo,InicioCiclo,$Q273+MOD(2-WEEKDAY($Q273),7))+13),1,IF(ISNUMBER($I273),$I273,$W273)))</f>
        <v/>
      </c>
      <c r="Y273" s="63">
        <f>IF($T273="","",IF(AND(ISNUMBER($F273),$F273&lt;=IF($Q273=MesCiclo,InicioCiclo,$Q273+MOD(2-WEEKDAY($Q273),7))+20),1,IF(ISNUMBER($J273),$J273,$X273)))</f>
        <v/>
      </c>
      <c r="Z273" s="63">
        <f>IF($T273="","",IF(AND(ISNUMBER($F273),$F273&lt;=IF($Q273=MesCiclo,InicioCiclo,$Q273+MOD(2-WEEKDAY($Q273),7))+27),1,IF(ISNUMBER($K273),$K273,$Y273)))</f>
        <v/>
      </c>
      <c r="AA273" s="63">
        <f>IF($T273="","",IF(AND(ISNUMBER($F273),$F273&lt;=IF($Q273=MesCiclo,InicioCiclo,$Q273+MOD(2-WEEKDAY($Q273),7))+6),1,IF(N($U273)&gt;0,AVERAGEIFS($W$5:$W$1000,$S$5:$S$1000,ROW(),$T$5:$T$1000,"Sub"),$W273)))</f>
        <v/>
      </c>
      <c r="AB273" s="63">
        <f>IF($T273="","",IF(AND(ISNUMBER($F273),$F273&lt;=IF($Q273=MesCiclo,InicioCiclo,$Q273+MOD(2-WEEKDAY($Q273),7))+13),1,IF(N($U273)&gt;0,AVERAGEIFS($X$5:$X$1000,$S$5:$S$1000,ROW(),$T$5:$T$1000,"Sub"),$X273)))</f>
        <v/>
      </c>
      <c r="AC273" s="63">
        <f>IF($T273="","",IF(AND(ISNUMBER($F273),$F273&lt;=IF($Q273=MesCiclo,InicioCiclo,$Q273+MOD(2-WEEKDAY($Q273),7))+20),1,IF(N($U273)&gt;0,AVERAGEIFS($Y$5:$Y$1000,$S$5:$S$1000,ROW(),$T$5:$T$1000,"Sub"),$Y273)))</f>
        <v/>
      </c>
      <c r="AD273" s="63">
        <f>IF($T273="","",IF(AND(ISNUMBER($F273),$F273&lt;=IF($Q273=MesCiclo,InicioCiclo,$Q273+MOD(2-WEEKDAY($Q273),7))+27),1,IF(N($U273)&gt;0,AVERAGEIFS($Z$5:$Z$1000,$S$5:$S$1000,ROW(),$T$5:$T$1000,"Sub"),$Z273)))</f>
        <v/>
      </c>
      <c r="AE273" s="63">
        <f>IF($T273&lt;&gt;"Macro","",IF(COUNTIFS($Q$5:$Q$1000,$Q273,$T$5:$T$1000,"Macro",$G$5:$G$1000,"&gt;0")=0,1/COUNTIFS($Q$5:$Q$1000,$Q273,$T$5:$T$1000,"Macro"),IF(AND(ISNUMBER($G273),N($G273)&gt;0),$G273,SUMIFS($G$5:$G$1000,$Q$5:$Q$1000,$Q273,$T$5:$T$1000,"Macro")/COUNTIFS($Q$5:$Q$1000,$Q273,$T$5:$T$1000,"Macro",$G$5:$G$1000,"&gt;0"))/(COUNTIFS($Q$5:$Q$1000,$Q273,$T$5:$T$1000,"Macro")*SUMIFS($G$5:$G$1000,$Q$5:$Q$1000,$Q273,$T$5:$T$1000,"Macro")/COUNTIFS($Q$5:$Q$1000,$Q273,$T$5:$T$1000,"Macro",$G$5:$G$1000,"&gt;0"))))</f>
        <v/>
      </c>
    </row>
    <row r="274">
      <c r="A274" s="55">
        <f>IF(NOT((COUNTA($B274:$K274)+COUNTA($O274))&gt;0),"",IF($T274="Macro",COUNTIFS($T$5:$T274,"Macro",$Q$5:$Q274,$Q274),IF(N($S274)=0,"?",COUNTIFS(INDEX($T$5:$T$1000,1):INDEX($T$5:$T$1000,$S274-4),"Macro",INDEX($Q$5:$Q$1000,1):INDEX($Q$5:$Q$1000,$S274-4),INDEX($Q$5:$Q$1000,$S274-4))&amp;"."&amp;COUNTIFS($S$5:$S274,$S274,$T$5:$T274,"Sub"))))</f>
        <v/>
      </c>
      <c r="B274" s="56" t="n"/>
      <c r="C274" s="57" t="n"/>
      <c r="D274" s="58" t="n"/>
      <c r="E274" s="58" t="n"/>
      <c r="F274" s="58" t="n"/>
      <c r="G274" s="59" t="n"/>
      <c r="H274" s="59" t="n"/>
      <c r="I274" s="59" t="n"/>
      <c r="J274" s="59" t="n"/>
      <c r="K274" s="59" t="n"/>
      <c r="L274" s="60">
        <f>IF(NOT((COUNTA($B274:$K274)+COUNTA($O274))&gt;0),"",IF(ISNUMBER($F274),1,IF(N($U274)&gt;0,AVERAGEIFS($V$5:$V$1000,$S$5:$S$1000,ROW(),$T$5:$T$1000,"Sub"),$V274)))</f>
        <v/>
      </c>
      <c r="M274" s="55">
        <f>IF($L274="","",IF($L274&gt;=1,"Completado",IF($L274&gt;0,"En curso","Pendiente")))</f>
        <v/>
      </c>
      <c r="N274" s="55">
        <f>IF(NOT((COUNTA($B274:$K274)+COUNTA($O274))&gt;0),"",IF(ISNUMBER($F274),IF(AND(ISNUMBER($E274),$F274&gt;$E274),"Cumplida con "&amp;($F274-$E274)&amp;IF($F274-$E274=1," día"," días")&amp;" de retraso","Cumplida"),IF(N($L274)&gt;=1,"Cumplida",IF(NOT(ISNUMBER($E274)),"Sin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plazo")))))))</f>
        <v/>
      </c>
      <c r="O274" s="57" t="n"/>
      <c r="P274" s="61">
        <f>IF(NOT((COUNTA($B274:$K274)+COUNTA($O274))&gt;0),"",IF((IF($C274="","Falta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",""))="","✔ OK","⚠ "&amp;LEFT(IF($C274="","Falta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",""),LEN(IF($C274="","Falta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",""))-3)))</f>
        <v/>
      </c>
      <c r="Q274" s="62">
        <f>IF(NOT((COUNTA($B274:$K274)+COUNTA($O274))&gt;0),"",IF(AND($T274="Sub",N($S274)&gt;0),IF(ISNUMBER(INDEX($D$5:$D$1000,$S274-4)),DATE(YEAR(INDEX($D$5:$D$1000,$S274-4)),MONTH(INDEX($D$5:$D$1000,$S274-4)),1),IF(ISNUMBER(INDEX($E$5:$E$1000,$S274-4)),DATE(YEAR(INDEX($E$5:$E$1000,$S274-4)),MONTH(INDEX($E$5:$E$1000,$S274-4)),1),MesCiclo)),IF(ISNUMBER($D274),DATE(YEAR($D274),MONTH($D274),1),IF(ISNUMBER($E274),DATE(YEAR($E274),MONTH($E274),1),MesCiclo))))</f>
        <v/>
      </c>
      <c r="R274" s="63">
        <f>IF(OR($Q274="",$Q274&lt;&gt;MesCiclo),"",COUNTIF($Q$5:$Q274,MesCiclo))</f>
        <v/>
      </c>
      <c r="S274" s="63">
        <f>IF($T274="","",IF($T274="Macro",ROW(),IFERROR(LOOKUP(2,1/($T$5:$T274="Macro"),ROW($T$5:$T274)),0)))</f>
        <v/>
      </c>
      <c r="T274" s="63">
        <f>IF(NOT((COUNTA($B274:$K274)+COUNTA($O274))&gt;0),"",IF($B274="Subactividad","Sub","Macro"))</f>
        <v/>
      </c>
      <c r="U274" s="63">
        <f>IF($T274="Macro",COUNTIFS($S$5:$S$1000,ROW(),$T$5:$T$1000,"Sub"),"")</f>
        <v/>
      </c>
      <c r="V274" s="63">
        <f>IF($T274="","",IF(ISNUMBER($F274),1,IFERROR(LOOKUP(2,1/($H274:$K274&lt;&gt;""),$H274:$K274),0)))</f>
        <v/>
      </c>
      <c r="W274" s="63">
        <f>IF($T274="","",IF(AND(ISNUMBER($F274),$F274&lt;=IF($Q274=MesCiclo,InicioCiclo,$Q274+MOD(2-WEEKDAY($Q274),7))+6),1,IF(ISNUMBER($H274),$H274,0)))</f>
        <v/>
      </c>
      <c r="X274" s="63">
        <f>IF($T274="","",IF(AND(ISNUMBER($F274),$F274&lt;=IF($Q274=MesCiclo,InicioCiclo,$Q274+MOD(2-WEEKDAY($Q274),7))+13),1,IF(ISNUMBER($I274),$I274,$W274)))</f>
        <v/>
      </c>
      <c r="Y274" s="63">
        <f>IF($T274="","",IF(AND(ISNUMBER($F274),$F274&lt;=IF($Q274=MesCiclo,InicioCiclo,$Q274+MOD(2-WEEKDAY($Q274),7))+20),1,IF(ISNUMBER($J274),$J274,$X274)))</f>
        <v/>
      </c>
      <c r="Z274" s="63">
        <f>IF($T274="","",IF(AND(ISNUMBER($F274),$F274&lt;=IF($Q274=MesCiclo,InicioCiclo,$Q274+MOD(2-WEEKDAY($Q274),7))+27),1,IF(ISNUMBER($K274),$K274,$Y274)))</f>
        <v/>
      </c>
      <c r="AA274" s="63">
        <f>IF($T274="","",IF(AND(ISNUMBER($F274),$F274&lt;=IF($Q274=MesCiclo,InicioCiclo,$Q274+MOD(2-WEEKDAY($Q274),7))+6),1,IF(N($U274)&gt;0,AVERAGEIFS($W$5:$W$1000,$S$5:$S$1000,ROW(),$T$5:$T$1000,"Sub"),$W274)))</f>
        <v/>
      </c>
      <c r="AB274" s="63">
        <f>IF($T274="","",IF(AND(ISNUMBER($F274),$F274&lt;=IF($Q274=MesCiclo,InicioCiclo,$Q274+MOD(2-WEEKDAY($Q274),7))+13),1,IF(N($U274)&gt;0,AVERAGEIFS($X$5:$X$1000,$S$5:$S$1000,ROW(),$T$5:$T$1000,"Sub"),$X274)))</f>
        <v/>
      </c>
      <c r="AC274" s="63">
        <f>IF($T274="","",IF(AND(ISNUMBER($F274),$F274&lt;=IF($Q274=MesCiclo,InicioCiclo,$Q274+MOD(2-WEEKDAY($Q274),7))+20),1,IF(N($U274)&gt;0,AVERAGEIFS($Y$5:$Y$1000,$S$5:$S$1000,ROW(),$T$5:$T$1000,"Sub"),$Y274)))</f>
        <v/>
      </c>
      <c r="AD274" s="63">
        <f>IF($T274="","",IF(AND(ISNUMBER($F274),$F274&lt;=IF($Q274=MesCiclo,InicioCiclo,$Q274+MOD(2-WEEKDAY($Q274),7))+27),1,IF(N($U274)&gt;0,AVERAGEIFS($Z$5:$Z$1000,$S$5:$S$1000,ROW(),$T$5:$T$1000,"Sub"),$Z274)))</f>
        <v/>
      </c>
      <c r="AE274" s="63">
        <f>IF($T274&lt;&gt;"Macro","",IF(COUNTIFS($Q$5:$Q$1000,$Q274,$T$5:$T$1000,"Macro",$G$5:$G$1000,"&gt;0")=0,1/COUNTIFS($Q$5:$Q$1000,$Q274,$T$5:$T$1000,"Macro"),IF(AND(ISNUMBER($G274),N($G274)&gt;0),$G274,SUMIFS($G$5:$G$1000,$Q$5:$Q$1000,$Q274,$T$5:$T$1000,"Macro")/COUNTIFS($Q$5:$Q$1000,$Q274,$T$5:$T$1000,"Macro",$G$5:$G$1000,"&gt;0"))/(COUNTIFS($Q$5:$Q$1000,$Q274,$T$5:$T$1000,"Macro")*SUMIFS($G$5:$G$1000,$Q$5:$Q$1000,$Q274,$T$5:$T$1000,"Macro")/COUNTIFS($Q$5:$Q$1000,$Q274,$T$5:$T$1000,"Macro",$G$5:$G$1000,"&gt;0"))))</f>
        <v/>
      </c>
    </row>
    <row r="275">
      <c r="A275" s="55">
        <f>IF(NOT((COUNTA($B275:$K275)+COUNTA($O275))&gt;0),"",IF($T275="Macro",COUNTIFS($T$5:$T275,"Macro",$Q$5:$Q275,$Q275),IF(N($S275)=0,"?",COUNTIFS(INDEX($T$5:$T$1000,1):INDEX($T$5:$T$1000,$S275-4),"Macro",INDEX($Q$5:$Q$1000,1):INDEX($Q$5:$Q$1000,$S275-4),INDEX($Q$5:$Q$1000,$S275-4))&amp;"."&amp;COUNTIFS($S$5:$S275,$S275,$T$5:$T275,"Sub"))))</f>
        <v/>
      </c>
      <c r="B275" s="56" t="n"/>
      <c r="C275" s="57" t="n"/>
      <c r="D275" s="58" t="n"/>
      <c r="E275" s="58" t="n"/>
      <c r="F275" s="58" t="n"/>
      <c r="G275" s="59" t="n"/>
      <c r="H275" s="59" t="n"/>
      <c r="I275" s="59" t="n"/>
      <c r="J275" s="59" t="n"/>
      <c r="K275" s="59" t="n"/>
      <c r="L275" s="60">
        <f>IF(NOT((COUNTA($B275:$K275)+COUNTA($O275))&gt;0),"",IF(ISNUMBER($F275),1,IF(N($U275)&gt;0,AVERAGEIFS($V$5:$V$1000,$S$5:$S$1000,ROW(),$T$5:$T$1000,"Sub"),$V275)))</f>
        <v/>
      </c>
      <c r="M275" s="55">
        <f>IF($L275="","",IF($L275&gt;=1,"Completado",IF($L275&gt;0,"En curso","Pendiente")))</f>
        <v/>
      </c>
      <c r="N275" s="55">
        <f>IF(NOT((COUNTA($B275:$K275)+COUNTA($O275))&gt;0),"",IF(ISNUMBER($F275),IF(AND(ISNUMBER($E275),$F275&gt;$E275),"Cumplida con "&amp;($F275-$E275)&amp;IF($F275-$E275=1," día"," días")&amp;" de retraso","Cumplida"),IF(N($L275)&gt;=1,"Cumplida",IF(NOT(ISNUMBER($E275)),"Sin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plazo")))))))</f>
        <v/>
      </c>
      <c r="O275" s="57" t="n"/>
      <c r="P275" s="61">
        <f>IF(NOT((COUNTA($B275:$K275)+COUNTA($O275))&gt;0),"",IF((IF($C275="","Falta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",""))="","✔ OK","⚠ "&amp;LEFT(IF($C275="","Falta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",""),LEN(IF($C275="","Falta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",""))-3)))</f>
        <v/>
      </c>
      <c r="Q275" s="62">
        <f>IF(NOT((COUNTA($B275:$K275)+COUNTA($O275))&gt;0),"",IF(AND($T275="Sub",N($S275)&gt;0),IF(ISNUMBER(INDEX($D$5:$D$1000,$S275-4)),DATE(YEAR(INDEX($D$5:$D$1000,$S275-4)),MONTH(INDEX($D$5:$D$1000,$S275-4)),1),IF(ISNUMBER(INDEX($E$5:$E$1000,$S275-4)),DATE(YEAR(INDEX($E$5:$E$1000,$S275-4)),MONTH(INDEX($E$5:$E$1000,$S275-4)),1),MesCiclo)),IF(ISNUMBER($D275),DATE(YEAR($D275),MONTH($D275),1),IF(ISNUMBER($E275),DATE(YEAR($E275),MONTH($E275),1),MesCiclo))))</f>
        <v/>
      </c>
      <c r="R275" s="63">
        <f>IF(OR($Q275="",$Q275&lt;&gt;MesCiclo),"",COUNTIF($Q$5:$Q275,MesCiclo))</f>
        <v/>
      </c>
      <c r="S275" s="63">
        <f>IF($T275="","",IF($T275="Macro",ROW(),IFERROR(LOOKUP(2,1/($T$5:$T275="Macro"),ROW($T$5:$T275)),0)))</f>
        <v/>
      </c>
      <c r="T275" s="63">
        <f>IF(NOT((COUNTA($B275:$K275)+COUNTA($O275))&gt;0),"",IF($B275="Subactividad","Sub","Macro"))</f>
        <v/>
      </c>
      <c r="U275" s="63">
        <f>IF($T275="Macro",COUNTIFS($S$5:$S$1000,ROW(),$T$5:$T$1000,"Sub"),"")</f>
        <v/>
      </c>
      <c r="V275" s="63">
        <f>IF($T275="","",IF(ISNUMBER($F275),1,IFERROR(LOOKUP(2,1/($H275:$K275&lt;&gt;""),$H275:$K275),0)))</f>
        <v/>
      </c>
      <c r="W275" s="63">
        <f>IF($T275="","",IF(AND(ISNUMBER($F275),$F275&lt;=IF($Q275=MesCiclo,InicioCiclo,$Q275+MOD(2-WEEKDAY($Q275),7))+6),1,IF(ISNUMBER($H275),$H275,0)))</f>
        <v/>
      </c>
      <c r="X275" s="63">
        <f>IF($T275="","",IF(AND(ISNUMBER($F275),$F275&lt;=IF($Q275=MesCiclo,InicioCiclo,$Q275+MOD(2-WEEKDAY($Q275),7))+13),1,IF(ISNUMBER($I275),$I275,$W275)))</f>
        <v/>
      </c>
      <c r="Y275" s="63">
        <f>IF($T275="","",IF(AND(ISNUMBER($F275),$F275&lt;=IF($Q275=MesCiclo,InicioCiclo,$Q275+MOD(2-WEEKDAY($Q275),7))+20),1,IF(ISNUMBER($J275),$J275,$X275)))</f>
        <v/>
      </c>
      <c r="Z275" s="63">
        <f>IF($T275="","",IF(AND(ISNUMBER($F275),$F275&lt;=IF($Q275=MesCiclo,InicioCiclo,$Q275+MOD(2-WEEKDAY($Q275),7))+27),1,IF(ISNUMBER($K275),$K275,$Y275)))</f>
        <v/>
      </c>
      <c r="AA275" s="63">
        <f>IF($T275="","",IF(AND(ISNUMBER($F275),$F275&lt;=IF($Q275=MesCiclo,InicioCiclo,$Q275+MOD(2-WEEKDAY($Q275),7))+6),1,IF(N($U275)&gt;0,AVERAGEIFS($W$5:$W$1000,$S$5:$S$1000,ROW(),$T$5:$T$1000,"Sub"),$W275)))</f>
        <v/>
      </c>
      <c r="AB275" s="63">
        <f>IF($T275="","",IF(AND(ISNUMBER($F275),$F275&lt;=IF($Q275=MesCiclo,InicioCiclo,$Q275+MOD(2-WEEKDAY($Q275),7))+13),1,IF(N($U275)&gt;0,AVERAGEIFS($X$5:$X$1000,$S$5:$S$1000,ROW(),$T$5:$T$1000,"Sub"),$X275)))</f>
        <v/>
      </c>
      <c r="AC275" s="63">
        <f>IF($T275="","",IF(AND(ISNUMBER($F275),$F275&lt;=IF($Q275=MesCiclo,InicioCiclo,$Q275+MOD(2-WEEKDAY($Q275),7))+20),1,IF(N($U275)&gt;0,AVERAGEIFS($Y$5:$Y$1000,$S$5:$S$1000,ROW(),$T$5:$T$1000,"Sub"),$Y275)))</f>
        <v/>
      </c>
      <c r="AD275" s="63">
        <f>IF($T275="","",IF(AND(ISNUMBER($F275),$F275&lt;=IF($Q275=MesCiclo,InicioCiclo,$Q275+MOD(2-WEEKDAY($Q275),7))+27),1,IF(N($U275)&gt;0,AVERAGEIFS($Z$5:$Z$1000,$S$5:$S$1000,ROW(),$T$5:$T$1000,"Sub"),$Z275)))</f>
        <v/>
      </c>
      <c r="AE275" s="63">
        <f>IF($T275&lt;&gt;"Macro","",IF(COUNTIFS($Q$5:$Q$1000,$Q275,$T$5:$T$1000,"Macro",$G$5:$G$1000,"&gt;0")=0,1/COUNTIFS($Q$5:$Q$1000,$Q275,$T$5:$T$1000,"Macro"),IF(AND(ISNUMBER($G275),N($G275)&gt;0),$G275,SUMIFS($G$5:$G$1000,$Q$5:$Q$1000,$Q275,$T$5:$T$1000,"Macro")/COUNTIFS($Q$5:$Q$1000,$Q275,$T$5:$T$1000,"Macro",$G$5:$G$1000,"&gt;0"))/(COUNTIFS($Q$5:$Q$1000,$Q275,$T$5:$T$1000,"Macro")*SUMIFS($G$5:$G$1000,$Q$5:$Q$1000,$Q275,$T$5:$T$1000,"Macro")/COUNTIFS($Q$5:$Q$1000,$Q275,$T$5:$T$1000,"Macro",$G$5:$G$1000,"&gt;0"))))</f>
        <v/>
      </c>
    </row>
    <row r="276">
      <c r="A276" s="55">
        <f>IF(NOT((COUNTA($B276:$K276)+COUNTA($O276))&gt;0),"",IF($T276="Macro",COUNTIFS($T$5:$T276,"Macro",$Q$5:$Q276,$Q276),IF(N($S276)=0,"?",COUNTIFS(INDEX($T$5:$T$1000,1):INDEX($T$5:$T$1000,$S276-4),"Macro",INDEX($Q$5:$Q$1000,1):INDEX($Q$5:$Q$1000,$S276-4),INDEX($Q$5:$Q$1000,$S276-4))&amp;"."&amp;COUNTIFS($S$5:$S276,$S276,$T$5:$T276,"Sub"))))</f>
        <v/>
      </c>
      <c r="B276" s="56" t="n"/>
      <c r="C276" s="57" t="n"/>
      <c r="D276" s="58" t="n"/>
      <c r="E276" s="58" t="n"/>
      <c r="F276" s="58" t="n"/>
      <c r="G276" s="59" t="n"/>
      <c r="H276" s="59" t="n"/>
      <c r="I276" s="59" t="n"/>
      <c r="J276" s="59" t="n"/>
      <c r="K276" s="59" t="n"/>
      <c r="L276" s="60">
        <f>IF(NOT((COUNTA($B276:$K276)+COUNTA($O276))&gt;0),"",IF(ISNUMBER($F276),1,IF(N($U276)&gt;0,AVERAGEIFS($V$5:$V$1000,$S$5:$S$1000,ROW(),$T$5:$T$1000,"Sub"),$V276)))</f>
        <v/>
      </c>
      <c r="M276" s="55">
        <f>IF($L276="","",IF($L276&gt;=1,"Completado",IF($L276&gt;0,"En curso","Pendiente")))</f>
        <v/>
      </c>
      <c r="N276" s="55">
        <f>IF(NOT((COUNTA($B276:$K276)+COUNTA($O276))&gt;0),"",IF(ISNUMBER($F276),IF(AND(ISNUMBER($E276),$F276&gt;$E276),"Cumplida con "&amp;($F276-$E276)&amp;IF($F276-$E276=1," día"," días")&amp;" de retraso","Cumplida"),IF(N($L276)&gt;=1,"Cumplida",IF(NOT(ISNUMBER($E276)),"Sin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plazo")))))))</f>
        <v/>
      </c>
      <c r="O276" s="57" t="n"/>
      <c r="P276" s="61">
        <f>IF(NOT((COUNTA($B276:$K276)+COUNTA($O276))&gt;0),"",IF((IF($C276="","Falta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",""))="","✔ OK","⚠ "&amp;LEFT(IF($C276="","Falta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",""),LEN(IF($C276="","Falta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",""))-3)))</f>
        <v/>
      </c>
      <c r="Q276" s="62">
        <f>IF(NOT((COUNTA($B276:$K276)+COUNTA($O276))&gt;0),"",IF(AND($T276="Sub",N($S276)&gt;0),IF(ISNUMBER(INDEX($D$5:$D$1000,$S276-4)),DATE(YEAR(INDEX($D$5:$D$1000,$S276-4)),MONTH(INDEX($D$5:$D$1000,$S276-4)),1),IF(ISNUMBER(INDEX($E$5:$E$1000,$S276-4)),DATE(YEAR(INDEX($E$5:$E$1000,$S276-4)),MONTH(INDEX($E$5:$E$1000,$S276-4)),1),MesCiclo)),IF(ISNUMBER($D276),DATE(YEAR($D276),MONTH($D276),1),IF(ISNUMBER($E276),DATE(YEAR($E276),MONTH($E276),1),MesCiclo))))</f>
        <v/>
      </c>
      <c r="R276" s="63">
        <f>IF(OR($Q276="",$Q276&lt;&gt;MesCiclo),"",COUNTIF($Q$5:$Q276,MesCiclo))</f>
        <v/>
      </c>
      <c r="S276" s="63">
        <f>IF($T276="","",IF($T276="Macro",ROW(),IFERROR(LOOKUP(2,1/($T$5:$T276="Macro"),ROW($T$5:$T276)),0)))</f>
        <v/>
      </c>
      <c r="T276" s="63">
        <f>IF(NOT((COUNTA($B276:$K276)+COUNTA($O276))&gt;0),"",IF($B276="Subactividad","Sub","Macro"))</f>
        <v/>
      </c>
      <c r="U276" s="63">
        <f>IF($T276="Macro",COUNTIFS($S$5:$S$1000,ROW(),$T$5:$T$1000,"Sub"),"")</f>
        <v/>
      </c>
      <c r="V276" s="63">
        <f>IF($T276="","",IF(ISNUMBER($F276),1,IFERROR(LOOKUP(2,1/($H276:$K276&lt;&gt;""),$H276:$K276),0)))</f>
        <v/>
      </c>
      <c r="W276" s="63">
        <f>IF($T276="","",IF(AND(ISNUMBER($F276),$F276&lt;=IF($Q276=MesCiclo,InicioCiclo,$Q276+MOD(2-WEEKDAY($Q276),7))+6),1,IF(ISNUMBER($H276),$H276,0)))</f>
        <v/>
      </c>
      <c r="X276" s="63">
        <f>IF($T276="","",IF(AND(ISNUMBER($F276),$F276&lt;=IF($Q276=MesCiclo,InicioCiclo,$Q276+MOD(2-WEEKDAY($Q276),7))+13),1,IF(ISNUMBER($I276),$I276,$W276)))</f>
        <v/>
      </c>
      <c r="Y276" s="63">
        <f>IF($T276="","",IF(AND(ISNUMBER($F276),$F276&lt;=IF($Q276=MesCiclo,InicioCiclo,$Q276+MOD(2-WEEKDAY($Q276),7))+20),1,IF(ISNUMBER($J276),$J276,$X276)))</f>
        <v/>
      </c>
      <c r="Z276" s="63">
        <f>IF($T276="","",IF(AND(ISNUMBER($F276),$F276&lt;=IF($Q276=MesCiclo,InicioCiclo,$Q276+MOD(2-WEEKDAY($Q276),7))+27),1,IF(ISNUMBER($K276),$K276,$Y276)))</f>
        <v/>
      </c>
      <c r="AA276" s="63">
        <f>IF($T276="","",IF(AND(ISNUMBER($F276),$F276&lt;=IF($Q276=MesCiclo,InicioCiclo,$Q276+MOD(2-WEEKDAY($Q276),7))+6),1,IF(N($U276)&gt;0,AVERAGEIFS($W$5:$W$1000,$S$5:$S$1000,ROW(),$T$5:$T$1000,"Sub"),$W276)))</f>
        <v/>
      </c>
      <c r="AB276" s="63">
        <f>IF($T276="","",IF(AND(ISNUMBER($F276),$F276&lt;=IF($Q276=MesCiclo,InicioCiclo,$Q276+MOD(2-WEEKDAY($Q276),7))+13),1,IF(N($U276)&gt;0,AVERAGEIFS($X$5:$X$1000,$S$5:$S$1000,ROW(),$T$5:$T$1000,"Sub"),$X276)))</f>
        <v/>
      </c>
      <c r="AC276" s="63">
        <f>IF($T276="","",IF(AND(ISNUMBER($F276),$F276&lt;=IF($Q276=MesCiclo,InicioCiclo,$Q276+MOD(2-WEEKDAY($Q276),7))+20),1,IF(N($U276)&gt;0,AVERAGEIFS($Y$5:$Y$1000,$S$5:$S$1000,ROW(),$T$5:$T$1000,"Sub"),$Y276)))</f>
        <v/>
      </c>
      <c r="AD276" s="63">
        <f>IF($T276="","",IF(AND(ISNUMBER($F276),$F276&lt;=IF($Q276=MesCiclo,InicioCiclo,$Q276+MOD(2-WEEKDAY($Q276),7))+27),1,IF(N($U276)&gt;0,AVERAGEIFS($Z$5:$Z$1000,$S$5:$S$1000,ROW(),$T$5:$T$1000,"Sub"),$Z276)))</f>
        <v/>
      </c>
      <c r="AE276" s="63">
        <f>IF($T276&lt;&gt;"Macro","",IF(COUNTIFS($Q$5:$Q$1000,$Q276,$T$5:$T$1000,"Macro",$G$5:$G$1000,"&gt;0")=0,1/COUNTIFS($Q$5:$Q$1000,$Q276,$T$5:$T$1000,"Macro"),IF(AND(ISNUMBER($G276),N($G276)&gt;0),$G276,SUMIFS($G$5:$G$1000,$Q$5:$Q$1000,$Q276,$T$5:$T$1000,"Macro")/COUNTIFS($Q$5:$Q$1000,$Q276,$T$5:$T$1000,"Macro",$G$5:$G$1000,"&gt;0"))/(COUNTIFS($Q$5:$Q$1000,$Q276,$T$5:$T$1000,"Macro")*SUMIFS($G$5:$G$1000,$Q$5:$Q$1000,$Q276,$T$5:$T$1000,"Macro")/COUNTIFS($Q$5:$Q$1000,$Q276,$T$5:$T$1000,"Macro",$G$5:$G$1000,"&gt;0"))))</f>
        <v/>
      </c>
    </row>
    <row r="277">
      <c r="A277" s="55">
        <f>IF(NOT((COUNTA($B277:$K277)+COUNTA($O277))&gt;0),"",IF($T277="Macro",COUNTIFS($T$5:$T277,"Macro",$Q$5:$Q277,$Q277),IF(N($S277)=0,"?",COUNTIFS(INDEX($T$5:$T$1000,1):INDEX($T$5:$T$1000,$S277-4),"Macro",INDEX($Q$5:$Q$1000,1):INDEX($Q$5:$Q$1000,$S277-4),INDEX($Q$5:$Q$1000,$S277-4))&amp;"."&amp;COUNTIFS($S$5:$S277,$S277,$T$5:$T277,"Sub"))))</f>
        <v/>
      </c>
      <c r="B277" s="56" t="n"/>
      <c r="C277" s="57" t="n"/>
      <c r="D277" s="58" t="n"/>
      <c r="E277" s="58" t="n"/>
      <c r="F277" s="58" t="n"/>
      <c r="G277" s="59" t="n"/>
      <c r="H277" s="59" t="n"/>
      <c r="I277" s="59" t="n"/>
      <c r="J277" s="59" t="n"/>
      <c r="K277" s="59" t="n"/>
      <c r="L277" s="60">
        <f>IF(NOT((COUNTA($B277:$K277)+COUNTA($O277))&gt;0),"",IF(ISNUMBER($F277),1,IF(N($U277)&gt;0,AVERAGEIFS($V$5:$V$1000,$S$5:$S$1000,ROW(),$T$5:$T$1000,"Sub"),$V277)))</f>
        <v/>
      </c>
      <c r="M277" s="55">
        <f>IF($L277="","",IF($L277&gt;=1,"Completado",IF($L277&gt;0,"En curso","Pendiente")))</f>
        <v/>
      </c>
      <c r="N277" s="55">
        <f>IF(NOT((COUNTA($B277:$K277)+COUNTA($O277))&gt;0),"",IF(ISNUMBER($F277),IF(AND(ISNUMBER($E277),$F277&gt;$E277),"Cumplida con "&amp;($F277-$E277)&amp;IF($F277-$E277=1," día"," días")&amp;" de retraso","Cumplida"),IF(N($L277)&gt;=1,"Cumplida",IF(NOT(ISNUMBER($E277)),"Sin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plazo")))))))</f>
        <v/>
      </c>
      <c r="O277" s="57" t="n"/>
      <c r="P277" s="61">
        <f>IF(NOT((COUNTA($B277:$K277)+COUNTA($O277))&gt;0),"",IF((IF($C277="","Falta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",""))="","✔ OK","⚠ "&amp;LEFT(IF($C277="","Falta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",""),LEN(IF($C277="","Falta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",""))-3)))</f>
        <v/>
      </c>
      <c r="Q277" s="62">
        <f>IF(NOT((COUNTA($B277:$K277)+COUNTA($O277))&gt;0),"",IF(AND($T277="Sub",N($S277)&gt;0),IF(ISNUMBER(INDEX($D$5:$D$1000,$S277-4)),DATE(YEAR(INDEX($D$5:$D$1000,$S277-4)),MONTH(INDEX($D$5:$D$1000,$S277-4)),1),IF(ISNUMBER(INDEX($E$5:$E$1000,$S277-4)),DATE(YEAR(INDEX($E$5:$E$1000,$S277-4)),MONTH(INDEX($E$5:$E$1000,$S277-4)),1),MesCiclo)),IF(ISNUMBER($D277),DATE(YEAR($D277),MONTH($D277),1),IF(ISNUMBER($E277),DATE(YEAR($E277),MONTH($E277),1),MesCiclo))))</f>
        <v/>
      </c>
      <c r="R277" s="63">
        <f>IF(OR($Q277="",$Q277&lt;&gt;MesCiclo),"",COUNTIF($Q$5:$Q277,MesCiclo))</f>
        <v/>
      </c>
      <c r="S277" s="63">
        <f>IF($T277="","",IF($T277="Macro",ROW(),IFERROR(LOOKUP(2,1/($T$5:$T277="Macro"),ROW($T$5:$T277)),0)))</f>
        <v/>
      </c>
      <c r="T277" s="63">
        <f>IF(NOT((COUNTA($B277:$K277)+COUNTA($O277))&gt;0),"",IF($B277="Subactividad","Sub","Macro"))</f>
        <v/>
      </c>
      <c r="U277" s="63">
        <f>IF($T277="Macro",COUNTIFS($S$5:$S$1000,ROW(),$T$5:$T$1000,"Sub"),"")</f>
        <v/>
      </c>
      <c r="V277" s="63">
        <f>IF($T277="","",IF(ISNUMBER($F277),1,IFERROR(LOOKUP(2,1/($H277:$K277&lt;&gt;""),$H277:$K277),0)))</f>
        <v/>
      </c>
      <c r="W277" s="63">
        <f>IF($T277="","",IF(AND(ISNUMBER($F277),$F277&lt;=IF($Q277=MesCiclo,InicioCiclo,$Q277+MOD(2-WEEKDAY($Q277),7))+6),1,IF(ISNUMBER($H277),$H277,0)))</f>
        <v/>
      </c>
      <c r="X277" s="63">
        <f>IF($T277="","",IF(AND(ISNUMBER($F277),$F277&lt;=IF($Q277=MesCiclo,InicioCiclo,$Q277+MOD(2-WEEKDAY($Q277),7))+13),1,IF(ISNUMBER($I277),$I277,$W277)))</f>
        <v/>
      </c>
      <c r="Y277" s="63">
        <f>IF($T277="","",IF(AND(ISNUMBER($F277),$F277&lt;=IF($Q277=MesCiclo,InicioCiclo,$Q277+MOD(2-WEEKDAY($Q277),7))+20),1,IF(ISNUMBER($J277),$J277,$X277)))</f>
        <v/>
      </c>
      <c r="Z277" s="63">
        <f>IF($T277="","",IF(AND(ISNUMBER($F277),$F277&lt;=IF($Q277=MesCiclo,InicioCiclo,$Q277+MOD(2-WEEKDAY($Q277),7))+27),1,IF(ISNUMBER($K277),$K277,$Y277)))</f>
        <v/>
      </c>
      <c r="AA277" s="63">
        <f>IF($T277="","",IF(AND(ISNUMBER($F277),$F277&lt;=IF($Q277=MesCiclo,InicioCiclo,$Q277+MOD(2-WEEKDAY($Q277),7))+6),1,IF(N($U277)&gt;0,AVERAGEIFS($W$5:$W$1000,$S$5:$S$1000,ROW(),$T$5:$T$1000,"Sub"),$W277)))</f>
        <v/>
      </c>
      <c r="AB277" s="63">
        <f>IF($T277="","",IF(AND(ISNUMBER($F277),$F277&lt;=IF($Q277=MesCiclo,InicioCiclo,$Q277+MOD(2-WEEKDAY($Q277),7))+13),1,IF(N($U277)&gt;0,AVERAGEIFS($X$5:$X$1000,$S$5:$S$1000,ROW(),$T$5:$T$1000,"Sub"),$X277)))</f>
        <v/>
      </c>
      <c r="AC277" s="63">
        <f>IF($T277="","",IF(AND(ISNUMBER($F277),$F277&lt;=IF($Q277=MesCiclo,InicioCiclo,$Q277+MOD(2-WEEKDAY($Q277),7))+20),1,IF(N($U277)&gt;0,AVERAGEIFS($Y$5:$Y$1000,$S$5:$S$1000,ROW(),$T$5:$T$1000,"Sub"),$Y277)))</f>
        <v/>
      </c>
      <c r="AD277" s="63">
        <f>IF($T277="","",IF(AND(ISNUMBER($F277),$F277&lt;=IF($Q277=MesCiclo,InicioCiclo,$Q277+MOD(2-WEEKDAY($Q277),7))+27),1,IF(N($U277)&gt;0,AVERAGEIFS($Z$5:$Z$1000,$S$5:$S$1000,ROW(),$T$5:$T$1000,"Sub"),$Z277)))</f>
        <v/>
      </c>
      <c r="AE277" s="63">
        <f>IF($T277&lt;&gt;"Macro","",IF(COUNTIFS($Q$5:$Q$1000,$Q277,$T$5:$T$1000,"Macro",$G$5:$G$1000,"&gt;0")=0,1/COUNTIFS($Q$5:$Q$1000,$Q277,$T$5:$T$1000,"Macro"),IF(AND(ISNUMBER($G277),N($G277)&gt;0),$G277,SUMIFS($G$5:$G$1000,$Q$5:$Q$1000,$Q277,$T$5:$T$1000,"Macro")/COUNTIFS($Q$5:$Q$1000,$Q277,$T$5:$T$1000,"Macro",$G$5:$G$1000,"&gt;0"))/(COUNTIFS($Q$5:$Q$1000,$Q277,$T$5:$T$1000,"Macro")*SUMIFS($G$5:$G$1000,$Q$5:$Q$1000,$Q277,$T$5:$T$1000,"Macro")/COUNTIFS($Q$5:$Q$1000,$Q277,$T$5:$T$1000,"Macro",$G$5:$G$1000,"&gt;0"))))</f>
        <v/>
      </c>
    </row>
    <row r="278">
      <c r="A278" s="55">
        <f>IF(NOT((COUNTA($B278:$K278)+COUNTA($O278))&gt;0),"",IF($T278="Macro",COUNTIFS($T$5:$T278,"Macro",$Q$5:$Q278,$Q278),IF(N($S278)=0,"?",COUNTIFS(INDEX($T$5:$T$1000,1):INDEX($T$5:$T$1000,$S278-4),"Macro",INDEX($Q$5:$Q$1000,1):INDEX($Q$5:$Q$1000,$S278-4),INDEX($Q$5:$Q$1000,$S278-4))&amp;"."&amp;COUNTIFS($S$5:$S278,$S278,$T$5:$T278,"Sub"))))</f>
        <v/>
      </c>
      <c r="B278" s="56" t="n"/>
      <c r="C278" s="57" t="n"/>
      <c r="D278" s="58" t="n"/>
      <c r="E278" s="58" t="n"/>
      <c r="F278" s="58" t="n"/>
      <c r="G278" s="59" t="n"/>
      <c r="H278" s="59" t="n"/>
      <c r="I278" s="59" t="n"/>
      <c r="J278" s="59" t="n"/>
      <c r="K278" s="59" t="n"/>
      <c r="L278" s="60">
        <f>IF(NOT((COUNTA($B278:$K278)+COUNTA($O278))&gt;0),"",IF(ISNUMBER($F278),1,IF(N($U278)&gt;0,AVERAGEIFS($V$5:$V$1000,$S$5:$S$1000,ROW(),$T$5:$T$1000,"Sub"),$V278)))</f>
        <v/>
      </c>
      <c r="M278" s="55">
        <f>IF($L278="","",IF($L278&gt;=1,"Completado",IF($L278&gt;0,"En curso","Pendiente")))</f>
        <v/>
      </c>
      <c r="N278" s="55">
        <f>IF(NOT((COUNTA($B278:$K278)+COUNTA($O278))&gt;0),"",IF(ISNUMBER($F278),IF(AND(ISNUMBER($E278),$F278&gt;$E278),"Cumplida con "&amp;($F278-$E278)&amp;IF($F278-$E278=1," día"," días")&amp;" de retraso","Cumplida"),IF(N($L278)&gt;=1,"Cumplida",IF(NOT(ISNUMBER($E278)),"Sin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plazo")))))))</f>
        <v/>
      </c>
      <c r="O278" s="57" t="n"/>
      <c r="P278" s="61">
        <f>IF(NOT((COUNTA($B278:$K278)+COUNTA($O278))&gt;0),"",IF((IF($C278="","Falta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",""))="","✔ OK","⚠ "&amp;LEFT(IF($C278="","Falta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",""),LEN(IF($C278="","Falta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",""))-3)))</f>
        <v/>
      </c>
      <c r="Q278" s="62">
        <f>IF(NOT((COUNTA($B278:$K278)+COUNTA($O278))&gt;0),"",IF(AND($T278="Sub",N($S278)&gt;0),IF(ISNUMBER(INDEX($D$5:$D$1000,$S278-4)),DATE(YEAR(INDEX($D$5:$D$1000,$S278-4)),MONTH(INDEX($D$5:$D$1000,$S278-4)),1),IF(ISNUMBER(INDEX($E$5:$E$1000,$S278-4)),DATE(YEAR(INDEX($E$5:$E$1000,$S278-4)),MONTH(INDEX($E$5:$E$1000,$S278-4)),1),MesCiclo)),IF(ISNUMBER($D278),DATE(YEAR($D278),MONTH($D278),1),IF(ISNUMBER($E278),DATE(YEAR($E278),MONTH($E278),1),MesCiclo))))</f>
        <v/>
      </c>
      <c r="R278" s="63">
        <f>IF(OR($Q278="",$Q278&lt;&gt;MesCiclo),"",COUNTIF($Q$5:$Q278,MesCiclo))</f>
        <v/>
      </c>
      <c r="S278" s="63">
        <f>IF($T278="","",IF($T278="Macro",ROW(),IFERROR(LOOKUP(2,1/($T$5:$T278="Macro"),ROW($T$5:$T278)),0)))</f>
        <v/>
      </c>
      <c r="T278" s="63">
        <f>IF(NOT((COUNTA($B278:$K278)+COUNTA($O278))&gt;0),"",IF($B278="Subactividad","Sub","Macro"))</f>
        <v/>
      </c>
      <c r="U278" s="63">
        <f>IF($T278="Macro",COUNTIFS($S$5:$S$1000,ROW(),$T$5:$T$1000,"Sub"),"")</f>
        <v/>
      </c>
      <c r="V278" s="63">
        <f>IF($T278="","",IF(ISNUMBER($F278),1,IFERROR(LOOKUP(2,1/($H278:$K278&lt;&gt;""),$H278:$K278),0)))</f>
        <v/>
      </c>
      <c r="W278" s="63">
        <f>IF($T278="","",IF(AND(ISNUMBER($F278),$F278&lt;=IF($Q278=MesCiclo,InicioCiclo,$Q278+MOD(2-WEEKDAY($Q278),7))+6),1,IF(ISNUMBER($H278),$H278,0)))</f>
        <v/>
      </c>
      <c r="X278" s="63">
        <f>IF($T278="","",IF(AND(ISNUMBER($F278),$F278&lt;=IF($Q278=MesCiclo,InicioCiclo,$Q278+MOD(2-WEEKDAY($Q278),7))+13),1,IF(ISNUMBER($I278),$I278,$W278)))</f>
        <v/>
      </c>
      <c r="Y278" s="63">
        <f>IF($T278="","",IF(AND(ISNUMBER($F278),$F278&lt;=IF($Q278=MesCiclo,InicioCiclo,$Q278+MOD(2-WEEKDAY($Q278),7))+20),1,IF(ISNUMBER($J278),$J278,$X278)))</f>
        <v/>
      </c>
      <c r="Z278" s="63">
        <f>IF($T278="","",IF(AND(ISNUMBER($F278),$F278&lt;=IF($Q278=MesCiclo,InicioCiclo,$Q278+MOD(2-WEEKDAY($Q278),7))+27),1,IF(ISNUMBER($K278),$K278,$Y278)))</f>
        <v/>
      </c>
      <c r="AA278" s="63">
        <f>IF($T278="","",IF(AND(ISNUMBER($F278),$F278&lt;=IF($Q278=MesCiclo,InicioCiclo,$Q278+MOD(2-WEEKDAY($Q278),7))+6),1,IF(N($U278)&gt;0,AVERAGEIFS($W$5:$W$1000,$S$5:$S$1000,ROW(),$T$5:$T$1000,"Sub"),$W278)))</f>
        <v/>
      </c>
      <c r="AB278" s="63">
        <f>IF($T278="","",IF(AND(ISNUMBER($F278),$F278&lt;=IF($Q278=MesCiclo,InicioCiclo,$Q278+MOD(2-WEEKDAY($Q278),7))+13),1,IF(N($U278)&gt;0,AVERAGEIFS($X$5:$X$1000,$S$5:$S$1000,ROW(),$T$5:$T$1000,"Sub"),$X278)))</f>
        <v/>
      </c>
      <c r="AC278" s="63">
        <f>IF($T278="","",IF(AND(ISNUMBER($F278),$F278&lt;=IF($Q278=MesCiclo,InicioCiclo,$Q278+MOD(2-WEEKDAY($Q278),7))+20),1,IF(N($U278)&gt;0,AVERAGEIFS($Y$5:$Y$1000,$S$5:$S$1000,ROW(),$T$5:$T$1000,"Sub"),$Y278)))</f>
        <v/>
      </c>
      <c r="AD278" s="63">
        <f>IF($T278="","",IF(AND(ISNUMBER($F278),$F278&lt;=IF($Q278=MesCiclo,InicioCiclo,$Q278+MOD(2-WEEKDAY($Q278),7))+27),1,IF(N($U278)&gt;0,AVERAGEIFS($Z$5:$Z$1000,$S$5:$S$1000,ROW(),$T$5:$T$1000,"Sub"),$Z278)))</f>
        <v/>
      </c>
      <c r="AE278" s="63">
        <f>IF($T278&lt;&gt;"Macro","",IF(COUNTIFS($Q$5:$Q$1000,$Q278,$T$5:$T$1000,"Macro",$G$5:$G$1000,"&gt;0")=0,1/COUNTIFS($Q$5:$Q$1000,$Q278,$T$5:$T$1000,"Macro"),IF(AND(ISNUMBER($G278),N($G278)&gt;0),$G278,SUMIFS($G$5:$G$1000,$Q$5:$Q$1000,$Q278,$T$5:$T$1000,"Macro")/COUNTIFS($Q$5:$Q$1000,$Q278,$T$5:$T$1000,"Macro",$G$5:$G$1000,"&gt;0"))/(COUNTIFS($Q$5:$Q$1000,$Q278,$T$5:$T$1000,"Macro")*SUMIFS($G$5:$G$1000,$Q$5:$Q$1000,$Q278,$T$5:$T$1000,"Macro")/COUNTIFS($Q$5:$Q$1000,$Q278,$T$5:$T$1000,"Macro",$G$5:$G$1000,"&gt;0"))))</f>
        <v/>
      </c>
    </row>
    <row r="279">
      <c r="A279" s="55">
        <f>IF(NOT((COUNTA($B279:$K279)+COUNTA($O279))&gt;0),"",IF($T279="Macro",COUNTIFS($T$5:$T279,"Macro",$Q$5:$Q279,$Q279),IF(N($S279)=0,"?",COUNTIFS(INDEX($T$5:$T$1000,1):INDEX($T$5:$T$1000,$S279-4),"Macro",INDEX($Q$5:$Q$1000,1):INDEX($Q$5:$Q$1000,$S279-4),INDEX($Q$5:$Q$1000,$S279-4))&amp;"."&amp;COUNTIFS($S$5:$S279,$S279,$T$5:$T279,"Sub"))))</f>
        <v/>
      </c>
      <c r="B279" s="56" t="n"/>
      <c r="C279" s="57" t="n"/>
      <c r="D279" s="58" t="n"/>
      <c r="E279" s="58" t="n"/>
      <c r="F279" s="58" t="n"/>
      <c r="G279" s="59" t="n"/>
      <c r="H279" s="59" t="n"/>
      <c r="I279" s="59" t="n"/>
      <c r="J279" s="59" t="n"/>
      <c r="K279" s="59" t="n"/>
      <c r="L279" s="60">
        <f>IF(NOT((COUNTA($B279:$K279)+COUNTA($O279))&gt;0),"",IF(ISNUMBER($F279),1,IF(N($U279)&gt;0,AVERAGEIFS($V$5:$V$1000,$S$5:$S$1000,ROW(),$T$5:$T$1000,"Sub"),$V279)))</f>
        <v/>
      </c>
      <c r="M279" s="55">
        <f>IF($L279="","",IF($L279&gt;=1,"Completado",IF($L279&gt;0,"En curso","Pendiente")))</f>
        <v/>
      </c>
      <c r="N279" s="55">
        <f>IF(NOT((COUNTA($B279:$K279)+COUNTA($O279))&gt;0),"",IF(ISNUMBER($F279),IF(AND(ISNUMBER($E279),$F279&gt;$E279),"Cumplida con "&amp;($F279-$E279)&amp;IF($F279-$E279=1," día"," días")&amp;" de retraso","Cumplida"),IF(N($L279)&gt;=1,"Cumplida",IF(NOT(ISNUMBER($E279)),"Sin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plazo")))))))</f>
        <v/>
      </c>
      <c r="O279" s="57" t="n"/>
      <c r="P279" s="61">
        <f>IF(NOT((COUNTA($B279:$K279)+COUNTA($O279))&gt;0),"",IF((IF($C279="","Falta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",""))="","✔ OK","⚠ "&amp;LEFT(IF($C279="","Falta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",""),LEN(IF($C279="","Falta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",""))-3)))</f>
        <v/>
      </c>
      <c r="Q279" s="62">
        <f>IF(NOT((COUNTA($B279:$K279)+COUNTA($O279))&gt;0),"",IF(AND($T279="Sub",N($S279)&gt;0),IF(ISNUMBER(INDEX($D$5:$D$1000,$S279-4)),DATE(YEAR(INDEX($D$5:$D$1000,$S279-4)),MONTH(INDEX($D$5:$D$1000,$S279-4)),1),IF(ISNUMBER(INDEX($E$5:$E$1000,$S279-4)),DATE(YEAR(INDEX($E$5:$E$1000,$S279-4)),MONTH(INDEX($E$5:$E$1000,$S279-4)),1),MesCiclo)),IF(ISNUMBER($D279),DATE(YEAR($D279),MONTH($D279),1),IF(ISNUMBER($E279),DATE(YEAR($E279),MONTH($E279),1),MesCiclo))))</f>
        <v/>
      </c>
      <c r="R279" s="63">
        <f>IF(OR($Q279="",$Q279&lt;&gt;MesCiclo),"",COUNTIF($Q$5:$Q279,MesCiclo))</f>
        <v/>
      </c>
      <c r="S279" s="63">
        <f>IF($T279="","",IF($T279="Macro",ROW(),IFERROR(LOOKUP(2,1/($T$5:$T279="Macro"),ROW($T$5:$T279)),0)))</f>
        <v/>
      </c>
      <c r="T279" s="63">
        <f>IF(NOT((COUNTA($B279:$K279)+COUNTA($O279))&gt;0),"",IF($B279="Subactividad","Sub","Macro"))</f>
        <v/>
      </c>
      <c r="U279" s="63">
        <f>IF($T279="Macro",COUNTIFS($S$5:$S$1000,ROW(),$T$5:$T$1000,"Sub"),"")</f>
        <v/>
      </c>
      <c r="V279" s="63">
        <f>IF($T279="","",IF(ISNUMBER($F279),1,IFERROR(LOOKUP(2,1/($H279:$K279&lt;&gt;""),$H279:$K279),0)))</f>
        <v/>
      </c>
      <c r="W279" s="63">
        <f>IF($T279="","",IF(AND(ISNUMBER($F279),$F279&lt;=IF($Q279=MesCiclo,InicioCiclo,$Q279+MOD(2-WEEKDAY($Q279),7))+6),1,IF(ISNUMBER($H279),$H279,0)))</f>
        <v/>
      </c>
      <c r="X279" s="63">
        <f>IF($T279="","",IF(AND(ISNUMBER($F279),$F279&lt;=IF($Q279=MesCiclo,InicioCiclo,$Q279+MOD(2-WEEKDAY($Q279),7))+13),1,IF(ISNUMBER($I279),$I279,$W279)))</f>
        <v/>
      </c>
      <c r="Y279" s="63">
        <f>IF($T279="","",IF(AND(ISNUMBER($F279),$F279&lt;=IF($Q279=MesCiclo,InicioCiclo,$Q279+MOD(2-WEEKDAY($Q279),7))+20),1,IF(ISNUMBER($J279),$J279,$X279)))</f>
        <v/>
      </c>
      <c r="Z279" s="63">
        <f>IF($T279="","",IF(AND(ISNUMBER($F279),$F279&lt;=IF($Q279=MesCiclo,InicioCiclo,$Q279+MOD(2-WEEKDAY($Q279),7))+27),1,IF(ISNUMBER($K279),$K279,$Y279)))</f>
        <v/>
      </c>
      <c r="AA279" s="63">
        <f>IF($T279="","",IF(AND(ISNUMBER($F279),$F279&lt;=IF($Q279=MesCiclo,InicioCiclo,$Q279+MOD(2-WEEKDAY($Q279),7))+6),1,IF(N($U279)&gt;0,AVERAGEIFS($W$5:$W$1000,$S$5:$S$1000,ROW(),$T$5:$T$1000,"Sub"),$W279)))</f>
        <v/>
      </c>
      <c r="AB279" s="63">
        <f>IF($T279="","",IF(AND(ISNUMBER($F279),$F279&lt;=IF($Q279=MesCiclo,InicioCiclo,$Q279+MOD(2-WEEKDAY($Q279),7))+13),1,IF(N($U279)&gt;0,AVERAGEIFS($X$5:$X$1000,$S$5:$S$1000,ROW(),$T$5:$T$1000,"Sub"),$X279)))</f>
        <v/>
      </c>
      <c r="AC279" s="63">
        <f>IF($T279="","",IF(AND(ISNUMBER($F279),$F279&lt;=IF($Q279=MesCiclo,InicioCiclo,$Q279+MOD(2-WEEKDAY($Q279),7))+20),1,IF(N($U279)&gt;0,AVERAGEIFS($Y$5:$Y$1000,$S$5:$S$1000,ROW(),$T$5:$T$1000,"Sub"),$Y279)))</f>
        <v/>
      </c>
      <c r="AD279" s="63">
        <f>IF($T279="","",IF(AND(ISNUMBER($F279),$F279&lt;=IF($Q279=MesCiclo,InicioCiclo,$Q279+MOD(2-WEEKDAY($Q279),7))+27),1,IF(N($U279)&gt;0,AVERAGEIFS($Z$5:$Z$1000,$S$5:$S$1000,ROW(),$T$5:$T$1000,"Sub"),$Z279)))</f>
        <v/>
      </c>
      <c r="AE279" s="63">
        <f>IF($T279&lt;&gt;"Macro","",IF(COUNTIFS($Q$5:$Q$1000,$Q279,$T$5:$T$1000,"Macro",$G$5:$G$1000,"&gt;0")=0,1/COUNTIFS($Q$5:$Q$1000,$Q279,$T$5:$T$1000,"Macro"),IF(AND(ISNUMBER($G279),N($G279)&gt;0),$G279,SUMIFS($G$5:$G$1000,$Q$5:$Q$1000,$Q279,$T$5:$T$1000,"Macro")/COUNTIFS($Q$5:$Q$1000,$Q279,$T$5:$T$1000,"Macro",$G$5:$G$1000,"&gt;0"))/(COUNTIFS($Q$5:$Q$1000,$Q279,$T$5:$T$1000,"Macro")*SUMIFS($G$5:$G$1000,$Q$5:$Q$1000,$Q279,$T$5:$T$1000,"Macro")/COUNTIFS($Q$5:$Q$1000,$Q279,$T$5:$T$1000,"Macro",$G$5:$G$1000,"&gt;0"))))</f>
        <v/>
      </c>
    </row>
    <row r="280">
      <c r="A280" s="55">
        <f>IF(NOT((COUNTA($B280:$K280)+COUNTA($O280))&gt;0),"",IF($T280="Macro",COUNTIFS($T$5:$T280,"Macro",$Q$5:$Q280,$Q280),IF(N($S280)=0,"?",COUNTIFS(INDEX($T$5:$T$1000,1):INDEX($T$5:$T$1000,$S280-4),"Macro",INDEX($Q$5:$Q$1000,1):INDEX($Q$5:$Q$1000,$S280-4),INDEX($Q$5:$Q$1000,$S280-4))&amp;"."&amp;COUNTIFS($S$5:$S280,$S280,$T$5:$T280,"Sub"))))</f>
        <v/>
      </c>
      <c r="B280" s="56" t="n"/>
      <c r="C280" s="57" t="n"/>
      <c r="D280" s="58" t="n"/>
      <c r="E280" s="58" t="n"/>
      <c r="F280" s="58" t="n"/>
      <c r="G280" s="59" t="n"/>
      <c r="H280" s="59" t="n"/>
      <c r="I280" s="59" t="n"/>
      <c r="J280" s="59" t="n"/>
      <c r="K280" s="59" t="n"/>
      <c r="L280" s="60">
        <f>IF(NOT((COUNTA($B280:$K280)+COUNTA($O280))&gt;0),"",IF(ISNUMBER($F280),1,IF(N($U280)&gt;0,AVERAGEIFS($V$5:$V$1000,$S$5:$S$1000,ROW(),$T$5:$T$1000,"Sub"),$V280)))</f>
        <v/>
      </c>
      <c r="M280" s="55">
        <f>IF($L280="","",IF($L280&gt;=1,"Completado",IF($L280&gt;0,"En curso","Pendiente")))</f>
        <v/>
      </c>
      <c r="N280" s="55">
        <f>IF(NOT((COUNTA($B280:$K280)+COUNTA($O280))&gt;0),"",IF(ISNUMBER($F280),IF(AND(ISNUMBER($E280),$F280&gt;$E280),"Cumplida con "&amp;($F280-$E280)&amp;IF($F280-$E280=1," día"," días")&amp;" de retraso","Cumplida"),IF(N($L280)&gt;=1,"Cumplida",IF(NOT(ISNUMBER($E280)),"Sin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plazo")))))))</f>
        <v/>
      </c>
      <c r="O280" s="57" t="n"/>
      <c r="P280" s="61">
        <f>IF(NOT((COUNTA($B280:$K280)+COUNTA($O280))&gt;0),"",IF((IF($C280="","Falta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",""))="","✔ OK","⚠ "&amp;LEFT(IF($C280="","Falta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",""),LEN(IF($C280="","Falta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",""))-3)))</f>
        <v/>
      </c>
      <c r="Q280" s="62">
        <f>IF(NOT((COUNTA($B280:$K280)+COUNTA($O280))&gt;0),"",IF(AND($T280="Sub",N($S280)&gt;0),IF(ISNUMBER(INDEX($D$5:$D$1000,$S280-4)),DATE(YEAR(INDEX($D$5:$D$1000,$S280-4)),MONTH(INDEX($D$5:$D$1000,$S280-4)),1),IF(ISNUMBER(INDEX($E$5:$E$1000,$S280-4)),DATE(YEAR(INDEX($E$5:$E$1000,$S280-4)),MONTH(INDEX($E$5:$E$1000,$S280-4)),1),MesCiclo)),IF(ISNUMBER($D280),DATE(YEAR($D280),MONTH($D280),1),IF(ISNUMBER($E280),DATE(YEAR($E280),MONTH($E280),1),MesCiclo))))</f>
        <v/>
      </c>
      <c r="R280" s="63">
        <f>IF(OR($Q280="",$Q280&lt;&gt;MesCiclo),"",COUNTIF($Q$5:$Q280,MesCiclo))</f>
        <v/>
      </c>
      <c r="S280" s="63">
        <f>IF($T280="","",IF($T280="Macro",ROW(),IFERROR(LOOKUP(2,1/($T$5:$T280="Macro"),ROW($T$5:$T280)),0)))</f>
        <v/>
      </c>
      <c r="T280" s="63">
        <f>IF(NOT((COUNTA($B280:$K280)+COUNTA($O280))&gt;0),"",IF($B280="Subactividad","Sub","Macro"))</f>
        <v/>
      </c>
      <c r="U280" s="63">
        <f>IF($T280="Macro",COUNTIFS($S$5:$S$1000,ROW(),$T$5:$T$1000,"Sub"),"")</f>
        <v/>
      </c>
      <c r="V280" s="63">
        <f>IF($T280="","",IF(ISNUMBER($F280),1,IFERROR(LOOKUP(2,1/($H280:$K280&lt;&gt;""),$H280:$K280),0)))</f>
        <v/>
      </c>
      <c r="W280" s="63">
        <f>IF($T280="","",IF(AND(ISNUMBER($F280),$F280&lt;=IF($Q280=MesCiclo,InicioCiclo,$Q280+MOD(2-WEEKDAY($Q280),7))+6),1,IF(ISNUMBER($H280),$H280,0)))</f>
        <v/>
      </c>
      <c r="X280" s="63">
        <f>IF($T280="","",IF(AND(ISNUMBER($F280),$F280&lt;=IF($Q280=MesCiclo,InicioCiclo,$Q280+MOD(2-WEEKDAY($Q280),7))+13),1,IF(ISNUMBER($I280),$I280,$W280)))</f>
        <v/>
      </c>
      <c r="Y280" s="63">
        <f>IF($T280="","",IF(AND(ISNUMBER($F280),$F280&lt;=IF($Q280=MesCiclo,InicioCiclo,$Q280+MOD(2-WEEKDAY($Q280),7))+20),1,IF(ISNUMBER($J280),$J280,$X280)))</f>
        <v/>
      </c>
      <c r="Z280" s="63">
        <f>IF($T280="","",IF(AND(ISNUMBER($F280),$F280&lt;=IF($Q280=MesCiclo,InicioCiclo,$Q280+MOD(2-WEEKDAY($Q280),7))+27),1,IF(ISNUMBER($K280),$K280,$Y280)))</f>
        <v/>
      </c>
      <c r="AA280" s="63">
        <f>IF($T280="","",IF(AND(ISNUMBER($F280),$F280&lt;=IF($Q280=MesCiclo,InicioCiclo,$Q280+MOD(2-WEEKDAY($Q280),7))+6),1,IF(N($U280)&gt;0,AVERAGEIFS($W$5:$W$1000,$S$5:$S$1000,ROW(),$T$5:$T$1000,"Sub"),$W280)))</f>
        <v/>
      </c>
      <c r="AB280" s="63">
        <f>IF($T280="","",IF(AND(ISNUMBER($F280),$F280&lt;=IF($Q280=MesCiclo,InicioCiclo,$Q280+MOD(2-WEEKDAY($Q280),7))+13),1,IF(N($U280)&gt;0,AVERAGEIFS($X$5:$X$1000,$S$5:$S$1000,ROW(),$T$5:$T$1000,"Sub"),$X280)))</f>
        <v/>
      </c>
      <c r="AC280" s="63">
        <f>IF($T280="","",IF(AND(ISNUMBER($F280),$F280&lt;=IF($Q280=MesCiclo,InicioCiclo,$Q280+MOD(2-WEEKDAY($Q280),7))+20),1,IF(N($U280)&gt;0,AVERAGEIFS($Y$5:$Y$1000,$S$5:$S$1000,ROW(),$T$5:$T$1000,"Sub"),$Y280)))</f>
        <v/>
      </c>
      <c r="AD280" s="63">
        <f>IF($T280="","",IF(AND(ISNUMBER($F280),$F280&lt;=IF($Q280=MesCiclo,InicioCiclo,$Q280+MOD(2-WEEKDAY($Q280),7))+27),1,IF(N($U280)&gt;0,AVERAGEIFS($Z$5:$Z$1000,$S$5:$S$1000,ROW(),$T$5:$T$1000,"Sub"),$Z280)))</f>
        <v/>
      </c>
      <c r="AE280" s="63">
        <f>IF($T280&lt;&gt;"Macro","",IF(COUNTIFS($Q$5:$Q$1000,$Q280,$T$5:$T$1000,"Macro",$G$5:$G$1000,"&gt;0")=0,1/COUNTIFS($Q$5:$Q$1000,$Q280,$T$5:$T$1000,"Macro"),IF(AND(ISNUMBER($G280),N($G280)&gt;0),$G280,SUMIFS($G$5:$G$1000,$Q$5:$Q$1000,$Q280,$T$5:$T$1000,"Macro")/COUNTIFS($Q$5:$Q$1000,$Q280,$T$5:$T$1000,"Macro",$G$5:$G$1000,"&gt;0"))/(COUNTIFS($Q$5:$Q$1000,$Q280,$T$5:$T$1000,"Macro")*SUMIFS($G$5:$G$1000,$Q$5:$Q$1000,$Q280,$T$5:$T$1000,"Macro")/COUNTIFS($Q$5:$Q$1000,$Q280,$T$5:$T$1000,"Macro",$G$5:$G$1000,"&gt;0"))))</f>
        <v/>
      </c>
    </row>
    <row r="281">
      <c r="A281" s="55">
        <f>IF(NOT((COUNTA($B281:$K281)+COUNTA($O281))&gt;0),"",IF($T281="Macro",COUNTIFS($T$5:$T281,"Macro",$Q$5:$Q281,$Q281),IF(N($S281)=0,"?",COUNTIFS(INDEX($T$5:$T$1000,1):INDEX($T$5:$T$1000,$S281-4),"Macro",INDEX($Q$5:$Q$1000,1):INDEX($Q$5:$Q$1000,$S281-4),INDEX($Q$5:$Q$1000,$S281-4))&amp;"."&amp;COUNTIFS($S$5:$S281,$S281,$T$5:$T281,"Sub"))))</f>
        <v/>
      </c>
      <c r="B281" s="56" t="n"/>
      <c r="C281" s="57" t="n"/>
      <c r="D281" s="58" t="n"/>
      <c r="E281" s="58" t="n"/>
      <c r="F281" s="58" t="n"/>
      <c r="G281" s="59" t="n"/>
      <c r="H281" s="59" t="n"/>
      <c r="I281" s="59" t="n"/>
      <c r="J281" s="59" t="n"/>
      <c r="K281" s="59" t="n"/>
      <c r="L281" s="60">
        <f>IF(NOT((COUNTA($B281:$K281)+COUNTA($O281))&gt;0),"",IF(ISNUMBER($F281),1,IF(N($U281)&gt;0,AVERAGEIFS($V$5:$V$1000,$S$5:$S$1000,ROW(),$T$5:$T$1000,"Sub"),$V281)))</f>
        <v/>
      </c>
      <c r="M281" s="55">
        <f>IF($L281="","",IF($L281&gt;=1,"Completado",IF($L281&gt;0,"En curso","Pendiente")))</f>
        <v/>
      </c>
      <c r="N281" s="55">
        <f>IF(NOT((COUNTA($B281:$K281)+COUNTA($O281))&gt;0),"",IF(ISNUMBER($F281),IF(AND(ISNUMBER($E281),$F281&gt;$E281),"Cumplida con "&amp;($F281-$E281)&amp;IF($F281-$E281=1," día"," días")&amp;" de retraso","Cumplida"),IF(N($L281)&gt;=1,"Cumplida",IF(NOT(ISNUMBER($E281)),"Sin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plazo")))))))</f>
        <v/>
      </c>
      <c r="O281" s="57" t="n"/>
      <c r="P281" s="61">
        <f>IF(NOT((COUNTA($B281:$K281)+COUNTA($O281))&gt;0),"",IF((IF($C281="","Falta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",""))="","✔ OK","⚠ "&amp;LEFT(IF($C281="","Falta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",""),LEN(IF($C281="","Falta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",""))-3)))</f>
        <v/>
      </c>
      <c r="Q281" s="62">
        <f>IF(NOT((COUNTA($B281:$K281)+COUNTA($O281))&gt;0),"",IF(AND($T281="Sub",N($S281)&gt;0),IF(ISNUMBER(INDEX($D$5:$D$1000,$S281-4)),DATE(YEAR(INDEX($D$5:$D$1000,$S281-4)),MONTH(INDEX($D$5:$D$1000,$S281-4)),1),IF(ISNUMBER(INDEX($E$5:$E$1000,$S281-4)),DATE(YEAR(INDEX($E$5:$E$1000,$S281-4)),MONTH(INDEX($E$5:$E$1000,$S281-4)),1),MesCiclo)),IF(ISNUMBER($D281),DATE(YEAR($D281),MONTH($D281),1),IF(ISNUMBER($E281),DATE(YEAR($E281),MONTH($E281),1),MesCiclo))))</f>
        <v/>
      </c>
      <c r="R281" s="63">
        <f>IF(OR($Q281="",$Q281&lt;&gt;MesCiclo),"",COUNTIF($Q$5:$Q281,MesCiclo))</f>
        <v/>
      </c>
      <c r="S281" s="63">
        <f>IF($T281="","",IF($T281="Macro",ROW(),IFERROR(LOOKUP(2,1/($T$5:$T281="Macro"),ROW($T$5:$T281)),0)))</f>
        <v/>
      </c>
      <c r="T281" s="63">
        <f>IF(NOT((COUNTA($B281:$K281)+COUNTA($O281))&gt;0),"",IF($B281="Subactividad","Sub","Macro"))</f>
        <v/>
      </c>
      <c r="U281" s="63">
        <f>IF($T281="Macro",COUNTIFS($S$5:$S$1000,ROW(),$T$5:$T$1000,"Sub"),"")</f>
        <v/>
      </c>
      <c r="V281" s="63">
        <f>IF($T281="","",IF(ISNUMBER($F281),1,IFERROR(LOOKUP(2,1/($H281:$K281&lt;&gt;""),$H281:$K281),0)))</f>
        <v/>
      </c>
      <c r="W281" s="63">
        <f>IF($T281="","",IF(AND(ISNUMBER($F281),$F281&lt;=IF($Q281=MesCiclo,InicioCiclo,$Q281+MOD(2-WEEKDAY($Q281),7))+6),1,IF(ISNUMBER($H281),$H281,0)))</f>
        <v/>
      </c>
      <c r="X281" s="63">
        <f>IF($T281="","",IF(AND(ISNUMBER($F281),$F281&lt;=IF($Q281=MesCiclo,InicioCiclo,$Q281+MOD(2-WEEKDAY($Q281),7))+13),1,IF(ISNUMBER($I281),$I281,$W281)))</f>
        <v/>
      </c>
      <c r="Y281" s="63">
        <f>IF($T281="","",IF(AND(ISNUMBER($F281),$F281&lt;=IF($Q281=MesCiclo,InicioCiclo,$Q281+MOD(2-WEEKDAY($Q281),7))+20),1,IF(ISNUMBER($J281),$J281,$X281)))</f>
        <v/>
      </c>
      <c r="Z281" s="63">
        <f>IF($T281="","",IF(AND(ISNUMBER($F281),$F281&lt;=IF($Q281=MesCiclo,InicioCiclo,$Q281+MOD(2-WEEKDAY($Q281),7))+27),1,IF(ISNUMBER($K281),$K281,$Y281)))</f>
        <v/>
      </c>
      <c r="AA281" s="63">
        <f>IF($T281="","",IF(AND(ISNUMBER($F281),$F281&lt;=IF($Q281=MesCiclo,InicioCiclo,$Q281+MOD(2-WEEKDAY($Q281),7))+6),1,IF(N($U281)&gt;0,AVERAGEIFS($W$5:$W$1000,$S$5:$S$1000,ROW(),$T$5:$T$1000,"Sub"),$W281)))</f>
        <v/>
      </c>
      <c r="AB281" s="63">
        <f>IF($T281="","",IF(AND(ISNUMBER($F281),$F281&lt;=IF($Q281=MesCiclo,InicioCiclo,$Q281+MOD(2-WEEKDAY($Q281),7))+13),1,IF(N($U281)&gt;0,AVERAGEIFS($X$5:$X$1000,$S$5:$S$1000,ROW(),$T$5:$T$1000,"Sub"),$X281)))</f>
        <v/>
      </c>
      <c r="AC281" s="63">
        <f>IF($T281="","",IF(AND(ISNUMBER($F281),$F281&lt;=IF($Q281=MesCiclo,InicioCiclo,$Q281+MOD(2-WEEKDAY($Q281),7))+20),1,IF(N($U281)&gt;0,AVERAGEIFS($Y$5:$Y$1000,$S$5:$S$1000,ROW(),$T$5:$T$1000,"Sub"),$Y281)))</f>
        <v/>
      </c>
      <c r="AD281" s="63">
        <f>IF($T281="","",IF(AND(ISNUMBER($F281),$F281&lt;=IF($Q281=MesCiclo,InicioCiclo,$Q281+MOD(2-WEEKDAY($Q281),7))+27),1,IF(N($U281)&gt;0,AVERAGEIFS($Z$5:$Z$1000,$S$5:$S$1000,ROW(),$T$5:$T$1000,"Sub"),$Z281)))</f>
        <v/>
      </c>
      <c r="AE281" s="63">
        <f>IF($T281&lt;&gt;"Macro","",IF(COUNTIFS($Q$5:$Q$1000,$Q281,$T$5:$T$1000,"Macro",$G$5:$G$1000,"&gt;0")=0,1/COUNTIFS($Q$5:$Q$1000,$Q281,$T$5:$T$1000,"Macro"),IF(AND(ISNUMBER($G281),N($G281)&gt;0),$G281,SUMIFS($G$5:$G$1000,$Q$5:$Q$1000,$Q281,$T$5:$T$1000,"Macro")/COUNTIFS($Q$5:$Q$1000,$Q281,$T$5:$T$1000,"Macro",$G$5:$G$1000,"&gt;0"))/(COUNTIFS($Q$5:$Q$1000,$Q281,$T$5:$T$1000,"Macro")*SUMIFS($G$5:$G$1000,$Q$5:$Q$1000,$Q281,$T$5:$T$1000,"Macro")/COUNTIFS($Q$5:$Q$1000,$Q281,$T$5:$T$1000,"Macro",$G$5:$G$1000,"&gt;0"))))</f>
        <v/>
      </c>
    </row>
    <row r="282">
      <c r="A282" s="55">
        <f>IF(NOT((COUNTA($B282:$K282)+COUNTA($O282))&gt;0),"",IF($T282="Macro",COUNTIFS($T$5:$T282,"Macro",$Q$5:$Q282,$Q282),IF(N($S282)=0,"?",COUNTIFS(INDEX($T$5:$T$1000,1):INDEX($T$5:$T$1000,$S282-4),"Macro",INDEX($Q$5:$Q$1000,1):INDEX($Q$5:$Q$1000,$S282-4),INDEX($Q$5:$Q$1000,$S282-4))&amp;"."&amp;COUNTIFS($S$5:$S282,$S282,$T$5:$T282,"Sub"))))</f>
        <v/>
      </c>
      <c r="B282" s="56" t="n"/>
      <c r="C282" s="57" t="n"/>
      <c r="D282" s="58" t="n"/>
      <c r="E282" s="58" t="n"/>
      <c r="F282" s="58" t="n"/>
      <c r="G282" s="59" t="n"/>
      <c r="H282" s="59" t="n"/>
      <c r="I282" s="59" t="n"/>
      <c r="J282" s="59" t="n"/>
      <c r="K282" s="59" t="n"/>
      <c r="L282" s="60">
        <f>IF(NOT((COUNTA($B282:$K282)+COUNTA($O282))&gt;0),"",IF(ISNUMBER($F282),1,IF(N($U282)&gt;0,AVERAGEIFS($V$5:$V$1000,$S$5:$S$1000,ROW(),$T$5:$T$1000,"Sub"),$V282)))</f>
        <v/>
      </c>
      <c r="M282" s="55">
        <f>IF($L282="","",IF($L282&gt;=1,"Completado",IF($L282&gt;0,"En curso","Pendiente")))</f>
        <v/>
      </c>
      <c r="N282" s="55">
        <f>IF(NOT((COUNTA($B282:$K282)+COUNTA($O282))&gt;0),"",IF(ISNUMBER($F282),IF(AND(ISNUMBER($E282),$F282&gt;$E282),"Cumplida con "&amp;($F282-$E282)&amp;IF($F282-$E282=1," día"," días")&amp;" de retraso","Cumplida"),IF(N($L282)&gt;=1,"Cumplida",IF(NOT(ISNUMBER($E282)),"Sin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plazo")))))))</f>
        <v/>
      </c>
      <c r="O282" s="57" t="n"/>
      <c r="P282" s="61">
        <f>IF(NOT((COUNTA($B282:$K282)+COUNTA($O282))&gt;0),"",IF((IF($C282="","Falta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",""))="","✔ OK","⚠ "&amp;LEFT(IF($C282="","Falta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",""),LEN(IF($C282="","Falta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",""))-3)))</f>
        <v/>
      </c>
      <c r="Q282" s="62">
        <f>IF(NOT((COUNTA($B282:$K282)+COUNTA($O282))&gt;0),"",IF(AND($T282="Sub",N($S282)&gt;0),IF(ISNUMBER(INDEX($D$5:$D$1000,$S282-4)),DATE(YEAR(INDEX($D$5:$D$1000,$S282-4)),MONTH(INDEX($D$5:$D$1000,$S282-4)),1),IF(ISNUMBER(INDEX($E$5:$E$1000,$S282-4)),DATE(YEAR(INDEX($E$5:$E$1000,$S282-4)),MONTH(INDEX($E$5:$E$1000,$S282-4)),1),MesCiclo)),IF(ISNUMBER($D282),DATE(YEAR($D282),MONTH($D282),1),IF(ISNUMBER($E282),DATE(YEAR($E282),MONTH($E282),1),MesCiclo))))</f>
        <v/>
      </c>
      <c r="R282" s="63">
        <f>IF(OR($Q282="",$Q282&lt;&gt;MesCiclo),"",COUNTIF($Q$5:$Q282,MesCiclo))</f>
        <v/>
      </c>
      <c r="S282" s="63">
        <f>IF($T282="","",IF($T282="Macro",ROW(),IFERROR(LOOKUP(2,1/($T$5:$T282="Macro"),ROW($T$5:$T282)),0)))</f>
        <v/>
      </c>
      <c r="T282" s="63">
        <f>IF(NOT((COUNTA($B282:$K282)+COUNTA($O282))&gt;0),"",IF($B282="Subactividad","Sub","Macro"))</f>
        <v/>
      </c>
      <c r="U282" s="63">
        <f>IF($T282="Macro",COUNTIFS($S$5:$S$1000,ROW(),$T$5:$T$1000,"Sub"),"")</f>
        <v/>
      </c>
      <c r="V282" s="63">
        <f>IF($T282="","",IF(ISNUMBER($F282),1,IFERROR(LOOKUP(2,1/($H282:$K282&lt;&gt;""),$H282:$K282),0)))</f>
        <v/>
      </c>
      <c r="W282" s="63">
        <f>IF($T282="","",IF(AND(ISNUMBER($F282),$F282&lt;=IF($Q282=MesCiclo,InicioCiclo,$Q282+MOD(2-WEEKDAY($Q282),7))+6),1,IF(ISNUMBER($H282),$H282,0)))</f>
        <v/>
      </c>
      <c r="X282" s="63">
        <f>IF($T282="","",IF(AND(ISNUMBER($F282),$F282&lt;=IF($Q282=MesCiclo,InicioCiclo,$Q282+MOD(2-WEEKDAY($Q282),7))+13),1,IF(ISNUMBER($I282),$I282,$W282)))</f>
        <v/>
      </c>
      <c r="Y282" s="63">
        <f>IF($T282="","",IF(AND(ISNUMBER($F282),$F282&lt;=IF($Q282=MesCiclo,InicioCiclo,$Q282+MOD(2-WEEKDAY($Q282),7))+20),1,IF(ISNUMBER($J282),$J282,$X282)))</f>
        <v/>
      </c>
      <c r="Z282" s="63">
        <f>IF($T282="","",IF(AND(ISNUMBER($F282),$F282&lt;=IF($Q282=MesCiclo,InicioCiclo,$Q282+MOD(2-WEEKDAY($Q282),7))+27),1,IF(ISNUMBER($K282),$K282,$Y282)))</f>
        <v/>
      </c>
      <c r="AA282" s="63">
        <f>IF($T282="","",IF(AND(ISNUMBER($F282),$F282&lt;=IF($Q282=MesCiclo,InicioCiclo,$Q282+MOD(2-WEEKDAY($Q282),7))+6),1,IF(N($U282)&gt;0,AVERAGEIFS($W$5:$W$1000,$S$5:$S$1000,ROW(),$T$5:$T$1000,"Sub"),$W282)))</f>
        <v/>
      </c>
      <c r="AB282" s="63">
        <f>IF($T282="","",IF(AND(ISNUMBER($F282),$F282&lt;=IF($Q282=MesCiclo,InicioCiclo,$Q282+MOD(2-WEEKDAY($Q282),7))+13),1,IF(N($U282)&gt;0,AVERAGEIFS($X$5:$X$1000,$S$5:$S$1000,ROW(),$T$5:$T$1000,"Sub"),$X282)))</f>
        <v/>
      </c>
      <c r="AC282" s="63">
        <f>IF($T282="","",IF(AND(ISNUMBER($F282),$F282&lt;=IF($Q282=MesCiclo,InicioCiclo,$Q282+MOD(2-WEEKDAY($Q282),7))+20),1,IF(N($U282)&gt;0,AVERAGEIFS($Y$5:$Y$1000,$S$5:$S$1000,ROW(),$T$5:$T$1000,"Sub"),$Y282)))</f>
        <v/>
      </c>
      <c r="AD282" s="63">
        <f>IF($T282="","",IF(AND(ISNUMBER($F282),$F282&lt;=IF($Q282=MesCiclo,InicioCiclo,$Q282+MOD(2-WEEKDAY($Q282),7))+27),1,IF(N($U282)&gt;0,AVERAGEIFS($Z$5:$Z$1000,$S$5:$S$1000,ROW(),$T$5:$T$1000,"Sub"),$Z282)))</f>
        <v/>
      </c>
      <c r="AE282" s="63">
        <f>IF($T282&lt;&gt;"Macro","",IF(COUNTIFS($Q$5:$Q$1000,$Q282,$T$5:$T$1000,"Macro",$G$5:$G$1000,"&gt;0")=0,1/COUNTIFS($Q$5:$Q$1000,$Q282,$T$5:$T$1000,"Macro"),IF(AND(ISNUMBER($G282),N($G282)&gt;0),$G282,SUMIFS($G$5:$G$1000,$Q$5:$Q$1000,$Q282,$T$5:$T$1000,"Macro")/COUNTIFS($Q$5:$Q$1000,$Q282,$T$5:$T$1000,"Macro",$G$5:$G$1000,"&gt;0"))/(COUNTIFS($Q$5:$Q$1000,$Q282,$T$5:$T$1000,"Macro")*SUMIFS($G$5:$G$1000,$Q$5:$Q$1000,$Q282,$T$5:$T$1000,"Macro")/COUNTIFS($Q$5:$Q$1000,$Q282,$T$5:$T$1000,"Macro",$G$5:$G$1000,"&gt;0"))))</f>
        <v/>
      </c>
    </row>
    <row r="283">
      <c r="A283" s="55">
        <f>IF(NOT((COUNTA($B283:$K283)+COUNTA($O283))&gt;0),"",IF($T283="Macro",COUNTIFS($T$5:$T283,"Macro",$Q$5:$Q283,$Q283),IF(N($S283)=0,"?",COUNTIFS(INDEX($T$5:$T$1000,1):INDEX($T$5:$T$1000,$S283-4),"Macro",INDEX($Q$5:$Q$1000,1):INDEX($Q$5:$Q$1000,$S283-4),INDEX($Q$5:$Q$1000,$S283-4))&amp;"."&amp;COUNTIFS($S$5:$S283,$S283,$T$5:$T283,"Sub"))))</f>
        <v/>
      </c>
      <c r="B283" s="56" t="n"/>
      <c r="C283" s="57" t="n"/>
      <c r="D283" s="58" t="n"/>
      <c r="E283" s="58" t="n"/>
      <c r="F283" s="58" t="n"/>
      <c r="G283" s="59" t="n"/>
      <c r="H283" s="59" t="n"/>
      <c r="I283" s="59" t="n"/>
      <c r="J283" s="59" t="n"/>
      <c r="K283" s="59" t="n"/>
      <c r="L283" s="60">
        <f>IF(NOT((COUNTA($B283:$K283)+COUNTA($O283))&gt;0),"",IF(ISNUMBER($F283),1,IF(N($U283)&gt;0,AVERAGEIFS($V$5:$V$1000,$S$5:$S$1000,ROW(),$T$5:$T$1000,"Sub"),$V283)))</f>
        <v/>
      </c>
      <c r="M283" s="55">
        <f>IF($L283="","",IF($L283&gt;=1,"Completado",IF($L283&gt;0,"En curso","Pendiente")))</f>
        <v/>
      </c>
      <c r="N283" s="55">
        <f>IF(NOT((COUNTA($B283:$K283)+COUNTA($O283))&gt;0),"",IF(ISNUMBER($F283),IF(AND(ISNUMBER($E283),$F283&gt;$E283),"Cumplida con "&amp;($F283-$E283)&amp;IF($F283-$E283=1," día"," días")&amp;" de retraso","Cumplida"),IF(N($L283)&gt;=1,"Cumplida",IF(NOT(ISNUMBER($E283)),"Sin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plazo")))))))</f>
        <v/>
      </c>
      <c r="O283" s="57" t="n"/>
      <c r="P283" s="61">
        <f>IF(NOT((COUNTA($B283:$K283)+COUNTA($O283))&gt;0),"",IF((IF($C283="","Falta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",""))="","✔ OK","⚠ "&amp;LEFT(IF($C283="","Falta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",""),LEN(IF($C283="","Falta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",""))-3)))</f>
        <v/>
      </c>
      <c r="Q283" s="62">
        <f>IF(NOT((COUNTA($B283:$K283)+COUNTA($O283))&gt;0),"",IF(AND($T283="Sub",N($S283)&gt;0),IF(ISNUMBER(INDEX($D$5:$D$1000,$S283-4)),DATE(YEAR(INDEX($D$5:$D$1000,$S283-4)),MONTH(INDEX($D$5:$D$1000,$S283-4)),1),IF(ISNUMBER(INDEX($E$5:$E$1000,$S283-4)),DATE(YEAR(INDEX($E$5:$E$1000,$S283-4)),MONTH(INDEX($E$5:$E$1000,$S283-4)),1),MesCiclo)),IF(ISNUMBER($D283),DATE(YEAR($D283),MONTH($D283),1),IF(ISNUMBER($E283),DATE(YEAR($E283),MONTH($E283),1),MesCiclo))))</f>
        <v/>
      </c>
      <c r="R283" s="63">
        <f>IF(OR($Q283="",$Q283&lt;&gt;MesCiclo),"",COUNTIF($Q$5:$Q283,MesCiclo))</f>
        <v/>
      </c>
      <c r="S283" s="63">
        <f>IF($T283="","",IF($T283="Macro",ROW(),IFERROR(LOOKUP(2,1/($T$5:$T283="Macro"),ROW($T$5:$T283)),0)))</f>
        <v/>
      </c>
      <c r="T283" s="63">
        <f>IF(NOT((COUNTA($B283:$K283)+COUNTA($O283))&gt;0),"",IF($B283="Subactividad","Sub","Macro"))</f>
        <v/>
      </c>
      <c r="U283" s="63">
        <f>IF($T283="Macro",COUNTIFS($S$5:$S$1000,ROW(),$T$5:$T$1000,"Sub"),"")</f>
        <v/>
      </c>
      <c r="V283" s="63">
        <f>IF($T283="","",IF(ISNUMBER($F283),1,IFERROR(LOOKUP(2,1/($H283:$K283&lt;&gt;""),$H283:$K283),0)))</f>
        <v/>
      </c>
      <c r="W283" s="63">
        <f>IF($T283="","",IF(AND(ISNUMBER($F283),$F283&lt;=IF($Q283=MesCiclo,InicioCiclo,$Q283+MOD(2-WEEKDAY($Q283),7))+6),1,IF(ISNUMBER($H283),$H283,0)))</f>
        <v/>
      </c>
      <c r="X283" s="63">
        <f>IF($T283="","",IF(AND(ISNUMBER($F283),$F283&lt;=IF($Q283=MesCiclo,InicioCiclo,$Q283+MOD(2-WEEKDAY($Q283),7))+13),1,IF(ISNUMBER($I283),$I283,$W283)))</f>
        <v/>
      </c>
      <c r="Y283" s="63">
        <f>IF($T283="","",IF(AND(ISNUMBER($F283),$F283&lt;=IF($Q283=MesCiclo,InicioCiclo,$Q283+MOD(2-WEEKDAY($Q283),7))+20),1,IF(ISNUMBER($J283),$J283,$X283)))</f>
        <v/>
      </c>
      <c r="Z283" s="63">
        <f>IF($T283="","",IF(AND(ISNUMBER($F283),$F283&lt;=IF($Q283=MesCiclo,InicioCiclo,$Q283+MOD(2-WEEKDAY($Q283),7))+27),1,IF(ISNUMBER($K283),$K283,$Y283)))</f>
        <v/>
      </c>
      <c r="AA283" s="63">
        <f>IF($T283="","",IF(AND(ISNUMBER($F283),$F283&lt;=IF($Q283=MesCiclo,InicioCiclo,$Q283+MOD(2-WEEKDAY($Q283),7))+6),1,IF(N($U283)&gt;0,AVERAGEIFS($W$5:$W$1000,$S$5:$S$1000,ROW(),$T$5:$T$1000,"Sub"),$W283)))</f>
        <v/>
      </c>
      <c r="AB283" s="63">
        <f>IF($T283="","",IF(AND(ISNUMBER($F283),$F283&lt;=IF($Q283=MesCiclo,InicioCiclo,$Q283+MOD(2-WEEKDAY($Q283),7))+13),1,IF(N($U283)&gt;0,AVERAGEIFS($X$5:$X$1000,$S$5:$S$1000,ROW(),$T$5:$T$1000,"Sub"),$X283)))</f>
        <v/>
      </c>
      <c r="AC283" s="63">
        <f>IF($T283="","",IF(AND(ISNUMBER($F283),$F283&lt;=IF($Q283=MesCiclo,InicioCiclo,$Q283+MOD(2-WEEKDAY($Q283),7))+20),1,IF(N($U283)&gt;0,AVERAGEIFS($Y$5:$Y$1000,$S$5:$S$1000,ROW(),$T$5:$T$1000,"Sub"),$Y283)))</f>
        <v/>
      </c>
      <c r="AD283" s="63">
        <f>IF($T283="","",IF(AND(ISNUMBER($F283),$F283&lt;=IF($Q283=MesCiclo,InicioCiclo,$Q283+MOD(2-WEEKDAY($Q283),7))+27),1,IF(N($U283)&gt;0,AVERAGEIFS($Z$5:$Z$1000,$S$5:$S$1000,ROW(),$T$5:$T$1000,"Sub"),$Z283)))</f>
        <v/>
      </c>
      <c r="AE283" s="63">
        <f>IF($T283&lt;&gt;"Macro","",IF(COUNTIFS($Q$5:$Q$1000,$Q283,$T$5:$T$1000,"Macro",$G$5:$G$1000,"&gt;0")=0,1/COUNTIFS($Q$5:$Q$1000,$Q283,$T$5:$T$1000,"Macro"),IF(AND(ISNUMBER($G283),N($G283)&gt;0),$G283,SUMIFS($G$5:$G$1000,$Q$5:$Q$1000,$Q283,$T$5:$T$1000,"Macro")/COUNTIFS($Q$5:$Q$1000,$Q283,$T$5:$T$1000,"Macro",$G$5:$G$1000,"&gt;0"))/(COUNTIFS($Q$5:$Q$1000,$Q283,$T$5:$T$1000,"Macro")*SUMIFS($G$5:$G$1000,$Q$5:$Q$1000,$Q283,$T$5:$T$1000,"Macro")/COUNTIFS($Q$5:$Q$1000,$Q283,$T$5:$T$1000,"Macro",$G$5:$G$1000,"&gt;0"))))</f>
        <v/>
      </c>
    </row>
    <row r="284">
      <c r="A284" s="55">
        <f>IF(NOT((COUNTA($B284:$K284)+COUNTA($O284))&gt;0),"",IF($T284="Macro",COUNTIFS($T$5:$T284,"Macro",$Q$5:$Q284,$Q284),IF(N($S284)=0,"?",COUNTIFS(INDEX($T$5:$T$1000,1):INDEX($T$5:$T$1000,$S284-4),"Macro",INDEX($Q$5:$Q$1000,1):INDEX($Q$5:$Q$1000,$S284-4),INDEX($Q$5:$Q$1000,$S284-4))&amp;"."&amp;COUNTIFS($S$5:$S284,$S284,$T$5:$T284,"Sub"))))</f>
        <v/>
      </c>
      <c r="B284" s="56" t="n"/>
      <c r="C284" s="57" t="n"/>
      <c r="D284" s="58" t="n"/>
      <c r="E284" s="58" t="n"/>
      <c r="F284" s="58" t="n"/>
      <c r="G284" s="59" t="n"/>
      <c r="H284" s="59" t="n"/>
      <c r="I284" s="59" t="n"/>
      <c r="J284" s="59" t="n"/>
      <c r="K284" s="59" t="n"/>
      <c r="L284" s="60">
        <f>IF(NOT((COUNTA($B284:$K284)+COUNTA($O284))&gt;0),"",IF(ISNUMBER($F284),1,IF(N($U284)&gt;0,AVERAGEIFS($V$5:$V$1000,$S$5:$S$1000,ROW(),$T$5:$T$1000,"Sub"),$V284)))</f>
        <v/>
      </c>
      <c r="M284" s="55">
        <f>IF($L284="","",IF($L284&gt;=1,"Completado",IF($L284&gt;0,"En curso","Pendiente")))</f>
        <v/>
      </c>
      <c r="N284" s="55">
        <f>IF(NOT((COUNTA($B284:$K284)+COUNTA($O284))&gt;0),"",IF(ISNUMBER($F284),IF(AND(ISNUMBER($E284),$F284&gt;$E284),"Cumplida con "&amp;($F284-$E284)&amp;IF($F284-$E284=1," día"," días")&amp;" de retraso","Cumplida"),IF(N($L284)&gt;=1,"Cumplida",IF(NOT(ISNUMBER($E284)),"Sin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plazo")))))))</f>
        <v/>
      </c>
      <c r="O284" s="57" t="n"/>
      <c r="P284" s="61">
        <f>IF(NOT((COUNTA($B284:$K284)+COUNTA($O284))&gt;0),"",IF((IF($C284="","Falta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",""))="","✔ OK","⚠ "&amp;LEFT(IF($C284="","Falta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",""),LEN(IF($C284="","Falta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",""))-3)))</f>
        <v/>
      </c>
      <c r="Q284" s="62">
        <f>IF(NOT((COUNTA($B284:$K284)+COUNTA($O284))&gt;0),"",IF(AND($T284="Sub",N($S284)&gt;0),IF(ISNUMBER(INDEX($D$5:$D$1000,$S284-4)),DATE(YEAR(INDEX($D$5:$D$1000,$S284-4)),MONTH(INDEX($D$5:$D$1000,$S284-4)),1),IF(ISNUMBER(INDEX($E$5:$E$1000,$S284-4)),DATE(YEAR(INDEX($E$5:$E$1000,$S284-4)),MONTH(INDEX($E$5:$E$1000,$S284-4)),1),MesCiclo)),IF(ISNUMBER($D284),DATE(YEAR($D284),MONTH($D284),1),IF(ISNUMBER($E284),DATE(YEAR($E284),MONTH($E284),1),MesCiclo))))</f>
        <v/>
      </c>
      <c r="R284" s="63">
        <f>IF(OR($Q284="",$Q284&lt;&gt;MesCiclo),"",COUNTIF($Q$5:$Q284,MesCiclo))</f>
        <v/>
      </c>
      <c r="S284" s="63">
        <f>IF($T284="","",IF($T284="Macro",ROW(),IFERROR(LOOKUP(2,1/($T$5:$T284="Macro"),ROW($T$5:$T284)),0)))</f>
        <v/>
      </c>
      <c r="T284" s="63">
        <f>IF(NOT((COUNTA($B284:$K284)+COUNTA($O284))&gt;0),"",IF($B284="Subactividad","Sub","Macro"))</f>
        <v/>
      </c>
      <c r="U284" s="63">
        <f>IF($T284="Macro",COUNTIFS($S$5:$S$1000,ROW(),$T$5:$T$1000,"Sub"),"")</f>
        <v/>
      </c>
      <c r="V284" s="63">
        <f>IF($T284="","",IF(ISNUMBER($F284),1,IFERROR(LOOKUP(2,1/($H284:$K284&lt;&gt;""),$H284:$K284),0)))</f>
        <v/>
      </c>
      <c r="W284" s="63">
        <f>IF($T284="","",IF(AND(ISNUMBER($F284),$F284&lt;=IF($Q284=MesCiclo,InicioCiclo,$Q284+MOD(2-WEEKDAY($Q284),7))+6),1,IF(ISNUMBER($H284),$H284,0)))</f>
        <v/>
      </c>
      <c r="X284" s="63">
        <f>IF($T284="","",IF(AND(ISNUMBER($F284),$F284&lt;=IF($Q284=MesCiclo,InicioCiclo,$Q284+MOD(2-WEEKDAY($Q284),7))+13),1,IF(ISNUMBER($I284),$I284,$W284)))</f>
        <v/>
      </c>
      <c r="Y284" s="63">
        <f>IF($T284="","",IF(AND(ISNUMBER($F284),$F284&lt;=IF($Q284=MesCiclo,InicioCiclo,$Q284+MOD(2-WEEKDAY($Q284),7))+20),1,IF(ISNUMBER($J284),$J284,$X284)))</f>
        <v/>
      </c>
      <c r="Z284" s="63">
        <f>IF($T284="","",IF(AND(ISNUMBER($F284),$F284&lt;=IF($Q284=MesCiclo,InicioCiclo,$Q284+MOD(2-WEEKDAY($Q284),7))+27),1,IF(ISNUMBER($K284),$K284,$Y284)))</f>
        <v/>
      </c>
      <c r="AA284" s="63">
        <f>IF($T284="","",IF(AND(ISNUMBER($F284),$F284&lt;=IF($Q284=MesCiclo,InicioCiclo,$Q284+MOD(2-WEEKDAY($Q284),7))+6),1,IF(N($U284)&gt;0,AVERAGEIFS($W$5:$W$1000,$S$5:$S$1000,ROW(),$T$5:$T$1000,"Sub"),$W284)))</f>
        <v/>
      </c>
      <c r="AB284" s="63">
        <f>IF($T284="","",IF(AND(ISNUMBER($F284),$F284&lt;=IF($Q284=MesCiclo,InicioCiclo,$Q284+MOD(2-WEEKDAY($Q284),7))+13),1,IF(N($U284)&gt;0,AVERAGEIFS($X$5:$X$1000,$S$5:$S$1000,ROW(),$T$5:$T$1000,"Sub"),$X284)))</f>
        <v/>
      </c>
      <c r="AC284" s="63">
        <f>IF($T284="","",IF(AND(ISNUMBER($F284),$F284&lt;=IF($Q284=MesCiclo,InicioCiclo,$Q284+MOD(2-WEEKDAY($Q284),7))+20),1,IF(N($U284)&gt;0,AVERAGEIFS($Y$5:$Y$1000,$S$5:$S$1000,ROW(),$T$5:$T$1000,"Sub"),$Y284)))</f>
        <v/>
      </c>
      <c r="AD284" s="63">
        <f>IF($T284="","",IF(AND(ISNUMBER($F284),$F284&lt;=IF($Q284=MesCiclo,InicioCiclo,$Q284+MOD(2-WEEKDAY($Q284),7))+27),1,IF(N($U284)&gt;0,AVERAGEIFS($Z$5:$Z$1000,$S$5:$S$1000,ROW(),$T$5:$T$1000,"Sub"),$Z284)))</f>
        <v/>
      </c>
      <c r="AE284" s="63">
        <f>IF($T284&lt;&gt;"Macro","",IF(COUNTIFS($Q$5:$Q$1000,$Q284,$T$5:$T$1000,"Macro",$G$5:$G$1000,"&gt;0")=0,1/COUNTIFS($Q$5:$Q$1000,$Q284,$T$5:$T$1000,"Macro"),IF(AND(ISNUMBER($G284),N($G284)&gt;0),$G284,SUMIFS($G$5:$G$1000,$Q$5:$Q$1000,$Q284,$T$5:$T$1000,"Macro")/COUNTIFS($Q$5:$Q$1000,$Q284,$T$5:$T$1000,"Macro",$G$5:$G$1000,"&gt;0"))/(COUNTIFS($Q$5:$Q$1000,$Q284,$T$5:$T$1000,"Macro")*SUMIFS($G$5:$G$1000,$Q$5:$Q$1000,$Q284,$T$5:$T$1000,"Macro")/COUNTIFS($Q$5:$Q$1000,$Q284,$T$5:$T$1000,"Macro",$G$5:$G$1000,"&gt;0"))))</f>
        <v/>
      </c>
    </row>
    <row r="285">
      <c r="A285" s="55">
        <f>IF(NOT((COUNTA($B285:$K285)+COUNTA($O285))&gt;0),"",IF($T285="Macro",COUNTIFS($T$5:$T285,"Macro",$Q$5:$Q285,$Q285),IF(N($S285)=0,"?",COUNTIFS(INDEX($T$5:$T$1000,1):INDEX($T$5:$T$1000,$S285-4),"Macro",INDEX($Q$5:$Q$1000,1):INDEX($Q$5:$Q$1000,$S285-4),INDEX($Q$5:$Q$1000,$S285-4))&amp;"."&amp;COUNTIFS($S$5:$S285,$S285,$T$5:$T285,"Sub"))))</f>
        <v/>
      </c>
      <c r="B285" s="56" t="n"/>
      <c r="C285" s="57" t="n"/>
      <c r="D285" s="58" t="n"/>
      <c r="E285" s="58" t="n"/>
      <c r="F285" s="58" t="n"/>
      <c r="G285" s="59" t="n"/>
      <c r="H285" s="59" t="n"/>
      <c r="I285" s="59" t="n"/>
      <c r="J285" s="59" t="n"/>
      <c r="K285" s="59" t="n"/>
      <c r="L285" s="60">
        <f>IF(NOT((COUNTA($B285:$K285)+COUNTA($O285))&gt;0),"",IF(ISNUMBER($F285),1,IF(N($U285)&gt;0,AVERAGEIFS($V$5:$V$1000,$S$5:$S$1000,ROW(),$T$5:$T$1000,"Sub"),$V285)))</f>
        <v/>
      </c>
      <c r="M285" s="55">
        <f>IF($L285="","",IF($L285&gt;=1,"Completado",IF($L285&gt;0,"En curso","Pendiente")))</f>
        <v/>
      </c>
      <c r="N285" s="55">
        <f>IF(NOT((COUNTA($B285:$K285)+COUNTA($O285))&gt;0),"",IF(ISNUMBER($F285),IF(AND(ISNUMBER($E285),$F285&gt;$E285),"Cumplida con "&amp;($F285-$E285)&amp;IF($F285-$E285=1," día"," días")&amp;" de retraso","Cumplida"),IF(N($L285)&gt;=1,"Cumplida",IF(NOT(ISNUMBER($E285)),"Sin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plazo")))))))</f>
        <v/>
      </c>
      <c r="O285" s="57" t="n"/>
      <c r="P285" s="61">
        <f>IF(NOT((COUNTA($B285:$K285)+COUNTA($O285))&gt;0),"",IF((IF($C285="","Falta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",""))="","✔ OK","⚠ "&amp;LEFT(IF($C285="","Falta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",""),LEN(IF($C285="","Falta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",""))-3)))</f>
        <v/>
      </c>
      <c r="Q285" s="62">
        <f>IF(NOT((COUNTA($B285:$K285)+COUNTA($O285))&gt;0),"",IF(AND($T285="Sub",N($S285)&gt;0),IF(ISNUMBER(INDEX($D$5:$D$1000,$S285-4)),DATE(YEAR(INDEX($D$5:$D$1000,$S285-4)),MONTH(INDEX($D$5:$D$1000,$S285-4)),1),IF(ISNUMBER(INDEX($E$5:$E$1000,$S285-4)),DATE(YEAR(INDEX($E$5:$E$1000,$S285-4)),MONTH(INDEX($E$5:$E$1000,$S285-4)),1),MesCiclo)),IF(ISNUMBER($D285),DATE(YEAR($D285),MONTH($D285),1),IF(ISNUMBER($E285),DATE(YEAR($E285),MONTH($E285),1),MesCiclo))))</f>
        <v/>
      </c>
      <c r="R285" s="63">
        <f>IF(OR($Q285="",$Q285&lt;&gt;MesCiclo),"",COUNTIF($Q$5:$Q285,MesCiclo))</f>
        <v/>
      </c>
      <c r="S285" s="63">
        <f>IF($T285="","",IF($T285="Macro",ROW(),IFERROR(LOOKUP(2,1/($T$5:$T285="Macro"),ROW($T$5:$T285)),0)))</f>
        <v/>
      </c>
      <c r="T285" s="63">
        <f>IF(NOT((COUNTA($B285:$K285)+COUNTA($O285))&gt;0),"",IF($B285="Subactividad","Sub","Macro"))</f>
        <v/>
      </c>
      <c r="U285" s="63">
        <f>IF($T285="Macro",COUNTIFS($S$5:$S$1000,ROW(),$T$5:$T$1000,"Sub"),"")</f>
        <v/>
      </c>
      <c r="V285" s="63">
        <f>IF($T285="","",IF(ISNUMBER($F285),1,IFERROR(LOOKUP(2,1/($H285:$K285&lt;&gt;""),$H285:$K285),0)))</f>
        <v/>
      </c>
      <c r="W285" s="63">
        <f>IF($T285="","",IF(AND(ISNUMBER($F285),$F285&lt;=IF($Q285=MesCiclo,InicioCiclo,$Q285+MOD(2-WEEKDAY($Q285),7))+6),1,IF(ISNUMBER($H285),$H285,0)))</f>
        <v/>
      </c>
      <c r="X285" s="63">
        <f>IF($T285="","",IF(AND(ISNUMBER($F285),$F285&lt;=IF($Q285=MesCiclo,InicioCiclo,$Q285+MOD(2-WEEKDAY($Q285),7))+13),1,IF(ISNUMBER($I285),$I285,$W285)))</f>
        <v/>
      </c>
      <c r="Y285" s="63">
        <f>IF($T285="","",IF(AND(ISNUMBER($F285),$F285&lt;=IF($Q285=MesCiclo,InicioCiclo,$Q285+MOD(2-WEEKDAY($Q285),7))+20),1,IF(ISNUMBER($J285),$J285,$X285)))</f>
        <v/>
      </c>
      <c r="Z285" s="63">
        <f>IF($T285="","",IF(AND(ISNUMBER($F285),$F285&lt;=IF($Q285=MesCiclo,InicioCiclo,$Q285+MOD(2-WEEKDAY($Q285),7))+27),1,IF(ISNUMBER($K285),$K285,$Y285)))</f>
        <v/>
      </c>
      <c r="AA285" s="63">
        <f>IF($T285="","",IF(AND(ISNUMBER($F285),$F285&lt;=IF($Q285=MesCiclo,InicioCiclo,$Q285+MOD(2-WEEKDAY($Q285),7))+6),1,IF(N($U285)&gt;0,AVERAGEIFS($W$5:$W$1000,$S$5:$S$1000,ROW(),$T$5:$T$1000,"Sub"),$W285)))</f>
        <v/>
      </c>
      <c r="AB285" s="63">
        <f>IF($T285="","",IF(AND(ISNUMBER($F285),$F285&lt;=IF($Q285=MesCiclo,InicioCiclo,$Q285+MOD(2-WEEKDAY($Q285),7))+13),1,IF(N($U285)&gt;0,AVERAGEIFS($X$5:$X$1000,$S$5:$S$1000,ROW(),$T$5:$T$1000,"Sub"),$X285)))</f>
        <v/>
      </c>
      <c r="AC285" s="63">
        <f>IF($T285="","",IF(AND(ISNUMBER($F285),$F285&lt;=IF($Q285=MesCiclo,InicioCiclo,$Q285+MOD(2-WEEKDAY($Q285),7))+20),1,IF(N($U285)&gt;0,AVERAGEIFS($Y$5:$Y$1000,$S$5:$S$1000,ROW(),$T$5:$T$1000,"Sub"),$Y285)))</f>
        <v/>
      </c>
      <c r="AD285" s="63">
        <f>IF($T285="","",IF(AND(ISNUMBER($F285),$F285&lt;=IF($Q285=MesCiclo,InicioCiclo,$Q285+MOD(2-WEEKDAY($Q285),7))+27),1,IF(N($U285)&gt;0,AVERAGEIFS($Z$5:$Z$1000,$S$5:$S$1000,ROW(),$T$5:$T$1000,"Sub"),$Z285)))</f>
        <v/>
      </c>
      <c r="AE285" s="63">
        <f>IF($T285&lt;&gt;"Macro","",IF(COUNTIFS($Q$5:$Q$1000,$Q285,$T$5:$T$1000,"Macro",$G$5:$G$1000,"&gt;0")=0,1/COUNTIFS($Q$5:$Q$1000,$Q285,$T$5:$T$1000,"Macro"),IF(AND(ISNUMBER($G285),N($G285)&gt;0),$G285,SUMIFS($G$5:$G$1000,$Q$5:$Q$1000,$Q285,$T$5:$T$1000,"Macro")/COUNTIFS($Q$5:$Q$1000,$Q285,$T$5:$T$1000,"Macro",$G$5:$G$1000,"&gt;0"))/(COUNTIFS($Q$5:$Q$1000,$Q285,$T$5:$T$1000,"Macro")*SUMIFS($G$5:$G$1000,$Q$5:$Q$1000,$Q285,$T$5:$T$1000,"Macro")/COUNTIFS($Q$5:$Q$1000,$Q285,$T$5:$T$1000,"Macro",$G$5:$G$1000,"&gt;0"))))</f>
        <v/>
      </c>
    </row>
    <row r="286">
      <c r="A286" s="55">
        <f>IF(NOT((COUNTA($B286:$K286)+COUNTA($O286))&gt;0),"",IF($T286="Macro",COUNTIFS($T$5:$T286,"Macro",$Q$5:$Q286,$Q286),IF(N($S286)=0,"?",COUNTIFS(INDEX($T$5:$T$1000,1):INDEX($T$5:$T$1000,$S286-4),"Macro",INDEX($Q$5:$Q$1000,1):INDEX($Q$5:$Q$1000,$S286-4),INDEX($Q$5:$Q$1000,$S286-4))&amp;"."&amp;COUNTIFS($S$5:$S286,$S286,$T$5:$T286,"Sub"))))</f>
        <v/>
      </c>
      <c r="B286" s="56" t="n"/>
      <c r="C286" s="57" t="n"/>
      <c r="D286" s="58" t="n"/>
      <c r="E286" s="58" t="n"/>
      <c r="F286" s="58" t="n"/>
      <c r="G286" s="59" t="n"/>
      <c r="H286" s="59" t="n"/>
      <c r="I286" s="59" t="n"/>
      <c r="J286" s="59" t="n"/>
      <c r="K286" s="59" t="n"/>
      <c r="L286" s="60">
        <f>IF(NOT((COUNTA($B286:$K286)+COUNTA($O286))&gt;0),"",IF(ISNUMBER($F286),1,IF(N($U286)&gt;0,AVERAGEIFS($V$5:$V$1000,$S$5:$S$1000,ROW(),$T$5:$T$1000,"Sub"),$V286)))</f>
        <v/>
      </c>
      <c r="M286" s="55">
        <f>IF($L286="","",IF($L286&gt;=1,"Completado",IF($L286&gt;0,"En curso","Pendiente")))</f>
        <v/>
      </c>
      <c r="N286" s="55">
        <f>IF(NOT((COUNTA($B286:$K286)+COUNTA($O286))&gt;0),"",IF(ISNUMBER($F286),IF(AND(ISNUMBER($E286),$F286&gt;$E286),"Cumplida con "&amp;($F286-$E286)&amp;IF($F286-$E286=1," día"," días")&amp;" de retraso","Cumplida"),IF(N($L286)&gt;=1,"Cumplida",IF(NOT(ISNUMBER($E286)),"Sin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plazo")))))))</f>
        <v/>
      </c>
      <c r="O286" s="57" t="n"/>
      <c r="P286" s="61">
        <f>IF(NOT((COUNTA($B286:$K286)+COUNTA($O286))&gt;0),"",IF((IF($C286="","Falta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",""))="","✔ OK","⚠ "&amp;LEFT(IF($C286="","Falta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",""),LEN(IF($C286="","Falta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",""))-3)))</f>
        <v/>
      </c>
      <c r="Q286" s="62">
        <f>IF(NOT((COUNTA($B286:$K286)+COUNTA($O286))&gt;0),"",IF(AND($T286="Sub",N($S286)&gt;0),IF(ISNUMBER(INDEX($D$5:$D$1000,$S286-4)),DATE(YEAR(INDEX($D$5:$D$1000,$S286-4)),MONTH(INDEX($D$5:$D$1000,$S286-4)),1),IF(ISNUMBER(INDEX($E$5:$E$1000,$S286-4)),DATE(YEAR(INDEX($E$5:$E$1000,$S286-4)),MONTH(INDEX($E$5:$E$1000,$S286-4)),1),MesCiclo)),IF(ISNUMBER($D286),DATE(YEAR($D286),MONTH($D286),1),IF(ISNUMBER($E286),DATE(YEAR($E286),MONTH($E286),1),MesCiclo))))</f>
        <v/>
      </c>
      <c r="R286" s="63">
        <f>IF(OR($Q286="",$Q286&lt;&gt;MesCiclo),"",COUNTIF($Q$5:$Q286,MesCiclo))</f>
        <v/>
      </c>
      <c r="S286" s="63">
        <f>IF($T286="","",IF($T286="Macro",ROW(),IFERROR(LOOKUP(2,1/($T$5:$T286="Macro"),ROW($T$5:$T286)),0)))</f>
        <v/>
      </c>
      <c r="T286" s="63">
        <f>IF(NOT((COUNTA($B286:$K286)+COUNTA($O286))&gt;0),"",IF($B286="Subactividad","Sub","Macro"))</f>
        <v/>
      </c>
      <c r="U286" s="63">
        <f>IF($T286="Macro",COUNTIFS($S$5:$S$1000,ROW(),$T$5:$T$1000,"Sub"),"")</f>
        <v/>
      </c>
      <c r="V286" s="63">
        <f>IF($T286="","",IF(ISNUMBER($F286),1,IFERROR(LOOKUP(2,1/($H286:$K286&lt;&gt;""),$H286:$K286),0)))</f>
        <v/>
      </c>
      <c r="W286" s="63">
        <f>IF($T286="","",IF(AND(ISNUMBER($F286),$F286&lt;=IF($Q286=MesCiclo,InicioCiclo,$Q286+MOD(2-WEEKDAY($Q286),7))+6),1,IF(ISNUMBER($H286),$H286,0)))</f>
        <v/>
      </c>
      <c r="X286" s="63">
        <f>IF($T286="","",IF(AND(ISNUMBER($F286),$F286&lt;=IF($Q286=MesCiclo,InicioCiclo,$Q286+MOD(2-WEEKDAY($Q286),7))+13),1,IF(ISNUMBER($I286),$I286,$W286)))</f>
        <v/>
      </c>
      <c r="Y286" s="63">
        <f>IF($T286="","",IF(AND(ISNUMBER($F286),$F286&lt;=IF($Q286=MesCiclo,InicioCiclo,$Q286+MOD(2-WEEKDAY($Q286),7))+20),1,IF(ISNUMBER($J286),$J286,$X286)))</f>
        <v/>
      </c>
      <c r="Z286" s="63">
        <f>IF($T286="","",IF(AND(ISNUMBER($F286),$F286&lt;=IF($Q286=MesCiclo,InicioCiclo,$Q286+MOD(2-WEEKDAY($Q286),7))+27),1,IF(ISNUMBER($K286),$K286,$Y286)))</f>
        <v/>
      </c>
      <c r="AA286" s="63">
        <f>IF($T286="","",IF(AND(ISNUMBER($F286),$F286&lt;=IF($Q286=MesCiclo,InicioCiclo,$Q286+MOD(2-WEEKDAY($Q286),7))+6),1,IF(N($U286)&gt;0,AVERAGEIFS($W$5:$W$1000,$S$5:$S$1000,ROW(),$T$5:$T$1000,"Sub"),$W286)))</f>
        <v/>
      </c>
      <c r="AB286" s="63">
        <f>IF($T286="","",IF(AND(ISNUMBER($F286),$F286&lt;=IF($Q286=MesCiclo,InicioCiclo,$Q286+MOD(2-WEEKDAY($Q286),7))+13),1,IF(N($U286)&gt;0,AVERAGEIFS($X$5:$X$1000,$S$5:$S$1000,ROW(),$T$5:$T$1000,"Sub"),$X286)))</f>
        <v/>
      </c>
      <c r="AC286" s="63">
        <f>IF($T286="","",IF(AND(ISNUMBER($F286),$F286&lt;=IF($Q286=MesCiclo,InicioCiclo,$Q286+MOD(2-WEEKDAY($Q286),7))+20),1,IF(N($U286)&gt;0,AVERAGEIFS($Y$5:$Y$1000,$S$5:$S$1000,ROW(),$T$5:$T$1000,"Sub"),$Y286)))</f>
        <v/>
      </c>
      <c r="AD286" s="63">
        <f>IF($T286="","",IF(AND(ISNUMBER($F286),$F286&lt;=IF($Q286=MesCiclo,InicioCiclo,$Q286+MOD(2-WEEKDAY($Q286),7))+27),1,IF(N($U286)&gt;0,AVERAGEIFS($Z$5:$Z$1000,$S$5:$S$1000,ROW(),$T$5:$T$1000,"Sub"),$Z286)))</f>
        <v/>
      </c>
      <c r="AE286" s="63">
        <f>IF($T286&lt;&gt;"Macro","",IF(COUNTIFS($Q$5:$Q$1000,$Q286,$T$5:$T$1000,"Macro",$G$5:$G$1000,"&gt;0")=0,1/COUNTIFS($Q$5:$Q$1000,$Q286,$T$5:$T$1000,"Macro"),IF(AND(ISNUMBER($G286),N($G286)&gt;0),$G286,SUMIFS($G$5:$G$1000,$Q$5:$Q$1000,$Q286,$T$5:$T$1000,"Macro")/COUNTIFS($Q$5:$Q$1000,$Q286,$T$5:$T$1000,"Macro",$G$5:$G$1000,"&gt;0"))/(COUNTIFS($Q$5:$Q$1000,$Q286,$T$5:$T$1000,"Macro")*SUMIFS($G$5:$G$1000,$Q$5:$Q$1000,$Q286,$T$5:$T$1000,"Macro")/COUNTIFS($Q$5:$Q$1000,$Q286,$T$5:$T$1000,"Macro",$G$5:$G$1000,"&gt;0"))))</f>
        <v/>
      </c>
    </row>
    <row r="287">
      <c r="A287" s="55">
        <f>IF(NOT((COUNTA($B287:$K287)+COUNTA($O287))&gt;0),"",IF($T287="Macro",COUNTIFS($T$5:$T287,"Macro",$Q$5:$Q287,$Q287),IF(N($S287)=0,"?",COUNTIFS(INDEX($T$5:$T$1000,1):INDEX($T$5:$T$1000,$S287-4),"Macro",INDEX($Q$5:$Q$1000,1):INDEX($Q$5:$Q$1000,$S287-4),INDEX($Q$5:$Q$1000,$S287-4))&amp;"."&amp;COUNTIFS($S$5:$S287,$S287,$T$5:$T287,"Sub"))))</f>
        <v/>
      </c>
      <c r="B287" s="56" t="n"/>
      <c r="C287" s="57" t="n"/>
      <c r="D287" s="58" t="n"/>
      <c r="E287" s="58" t="n"/>
      <c r="F287" s="58" t="n"/>
      <c r="G287" s="59" t="n"/>
      <c r="H287" s="59" t="n"/>
      <c r="I287" s="59" t="n"/>
      <c r="J287" s="59" t="n"/>
      <c r="K287" s="59" t="n"/>
      <c r="L287" s="60">
        <f>IF(NOT((COUNTA($B287:$K287)+COUNTA($O287))&gt;0),"",IF(ISNUMBER($F287),1,IF(N($U287)&gt;0,AVERAGEIFS($V$5:$V$1000,$S$5:$S$1000,ROW(),$T$5:$T$1000,"Sub"),$V287)))</f>
        <v/>
      </c>
      <c r="M287" s="55">
        <f>IF($L287="","",IF($L287&gt;=1,"Completado",IF($L287&gt;0,"En curso","Pendiente")))</f>
        <v/>
      </c>
      <c r="N287" s="55">
        <f>IF(NOT((COUNTA($B287:$K287)+COUNTA($O287))&gt;0),"",IF(ISNUMBER($F287),IF(AND(ISNUMBER($E287),$F287&gt;$E287),"Cumplida con "&amp;($F287-$E287)&amp;IF($F287-$E287=1," día"," días")&amp;" de retraso","Cumplida"),IF(N($L287)&gt;=1,"Cumplida",IF(NOT(ISNUMBER($E287)),"Sin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plazo")))))))</f>
        <v/>
      </c>
      <c r="O287" s="57" t="n"/>
      <c r="P287" s="61">
        <f>IF(NOT((COUNTA($B287:$K287)+COUNTA($O287))&gt;0),"",IF((IF($C287="","Falta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",""))="","✔ OK","⚠ "&amp;LEFT(IF($C287="","Falta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",""),LEN(IF($C287="","Falta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",""))-3)))</f>
        <v/>
      </c>
      <c r="Q287" s="62">
        <f>IF(NOT((COUNTA($B287:$K287)+COUNTA($O287))&gt;0),"",IF(AND($T287="Sub",N($S287)&gt;0),IF(ISNUMBER(INDEX($D$5:$D$1000,$S287-4)),DATE(YEAR(INDEX($D$5:$D$1000,$S287-4)),MONTH(INDEX($D$5:$D$1000,$S287-4)),1),IF(ISNUMBER(INDEX($E$5:$E$1000,$S287-4)),DATE(YEAR(INDEX($E$5:$E$1000,$S287-4)),MONTH(INDEX($E$5:$E$1000,$S287-4)),1),MesCiclo)),IF(ISNUMBER($D287),DATE(YEAR($D287),MONTH($D287),1),IF(ISNUMBER($E287),DATE(YEAR($E287),MONTH($E287),1),MesCiclo))))</f>
        <v/>
      </c>
      <c r="R287" s="63">
        <f>IF(OR($Q287="",$Q287&lt;&gt;MesCiclo),"",COUNTIF($Q$5:$Q287,MesCiclo))</f>
        <v/>
      </c>
      <c r="S287" s="63">
        <f>IF($T287="","",IF($T287="Macro",ROW(),IFERROR(LOOKUP(2,1/($T$5:$T287="Macro"),ROW($T$5:$T287)),0)))</f>
        <v/>
      </c>
      <c r="T287" s="63">
        <f>IF(NOT((COUNTA($B287:$K287)+COUNTA($O287))&gt;0),"",IF($B287="Subactividad","Sub","Macro"))</f>
        <v/>
      </c>
      <c r="U287" s="63">
        <f>IF($T287="Macro",COUNTIFS($S$5:$S$1000,ROW(),$T$5:$T$1000,"Sub"),"")</f>
        <v/>
      </c>
      <c r="V287" s="63">
        <f>IF($T287="","",IF(ISNUMBER($F287),1,IFERROR(LOOKUP(2,1/($H287:$K287&lt;&gt;""),$H287:$K287),0)))</f>
        <v/>
      </c>
      <c r="W287" s="63">
        <f>IF($T287="","",IF(AND(ISNUMBER($F287),$F287&lt;=IF($Q287=MesCiclo,InicioCiclo,$Q287+MOD(2-WEEKDAY($Q287),7))+6),1,IF(ISNUMBER($H287),$H287,0)))</f>
        <v/>
      </c>
      <c r="X287" s="63">
        <f>IF($T287="","",IF(AND(ISNUMBER($F287),$F287&lt;=IF($Q287=MesCiclo,InicioCiclo,$Q287+MOD(2-WEEKDAY($Q287),7))+13),1,IF(ISNUMBER($I287),$I287,$W287)))</f>
        <v/>
      </c>
      <c r="Y287" s="63">
        <f>IF($T287="","",IF(AND(ISNUMBER($F287),$F287&lt;=IF($Q287=MesCiclo,InicioCiclo,$Q287+MOD(2-WEEKDAY($Q287),7))+20),1,IF(ISNUMBER($J287),$J287,$X287)))</f>
        <v/>
      </c>
      <c r="Z287" s="63">
        <f>IF($T287="","",IF(AND(ISNUMBER($F287),$F287&lt;=IF($Q287=MesCiclo,InicioCiclo,$Q287+MOD(2-WEEKDAY($Q287),7))+27),1,IF(ISNUMBER($K287),$K287,$Y287)))</f>
        <v/>
      </c>
      <c r="AA287" s="63">
        <f>IF($T287="","",IF(AND(ISNUMBER($F287),$F287&lt;=IF($Q287=MesCiclo,InicioCiclo,$Q287+MOD(2-WEEKDAY($Q287),7))+6),1,IF(N($U287)&gt;0,AVERAGEIFS($W$5:$W$1000,$S$5:$S$1000,ROW(),$T$5:$T$1000,"Sub"),$W287)))</f>
        <v/>
      </c>
      <c r="AB287" s="63">
        <f>IF($T287="","",IF(AND(ISNUMBER($F287),$F287&lt;=IF($Q287=MesCiclo,InicioCiclo,$Q287+MOD(2-WEEKDAY($Q287),7))+13),1,IF(N($U287)&gt;0,AVERAGEIFS($X$5:$X$1000,$S$5:$S$1000,ROW(),$T$5:$T$1000,"Sub"),$X287)))</f>
        <v/>
      </c>
      <c r="AC287" s="63">
        <f>IF($T287="","",IF(AND(ISNUMBER($F287),$F287&lt;=IF($Q287=MesCiclo,InicioCiclo,$Q287+MOD(2-WEEKDAY($Q287),7))+20),1,IF(N($U287)&gt;0,AVERAGEIFS($Y$5:$Y$1000,$S$5:$S$1000,ROW(),$T$5:$T$1000,"Sub"),$Y287)))</f>
        <v/>
      </c>
      <c r="AD287" s="63">
        <f>IF($T287="","",IF(AND(ISNUMBER($F287),$F287&lt;=IF($Q287=MesCiclo,InicioCiclo,$Q287+MOD(2-WEEKDAY($Q287),7))+27),1,IF(N($U287)&gt;0,AVERAGEIFS($Z$5:$Z$1000,$S$5:$S$1000,ROW(),$T$5:$T$1000,"Sub"),$Z287)))</f>
        <v/>
      </c>
      <c r="AE287" s="63">
        <f>IF($T287&lt;&gt;"Macro","",IF(COUNTIFS($Q$5:$Q$1000,$Q287,$T$5:$T$1000,"Macro",$G$5:$G$1000,"&gt;0")=0,1/COUNTIFS($Q$5:$Q$1000,$Q287,$T$5:$T$1000,"Macro"),IF(AND(ISNUMBER($G287),N($G287)&gt;0),$G287,SUMIFS($G$5:$G$1000,$Q$5:$Q$1000,$Q287,$T$5:$T$1000,"Macro")/COUNTIFS($Q$5:$Q$1000,$Q287,$T$5:$T$1000,"Macro",$G$5:$G$1000,"&gt;0"))/(COUNTIFS($Q$5:$Q$1000,$Q287,$T$5:$T$1000,"Macro")*SUMIFS($G$5:$G$1000,$Q$5:$Q$1000,$Q287,$T$5:$T$1000,"Macro")/COUNTIFS($Q$5:$Q$1000,$Q287,$T$5:$T$1000,"Macro",$G$5:$G$1000,"&gt;0"))))</f>
        <v/>
      </c>
    </row>
    <row r="288">
      <c r="A288" s="55">
        <f>IF(NOT((COUNTA($B288:$K288)+COUNTA($O288))&gt;0),"",IF($T288="Macro",COUNTIFS($T$5:$T288,"Macro",$Q$5:$Q288,$Q288),IF(N($S288)=0,"?",COUNTIFS(INDEX($T$5:$T$1000,1):INDEX($T$5:$T$1000,$S288-4),"Macro",INDEX($Q$5:$Q$1000,1):INDEX($Q$5:$Q$1000,$S288-4),INDEX($Q$5:$Q$1000,$S288-4))&amp;"."&amp;COUNTIFS($S$5:$S288,$S288,$T$5:$T288,"Sub"))))</f>
        <v/>
      </c>
      <c r="B288" s="56" t="n"/>
      <c r="C288" s="57" t="n"/>
      <c r="D288" s="58" t="n"/>
      <c r="E288" s="58" t="n"/>
      <c r="F288" s="58" t="n"/>
      <c r="G288" s="59" t="n"/>
      <c r="H288" s="59" t="n"/>
      <c r="I288" s="59" t="n"/>
      <c r="J288" s="59" t="n"/>
      <c r="K288" s="59" t="n"/>
      <c r="L288" s="60">
        <f>IF(NOT((COUNTA($B288:$K288)+COUNTA($O288))&gt;0),"",IF(ISNUMBER($F288),1,IF(N($U288)&gt;0,AVERAGEIFS($V$5:$V$1000,$S$5:$S$1000,ROW(),$T$5:$T$1000,"Sub"),$V288)))</f>
        <v/>
      </c>
      <c r="M288" s="55">
        <f>IF($L288="","",IF($L288&gt;=1,"Completado",IF($L288&gt;0,"En curso","Pendiente")))</f>
        <v/>
      </c>
      <c r="N288" s="55">
        <f>IF(NOT((COUNTA($B288:$K288)+COUNTA($O288))&gt;0),"",IF(ISNUMBER($F288),IF(AND(ISNUMBER($E288),$F288&gt;$E288),"Cumplida con "&amp;($F288-$E288)&amp;IF($F288-$E288=1," día"," días")&amp;" de retraso","Cumplida"),IF(N($L288)&gt;=1,"Cumplida",IF(NOT(ISNUMBER($E288)),"Sin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plazo")))))))</f>
        <v/>
      </c>
      <c r="O288" s="57" t="n"/>
      <c r="P288" s="61">
        <f>IF(NOT((COUNTA($B288:$K288)+COUNTA($O288))&gt;0),"",IF((IF($C288="","Falta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",""))="","✔ OK","⚠ "&amp;LEFT(IF($C288="","Falta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",""),LEN(IF($C288="","Falta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",""))-3)))</f>
        <v/>
      </c>
      <c r="Q288" s="62">
        <f>IF(NOT((COUNTA($B288:$K288)+COUNTA($O288))&gt;0),"",IF(AND($T288="Sub",N($S288)&gt;0),IF(ISNUMBER(INDEX($D$5:$D$1000,$S288-4)),DATE(YEAR(INDEX($D$5:$D$1000,$S288-4)),MONTH(INDEX($D$5:$D$1000,$S288-4)),1),IF(ISNUMBER(INDEX($E$5:$E$1000,$S288-4)),DATE(YEAR(INDEX($E$5:$E$1000,$S288-4)),MONTH(INDEX($E$5:$E$1000,$S288-4)),1),MesCiclo)),IF(ISNUMBER($D288),DATE(YEAR($D288),MONTH($D288),1),IF(ISNUMBER($E288),DATE(YEAR($E288),MONTH($E288),1),MesCiclo))))</f>
        <v/>
      </c>
      <c r="R288" s="63">
        <f>IF(OR($Q288="",$Q288&lt;&gt;MesCiclo),"",COUNTIF($Q$5:$Q288,MesCiclo))</f>
        <v/>
      </c>
      <c r="S288" s="63">
        <f>IF($T288="","",IF($T288="Macro",ROW(),IFERROR(LOOKUP(2,1/($T$5:$T288="Macro"),ROW($T$5:$T288)),0)))</f>
        <v/>
      </c>
      <c r="T288" s="63">
        <f>IF(NOT((COUNTA($B288:$K288)+COUNTA($O288))&gt;0),"",IF($B288="Subactividad","Sub","Macro"))</f>
        <v/>
      </c>
      <c r="U288" s="63">
        <f>IF($T288="Macro",COUNTIFS($S$5:$S$1000,ROW(),$T$5:$T$1000,"Sub"),"")</f>
        <v/>
      </c>
      <c r="V288" s="63">
        <f>IF($T288="","",IF(ISNUMBER($F288),1,IFERROR(LOOKUP(2,1/($H288:$K288&lt;&gt;""),$H288:$K288),0)))</f>
        <v/>
      </c>
      <c r="W288" s="63">
        <f>IF($T288="","",IF(AND(ISNUMBER($F288),$F288&lt;=IF($Q288=MesCiclo,InicioCiclo,$Q288+MOD(2-WEEKDAY($Q288),7))+6),1,IF(ISNUMBER($H288),$H288,0)))</f>
        <v/>
      </c>
      <c r="X288" s="63">
        <f>IF($T288="","",IF(AND(ISNUMBER($F288),$F288&lt;=IF($Q288=MesCiclo,InicioCiclo,$Q288+MOD(2-WEEKDAY($Q288),7))+13),1,IF(ISNUMBER($I288),$I288,$W288)))</f>
        <v/>
      </c>
      <c r="Y288" s="63">
        <f>IF($T288="","",IF(AND(ISNUMBER($F288),$F288&lt;=IF($Q288=MesCiclo,InicioCiclo,$Q288+MOD(2-WEEKDAY($Q288),7))+20),1,IF(ISNUMBER($J288),$J288,$X288)))</f>
        <v/>
      </c>
      <c r="Z288" s="63">
        <f>IF($T288="","",IF(AND(ISNUMBER($F288),$F288&lt;=IF($Q288=MesCiclo,InicioCiclo,$Q288+MOD(2-WEEKDAY($Q288),7))+27),1,IF(ISNUMBER($K288),$K288,$Y288)))</f>
        <v/>
      </c>
      <c r="AA288" s="63">
        <f>IF($T288="","",IF(AND(ISNUMBER($F288),$F288&lt;=IF($Q288=MesCiclo,InicioCiclo,$Q288+MOD(2-WEEKDAY($Q288),7))+6),1,IF(N($U288)&gt;0,AVERAGEIFS($W$5:$W$1000,$S$5:$S$1000,ROW(),$T$5:$T$1000,"Sub"),$W288)))</f>
        <v/>
      </c>
      <c r="AB288" s="63">
        <f>IF($T288="","",IF(AND(ISNUMBER($F288),$F288&lt;=IF($Q288=MesCiclo,InicioCiclo,$Q288+MOD(2-WEEKDAY($Q288),7))+13),1,IF(N($U288)&gt;0,AVERAGEIFS($X$5:$X$1000,$S$5:$S$1000,ROW(),$T$5:$T$1000,"Sub"),$X288)))</f>
        <v/>
      </c>
      <c r="AC288" s="63">
        <f>IF($T288="","",IF(AND(ISNUMBER($F288),$F288&lt;=IF($Q288=MesCiclo,InicioCiclo,$Q288+MOD(2-WEEKDAY($Q288),7))+20),1,IF(N($U288)&gt;0,AVERAGEIFS($Y$5:$Y$1000,$S$5:$S$1000,ROW(),$T$5:$T$1000,"Sub"),$Y288)))</f>
        <v/>
      </c>
      <c r="AD288" s="63">
        <f>IF($T288="","",IF(AND(ISNUMBER($F288),$F288&lt;=IF($Q288=MesCiclo,InicioCiclo,$Q288+MOD(2-WEEKDAY($Q288),7))+27),1,IF(N($U288)&gt;0,AVERAGEIFS($Z$5:$Z$1000,$S$5:$S$1000,ROW(),$T$5:$T$1000,"Sub"),$Z288)))</f>
        <v/>
      </c>
      <c r="AE288" s="63">
        <f>IF($T288&lt;&gt;"Macro","",IF(COUNTIFS($Q$5:$Q$1000,$Q288,$T$5:$T$1000,"Macro",$G$5:$G$1000,"&gt;0")=0,1/COUNTIFS($Q$5:$Q$1000,$Q288,$T$5:$T$1000,"Macro"),IF(AND(ISNUMBER($G288),N($G288)&gt;0),$G288,SUMIFS($G$5:$G$1000,$Q$5:$Q$1000,$Q288,$T$5:$T$1000,"Macro")/COUNTIFS($Q$5:$Q$1000,$Q288,$T$5:$T$1000,"Macro",$G$5:$G$1000,"&gt;0"))/(COUNTIFS($Q$5:$Q$1000,$Q288,$T$5:$T$1000,"Macro")*SUMIFS($G$5:$G$1000,$Q$5:$Q$1000,$Q288,$T$5:$T$1000,"Macro")/COUNTIFS($Q$5:$Q$1000,$Q288,$T$5:$T$1000,"Macro",$G$5:$G$1000,"&gt;0"))))</f>
        <v/>
      </c>
    </row>
    <row r="289">
      <c r="A289" s="55">
        <f>IF(NOT((COUNTA($B289:$K289)+COUNTA($O289))&gt;0),"",IF($T289="Macro",COUNTIFS($T$5:$T289,"Macro",$Q$5:$Q289,$Q289),IF(N($S289)=0,"?",COUNTIFS(INDEX($T$5:$T$1000,1):INDEX($T$5:$T$1000,$S289-4),"Macro",INDEX($Q$5:$Q$1000,1):INDEX($Q$5:$Q$1000,$S289-4),INDEX($Q$5:$Q$1000,$S289-4))&amp;"."&amp;COUNTIFS($S$5:$S289,$S289,$T$5:$T289,"Sub"))))</f>
        <v/>
      </c>
      <c r="B289" s="56" t="n"/>
      <c r="C289" s="57" t="n"/>
      <c r="D289" s="58" t="n"/>
      <c r="E289" s="58" t="n"/>
      <c r="F289" s="58" t="n"/>
      <c r="G289" s="59" t="n"/>
      <c r="H289" s="59" t="n"/>
      <c r="I289" s="59" t="n"/>
      <c r="J289" s="59" t="n"/>
      <c r="K289" s="59" t="n"/>
      <c r="L289" s="60">
        <f>IF(NOT((COUNTA($B289:$K289)+COUNTA($O289))&gt;0),"",IF(ISNUMBER($F289),1,IF(N($U289)&gt;0,AVERAGEIFS($V$5:$V$1000,$S$5:$S$1000,ROW(),$T$5:$T$1000,"Sub"),$V289)))</f>
        <v/>
      </c>
      <c r="M289" s="55">
        <f>IF($L289="","",IF($L289&gt;=1,"Completado",IF($L289&gt;0,"En curso","Pendiente")))</f>
        <v/>
      </c>
      <c r="N289" s="55">
        <f>IF(NOT((COUNTA($B289:$K289)+COUNTA($O289))&gt;0),"",IF(ISNUMBER($F289),IF(AND(ISNUMBER($E289),$F289&gt;$E289),"Cumplida con "&amp;($F289-$E289)&amp;IF($F289-$E289=1," día"," días")&amp;" de retraso","Cumplida"),IF(N($L289)&gt;=1,"Cumplida",IF(NOT(ISNUMBER($E289)),"Sin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plazo")))))))</f>
        <v/>
      </c>
      <c r="O289" s="57" t="n"/>
      <c r="P289" s="61">
        <f>IF(NOT((COUNTA($B289:$K289)+COUNTA($O289))&gt;0),"",IF((IF($C289="","Falta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",""))="","✔ OK","⚠ "&amp;LEFT(IF($C289="","Falta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",""),LEN(IF($C289="","Falta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",""))-3)))</f>
        <v/>
      </c>
      <c r="Q289" s="62">
        <f>IF(NOT((COUNTA($B289:$K289)+COUNTA($O289))&gt;0),"",IF(AND($T289="Sub",N($S289)&gt;0),IF(ISNUMBER(INDEX($D$5:$D$1000,$S289-4)),DATE(YEAR(INDEX($D$5:$D$1000,$S289-4)),MONTH(INDEX($D$5:$D$1000,$S289-4)),1),IF(ISNUMBER(INDEX($E$5:$E$1000,$S289-4)),DATE(YEAR(INDEX($E$5:$E$1000,$S289-4)),MONTH(INDEX($E$5:$E$1000,$S289-4)),1),MesCiclo)),IF(ISNUMBER($D289),DATE(YEAR($D289),MONTH($D289),1),IF(ISNUMBER($E289),DATE(YEAR($E289),MONTH($E289),1),MesCiclo))))</f>
        <v/>
      </c>
      <c r="R289" s="63">
        <f>IF(OR($Q289="",$Q289&lt;&gt;MesCiclo),"",COUNTIF($Q$5:$Q289,MesCiclo))</f>
        <v/>
      </c>
      <c r="S289" s="63">
        <f>IF($T289="","",IF($T289="Macro",ROW(),IFERROR(LOOKUP(2,1/($T$5:$T289="Macro"),ROW($T$5:$T289)),0)))</f>
        <v/>
      </c>
      <c r="T289" s="63">
        <f>IF(NOT((COUNTA($B289:$K289)+COUNTA($O289))&gt;0),"",IF($B289="Subactividad","Sub","Macro"))</f>
        <v/>
      </c>
      <c r="U289" s="63">
        <f>IF($T289="Macro",COUNTIFS($S$5:$S$1000,ROW(),$T$5:$T$1000,"Sub"),"")</f>
        <v/>
      </c>
      <c r="V289" s="63">
        <f>IF($T289="","",IF(ISNUMBER($F289),1,IFERROR(LOOKUP(2,1/($H289:$K289&lt;&gt;""),$H289:$K289),0)))</f>
        <v/>
      </c>
      <c r="W289" s="63">
        <f>IF($T289="","",IF(AND(ISNUMBER($F289),$F289&lt;=IF($Q289=MesCiclo,InicioCiclo,$Q289+MOD(2-WEEKDAY($Q289),7))+6),1,IF(ISNUMBER($H289),$H289,0)))</f>
        <v/>
      </c>
      <c r="X289" s="63">
        <f>IF($T289="","",IF(AND(ISNUMBER($F289),$F289&lt;=IF($Q289=MesCiclo,InicioCiclo,$Q289+MOD(2-WEEKDAY($Q289),7))+13),1,IF(ISNUMBER($I289),$I289,$W289)))</f>
        <v/>
      </c>
      <c r="Y289" s="63">
        <f>IF($T289="","",IF(AND(ISNUMBER($F289),$F289&lt;=IF($Q289=MesCiclo,InicioCiclo,$Q289+MOD(2-WEEKDAY($Q289),7))+20),1,IF(ISNUMBER($J289),$J289,$X289)))</f>
        <v/>
      </c>
      <c r="Z289" s="63">
        <f>IF($T289="","",IF(AND(ISNUMBER($F289),$F289&lt;=IF($Q289=MesCiclo,InicioCiclo,$Q289+MOD(2-WEEKDAY($Q289),7))+27),1,IF(ISNUMBER($K289),$K289,$Y289)))</f>
        <v/>
      </c>
      <c r="AA289" s="63">
        <f>IF($T289="","",IF(AND(ISNUMBER($F289),$F289&lt;=IF($Q289=MesCiclo,InicioCiclo,$Q289+MOD(2-WEEKDAY($Q289),7))+6),1,IF(N($U289)&gt;0,AVERAGEIFS($W$5:$W$1000,$S$5:$S$1000,ROW(),$T$5:$T$1000,"Sub"),$W289)))</f>
        <v/>
      </c>
      <c r="AB289" s="63">
        <f>IF($T289="","",IF(AND(ISNUMBER($F289),$F289&lt;=IF($Q289=MesCiclo,InicioCiclo,$Q289+MOD(2-WEEKDAY($Q289),7))+13),1,IF(N($U289)&gt;0,AVERAGEIFS($X$5:$X$1000,$S$5:$S$1000,ROW(),$T$5:$T$1000,"Sub"),$X289)))</f>
        <v/>
      </c>
      <c r="AC289" s="63">
        <f>IF($T289="","",IF(AND(ISNUMBER($F289),$F289&lt;=IF($Q289=MesCiclo,InicioCiclo,$Q289+MOD(2-WEEKDAY($Q289),7))+20),1,IF(N($U289)&gt;0,AVERAGEIFS($Y$5:$Y$1000,$S$5:$S$1000,ROW(),$T$5:$T$1000,"Sub"),$Y289)))</f>
        <v/>
      </c>
      <c r="AD289" s="63">
        <f>IF($T289="","",IF(AND(ISNUMBER($F289),$F289&lt;=IF($Q289=MesCiclo,InicioCiclo,$Q289+MOD(2-WEEKDAY($Q289),7))+27),1,IF(N($U289)&gt;0,AVERAGEIFS($Z$5:$Z$1000,$S$5:$S$1000,ROW(),$T$5:$T$1000,"Sub"),$Z289)))</f>
        <v/>
      </c>
      <c r="AE289" s="63">
        <f>IF($T289&lt;&gt;"Macro","",IF(COUNTIFS($Q$5:$Q$1000,$Q289,$T$5:$T$1000,"Macro",$G$5:$G$1000,"&gt;0")=0,1/COUNTIFS($Q$5:$Q$1000,$Q289,$T$5:$T$1000,"Macro"),IF(AND(ISNUMBER($G289),N($G289)&gt;0),$G289,SUMIFS($G$5:$G$1000,$Q$5:$Q$1000,$Q289,$T$5:$T$1000,"Macro")/COUNTIFS($Q$5:$Q$1000,$Q289,$T$5:$T$1000,"Macro",$G$5:$G$1000,"&gt;0"))/(COUNTIFS($Q$5:$Q$1000,$Q289,$T$5:$T$1000,"Macro")*SUMIFS($G$5:$G$1000,$Q$5:$Q$1000,$Q289,$T$5:$T$1000,"Macro")/COUNTIFS($Q$5:$Q$1000,$Q289,$T$5:$T$1000,"Macro",$G$5:$G$1000,"&gt;0"))))</f>
        <v/>
      </c>
    </row>
    <row r="290">
      <c r="A290" s="55">
        <f>IF(NOT((COUNTA($B290:$K290)+COUNTA($O290))&gt;0),"",IF($T290="Macro",COUNTIFS($T$5:$T290,"Macro",$Q$5:$Q290,$Q290),IF(N($S290)=0,"?",COUNTIFS(INDEX($T$5:$T$1000,1):INDEX($T$5:$T$1000,$S290-4),"Macro",INDEX($Q$5:$Q$1000,1):INDEX($Q$5:$Q$1000,$S290-4),INDEX($Q$5:$Q$1000,$S290-4))&amp;"."&amp;COUNTIFS($S$5:$S290,$S290,$T$5:$T290,"Sub"))))</f>
        <v/>
      </c>
      <c r="B290" s="56" t="n"/>
      <c r="C290" s="57" t="n"/>
      <c r="D290" s="58" t="n"/>
      <c r="E290" s="58" t="n"/>
      <c r="F290" s="58" t="n"/>
      <c r="G290" s="59" t="n"/>
      <c r="H290" s="59" t="n"/>
      <c r="I290" s="59" t="n"/>
      <c r="J290" s="59" t="n"/>
      <c r="K290" s="59" t="n"/>
      <c r="L290" s="60">
        <f>IF(NOT((COUNTA($B290:$K290)+COUNTA($O290))&gt;0),"",IF(ISNUMBER($F290),1,IF(N($U290)&gt;0,AVERAGEIFS($V$5:$V$1000,$S$5:$S$1000,ROW(),$T$5:$T$1000,"Sub"),$V290)))</f>
        <v/>
      </c>
      <c r="M290" s="55">
        <f>IF($L290="","",IF($L290&gt;=1,"Completado",IF($L290&gt;0,"En curso","Pendiente")))</f>
        <v/>
      </c>
      <c r="N290" s="55">
        <f>IF(NOT((COUNTA($B290:$K290)+COUNTA($O290))&gt;0),"",IF(ISNUMBER($F290),IF(AND(ISNUMBER($E290),$F290&gt;$E290),"Cumplida con "&amp;($F290-$E290)&amp;IF($F290-$E290=1," día"," días")&amp;" de retraso","Cumplida"),IF(N($L290)&gt;=1,"Cumplida",IF(NOT(ISNUMBER($E290)),"Sin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plazo")))))))</f>
        <v/>
      </c>
      <c r="O290" s="57" t="n"/>
      <c r="P290" s="61">
        <f>IF(NOT((COUNTA($B290:$K290)+COUNTA($O290))&gt;0),"",IF((IF($C290="","Falta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",""))="","✔ OK","⚠ "&amp;LEFT(IF($C290="","Falta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",""),LEN(IF($C290="","Falta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",""))-3)))</f>
        <v/>
      </c>
      <c r="Q290" s="62">
        <f>IF(NOT((COUNTA($B290:$K290)+COUNTA($O290))&gt;0),"",IF(AND($T290="Sub",N($S290)&gt;0),IF(ISNUMBER(INDEX($D$5:$D$1000,$S290-4)),DATE(YEAR(INDEX($D$5:$D$1000,$S290-4)),MONTH(INDEX($D$5:$D$1000,$S290-4)),1),IF(ISNUMBER(INDEX($E$5:$E$1000,$S290-4)),DATE(YEAR(INDEX($E$5:$E$1000,$S290-4)),MONTH(INDEX($E$5:$E$1000,$S290-4)),1),MesCiclo)),IF(ISNUMBER($D290),DATE(YEAR($D290),MONTH($D290),1),IF(ISNUMBER($E290),DATE(YEAR($E290),MONTH($E290),1),MesCiclo))))</f>
        <v/>
      </c>
      <c r="R290" s="63">
        <f>IF(OR($Q290="",$Q290&lt;&gt;MesCiclo),"",COUNTIF($Q$5:$Q290,MesCiclo))</f>
        <v/>
      </c>
      <c r="S290" s="63">
        <f>IF($T290="","",IF($T290="Macro",ROW(),IFERROR(LOOKUP(2,1/($T$5:$T290="Macro"),ROW($T$5:$T290)),0)))</f>
        <v/>
      </c>
      <c r="T290" s="63">
        <f>IF(NOT((COUNTA($B290:$K290)+COUNTA($O290))&gt;0),"",IF($B290="Subactividad","Sub","Macro"))</f>
        <v/>
      </c>
      <c r="U290" s="63">
        <f>IF($T290="Macro",COUNTIFS($S$5:$S$1000,ROW(),$T$5:$T$1000,"Sub"),"")</f>
        <v/>
      </c>
      <c r="V290" s="63">
        <f>IF($T290="","",IF(ISNUMBER($F290),1,IFERROR(LOOKUP(2,1/($H290:$K290&lt;&gt;""),$H290:$K290),0)))</f>
        <v/>
      </c>
      <c r="W290" s="63">
        <f>IF($T290="","",IF(AND(ISNUMBER($F290),$F290&lt;=IF($Q290=MesCiclo,InicioCiclo,$Q290+MOD(2-WEEKDAY($Q290),7))+6),1,IF(ISNUMBER($H290),$H290,0)))</f>
        <v/>
      </c>
      <c r="X290" s="63">
        <f>IF($T290="","",IF(AND(ISNUMBER($F290),$F290&lt;=IF($Q290=MesCiclo,InicioCiclo,$Q290+MOD(2-WEEKDAY($Q290),7))+13),1,IF(ISNUMBER($I290),$I290,$W290)))</f>
        <v/>
      </c>
      <c r="Y290" s="63">
        <f>IF($T290="","",IF(AND(ISNUMBER($F290),$F290&lt;=IF($Q290=MesCiclo,InicioCiclo,$Q290+MOD(2-WEEKDAY($Q290),7))+20),1,IF(ISNUMBER($J290),$J290,$X290)))</f>
        <v/>
      </c>
      <c r="Z290" s="63">
        <f>IF($T290="","",IF(AND(ISNUMBER($F290),$F290&lt;=IF($Q290=MesCiclo,InicioCiclo,$Q290+MOD(2-WEEKDAY($Q290),7))+27),1,IF(ISNUMBER($K290),$K290,$Y290)))</f>
        <v/>
      </c>
      <c r="AA290" s="63">
        <f>IF($T290="","",IF(AND(ISNUMBER($F290),$F290&lt;=IF($Q290=MesCiclo,InicioCiclo,$Q290+MOD(2-WEEKDAY($Q290),7))+6),1,IF(N($U290)&gt;0,AVERAGEIFS($W$5:$W$1000,$S$5:$S$1000,ROW(),$T$5:$T$1000,"Sub"),$W290)))</f>
        <v/>
      </c>
      <c r="AB290" s="63">
        <f>IF($T290="","",IF(AND(ISNUMBER($F290),$F290&lt;=IF($Q290=MesCiclo,InicioCiclo,$Q290+MOD(2-WEEKDAY($Q290),7))+13),1,IF(N($U290)&gt;0,AVERAGEIFS($X$5:$X$1000,$S$5:$S$1000,ROW(),$T$5:$T$1000,"Sub"),$X290)))</f>
        <v/>
      </c>
      <c r="AC290" s="63">
        <f>IF($T290="","",IF(AND(ISNUMBER($F290),$F290&lt;=IF($Q290=MesCiclo,InicioCiclo,$Q290+MOD(2-WEEKDAY($Q290),7))+20),1,IF(N($U290)&gt;0,AVERAGEIFS($Y$5:$Y$1000,$S$5:$S$1000,ROW(),$T$5:$T$1000,"Sub"),$Y290)))</f>
        <v/>
      </c>
      <c r="AD290" s="63">
        <f>IF($T290="","",IF(AND(ISNUMBER($F290),$F290&lt;=IF($Q290=MesCiclo,InicioCiclo,$Q290+MOD(2-WEEKDAY($Q290),7))+27),1,IF(N($U290)&gt;0,AVERAGEIFS($Z$5:$Z$1000,$S$5:$S$1000,ROW(),$T$5:$T$1000,"Sub"),$Z290)))</f>
        <v/>
      </c>
      <c r="AE290" s="63">
        <f>IF($T290&lt;&gt;"Macro","",IF(COUNTIFS($Q$5:$Q$1000,$Q290,$T$5:$T$1000,"Macro",$G$5:$G$1000,"&gt;0")=0,1/COUNTIFS($Q$5:$Q$1000,$Q290,$T$5:$T$1000,"Macro"),IF(AND(ISNUMBER($G290),N($G290)&gt;0),$G290,SUMIFS($G$5:$G$1000,$Q$5:$Q$1000,$Q290,$T$5:$T$1000,"Macro")/COUNTIFS($Q$5:$Q$1000,$Q290,$T$5:$T$1000,"Macro",$G$5:$G$1000,"&gt;0"))/(COUNTIFS($Q$5:$Q$1000,$Q290,$T$5:$T$1000,"Macro")*SUMIFS($G$5:$G$1000,$Q$5:$Q$1000,$Q290,$T$5:$T$1000,"Macro")/COUNTIFS($Q$5:$Q$1000,$Q290,$T$5:$T$1000,"Macro",$G$5:$G$1000,"&gt;0"))))</f>
        <v/>
      </c>
    </row>
    <row r="291">
      <c r="A291" s="55">
        <f>IF(NOT((COUNTA($B291:$K291)+COUNTA($O291))&gt;0),"",IF($T291="Macro",COUNTIFS($T$5:$T291,"Macro",$Q$5:$Q291,$Q291),IF(N($S291)=0,"?",COUNTIFS(INDEX($T$5:$T$1000,1):INDEX($T$5:$T$1000,$S291-4),"Macro",INDEX($Q$5:$Q$1000,1):INDEX($Q$5:$Q$1000,$S291-4),INDEX($Q$5:$Q$1000,$S291-4))&amp;"."&amp;COUNTIFS($S$5:$S291,$S291,$T$5:$T291,"Sub"))))</f>
        <v/>
      </c>
      <c r="B291" s="56" t="n"/>
      <c r="C291" s="57" t="n"/>
      <c r="D291" s="58" t="n"/>
      <c r="E291" s="58" t="n"/>
      <c r="F291" s="58" t="n"/>
      <c r="G291" s="59" t="n"/>
      <c r="H291" s="59" t="n"/>
      <c r="I291" s="59" t="n"/>
      <c r="J291" s="59" t="n"/>
      <c r="K291" s="59" t="n"/>
      <c r="L291" s="60">
        <f>IF(NOT((COUNTA($B291:$K291)+COUNTA($O291))&gt;0),"",IF(ISNUMBER($F291),1,IF(N($U291)&gt;0,AVERAGEIFS($V$5:$V$1000,$S$5:$S$1000,ROW(),$T$5:$T$1000,"Sub"),$V291)))</f>
        <v/>
      </c>
      <c r="M291" s="55">
        <f>IF($L291="","",IF($L291&gt;=1,"Completado",IF($L291&gt;0,"En curso","Pendiente")))</f>
        <v/>
      </c>
      <c r="N291" s="55">
        <f>IF(NOT((COUNTA($B291:$K291)+COUNTA($O291))&gt;0),"",IF(ISNUMBER($F291),IF(AND(ISNUMBER($E291),$F291&gt;$E291),"Cumplida con "&amp;($F291-$E291)&amp;IF($F291-$E291=1," día"," días")&amp;" de retraso","Cumplida"),IF(N($L291)&gt;=1,"Cumplida",IF(NOT(ISNUMBER($E291)),"Sin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plazo")))))))</f>
        <v/>
      </c>
      <c r="O291" s="57" t="n"/>
      <c r="P291" s="61">
        <f>IF(NOT((COUNTA($B291:$K291)+COUNTA($O291))&gt;0),"",IF((IF($C291="","Falta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",""))="","✔ OK","⚠ "&amp;LEFT(IF($C291="","Falta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",""),LEN(IF($C291="","Falta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",""))-3)))</f>
        <v/>
      </c>
      <c r="Q291" s="62">
        <f>IF(NOT((COUNTA($B291:$K291)+COUNTA($O291))&gt;0),"",IF(AND($T291="Sub",N($S291)&gt;0),IF(ISNUMBER(INDEX($D$5:$D$1000,$S291-4)),DATE(YEAR(INDEX($D$5:$D$1000,$S291-4)),MONTH(INDEX($D$5:$D$1000,$S291-4)),1),IF(ISNUMBER(INDEX($E$5:$E$1000,$S291-4)),DATE(YEAR(INDEX($E$5:$E$1000,$S291-4)),MONTH(INDEX($E$5:$E$1000,$S291-4)),1),MesCiclo)),IF(ISNUMBER($D291),DATE(YEAR($D291),MONTH($D291),1),IF(ISNUMBER($E291),DATE(YEAR($E291),MONTH($E291),1),MesCiclo))))</f>
        <v/>
      </c>
      <c r="R291" s="63">
        <f>IF(OR($Q291="",$Q291&lt;&gt;MesCiclo),"",COUNTIF($Q$5:$Q291,MesCiclo))</f>
        <v/>
      </c>
      <c r="S291" s="63">
        <f>IF($T291="","",IF($T291="Macro",ROW(),IFERROR(LOOKUP(2,1/($T$5:$T291="Macro"),ROW($T$5:$T291)),0)))</f>
        <v/>
      </c>
      <c r="T291" s="63">
        <f>IF(NOT((COUNTA($B291:$K291)+COUNTA($O291))&gt;0),"",IF($B291="Subactividad","Sub","Macro"))</f>
        <v/>
      </c>
      <c r="U291" s="63">
        <f>IF($T291="Macro",COUNTIFS($S$5:$S$1000,ROW(),$T$5:$T$1000,"Sub"),"")</f>
        <v/>
      </c>
      <c r="V291" s="63">
        <f>IF($T291="","",IF(ISNUMBER($F291),1,IFERROR(LOOKUP(2,1/($H291:$K291&lt;&gt;""),$H291:$K291),0)))</f>
        <v/>
      </c>
      <c r="W291" s="63">
        <f>IF($T291="","",IF(AND(ISNUMBER($F291),$F291&lt;=IF($Q291=MesCiclo,InicioCiclo,$Q291+MOD(2-WEEKDAY($Q291),7))+6),1,IF(ISNUMBER($H291),$H291,0)))</f>
        <v/>
      </c>
      <c r="X291" s="63">
        <f>IF($T291="","",IF(AND(ISNUMBER($F291),$F291&lt;=IF($Q291=MesCiclo,InicioCiclo,$Q291+MOD(2-WEEKDAY($Q291),7))+13),1,IF(ISNUMBER($I291),$I291,$W291)))</f>
        <v/>
      </c>
      <c r="Y291" s="63">
        <f>IF($T291="","",IF(AND(ISNUMBER($F291),$F291&lt;=IF($Q291=MesCiclo,InicioCiclo,$Q291+MOD(2-WEEKDAY($Q291),7))+20),1,IF(ISNUMBER($J291),$J291,$X291)))</f>
        <v/>
      </c>
      <c r="Z291" s="63">
        <f>IF($T291="","",IF(AND(ISNUMBER($F291),$F291&lt;=IF($Q291=MesCiclo,InicioCiclo,$Q291+MOD(2-WEEKDAY($Q291),7))+27),1,IF(ISNUMBER($K291),$K291,$Y291)))</f>
        <v/>
      </c>
      <c r="AA291" s="63">
        <f>IF($T291="","",IF(AND(ISNUMBER($F291),$F291&lt;=IF($Q291=MesCiclo,InicioCiclo,$Q291+MOD(2-WEEKDAY($Q291),7))+6),1,IF(N($U291)&gt;0,AVERAGEIFS($W$5:$W$1000,$S$5:$S$1000,ROW(),$T$5:$T$1000,"Sub"),$W291)))</f>
        <v/>
      </c>
      <c r="AB291" s="63">
        <f>IF($T291="","",IF(AND(ISNUMBER($F291),$F291&lt;=IF($Q291=MesCiclo,InicioCiclo,$Q291+MOD(2-WEEKDAY($Q291),7))+13),1,IF(N($U291)&gt;0,AVERAGEIFS($X$5:$X$1000,$S$5:$S$1000,ROW(),$T$5:$T$1000,"Sub"),$X291)))</f>
        <v/>
      </c>
      <c r="AC291" s="63">
        <f>IF($T291="","",IF(AND(ISNUMBER($F291),$F291&lt;=IF($Q291=MesCiclo,InicioCiclo,$Q291+MOD(2-WEEKDAY($Q291),7))+20),1,IF(N($U291)&gt;0,AVERAGEIFS($Y$5:$Y$1000,$S$5:$S$1000,ROW(),$T$5:$T$1000,"Sub"),$Y291)))</f>
        <v/>
      </c>
      <c r="AD291" s="63">
        <f>IF($T291="","",IF(AND(ISNUMBER($F291),$F291&lt;=IF($Q291=MesCiclo,InicioCiclo,$Q291+MOD(2-WEEKDAY($Q291),7))+27),1,IF(N($U291)&gt;0,AVERAGEIFS($Z$5:$Z$1000,$S$5:$S$1000,ROW(),$T$5:$T$1000,"Sub"),$Z291)))</f>
        <v/>
      </c>
      <c r="AE291" s="63">
        <f>IF($T291&lt;&gt;"Macro","",IF(COUNTIFS($Q$5:$Q$1000,$Q291,$T$5:$T$1000,"Macro",$G$5:$G$1000,"&gt;0")=0,1/COUNTIFS($Q$5:$Q$1000,$Q291,$T$5:$T$1000,"Macro"),IF(AND(ISNUMBER($G291),N($G291)&gt;0),$G291,SUMIFS($G$5:$G$1000,$Q$5:$Q$1000,$Q291,$T$5:$T$1000,"Macro")/COUNTIFS($Q$5:$Q$1000,$Q291,$T$5:$T$1000,"Macro",$G$5:$G$1000,"&gt;0"))/(COUNTIFS($Q$5:$Q$1000,$Q291,$T$5:$T$1000,"Macro")*SUMIFS($G$5:$G$1000,$Q$5:$Q$1000,$Q291,$T$5:$T$1000,"Macro")/COUNTIFS($Q$5:$Q$1000,$Q291,$T$5:$T$1000,"Macro",$G$5:$G$1000,"&gt;0"))))</f>
        <v/>
      </c>
    </row>
    <row r="292">
      <c r="A292" s="55">
        <f>IF(NOT((COUNTA($B292:$K292)+COUNTA($O292))&gt;0),"",IF($T292="Macro",COUNTIFS($T$5:$T292,"Macro",$Q$5:$Q292,$Q292),IF(N($S292)=0,"?",COUNTIFS(INDEX($T$5:$T$1000,1):INDEX($T$5:$T$1000,$S292-4),"Macro",INDEX($Q$5:$Q$1000,1):INDEX($Q$5:$Q$1000,$S292-4),INDEX($Q$5:$Q$1000,$S292-4))&amp;"."&amp;COUNTIFS($S$5:$S292,$S292,$T$5:$T292,"Sub"))))</f>
        <v/>
      </c>
      <c r="B292" s="56" t="n"/>
      <c r="C292" s="57" t="n"/>
      <c r="D292" s="58" t="n"/>
      <c r="E292" s="58" t="n"/>
      <c r="F292" s="58" t="n"/>
      <c r="G292" s="59" t="n"/>
      <c r="H292" s="59" t="n"/>
      <c r="I292" s="59" t="n"/>
      <c r="J292" s="59" t="n"/>
      <c r="K292" s="59" t="n"/>
      <c r="L292" s="60">
        <f>IF(NOT((COUNTA($B292:$K292)+COUNTA($O292))&gt;0),"",IF(ISNUMBER($F292),1,IF(N($U292)&gt;0,AVERAGEIFS($V$5:$V$1000,$S$5:$S$1000,ROW(),$T$5:$T$1000,"Sub"),$V292)))</f>
        <v/>
      </c>
      <c r="M292" s="55">
        <f>IF($L292="","",IF($L292&gt;=1,"Completado",IF($L292&gt;0,"En curso","Pendiente")))</f>
        <v/>
      </c>
      <c r="N292" s="55">
        <f>IF(NOT((COUNTA($B292:$K292)+COUNTA($O292))&gt;0),"",IF(ISNUMBER($F292),IF(AND(ISNUMBER($E292),$F292&gt;$E292),"Cumplida con "&amp;($F292-$E292)&amp;IF($F292-$E292=1," día"," días")&amp;" de retraso","Cumplida"),IF(N($L292)&gt;=1,"Cumplida",IF(NOT(ISNUMBER($E292)),"Sin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plazo")))))))</f>
        <v/>
      </c>
      <c r="O292" s="57" t="n"/>
      <c r="P292" s="61">
        <f>IF(NOT((COUNTA($B292:$K292)+COUNTA($O292))&gt;0),"",IF((IF($C292="","Falta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",""))="","✔ OK","⚠ "&amp;LEFT(IF($C292="","Falta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",""),LEN(IF($C292="","Falta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",""))-3)))</f>
        <v/>
      </c>
      <c r="Q292" s="62">
        <f>IF(NOT((COUNTA($B292:$K292)+COUNTA($O292))&gt;0),"",IF(AND($T292="Sub",N($S292)&gt;0),IF(ISNUMBER(INDEX($D$5:$D$1000,$S292-4)),DATE(YEAR(INDEX($D$5:$D$1000,$S292-4)),MONTH(INDEX($D$5:$D$1000,$S292-4)),1),IF(ISNUMBER(INDEX($E$5:$E$1000,$S292-4)),DATE(YEAR(INDEX($E$5:$E$1000,$S292-4)),MONTH(INDEX($E$5:$E$1000,$S292-4)),1),MesCiclo)),IF(ISNUMBER($D292),DATE(YEAR($D292),MONTH($D292),1),IF(ISNUMBER($E292),DATE(YEAR($E292),MONTH($E292),1),MesCiclo))))</f>
        <v/>
      </c>
      <c r="R292" s="63">
        <f>IF(OR($Q292="",$Q292&lt;&gt;MesCiclo),"",COUNTIF($Q$5:$Q292,MesCiclo))</f>
        <v/>
      </c>
      <c r="S292" s="63">
        <f>IF($T292="","",IF($T292="Macro",ROW(),IFERROR(LOOKUP(2,1/($T$5:$T292="Macro"),ROW($T$5:$T292)),0)))</f>
        <v/>
      </c>
      <c r="T292" s="63">
        <f>IF(NOT((COUNTA($B292:$K292)+COUNTA($O292))&gt;0),"",IF($B292="Subactividad","Sub","Macro"))</f>
        <v/>
      </c>
      <c r="U292" s="63">
        <f>IF($T292="Macro",COUNTIFS($S$5:$S$1000,ROW(),$T$5:$T$1000,"Sub"),"")</f>
        <v/>
      </c>
      <c r="V292" s="63">
        <f>IF($T292="","",IF(ISNUMBER($F292),1,IFERROR(LOOKUP(2,1/($H292:$K292&lt;&gt;""),$H292:$K292),0)))</f>
        <v/>
      </c>
      <c r="W292" s="63">
        <f>IF($T292="","",IF(AND(ISNUMBER($F292),$F292&lt;=IF($Q292=MesCiclo,InicioCiclo,$Q292+MOD(2-WEEKDAY($Q292),7))+6),1,IF(ISNUMBER($H292),$H292,0)))</f>
        <v/>
      </c>
      <c r="X292" s="63">
        <f>IF($T292="","",IF(AND(ISNUMBER($F292),$F292&lt;=IF($Q292=MesCiclo,InicioCiclo,$Q292+MOD(2-WEEKDAY($Q292),7))+13),1,IF(ISNUMBER($I292),$I292,$W292)))</f>
        <v/>
      </c>
      <c r="Y292" s="63">
        <f>IF($T292="","",IF(AND(ISNUMBER($F292),$F292&lt;=IF($Q292=MesCiclo,InicioCiclo,$Q292+MOD(2-WEEKDAY($Q292),7))+20),1,IF(ISNUMBER($J292),$J292,$X292)))</f>
        <v/>
      </c>
      <c r="Z292" s="63">
        <f>IF($T292="","",IF(AND(ISNUMBER($F292),$F292&lt;=IF($Q292=MesCiclo,InicioCiclo,$Q292+MOD(2-WEEKDAY($Q292),7))+27),1,IF(ISNUMBER($K292),$K292,$Y292)))</f>
        <v/>
      </c>
      <c r="AA292" s="63">
        <f>IF($T292="","",IF(AND(ISNUMBER($F292),$F292&lt;=IF($Q292=MesCiclo,InicioCiclo,$Q292+MOD(2-WEEKDAY($Q292),7))+6),1,IF(N($U292)&gt;0,AVERAGEIFS($W$5:$W$1000,$S$5:$S$1000,ROW(),$T$5:$T$1000,"Sub"),$W292)))</f>
        <v/>
      </c>
      <c r="AB292" s="63">
        <f>IF($T292="","",IF(AND(ISNUMBER($F292),$F292&lt;=IF($Q292=MesCiclo,InicioCiclo,$Q292+MOD(2-WEEKDAY($Q292),7))+13),1,IF(N($U292)&gt;0,AVERAGEIFS($X$5:$X$1000,$S$5:$S$1000,ROW(),$T$5:$T$1000,"Sub"),$X292)))</f>
        <v/>
      </c>
      <c r="AC292" s="63">
        <f>IF($T292="","",IF(AND(ISNUMBER($F292),$F292&lt;=IF($Q292=MesCiclo,InicioCiclo,$Q292+MOD(2-WEEKDAY($Q292),7))+20),1,IF(N($U292)&gt;0,AVERAGEIFS($Y$5:$Y$1000,$S$5:$S$1000,ROW(),$T$5:$T$1000,"Sub"),$Y292)))</f>
        <v/>
      </c>
      <c r="AD292" s="63">
        <f>IF($T292="","",IF(AND(ISNUMBER($F292),$F292&lt;=IF($Q292=MesCiclo,InicioCiclo,$Q292+MOD(2-WEEKDAY($Q292),7))+27),1,IF(N($U292)&gt;0,AVERAGEIFS($Z$5:$Z$1000,$S$5:$S$1000,ROW(),$T$5:$T$1000,"Sub"),$Z292)))</f>
        <v/>
      </c>
      <c r="AE292" s="63">
        <f>IF($T292&lt;&gt;"Macro","",IF(COUNTIFS($Q$5:$Q$1000,$Q292,$T$5:$T$1000,"Macro",$G$5:$G$1000,"&gt;0")=0,1/COUNTIFS($Q$5:$Q$1000,$Q292,$T$5:$T$1000,"Macro"),IF(AND(ISNUMBER($G292),N($G292)&gt;0),$G292,SUMIFS($G$5:$G$1000,$Q$5:$Q$1000,$Q292,$T$5:$T$1000,"Macro")/COUNTIFS($Q$5:$Q$1000,$Q292,$T$5:$T$1000,"Macro",$G$5:$G$1000,"&gt;0"))/(COUNTIFS($Q$5:$Q$1000,$Q292,$T$5:$T$1000,"Macro")*SUMIFS($G$5:$G$1000,$Q$5:$Q$1000,$Q292,$T$5:$T$1000,"Macro")/COUNTIFS($Q$5:$Q$1000,$Q292,$T$5:$T$1000,"Macro",$G$5:$G$1000,"&gt;0"))))</f>
        <v/>
      </c>
    </row>
    <row r="293">
      <c r="A293" s="55">
        <f>IF(NOT((COUNTA($B293:$K293)+COUNTA($O293))&gt;0),"",IF($T293="Macro",COUNTIFS($T$5:$T293,"Macro",$Q$5:$Q293,$Q293),IF(N($S293)=0,"?",COUNTIFS(INDEX($T$5:$T$1000,1):INDEX($T$5:$T$1000,$S293-4),"Macro",INDEX($Q$5:$Q$1000,1):INDEX($Q$5:$Q$1000,$S293-4),INDEX($Q$5:$Q$1000,$S293-4))&amp;"."&amp;COUNTIFS($S$5:$S293,$S293,$T$5:$T293,"Sub"))))</f>
        <v/>
      </c>
      <c r="B293" s="56" t="n"/>
      <c r="C293" s="57" t="n"/>
      <c r="D293" s="58" t="n"/>
      <c r="E293" s="58" t="n"/>
      <c r="F293" s="58" t="n"/>
      <c r="G293" s="59" t="n"/>
      <c r="H293" s="59" t="n"/>
      <c r="I293" s="59" t="n"/>
      <c r="J293" s="59" t="n"/>
      <c r="K293" s="59" t="n"/>
      <c r="L293" s="60">
        <f>IF(NOT((COUNTA($B293:$K293)+COUNTA($O293))&gt;0),"",IF(ISNUMBER($F293),1,IF(N($U293)&gt;0,AVERAGEIFS($V$5:$V$1000,$S$5:$S$1000,ROW(),$T$5:$T$1000,"Sub"),$V293)))</f>
        <v/>
      </c>
      <c r="M293" s="55">
        <f>IF($L293="","",IF($L293&gt;=1,"Completado",IF($L293&gt;0,"En curso","Pendiente")))</f>
        <v/>
      </c>
      <c r="N293" s="55">
        <f>IF(NOT((COUNTA($B293:$K293)+COUNTA($O293))&gt;0),"",IF(ISNUMBER($F293),IF(AND(ISNUMBER($E293),$F293&gt;$E293),"Cumplida con "&amp;($F293-$E293)&amp;IF($F293-$E293=1," día"," días")&amp;" de retraso","Cumplida"),IF(N($L293)&gt;=1,"Cumplida",IF(NOT(ISNUMBER($E293)),"Sin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plazo")))))))</f>
        <v/>
      </c>
      <c r="O293" s="57" t="n"/>
      <c r="P293" s="61">
        <f>IF(NOT((COUNTA($B293:$K293)+COUNTA($O293))&gt;0),"",IF((IF($C293="","Falta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",""))="","✔ OK","⚠ "&amp;LEFT(IF($C293="","Falta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",""),LEN(IF($C293="","Falta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",""))-3)))</f>
        <v/>
      </c>
      <c r="Q293" s="62">
        <f>IF(NOT((COUNTA($B293:$K293)+COUNTA($O293))&gt;0),"",IF(AND($T293="Sub",N($S293)&gt;0),IF(ISNUMBER(INDEX($D$5:$D$1000,$S293-4)),DATE(YEAR(INDEX($D$5:$D$1000,$S293-4)),MONTH(INDEX($D$5:$D$1000,$S293-4)),1),IF(ISNUMBER(INDEX($E$5:$E$1000,$S293-4)),DATE(YEAR(INDEX($E$5:$E$1000,$S293-4)),MONTH(INDEX($E$5:$E$1000,$S293-4)),1),MesCiclo)),IF(ISNUMBER($D293),DATE(YEAR($D293),MONTH($D293),1),IF(ISNUMBER($E293),DATE(YEAR($E293),MONTH($E293),1),MesCiclo))))</f>
        <v/>
      </c>
      <c r="R293" s="63">
        <f>IF(OR($Q293="",$Q293&lt;&gt;MesCiclo),"",COUNTIF($Q$5:$Q293,MesCiclo))</f>
        <v/>
      </c>
      <c r="S293" s="63">
        <f>IF($T293="","",IF($T293="Macro",ROW(),IFERROR(LOOKUP(2,1/($T$5:$T293="Macro"),ROW($T$5:$T293)),0)))</f>
        <v/>
      </c>
      <c r="T293" s="63">
        <f>IF(NOT((COUNTA($B293:$K293)+COUNTA($O293))&gt;0),"",IF($B293="Subactividad","Sub","Macro"))</f>
        <v/>
      </c>
      <c r="U293" s="63">
        <f>IF($T293="Macro",COUNTIFS($S$5:$S$1000,ROW(),$T$5:$T$1000,"Sub"),"")</f>
        <v/>
      </c>
      <c r="V293" s="63">
        <f>IF($T293="","",IF(ISNUMBER($F293),1,IFERROR(LOOKUP(2,1/($H293:$K293&lt;&gt;""),$H293:$K293),0)))</f>
        <v/>
      </c>
      <c r="W293" s="63">
        <f>IF($T293="","",IF(AND(ISNUMBER($F293),$F293&lt;=IF($Q293=MesCiclo,InicioCiclo,$Q293+MOD(2-WEEKDAY($Q293),7))+6),1,IF(ISNUMBER($H293),$H293,0)))</f>
        <v/>
      </c>
      <c r="X293" s="63">
        <f>IF($T293="","",IF(AND(ISNUMBER($F293),$F293&lt;=IF($Q293=MesCiclo,InicioCiclo,$Q293+MOD(2-WEEKDAY($Q293),7))+13),1,IF(ISNUMBER($I293),$I293,$W293)))</f>
        <v/>
      </c>
      <c r="Y293" s="63">
        <f>IF($T293="","",IF(AND(ISNUMBER($F293),$F293&lt;=IF($Q293=MesCiclo,InicioCiclo,$Q293+MOD(2-WEEKDAY($Q293),7))+20),1,IF(ISNUMBER($J293),$J293,$X293)))</f>
        <v/>
      </c>
      <c r="Z293" s="63">
        <f>IF($T293="","",IF(AND(ISNUMBER($F293),$F293&lt;=IF($Q293=MesCiclo,InicioCiclo,$Q293+MOD(2-WEEKDAY($Q293),7))+27),1,IF(ISNUMBER($K293),$K293,$Y293)))</f>
        <v/>
      </c>
      <c r="AA293" s="63">
        <f>IF($T293="","",IF(AND(ISNUMBER($F293),$F293&lt;=IF($Q293=MesCiclo,InicioCiclo,$Q293+MOD(2-WEEKDAY($Q293),7))+6),1,IF(N($U293)&gt;0,AVERAGEIFS($W$5:$W$1000,$S$5:$S$1000,ROW(),$T$5:$T$1000,"Sub"),$W293)))</f>
        <v/>
      </c>
      <c r="AB293" s="63">
        <f>IF($T293="","",IF(AND(ISNUMBER($F293),$F293&lt;=IF($Q293=MesCiclo,InicioCiclo,$Q293+MOD(2-WEEKDAY($Q293),7))+13),1,IF(N($U293)&gt;0,AVERAGEIFS($X$5:$X$1000,$S$5:$S$1000,ROW(),$T$5:$T$1000,"Sub"),$X293)))</f>
        <v/>
      </c>
      <c r="AC293" s="63">
        <f>IF($T293="","",IF(AND(ISNUMBER($F293),$F293&lt;=IF($Q293=MesCiclo,InicioCiclo,$Q293+MOD(2-WEEKDAY($Q293),7))+20),1,IF(N($U293)&gt;0,AVERAGEIFS($Y$5:$Y$1000,$S$5:$S$1000,ROW(),$T$5:$T$1000,"Sub"),$Y293)))</f>
        <v/>
      </c>
      <c r="AD293" s="63">
        <f>IF($T293="","",IF(AND(ISNUMBER($F293),$F293&lt;=IF($Q293=MesCiclo,InicioCiclo,$Q293+MOD(2-WEEKDAY($Q293),7))+27),1,IF(N($U293)&gt;0,AVERAGEIFS($Z$5:$Z$1000,$S$5:$S$1000,ROW(),$T$5:$T$1000,"Sub"),$Z293)))</f>
        <v/>
      </c>
      <c r="AE293" s="63">
        <f>IF($T293&lt;&gt;"Macro","",IF(COUNTIFS($Q$5:$Q$1000,$Q293,$T$5:$T$1000,"Macro",$G$5:$G$1000,"&gt;0")=0,1/COUNTIFS($Q$5:$Q$1000,$Q293,$T$5:$T$1000,"Macro"),IF(AND(ISNUMBER($G293),N($G293)&gt;0),$G293,SUMIFS($G$5:$G$1000,$Q$5:$Q$1000,$Q293,$T$5:$T$1000,"Macro")/COUNTIFS($Q$5:$Q$1000,$Q293,$T$5:$T$1000,"Macro",$G$5:$G$1000,"&gt;0"))/(COUNTIFS($Q$5:$Q$1000,$Q293,$T$5:$T$1000,"Macro")*SUMIFS($G$5:$G$1000,$Q$5:$Q$1000,$Q293,$T$5:$T$1000,"Macro")/COUNTIFS($Q$5:$Q$1000,$Q293,$T$5:$T$1000,"Macro",$G$5:$G$1000,"&gt;0"))))</f>
        <v/>
      </c>
    </row>
    <row r="294">
      <c r="A294" s="55">
        <f>IF(NOT((COUNTA($B294:$K294)+COUNTA($O294))&gt;0),"",IF($T294="Macro",COUNTIFS($T$5:$T294,"Macro",$Q$5:$Q294,$Q294),IF(N($S294)=0,"?",COUNTIFS(INDEX($T$5:$T$1000,1):INDEX($T$5:$T$1000,$S294-4),"Macro",INDEX($Q$5:$Q$1000,1):INDEX($Q$5:$Q$1000,$S294-4),INDEX($Q$5:$Q$1000,$S294-4))&amp;"."&amp;COUNTIFS($S$5:$S294,$S294,$T$5:$T294,"Sub"))))</f>
        <v/>
      </c>
      <c r="B294" s="56" t="n"/>
      <c r="C294" s="57" t="n"/>
      <c r="D294" s="58" t="n"/>
      <c r="E294" s="58" t="n"/>
      <c r="F294" s="58" t="n"/>
      <c r="G294" s="59" t="n"/>
      <c r="H294" s="59" t="n"/>
      <c r="I294" s="59" t="n"/>
      <c r="J294" s="59" t="n"/>
      <c r="K294" s="59" t="n"/>
      <c r="L294" s="60">
        <f>IF(NOT((COUNTA($B294:$K294)+COUNTA($O294))&gt;0),"",IF(ISNUMBER($F294),1,IF(N($U294)&gt;0,AVERAGEIFS($V$5:$V$1000,$S$5:$S$1000,ROW(),$T$5:$T$1000,"Sub"),$V294)))</f>
        <v/>
      </c>
      <c r="M294" s="55">
        <f>IF($L294="","",IF($L294&gt;=1,"Completado",IF($L294&gt;0,"En curso","Pendiente")))</f>
        <v/>
      </c>
      <c r="N294" s="55">
        <f>IF(NOT((COUNTA($B294:$K294)+COUNTA($O294))&gt;0),"",IF(ISNUMBER($F294),IF(AND(ISNUMBER($E294),$F294&gt;$E294),"Cumplida con "&amp;($F294-$E294)&amp;IF($F294-$E294=1," día"," días")&amp;" de retraso","Cumplida"),IF(N($L294)&gt;=1,"Cumplida",IF(NOT(ISNUMBER($E294)),"Sin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plazo")))))))</f>
        <v/>
      </c>
      <c r="O294" s="57" t="n"/>
      <c r="P294" s="61">
        <f>IF(NOT((COUNTA($B294:$K294)+COUNTA($O294))&gt;0),"",IF((IF($C294="","Falta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",""))="","✔ OK","⚠ "&amp;LEFT(IF($C294="","Falta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",""),LEN(IF($C294="","Falta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",""))-3)))</f>
        <v/>
      </c>
      <c r="Q294" s="62">
        <f>IF(NOT((COUNTA($B294:$K294)+COUNTA($O294))&gt;0),"",IF(AND($T294="Sub",N($S294)&gt;0),IF(ISNUMBER(INDEX($D$5:$D$1000,$S294-4)),DATE(YEAR(INDEX($D$5:$D$1000,$S294-4)),MONTH(INDEX($D$5:$D$1000,$S294-4)),1),IF(ISNUMBER(INDEX($E$5:$E$1000,$S294-4)),DATE(YEAR(INDEX($E$5:$E$1000,$S294-4)),MONTH(INDEX($E$5:$E$1000,$S294-4)),1),MesCiclo)),IF(ISNUMBER($D294),DATE(YEAR($D294),MONTH($D294),1),IF(ISNUMBER($E294),DATE(YEAR($E294),MONTH($E294),1),MesCiclo))))</f>
        <v/>
      </c>
      <c r="R294" s="63">
        <f>IF(OR($Q294="",$Q294&lt;&gt;MesCiclo),"",COUNTIF($Q$5:$Q294,MesCiclo))</f>
        <v/>
      </c>
      <c r="S294" s="63">
        <f>IF($T294="","",IF($T294="Macro",ROW(),IFERROR(LOOKUP(2,1/($T$5:$T294="Macro"),ROW($T$5:$T294)),0)))</f>
        <v/>
      </c>
      <c r="T294" s="63">
        <f>IF(NOT((COUNTA($B294:$K294)+COUNTA($O294))&gt;0),"",IF($B294="Subactividad","Sub","Macro"))</f>
        <v/>
      </c>
      <c r="U294" s="63">
        <f>IF($T294="Macro",COUNTIFS($S$5:$S$1000,ROW(),$T$5:$T$1000,"Sub"),"")</f>
        <v/>
      </c>
      <c r="V294" s="63">
        <f>IF($T294="","",IF(ISNUMBER($F294),1,IFERROR(LOOKUP(2,1/($H294:$K294&lt;&gt;""),$H294:$K294),0)))</f>
        <v/>
      </c>
      <c r="W294" s="63">
        <f>IF($T294="","",IF(AND(ISNUMBER($F294),$F294&lt;=IF($Q294=MesCiclo,InicioCiclo,$Q294+MOD(2-WEEKDAY($Q294),7))+6),1,IF(ISNUMBER($H294),$H294,0)))</f>
        <v/>
      </c>
      <c r="X294" s="63">
        <f>IF($T294="","",IF(AND(ISNUMBER($F294),$F294&lt;=IF($Q294=MesCiclo,InicioCiclo,$Q294+MOD(2-WEEKDAY($Q294),7))+13),1,IF(ISNUMBER($I294),$I294,$W294)))</f>
        <v/>
      </c>
      <c r="Y294" s="63">
        <f>IF($T294="","",IF(AND(ISNUMBER($F294),$F294&lt;=IF($Q294=MesCiclo,InicioCiclo,$Q294+MOD(2-WEEKDAY($Q294),7))+20),1,IF(ISNUMBER($J294),$J294,$X294)))</f>
        <v/>
      </c>
      <c r="Z294" s="63">
        <f>IF($T294="","",IF(AND(ISNUMBER($F294),$F294&lt;=IF($Q294=MesCiclo,InicioCiclo,$Q294+MOD(2-WEEKDAY($Q294),7))+27),1,IF(ISNUMBER($K294),$K294,$Y294)))</f>
        <v/>
      </c>
      <c r="AA294" s="63">
        <f>IF($T294="","",IF(AND(ISNUMBER($F294),$F294&lt;=IF($Q294=MesCiclo,InicioCiclo,$Q294+MOD(2-WEEKDAY($Q294),7))+6),1,IF(N($U294)&gt;0,AVERAGEIFS($W$5:$W$1000,$S$5:$S$1000,ROW(),$T$5:$T$1000,"Sub"),$W294)))</f>
        <v/>
      </c>
      <c r="AB294" s="63">
        <f>IF($T294="","",IF(AND(ISNUMBER($F294),$F294&lt;=IF($Q294=MesCiclo,InicioCiclo,$Q294+MOD(2-WEEKDAY($Q294),7))+13),1,IF(N($U294)&gt;0,AVERAGEIFS($X$5:$X$1000,$S$5:$S$1000,ROW(),$T$5:$T$1000,"Sub"),$X294)))</f>
        <v/>
      </c>
      <c r="AC294" s="63">
        <f>IF($T294="","",IF(AND(ISNUMBER($F294),$F294&lt;=IF($Q294=MesCiclo,InicioCiclo,$Q294+MOD(2-WEEKDAY($Q294),7))+20),1,IF(N($U294)&gt;0,AVERAGEIFS($Y$5:$Y$1000,$S$5:$S$1000,ROW(),$T$5:$T$1000,"Sub"),$Y294)))</f>
        <v/>
      </c>
      <c r="AD294" s="63">
        <f>IF($T294="","",IF(AND(ISNUMBER($F294),$F294&lt;=IF($Q294=MesCiclo,InicioCiclo,$Q294+MOD(2-WEEKDAY($Q294),7))+27),1,IF(N($U294)&gt;0,AVERAGEIFS($Z$5:$Z$1000,$S$5:$S$1000,ROW(),$T$5:$T$1000,"Sub"),$Z294)))</f>
        <v/>
      </c>
      <c r="AE294" s="63">
        <f>IF($T294&lt;&gt;"Macro","",IF(COUNTIFS($Q$5:$Q$1000,$Q294,$T$5:$T$1000,"Macro",$G$5:$G$1000,"&gt;0")=0,1/COUNTIFS($Q$5:$Q$1000,$Q294,$T$5:$T$1000,"Macro"),IF(AND(ISNUMBER($G294),N($G294)&gt;0),$G294,SUMIFS($G$5:$G$1000,$Q$5:$Q$1000,$Q294,$T$5:$T$1000,"Macro")/COUNTIFS($Q$5:$Q$1000,$Q294,$T$5:$T$1000,"Macro",$G$5:$G$1000,"&gt;0"))/(COUNTIFS($Q$5:$Q$1000,$Q294,$T$5:$T$1000,"Macro")*SUMIFS($G$5:$G$1000,$Q$5:$Q$1000,$Q294,$T$5:$T$1000,"Macro")/COUNTIFS($Q$5:$Q$1000,$Q294,$T$5:$T$1000,"Macro",$G$5:$G$1000,"&gt;0"))))</f>
        <v/>
      </c>
    </row>
    <row r="295">
      <c r="A295" s="55">
        <f>IF(NOT((COUNTA($B295:$K295)+COUNTA($O295))&gt;0),"",IF($T295="Macro",COUNTIFS($T$5:$T295,"Macro",$Q$5:$Q295,$Q295),IF(N($S295)=0,"?",COUNTIFS(INDEX($T$5:$T$1000,1):INDEX($T$5:$T$1000,$S295-4),"Macro",INDEX($Q$5:$Q$1000,1):INDEX($Q$5:$Q$1000,$S295-4),INDEX($Q$5:$Q$1000,$S295-4))&amp;"."&amp;COUNTIFS($S$5:$S295,$S295,$T$5:$T295,"Sub"))))</f>
        <v/>
      </c>
      <c r="B295" s="56" t="n"/>
      <c r="C295" s="57" t="n"/>
      <c r="D295" s="58" t="n"/>
      <c r="E295" s="58" t="n"/>
      <c r="F295" s="58" t="n"/>
      <c r="G295" s="59" t="n"/>
      <c r="H295" s="59" t="n"/>
      <c r="I295" s="59" t="n"/>
      <c r="J295" s="59" t="n"/>
      <c r="K295" s="59" t="n"/>
      <c r="L295" s="60">
        <f>IF(NOT((COUNTA($B295:$K295)+COUNTA($O295))&gt;0),"",IF(ISNUMBER($F295),1,IF(N($U295)&gt;0,AVERAGEIFS($V$5:$V$1000,$S$5:$S$1000,ROW(),$T$5:$T$1000,"Sub"),$V295)))</f>
        <v/>
      </c>
      <c r="M295" s="55">
        <f>IF($L295="","",IF($L295&gt;=1,"Completado",IF($L295&gt;0,"En curso","Pendiente")))</f>
        <v/>
      </c>
      <c r="N295" s="55">
        <f>IF(NOT((COUNTA($B295:$K295)+COUNTA($O295))&gt;0),"",IF(ISNUMBER($F295),IF(AND(ISNUMBER($E295),$F295&gt;$E295),"Cumplida con "&amp;($F295-$E295)&amp;IF($F295-$E295=1," día"," días")&amp;" de retraso","Cumplida"),IF(N($L295)&gt;=1,"Cumplida",IF(NOT(ISNUMBER($E295)),"Sin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plazo")))))))</f>
        <v/>
      </c>
      <c r="O295" s="57" t="n"/>
      <c r="P295" s="61">
        <f>IF(NOT((COUNTA($B295:$K295)+COUNTA($O295))&gt;0),"",IF((IF($C295="","Falta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",""))="","✔ OK","⚠ "&amp;LEFT(IF($C295="","Falta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",""),LEN(IF($C295="","Falta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",""))-3)))</f>
        <v/>
      </c>
      <c r="Q295" s="62">
        <f>IF(NOT((COUNTA($B295:$K295)+COUNTA($O295))&gt;0),"",IF(AND($T295="Sub",N($S295)&gt;0),IF(ISNUMBER(INDEX($D$5:$D$1000,$S295-4)),DATE(YEAR(INDEX($D$5:$D$1000,$S295-4)),MONTH(INDEX($D$5:$D$1000,$S295-4)),1),IF(ISNUMBER(INDEX($E$5:$E$1000,$S295-4)),DATE(YEAR(INDEX($E$5:$E$1000,$S295-4)),MONTH(INDEX($E$5:$E$1000,$S295-4)),1),MesCiclo)),IF(ISNUMBER($D295),DATE(YEAR($D295),MONTH($D295),1),IF(ISNUMBER($E295),DATE(YEAR($E295),MONTH($E295),1),MesCiclo))))</f>
        <v/>
      </c>
      <c r="R295" s="63">
        <f>IF(OR($Q295="",$Q295&lt;&gt;MesCiclo),"",COUNTIF($Q$5:$Q295,MesCiclo))</f>
        <v/>
      </c>
      <c r="S295" s="63">
        <f>IF($T295="","",IF($T295="Macro",ROW(),IFERROR(LOOKUP(2,1/($T$5:$T295="Macro"),ROW($T$5:$T295)),0)))</f>
        <v/>
      </c>
      <c r="T295" s="63">
        <f>IF(NOT((COUNTA($B295:$K295)+COUNTA($O295))&gt;0),"",IF($B295="Subactividad","Sub","Macro"))</f>
        <v/>
      </c>
      <c r="U295" s="63">
        <f>IF($T295="Macro",COUNTIFS($S$5:$S$1000,ROW(),$T$5:$T$1000,"Sub"),"")</f>
        <v/>
      </c>
      <c r="V295" s="63">
        <f>IF($T295="","",IF(ISNUMBER($F295),1,IFERROR(LOOKUP(2,1/($H295:$K295&lt;&gt;""),$H295:$K295),0)))</f>
        <v/>
      </c>
      <c r="W295" s="63">
        <f>IF($T295="","",IF(AND(ISNUMBER($F295),$F295&lt;=IF($Q295=MesCiclo,InicioCiclo,$Q295+MOD(2-WEEKDAY($Q295),7))+6),1,IF(ISNUMBER($H295),$H295,0)))</f>
        <v/>
      </c>
      <c r="X295" s="63">
        <f>IF($T295="","",IF(AND(ISNUMBER($F295),$F295&lt;=IF($Q295=MesCiclo,InicioCiclo,$Q295+MOD(2-WEEKDAY($Q295),7))+13),1,IF(ISNUMBER($I295),$I295,$W295)))</f>
        <v/>
      </c>
      <c r="Y295" s="63">
        <f>IF($T295="","",IF(AND(ISNUMBER($F295),$F295&lt;=IF($Q295=MesCiclo,InicioCiclo,$Q295+MOD(2-WEEKDAY($Q295),7))+20),1,IF(ISNUMBER($J295),$J295,$X295)))</f>
        <v/>
      </c>
      <c r="Z295" s="63">
        <f>IF($T295="","",IF(AND(ISNUMBER($F295),$F295&lt;=IF($Q295=MesCiclo,InicioCiclo,$Q295+MOD(2-WEEKDAY($Q295),7))+27),1,IF(ISNUMBER($K295),$K295,$Y295)))</f>
        <v/>
      </c>
      <c r="AA295" s="63">
        <f>IF($T295="","",IF(AND(ISNUMBER($F295),$F295&lt;=IF($Q295=MesCiclo,InicioCiclo,$Q295+MOD(2-WEEKDAY($Q295),7))+6),1,IF(N($U295)&gt;0,AVERAGEIFS($W$5:$W$1000,$S$5:$S$1000,ROW(),$T$5:$T$1000,"Sub"),$W295)))</f>
        <v/>
      </c>
      <c r="AB295" s="63">
        <f>IF($T295="","",IF(AND(ISNUMBER($F295),$F295&lt;=IF($Q295=MesCiclo,InicioCiclo,$Q295+MOD(2-WEEKDAY($Q295),7))+13),1,IF(N($U295)&gt;0,AVERAGEIFS($X$5:$X$1000,$S$5:$S$1000,ROW(),$T$5:$T$1000,"Sub"),$X295)))</f>
        <v/>
      </c>
      <c r="AC295" s="63">
        <f>IF($T295="","",IF(AND(ISNUMBER($F295),$F295&lt;=IF($Q295=MesCiclo,InicioCiclo,$Q295+MOD(2-WEEKDAY($Q295),7))+20),1,IF(N($U295)&gt;0,AVERAGEIFS($Y$5:$Y$1000,$S$5:$S$1000,ROW(),$T$5:$T$1000,"Sub"),$Y295)))</f>
        <v/>
      </c>
      <c r="AD295" s="63">
        <f>IF($T295="","",IF(AND(ISNUMBER($F295),$F295&lt;=IF($Q295=MesCiclo,InicioCiclo,$Q295+MOD(2-WEEKDAY($Q295),7))+27),1,IF(N($U295)&gt;0,AVERAGEIFS($Z$5:$Z$1000,$S$5:$S$1000,ROW(),$T$5:$T$1000,"Sub"),$Z295)))</f>
        <v/>
      </c>
      <c r="AE295" s="63">
        <f>IF($T295&lt;&gt;"Macro","",IF(COUNTIFS($Q$5:$Q$1000,$Q295,$T$5:$T$1000,"Macro",$G$5:$G$1000,"&gt;0")=0,1/COUNTIFS($Q$5:$Q$1000,$Q295,$T$5:$T$1000,"Macro"),IF(AND(ISNUMBER($G295),N($G295)&gt;0),$G295,SUMIFS($G$5:$G$1000,$Q$5:$Q$1000,$Q295,$T$5:$T$1000,"Macro")/COUNTIFS($Q$5:$Q$1000,$Q295,$T$5:$T$1000,"Macro",$G$5:$G$1000,"&gt;0"))/(COUNTIFS($Q$5:$Q$1000,$Q295,$T$5:$T$1000,"Macro")*SUMIFS($G$5:$G$1000,$Q$5:$Q$1000,$Q295,$T$5:$T$1000,"Macro")/COUNTIFS($Q$5:$Q$1000,$Q295,$T$5:$T$1000,"Macro",$G$5:$G$1000,"&gt;0"))))</f>
        <v/>
      </c>
    </row>
    <row r="296">
      <c r="A296" s="55">
        <f>IF(NOT((COUNTA($B296:$K296)+COUNTA($O296))&gt;0),"",IF($T296="Macro",COUNTIFS($T$5:$T296,"Macro",$Q$5:$Q296,$Q296),IF(N($S296)=0,"?",COUNTIFS(INDEX($T$5:$T$1000,1):INDEX($T$5:$T$1000,$S296-4),"Macro",INDEX($Q$5:$Q$1000,1):INDEX($Q$5:$Q$1000,$S296-4),INDEX($Q$5:$Q$1000,$S296-4))&amp;"."&amp;COUNTIFS($S$5:$S296,$S296,$T$5:$T296,"Sub"))))</f>
        <v/>
      </c>
      <c r="B296" s="56" t="n"/>
      <c r="C296" s="57" t="n"/>
      <c r="D296" s="58" t="n"/>
      <c r="E296" s="58" t="n"/>
      <c r="F296" s="58" t="n"/>
      <c r="G296" s="59" t="n"/>
      <c r="H296" s="59" t="n"/>
      <c r="I296" s="59" t="n"/>
      <c r="J296" s="59" t="n"/>
      <c r="K296" s="59" t="n"/>
      <c r="L296" s="60">
        <f>IF(NOT((COUNTA($B296:$K296)+COUNTA($O296))&gt;0),"",IF(ISNUMBER($F296),1,IF(N($U296)&gt;0,AVERAGEIFS($V$5:$V$1000,$S$5:$S$1000,ROW(),$T$5:$T$1000,"Sub"),$V296)))</f>
        <v/>
      </c>
      <c r="M296" s="55">
        <f>IF($L296="","",IF($L296&gt;=1,"Completado",IF($L296&gt;0,"En curso","Pendiente")))</f>
        <v/>
      </c>
      <c r="N296" s="55">
        <f>IF(NOT((COUNTA($B296:$K296)+COUNTA($O296))&gt;0),"",IF(ISNUMBER($F296),IF(AND(ISNUMBER($E296),$F296&gt;$E296),"Cumplida con "&amp;($F296-$E296)&amp;IF($F296-$E296=1," día"," días")&amp;" de retraso","Cumplida"),IF(N($L296)&gt;=1,"Cumplida",IF(NOT(ISNUMBER($E296)),"Sin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plazo")))))))</f>
        <v/>
      </c>
      <c r="O296" s="57" t="n"/>
      <c r="P296" s="61">
        <f>IF(NOT((COUNTA($B296:$K296)+COUNTA($O296))&gt;0),"",IF((IF($C296="","Falta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",""))="","✔ OK","⚠ "&amp;LEFT(IF($C296="","Falta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",""),LEN(IF($C296="","Falta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",""))-3)))</f>
        <v/>
      </c>
      <c r="Q296" s="62">
        <f>IF(NOT((COUNTA($B296:$K296)+COUNTA($O296))&gt;0),"",IF(AND($T296="Sub",N($S296)&gt;0),IF(ISNUMBER(INDEX($D$5:$D$1000,$S296-4)),DATE(YEAR(INDEX($D$5:$D$1000,$S296-4)),MONTH(INDEX($D$5:$D$1000,$S296-4)),1),IF(ISNUMBER(INDEX($E$5:$E$1000,$S296-4)),DATE(YEAR(INDEX($E$5:$E$1000,$S296-4)),MONTH(INDEX($E$5:$E$1000,$S296-4)),1),MesCiclo)),IF(ISNUMBER($D296),DATE(YEAR($D296),MONTH($D296),1),IF(ISNUMBER($E296),DATE(YEAR($E296),MONTH($E296),1),MesCiclo))))</f>
        <v/>
      </c>
      <c r="R296" s="63">
        <f>IF(OR($Q296="",$Q296&lt;&gt;MesCiclo),"",COUNTIF($Q$5:$Q296,MesCiclo))</f>
        <v/>
      </c>
      <c r="S296" s="63">
        <f>IF($T296="","",IF($T296="Macro",ROW(),IFERROR(LOOKUP(2,1/($T$5:$T296="Macro"),ROW($T$5:$T296)),0)))</f>
        <v/>
      </c>
      <c r="T296" s="63">
        <f>IF(NOT((COUNTA($B296:$K296)+COUNTA($O296))&gt;0),"",IF($B296="Subactividad","Sub","Macro"))</f>
        <v/>
      </c>
      <c r="U296" s="63">
        <f>IF($T296="Macro",COUNTIFS($S$5:$S$1000,ROW(),$T$5:$T$1000,"Sub"),"")</f>
        <v/>
      </c>
      <c r="V296" s="63">
        <f>IF($T296="","",IF(ISNUMBER($F296),1,IFERROR(LOOKUP(2,1/($H296:$K296&lt;&gt;""),$H296:$K296),0)))</f>
        <v/>
      </c>
      <c r="W296" s="63">
        <f>IF($T296="","",IF(AND(ISNUMBER($F296),$F296&lt;=IF($Q296=MesCiclo,InicioCiclo,$Q296+MOD(2-WEEKDAY($Q296),7))+6),1,IF(ISNUMBER($H296),$H296,0)))</f>
        <v/>
      </c>
      <c r="X296" s="63">
        <f>IF($T296="","",IF(AND(ISNUMBER($F296),$F296&lt;=IF($Q296=MesCiclo,InicioCiclo,$Q296+MOD(2-WEEKDAY($Q296),7))+13),1,IF(ISNUMBER($I296),$I296,$W296)))</f>
        <v/>
      </c>
      <c r="Y296" s="63">
        <f>IF($T296="","",IF(AND(ISNUMBER($F296),$F296&lt;=IF($Q296=MesCiclo,InicioCiclo,$Q296+MOD(2-WEEKDAY($Q296),7))+20),1,IF(ISNUMBER($J296),$J296,$X296)))</f>
        <v/>
      </c>
      <c r="Z296" s="63">
        <f>IF($T296="","",IF(AND(ISNUMBER($F296),$F296&lt;=IF($Q296=MesCiclo,InicioCiclo,$Q296+MOD(2-WEEKDAY($Q296),7))+27),1,IF(ISNUMBER($K296),$K296,$Y296)))</f>
        <v/>
      </c>
      <c r="AA296" s="63">
        <f>IF($T296="","",IF(AND(ISNUMBER($F296),$F296&lt;=IF($Q296=MesCiclo,InicioCiclo,$Q296+MOD(2-WEEKDAY($Q296),7))+6),1,IF(N($U296)&gt;0,AVERAGEIFS($W$5:$W$1000,$S$5:$S$1000,ROW(),$T$5:$T$1000,"Sub"),$W296)))</f>
        <v/>
      </c>
      <c r="AB296" s="63">
        <f>IF($T296="","",IF(AND(ISNUMBER($F296),$F296&lt;=IF($Q296=MesCiclo,InicioCiclo,$Q296+MOD(2-WEEKDAY($Q296),7))+13),1,IF(N($U296)&gt;0,AVERAGEIFS($X$5:$X$1000,$S$5:$S$1000,ROW(),$T$5:$T$1000,"Sub"),$X296)))</f>
        <v/>
      </c>
      <c r="AC296" s="63">
        <f>IF($T296="","",IF(AND(ISNUMBER($F296),$F296&lt;=IF($Q296=MesCiclo,InicioCiclo,$Q296+MOD(2-WEEKDAY($Q296),7))+20),1,IF(N($U296)&gt;0,AVERAGEIFS($Y$5:$Y$1000,$S$5:$S$1000,ROW(),$T$5:$T$1000,"Sub"),$Y296)))</f>
        <v/>
      </c>
      <c r="AD296" s="63">
        <f>IF($T296="","",IF(AND(ISNUMBER($F296),$F296&lt;=IF($Q296=MesCiclo,InicioCiclo,$Q296+MOD(2-WEEKDAY($Q296),7))+27),1,IF(N($U296)&gt;0,AVERAGEIFS($Z$5:$Z$1000,$S$5:$S$1000,ROW(),$T$5:$T$1000,"Sub"),$Z296)))</f>
        <v/>
      </c>
      <c r="AE296" s="63">
        <f>IF($T296&lt;&gt;"Macro","",IF(COUNTIFS($Q$5:$Q$1000,$Q296,$T$5:$T$1000,"Macro",$G$5:$G$1000,"&gt;0")=0,1/COUNTIFS($Q$5:$Q$1000,$Q296,$T$5:$T$1000,"Macro"),IF(AND(ISNUMBER($G296),N($G296)&gt;0),$G296,SUMIFS($G$5:$G$1000,$Q$5:$Q$1000,$Q296,$T$5:$T$1000,"Macro")/COUNTIFS($Q$5:$Q$1000,$Q296,$T$5:$T$1000,"Macro",$G$5:$G$1000,"&gt;0"))/(COUNTIFS($Q$5:$Q$1000,$Q296,$T$5:$T$1000,"Macro")*SUMIFS($G$5:$G$1000,$Q$5:$Q$1000,$Q296,$T$5:$T$1000,"Macro")/COUNTIFS($Q$5:$Q$1000,$Q296,$T$5:$T$1000,"Macro",$G$5:$G$1000,"&gt;0"))))</f>
        <v/>
      </c>
    </row>
    <row r="297">
      <c r="A297" s="55">
        <f>IF(NOT((COUNTA($B297:$K297)+COUNTA($O297))&gt;0),"",IF($T297="Macro",COUNTIFS($T$5:$T297,"Macro",$Q$5:$Q297,$Q297),IF(N($S297)=0,"?",COUNTIFS(INDEX($T$5:$T$1000,1):INDEX($T$5:$T$1000,$S297-4),"Macro",INDEX($Q$5:$Q$1000,1):INDEX($Q$5:$Q$1000,$S297-4),INDEX($Q$5:$Q$1000,$S297-4))&amp;"."&amp;COUNTIFS($S$5:$S297,$S297,$T$5:$T297,"Sub"))))</f>
        <v/>
      </c>
      <c r="B297" s="56" t="n"/>
      <c r="C297" s="57" t="n"/>
      <c r="D297" s="58" t="n"/>
      <c r="E297" s="58" t="n"/>
      <c r="F297" s="58" t="n"/>
      <c r="G297" s="59" t="n"/>
      <c r="H297" s="59" t="n"/>
      <c r="I297" s="59" t="n"/>
      <c r="J297" s="59" t="n"/>
      <c r="K297" s="59" t="n"/>
      <c r="L297" s="60">
        <f>IF(NOT((COUNTA($B297:$K297)+COUNTA($O297))&gt;0),"",IF(ISNUMBER($F297),1,IF(N($U297)&gt;0,AVERAGEIFS($V$5:$V$1000,$S$5:$S$1000,ROW(),$T$5:$T$1000,"Sub"),$V297)))</f>
        <v/>
      </c>
      <c r="M297" s="55">
        <f>IF($L297="","",IF($L297&gt;=1,"Completado",IF($L297&gt;0,"En curso","Pendiente")))</f>
        <v/>
      </c>
      <c r="N297" s="55">
        <f>IF(NOT((COUNTA($B297:$K297)+COUNTA($O297))&gt;0),"",IF(ISNUMBER($F297),IF(AND(ISNUMBER($E297),$F297&gt;$E297),"Cumplida con "&amp;($F297-$E297)&amp;IF($F297-$E297=1," día"," días")&amp;" de retraso","Cumplida"),IF(N($L297)&gt;=1,"Cumplida",IF(NOT(ISNUMBER($E297)),"Sin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plazo")))))))</f>
        <v/>
      </c>
      <c r="O297" s="57" t="n"/>
      <c r="P297" s="61">
        <f>IF(NOT((COUNTA($B297:$K297)+COUNTA($O297))&gt;0),"",IF((IF($C297="","Falta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",""))="","✔ OK","⚠ "&amp;LEFT(IF($C297="","Falta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",""),LEN(IF($C297="","Falta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",""))-3)))</f>
        <v/>
      </c>
      <c r="Q297" s="62">
        <f>IF(NOT((COUNTA($B297:$K297)+COUNTA($O297))&gt;0),"",IF(AND($T297="Sub",N($S297)&gt;0),IF(ISNUMBER(INDEX($D$5:$D$1000,$S297-4)),DATE(YEAR(INDEX($D$5:$D$1000,$S297-4)),MONTH(INDEX($D$5:$D$1000,$S297-4)),1),IF(ISNUMBER(INDEX($E$5:$E$1000,$S297-4)),DATE(YEAR(INDEX($E$5:$E$1000,$S297-4)),MONTH(INDEX($E$5:$E$1000,$S297-4)),1),MesCiclo)),IF(ISNUMBER($D297),DATE(YEAR($D297),MONTH($D297),1),IF(ISNUMBER($E297),DATE(YEAR($E297),MONTH($E297),1),MesCiclo))))</f>
        <v/>
      </c>
      <c r="R297" s="63">
        <f>IF(OR($Q297="",$Q297&lt;&gt;MesCiclo),"",COUNTIF($Q$5:$Q297,MesCiclo))</f>
        <v/>
      </c>
      <c r="S297" s="63">
        <f>IF($T297="","",IF($T297="Macro",ROW(),IFERROR(LOOKUP(2,1/($T$5:$T297="Macro"),ROW($T$5:$T297)),0)))</f>
        <v/>
      </c>
      <c r="T297" s="63">
        <f>IF(NOT((COUNTA($B297:$K297)+COUNTA($O297))&gt;0),"",IF($B297="Subactividad","Sub","Macro"))</f>
        <v/>
      </c>
      <c r="U297" s="63">
        <f>IF($T297="Macro",COUNTIFS($S$5:$S$1000,ROW(),$T$5:$T$1000,"Sub"),"")</f>
        <v/>
      </c>
      <c r="V297" s="63">
        <f>IF($T297="","",IF(ISNUMBER($F297),1,IFERROR(LOOKUP(2,1/($H297:$K297&lt;&gt;""),$H297:$K297),0)))</f>
        <v/>
      </c>
      <c r="W297" s="63">
        <f>IF($T297="","",IF(AND(ISNUMBER($F297),$F297&lt;=IF($Q297=MesCiclo,InicioCiclo,$Q297+MOD(2-WEEKDAY($Q297),7))+6),1,IF(ISNUMBER($H297),$H297,0)))</f>
        <v/>
      </c>
      <c r="X297" s="63">
        <f>IF($T297="","",IF(AND(ISNUMBER($F297),$F297&lt;=IF($Q297=MesCiclo,InicioCiclo,$Q297+MOD(2-WEEKDAY($Q297),7))+13),1,IF(ISNUMBER($I297),$I297,$W297)))</f>
        <v/>
      </c>
      <c r="Y297" s="63">
        <f>IF($T297="","",IF(AND(ISNUMBER($F297),$F297&lt;=IF($Q297=MesCiclo,InicioCiclo,$Q297+MOD(2-WEEKDAY($Q297),7))+20),1,IF(ISNUMBER($J297),$J297,$X297)))</f>
        <v/>
      </c>
      <c r="Z297" s="63">
        <f>IF($T297="","",IF(AND(ISNUMBER($F297),$F297&lt;=IF($Q297=MesCiclo,InicioCiclo,$Q297+MOD(2-WEEKDAY($Q297),7))+27),1,IF(ISNUMBER($K297),$K297,$Y297)))</f>
        <v/>
      </c>
      <c r="AA297" s="63">
        <f>IF($T297="","",IF(AND(ISNUMBER($F297),$F297&lt;=IF($Q297=MesCiclo,InicioCiclo,$Q297+MOD(2-WEEKDAY($Q297),7))+6),1,IF(N($U297)&gt;0,AVERAGEIFS($W$5:$W$1000,$S$5:$S$1000,ROW(),$T$5:$T$1000,"Sub"),$W297)))</f>
        <v/>
      </c>
      <c r="AB297" s="63">
        <f>IF($T297="","",IF(AND(ISNUMBER($F297),$F297&lt;=IF($Q297=MesCiclo,InicioCiclo,$Q297+MOD(2-WEEKDAY($Q297),7))+13),1,IF(N($U297)&gt;0,AVERAGEIFS($X$5:$X$1000,$S$5:$S$1000,ROW(),$T$5:$T$1000,"Sub"),$X297)))</f>
        <v/>
      </c>
      <c r="AC297" s="63">
        <f>IF($T297="","",IF(AND(ISNUMBER($F297),$F297&lt;=IF($Q297=MesCiclo,InicioCiclo,$Q297+MOD(2-WEEKDAY($Q297),7))+20),1,IF(N($U297)&gt;0,AVERAGEIFS($Y$5:$Y$1000,$S$5:$S$1000,ROW(),$T$5:$T$1000,"Sub"),$Y297)))</f>
        <v/>
      </c>
      <c r="AD297" s="63">
        <f>IF($T297="","",IF(AND(ISNUMBER($F297),$F297&lt;=IF($Q297=MesCiclo,InicioCiclo,$Q297+MOD(2-WEEKDAY($Q297),7))+27),1,IF(N($U297)&gt;0,AVERAGEIFS($Z$5:$Z$1000,$S$5:$S$1000,ROW(),$T$5:$T$1000,"Sub"),$Z297)))</f>
        <v/>
      </c>
      <c r="AE297" s="63">
        <f>IF($T297&lt;&gt;"Macro","",IF(COUNTIFS($Q$5:$Q$1000,$Q297,$T$5:$T$1000,"Macro",$G$5:$G$1000,"&gt;0")=0,1/COUNTIFS($Q$5:$Q$1000,$Q297,$T$5:$T$1000,"Macro"),IF(AND(ISNUMBER($G297),N($G297)&gt;0),$G297,SUMIFS($G$5:$G$1000,$Q$5:$Q$1000,$Q297,$T$5:$T$1000,"Macro")/COUNTIFS($Q$5:$Q$1000,$Q297,$T$5:$T$1000,"Macro",$G$5:$G$1000,"&gt;0"))/(COUNTIFS($Q$5:$Q$1000,$Q297,$T$5:$T$1000,"Macro")*SUMIFS($G$5:$G$1000,$Q$5:$Q$1000,$Q297,$T$5:$T$1000,"Macro")/COUNTIFS($Q$5:$Q$1000,$Q297,$T$5:$T$1000,"Macro",$G$5:$G$1000,"&gt;0"))))</f>
        <v/>
      </c>
    </row>
    <row r="298">
      <c r="A298" s="55">
        <f>IF(NOT((COUNTA($B298:$K298)+COUNTA($O298))&gt;0),"",IF($T298="Macro",COUNTIFS($T$5:$T298,"Macro",$Q$5:$Q298,$Q298),IF(N($S298)=0,"?",COUNTIFS(INDEX($T$5:$T$1000,1):INDEX($T$5:$T$1000,$S298-4),"Macro",INDEX($Q$5:$Q$1000,1):INDEX($Q$5:$Q$1000,$S298-4),INDEX($Q$5:$Q$1000,$S298-4))&amp;"."&amp;COUNTIFS($S$5:$S298,$S298,$T$5:$T298,"Sub"))))</f>
        <v/>
      </c>
      <c r="B298" s="56" t="n"/>
      <c r="C298" s="57" t="n"/>
      <c r="D298" s="58" t="n"/>
      <c r="E298" s="58" t="n"/>
      <c r="F298" s="58" t="n"/>
      <c r="G298" s="59" t="n"/>
      <c r="H298" s="59" t="n"/>
      <c r="I298" s="59" t="n"/>
      <c r="J298" s="59" t="n"/>
      <c r="K298" s="59" t="n"/>
      <c r="L298" s="60">
        <f>IF(NOT((COUNTA($B298:$K298)+COUNTA($O298))&gt;0),"",IF(ISNUMBER($F298),1,IF(N($U298)&gt;0,AVERAGEIFS($V$5:$V$1000,$S$5:$S$1000,ROW(),$T$5:$T$1000,"Sub"),$V298)))</f>
        <v/>
      </c>
      <c r="M298" s="55">
        <f>IF($L298="","",IF($L298&gt;=1,"Completado",IF($L298&gt;0,"En curso","Pendiente")))</f>
        <v/>
      </c>
      <c r="N298" s="55">
        <f>IF(NOT((COUNTA($B298:$K298)+COUNTA($O298))&gt;0),"",IF(ISNUMBER($F298),IF(AND(ISNUMBER($E298),$F298&gt;$E298),"Cumplida con "&amp;($F298-$E298)&amp;IF($F298-$E298=1," día"," días")&amp;" de retraso","Cumplida"),IF(N($L298)&gt;=1,"Cumplida",IF(NOT(ISNUMBER($E298)),"Sin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plazo")))))))</f>
        <v/>
      </c>
      <c r="O298" s="57" t="n"/>
      <c r="P298" s="61">
        <f>IF(NOT((COUNTA($B298:$K298)+COUNTA($O298))&gt;0),"",IF((IF($C298="","Falta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",""))="","✔ OK","⚠ "&amp;LEFT(IF($C298="","Falta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",""),LEN(IF($C298="","Falta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",""))-3)))</f>
        <v/>
      </c>
      <c r="Q298" s="62">
        <f>IF(NOT((COUNTA($B298:$K298)+COUNTA($O298))&gt;0),"",IF(AND($T298="Sub",N($S298)&gt;0),IF(ISNUMBER(INDEX($D$5:$D$1000,$S298-4)),DATE(YEAR(INDEX($D$5:$D$1000,$S298-4)),MONTH(INDEX($D$5:$D$1000,$S298-4)),1),IF(ISNUMBER(INDEX($E$5:$E$1000,$S298-4)),DATE(YEAR(INDEX($E$5:$E$1000,$S298-4)),MONTH(INDEX($E$5:$E$1000,$S298-4)),1),MesCiclo)),IF(ISNUMBER($D298),DATE(YEAR($D298),MONTH($D298),1),IF(ISNUMBER($E298),DATE(YEAR($E298),MONTH($E298),1),MesCiclo))))</f>
        <v/>
      </c>
      <c r="R298" s="63">
        <f>IF(OR($Q298="",$Q298&lt;&gt;MesCiclo),"",COUNTIF($Q$5:$Q298,MesCiclo))</f>
        <v/>
      </c>
      <c r="S298" s="63">
        <f>IF($T298="","",IF($T298="Macro",ROW(),IFERROR(LOOKUP(2,1/($T$5:$T298="Macro"),ROW($T$5:$T298)),0)))</f>
        <v/>
      </c>
      <c r="T298" s="63">
        <f>IF(NOT((COUNTA($B298:$K298)+COUNTA($O298))&gt;0),"",IF($B298="Subactividad","Sub","Macro"))</f>
        <v/>
      </c>
      <c r="U298" s="63">
        <f>IF($T298="Macro",COUNTIFS($S$5:$S$1000,ROW(),$T$5:$T$1000,"Sub"),"")</f>
        <v/>
      </c>
      <c r="V298" s="63">
        <f>IF($T298="","",IF(ISNUMBER($F298),1,IFERROR(LOOKUP(2,1/($H298:$K298&lt;&gt;""),$H298:$K298),0)))</f>
        <v/>
      </c>
      <c r="W298" s="63">
        <f>IF($T298="","",IF(AND(ISNUMBER($F298),$F298&lt;=IF($Q298=MesCiclo,InicioCiclo,$Q298+MOD(2-WEEKDAY($Q298),7))+6),1,IF(ISNUMBER($H298),$H298,0)))</f>
        <v/>
      </c>
      <c r="X298" s="63">
        <f>IF($T298="","",IF(AND(ISNUMBER($F298),$F298&lt;=IF($Q298=MesCiclo,InicioCiclo,$Q298+MOD(2-WEEKDAY($Q298),7))+13),1,IF(ISNUMBER($I298),$I298,$W298)))</f>
        <v/>
      </c>
      <c r="Y298" s="63">
        <f>IF($T298="","",IF(AND(ISNUMBER($F298),$F298&lt;=IF($Q298=MesCiclo,InicioCiclo,$Q298+MOD(2-WEEKDAY($Q298),7))+20),1,IF(ISNUMBER($J298),$J298,$X298)))</f>
        <v/>
      </c>
      <c r="Z298" s="63">
        <f>IF($T298="","",IF(AND(ISNUMBER($F298),$F298&lt;=IF($Q298=MesCiclo,InicioCiclo,$Q298+MOD(2-WEEKDAY($Q298),7))+27),1,IF(ISNUMBER($K298),$K298,$Y298)))</f>
        <v/>
      </c>
      <c r="AA298" s="63">
        <f>IF($T298="","",IF(AND(ISNUMBER($F298),$F298&lt;=IF($Q298=MesCiclo,InicioCiclo,$Q298+MOD(2-WEEKDAY($Q298),7))+6),1,IF(N($U298)&gt;0,AVERAGEIFS($W$5:$W$1000,$S$5:$S$1000,ROW(),$T$5:$T$1000,"Sub"),$W298)))</f>
        <v/>
      </c>
      <c r="AB298" s="63">
        <f>IF($T298="","",IF(AND(ISNUMBER($F298),$F298&lt;=IF($Q298=MesCiclo,InicioCiclo,$Q298+MOD(2-WEEKDAY($Q298),7))+13),1,IF(N($U298)&gt;0,AVERAGEIFS($X$5:$X$1000,$S$5:$S$1000,ROW(),$T$5:$T$1000,"Sub"),$X298)))</f>
        <v/>
      </c>
      <c r="AC298" s="63">
        <f>IF($T298="","",IF(AND(ISNUMBER($F298),$F298&lt;=IF($Q298=MesCiclo,InicioCiclo,$Q298+MOD(2-WEEKDAY($Q298),7))+20),1,IF(N($U298)&gt;0,AVERAGEIFS($Y$5:$Y$1000,$S$5:$S$1000,ROW(),$T$5:$T$1000,"Sub"),$Y298)))</f>
        <v/>
      </c>
      <c r="AD298" s="63">
        <f>IF($T298="","",IF(AND(ISNUMBER($F298),$F298&lt;=IF($Q298=MesCiclo,InicioCiclo,$Q298+MOD(2-WEEKDAY($Q298),7))+27),1,IF(N($U298)&gt;0,AVERAGEIFS($Z$5:$Z$1000,$S$5:$S$1000,ROW(),$T$5:$T$1000,"Sub"),$Z298)))</f>
        <v/>
      </c>
      <c r="AE298" s="63">
        <f>IF($T298&lt;&gt;"Macro","",IF(COUNTIFS($Q$5:$Q$1000,$Q298,$T$5:$T$1000,"Macro",$G$5:$G$1000,"&gt;0")=0,1/COUNTIFS($Q$5:$Q$1000,$Q298,$T$5:$T$1000,"Macro"),IF(AND(ISNUMBER($G298),N($G298)&gt;0),$G298,SUMIFS($G$5:$G$1000,$Q$5:$Q$1000,$Q298,$T$5:$T$1000,"Macro")/COUNTIFS($Q$5:$Q$1000,$Q298,$T$5:$T$1000,"Macro",$G$5:$G$1000,"&gt;0"))/(COUNTIFS($Q$5:$Q$1000,$Q298,$T$5:$T$1000,"Macro")*SUMIFS($G$5:$G$1000,$Q$5:$Q$1000,$Q298,$T$5:$T$1000,"Macro")/COUNTIFS($Q$5:$Q$1000,$Q298,$T$5:$T$1000,"Macro",$G$5:$G$1000,"&gt;0"))))</f>
        <v/>
      </c>
    </row>
    <row r="299">
      <c r="A299" s="55">
        <f>IF(NOT((COUNTA($B299:$K299)+COUNTA($O299))&gt;0),"",IF($T299="Macro",COUNTIFS($T$5:$T299,"Macro",$Q$5:$Q299,$Q299),IF(N($S299)=0,"?",COUNTIFS(INDEX($T$5:$T$1000,1):INDEX($T$5:$T$1000,$S299-4),"Macro",INDEX($Q$5:$Q$1000,1):INDEX($Q$5:$Q$1000,$S299-4),INDEX($Q$5:$Q$1000,$S299-4))&amp;"."&amp;COUNTIFS($S$5:$S299,$S299,$T$5:$T299,"Sub"))))</f>
        <v/>
      </c>
      <c r="B299" s="56" t="n"/>
      <c r="C299" s="57" t="n"/>
      <c r="D299" s="58" t="n"/>
      <c r="E299" s="58" t="n"/>
      <c r="F299" s="58" t="n"/>
      <c r="G299" s="59" t="n"/>
      <c r="H299" s="59" t="n"/>
      <c r="I299" s="59" t="n"/>
      <c r="J299" s="59" t="n"/>
      <c r="K299" s="59" t="n"/>
      <c r="L299" s="60">
        <f>IF(NOT((COUNTA($B299:$K299)+COUNTA($O299))&gt;0),"",IF(ISNUMBER($F299),1,IF(N($U299)&gt;0,AVERAGEIFS($V$5:$V$1000,$S$5:$S$1000,ROW(),$T$5:$T$1000,"Sub"),$V299)))</f>
        <v/>
      </c>
      <c r="M299" s="55">
        <f>IF($L299="","",IF($L299&gt;=1,"Completado",IF($L299&gt;0,"En curso","Pendiente")))</f>
        <v/>
      </c>
      <c r="N299" s="55">
        <f>IF(NOT((COUNTA($B299:$K299)+COUNTA($O299))&gt;0),"",IF(ISNUMBER($F299),IF(AND(ISNUMBER($E299),$F299&gt;$E299),"Cumplida con "&amp;($F299-$E299)&amp;IF($F299-$E299=1," día"," días")&amp;" de retraso","Cumplida"),IF(N($L299)&gt;=1,"Cumplida",IF(NOT(ISNUMBER($E299)),"Sin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plazo")))))))</f>
        <v/>
      </c>
      <c r="O299" s="57" t="n"/>
      <c r="P299" s="61">
        <f>IF(NOT((COUNTA($B299:$K299)+COUNTA($O299))&gt;0),"",IF((IF($C299="","Falta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",""))="","✔ OK","⚠ "&amp;LEFT(IF($C299="","Falta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",""),LEN(IF($C299="","Falta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",""))-3)))</f>
        <v/>
      </c>
      <c r="Q299" s="62">
        <f>IF(NOT((COUNTA($B299:$K299)+COUNTA($O299))&gt;0),"",IF(AND($T299="Sub",N($S299)&gt;0),IF(ISNUMBER(INDEX($D$5:$D$1000,$S299-4)),DATE(YEAR(INDEX($D$5:$D$1000,$S299-4)),MONTH(INDEX($D$5:$D$1000,$S299-4)),1),IF(ISNUMBER(INDEX($E$5:$E$1000,$S299-4)),DATE(YEAR(INDEX($E$5:$E$1000,$S299-4)),MONTH(INDEX($E$5:$E$1000,$S299-4)),1),MesCiclo)),IF(ISNUMBER($D299),DATE(YEAR($D299),MONTH($D299),1),IF(ISNUMBER($E299),DATE(YEAR($E299),MONTH($E299),1),MesCiclo))))</f>
        <v/>
      </c>
      <c r="R299" s="63">
        <f>IF(OR($Q299="",$Q299&lt;&gt;MesCiclo),"",COUNTIF($Q$5:$Q299,MesCiclo))</f>
        <v/>
      </c>
      <c r="S299" s="63">
        <f>IF($T299="","",IF($T299="Macro",ROW(),IFERROR(LOOKUP(2,1/($T$5:$T299="Macro"),ROW($T$5:$T299)),0)))</f>
        <v/>
      </c>
      <c r="T299" s="63">
        <f>IF(NOT((COUNTA($B299:$K299)+COUNTA($O299))&gt;0),"",IF($B299="Subactividad","Sub","Macro"))</f>
        <v/>
      </c>
      <c r="U299" s="63">
        <f>IF($T299="Macro",COUNTIFS($S$5:$S$1000,ROW(),$T$5:$T$1000,"Sub"),"")</f>
        <v/>
      </c>
      <c r="V299" s="63">
        <f>IF($T299="","",IF(ISNUMBER($F299),1,IFERROR(LOOKUP(2,1/($H299:$K299&lt;&gt;""),$H299:$K299),0)))</f>
        <v/>
      </c>
      <c r="W299" s="63">
        <f>IF($T299="","",IF(AND(ISNUMBER($F299),$F299&lt;=IF($Q299=MesCiclo,InicioCiclo,$Q299+MOD(2-WEEKDAY($Q299),7))+6),1,IF(ISNUMBER($H299),$H299,0)))</f>
        <v/>
      </c>
      <c r="X299" s="63">
        <f>IF($T299="","",IF(AND(ISNUMBER($F299),$F299&lt;=IF($Q299=MesCiclo,InicioCiclo,$Q299+MOD(2-WEEKDAY($Q299),7))+13),1,IF(ISNUMBER($I299),$I299,$W299)))</f>
        <v/>
      </c>
      <c r="Y299" s="63">
        <f>IF($T299="","",IF(AND(ISNUMBER($F299),$F299&lt;=IF($Q299=MesCiclo,InicioCiclo,$Q299+MOD(2-WEEKDAY($Q299),7))+20),1,IF(ISNUMBER($J299),$J299,$X299)))</f>
        <v/>
      </c>
      <c r="Z299" s="63">
        <f>IF($T299="","",IF(AND(ISNUMBER($F299),$F299&lt;=IF($Q299=MesCiclo,InicioCiclo,$Q299+MOD(2-WEEKDAY($Q299),7))+27),1,IF(ISNUMBER($K299),$K299,$Y299)))</f>
        <v/>
      </c>
      <c r="AA299" s="63">
        <f>IF($T299="","",IF(AND(ISNUMBER($F299),$F299&lt;=IF($Q299=MesCiclo,InicioCiclo,$Q299+MOD(2-WEEKDAY($Q299),7))+6),1,IF(N($U299)&gt;0,AVERAGEIFS($W$5:$W$1000,$S$5:$S$1000,ROW(),$T$5:$T$1000,"Sub"),$W299)))</f>
        <v/>
      </c>
      <c r="AB299" s="63">
        <f>IF($T299="","",IF(AND(ISNUMBER($F299),$F299&lt;=IF($Q299=MesCiclo,InicioCiclo,$Q299+MOD(2-WEEKDAY($Q299),7))+13),1,IF(N($U299)&gt;0,AVERAGEIFS($X$5:$X$1000,$S$5:$S$1000,ROW(),$T$5:$T$1000,"Sub"),$X299)))</f>
        <v/>
      </c>
      <c r="AC299" s="63">
        <f>IF($T299="","",IF(AND(ISNUMBER($F299),$F299&lt;=IF($Q299=MesCiclo,InicioCiclo,$Q299+MOD(2-WEEKDAY($Q299),7))+20),1,IF(N($U299)&gt;0,AVERAGEIFS($Y$5:$Y$1000,$S$5:$S$1000,ROW(),$T$5:$T$1000,"Sub"),$Y299)))</f>
        <v/>
      </c>
      <c r="AD299" s="63">
        <f>IF($T299="","",IF(AND(ISNUMBER($F299),$F299&lt;=IF($Q299=MesCiclo,InicioCiclo,$Q299+MOD(2-WEEKDAY($Q299),7))+27),1,IF(N($U299)&gt;0,AVERAGEIFS($Z$5:$Z$1000,$S$5:$S$1000,ROW(),$T$5:$T$1000,"Sub"),$Z299)))</f>
        <v/>
      </c>
      <c r="AE299" s="63">
        <f>IF($T299&lt;&gt;"Macro","",IF(COUNTIFS($Q$5:$Q$1000,$Q299,$T$5:$T$1000,"Macro",$G$5:$G$1000,"&gt;0")=0,1/COUNTIFS($Q$5:$Q$1000,$Q299,$T$5:$T$1000,"Macro"),IF(AND(ISNUMBER($G299),N($G299)&gt;0),$G299,SUMIFS($G$5:$G$1000,$Q$5:$Q$1000,$Q299,$T$5:$T$1000,"Macro")/COUNTIFS($Q$5:$Q$1000,$Q299,$T$5:$T$1000,"Macro",$G$5:$G$1000,"&gt;0"))/(COUNTIFS($Q$5:$Q$1000,$Q299,$T$5:$T$1000,"Macro")*SUMIFS($G$5:$G$1000,$Q$5:$Q$1000,$Q299,$T$5:$T$1000,"Macro")/COUNTIFS($Q$5:$Q$1000,$Q299,$T$5:$T$1000,"Macro",$G$5:$G$1000,"&gt;0"))))</f>
        <v/>
      </c>
    </row>
    <row r="300">
      <c r="A300" s="55">
        <f>IF(NOT((COUNTA($B300:$K300)+COUNTA($O300))&gt;0),"",IF($T300="Macro",COUNTIFS($T$5:$T300,"Macro",$Q$5:$Q300,$Q300),IF(N($S300)=0,"?",COUNTIFS(INDEX($T$5:$T$1000,1):INDEX($T$5:$T$1000,$S300-4),"Macro",INDEX($Q$5:$Q$1000,1):INDEX($Q$5:$Q$1000,$S300-4),INDEX($Q$5:$Q$1000,$S300-4))&amp;"."&amp;COUNTIFS($S$5:$S300,$S300,$T$5:$T300,"Sub"))))</f>
        <v/>
      </c>
      <c r="B300" s="56" t="n"/>
      <c r="C300" s="57" t="n"/>
      <c r="D300" s="58" t="n"/>
      <c r="E300" s="58" t="n"/>
      <c r="F300" s="58" t="n"/>
      <c r="G300" s="59" t="n"/>
      <c r="H300" s="59" t="n"/>
      <c r="I300" s="59" t="n"/>
      <c r="J300" s="59" t="n"/>
      <c r="K300" s="59" t="n"/>
      <c r="L300" s="60">
        <f>IF(NOT((COUNTA($B300:$K300)+COUNTA($O300))&gt;0),"",IF(ISNUMBER($F300),1,IF(N($U300)&gt;0,AVERAGEIFS($V$5:$V$1000,$S$5:$S$1000,ROW(),$T$5:$T$1000,"Sub"),$V300)))</f>
        <v/>
      </c>
      <c r="M300" s="55">
        <f>IF($L300="","",IF($L300&gt;=1,"Completado",IF($L300&gt;0,"En curso","Pendiente")))</f>
        <v/>
      </c>
      <c r="N300" s="55">
        <f>IF(NOT((COUNTA($B300:$K300)+COUNTA($O300))&gt;0),"",IF(ISNUMBER($F300),IF(AND(ISNUMBER($E300),$F300&gt;$E300),"Cumplida con "&amp;($F300-$E300)&amp;IF($F300-$E300=1," día"," días")&amp;" de retraso","Cumplida"),IF(N($L300)&gt;=1,"Cumplida",IF(NOT(ISNUMBER($E300)),"Sin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plazo")))))))</f>
        <v/>
      </c>
      <c r="O300" s="57" t="n"/>
      <c r="P300" s="61">
        <f>IF(NOT((COUNTA($B300:$K300)+COUNTA($O300))&gt;0),"",IF((IF($C300="","Falta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",""))="","✔ OK","⚠ "&amp;LEFT(IF($C300="","Falta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",""),LEN(IF($C300="","Falta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",""))-3)))</f>
        <v/>
      </c>
      <c r="Q300" s="62">
        <f>IF(NOT((COUNTA($B300:$K300)+COUNTA($O300))&gt;0),"",IF(AND($T300="Sub",N($S300)&gt;0),IF(ISNUMBER(INDEX($D$5:$D$1000,$S300-4)),DATE(YEAR(INDEX($D$5:$D$1000,$S300-4)),MONTH(INDEX($D$5:$D$1000,$S300-4)),1),IF(ISNUMBER(INDEX($E$5:$E$1000,$S300-4)),DATE(YEAR(INDEX($E$5:$E$1000,$S300-4)),MONTH(INDEX($E$5:$E$1000,$S300-4)),1),MesCiclo)),IF(ISNUMBER($D300),DATE(YEAR($D300),MONTH($D300),1),IF(ISNUMBER($E300),DATE(YEAR($E300),MONTH($E300),1),MesCiclo))))</f>
        <v/>
      </c>
      <c r="R300" s="63">
        <f>IF(OR($Q300="",$Q300&lt;&gt;MesCiclo),"",COUNTIF($Q$5:$Q300,MesCiclo))</f>
        <v/>
      </c>
      <c r="S300" s="63">
        <f>IF($T300="","",IF($T300="Macro",ROW(),IFERROR(LOOKUP(2,1/($T$5:$T300="Macro"),ROW($T$5:$T300)),0)))</f>
        <v/>
      </c>
      <c r="T300" s="63">
        <f>IF(NOT((COUNTA($B300:$K300)+COUNTA($O300))&gt;0),"",IF($B300="Subactividad","Sub","Macro"))</f>
        <v/>
      </c>
      <c r="U300" s="63">
        <f>IF($T300="Macro",COUNTIFS($S$5:$S$1000,ROW(),$T$5:$T$1000,"Sub"),"")</f>
        <v/>
      </c>
      <c r="V300" s="63">
        <f>IF($T300="","",IF(ISNUMBER($F300),1,IFERROR(LOOKUP(2,1/($H300:$K300&lt;&gt;""),$H300:$K300),0)))</f>
        <v/>
      </c>
      <c r="W300" s="63">
        <f>IF($T300="","",IF(AND(ISNUMBER($F300),$F300&lt;=IF($Q300=MesCiclo,InicioCiclo,$Q300+MOD(2-WEEKDAY($Q300),7))+6),1,IF(ISNUMBER($H300),$H300,0)))</f>
        <v/>
      </c>
      <c r="X300" s="63">
        <f>IF($T300="","",IF(AND(ISNUMBER($F300),$F300&lt;=IF($Q300=MesCiclo,InicioCiclo,$Q300+MOD(2-WEEKDAY($Q300),7))+13),1,IF(ISNUMBER($I300),$I300,$W300)))</f>
        <v/>
      </c>
      <c r="Y300" s="63">
        <f>IF($T300="","",IF(AND(ISNUMBER($F300),$F300&lt;=IF($Q300=MesCiclo,InicioCiclo,$Q300+MOD(2-WEEKDAY($Q300),7))+20),1,IF(ISNUMBER($J300),$J300,$X300)))</f>
        <v/>
      </c>
      <c r="Z300" s="63">
        <f>IF($T300="","",IF(AND(ISNUMBER($F300),$F300&lt;=IF($Q300=MesCiclo,InicioCiclo,$Q300+MOD(2-WEEKDAY($Q300),7))+27),1,IF(ISNUMBER($K300),$K300,$Y300)))</f>
        <v/>
      </c>
      <c r="AA300" s="63">
        <f>IF($T300="","",IF(AND(ISNUMBER($F300),$F300&lt;=IF($Q300=MesCiclo,InicioCiclo,$Q300+MOD(2-WEEKDAY($Q300),7))+6),1,IF(N($U300)&gt;0,AVERAGEIFS($W$5:$W$1000,$S$5:$S$1000,ROW(),$T$5:$T$1000,"Sub"),$W300)))</f>
        <v/>
      </c>
      <c r="AB300" s="63">
        <f>IF($T300="","",IF(AND(ISNUMBER($F300),$F300&lt;=IF($Q300=MesCiclo,InicioCiclo,$Q300+MOD(2-WEEKDAY($Q300),7))+13),1,IF(N($U300)&gt;0,AVERAGEIFS($X$5:$X$1000,$S$5:$S$1000,ROW(),$T$5:$T$1000,"Sub"),$X300)))</f>
        <v/>
      </c>
      <c r="AC300" s="63">
        <f>IF($T300="","",IF(AND(ISNUMBER($F300),$F300&lt;=IF($Q300=MesCiclo,InicioCiclo,$Q300+MOD(2-WEEKDAY($Q300),7))+20),1,IF(N($U300)&gt;0,AVERAGEIFS($Y$5:$Y$1000,$S$5:$S$1000,ROW(),$T$5:$T$1000,"Sub"),$Y300)))</f>
        <v/>
      </c>
      <c r="AD300" s="63">
        <f>IF($T300="","",IF(AND(ISNUMBER($F300),$F300&lt;=IF($Q300=MesCiclo,InicioCiclo,$Q300+MOD(2-WEEKDAY($Q300),7))+27),1,IF(N($U300)&gt;0,AVERAGEIFS($Z$5:$Z$1000,$S$5:$S$1000,ROW(),$T$5:$T$1000,"Sub"),$Z300)))</f>
        <v/>
      </c>
      <c r="AE300" s="63">
        <f>IF($T300&lt;&gt;"Macro","",IF(COUNTIFS($Q$5:$Q$1000,$Q300,$T$5:$T$1000,"Macro",$G$5:$G$1000,"&gt;0")=0,1/COUNTIFS($Q$5:$Q$1000,$Q300,$T$5:$T$1000,"Macro"),IF(AND(ISNUMBER($G300),N($G300)&gt;0),$G300,SUMIFS($G$5:$G$1000,$Q$5:$Q$1000,$Q300,$T$5:$T$1000,"Macro")/COUNTIFS($Q$5:$Q$1000,$Q300,$T$5:$T$1000,"Macro",$G$5:$G$1000,"&gt;0"))/(COUNTIFS($Q$5:$Q$1000,$Q300,$T$5:$T$1000,"Macro")*SUMIFS($G$5:$G$1000,$Q$5:$Q$1000,$Q300,$T$5:$T$1000,"Macro")/COUNTIFS($Q$5:$Q$1000,$Q300,$T$5:$T$1000,"Macro",$G$5:$G$1000,"&gt;0"))))</f>
        <v/>
      </c>
    </row>
    <row r="301">
      <c r="A301" s="55">
        <f>IF(NOT((COUNTA($B301:$K301)+COUNTA($O301))&gt;0),"",IF($T301="Macro",COUNTIFS($T$5:$T301,"Macro",$Q$5:$Q301,$Q301),IF(N($S301)=0,"?",COUNTIFS(INDEX($T$5:$T$1000,1):INDEX($T$5:$T$1000,$S301-4),"Macro",INDEX($Q$5:$Q$1000,1):INDEX($Q$5:$Q$1000,$S301-4),INDEX($Q$5:$Q$1000,$S301-4))&amp;"."&amp;COUNTIFS($S$5:$S301,$S301,$T$5:$T301,"Sub"))))</f>
        <v/>
      </c>
      <c r="B301" s="56" t="n"/>
      <c r="C301" s="57" t="n"/>
      <c r="D301" s="58" t="n"/>
      <c r="E301" s="58" t="n"/>
      <c r="F301" s="58" t="n"/>
      <c r="G301" s="59" t="n"/>
      <c r="H301" s="59" t="n"/>
      <c r="I301" s="59" t="n"/>
      <c r="J301" s="59" t="n"/>
      <c r="K301" s="59" t="n"/>
      <c r="L301" s="60">
        <f>IF(NOT((COUNTA($B301:$K301)+COUNTA($O301))&gt;0),"",IF(ISNUMBER($F301),1,IF(N($U301)&gt;0,AVERAGEIFS($V$5:$V$1000,$S$5:$S$1000,ROW(),$T$5:$T$1000,"Sub"),$V301)))</f>
        <v/>
      </c>
      <c r="M301" s="55">
        <f>IF($L301="","",IF($L301&gt;=1,"Completado",IF($L301&gt;0,"En curso","Pendiente")))</f>
        <v/>
      </c>
      <c r="N301" s="55">
        <f>IF(NOT((COUNTA($B301:$K301)+COUNTA($O301))&gt;0),"",IF(ISNUMBER($F301),IF(AND(ISNUMBER($E301),$F301&gt;$E301),"Cumplida con "&amp;($F301-$E301)&amp;IF($F301-$E301=1," día"," días")&amp;" de retraso","Cumplida"),IF(N($L301)&gt;=1,"Cumplida",IF(NOT(ISNUMBER($E301)),"Sin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plazo")))))))</f>
        <v/>
      </c>
      <c r="O301" s="57" t="n"/>
      <c r="P301" s="61">
        <f>IF(NOT((COUNTA($B301:$K301)+COUNTA($O301))&gt;0),"",IF((IF($C301="","Falta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",""))="","✔ OK","⚠ "&amp;LEFT(IF($C301="","Falta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",""),LEN(IF($C301="","Falta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",""))-3)))</f>
        <v/>
      </c>
      <c r="Q301" s="62">
        <f>IF(NOT((COUNTA($B301:$K301)+COUNTA($O301))&gt;0),"",IF(AND($T301="Sub",N($S301)&gt;0),IF(ISNUMBER(INDEX($D$5:$D$1000,$S301-4)),DATE(YEAR(INDEX($D$5:$D$1000,$S301-4)),MONTH(INDEX($D$5:$D$1000,$S301-4)),1),IF(ISNUMBER(INDEX($E$5:$E$1000,$S301-4)),DATE(YEAR(INDEX($E$5:$E$1000,$S301-4)),MONTH(INDEX($E$5:$E$1000,$S301-4)),1),MesCiclo)),IF(ISNUMBER($D301),DATE(YEAR($D301),MONTH($D301),1),IF(ISNUMBER($E301),DATE(YEAR($E301),MONTH($E301),1),MesCiclo))))</f>
        <v/>
      </c>
      <c r="R301" s="63">
        <f>IF(OR($Q301="",$Q301&lt;&gt;MesCiclo),"",COUNTIF($Q$5:$Q301,MesCiclo))</f>
        <v/>
      </c>
      <c r="S301" s="63">
        <f>IF($T301="","",IF($T301="Macro",ROW(),IFERROR(LOOKUP(2,1/($T$5:$T301="Macro"),ROW($T$5:$T301)),0)))</f>
        <v/>
      </c>
      <c r="T301" s="63">
        <f>IF(NOT((COUNTA($B301:$K301)+COUNTA($O301))&gt;0),"",IF($B301="Subactividad","Sub","Macro"))</f>
        <v/>
      </c>
      <c r="U301" s="63">
        <f>IF($T301="Macro",COUNTIFS($S$5:$S$1000,ROW(),$T$5:$T$1000,"Sub"),"")</f>
        <v/>
      </c>
      <c r="V301" s="63">
        <f>IF($T301="","",IF(ISNUMBER($F301),1,IFERROR(LOOKUP(2,1/($H301:$K301&lt;&gt;""),$H301:$K301),0)))</f>
        <v/>
      </c>
      <c r="W301" s="63">
        <f>IF($T301="","",IF(AND(ISNUMBER($F301),$F301&lt;=IF($Q301=MesCiclo,InicioCiclo,$Q301+MOD(2-WEEKDAY($Q301),7))+6),1,IF(ISNUMBER($H301),$H301,0)))</f>
        <v/>
      </c>
      <c r="X301" s="63">
        <f>IF($T301="","",IF(AND(ISNUMBER($F301),$F301&lt;=IF($Q301=MesCiclo,InicioCiclo,$Q301+MOD(2-WEEKDAY($Q301),7))+13),1,IF(ISNUMBER($I301),$I301,$W301)))</f>
        <v/>
      </c>
      <c r="Y301" s="63">
        <f>IF($T301="","",IF(AND(ISNUMBER($F301),$F301&lt;=IF($Q301=MesCiclo,InicioCiclo,$Q301+MOD(2-WEEKDAY($Q301),7))+20),1,IF(ISNUMBER($J301),$J301,$X301)))</f>
        <v/>
      </c>
      <c r="Z301" s="63">
        <f>IF($T301="","",IF(AND(ISNUMBER($F301),$F301&lt;=IF($Q301=MesCiclo,InicioCiclo,$Q301+MOD(2-WEEKDAY($Q301),7))+27),1,IF(ISNUMBER($K301),$K301,$Y301)))</f>
        <v/>
      </c>
      <c r="AA301" s="63">
        <f>IF($T301="","",IF(AND(ISNUMBER($F301),$F301&lt;=IF($Q301=MesCiclo,InicioCiclo,$Q301+MOD(2-WEEKDAY($Q301),7))+6),1,IF(N($U301)&gt;0,AVERAGEIFS($W$5:$W$1000,$S$5:$S$1000,ROW(),$T$5:$T$1000,"Sub"),$W301)))</f>
        <v/>
      </c>
      <c r="AB301" s="63">
        <f>IF($T301="","",IF(AND(ISNUMBER($F301),$F301&lt;=IF($Q301=MesCiclo,InicioCiclo,$Q301+MOD(2-WEEKDAY($Q301),7))+13),1,IF(N($U301)&gt;0,AVERAGEIFS($X$5:$X$1000,$S$5:$S$1000,ROW(),$T$5:$T$1000,"Sub"),$X301)))</f>
        <v/>
      </c>
      <c r="AC301" s="63">
        <f>IF($T301="","",IF(AND(ISNUMBER($F301),$F301&lt;=IF($Q301=MesCiclo,InicioCiclo,$Q301+MOD(2-WEEKDAY($Q301),7))+20),1,IF(N($U301)&gt;0,AVERAGEIFS($Y$5:$Y$1000,$S$5:$S$1000,ROW(),$T$5:$T$1000,"Sub"),$Y301)))</f>
        <v/>
      </c>
      <c r="AD301" s="63">
        <f>IF($T301="","",IF(AND(ISNUMBER($F301),$F301&lt;=IF($Q301=MesCiclo,InicioCiclo,$Q301+MOD(2-WEEKDAY($Q301),7))+27),1,IF(N($U301)&gt;0,AVERAGEIFS($Z$5:$Z$1000,$S$5:$S$1000,ROW(),$T$5:$T$1000,"Sub"),$Z301)))</f>
        <v/>
      </c>
      <c r="AE301" s="63">
        <f>IF($T301&lt;&gt;"Macro","",IF(COUNTIFS($Q$5:$Q$1000,$Q301,$T$5:$T$1000,"Macro",$G$5:$G$1000,"&gt;0")=0,1/COUNTIFS($Q$5:$Q$1000,$Q301,$T$5:$T$1000,"Macro"),IF(AND(ISNUMBER($G301),N($G301)&gt;0),$G301,SUMIFS($G$5:$G$1000,$Q$5:$Q$1000,$Q301,$T$5:$T$1000,"Macro")/COUNTIFS($Q$5:$Q$1000,$Q301,$T$5:$T$1000,"Macro",$G$5:$G$1000,"&gt;0"))/(COUNTIFS($Q$5:$Q$1000,$Q301,$T$5:$T$1000,"Macro")*SUMIFS($G$5:$G$1000,$Q$5:$Q$1000,$Q301,$T$5:$T$1000,"Macro")/COUNTIFS($Q$5:$Q$1000,$Q301,$T$5:$T$1000,"Macro",$G$5:$G$1000,"&gt;0"))))</f>
        <v/>
      </c>
    </row>
    <row r="302">
      <c r="A302" s="55">
        <f>IF(NOT((COUNTA($B302:$K302)+COUNTA($O302))&gt;0),"",IF($T302="Macro",COUNTIFS($T$5:$T302,"Macro",$Q$5:$Q302,$Q302),IF(N($S302)=0,"?",COUNTIFS(INDEX($T$5:$T$1000,1):INDEX($T$5:$T$1000,$S302-4),"Macro",INDEX($Q$5:$Q$1000,1):INDEX($Q$5:$Q$1000,$S302-4),INDEX($Q$5:$Q$1000,$S302-4))&amp;"."&amp;COUNTIFS($S$5:$S302,$S302,$T$5:$T302,"Sub"))))</f>
        <v/>
      </c>
      <c r="B302" s="56" t="n"/>
      <c r="C302" s="57" t="n"/>
      <c r="D302" s="58" t="n"/>
      <c r="E302" s="58" t="n"/>
      <c r="F302" s="58" t="n"/>
      <c r="G302" s="59" t="n"/>
      <c r="H302" s="59" t="n"/>
      <c r="I302" s="59" t="n"/>
      <c r="J302" s="59" t="n"/>
      <c r="K302" s="59" t="n"/>
      <c r="L302" s="60">
        <f>IF(NOT((COUNTA($B302:$K302)+COUNTA($O302))&gt;0),"",IF(ISNUMBER($F302),1,IF(N($U302)&gt;0,AVERAGEIFS($V$5:$V$1000,$S$5:$S$1000,ROW(),$T$5:$T$1000,"Sub"),$V302)))</f>
        <v/>
      </c>
      <c r="M302" s="55">
        <f>IF($L302="","",IF($L302&gt;=1,"Completado",IF($L302&gt;0,"En curso","Pendiente")))</f>
        <v/>
      </c>
      <c r="N302" s="55">
        <f>IF(NOT((COUNTA($B302:$K302)+COUNTA($O302))&gt;0),"",IF(ISNUMBER($F302),IF(AND(ISNUMBER($E302),$F302&gt;$E302),"Cumplida con "&amp;($F302-$E302)&amp;IF($F302-$E302=1," día"," días")&amp;" de retraso","Cumplida"),IF(N($L302)&gt;=1,"Cumplida",IF(NOT(ISNUMBER($E302)),"Sin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plazo")))))))</f>
        <v/>
      </c>
      <c r="O302" s="57" t="n"/>
      <c r="P302" s="61">
        <f>IF(NOT((COUNTA($B302:$K302)+COUNTA($O302))&gt;0),"",IF((IF($C302="","Falta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",""))="","✔ OK","⚠ "&amp;LEFT(IF($C302="","Falta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",""),LEN(IF($C302="","Falta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",""))-3)))</f>
        <v/>
      </c>
      <c r="Q302" s="62">
        <f>IF(NOT((COUNTA($B302:$K302)+COUNTA($O302))&gt;0),"",IF(AND($T302="Sub",N($S302)&gt;0),IF(ISNUMBER(INDEX($D$5:$D$1000,$S302-4)),DATE(YEAR(INDEX($D$5:$D$1000,$S302-4)),MONTH(INDEX($D$5:$D$1000,$S302-4)),1),IF(ISNUMBER(INDEX($E$5:$E$1000,$S302-4)),DATE(YEAR(INDEX($E$5:$E$1000,$S302-4)),MONTH(INDEX($E$5:$E$1000,$S302-4)),1),MesCiclo)),IF(ISNUMBER($D302),DATE(YEAR($D302),MONTH($D302),1),IF(ISNUMBER($E302),DATE(YEAR($E302),MONTH($E302),1),MesCiclo))))</f>
        <v/>
      </c>
      <c r="R302" s="63">
        <f>IF(OR($Q302="",$Q302&lt;&gt;MesCiclo),"",COUNTIF($Q$5:$Q302,MesCiclo))</f>
        <v/>
      </c>
      <c r="S302" s="63">
        <f>IF($T302="","",IF($T302="Macro",ROW(),IFERROR(LOOKUP(2,1/($T$5:$T302="Macro"),ROW($T$5:$T302)),0)))</f>
        <v/>
      </c>
      <c r="T302" s="63">
        <f>IF(NOT((COUNTA($B302:$K302)+COUNTA($O302))&gt;0),"",IF($B302="Subactividad","Sub","Macro"))</f>
        <v/>
      </c>
      <c r="U302" s="63">
        <f>IF($T302="Macro",COUNTIFS($S$5:$S$1000,ROW(),$T$5:$T$1000,"Sub"),"")</f>
        <v/>
      </c>
      <c r="V302" s="63">
        <f>IF($T302="","",IF(ISNUMBER($F302),1,IFERROR(LOOKUP(2,1/($H302:$K302&lt;&gt;""),$H302:$K302),0)))</f>
        <v/>
      </c>
      <c r="W302" s="63">
        <f>IF($T302="","",IF(AND(ISNUMBER($F302),$F302&lt;=IF($Q302=MesCiclo,InicioCiclo,$Q302+MOD(2-WEEKDAY($Q302),7))+6),1,IF(ISNUMBER($H302),$H302,0)))</f>
        <v/>
      </c>
      <c r="X302" s="63">
        <f>IF($T302="","",IF(AND(ISNUMBER($F302),$F302&lt;=IF($Q302=MesCiclo,InicioCiclo,$Q302+MOD(2-WEEKDAY($Q302),7))+13),1,IF(ISNUMBER($I302),$I302,$W302)))</f>
        <v/>
      </c>
      <c r="Y302" s="63">
        <f>IF($T302="","",IF(AND(ISNUMBER($F302),$F302&lt;=IF($Q302=MesCiclo,InicioCiclo,$Q302+MOD(2-WEEKDAY($Q302),7))+20),1,IF(ISNUMBER($J302),$J302,$X302)))</f>
        <v/>
      </c>
      <c r="Z302" s="63">
        <f>IF($T302="","",IF(AND(ISNUMBER($F302),$F302&lt;=IF($Q302=MesCiclo,InicioCiclo,$Q302+MOD(2-WEEKDAY($Q302),7))+27),1,IF(ISNUMBER($K302),$K302,$Y302)))</f>
        <v/>
      </c>
      <c r="AA302" s="63">
        <f>IF($T302="","",IF(AND(ISNUMBER($F302),$F302&lt;=IF($Q302=MesCiclo,InicioCiclo,$Q302+MOD(2-WEEKDAY($Q302),7))+6),1,IF(N($U302)&gt;0,AVERAGEIFS($W$5:$W$1000,$S$5:$S$1000,ROW(),$T$5:$T$1000,"Sub"),$W302)))</f>
        <v/>
      </c>
      <c r="AB302" s="63">
        <f>IF($T302="","",IF(AND(ISNUMBER($F302),$F302&lt;=IF($Q302=MesCiclo,InicioCiclo,$Q302+MOD(2-WEEKDAY($Q302),7))+13),1,IF(N($U302)&gt;0,AVERAGEIFS($X$5:$X$1000,$S$5:$S$1000,ROW(),$T$5:$T$1000,"Sub"),$X302)))</f>
        <v/>
      </c>
      <c r="AC302" s="63">
        <f>IF($T302="","",IF(AND(ISNUMBER($F302),$F302&lt;=IF($Q302=MesCiclo,InicioCiclo,$Q302+MOD(2-WEEKDAY($Q302),7))+20),1,IF(N($U302)&gt;0,AVERAGEIFS($Y$5:$Y$1000,$S$5:$S$1000,ROW(),$T$5:$T$1000,"Sub"),$Y302)))</f>
        <v/>
      </c>
      <c r="AD302" s="63">
        <f>IF($T302="","",IF(AND(ISNUMBER($F302),$F302&lt;=IF($Q302=MesCiclo,InicioCiclo,$Q302+MOD(2-WEEKDAY($Q302),7))+27),1,IF(N($U302)&gt;0,AVERAGEIFS($Z$5:$Z$1000,$S$5:$S$1000,ROW(),$T$5:$T$1000,"Sub"),$Z302)))</f>
        <v/>
      </c>
      <c r="AE302" s="63">
        <f>IF($T302&lt;&gt;"Macro","",IF(COUNTIFS($Q$5:$Q$1000,$Q302,$T$5:$T$1000,"Macro",$G$5:$G$1000,"&gt;0")=0,1/COUNTIFS($Q$5:$Q$1000,$Q302,$T$5:$T$1000,"Macro"),IF(AND(ISNUMBER($G302),N($G302)&gt;0),$G302,SUMIFS($G$5:$G$1000,$Q$5:$Q$1000,$Q302,$T$5:$T$1000,"Macro")/COUNTIFS($Q$5:$Q$1000,$Q302,$T$5:$T$1000,"Macro",$G$5:$G$1000,"&gt;0"))/(COUNTIFS($Q$5:$Q$1000,$Q302,$T$5:$T$1000,"Macro")*SUMIFS($G$5:$G$1000,$Q$5:$Q$1000,$Q302,$T$5:$T$1000,"Macro")/COUNTIFS($Q$5:$Q$1000,$Q302,$T$5:$T$1000,"Macro",$G$5:$G$1000,"&gt;0"))))</f>
        <v/>
      </c>
    </row>
    <row r="303">
      <c r="A303" s="55">
        <f>IF(NOT((COUNTA($B303:$K303)+COUNTA($O303))&gt;0),"",IF($T303="Macro",COUNTIFS($T$5:$T303,"Macro",$Q$5:$Q303,$Q303),IF(N($S303)=0,"?",COUNTIFS(INDEX($T$5:$T$1000,1):INDEX($T$5:$T$1000,$S303-4),"Macro",INDEX($Q$5:$Q$1000,1):INDEX($Q$5:$Q$1000,$S303-4),INDEX($Q$5:$Q$1000,$S303-4))&amp;"."&amp;COUNTIFS($S$5:$S303,$S303,$T$5:$T303,"Sub"))))</f>
        <v/>
      </c>
      <c r="B303" s="56" t="n"/>
      <c r="C303" s="57" t="n"/>
      <c r="D303" s="58" t="n"/>
      <c r="E303" s="58" t="n"/>
      <c r="F303" s="58" t="n"/>
      <c r="G303" s="59" t="n"/>
      <c r="H303" s="59" t="n"/>
      <c r="I303" s="59" t="n"/>
      <c r="J303" s="59" t="n"/>
      <c r="K303" s="59" t="n"/>
      <c r="L303" s="60">
        <f>IF(NOT((COUNTA($B303:$K303)+COUNTA($O303))&gt;0),"",IF(ISNUMBER($F303),1,IF(N($U303)&gt;0,AVERAGEIFS($V$5:$V$1000,$S$5:$S$1000,ROW(),$T$5:$T$1000,"Sub"),$V303)))</f>
        <v/>
      </c>
      <c r="M303" s="55">
        <f>IF($L303="","",IF($L303&gt;=1,"Completado",IF($L303&gt;0,"En curso","Pendiente")))</f>
        <v/>
      </c>
      <c r="N303" s="55">
        <f>IF(NOT((COUNTA($B303:$K303)+COUNTA($O303))&gt;0),"",IF(ISNUMBER($F303),IF(AND(ISNUMBER($E303),$F303&gt;$E303),"Cumplida con "&amp;($F303-$E303)&amp;IF($F303-$E303=1," día"," días")&amp;" de retraso","Cumplida"),IF(N($L303)&gt;=1,"Cumplida",IF(NOT(ISNUMBER($E303)),"Sin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plazo")))))))</f>
        <v/>
      </c>
      <c r="O303" s="57" t="n"/>
      <c r="P303" s="61">
        <f>IF(NOT((COUNTA($B303:$K303)+COUNTA($O303))&gt;0),"",IF((IF($C303="","Falta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",""))="","✔ OK","⚠ "&amp;LEFT(IF($C303="","Falta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",""),LEN(IF($C303="","Falta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",""))-3)))</f>
        <v/>
      </c>
      <c r="Q303" s="62">
        <f>IF(NOT((COUNTA($B303:$K303)+COUNTA($O303))&gt;0),"",IF(AND($T303="Sub",N($S303)&gt;0),IF(ISNUMBER(INDEX($D$5:$D$1000,$S303-4)),DATE(YEAR(INDEX($D$5:$D$1000,$S303-4)),MONTH(INDEX($D$5:$D$1000,$S303-4)),1),IF(ISNUMBER(INDEX($E$5:$E$1000,$S303-4)),DATE(YEAR(INDEX($E$5:$E$1000,$S303-4)),MONTH(INDEX($E$5:$E$1000,$S303-4)),1),MesCiclo)),IF(ISNUMBER($D303),DATE(YEAR($D303),MONTH($D303),1),IF(ISNUMBER($E303),DATE(YEAR($E303),MONTH($E303),1),MesCiclo))))</f>
        <v/>
      </c>
      <c r="R303" s="63">
        <f>IF(OR($Q303="",$Q303&lt;&gt;MesCiclo),"",COUNTIF($Q$5:$Q303,MesCiclo))</f>
        <v/>
      </c>
      <c r="S303" s="63">
        <f>IF($T303="","",IF($T303="Macro",ROW(),IFERROR(LOOKUP(2,1/($T$5:$T303="Macro"),ROW($T$5:$T303)),0)))</f>
        <v/>
      </c>
      <c r="T303" s="63">
        <f>IF(NOT((COUNTA($B303:$K303)+COUNTA($O303))&gt;0),"",IF($B303="Subactividad","Sub","Macro"))</f>
        <v/>
      </c>
      <c r="U303" s="63">
        <f>IF($T303="Macro",COUNTIFS($S$5:$S$1000,ROW(),$T$5:$T$1000,"Sub"),"")</f>
        <v/>
      </c>
      <c r="V303" s="63">
        <f>IF($T303="","",IF(ISNUMBER($F303),1,IFERROR(LOOKUP(2,1/($H303:$K303&lt;&gt;""),$H303:$K303),0)))</f>
        <v/>
      </c>
      <c r="W303" s="63">
        <f>IF($T303="","",IF(AND(ISNUMBER($F303),$F303&lt;=IF($Q303=MesCiclo,InicioCiclo,$Q303+MOD(2-WEEKDAY($Q303),7))+6),1,IF(ISNUMBER($H303),$H303,0)))</f>
        <v/>
      </c>
      <c r="X303" s="63">
        <f>IF($T303="","",IF(AND(ISNUMBER($F303),$F303&lt;=IF($Q303=MesCiclo,InicioCiclo,$Q303+MOD(2-WEEKDAY($Q303),7))+13),1,IF(ISNUMBER($I303),$I303,$W303)))</f>
        <v/>
      </c>
      <c r="Y303" s="63">
        <f>IF($T303="","",IF(AND(ISNUMBER($F303),$F303&lt;=IF($Q303=MesCiclo,InicioCiclo,$Q303+MOD(2-WEEKDAY($Q303),7))+20),1,IF(ISNUMBER($J303),$J303,$X303)))</f>
        <v/>
      </c>
      <c r="Z303" s="63">
        <f>IF($T303="","",IF(AND(ISNUMBER($F303),$F303&lt;=IF($Q303=MesCiclo,InicioCiclo,$Q303+MOD(2-WEEKDAY($Q303),7))+27),1,IF(ISNUMBER($K303),$K303,$Y303)))</f>
        <v/>
      </c>
      <c r="AA303" s="63">
        <f>IF($T303="","",IF(AND(ISNUMBER($F303),$F303&lt;=IF($Q303=MesCiclo,InicioCiclo,$Q303+MOD(2-WEEKDAY($Q303),7))+6),1,IF(N($U303)&gt;0,AVERAGEIFS($W$5:$W$1000,$S$5:$S$1000,ROW(),$T$5:$T$1000,"Sub"),$W303)))</f>
        <v/>
      </c>
      <c r="AB303" s="63">
        <f>IF($T303="","",IF(AND(ISNUMBER($F303),$F303&lt;=IF($Q303=MesCiclo,InicioCiclo,$Q303+MOD(2-WEEKDAY($Q303),7))+13),1,IF(N($U303)&gt;0,AVERAGEIFS($X$5:$X$1000,$S$5:$S$1000,ROW(),$T$5:$T$1000,"Sub"),$X303)))</f>
        <v/>
      </c>
      <c r="AC303" s="63">
        <f>IF($T303="","",IF(AND(ISNUMBER($F303),$F303&lt;=IF($Q303=MesCiclo,InicioCiclo,$Q303+MOD(2-WEEKDAY($Q303),7))+20),1,IF(N($U303)&gt;0,AVERAGEIFS($Y$5:$Y$1000,$S$5:$S$1000,ROW(),$T$5:$T$1000,"Sub"),$Y303)))</f>
        <v/>
      </c>
      <c r="AD303" s="63">
        <f>IF($T303="","",IF(AND(ISNUMBER($F303),$F303&lt;=IF($Q303=MesCiclo,InicioCiclo,$Q303+MOD(2-WEEKDAY($Q303),7))+27),1,IF(N($U303)&gt;0,AVERAGEIFS($Z$5:$Z$1000,$S$5:$S$1000,ROW(),$T$5:$T$1000,"Sub"),$Z303)))</f>
        <v/>
      </c>
      <c r="AE303" s="63">
        <f>IF($T303&lt;&gt;"Macro","",IF(COUNTIFS($Q$5:$Q$1000,$Q303,$T$5:$T$1000,"Macro",$G$5:$G$1000,"&gt;0")=0,1/COUNTIFS($Q$5:$Q$1000,$Q303,$T$5:$T$1000,"Macro"),IF(AND(ISNUMBER($G303),N($G303)&gt;0),$G303,SUMIFS($G$5:$G$1000,$Q$5:$Q$1000,$Q303,$T$5:$T$1000,"Macro")/COUNTIFS($Q$5:$Q$1000,$Q303,$T$5:$T$1000,"Macro",$G$5:$G$1000,"&gt;0"))/(COUNTIFS($Q$5:$Q$1000,$Q303,$T$5:$T$1000,"Macro")*SUMIFS($G$5:$G$1000,$Q$5:$Q$1000,$Q303,$T$5:$T$1000,"Macro")/COUNTIFS($Q$5:$Q$1000,$Q303,$T$5:$T$1000,"Macro",$G$5:$G$1000,"&gt;0"))))</f>
        <v/>
      </c>
    </row>
    <row r="304">
      <c r="A304" s="55">
        <f>IF(NOT((COUNTA($B304:$K304)+COUNTA($O304))&gt;0),"",IF($T304="Macro",COUNTIFS($T$5:$T304,"Macro",$Q$5:$Q304,$Q304),IF(N($S304)=0,"?",COUNTIFS(INDEX($T$5:$T$1000,1):INDEX($T$5:$T$1000,$S304-4),"Macro",INDEX($Q$5:$Q$1000,1):INDEX($Q$5:$Q$1000,$S304-4),INDEX($Q$5:$Q$1000,$S304-4))&amp;"."&amp;COUNTIFS($S$5:$S304,$S304,$T$5:$T304,"Sub"))))</f>
        <v/>
      </c>
      <c r="B304" s="56" t="n"/>
      <c r="C304" s="57" t="n"/>
      <c r="D304" s="58" t="n"/>
      <c r="E304" s="58" t="n"/>
      <c r="F304" s="58" t="n"/>
      <c r="G304" s="59" t="n"/>
      <c r="H304" s="59" t="n"/>
      <c r="I304" s="59" t="n"/>
      <c r="J304" s="59" t="n"/>
      <c r="K304" s="59" t="n"/>
      <c r="L304" s="60">
        <f>IF(NOT((COUNTA($B304:$K304)+COUNTA($O304))&gt;0),"",IF(ISNUMBER($F304),1,IF(N($U304)&gt;0,AVERAGEIFS($V$5:$V$1000,$S$5:$S$1000,ROW(),$T$5:$T$1000,"Sub"),$V304)))</f>
        <v/>
      </c>
      <c r="M304" s="55">
        <f>IF($L304="","",IF($L304&gt;=1,"Completado",IF($L304&gt;0,"En curso","Pendiente")))</f>
        <v/>
      </c>
      <c r="N304" s="55">
        <f>IF(NOT((COUNTA($B304:$K304)+COUNTA($O304))&gt;0),"",IF(ISNUMBER($F304),IF(AND(ISNUMBER($E304),$F304&gt;$E304),"Cumplida con "&amp;($F304-$E304)&amp;IF($F304-$E304=1," día"," días")&amp;" de retraso","Cumplida"),IF(N($L304)&gt;=1,"Cumplida",IF(NOT(ISNUMBER($E304)),"Sin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plazo")))))))</f>
        <v/>
      </c>
      <c r="O304" s="57" t="n"/>
      <c r="P304" s="61">
        <f>IF(NOT((COUNTA($B304:$K304)+COUNTA($O304))&gt;0),"",IF((IF($C304="","Falta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",""))="","✔ OK","⚠ "&amp;LEFT(IF($C304="","Falta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",""),LEN(IF($C304="","Falta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",""))-3)))</f>
        <v/>
      </c>
      <c r="Q304" s="62">
        <f>IF(NOT((COUNTA($B304:$K304)+COUNTA($O304))&gt;0),"",IF(AND($T304="Sub",N($S304)&gt;0),IF(ISNUMBER(INDEX($D$5:$D$1000,$S304-4)),DATE(YEAR(INDEX($D$5:$D$1000,$S304-4)),MONTH(INDEX($D$5:$D$1000,$S304-4)),1),IF(ISNUMBER(INDEX($E$5:$E$1000,$S304-4)),DATE(YEAR(INDEX($E$5:$E$1000,$S304-4)),MONTH(INDEX($E$5:$E$1000,$S304-4)),1),MesCiclo)),IF(ISNUMBER($D304),DATE(YEAR($D304),MONTH($D304),1),IF(ISNUMBER($E304),DATE(YEAR($E304),MONTH($E304),1),MesCiclo))))</f>
        <v/>
      </c>
      <c r="R304" s="63">
        <f>IF(OR($Q304="",$Q304&lt;&gt;MesCiclo),"",COUNTIF($Q$5:$Q304,MesCiclo))</f>
        <v/>
      </c>
      <c r="S304" s="63">
        <f>IF($T304="","",IF($T304="Macro",ROW(),IFERROR(LOOKUP(2,1/($T$5:$T304="Macro"),ROW($T$5:$T304)),0)))</f>
        <v/>
      </c>
      <c r="T304" s="63">
        <f>IF(NOT((COUNTA($B304:$K304)+COUNTA($O304))&gt;0),"",IF($B304="Subactividad","Sub","Macro"))</f>
        <v/>
      </c>
      <c r="U304" s="63">
        <f>IF($T304="Macro",COUNTIFS($S$5:$S$1000,ROW(),$T$5:$T$1000,"Sub"),"")</f>
        <v/>
      </c>
      <c r="V304" s="63">
        <f>IF($T304="","",IF(ISNUMBER($F304),1,IFERROR(LOOKUP(2,1/($H304:$K304&lt;&gt;""),$H304:$K304),0)))</f>
        <v/>
      </c>
      <c r="W304" s="63">
        <f>IF($T304="","",IF(AND(ISNUMBER($F304),$F304&lt;=IF($Q304=MesCiclo,InicioCiclo,$Q304+MOD(2-WEEKDAY($Q304),7))+6),1,IF(ISNUMBER($H304),$H304,0)))</f>
        <v/>
      </c>
      <c r="X304" s="63">
        <f>IF($T304="","",IF(AND(ISNUMBER($F304),$F304&lt;=IF($Q304=MesCiclo,InicioCiclo,$Q304+MOD(2-WEEKDAY($Q304),7))+13),1,IF(ISNUMBER($I304),$I304,$W304)))</f>
        <v/>
      </c>
      <c r="Y304" s="63">
        <f>IF($T304="","",IF(AND(ISNUMBER($F304),$F304&lt;=IF($Q304=MesCiclo,InicioCiclo,$Q304+MOD(2-WEEKDAY($Q304),7))+20),1,IF(ISNUMBER($J304),$J304,$X304)))</f>
        <v/>
      </c>
      <c r="Z304" s="63">
        <f>IF($T304="","",IF(AND(ISNUMBER($F304),$F304&lt;=IF($Q304=MesCiclo,InicioCiclo,$Q304+MOD(2-WEEKDAY($Q304),7))+27),1,IF(ISNUMBER($K304),$K304,$Y304)))</f>
        <v/>
      </c>
      <c r="AA304" s="63">
        <f>IF($T304="","",IF(AND(ISNUMBER($F304),$F304&lt;=IF($Q304=MesCiclo,InicioCiclo,$Q304+MOD(2-WEEKDAY($Q304),7))+6),1,IF(N($U304)&gt;0,AVERAGEIFS($W$5:$W$1000,$S$5:$S$1000,ROW(),$T$5:$T$1000,"Sub"),$W304)))</f>
        <v/>
      </c>
      <c r="AB304" s="63">
        <f>IF($T304="","",IF(AND(ISNUMBER($F304),$F304&lt;=IF($Q304=MesCiclo,InicioCiclo,$Q304+MOD(2-WEEKDAY($Q304),7))+13),1,IF(N($U304)&gt;0,AVERAGEIFS($X$5:$X$1000,$S$5:$S$1000,ROW(),$T$5:$T$1000,"Sub"),$X304)))</f>
        <v/>
      </c>
      <c r="AC304" s="63">
        <f>IF($T304="","",IF(AND(ISNUMBER($F304),$F304&lt;=IF($Q304=MesCiclo,InicioCiclo,$Q304+MOD(2-WEEKDAY($Q304),7))+20),1,IF(N($U304)&gt;0,AVERAGEIFS($Y$5:$Y$1000,$S$5:$S$1000,ROW(),$T$5:$T$1000,"Sub"),$Y304)))</f>
        <v/>
      </c>
      <c r="AD304" s="63">
        <f>IF($T304="","",IF(AND(ISNUMBER($F304),$F304&lt;=IF($Q304=MesCiclo,InicioCiclo,$Q304+MOD(2-WEEKDAY($Q304),7))+27),1,IF(N($U304)&gt;0,AVERAGEIFS($Z$5:$Z$1000,$S$5:$S$1000,ROW(),$T$5:$T$1000,"Sub"),$Z304)))</f>
        <v/>
      </c>
      <c r="AE304" s="63">
        <f>IF($T304&lt;&gt;"Macro","",IF(COUNTIFS($Q$5:$Q$1000,$Q304,$T$5:$T$1000,"Macro",$G$5:$G$1000,"&gt;0")=0,1/COUNTIFS($Q$5:$Q$1000,$Q304,$T$5:$T$1000,"Macro"),IF(AND(ISNUMBER($G304),N($G304)&gt;0),$G304,SUMIFS($G$5:$G$1000,$Q$5:$Q$1000,$Q304,$T$5:$T$1000,"Macro")/COUNTIFS($Q$5:$Q$1000,$Q304,$T$5:$T$1000,"Macro",$G$5:$G$1000,"&gt;0"))/(COUNTIFS($Q$5:$Q$1000,$Q304,$T$5:$T$1000,"Macro")*SUMIFS($G$5:$G$1000,$Q$5:$Q$1000,$Q304,$T$5:$T$1000,"Macro")/COUNTIFS($Q$5:$Q$1000,$Q304,$T$5:$T$1000,"Macro",$G$5:$G$1000,"&gt;0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J3:K3"/>
    <mergeCell ref="A2:Q2"/>
    <mergeCell ref="D3:I3"/>
    <mergeCell ref="L3:N3"/>
    <mergeCell ref="A1:Q1"/>
  </mergeCells>
  <conditionalFormatting sqref="L3:N3">
    <cfRule type="expression" priority="1" dxfId="8" stopIfTrue="1">
      <formula>COUNTIFS($Q$5:$Q$1000,MesCiclo,$N$5:$N$1000,"Vencida*")&gt;0</formula>
    </cfRule>
    <cfRule type="expression" priority="2" dxfId="9" stopIfTrue="1">
      <formula>COUNTIFS($Q$5:$Q$1000,MesCiclo,$N$5:$N$1000,"Vence*")&gt;0</formula>
    </cfRule>
    <cfRule type="expression" priority="3" dxfId="0">
      <formula>TRUE</formula>
    </cfRule>
  </conditionalFormatting>
  <conditionalFormatting sqref="A5:C1000">
    <cfRule type="expression" priority="4" dxfId="5" stopIfTrue="1">
      <formula>AND($T5="Macro",$C5="")</formula>
    </cfRule>
    <cfRule type="expression" priority="5" dxfId="17">
      <formula>$T5="Macro"</formula>
    </cfRule>
  </conditionalFormatting>
  <conditionalFormatting sqref="C5:C1000">
    <cfRule type="expression" priority="6" dxfId="11">
      <formula>$T5="Sub"</formula>
    </cfRule>
  </conditionalFormatting>
  <conditionalFormatting sqref="M5:M1000">
    <cfRule type="expression" priority="7" dxfId="0">
      <formula>$M5="Completado"</formula>
    </cfRule>
    <cfRule type="expression" priority="8" dxfId="4">
      <formula>$M5="En curso"</formula>
    </cfRule>
    <cfRule type="expression" priority="9" dxfId="5">
      <formula>$M5="Pendiente"</formula>
    </cfRule>
  </conditionalFormatting>
  <conditionalFormatting sqref="N5:N1000">
    <cfRule type="expression" priority="10" dxfId="8" stopIfTrue="1">
      <formula>LEFT($N5,7)="Vencida"</formula>
    </cfRule>
    <cfRule type="expression" priority="11" dxfId="9" stopIfTrue="1">
      <formula>LEFT($N5,5)="Vence"</formula>
    </cfRule>
    <cfRule type="expression" priority="12" dxfId="0" stopIfTrue="1">
      <formula>LEFT($N5,8)="Cumplida"</formula>
    </cfRule>
    <cfRule type="expression" priority="13" dxfId="12" stopIfTrue="1">
      <formula>$N5="En plazo"</formula>
    </cfRule>
    <cfRule type="expression" priority="14" dxfId="5">
      <formula>$N5="Sin fecha límite"</formula>
    </cfRule>
  </conditionalFormatting>
  <conditionalFormatting sqref="L5:L1000">
    <cfRule type="expression" priority="15" dxfId="0">
      <formula>AND(ISNUMBER($L5),$L5&gt;=1)</formula>
    </cfRule>
    <cfRule type="dataBar" priority="16">
      <dataBar showValue="1">
        <cfvo type="num" val="0"/>
        <cfvo type="num" val="1"/>
        <color rgb="005B9BD5"/>
      </dataBar>
    </cfRule>
  </conditionalFormatting>
  <conditionalFormatting sqref="F5:F1000">
    <cfRule type="expression" priority="17" dxfId="0">
      <formula>ISNUMBER($F5)</formula>
    </cfRule>
  </conditionalFormatting>
  <conditionalFormatting sqref="E5:E1000">
    <cfRule type="expression" priority="18" dxfId="6" stopIfTrue="1">
      <formula>AND(ISNUMBER($E5),$E5&lt;FechaRef,N($L5)&lt;1)</formula>
    </cfRule>
    <cfRule type="expression" priority="19" dxfId="7">
      <formula>AND(ISNUMBER($E5),$E5&gt;=FechaRef,$E5-FechaRef&lt;=DiasAlerta,N($L5)&lt;1)</formula>
    </cfRule>
  </conditionalFormatting>
  <conditionalFormatting sqref="D5:E1000">
    <cfRule type="expression" priority="20" dxfId="5" stopIfTrue="1">
      <formula>AND((COUNTA($B5:$K5)+COUNTA($O5))&gt;0,D5="")</formula>
    </cfRule>
    <cfRule type="expression" priority="21" dxfId="6">
      <formula>AND(ISNUMBER($D5),ISNUMBER($E5),$D5&gt;$E5)</formula>
    </cfRule>
  </conditionalFormatting>
  <conditionalFormatting sqref="G5:G1000">
    <cfRule type="expression" priority="22" dxfId="5" stopIfTrue="1">
      <formula>AND($T5="Sub",$G5&lt;&gt;"")</formula>
    </cfRule>
    <cfRule type="expression" priority="23" dxfId="13" stopIfTrue="1">
      <formula>$T5="Sub"</formula>
    </cfRule>
  </conditionalFormatting>
  <conditionalFormatting sqref="H5:K1000">
    <cfRule type="expression" priority="24" dxfId="5" stopIfTrue="1">
      <formula>AND(N($U5)&gt;0,H5&lt;&gt;"")</formula>
    </cfRule>
    <cfRule type="expression" priority="25" dxfId="13" stopIfTrue="1">
      <formula>OR(N($U5)&gt;0,ISNUMBER($F5))</formula>
    </cfRule>
    <cfRule type="expression" priority="26" dxfId="5" stopIfTrue="1">
      <formula>AND(H5&lt;&gt;"",OR(NOT(ISNUMBER(H5)),H5&gt;1,H5&lt;0))</formula>
    </cfRule>
  </conditionalFormatting>
  <conditionalFormatting sqref="I5:K1000">
    <cfRule type="expression" priority="27" dxfId="6">
      <formula>AND(I5&lt;&gt;"",I5&lt;MAX($H5:H5))</formula>
    </cfRule>
  </conditionalFormatting>
  <conditionalFormatting sqref="O5:O1000">
    <cfRule type="expression" priority="28" dxfId="5">
      <formula>AND(ObsObligatoria="Sí",ISNUMBER($E5),$E5&lt;FechaRef,N($L5)&lt;1,$O5="")</formula>
    </cfRule>
  </conditionalFormatting>
  <conditionalFormatting sqref="P5:P1000">
    <cfRule type="expression" priority="29" dxfId="5">
      <formula>LEFT($P5,1)="⚠"</formula>
    </cfRule>
    <cfRule type="expression" priority="30" dxfId="14">
      <formula>LEFT($P5,1)="✔"</formula>
    </cfRule>
  </conditionalFormatting>
  <conditionalFormatting sqref="Q5:Q1000">
    <cfRule type="expression" priority="31" dxfId="1">
      <formula>AND($Q5&lt;&gt;"",$Q5=MesCiclo)</formula>
    </cfRule>
  </conditionalFormatting>
  <dataValidations count="5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G5:G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H5:K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1" t="inlineStr">
        <is>
          <t>Actividades del mes por semana – Riesgo Operacional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  <c r="J1" s="71" t="n"/>
      <c r="K1" s="71" t="n"/>
      <c r="L1" s="71" t="n"/>
      <c r="M1" s="71" t="n"/>
    </row>
    <row r="2" ht="34" customHeight="1">
      <c r="A2" s="73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3" t="n"/>
      <c r="C2" s="73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</row>
    <row r="3">
      <c r="A3" s="74" t="inlineStr">
        <is>
          <t>Mes:</t>
        </is>
      </c>
      <c r="B3" s="75">
        <f>MesCiclo</f>
        <v/>
      </c>
      <c r="E3" s="76" t="inlineStr">
        <is>
          <t>Semana del:</t>
        </is>
      </c>
      <c r="F3" s="77">
        <f>(InicioCiclo+0)</f>
        <v/>
      </c>
      <c r="G3" s="77">
        <f>(InicioCiclo+7)</f>
        <v/>
      </c>
      <c r="H3" s="77">
        <f>(InicioCiclo+14)</f>
        <v/>
      </c>
      <c r="I3" s="77">
        <f>(InicioCiclo+21)</f>
        <v/>
      </c>
    </row>
    <row r="4" ht="34" customHeight="1">
      <c r="A4" s="53" t="inlineStr">
        <is>
          <t>N°</t>
        </is>
      </c>
      <c r="B4" s="53" t="inlineStr">
        <is>
          <t>Actividad</t>
        </is>
      </c>
      <c r="C4" s="53" t="inlineStr">
        <is>
          <t>Fecha de inicio</t>
        </is>
      </c>
      <c r="D4" s="53" t="inlineStr">
        <is>
          <t>Fecha límite</t>
        </is>
      </c>
      <c r="E4" s="53" t="inlineStr">
        <is>
          <t>Semana de entrega</t>
        </is>
      </c>
      <c r="F4" s="66" t="inlineStr">
        <is>
          <t>Semana 1</t>
        </is>
      </c>
      <c r="G4" s="66" t="inlineStr">
        <is>
          <t>Semana 2</t>
        </is>
      </c>
      <c r="H4" s="66" t="inlineStr">
        <is>
          <t>Semana 3</t>
        </is>
      </c>
      <c r="I4" s="66" t="inlineStr">
        <is>
          <t>Semana 4</t>
        </is>
      </c>
      <c r="J4" s="53" t="inlineStr">
        <is>
          <t>% Avance actual</t>
        </is>
      </c>
      <c r="K4" s="53" t="inlineStr">
        <is>
          <t>Estado</t>
        </is>
      </c>
      <c r="L4" s="53" t="inlineStr">
        <is>
          <t>Alerta de plazo</t>
        </is>
      </c>
      <c r="M4" s="53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5">
        <f>IF($N5="","",INDEX('Cronograma R. Operacional'!$A$5:$A$1000,$N5))</f>
        <v/>
      </c>
      <c r="B5" s="63">
        <f>IF($N5="","",IF($O5="Sub","      ↳  "&amp;INDEX('Cronograma R. Operacional'!$C$5:$C$1000,$N5),INDEX('Cronograma R. Operacional'!$C$5:$C$1000,$N5)&amp;""))</f>
        <v/>
      </c>
      <c r="C5" s="78">
        <f>IF($N5="","",IF(INDEX('Cronograma R. Operacional'!$D$5:$D$1000,$N5)="","",INDEX('Cronograma R. Operacional'!$D$5:$D$1000,$N5)))</f>
        <v/>
      </c>
      <c r="D5" s="78">
        <f>IF($N5="","",IF(INDEX('Cronograma R. Operacional'!$E$5:$E$1000,$N5)="","",INDEX('Cronograma R. Operacional'!$E$5:$E$1000,$N5)))</f>
        <v/>
      </c>
      <c r="E5" s="55">
        <f>IF($N5="","",IF(NOT(ISNUMBER($D5)),"",IF($D5&lt;InicioCiclo,"Antes del ciclo",IF($D5&gt;=InicioCiclo+28,"Después del ciclo","Semana "&amp;(INT(($D5-InicioCiclo)/7)+1)))))</f>
        <v/>
      </c>
      <c r="F5" s="60">
        <f>IF($N5="","",IF($P5&gt;0,IF(1&lt;=SemanaActual,INDEX('Cronograma R. Operacional'!$AA$5:$AA$1000,$N5),""),IF(INDEX('Cronograma R. Operacional'!$H$5:$H$1000,$N5)="","",INDEX('Cronograma R. Operacional'!$H$5:$H$1000,$N5))))</f>
        <v/>
      </c>
      <c r="G5" s="60">
        <f>IF($N5="","",IF($P5&gt;0,IF(2&lt;=SemanaActual,INDEX('Cronograma R. Operacional'!$AB$5:$AB$1000,$N5),""),IF(INDEX('Cronograma R. Operacional'!$I$5:$I$1000,$N5)="","",INDEX('Cronograma R. Operacional'!$I$5:$I$1000,$N5))))</f>
        <v/>
      </c>
      <c r="H5" s="60">
        <f>IF($N5="","",IF($P5&gt;0,IF(3&lt;=SemanaActual,INDEX('Cronograma R. Operacional'!$AC$5:$AC$1000,$N5),""),IF(INDEX('Cronograma R. Operacional'!$J$5:$J$1000,$N5)="","",INDEX('Cronograma R. Operacional'!$J$5:$J$1000,$N5))))</f>
        <v/>
      </c>
      <c r="I5" s="60">
        <f>IF($N5="","",IF($P5&gt;0,IF(4&lt;=SemanaActual,INDEX('Cronograma R. Operacional'!$AD$5:$AD$1000,$N5),""),IF(INDEX('Cronograma R. Operacional'!$K$5:$K$1000,$N5)="","",INDEX('Cronograma R. Operacional'!$K$5:$K$1000,$N5))))</f>
        <v/>
      </c>
      <c r="J5" s="60">
        <f>IF($N5="","",INDEX('Cronograma R. Operacional'!$L$5:$L$1000,$N5))</f>
        <v/>
      </c>
      <c r="K5" s="55">
        <f>IF($N5="","",IF(N($J5)&gt;=1,"Completado",IF(AND(ISNUMBER($D5),$D5&lt;FechaRef),"Vencida",IF(N($J5)&gt;0,"En curso","Pendiente"))))</f>
        <v/>
      </c>
      <c r="L5" s="55">
        <f>IF($N5="","",INDEX('Cronograma R. Operacional'!$N$5:$N$1000,$N5)&amp;"")</f>
        <v/>
      </c>
      <c r="M5" s="63">
        <f>IF($N5="","",INDEX('Cronograma R. Operacional'!$O$5:$O$1000,$N5)&amp;"")</f>
        <v/>
      </c>
      <c r="N5">
        <f>IFERROR(MATCH(ROW()-4,rOrden_RO,0),"")</f>
        <v/>
      </c>
      <c r="O5">
        <f>IF($N5="","",INDEX('Cronograma R. Operacional'!$T$5:$T$1000,$N5))</f>
        <v/>
      </c>
      <c r="P5">
        <f>IF($N5="","",N(INDEX('Cronograma R. Operacional'!$U$5:$U$1000,$N5)))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5">
        <f>IF($N6="","",INDEX('Cronograma R. Operacional'!$A$5:$A$1000,$N6))</f>
        <v/>
      </c>
      <c r="B6" s="63">
        <f>IF($N6="","",IF($O6="Sub","      ↳  "&amp;INDEX('Cronograma R. Operacional'!$C$5:$C$1000,$N6),INDEX('Cronograma R. Operacional'!$C$5:$C$1000,$N6)&amp;""))</f>
        <v/>
      </c>
      <c r="C6" s="78">
        <f>IF($N6="","",IF(INDEX('Cronograma R. Operacional'!$D$5:$D$1000,$N6)="","",INDEX('Cronograma R. Operacional'!$D$5:$D$1000,$N6)))</f>
        <v/>
      </c>
      <c r="D6" s="78">
        <f>IF($N6="","",IF(INDEX('Cronograma R. Operacional'!$E$5:$E$1000,$N6)="","",INDEX('Cronograma R. Operacional'!$E$5:$E$1000,$N6)))</f>
        <v/>
      </c>
      <c r="E6" s="55">
        <f>IF($N6="","",IF(NOT(ISNUMBER($D6)),"",IF($D6&lt;InicioCiclo,"Antes del ciclo",IF($D6&gt;=InicioCiclo+28,"Después del ciclo","Semana "&amp;(INT(($D6-InicioCiclo)/7)+1)))))</f>
        <v/>
      </c>
      <c r="F6" s="60">
        <f>IF($N6="","",IF($P6&gt;0,IF(1&lt;=SemanaActual,INDEX('Cronograma R. Operacional'!$AA$5:$AA$1000,$N6),""),IF(INDEX('Cronograma R. Operacional'!$H$5:$H$1000,$N6)="","",INDEX('Cronograma R. Operacional'!$H$5:$H$1000,$N6))))</f>
        <v/>
      </c>
      <c r="G6" s="60">
        <f>IF($N6="","",IF($P6&gt;0,IF(2&lt;=SemanaActual,INDEX('Cronograma R. Operacional'!$AB$5:$AB$1000,$N6),""),IF(INDEX('Cronograma R. Operacional'!$I$5:$I$1000,$N6)="","",INDEX('Cronograma R. Operacional'!$I$5:$I$1000,$N6))))</f>
        <v/>
      </c>
      <c r="H6" s="60">
        <f>IF($N6="","",IF($P6&gt;0,IF(3&lt;=SemanaActual,INDEX('Cronograma R. Operacional'!$AC$5:$AC$1000,$N6),""),IF(INDEX('Cronograma R. Operacional'!$J$5:$J$1000,$N6)="","",INDEX('Cronograma R. Operacional'!$J$5:$J$1000,$N6))))</f>
        <v/>
      </c>
      <c r="I6" s="60">
        <f>IF($N6="","",IF($P6&gt;0,IF(4&lt;=SemanaActual,INDEX('Cronograma R. Operacional'!$AD$5:$AD$1000,$N6),""),IF(INDEX('Cronograma R. Operacional'!$K$5:$K$1000,$N6)="","",INDEX('Cronograma R. Operacional'!$K$5:$K$1000,$N6))))</f>
        <v/>
      </c>
      <c r="J6" s="60">
        <f>IF($N6="","",INDEX('Cronograma R. Operacional'!$L$5:$L$1000,$N6))</f>
        <v/>
      </c>
      <c r="K6" s="55">
        <f>IF($N6="","",IF(N($J6)&gt;=1,"Completado",IF(AND(ISNUMBER($D6),$D6&lt;FechaRef),"Vencida",IF(N($J6)&gt;0,"En curso","Pendiente"))))</f>
        <v/>
      </c>
      <c r="L6" s="55">
        <f>IF($N6="","",INDEX('Cronograma R. Operacional'!$N$5:$N$1000,$N6)&amp;"")</f>
        <v/>
      </c>
      <c r="M6" s="63">
        <f>IF($N6="","",INDEX('Cronograma R. Operacional'!$O$5:$O$1000,$N6)&amp;"")</f>
        <v/>
      </c>
      <c r="N6">
        <f>IFERROR(MATCH(ROW()-4,rOrden_RO,0),"")</f>
        <v/>
      </c>
      <c r="O6">
        <f>IF($N6="","",INDEX('Cronograma R. Operacional'!$T$5:$T$1000,$N6))</f>
        <v/>
      </c>
      <c r="P6">
        <f>IF($N6="","",N(INDEX('Cronograma R. Operacional'!$U$5:$U$1000,$N6)))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5">
        <f>IF($N7="","",INDEX('Cronograma R. Operacional'!$A$5:$A$1000,$N7))</f>
        <v/>
      </c>
      <c r="B7" s="63">
        <f>IF($N7="","",IF($O7="Sub","      ↳  "&amp;INDEX('Cronograma R. Operacional'!$C$5:$C$1000,$N7),INDEX('Cronograma R. Operacional'!$C$5:$C$1000,$N7)&amp;""))</f>
        <v/>
      </c>
      <c r="C7" s="78">
        <f>IF($N7="","",IF(INDEX('Cronograma R. Operacional'!$D$5:$D$1000,$N7)="","",INDEX('Cronograma R. Operacional'!$D$5:$D$1000,$N7)))</f>
        <v/>
      </c>
      <c r="D7" s="78">
        <f>IF($N7="","",IF(INDEX('Cronograma R. Operacional'!$E$5:$E$1000,$N7)="","",INDEX('Cronograma R. Operacional'!$E$5:$E$1000,$N7)))</f>
        <v/>
      </c>
      <c r="E7" s="55">
        <f>IF($N7="","",IF(NOT(ISNUMBER($D7)),"",IF($D7&lt;InicioCiclo,"Antes del ciclo",IF($D7&gt;=InicioCiclo+28,"Después del ciclo","Semana "&amp;(INT(($D7-InicioCiclo)/7)+1)))))</f>
        <v/>
      </c>
      <c r="F7" s="60">
        <f>IF($N7="","",IF($P7&gt;0,IF(1&lt;=SemanaActual,INDEX('Cronograma R. Operacional'!$AA$5:$AA$1000,$N7),""),IF(INDEX('Cronograma R. Operacional'!$H$5:$H$1000,$N7)="","",INDEX('Cronograma R. Operacional'!$H$5:$H$1000,$N7))))</f>
        <v/>
      </c>
      <c r="G7" s="60">
        <f>IF($N7="","",IF($P7&gt;0,IF(2&lt;=SemanaActual,INDEX('Cronograma R. Operacional'!$AB$5:$AB$1000,$N7),""),IF(INDEX('Cronograma R. Operacional'!$I$5:$I$1000,$N7)="","",INDEX('Cronograma R. Operacional'!$I$5:$I$1000,$N7))))</f>
        <v/>
      </c>
      <c r="H7" s="60">
        <f>IF($N7="","",IF($P7&gt;0,IF(3&lt;=SemanaActual,INDEX('Cronograma R. Operacional'!$AC$5:$AC$1000,$N7),""),IF(INDEX('Cronograma R. Operacional'!$J$5:$J$1000,$N7)="","",INDEX('Cronograma R. Operacional'!$J$5:$J$1000,$N7))))</f>
        <v/>
      </c>
      <c r="I7" s="60">
        <f>IF($N7="","",IF($P7&gt;0,IF(4&lt;=SemanaActual,INDEX('Cronograma R. Operacional'!$AD$5:$AD$1000,$N7),""),IF(INDEX('Cronograma R. Operacional'!$K$5:$K$1000,$N7)="","",INDEX('Cronograma R. Operacional'!$K$5:$K$1000,$N7))))</f>
        <v/>
      </c>
      <c r="J7" s="60">
        <f>IF($N7="","",INDEX('Cronograma R. Operacional'!$L$5:$L$1000,$N7))</f>
        <v/>
      </c>
      <c r="K7" s="55">
        <f>IF($N7="","",IF(N($J7)&gt;=1,"Completado",IF(AND(ISNUMBER($D7),$D7&lt;FechaRef),"Vencida",IF(N($J7)&gt;0,"En curso","Pendiente"))))</f>
        <v/>
      </c>
      <c r="L7" s="55">
        <f>IF($N7="","",INDEX('Cronograma R. Operacional'!$N$5:$N$1000,$N7)&amp;"")</f>
        <v/>
      </c>
      <c r="M7" s="63">
        <f>IF($N7="","",INDEX('Cronograma R. Operacional'!$O$5:$O$1000,$N7)&amp;"")</f>
        <v/>
      </c>
      <c r="N7">
        <f>IFERROR(MATCH(ROW()-4,rOrden_RO,0),"")</f>
        <v/>
      </c>
      <c r="O7">
        <f>IF($N7="","",INDEX('Cronograma R. Operacional'!$T$5:$T$1000,$N7))</f>
        <v/>
      </c>
      <c r="P7">
        <f>IF($N7="","",N(INDEX('Cronograma R. Operacional'!$U$5:$U$1000,$N7)))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5">
        <f>IF($N8="","",INDEX('Cronograma R. Operacional'!$A$5:$A$1000,$N8))</f>
        <v/>
      </c>
      <c r="B8" s="63">
        <f>IF($N8="","",IF($O8="Sub","      ↳  "&amp;INDEX('Cronograma R. Operacional'!$C$5:$C$1000,$N8),INDEX('Cronograma R. Operacional'!$C$5:$C$1000,$N8)&amp;""))</f>
        <v/>
      </c>
      <c r="C8" s="78">
        <f>IF($N8="","",IF(INDEX('Cronograma R. Operacional'!$D$5:$D$1000,$N8)="","",INDEX('Cronograma R. Operacional'!$D$5:$D$1000,$N8)))</f>
        <v/>
      </c>
      <c r="D8" s="78">
        <f>IF($N8="","",IF(INDEX('Cronograma R. Operacional'!$E$5:$E$1000,$N8)="","",INDEX('Cronograma R. Operacional'!$E$5:$E$1000,$N8)))</f>
        <v/>
      </c>
      <c r="E8" s="55">
        <f>IF($N8="","",IF(NOT(ISNUMBER($D8)),"",IF($D8&lt;InicioCiclo,"Antes del ciclo",IF($D8&gt;=InicioCiclo+28,"Después del ciclo","Semana "&amp;(INT(($D8-InicioCiclo)/7)+1)))))</f>
        <v/>
      </c>
      <c r="F8" s="60">
        <f>IF($N8="","",IF($P8&gt;0,IF(1&lt;=SemanaActual,INDEX('Cronograma R. Operacional'!$AA$5:$AA$1000,$N8),""),IF(INDEX('Cronograma R. Operacional'!$H$5:$H$1000,$N8)="","",INDEX('Cronograma R. Operacional'!$H$5:$H$1000,$N8))))</f>
        <v/>
      </c>
      <c r="G8" s="60">
        <f>IF($N8="","",IF($P8&gt;0,IF(2&lt;=SemanaActual,INDEX('Cronograma R. Operacional'!$AB$5:$AB$1000,$N8),""),IF(INDEX('Cronograma R. Operacional'!$I$5:$I$1000,$N8)="","",INDEX('Cronograma R. Operacional'!$I$5:$I$1000,$N8))))</f>
        <v/>
      </c>
      <c r="H8" s="60">
        <f>IF($N8="","",IF($P8&gt;0,IF(3&lt;=SemanaActual,INDEX('Cronograma R. Operacional'!$AC$5:$AC$1000,$N8),""),IF(INDEX('Cronograma R. Operacional'!$J$5:$J$1000,$N8)="","",INDEX('Cronograma R. Operacional'!$J$5:$J$1000,$N8))))</f>
        <v/>
      </c>
      <c r="I8" s="60">
        <f>IF($N8="","",IF($P8&gt;0,IF(4&lt;=SemanaActual,INDEX('Cronograma R. Operacional'!$AD$5:$AD$1000,$N8),""),IF(INDEX('Cronograma R. Operacional'!$K$5:$K$1000,$N8)="","",INDEX('Cronograma R. Operacional'!$K$5:$K$1000,$N8))))</f>
        <v/>
      </c>
      <c r="J8" s="60">
        <f>IF($N8="","",INDEX('Cronograma R. Operacional'!$L$5:$L$1000,$N8))</f>
        <v/>
      </c>
      <c r="K8" s="55">
        <f>IF($N8="","",IF(N($J8)&gt;=1,"Completado",IF(AND(ISNUMBER($D8),$D8&lt;FechaRef),"Vencida",IF(N($J8)&gt;0,"En curso","Pendiente"))))</f>
        <v/>
      </c>
      <c r="L8" s="55">
        <f>IF($N8="","",INDEX('Cronograma R. Operacional'!$N$5:$N$1000,$N8)&amp;"")</f>
        <v/>
      </c>
      <c r="M8" s="63">
        <f>IF($N8="","",INDEX('Cronograma R. Operacional'!$O$5:$O$1000,$N8)&amp;"")</f>
        <v/>
      </c>
      <c r="N8">
        <f>IFERROR(MATCH(ROW()-4,rOrden_RO,0),"")</f>
        <v/>
      </c>
      <c r="O8">
        <f>IF($N8="","",INDEX('Cronograma R. Operacional'!$T$5:$T$1000,$N8))</f>
        <v/>
      </c>
      <c r="P8">
        <f>IF($N8="","",N(INDEX('Cronograma R. Operacional'!$U$5:$U$1000,$N8)))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5">
        <f>IF($N9="","",INDEX('Cronograma R. Operacional'!$A$5:$A$1000,$N9))</f>
        <v/>
      </c>
      <c r="B9" s="63">
        <f>IF($N9="","",IF($O9="Sub","      ↳  "&amp;INDEX('Cronograma R. Operacional'!$C$5:$C$1000,$N9),INDEX('Cronograma R. Operacional'!$C$5:$C$1000,$N9)&amp;""))</f>
        <v/>
      </c>
      <c r="C9" s="78">
        <f>IF($N9="","",IF(INDEX('Cronograma R. Operacional'!$D$5:$D$1000,$N9)="","",INDEX('Cronograma R. Operacional'!$D$5:$D$1000,$N9)))</f>
        <v/>
      </c>
      <c r="D9" s="78">
        <f>IF($N9="","",IF(INDEX('Cronograma R. Operacional'!$E$5:$E$1000,$N9)="","",INDEX('Cronograma R. Operacional'!$E$5:$E$1000,$N9)))</f>
        <v/>
      </c>
      <c r="E9" s="55">
        <f>IF($N9="","",IF(NOT(ISNUMBER($D9)),"",IF($D9&lt;InicioCiclo,"Antes del ciclo",IF($D9&gt;=InicioCiclo+28,"Después del ciclo","Semana "&amp;(INT(($D9-InicioCiclo)/7)+1)))))</f>
        <v/>
      </c>
      <c r="F9" s="60">
        <f>IF($N9="","",IF($P9&gt;0,IF(1&lt;=SemanaActual,INDEX('Cronograma R. Operacional'!$AA$5:$AA$1000,$N9),""),IF(INDEX('Cronograma R. Operacional'!$H$5:$H$1000,$N9)="","",INDEX('Cronograma R. Operacional'!$H$5:$H$1000,$N9))))</f>
        <v/>
      </c>
      <c r="G9" s="60">
        <f>IF($N9="","",IF($P9&gt;0,IF(2&lt;=SemanaActual,INDEX('Cronograma R. Operacional'!$AB$5:$AB$1000,$N9),""),IF(INDEX('Cronograma R. Operacional'!$I$5:$I$1000,$N9)="","",INDEX('Cronograma R. Operacional'!$I$5:$I$1000,$N9))))</f>
        <v/>
      </c>
      <c r="H9" s="60">
        <f>IF($N9="","",IF($P9&gt;0,IF(3&lt;=SemanaActual,INDEX('Cronograma R. Operacional'!$AC$5:$AC$1000,$N9),""),IF(INDEX('Cronograma R. Operacional'!$J$5:$J$1000,$N9)="","",INDEX('Cronograma R. Operacional'!$J$5:$J$1000,$N9))))</f>
        <v/>
      </c>
      <c r="I9" s="60">
        <f>IF($N9="","",IF($P9&gt;0,IF(4&lt;=SemanaActual,INDEX('Cronograma R. Operacional'!$AD$5:$AD$1000,$N9),""),IF(INDEX('Cronograma R. Operacional'!$K$5:$K$1000,$N9)="","",INDEX('Cronograma R. Operacional'!$K$5:$K$1000,$N9))))</f>
        <v/>
      </c>
      <c r="J9" s="60">
        <f>IF($N9="","",INDEX('Cronograma R. Operacional'!$L$5:$L$1000,$N9))</f>
        <v/>
      </c>
      <c r="K9" s="55">
        <f>IF($N9="","",IF(N($J9)&gt;=1,"Completado",IF(AND(ISNUMBER($D9),$D9&lt;FechaRef),"Vencida",IF(N($J9)&gt;0,"En curso","Pendiente"))))</f>
        <v/>
      </c>
      <c r="L9" s="55">
        <f>IF($N9="","",INDEX('Cronograma R. Operacional'!$N$5:$N$1000,$N9)&amp;"")</f>
        <v/>
      </c>
      <c r="M9" s="63">
        <f>IF($N9="","",INDEX('Cronograma R. Operacional'!$O$5:$O$1000,$N9)&amp;"")</f>
        <v/>
      </c>
      <c r="N9">
        <f>IFERROR(MATCH(ROW()-4,rOrden_RO,0),"")</f>
        <v/>
      </c>
      <c r="O9">
        <f>IF($N9="","",INDEX('Cronograma R. Operacional'!$T$5:$T$1000,$N9))</f>
        <v/>
      </c>
      <c r="P9">
        <f>IF($N9="","",N(INDEX('Cronograma R. Operacional'!$U$5:$U$1000,$N9)))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5">
        <f>IF($N10="","",INDEX('Cronograma R. Operacional'!$A$5:$A$1000,$N10))</f>
        <v/>
      </c>
      <c r="B10" s="63">
        <f>IF($N10="","",IF($O10="Sub","      ↳  "&amp;INDEX('Cronograma R. Operacional'!$C$5:$C$1000,$N10),INDEX('Cronograma R. Operacional'!$C$5:$C$1000,$N10)&amp;""))</f>
        <v/>
      </c>
      <c r="C10" s="78">
        <f>IF($N10="","",IF(INDEX('Cronograma R. Operacional'!$D$5:$D$1000,$N10)="","",INDEX('Cronograma R. Operacional'!$D$5:$D$1000,$N10)))</f>
        <v/>
      </c>
      <c r="D10" s="78">
        <f>IF($N10="","",IF(INDEX('Cronograma R. Operacional'!$E$5:$E$1000,$N10)="","",INDEX('Cronograma R. Operacional'!$E$5:$E$1000,$N10)))</f>
        <v/>
      </c>
      <c r="E10" s="55">
        <f>IF($N10="","",IF(NOT(ISNUMBER($D10)),"",IF($D10&lt;InicioCiclo,"Antes del ciclo",IF($D10&gt;=InicioCiclo+28,"Después del ciclo","Semana "&amp;(INT(($D10-InicioCiclo)/7)+1)))))</f>
        <v/>
      </c>
      <c r="F10" s="60">
        <f>IF($N10="","",IF($P10&gt;0,IF(1&lt;=SemanaActual,INDEX('Cronograma R. Operacional'!$AA$5:$AA$1000,$N10),""),IF(INDEX('Cronograma R. Operacional'!$H$5:$H$1000,$N10)="","",INDEX('Cronograma R. Operacional'!$H$5:$H$1000,$N10))))</f>
        <v/>
      </c>
      <c r="G10" s="60">
        <f>IF($N10="","",IF($P10&gt;0,IF(2&lt;=SemanaActual,INDEX('Cronograma R. Operacional'!$AB$5:$AB$1000,$N10),""),IF(INDEX('Cronograma R. Operacional'!$I$5:$I$1000,$N10)="","",INDEX('Cronograma R. Operacional'!$I$5:$I$1000,$N10))))</f>
        <v/>
      </c>
      <c r="H10" s="60">
        <f>IF($N10="","",IF($P10&gt;0,IF(3&lt;=SemanaActual,INDEX('Cronograma R. Operacional'!$AC$5:$AC$1000,$N10),""),IF(INDEX('Cronograma R. Operacional'!$J$5:$J$1000,$N10)="","",INDEX('Cronograma R. Operacional'!$J$5:$J$1000,$N10))))</f>
        <v/>
      </c>
      <c r="I10" s="60">
        <f>IF($N10="","",IF($P10&gt;0,IF(4&lt;=SemanaActual,INDEX('Cronograma R. Operacional'!$AD$5:$AD$1000,$N10),""),IF(INDEX('Cronograma R. Operacional'!$K$5:$K$1000,$N10)="","",INDEX('Cronograma R. Operacional'!$K$5:$K$1000,$N10))))</f>
        <v/>
      </c>
      <c r="J10" s="60">
        <f>IF($N10="","",INDEX('Cronograma R. Operacional'!$L$5:$L$1000,$N10))</f>
        <v/>
      </c>
      <c r="K10" s="55">
        <f>IF($N10="","",IF(N($J10)&gt;=1,"Completado",IF(AND(ISNUMBER($D10),$D10&lt;FechaRef),"Vencida",IF(N($J10)&gt;0,"En curso","Pendiente"))))</f>
        <v/>
      </c>
      <c r="L10" s="55">
        <f>IF($N10="","",INDEX('Cronograma R. Operacional'!$N$5:$N$1000,$N10)&amp;"")</f>
        <v/>
      </c>
      <c r="M10" s="63">
        <f>IF($N10="","",INDEX('Cronograma R. Operacional'!$O$5:$O$1000,$N10)&amp;"")</f>
        <v/>
      </c>
      <c r="N10">
        <f>IFERROR(MATCH(ROW()-4,rOrden_RO,0),"")</f>
        <v/>
      </c>
      <c r="O10">
        <f>IF($N10="","",INDEX('Cronograma R. Operacional'!$T$5:$T$1000,$N10))</f>
        <v/>
      </c>
      <c r="P10">
        <f>IF($N10="","",N(INDEX('Cronograma R. Operacional'!$U$5:$U$1000,$N10)))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5">
        <f>IF($N11="","",INDEX('Cronograma R. Operacional'!$A$5:$A$1000,$N11))</f>
        <v/>
      </c>
      <c r="B11" s="63">
        <f>IF($N11="","",IF($O11="Sub","      ↳  "&amp;INDEX('Cronograma R. Operacional'!$C$5:$C$1000,$N11),INDEX('Cronograma R. Operacional'!$C$5:$C$1000,$N11)&amp;""))</f>
        <v/>
      </c>
      <c r="C11" s="78">
        <f>IF($N11="","",IF(INDEX('Cronograma R. Operacional'!$D$5:$D$1000,$N11)="","",INDEX('Cronograma R. Operacional'!$D$5:$D$1000,$N11)))</f>
        <v/>
      </c>
      <c r="D11" s="78">
        <f>IF($N11="","",IF(INDEX('Cronograma R. Operacional'!$E$5:$E$1000,$N11)="","",INDEX('Cronograma R. Operacional'!$E$5:$E$1000,$N11)))</f>
        <v/>
      </c>
      <c r="E11" s="55">
        <f>IF($N11="","",IF(NOT(ISNUMBER($D11)),"",IF($D11&lt;InicioCiclo,"Antes del ciclo",IF($D11&gt;=InicioCiclo+28,"Después del ciclo","Semana "&amp;(INT(($D11-InicioCiclo)/7)+1)))))</f>
        <v/>
      </c>
      <c r="F11" s="60">
        <f>IF($N11="","",IF($P11&gt;0,IF(1&lt;=SemanaActual,INDEX('Cronograma R. Operacional'!$AA$5:$AA$1000,$N11),""),IF(INDEX('Cronograma R. Operacional'!$H$5:$H$1000,$N11)="","",INDEX('Cronograma R. Operacional'!$H$5:$H$1000,$N11))))</f>
        <v/>
      </c>
      <c r="G11" s="60">
        <f>IF($N11="","",IF($P11&gt;0,IF(2&lt;=SemanaActual,INDEX('Cronograma R. Operacional'!$AB$5:$AB$1000,$N11),""),IF(INDEX('Cronograma R. Operacional'!$I$5:$I$1000,$N11)="","",INDEX('Cronograma R. Operacional'!$I$5:$I$1000,$N11))))</f>
        <v/>
      </c>
      <c r="H11" s="60">
        <f>IF($N11="","",IF($P11&gt;0,IF(3&lt;=SemanaActual,INDEX('Cronograma R. Operacional'!$AC$5:$AC$1000,$N11),""),IF(INDEX('Cronograma R. Operacional'!$J$5:$J$1000,$N11)="","",INDEX('Cronograma R. Operacional'!$J$5:$J$1000,$N11))))</f>
        <v/>
      </c>
      <c r="I11" s="60">
        <f>IF($N11="","",IF($P11&gt;0,IF(4&lt;=SemanaActual,INDEX('Cronograma R. Operacional'!$AD$5:$AD$1000,$N11),""),IF(INDEX('Cronograma R. Operacional'!$K$5:$K$1000,$N11)="","",INDEX('Cronograma R. Operacional'!$K$5:$K$1000,$N11))))</f>
        <v/>
      </c>
      <c r="J11" s="60">
        <f>IF($N11="","",INDEX('Cronograma R. Operacional'!$L$5:$L$1000,$N11))</f>
        <v/>
      </c>
      <c r="K11" s="55">
        <f>IF($N11="","",IF(N($J11)&gt;=1,"Completado",IF(AND(ISNUMBER($D11),$D11&lt;FechaRef),"Vencida",IF(N($J11)&gt;0,"En curso","Pendiente"))))</f>
        <v/>
      </c>
      <c r="L11" s="55">
        <f>IF($N11="","",INDEX('Cronograma R. Operacional'!$N$5:$N$1000,$N11)&amp;"")</f>
        <v/>
      </c>
      <c r="M11" s="63">
        <f>IF($N11="","",INDEX('Cronograma R. Operacional'!$O$5:$O$1000,$N11)&amp;"")</f>
        <v/>
      </c>
      <c r="N11">
        <f>IFERROR(MATCH(ROW()-4,rOrden_RO,0),"")</f>
        <v/>
      </c>
      <c r="O11">
        <f>IF($N11="","",INDEX('Cronograma R. Operacional'!$T$5:$T$1000,$N11))</f>
        <v/>
      </c>
      <c r="P11">
        <f>IF($N11="","",N(INDEX('Cronograma R. Operacional'!$U$5:$U$1000,$N11)))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5">
        <f>IF($N12="","",INDEX('Cronograma R. Operacional'!$A$5:$A$1000,$N12))</f>
        <v/>
      </c>
      <c r="B12" s="63">
        <f>IF($N12="","",IF($O12="Sub","      ↳  "&amp;INDEX('Cronograma R. Operacional'!$C$5:$C$1000,$N12),INDEX('Cronograma R. Operacional'!$C$5:$C$1000,$N12)&amp;""))</f>
        <v/>
      </c>
      <c r="C12" s="78">
        <f>IF($N12="","",IF(INDEX('Cronograma R. Operacional'!$D$5:$D$1000,$N12)="","",INDEX('Cronograma R. Operacional'!$D$5:$D$1000,$N12)))</f>
        <v/>
      </c>
      <c r="D12" s="78">
        <f>IF($N12="","",IF(INDEX('Cronograma R. Operacional'!$E$5:$E$1000,$N12)="","",INDEX('Cronograma R. Operacional'!$E$5:$E$1000,$N12)))</f>
        <v/>
      </c>
      <c r="E12" s="55">
        <f>IF($N12="","",IF(NOT(ISNUMBER($D12)),"",IF($D12&lt;InicioCiclo,"Antes del ciclo",IF($D12&gt;=InicioCiclo+28,"Después del ciclo","Semana "&amp;(INT(($D12-InicioCiclo)/7)+1)))))</f>
        <v/>
      </c>
      <c r="F12" s="60">
        <f>IF($N12="","",IF($P12&gt;0,IF(1&lt;=SemanaActual,INDEX('Cronograma R. Operacional'!$AA$5:$AA$1000,$N12),""),IF(INDEX('Cronograma R. Operacional'!$H$5:$H$1000,$N12)="","",INDEX('Cronograma R. Operacional'!$H$5:$H$1000,$N12))))</f>
        <v/>
      </c>
      <c r="G12" s="60">
        <f>IF($N12="","",IF($P12&gt;0,IF(2&lt;=SemanaActual,INDEX('Cronograma R. Operacional'!$AB$5:$AB$1000,$N12),""),IF(INDEX('Cronograma R. Operacional'!$I$5:$I$1000,$N12)="","",INDEX('Cronograma R. Operacional'!$I$5:$I$1000,$N12))))</f>
        <v/>
      </c>
      <c r="H12" s="60">
        <f>IF($N12="","",IF($P12&gt;0,IF(3&lt;=SemanaActual,INDEX('Cronograma R. Operacional'!$AC$5:$AC$1000,$N12),""),IF(INDEX('Cronograma R. Operacional'!$J$5:$J$1000,$N12)="","",INDEX('Cronograma R. Operacional'!$J$5:$J$1000,$N12))))</f>
        <v/>
      </c>
      <c r="I12" s="60">
        <f>IF($N12="","",IF($P12&gt;0,IF(4&lt;=SemanaActual,INDEX('Cronograma R. Operacional'!$AD$5:$AD$1000,$N12),""),IF(INDEX('Cronograma R. Operacional'!$K$5:$K$1000,$N12)="","",INDEX('Cronograma R. Operacional'!$K$5:$K$1000,$N12))))</f>
        <v/>
      </c>
      <c r="J12" s="60">
        <f>IF($N12="","",INDEX('Cronograma R. Operacional'!$L$5:$L$1000,$N12))</f>
        <v/>
      </c>
      <c r="K12" s="55">
        <f>IF($N12="","",IF(N($J12)&gt;=1,"Completado",IF(AND(ISNUMBER($D12),$D12&lt;FechaRef),"Vencida",IF(N($J12)&gt;0,"En curso","Pendiente"))))</f>
        <v/>
      </c>
      <c r="L12" s="55">
        <f>IF($N12="","",INDEX('Cronograma R. Operacional'!$N$5:$N$1000,$N12)&amp;"")</f>
        <v/>
      </c>
      <c r="M12" s="63">
        <f>IF($N12="","",INDEX('Cronograma R. Operacional'!$O$5:$O$1000,$N12)&amp;"")</f>
        <v/>
      </c>
      <c r="N12">
        <f>IFERROR(MATCH(ROW()-4,rOrden_RO,0),"")</f>
        <v/>
      </c>
      <c r="O12">
        <f>IF($N12="","",INDEX('Cronograma R. Operacional'!$T$5:$T$1000,$N12))</f>
        <v/>
      </c>
      <c r="P12">
        <f>IF($N12="","",N(INDEX('Cronograma R. Operacional'!$U$5:$U$1000,$N12)))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5">
        <f>IF($N13="","",INDEX('Cronograma R. Operacional'!$A$5:$A$1000,$N13))</f>
        <v/>
      </c>
      <c r="B13" s="63">
        <f>IF($N13="","",IF($O13="Sub","      ↳  "&amp;INDEX('Cronograma R. Operacional'!$C$5:$C$1000,$N13),INDEX('Cronograma R. Operacional'!$C$5:$C$1000,$N13)&amp;""))</f>
        <v/>
      </c>
      <c r="C13" s="78">
        <f>IF($N13="","",IF(INDEX('Cronograma R. Operacional'!$D$5:$D$1000,$N13)="","",INDEX('Cronograma R. Operacional'!$D$5:$D$1000,$N13)))</f>
        <v/>
      </c>
      <c r="D13" s="78">
        <f>IF($N13="","",IF(INDEX('Cronograma R. Operacional'!$E$5:$E$1000,$N13)="","",INDEX('Cronograma R. Operacional'!$E$5:$E$1000,$N13)))</f>
        <v/>
      </c>
      <c r="E13" s="55">
        <f>IF($N13="","",IF(NOT(ISNUMBER($D13)),"",IF($D13&lt;InicioCiclo,"Antes del ciclo",IF($D13&gt;=InicioCiclo+28,"Después del ciclo","Semana "&amp;(INT(($D13-InicioCiclo)/7)+1)))))</f>
        <v/>
      </c>
      <c r="F13" s="60">
        <f>IF($N13="","",IF($P13&gt;0,IF(1&lt;=SemanaActual,INDEX('Cronograma R. Operacional'!$AA$5:$AA$1000,$N13),""),IF(INDEX('Cronograma R. Operacional'!$H$5:$H$1000,$N13)="","",INDEX('Cronograma R. Operacional'!$H$5:$H$1000,$N13))))</f>
        <v/>
      </c>
      <c r="G13" s="60">
        <f>IF($N13="","",IF($P13&gt;0,IF(2&lt;=SemanaActual,INDEX('Cronograma R. Operacional'!$AB$5:$AB$1000,$N13),""),IF(INDEX('Cronograma R. Operacional'!$I$5:$I$1000,$N13)="","",INDEX('Cronograma R. Operacional'!$I$5:$I$1000,$N13))))</f>
        <v/>
      </c>
      <c r="H13" s="60">
        <f>IF($N13="","",IF($P13&gt;0,IF(3&lt;=SemanaActual,INDEX('Cronograma R. Operacional'!$AC$5:$AC$1000,$N13),""),IF(INDEX('Cronograma R. Operacional'!$J$5:$J$1000,$N13)="","",INDEX('Cronograma R. Operacional'!$J$5:$J$1000,$N13))))</f>
        <v/>
      </c>
      <c r="I13" s="60">
        <f>IF($N13="","",IF($P13&gt;0,IF(4&lt;=SemanaActual,INDEX('Cronograma R. Operacional'!$AD$5:$AD$1000,$N13),""),IF(INDEX('Cronograma R. Operacional'!$K$5:$K$1000,$N13)="","",INDEX('Cronograma R. Operacional'!$K$5:$K$1000,$N13))))</f>
        <v/>
      </c>
      <c r="J13" s="60">
        <f>IF($N13="","",INDEX('Cronograma R. Operacional'!$L$5:$L$1000,$N13))</f>
        <v/>
      </c>
      <c r="K13" s="55">
        <f>IF($N13="","",IF(N($J13)&gt;=1,"Completado",IF(AND(ISNUMBER($D13),$D13&lt;FechaRef),"Vencida",IF(N($J13)&gt;0,"En curso","Pendiente"))))</f>
        <v/>
      </c>
      <c r="L13" s="55">
        <f>IF($N13="","",INDEX('Cronograma R. Operacional'!$N$5:$N$1000,$N13)&amp;"")</f>
        <v/>
      </c>
      <c r="M13" s="63">
        <f>IF($N13="","",INDEX('Cronograma R. Operacional'!$O$5:$O$1000,$N13)&amp;"")</f>
        <v/>
      </c>
      <c r="N13">
        <f>IFERROR(MATCH(ROW()-4,rOrden_RO,0),"")</f>
        <v/>
      </c>
      <c r="O13">
        <f>IF($N13="","",INDEX('Cronograma R. Operacional'!$T$5:$T$1000,$N13))</f>
        <v/>
      </c>
      <c r="P13">
        <f>IF($N13="","",N(INDEX('Cronograma R. Operacional'!$U$5:$U$1000,$N13)))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5">
        <f>IF($N14="","",INDEX('Cronograma R. Operacional'!$A$5:$A$1000,$N14))</f>
        <v/>
      </c>
      <c r="B14" s="63">
        <f>IF($N14="","",IF($O14="Sub","      ↳  "&amp;INDEX('Cronograma R. Operacional'!$C$5:$C$1000,$N14),INDEX('Cronograma R. Operacional'!$C$5:$C$1000,$N14)&amp;""))</f>
        <v/>
      </c>
      <c r="C14" s="78">
        <f>IF($N14="","",IF(INDEX('Cronograma R. Operacional'!$D$5:$D$1000,$N14)="","",INDEX('Cronograma R. Operacional'!$D$5:$D$1000,$N14)))</f>
        <v/>
      </c>
      <c r="D14" s="78">
        <f>IF($N14="","",IF(INDEX('Cronograma R. Operacional'!$E$5:$E$1000,$N14)="","",INDEX('Cronograma R. Operacional'!$E$5:$E$1000,$N14)))</f>
        <v/>
      </c>
      <c r="E14" s="55">
        <f>IF($N14="","",IF(NOT(ISNUMBER($D14)),"",IF($D14&lt;InicioCiclo,"Antes del ciclo",IF($D14&gt;=InicioCiclo+28,"Después del ciclo","Semana "&amp;(INT(($D14-InicioCiclo)/7)+1)))))</f>
        <v/>
      </c>
      <c r="F14" s="60">
        <f>IF($N14="","",IF($P14&gt;0,IF(1&lt;=SemanaActual,INDEX('Cronograma R. Operacional'!$AA$5:$AA$1000,$N14),""),IF(INDEX('Cronograma R. Operacional'!$H$5:$H$1000,$N14)="","",INDEX('Cronograma R. Operacional'!$H$5:$H$1000,$N14))))</f>
        <v/>
      </c>
      <c r="G14" s="60">
        <f>IF($N14="","",IF($P14&gt;0,IF(2&lt;=SemanaActual,INDEX('Cronograma R. Operacional'!$AB$5:$AB$1000,$N14),""),IF(INDEX('Cronograma R. Operacional'!$I$5:$I$1000,$N14)="","",INDEX('Cronograma R. Operacional'!$I$5:$I$1000,$N14))))</f>
        <v/>
      </c>
      <c r="H14" s="60">
        <f>IF($N14="","",IF($P14&gt;0,IF(3&lt;=SemanaActual,INDEX('Cronograma R. Operacional'!$AC$5:$AC$1000,$N14),""),IF(INDEX('Cronograma R. Operacional'!$J$5:$J$1000,$N14)="","",INDEX('Cronograma R. Operacional'!$J$5:$J$1000,$N14))))</f>
        <v/>
      </c>
      <c r="I14" s="60">
        <f>IF($N14="","",IF($P14&gt;0,IF(4&lt;=SemanaActual,INDEX('Cronograma R. Operacional'!$AD$5:$AD$1000,$N14),""),IF(INDEX('Cronograma R. Operacional'!$K$5:$K$1000,$N14)="","",INDEX('Cronograma R. Operacional'!$K$5:$K$1000,$N14))))</f>
        <v/>
      </c>
      <c r="J14" s="60">
        <f>IF($N14="","",INDEX('Cronograma R. Operacional'!$L$5:$L$1000,$N14))</f>
        <v/>
      </c>
      <c r="K14" s="55">
        <f>IF($N14="","",IF(N($J14)&gt;=1,"Completado",IF(AND(ISNUMBER($D14),$D14&lt;FechaRef),"Vencida",IF(N($J14)&gt;0,"En curso","Pendiente"))))</f>
        <v/>
      </c>
      <c r="L14" s="55">
        <f>IF($N14="","",INDEX('Cronograma R. Operacional'!$N$5:$N$1000,$N14)&amp;"")</f>
        <v/>
      </c>
      <c r="M14" s="63">
        <f>IF($N14="","",INDEX('Cronograma R. Operacional'!$O$5:$O$1000,$N14)&amp;"")</f>
        <v/>
      </c>
      <c r="N14">
        <f>IFERROR(MATCH(ROW()-4,rOrden_RO,0),"")</f>
        <v/>
      </c>
      <c r="O14">
        <f>IF($N14="","",INDEX('Cronograma R. Operacional'!$T$5:$T$1000,$N14))</f>
        <v/>
      </c>
      <c r="P14">
        <f>IF($N14="","",N(INDEX('Cronograma R. Operacional'!$U$5:$U$1000,$N14)))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5">
        <f>IF($N15="","",INDEX('Cronograma R. Operacional'!$A$5:$A$1000,$N15))</f>
        <v/>
      </c>
      <c r="B15" s="63">
        <f>IF($N15="","",IF($O15="Sub","      ↳  "&amp;INDEX('Cronograma R. Operacional'!$C$5:$C$1000,$N15),INDEX('Cronograma R. Operacional'!$C$5:$C$1000,$N15)&amp;""))</f>
        <v/>
      </c>
      <c r="C15" s="78">
        <f>IF($N15="","",IF(INDEX('Cronograma R. Operacional'!$D$5:$D$1000,$N15)="","",INDEX('Cronograma R. Operacional'!$D$5:$D$1000,$N15)))</f>
        <v/>
      </c>
      <c r="D15" s="78">
        <f>IF($N15="","",IF(INDEX('Cronograma R. Operacional'!$E$5:$E$1000,$N15)="","",INDEX('Cronograma R. Operacional'!$E$5:$E$1000,$N15)))</f>
        <v/>
      </c>
      <c r="E15" s="55">
        <f>IF($N15="","",IF(NOT(ISNUMBER($D15)),"",IF($D15&lt;InicioCiclo,"Antes del ciclo",IF($D15&gt;=InicioCiclo+28,"Después del ciclo","Semana "&amp;(INT(($D15-InicioCiclo)/7)+1)))))</f>
        <v/>
      </c>
      <c r="F15" s="60">
        <f>IF($N15="","",IF($P15&gt;0,IF(1&lt;=SemanaActual,INDEX('Cronograma R. Operacional'!$AA$5:$AA$1000,$N15),""),IF(INDEX('Cronograma R. Operacional'!$H$5:$H$1000,$N15)="","",INDEX('Cronograma R. Operacional'!$H$5:$H$1000,$N15))))</f>
        <v/>
      </c>
      <c r="G15" s="60">
        <f>IF($N15="","",IF($P15&gt;0,IF(2&lt;=SemanaActual,INDEX('Cronograma R. Operacional'!$AB$5:$AB$1000,$N15),""),IF(INDEX('Cronograma R. Operacional'!$I$5:$I$1000,$N15)="","",INDEX('Cronograma R. Operacional'!$I$5:$I$1000,$N15))))</f>
        <v/>
      </c>
      <c r="H15" s="60">
        <f>IF($N15="","",IF($P15&gt;0,IF(3&lt;=SemanaActual,INDEX('Cronograma R. Operacional'!$AC$5:$AC$1000,$N15),""),IF(INDEX('Cronograma R. Operacional'!$J$5:$J$1000,$N15)="","",INDEX('Cronograma R. Operacional'!$J$5:$J$1000,$N15))))</f>
        <v/>
      </c>
      <c r="I15" s="60">
        <f>IF($N15="","",IF($P15&gt;0,IF(4&lt;=SemanaActual,INDEX('Cronograma R. Operacional'!$AD$5:$AD$1000,$N15),""),IF(INDEX('Cronograma R. Operacional'!$K$5:$K$1000,$N15)="","",INDEX('Cronograma R. Operacional'!$K$5:$K$1000,$N15))))</f>
        <v/>
      </c>
      <c r="J15" s="60">
        <f>IF($N15="","",INDEX('Cronograma R. Operacional'!$L$5:$L$1000,$N15))</f>
        <v/>
      </c>
      <c r="K15" s="55">
        <f>IF($N15="","",IF(N($J15)&gt;=1,"Completado",IF(AND(ISNUMBER($D15),$D15&lt;FechaRef),"Vencida",IF(N($J15)&gt;0,"En curso","Pendiente"))))</f>
        <v/>
      </c>
      <c r="L15" s="55">
        <f>IF($N15="","",INDEX('Cronograma R. Operacional'!$N$5:$N$1000,$N15)&amp;"")</f>
        <v/>
      </c>
      <c r="M15" s="63">
        <f>IF($N15="","",INDEX('Cronograma R. Operacional'!$O$5:$O$1000,$N15)&amp;"")</f>
        <v/>
      </c>
      <c r="N15">
        <f>IFERROR(MATCH(ROW()-4,rOrden_RO,0),"")</f>
        <v/>
      </c>
      <c r="O15">
        <f>IF($N15="","",INDEX('Cronograma R. Operacional'!$T$5:$T$1000,$N15))</f>
        <v/>
      </c>
      <c r="P15">
        <f>IF($N15="","",N(INDEX('Cronograma R. Operacional'!$U$5:$U$1000,$N15)))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5">
        <f>IF($N16="","",INDEX('Cronograma R. Operacional'!$A$5:$A$1000,$N16))</f>
        <v/>
      </c>
      <c r="B16" s="63">
        <f>IF($N16="","",IF($O16="Sub","      ↳  "&amp;INDEX('Cronograma R. Operacional'!$C$5:$C$1000,$N16),INDEX('Cronograma R. Operacional'!$C$5:$C$1000,$N16)&amp;""))</f>
        <v/>
      </c>
      <c r="C16" s="78">
        <f>IF($N16="","",IF(INDEX('Cronograma R. Operacional'!$D$5:$D$1000,$N16)="","",INDEX('Cronograma R. Operacional'!$D$5:$D$1000,$N16)))</f>
        <v/>
      </c>
      <c r="D16" s="78">
        <f>IF($N16="","",IF(INDEX('Cronograma R. Operacional'!$E$5:$E$1000,$N16)="","",INDEX('Cronograma R. Operacional'!$E$5:$E$1000,$N16)))</f>
        <v/>
      </c>
      <c r="E16" s="55">
        <f>IF($N16="","",IF(NOT(ISNUMBER($D16)),"",IF($D16&lt;InicioCiclo,"Antes del ciclo",IF($D16&gt;=InicioCiclo+28,"Después del ciclo","Semana "&amp;(INT(($D16-InicioCiclo)/7)+1)))))</f>
        <v/>
      </c>
      <c r="F16" s="60">
        <f>IF($N16="","",IF($P16&gt;0,IF(1&lt;=SemanaActual,INDEX('Cronograma R. Operacional'!$AA$5:$AA$1000,$N16),""),IF(INDEX('Cronograma R. Operacional'!$H$5:$H$1000,$N16)="","",INDEX('Cronograma R. Operacional'!$H$5:$H$1000,$N16))))</f>
        <v/>
      </c>
      <c r="G16" s="60">
        <f>IF($N16="","",IF($P16&gt;0,IF(2&lt;=SemanaActual,INDEX('Cronograma R. Operacional'!$AB$5:$AB$1000,$N16),""),IF(INDEX('Cronograma R. Operacional'!$I$5:$I$1000,$N16)="","",INDEX('Cronograma R. Operacional'!$I$5:$I$1000,$N16))))</f>
        <v/>
      </c>
      <c r="H16" s="60">
        <f>IF($N16="","",IF($P16&gt;0,IF(3&lt;=SemanaActual,INDEX('Cronograma R. Operacional'!$AC$5:$AC$1000,$N16),""),IF(INDEX('Cronograma R. Operacional'!$J$5:$J$1000,$N16)="","",INDEX('Cronograma R. Operacional'!$J$5:$J$1000,$N16))))</f>
        <v/>
      </c>
      <c r="I16" s="60">
        <f>IF($N16="","",IF($P16&gt;0,IF(4&lt;=SemanaActual,INDEX('Cronograma R. Operacional'!$AD$5:$AD$1000,$N16),""),IF(INDEX('Cronograma R. Operacional'!$K$5:$K$1000,$N16)="","",INDEX('Cronograma R. Operacional'!$K$5:$K$1000,$N16))))</f>
        <v/>
      </c>
      <c r="J16" s="60">
        <f>IF($N16="","",INDEX('Cronograma R. Operacional'!$L$5:$L$1000,$N16))</f>
        <v/>
      </c>
      <c r="K16" s="55">
        <f>IF($N16="","",IF(N($J16)&gt;=1,"Completado",IF(AND(ISNUMBER($D16),$D16&lt;FechaRef),"Vencida",IF(N($J16)&gt;0,"En curso","Pendiente"))))</f>
        <v/>
      </c>
      <c r="L16" s="55">
        <f>IF($N16="","",INDEX('Cronograma R. Operacional'!$N$5:$N$1000,$N16)&amp;"")</f>
        <v/>
      </c>
      <c r="M16" s="63">
        <f>IF($N16="","",INDEX('Cronograma R. Operacional'!$O$5:$O$1000,$N16)&amp;"")</f>
        <v/>
      </c>
      <c r="N16">
        <f>IFERROR(MATCH(ROW()-4,rOrden_RO,0),"")</f>
        <v/>
      </c>
      <c r="O16">
        <f>IF($N16="","",INDEX('Cronograma R. Operacional'!$T$5:$T$1000,$N16))</f>
        <v/>
      </c>
      <c r="P16">
        <f>IF($N16="","",N(INDEX('Cronograma R. Operacional'!$U$5:$U$1000,$N16)))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5">
        <f>IF($N17="","",INDEX('Cronograma R. Operacional'!$A$5:$A$1000,$N17))</f>
        <v/>
      </c>
      <c r="B17" s="63">
        <f>IF($N17="","",IF($O17="Sub","      ↳  "&amp;INDEX('Cronograma R. Operacional'!$C$5:$C$1000,$N17),INDEX('Cronograma R. Operacional'!$C$5:$C$1000,$N17)&amp;""))</f>
        <v/>
      </c>
      <c r="C17" s="78">
        <f>IF($N17="","",IF(INDEX('Cronograma R. Operacional'!$D$5:$D$1000,$N17)="","",INDEX('Cronograma R. Operacional'!$D$5:$D$1000,$N17)))</f>
        <v/>
      </c>
      <c r="D17" s="78">
        <f>IF($N17="","",IF(INDEX('Cronograma R. Operacional'!$E$5:$E$1000,$N17)="","",INDEX('Cronograma R. Operacional'!$E$5:$E$1000,$N17)))</f>
        <v/>
      </c>
      <c r="E17" s="55">
        <f>IF($N17="","",IF(NOT(ISNUMBER($D17)),"",IF($D17&lt;InicioCiclo,"Antes del ciclo",IF($D17&gt;=InicioCiclo+28,"Después del ciclo","Semana "&amp;(INT(($D17-InicioCiclo)/7)+1)))))</f>
        <v/>
      </c>
      <c r="F17" s="60">
        <f>IF($N17="","",IF($P17&gt;0,IF(1&lt;=SemanaActual,INDEX('Cronograma R. Operacional'!$AA$5:$AA$1000,$N17),""),IF(INDEX('Cronograma R. Operacional'!$H$5:$H$1000,$N17)="","",INDEX('Cronograma R. Operacional'!$H$5:$H$1000,$N17))))</f>
        <v/>
      </c>
      <c r="G17" s="60">
        <f>IF($N17="","",IF($P17&gt;0,IF(2&lt;=SemanaActual,INDEX('Cronograma R. Operacional'!$AB$5:$AB$1000,$N17),""),IF(INDEX('Cronograma R. Operacional'!$I$5:$I$1000,$N17)="","",INDEX('Cronograma R. Operacional'!$I$5:$I$1000,$N17))))</f>
        <v/>
      </c>
      <c r="H17" s="60">
        <f>IF($N17="","",IF($P17&gt;0,IF(3&lt;=SemanaActual,INDEX('Cronograma R. Operacional'!$AC$5:$AC$1000,$N17),""),IF(INDEX('Cronograma R. Operacional'!$J$5:$J$1000,$N17)="","",INDEX('Cronograma R. Operacional'!$J$5:$J$1000,$N17))))</f>
        <v/>
      </c>
      <c r="I17" s="60">
        <f>IF($N17="","",IF($P17&gt;0,IF(4&lt;=SemanaActual,INDEX('Cronograma R. Operacional'!$AD$5:$AD$1000,$N17),""),IF(INDEX('Cronograma R. Operacional'!$K$5:$K$1000,$N17)="","",INDEX('Cronograma R. Operacional'!$K$5:$K$1000,$N17))))</f>
        <v/>
      </c>
      <c r="J17" s="60">
        <f>IF($N17="","",INDEX('Cronograma R. Operacional'!$L$5:$L$1000,$N17))</f>
        <v/>
      </c>
      <c r="K17" s="55">
        <f>IF($N17="","",IF(N($J17)&gt;=1,"Completado",IF(AND(ISNUMBER($D17),$D17&lt;FechaRef),"Vencida",IF(N($J17)&gt;0,"En curso","Pendiente"))))</f>
        <v/>
      </c>
      <c r="L17" s="55">
        <f>IF($N17="","",INDEX('Cronograma R. Operacional'!$N$5:$N$1000,$N17)&amp;"")</f>
        <v/>
      </c>
      <c r="M17" s="63">
        <f>IF($N17="","",INDEX('Cronograma R. Operacional'!$O$5:$O$1000,$N17)&amp;"")</f>
        <v/>
      </c>
      <c r="N17">
        <f>IFERROR(MATCH(ROW()-4,rOrden_RO,0),"")</f>
        <v/>
      </c>
      <c r="O17">
        <f>IF($N17="","",INDEX('Cronograma R. Operacional'!$T$5:$T$1000,$N17))</f>
        <v/>
      </c>
      <c r="P17">
        <f>IF($N17="","",N(INDEX('Cronograma R. Operacional'!$U$5:$U$1000,$N17)))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5">
        <f>IF($N18="","",INDEX('Cronograma R. Operacional'!$A$5:$A$1000,$N18))</f>
        <v/>
      </c>
      <c r="B18" s="63">
        <f>IF($N18="","",IF($O18="Sub","      ↳  "&amp;INDEX('Cronograma R. Operacional'!$C$5:$C$1000,$N18),INDEX('Cronograma R. Operacional'!$C$5:$C$1000,$N18)&amp;""))</f>
        <v/>
      </c>
      <c r="C18" s="78">
        <f>IF($N18="","",IF(INDEX('Cronograma R. Operacional'!$D$5:$D$1000,$N18)="","",INDEX('Cronograma R. Operacional'!$D$5:$D$1000,$N18)))</f>
        <v/>
      </c>
      <c r="D18" s="78">
        <f>IF($N18="","",IF(INDEX('Cronograma R. Operacional'!$E$5:$E$1000,$N18)="","",INDEX('Cronograma R. Operacional'!$E$5:$E$1000,$N18)))</f>
        <v/>
      </c>
      <c r="E18" s="55">
        <f>IF($N18="","",IF(NOT(ISNUMBER($D18)),"",IF($D18&lt;InicioCiclo,"Antes del ciclo",IF($D18&gt;=InicioCiclo+28,"Después del ciclo","Semana "&amp;(INT(($D18-InicioCiclo)/7)+1)))))</f>
        <v/>
      </c>
      <c r="F18" s="60">
        <f>IF($N18="","",IF($P18&gt;0,IF(1&lt;=SemanaActual,INDEX('Cronograma R. Operacional'!$AA$5:$AA$1000,$N18),""),IF(INDEX('Cronograma R. Operacional'!$H$5:$H$1000,$N18)="","",INDEX('Cronograma R. Operacional'!$H$5:$H$1000,$N18))))</f>
        <v/>
      </c>
      <c r="G18" s="60">
        <f>IF($N18="","",IF($P18&gt;0,IF(2&lt;=SemanaActual,INDEX('Cronograma R. Operacional'!$AB$5:$AB$1000,$N18),""),IF(INDEX('Cronograma R. Operacional'!$I$5:$I$1000,$N18)="","",INDEX('Cronograma R. Operacional'!$I$5:$I$1000,$N18))))</f>
        <v/>
      </c>
      <c r="H18" s="60">
        <f>IF($N18="","",IF($P18&gt;0,IF(3&lt;=SemanaActual,INDEX('Cronograma R. Operacional'!$AC$5:$AC$1000,$N18),""),IF(INDEX('Cronograma R. Operacional'!$J$5:$J$1000,$N18)="","",INDEX('Cronograma R. Operacional'!$J$5:$J$1000,$N18))))</f>
        <v/>
      </c>
      <c r="I18" s="60">
        <f>IF($N18="","",IF($P18&gt;0,IF(4&lt;=SemanaActual,INDEX('Cronograma R. Operacional'!$AD$5:$AD$1000,$N18),""),IF(INDEX('Cronograma R. Operacional'!$K$5:$K$1000,$N18)="","",INDEX('Cronograma R. Operacional'!$K$5:$K$1000,$N18))))</f>
        <v/>
      </c>
      <c r="J18" s="60">
        <f>IF($N18="","",INDEX('Cronograma R. Operacional'!$L$5:$L$1000,$N18))</f>
        <v/>
      </c>
      <c r="K18" s="55">
        <f>IF($N18="","",IF(N($J18)&gt;=1,"Completado",IF(AND(ISNUMBER($D18),$D18&lt;FechaRef),"Vencida",IF(N($J18)&gt;0,"En curso","Pendiente"))))</f>
        <v/>
      </c>
      <c r="L18" s="55">
        <f>IF($N18="","",INDEX('Cronograma R. Operacional'!$N$5:$N$1000,$N18)&amp;"")</f>
        <v/>
      </c>
      <c r="M18" s="63">
        <f>IF($N18="","",INDEX('Cronograma R. Operacional'!$O$5:$O$1000,$N18)&amp;"")</f>
        <v/>
      </c>
      <c r="N18">
        <f>IFERROR(MATCH(ROW()-4,rOrden_RO,0),"")</f>
        <v/>
      </c>
      <c r="O18">
        <f>IF($N18="","",INDEX('Cronograma R. Operacional'!$T$5:$T$1000,$N18))</f>
        <v/>
      </c>
      <c r="P18">
        <f>IF($N18="","",N(INDEX('Cronograma R. Operacional'!$U$5:$U$1000,$N18)))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5">
        <f>IF($N19="","",INDEX('Cronograma R. Operacional'!$A$5:$A$1000,$N19))</f>
        <v/>
      </c>
      <c r="B19" s="63">
        <f>IF($N19="","",IF($O19="Sub","      ↳  "&amp;INDEX('Cronograma R. Operacional'!$C$5:$C$1000,$N19),INDEX('Cronograma R. Operacional'!$C$5:$C$1000,$N19)&amp;""))</f>
        <v/>
      </c>
      <c r="C19" s="78">
        <f>IF($N19="","",IF(INDEX('Cronograma R. Operacional'!$D$5:$D$1000,$N19)="","",INDEX('Cronograma R. Operacional'!$D$5:$D$1000,$N19)))</f>
        <v/>
      </c>
      <c r="D19" s="78">
        <f>IF($N19="","",IF(INDEX('Cronograma R. Operacional'!$E$5:$E$1000,$N19)="","",INDEX('Cronograma R. Operacional'!$E$5:$E$1000,$N19)))</f>
        <v/>
      </c>
      <c r="E19" s="55">
        <f>IF($N19="","",IF(NOT(ISNUMBER($D19)),"",IF($D19&lt;InicioCiclo,"Antes del ciclo",IF($D19&gt;=InicioCiclo+28,"Después del ciclo","Semana "&amp;(INT(($D19-InicioCiclo)/7)+1)))))</f>
        <v/>
      </c>
      <c r="F19" s="60">
        <f>IF($N19="","",IF($P19&gt;0,IF(1&lt;=SemanaActual,INDEX('Cronograma R. Operacional'!$AA$5:$AA$1000,$N19),""),IF(INDEX('Cronograma R. Operacional'!$H$5:$H$1000,$N19)="","",INDEX('Cronograma R. Operacional'!$H$5:$H$1000,$N19))))</f>
        <v/>
      </c>
      <c r="G19" s="60">
        <f>IF($N19="","",IF($P19&gt;0,IF(2&lt;=SemanaActual,INDEX('Cronograma R. Operacional'!$AB$5:$AB$1000,$N19),""),IF(INDEX('Cronograma R. Operacional'!$I$5:$I$1000,$N19)="","",INDEX('Cronograma R. Operacional'!$I$5:$I$1000,$N19))))</f>
        <v/>
      </c>
      <c r="H19" s="60">
        <f>IF($N19="","",IF($P19&gt;0,IF(3&lt;=SemanaActual,INDEX('Cronograma R. Operacional'!$AC$5:$AC$1000,$N19),""),IF(INDEX('Cronograma R. Operacional'!$J$5:$J$1000,$N19)="","",INDEX('Cronograma R. Operacional'!$J$5:$J$1000,$N19))))</f>
        <v/>
      </c>
      <c r="I19" s="60">
        <f>IF($N19="","",IF($P19&gt;0,IF(4&lt;=SemanaActual,INDEX('Cronograma R. Operacional'!$AD$5:$AD$1000,$N19),""),IF(INDEX('Cronograma R. Operacional'!$K$5:$K$1000,$N19)="","",INDEX('Cronograma R. Operacional'!$K$5:$K$1000,$N19))))</f>
        <v/>
      </c>
      <c r="J19" s="60">
        <f>IF($N19="","",INDEX('Cronograma R. Operacional'!$L$5:$L$1000,$N19))</f>
        <v/>
      </c>
      <c r="K19" s="55">
        <f>IF($N19="","",IF(N($J19)&gt;=1,"Completado",IF(AND(ISNUMBER($D19),$D19&lt;FechaRef),"Vencida",IF(N($J19)&gt;0,"En curso","Pendiente"))))</f>
        <v/>
      </c>
      <c r="L19" s="55">
        <f>IF($N19="","",INDEX('Cronograma R. Operacional'!$N$5:$N$1000,$N19)&amp;"")</f>
        <v/>
      </c>
      <c r="M19" s="63">
        <f>IF($N19="","",INDEX('Cronograma R. Operacional'!$O$5:$O$1000,$N19)&amp;"")</f>
        <v/>
      </c>
      <c r="N19">
        <f>IFERROR(MATCH(ROW()-4,rOrden_RO,0),"")</f>
        <v/>
      </c>
      <c r="O19">
        <f>IF($N19="","",INDEX('Cronograma R. Operacional'!$T$5:$T$1000,$N19))</f>
        <v/>
      </c>
      <c r="P19">
        <f>IF($N19="","",N(INDEX('Cronograma R. Operacional'!$U$5:$U$1000,$N19)))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5">
        <f>IF($N20="","",INDEX('Cronograma R. Operacional'!$A$5:$A$1000,$N20))</f>
        <v/>
      </c>
      <c r="B20" s="63">
        <f>IF($N20="","",IF($O20="Sub","      ↳  "&amp;INDEX('Cronograma R. Operacional'!$C$5:$C$1000,$N20),INDEX('Cronograma R. Operacional'!$C$5:$C$1000,$N20)&amp;""))</f>
        <v/>
      </c>
      <c r="C20" s="78">
        <f>IF($N20="","",IF(INDEX('Cronograma R. Operacional'!$D$5:$D$1000,$N20)="","",INDEX('Cronograma R. Operacional'!$D$5:$D$1000,$N20)))</f>
        <v/>
      </c>
      <c r="D20" s="78">
        <f>IF($N20="","",IF(INDEX('Cronograma R. Operacional'!$E$5:$E$1000,$N20)="","",INDEX('Cronograma R. Operacional'!$E$5:$E$1000,$N20)))</f>
        <v/>
      </c>
      <c r="E20" s="55">
        <f>IF($N20="","",IF(NOT(ISNUMBER($D20)),"",IF($D20&lt;InicioCiclo,"Antes del ciclo",IF($D20&gt;=InicioCiclo+28,"Después del ciclo","Semana "&amp;(INT(($D20-InicioCiclo)/7)+1)))))</f>
        <v/>
      </c>
      <c r="F20" s="60">
        <f>IF($N20="","",IF($P20&gt;0,IF(1&lt;=SemanaActual,INDEX('Cronograma R. Operacional'!$AA$5:$AA$1000,$N20),""),IF(INDEX('Cronograma R. Operacional'!$H$5:$H$1000,$N20)="","",INDEX('Cronograma R. Operacional'!$H$5:$H$1000,$N20))))</f>
        <v/>
      </c>
      <c r="G20" s="60">
        <f>IF($N20="","",IF($P20&gt;0,IF(2&lt;=SemanaActual,INDEX('Cronograma R. Operacional'!$AB$5:$AB$1000,$N20),""),IF(INDEX('Cronograma R. Operacional'!$I$5:$I$1000,$N20)="","",INDEX('Cronograma R. Operacional'!$I$5:$I$1000,$N20))))</f>
        <v/>
      </c>
      <c r="H20" s="60">
        <f>IF($N20="","",IF($P20&gt;0,IF(3&lt;=SemanaActual,INDEX('Cronograma R. Operacional'!$AC$5:$AC$1000,$N20),""),IF(INDEX('Cronograma R. Operacional'!$J$5:$J$1000,$N20)="","",INDEX('Cronograma R. Operacional'!$J$5:$J$1000,$N20))))</f>
        <v/>
      </c>
      <c r="I20" s="60">
        <f>IF($N20="","",IF($P20&gt;0,IF(4&lt;=SemanaActual,INDEX('Cronograma R. Operacional'!$AD$5:$AD$1000,$N20),""),IF(INDEX('Cronograma R. Operacional'!$K$5:$K$1000,$N20)="","",INDEX('Cronograma R. Operacional'!$K$5:$K$1000,$N20))))</f>
        <v/>
      </c>
      <c r="J20" s="60">
        <f>IF($N20="","",INDEX('Cronograma R. Operacional'!$L$5:$L$1000,$N20))</f>
        <v/>
      </c>
      <c r="K20" s="55">
        <f>IF($N20="","",IF(N($J20)&gt;=1,"Completado",IF(AND(ISNUMBER($D20),$D20&lt;FechaRef),"Vencida",IF(N($J20)&gt;0,"En curso","Pendiente"))))</f>
        <v/>
      </c>
      <c r="L20" s="55">
        <f>IF($N20="","",INDEX('Cronograma R. Operacional'!$N$5:$N$1000,$N20)&amp;"")</f>
        <v/>
      </c>
      <c r="M20" s="63">
        <f>IF($N20="","",INDEX('Cronograma R. Operacional'!$O$5:$O$1000,$N20)&amp;"")</f>
        <v/>
      </c>
      <c r="N20">
        <f>IFERROR(MATCH(ROW()-4,rOrden_RO,0),"")</f>
        <v/>
      </c>
      <c r="O20">
        <f>IF($N20="","",INDEX('Cronograma R. Operacional'!$T$5:$T$1000,$N20))</f>
        <v/>
      </c>
      <c r="P20">
        <f>IF($N20="","",N(INDEX('Cronograma R. Operacional'!$U$5:$U$1000,$N20)))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5">
        <f>IF($N21="","",INDEX('Cronograma R. Operacional'!$A$5:$A$1000,$N21))</f>
        <v/>
      </c>
      <c r="B21" s="63">
        <f>IF($N21="","",IF($O21="Sub","      ↳  "&amp;INDEX('Cronograma R. Operacional'!$C$5:$C$1000,$N21),INDEX('Cronograma R. Operacional'!$C$5:$C$1000,$N21)&amp;""))</f>
        <v/>
      </c>
      <c r="C21" s="78">
        <f>IF($N21="","",IF(INDEX('Cronograma R. Operacional'!$D$5:$D$1000,$N21)="","",INDEX('Cronograma R. Operacional'!$D$5:$D$1000,$N21)))</f>
        <v/>
      </c>
      <c r="D21" s="78">
        <f>IF($N21="","",IF(INDEX('Cronograma R. Operacional'!$E$5:$E$1000,$N21)="","",INDEX('Cronograma R. Operacional'!$E$5:$E$1000,$N21)))</f>
        <v/>
      </c>
      <c r="E21" s="55">
        <f>IF($N21="","",IF(NOT(ISNUMBER($D21)),"",IF($D21&lt;InicioCiclo,"Antes del ciclo",IF($D21&gt;=InicioCiclo+28,"Después del ciclo","Semana "&amp;(INT(($D21-InicioCiclo)/7)+1)))))</f>
        <v/>
      </c>
      <c r="F21" s="60">
        <f>IF($N21="","",IF($P21&gt;0,IF(1&lt;=SemanaActual,INDEX('Cronograma R. Operacional'!$AA$5:$AA$1000,$N21),""),IF(INDEX('Cronograma R. Operacional'!$H$5:$H$1000,$N21)="","",INDEX('Cronograma R. Operacional'!$H$5:$H$1000,$N21))))</f>
        <v/>
      </c>
      <c r="G21" s="60">
        <f>IF($N21="","",IF($P21&gt;0,IF(2&lt;=SemanaActual,INDEX('Cronograma R. Operacional'!$AB$5:$AB$1000,$N21),""),IF(INDEX('Cronograma R. Operacional'!$I$5:$I$1000,$N21)="","",INDEX('Cronograma R. Operacional'!$I$5:$I$1000,$N21))))</f>
        <v/>
      </c>
      <c r="H21" s="60">
        <f>IF($N21="","",IF($P21&gt;0,IF(3&lt;=SemanaActual,INDEX('Cronograma R. Operacional'!$AC$5:$AC$1000,$N21),""),IF(INDEX('Cronograma R. Operacional'!$J$5:$J$1000,$N21)="","",INDEX('Cronograma R. Operacional'!$J$5:$J$1000,$N21))))</f>
        <v/>
      </c>
      <c r="I21" s="60">
        <f>IF($N21="","",IF($P21&gt;0,IF(4&lt;=SemanaActual,INDEX('Cronograma R. Operacional'!$AD$5:$AD$1000,$N21),""),IF(INDEX('Cronograma R. Operacional'!$K$5:$K$1000,$N21)="","",INDEX('Cronograma R. Operacional'!$K$5:$K$1000,$N21))))</f>
        <v/>
      </c>
      <c r="J21" s="60">
        <f>IF($N21="","",INDEX('Cronograma R. Operacional'!$L$5:$L$1000,$N21))</f>
        <v/>
      </c>
      <c r="K21" s="55">
        <f>IF($N21="","",IF(N($J21)&gt;=1,"Completado",IF(AND(ISNUMBER($D21),$D21&lt;FechaRef),"Vencida",IF(N($J21)&gt;0,"En curso","Pendiente"))))</f>
        <v/>
      </c>
      <c r="L21" s="55">
        <f>IF($N21="","",INDEX('Cronograma R. Operacional'!$N$5:$N$1000,$N21)&amp;"")</f>
        <v/>
      </c>
      <c r="M21" s="63">
        <f>IF($N21="","",INDEX('Cronograma R. Operacional'!$O$5:$O$1000,$N21)&amp;"")</f>
        <v/>
      </c>
      <c r="N21">
        <f>IFERROR(MATCH(ROW()-4,rOrden_RO,0),"")</f>
        <v/>
      </c>
      <c r="O21">
        <f>IF($N21="","",INDEX('Cronograma R. Operacional'!$T$5:$T$1000,$N21))</f>
        <v/>
      </c>
      <c r="P21">
        <f>IF($N21="","",N(INDEX('Cronograma R. Operacional'!$U$5:$U$1000,$N21)))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5">
        <f>IF($N22="","",INDEX('Cronograma R. Operacional'!$A$5:$A$1000,$N22))</f>
        <v/>
      </c>
      <c r="B22" s="63">
        <f>IF($N22="","",IF($O22="Sub","      ↳  "&amp;INDEX('Cronograma R. Operacional'!$C$5:$C$1000,$N22),INDEX('Cronograma R. Operacional'!$C$5:$C$1000,$N22)&amp;""))</f>
        <v/>
      </c>
      <c r="C22" s="78">
        <f>IF($N22="","",IF(INDEX('Cronograma R. Operacional'!$D$5:$D$1000,$N22)="","",INDEX('Cronograma R. Operacional'!$D$5:$D$1000,$N22)))</f>
        <v/>
      </c>
      <c r="D22" s="78">
        <f>IF($N22="","",IF(INDEX('Cronograma R. Operacional'!$E$5:$E$1000,$N22)="","",INDEX('Cronograma R. Operacional'!$E$5:$E$1000,$N22)))</f>
        <v/>
      </c>
      <c r="E22" s="55">
        <f>IF($N22="","",IF(NOT(ISNUMBER($D22)),"",IF($D22&lt;InicioCiclo,"Antes del ciclo",IF($D22&gt;=InicioCiclo+28,"Después del ciclo","Semana "&amp;(INT(($D22-InicioCiclo)/7)+1)))))</f>
        <v/>
      </c>
      <c r="F22" s="60">
        <f>IF($N22="","",IF($P22&gt;0,IF(1&lt;=SemanaActual,INDEX('Cronograma R. Operacional'!$AA$5:$AA$1000,$N22),""),IF(INDEX('Cronograma R. Operacional'!$H$5:$H$1000,$N22)="","",INDEX('Cronograma R. Operacional'!$H$5:$H$1000,$N22))))</f>
        <v/>
      </c>
      <c r="G22" s="60">
        <f>IF($N22="","",IF($P22&gt;0,IF(2&lt;=SemanaActual,INDEX('Cronograma R. Operacional'!$AB$5:$AB$1000,$N22),""),IF(INDEX('Cronograma R. Operacional'!$I$5:$I$1000,$N22)="","",INDEX('Cronograma R. Operacional'!$I$5:$I$1000,$N22))))</f>
        <v/>
      </c>
      <c r="H22" s="60">
        <f>IF($N22="","",IF($P22&gt;0,IF(3&lt;=SemanaActual,INDEX('Cronograma R. Operacional'!$AC$5:$AC$1000,$N22),""),IF(INDEX('Cronograma R. Operacional'!$J$5:$J$1000,$N22)="","",INDEX('Cronograma R. Operacional'!$J$5:$J$1000,$N22))))</f>
        <v/>
      </c>
      <c r="I22" s="60">
        <f>IF($N22="","",IF($P22&gt;0,IF(4&lt;=SemanaActual,INDEX('Cronograma R. Operacional'!$AD$5:$AD$1000,$N22),""),IF(INDEX('Cronograma R. Operacional'!$K$5:$K$1000,$N22)="","",INDEX('Cronograma R. Operacional'!$K$5:$K$1000,$N22))))</f>
        <v/>
      </c>
      <c r="J22" s="60">
        <f>IF($N22="","",INDEX('Cronograma R. Operacional'!$L$5:$L$1000,$N22))</f>
        <v/>
      </c>
      <c r="K22" s="55">
        <f>IF($N22="","",IF(N($J22)&gt;=1,"Completado",IF(AND(ISNUMBER($D22),$D22&lt;FechaRef),"Vencida",IF(N($J22)&gt;0,"En curso","Pendiente"))))</f>
        <v/>
      </c>
      <c r="L22" s="55">
        <f>IF($N22="","",INDEX('Cronograma R. Operacional'!$N$5:$N$1000,$N22)&amp;"")</f>
        <v/>
      </c>
      <c r="M22" s="63">
        <f>IF($N22="","",INDEX('Cronograma R. Operacional'!$O$5:$O$1000,$N22)&amp;"")</f>
        <v/>
      </c>
      <c r="N22">
        <f>IFERROR(MATCH(ROW()-4,rOrden_RO,0),"")</f>
        <v/>
      </c>
      <c r="O22">
        <f>IF($N22="","",INDEX('Cronograma R. Operacional'!$T$5:$T$1000,$N22))</f>
        <v/>
      </c>
      <c r="P22">
        <f>IF($N22="","",N(INDEX('Cronograma R. Operacional'!$U$5:$U$1000,$N22)))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5">
        <f>IF($N23="","",INDEX('Cronograma R. Operacional'!$A$5:$A$1000,$N23))</f>
        <v/>
      </c>
      <c r="B23" s="63">
        <f>IF($N23="","",IF($O23="Sub","      ↳  "&amp;INDEX('Cronograma R. Operacional'!$C$5:$C$1000,$N23),INDEX('Cronograma R. Operacional'!$C$5:$C$1000,$N23)&amp;""))</f>
        <v/>
      </c>
      <c r="C23" s="78">
        <f>IF($N23="","",IF(INDEX('Cronograma R. Operacional'!$D$5:$D$1000,$N23)="","",INDEX('Cronograma R. Operacional'!$D$5:$D$1000,$N23)))</f>
        <v/>
      </c>
      <c r="D23" s="78">
        <f>IF($N23="","",IF(INDEX('Cronograma R. Operacional'!$E$5:$E$1000,$N23)="","",INDEX('Cronograma R. Operacional'!$E$5:$E$1000,$N23)))</f>
        <v/>
      </c>
      <c r="E23" s="55">
        <f>IF($N23="","",IF(NOT(ISNUMBER($D23)),"",IF($D23&lt;InicioCiclo,"Antes del ciclo",IF($D23&gt;=InicioCiclo+28,"Después del ciclo","Semana "&amp;(INT(($D23-InicioCiclo)/7)+1)))))</f>
        <v/>
      </c>
      <c r="F23" s="60">
        <f>IF($N23="","",IF($P23&gt;0,IF(1&lt;=SemanaActual,INDEX('Cronograma R. Operacional'!$AA$5:$AA$1000,$N23),""),IF(INDEX('Cronograma R. Operacional'!$H$5:$H$1000,$N23)="","",INDEX('Cronograma R. Operacional'!$H$5:$H$1000,$N23))))</f>
        <v/>
      </c>
      <c r="G23" s="60">
        <f>IF($N23="","",IF($P23&gt;0,IF(2&lt;=SemanaActual,INDEX('Cronograma R. Operacional'!$AB$5:$AB$1000,$N23),""),IF(INDEX('Cronograma R. Operacional'!$I$5:$I$1000,$N23)="","",INDEX('Cronograma R. Operacional'!$I$5:$I$1000,$N23))))</f>
        <v/>
      </c>
      <c r="H23" s="60">
        <f>IF($N23="","",IF($P23&gt;0,IF(3&lt;=SemanaActual,INDEX('Cronograma R. Operacional'!$AC$5:$AC$1000,$N23),""),IF(INDEX('Cronograma R. Operacional'!$J$5:$J$1000,$N23)="","",INDEX('Cronograma R. Operacional'!$J$5:$J$1000,$N23))))</f>
        <v/>
      </c>
      <c r="I23" s="60">
        <f>IF($N23="","",IF($P23&gt;0,IF(4&lt;=SemanaActual,INDEX('Cronograma R. Operacional'!$AD$5:$AD$1000,$N23),""),IF(INDEX('Cronograma R. Operacional'!$K$5:$K$1000,$N23)="","",INDEX('Cronograma R. Operacional'!$K$5:$K$1000,$N23))))</f>
        <v/>
      </c>
      <c r="J23" s="60">
        <f>IF($N23="","",INDEX('Cronograma R. Operacional'!$L$5:$L$1000,$N23))</f>
        <v/>
      </c>
      <c r="K23" s="55">
        <f>IF($N23="","",IF(N($J23)&gt;=1,"Completado",IF(AND(ISNUMBER($D23),$D23&lt;FechaRef),"Vencida",IF(N($J23)&gt;0,"En curso","Pendiente"))))</f>
        <v/>
      </c>
      <c r="L23" s="55">
        <f>IF($N23="","",INDEX('Cronograma R. Operacional'!$N$5:$N$1000,$N23)&amp;"")</f>
        <v/>
      </c>
      <c r="M23" s="63">
        <f>IF($N23="","",INDEX('Cronograma R. Operacional'!$O$5:$O$1000,$N23)&amp;"")</f>
        <v/>
      </c>
      <c r="N23">
        <f>IFERROR(MATCH(ROW()-4,rOrden_RO,0),"")</f>
        <v/>
      </c>
      <c r="O23">
        <f>IF($N23="","",INDEX('Cronograma R. Operacional'!$T$5:$T$1000,$N23))</f>
        <v/>
      </c>
      <c r="P23">
        <f>IF($N23="","",N(INDEX('Cronograma R. Operacional'!$U$5:$U$1000,$N23)))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5">
        <f>IF($N24="","",INDEX('Cronograma R. Operacional'!$A$5:$A$1000,$N24))</f>
        <v/>
      </c>
      <c r="B24" s="63">
        <f>IF($N24="","",IF($O24="Sub","      ↳  "&amp;INDEX('Cronograma R. Operacional'!$C$5:$C$1000,$N24),INDEX('Cronograma R. Operacional'!$C$5:$C$1000,$N24)&amp;""))</f>
        <v/>
      </c>
      <c r="C24" s="78">
        <f>IF($N24="","",IF(INDEX('Cronograma R. Operacional'!$D$5:$D$1000,$N24)="","",INDEX('Cronograma R. Operacional'!$D$5:$D$1000,$N24)))</f>
        <v/>
      </c>
      <c r="D24" s="78">
        <f>IF($N24="","",IF(INDEX('Cronograma R. Operacional'!$E$5:$E$1000,$N24)="","",INDEX('Cronograma R. Operacional'!$E$5:$E$1000,$N24)))</f>
        <v/>
      </c>
      <c r="E24" s="55">
        <f>IF($N24="","",IF(NOT(ISNUMBER($D24)),"",IF($D24&lt;InicioCiclo,"Antes del ciclo",IF($D24&gt;=InicioCiclo+28,"Después del ciclo","Semana "&amp;(INT(($D24-InicioCiclo)/7)+1)))))</f>
        <v/>
      </c>
      <c r="F24" s="60">
        <f>IF($N24="","",IF($P24&gt;0,IF(1&lt;=SemanaActual,INDEX('Cronograma R. Operacional'!$AA$5:$AA$1000,$N24),""),IF(INDEX('Cronograma R. Operacional'!$H$5:$H$1000,$N24)="","",INDEX('Cronograma R. Operacional'!$H$5:$H$1000,$N24))))</f>
        <v/>
      </c>
      <c r="G24" s="60">
        <f>IF($N24="","",IF($P24&gt;0,IF(2&lt;=SemanaActual,INDEX('Cronograma R. Operacional'!$AB$5:$AB$1000,$N24),""),IF(INDEX('Cronograma R. Operacional'!$I$5:$I$1000,$N24)="","",INDEX('Cronograma R. Operacional'!$I$5:$I$1000,$N24))))</f>
        <v/>
      </c>
      <c r="H24" s="60">
        <f>IF($N24="","",IF($P24&gt;0,IF(3&lt;=SemanaActual,INDEX('Cronograma R. Operacional'!$AC$5:$AC$1000,$N24),""),IF(INDEX('Cronograma R. Operacional'!$J$5:$J$1000,$N24)="","",INDEX('Cronograma R. Operacional'!$J$5:$J$1000,$N24))))</f>
        <v/>
      </c>
      <c r="I24" s="60">
        <f>IF($N24="","",IF($P24&gt;0,IF(4&lt;=SemanaActual,INDEX('Cronograma R. Operacional'!$AD$5:$AD$1000,$N24),""),IF(INDEX('Cronograma R. Operacional'!$K$5:$K$1000,$N24)="","",INDEX('Cronograma R. Operacional'!$K$5:$K$1000,$N24))))</f>
        <v/>
      </c>
      <c r="J24" s="60">
        <f>IF($N24="","",INDEX('Cronograma R. Operacional'!$L$5:$L$1000,$N24))</f>
        <v/>
      </c>
      <c r="K24" s="55">
        <f>IF($N24="","",IF(N($J24)&gt;=1,"Completado",IF(AND(ISNUMBER($D24),$D24&lt;FechaRef),"Vencida",IF(N($J24)&gt;0,"En curso","Pendiente"))))</f>
        <v/>
      </c>
      <c r="L24" s="55">
        <f>IF($N24="","",INDEX('Cronograma R. Operacional'!$N$5:$N$1000,$N24)&amp;"")</f>
        <v/>
      </c>
      <c r="M24" s="63">
        <f>IF($N24="","",INDEX('Cronograma R. Operacional'!$O$5:$O$1000,$N24)&amp;"")</f>
        <v/>
      </c>
      <c r="N24">
        <f>IFERROR(MATCH(ROW()-4,rOrden_RO,0),"")</f>
        <v/>
      </c>
      <c r="O24">
        <f>IF($N24="","",INDEX('Cronograma R. Operacional'!$T$5:$T$1000,$N24))</f>
        <v/>
      </c>
      <c r="P24">
        <f>IF($N24="","",N(INDEX('Cronograma R. Operacional'!$U$5:$U$1000,$N24)))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5">
        <f>IF($N25="","",INDEX('Cronograma R. Operacional'!$A$5:$A$1000,$N25))</f>
        <v/>
      </c>
      <c r="B25" s="63">
        <f>IF($N25="","",IF($O25="Sub","      ↳  "&amp;INDEX('Cronograma R. Operacional'!$C$5:$C$1000,$N25),INDEX('Cronograma R. Operacional'!$C$5:$C$1000,$N25)&amp;""))</f>
        <v/>
      </c>
      <c r="C25" s="78">
        <f>IF($N25="","",IF(INDEX('Cronograma R. Operacional'!$D$5:$D$1000,$N25)="","",INDEX('Cronograma R. Operacional'!$D$5:$D$1000,$N25)))</f>
        <v/>
      </c>
      <c r="D25" s="78">
        <f>IF($N25="","",IF(INDEX('Cronograma R. Operacional'!$E$5:$E$1000,$N25)="","",INDEX('Cronograma R. Operacional'!$E$5:$E$1000,$N25)))</f>
        <v/>
      </c>
      <c r="E25" s="55">
        <f>IF($N25="","",IF(NOT(ISNUMBER($D25)),"",IF($D25&lt;InicioCiclo,"Antes del ciclo",IF($D25&gt;=InicioCiclo+28,"Después del ciclo","Semana "&amp;(INT(($D25-InicioCiclo)/7)+1)))))</f>
        <v/>
      </c>
      <c r="F25" s="60">
        <f>IF($N25="","",IF($P25&gt;0,IF(1&lt;=SemanaActual,INDEX('Cronograma R. Operacional'!$AA$5:$AA$1000,$N25),""),IF(INDEX('Cronograma R. Operacional'!$H$5:$H$1000,$N25)="","",INDEX('Cronograma R. Operacional'!$H$5:$H$1000,$N25))))</f>
        <v/>
      </c>
      <c r="G25" s="60">
        <f>IF($N25="","",IF($P25&gt;0,IF(2&lt;=SemanaActual,INDEX('Cronograma R. Operacional'!$AB$5:$AB$1000,$N25),""),IF(INDEX('Cronograma R. Operacional'!$I$5:$I$1000,$N25)="","",INDEX('Cronograma R. Operacional'!$I$5:$I$1000,$N25))))</f>
        <v/>
      </c>
      <c r="H25" s="60">
        <f>IF($N25="","",IF($P25&gt;0,IF(3&lt;=SemanaActual,INDEX('Cronograma R. Operacional'!$AC$5:$AC$1000,$N25),""),IF(INDEX('Cronograma R. Operacional'!$J$5:$J$1000,$N25)="","",INDEX('Cronograma R. Operacional'!$J$5:$J$1000,$N25))))</f>
        <v/>
      </c>
      <c r="I25" s="60">
        <f>IF($N25="","",IF($P25&gt;0,IF(4&lt;=SemanaActual,INDEX('Cronograma R. Operacional'!$AD$5:$AD$1000,$N25),""),IF(INDEX('Cronograma R. Operacional'!$K$5:$K$1000,$N25)="","",INDEX('Cronograma R. Operacional'!$K$5:$K$1000,$N25))))</f>
        <v/>
      </c>
      <c r="J25" s="60">
        <f>IF($N25="","",INDEX('Cronograma R. Operacional'!$L$5:$L$1000,$N25))</f>
        <v/>
      </c>
      <c r="K25" s="55">
        <f>IF($N25="","",IF(N($J25)&gt;=1,"Completado",IF(AND(ISNUMBER($D25),$D25&lt;FechaRef),"Vencida",IF(N($J25)&gt;0,"En curso","Pendiente"))))</f>
        <v/>
      </c>
      <c r="L25" s="55">
        <f>IF($N25="","",INDEX('Cronograma R. Operacional'!$N$5:$N$1000,$N25)&amp;"")</f>
        <v/>
      </c>
      <c r="M25" s="63">
        <f>IF($N25="","",INDEX('Cronograma R. Operacional'!$O$5:$O$1000,$N25)&amp;"")</f>
        <v/>
      </c>
      <c r="N25">
        <f>IFERROR(MATCH(ROW()-4,rOrden_RO,0),"")</f>
        <v/>
      </c>
      <c r="O25">
        <f>IF($N25="","",INDEX('Cronograma R. Operacional'!$T$5:$T$1000,$N25))</f>
        <v/>
      </c>
      <c r="P25">
        <f>IF($N25="","",N(INDEX('Cronograma R. Operacional'!$U$5:$U$1000,$N25)))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5">
        <f>IF($N26="","",INDEX('Cronograma R. Operacional'!$A$5:$A$1000,$N26))</f>
        <v/>
      </c>
      <c r="B26" s="63">
        <f>IF($N26="","",IF($O26="Sub","      ↳  "&amp;INDEX('Cronograma R. Operacional'!$C$5:$C$1000,$N26),INDEX('Cronograma R. Operacional'!$C$5:$C$1000,$N26)&amp;""))</f>
        <v/>
      </c>
      <c r="C26" s="78">
        <f>IF($N26="","",IF(INDEX('Cronograma R. Operacional'!$D$5:$D$1000,$N26)="","",INDEX('Cronograma R. Operacional'!$D$5:$D$1000,$N26)))</f>
        <v/>
      </c>
      <c r="D26" s="78">
        <f>IF($N26="","",IF(INDEX('Cronograma R. Operacional'!$E$5:$E$1000,$N26)="","",INDEX('Cronograma R. Operacional'!$E$5:$E$1000,$N26)))</f>
        <v/>
      </c>
      <c r="E26" s="55">
        <f>IF($N26="","",IF(NOT(ISNUMBER($D26)),"",IF($D26&lt;InicioCiclo,"Antes del ciclo",IF($D26&gt;=InicioCiclo+28,"Después del ciclo","Semana "&amp;(INT(($D26-InicioCiclo)/7)+1)))))</f>
        <v/>
      </c>
      <c r="F26" s="60">
        <f>IF($N26="","",IF($P26&gt;0,IF(1&lt;=SemanaActual,INDEX('Cronograma R. Operacional'!$AA$5:$AA$1000,$N26),""),IF(INDEX('Cronograma R. Operacional'!$H$5:$H$1000,$N26)="","",INDEX('Cronograma R. Operacional'!$H$5:$H$1000,$N26))))</f>
        <v/>
      </c>
      <c r="G26" s="60">
        <f>IF($N26="","",IF($P26&gt;0,IF(2&lt;=SemanaActual,INDEX('Cronograma R. Operacional'!$AB$5:$AB$1000,$N26),""),IF(INDEX('Cronograma R. Operacional'!$I$5:$I$1000,$N26)="","",INDEX('Cronograma R. Operacional'!$I$5:$I$1000,$N26))))</f>
        <v/>
      </c>
      <c r="H26" s="60">
        <f>IF($N26="","",IF($P26&gt;0,IF(3&lt;=SemanaActual,INDEX('Cronograma R. Operacional'!$AC$5:$AC$1000,$N26),""),IF(INDEX('Cronograma R. Operacional'!$J$5:$J$1000,$N26)="","",INDEX('Cronograma R. Operacional'!$J$5:$J$1000,$N26))))</f>
        <v/>
      </c>
      <c r="I26" s="60">
        <f>IF($N26="","",IF($P26&gt;0,IF(4&lt;=SemanaActual,INDEX('Cronograma R. Operacional'!$AD$5:$AD$1000,$N26),""),IF(INDEX('Cronograma R. Operacional'!$K$5:$K$1000,$N26)="","",INDEX('Cronograma R. Operacional'!$K$5:$K$1000,$N26))))</f>
        <v/>
      </c>
      <c r="J26" s="60">
        <f>IF($N26="","",INDEX('Cronograma R. Operacional'!$L$5:$L$1000,$N26))</f>
        <v/>
      </c>
      <c r="K26" s="55">
        <f>IF($N26="","",IF(N($J26)&gt;=1,"Completado",IF(AND(ISNUMBER($D26),$D26&lt;FechaRef),"Vencida",IF(N($J26)&gt;0,"En curso","Pendiente"))))</f>
        <v/>
      </c>
      <c r="L26" s="55">
        <f>IF($N26="","",INDEX('Cronograma R. Operacional'!$N$5:$N$1000,$N26)&amp;"")</f>
        <v/>
      </c>
      <c r="M26" s="63">
        <f>IF($N26="","",INDEX('Cronograma R. Operacional'!$O$5:$O$1000,$N26)&amp;"")</f>
        <v/>
      </c>
      <c r="N26">
        <f>IFERROR(MATCH(ROW()-4,rOrden_RO,0),"")</f>
        <v/>
      </c>
      <c r="O26">
        <f>IF($N26="","",INDEX('Cronograma R. Operacional'!$T$5:$T$1000,$N26))</f>
        <v/>
      </c>
      <c r="P26">
        <f>IF($N26="","",N(INDEX('Cronograma R. Operacional'!$U$5:$U$1000,$N26)))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5">
        <f>IF($N27="","",INDEX('Cronograma R. Operacional'!$A$5:$A$1000,$N27))</f>
        <v/>
      </c>
      <c r="B27" s="63">
        <f>IF($N27="","",IF($O27="Sub","      ↳  "&amp;INDEX('Cronograma R. Operacional'!$C$5:$C$1000,$N27),INDEX('Cronograma R. Operacional'!$C$5:$C$1000,$N27)&amp;""))</f>
        <v/>
      </c>
      <c r="C27" s="78">
        <f>IF($N27="","",IF(INDEX('Cronograma R. Operacional'!$D$5:$D$1000,$N27)="","",INDEX('Cronograma R. Operacional'!$D$5:$D$1000,$N27)))</f>
        <v/>
      </c>
      <c r="D27" s="78">
        <f>IF($N27="","",IF(INDEX('Cronograma R. Operacional'!$E$5:$E$1000,$N27)="","",INDEX('Cronograma R. Operacional'!$E$5:$E$1000,$N27)))</f>
        <v/>
      </c>
      <c r="E27" s="55">
        <f>IF($N27="","",IF(NOT(ISNUMBER($D27)),"",IF($D27&lt;InicioCiclo,"Antes del ciclo",IF($D27&gt;=InicioCiclo+28,"Después del ciclo","Semana "&amp;(INT(($D27-InicioCiclo)/7)+1)))))</f>
        <v/>
      </c>
      <c r="F27" s="60">
        <f>IF($N27="","",IF($P27&gt;0,IF(1&lt;=SemanaActual,INDEX('Cronograma R. Operacional'!$AA$5:$AA$1000,$N27),""),IF(INDEX('Cronograma R. Operacional'!$H$5:$H$1000,$N27)="","",INDEX('Cronograma R. Operacional'!$H$5:$H$1000,$N27))))</f>
        <v/>
      </c>
      <c r="G27" s="60">
        <f>IF($N27="","",IF($P27&gt;0,IF(2&lt;=SemanaActual,INDEX('Cronograma R. Operacional'!$AB$5:$AB$1000,$N27),""),IF(INDEX('Cronograma R. Operacional'!$I$5:$I$1000,$N27)="","",INDEX('Cronograma R. Operacional'!$I$5:$I$1000,$N27))))</f>
        <v/>
      </c>
      <c r="H27" s="60">
        <f>IF($N27="","",IF($P27&gt;0,IF(3&lt;=SemanaActual,INDEX('Cronograma R. Operacional'!$AC$5:$AC$1000,$N27),""),IF(INDEX('Cronograma R. Operacional'!$J$5:$J$1000,$N27)="","",INDEX('Cronograma R. Operacional'!$J$5:$J$1000,$N27))))</f>
        <v/>
      </c>
      <c r="I27" s="60">
        <f>IF($N27="","",IF($P27&gt;0,IF(4&lt;=SemanaActual,INDEX('Cronograma R. Operacional'!$AD$5:$AD$1000,$N27),""),IF(INDEX('Cronograma R. Operacional'!$K$5:$K$1000,$N27)="","",INDEX('Cronograma R. Operacional'!$K$5:$K$1000,$N27))))</f>
        <v/>
      </c>
      <c r="J27" s="60">
        <f>IF($N27="","",INDEX('Cronograma R. Operacional'!$L$5:$L$1000,$N27))</f>
        <v/>
      </c>
      <c r="K27" s="55">
        <f>IF($N27="","",IF(N($J27)&gt;=1,"Completado",IF(AND(ISNUMBER($D27),$D27&lt;FechaRef),"Vencida",IF(N($J27)&gt;0,"En curso","Pendiente"))))</f>
        <v/>
      </c>
      <c r="L27" s="55">
        <f>IF($N27="","",INDEX('Cronograma R. Operacional'!$N$5:$N$1000,$N27)&amp;"")</f>
        <v/>
      </c>
      <c r="M27" s="63">
        <f>IF($N27="","",INDEX('Cronograma R. Operacional'!$O$5:$O$1000,$N27)&amp;"")</f>
        <v/>
      </c>
      <c r="N27">
        <f>IFERROR(MATCH(ROW()-4,rOrden_RO,0),"")</f>
        <v/>
      </c>
      <c r="O27">
        <f>IF($N27="","",INDEX('Cronograma R. Operacional'!$T$5:$T$1000,$N27))</f>
        <v/>
      </c>
      <c r="P27">
        <f>IF($N27="","",N(INDEX('Cronograma R. Operacional'!$U$5:$U$1000,$N27)))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5">
        <f>IF($N28="","",INDEX('Cronograma R. Operacional'!$A$5:$A$1000,$N28))</f>
        <v/>
      </c>
      <c r="B28" s="63">
        <f>IF($N28="","",IF($O28="Sub","      ↳  "&amp;INDEX('Cronograma R. Operacional'!$C$5:$C$1000,$N28),INDEX('Cronograma R. Operacional'!$C$5:$C$1000,$N28)&amp;""))</f>
        <v/>
      </c>
      <c r="C28" s="78">
        <f>IF($N28="","",IF(INDEX('Cronograma R. Operacional'!$D$5:$D$1000,$N28)="","",INDEX('Cronograma R. Operacional'!$D$5:$D$1000,$N28)))</f>
        <v/>
      </c>
      <c r="D28" s="78">
        <f>IF($N28="","",IF(INDEX('Cronograma R. Operacional'!$E$5:$E$1000,$N28)="","",INDEX('Cronograma R. Operacional'!$E$5:$E$1000,$N28)))</f>
        <v/>
      </c>
      <c r="E28" s="55">
        <f>IF($N28="","",IF(NOT(ISNUMBER($D28)),"",IF($D28&lt;InicioCiclo,"Antes del ciclo",IF($D28&gt;=InicioCiclo+28,"Después del ciclo","Semana "&amp;(INT(($D28-InicioCiclo)/7)+1)))))</f>
        <v/>
      </c>
      <c r="F28" s="60">
        <f>IF($N28="","",IF($P28&gt;0,IF(1&lt;=SemanaActual,INDEX('Cronograma R. Operacional'!$AA$5:$AA$1000,$N28),""),IF(INDEX('Cronograma R. Operacional'!$H$5:$H$1000,$N28)="","",INDEX('Cronograma R. Operacional'!$H$5:$H$1000,$N28))))</f>
        <v/>
      </c>
      <c r="G28" s="60">
        <f>IF($N28="","",IF($P28&gt;0,IF(2&lt;=SemanaActual,INDEX('Cronograma R. Operacional'!$AB$5:$AB$1000,$N28),""),IF(INDEX('Cronograma R. Operacional'!$I$5:$I$1000,$N28)="","",INDEX('Cronograma R. Operacional'!$I$5:$I$1000,$N28))))</f>
        <v/>
      </c>
      <c r="H28" s="60">
        <f>IF($N28="","",IF($P28&gt;0,IF(3&lt;=SemanaActual,INDEX('Cronograma R. Operacional'!$AC$5:$AC$1000,$N28),""),IF(INDEX('Cronograma R. Operacional'!$J$5:$J$1000,$N28)="","",INDEX('Cronograma R. Operacional'!$J$5:$J$1000,$N28))))</f>
        <v/>
      </c>
      <c r="I28" s="60">
        <f>IF($N28="","",IF($P28&gt;0,IF(4&lt;=SemanaActual,INDEX('Cronograma R. Operacional'!$AD$5:$AD$1000,$N28),""),IF(INDEX('Cronograma R. Operacional'!$K$5:$K$1000,$N28)="","",INDEX('Cronograma R. Operacional'!$K$5:$K$1000,$N28))))</f>
        <v/>
      </c>
      <c r="J28" s="60">
        <f>IF($N28="","",INDEX('Cronograma R. Operacional'!$L$5:$L$1000,$N28))</f>
        <v/>
      </c>
      <c r="K28" s="55">
        <f>IF($N28="","",IF(N($J28)&gt;=1,"Completado",IF(AND(ISNUMBER($D28),$D28&lt;FechaRef),"Vencida",IF(N($J28)&gt;0,"En curso","Pendiente"))))</f>
        <v/>
      </c>
      <c r="L28" s="55">
        <f>IF($N28="","",INDEX('Cronograma R. Operacional'!$N$5:$N$1000,$N28)&amp;"")</f>
        <v/>
      </c>
      <c r="M28" s="63">
        <f>IF($N28="","",INDEX('Cronograma R. Operacional'!$O$5:$O$1000,$N28)&amp;"")</f>
        <v/>
      </c>
      <c r="N28">
        <f>IFERROR(MATCH(ROW()-4,rOrden_RO,0),"")</f>
        <v/>
      </c>
      <c r="O28">
        <f>IF($N28="","",INDEX('Cronograma R. Operacional'!$T$5:$T$1000,$N28))</f>
        <v/>
      </c>
      <c r="P28">
        <f>IF($N28="","",N(INDEX('Cronograma R. Operacional'!$U$5:$U$1000,$N28)))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5">
        <f>IF($N29="","",INDEX('Cronograma R. Operacional'!$A$5:$A$1000,$N29))</f>
        <v/>
      </c>
      <c r="B29" s="63">
        <f>IF($N29="","",IF($O29="Sub","      ↳  "&amp;INDEX('Cronograma R. Operacional'!$C$5:$C$1000,$N29),INDEX('Cronograma R. Operacional'!$C$5:$C$1000,$N29)&amp;""))</f>
        <v/>
      </c>
      <c r="C29" s="78">
        <f>IF($N29="","",IF(INDEX('Cronograma R. Operacional'!$D$5:$D$1000,$N29)="","",INDEX('Cronograma R. Operacional'!$D$5:$D$1000,$N29)))</f>
        <v/>
      </c>
      <c r="D29" s="78">
        <f>IF($N29="","",IF(INDEX('Cronograma R. Operacional'!$E$5:$E$1000,$N29)="","",INDEX('Cronograma R. Operacional'!$E$5:$E$1000,$N29)))</f>
        <v/>
      </c>
      <c r="E29" s="55">
        <f>IF($N29="","",IF(NOT(ISNUMBER($D29)),"",IF($D29&lt;InicioCiclo,"Antes del ciclo",IF($D29&gt;=InicioCiclo+28,"Después del ciclo","Semana "&amp;(INT(($D29-InicioCiclo)/7)+1)))))</f>
        <v/>
      </c>
      <c r="F29" s="60">
        <f>IF($N29="","",IF($P29&gt;0,IF(1&lt;=SemanaActual,INDEX('Cronograma R. Operacional'!$AA$5:$AA$1000,$N29),""),IF(INDEX('Cronograma R. Operacional'!$H$5:$H$1000,$N29)="","",INDEX('Cronograma R. Operacional'!$H$5:$H$1000,$N29))))</f>
        <v/>
      </c>
      <c r="G29" s="60">
        <f>IF($N29="","",IF($P29&gt;0,IF(2&lt;=SemanaActual,INDEX('Cronograma R. Operacional'!$AB$5:$AB$1000,$N29),""),IF(INDEX('Cronograma R. Operacional'!$I$5:$I$1000,$N29)="","",INDEX('Cronograma R. Operacional'!$I$5:$I$1000,$N29))))</f>
        <v/>
      </c>
      <c r="H29" s="60">
        <f>IF($N29="","",IF($P29&gt;0,IF(3&lt;=SemanaActual,INDEX('Cronograma R. Operacional'!$AC$5:$AC$1000,$N29),""),IF(INDEX('Cronograma R. Operacional'!$J$5:$J$1000,$N29)="","",INDEX('Cronograma R. Operacional'!$J$5:$J$1000,$N29))))</f>
        <v/>
      </c>
      <c r="I29" s="60">
        <f>IF($N29="","",IF($P29&gt;0,IF(4&lt;=SemanaActual,INDEX('Cronograma R. Operacional'!$AD$5:$AD$1000,$N29),""),IF(INDEX('Cronograma R. Operacional'!$K$5:$K$1000,$N29)="","",INDEX('Cronograma R. Operacional'!$K$5:$K$1000,$N29))))</f>
        <v/>
      </c>
      <c r="J29" s="60">
        <f>IF($N29="","",INDEX('Cronograma R. Operacional'!$L$5:$L$1000,$N29))</f>
        <v/>
      </c>
      <c r="K29" s="55">
        <f>IF($N29="","",IF(N($J29)&gt;=1,"Completado",IF(AND(ISNUMBER($D29),$D29&lt;FechaRef),"Vencida",IF(N($J29)&gt;0,"En curso","Pendiente"))))</f>
        <v/>
      </c>
      <c r="L29" s="55">
        <f>IF($N29="","",INDEX('Cronograma R. Operacional'!$N$5:$N$1000,$N29)&amp;"")</f>
        <v/>
      </c>
      <c r="M29" s="63">
        <f>IF($N29="","",INDEX('Cronograma R. Operacional'!$O$5:$O$1000,$N29)&amp;"")</f>
        <v/>
      </c>
      <c r="N29">
        <f>IFERROR(MATCH(ROW()-4,rOrden_RO,0),"")</f>
        <v/>
      </c>
      <c r="O29">
        <f>IF($N29="","",INDEX('Cronograma R. Operacional'!$T$5:$T$1000,$N29))</f>
        <v/>
      </c>
      <c r="P29">
        <f>IF($N29="","",N(INDEX('Cronograma R. Operacional'!$U$5:$U$1000,$N29)))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5">
        <f>IF($N30="","",INDEX('Cronograma R. Operacional'!$A$5:$A$1000,$N30))</f>
        <v/>
      </c>
      <c r="B30" s="63">
        <f>IF($N30="","",IF($O30="Sub","      ↳  "&amp;INDEX('Cronograma R. Operacional'!$C$5:$C$1000,$N30),INDEX('Cronograma R. Operacional'!$C$5:$C$1000,$N30)&amp;""))</f>
        <v/>
      </c>
      <c r="C30" s="78">
        <f>IF($N30="","",IF(INDEX('Cronograma R. Operacional'!$D$5:$D$1000,$N30)="","",INDEX('Cronograma R. Operacional'!$D$5:$D$1000,$N30)))</f>
        <v/>
      </c>
      <c r="D30" s="78">
        <f>IF($N30="","",IF(INDEX('Cronograma R. Operacional'!$E$5:$E$1000,$N30)="","",INDEX('Cronograma R. Operacional'!$E$5:$E$1000,$N30)))</f>
        <v/>
      </c>
      <c r="E30" s="55">
        <f>IF($N30="","",IF(NOT(ISNUMBER($D30)),"",IF($D30&lt;InicioCiclo,"Antes del ciclo",IF($D30&gt;=InicioCiclo+28,"Después del ciclo","Semana "&amp;(INT(($D30-InicioCiclo)/7)+1)))))</f>
        <v/>
      </c>
      <c r="F30" s="60">
        <f>IF($N30="","",IF($P30&gt;0,IF(1&lt;=SemanaActual,INDEX('Cronograma R. Operacional'!$AA$5:$AA$1000,$N30),""),IF(INDEX('Cronograma R. Operacional'!$H$5:$H$1000,$N30)="","",INDEX('Cronograma R. Operacional'!$H$5:$H$1000,$N30))))</f>
        <v/>
      </c>
      <c r="G30" s="60">
        <f>IF($N30="","",IF($P30&gt;0,IF(2&lt;=SemanaActual,INDEX('Cronograma R. Operacional'!$AB$5:$AB$1000,$N30),""),IF(INDEX('Cronograma R. Operacional'!$I$5:$I$1000,$N30)="","",INDEX('Cronograma R. Operacional'!$I$5:$I$1000,$N30))))</f>
        <v/>
      </c>
      <c r="H30" s="60">
        <f>IF($N30="","",IF($P30&gt;0,IF(3&lt;=SemanaActual,INDEX('Cronograma R. Operacional'!$AC$5:$AC$1000,$N30),""),IF(INDEX('Cronograma R. Operacional'!$J$5:$J$1000,$N30)="","",INDEX('Cronograma R. Operacional'!$J$5:$J$1000,$N30))))</f>
        <v/>
      </c>
      <c r="I30" s="60">
        <f>IF($N30="","",IF($P30&gt;0,IF(4&lt;=SemanaActual,INDEX('Cronograma R. Operacional'!$AD$5:$AD$1000,$N30),""),IF(INDEX('Cronograma R. Operacional'!$K$5:$K$1000,$N30)="","",INDEX('Cronograma R. Operacional'!$K$5:$K$1000,$N30))))</f>
        <v/>
      </c>
      <c r="J30" s="60">
        <f>IF($N30="","",INDEX('Cronograma R. Operacional'!$L$5:$L$1000,$N30))</f>
        <v/>
      </c>
      <c r="K30" s="55">
        <f>IF($N30="","",IF(N($J30)&gt;=1,"Completado",IF(AND(ISNUMBER($D30),$D30&lt;FechaRef),"Vencida",IF(N($J30)&gt;0,"En curso","Pendiente"))))</f>
        <v/>
      </c>
      <c r="L30" s="55">
        <f>IF($N30="","",INDEX('Cronograma R. Operacional'!$N$5:$N$1000,$N30)&amp;"")</f>
        <v/>
      </c>
      <c r="M30" s="63">
        <f>IF($N30="","",INDEX('Cronograma R. Operacional'!$O$5:$O$1000,$N30)&amp;"")</f>
        <v/>
      </c>
      <c r="N30">
        <f>IFERROR(MATCH(ROW()-4,rOrden_RO,0),"")</f>
        <v/>
      </c>
      <c r="O30">
        <f>IF($N30="","",INDEX('Cronograma R. Operacional'!$T$5:$T$1000,$N30))</f>
        <v/>
      </c>
      <c r="P30">
        <f>IF($N30="","",N(INDEX('Cronograma R. Operacional'!$U$5:$U$1000,$N30)))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5">
        <f>IF($N31="","",INDEX('Cronograma R. Operacional'!$A$5:$A$1000,$N31))</f>
        <v/>
      </c>
      <c r="B31" s="63">
        <f>IF($N31="","",IF($O31="Sub","      ↳  "&amp;INDEX('Cronograma R. Operacional'!$C$5:$C$1000,$N31),INDEX('Cronograma R. Operacional'!$C$5:$C$1000,$N31)&amp;""))</f>
        <v/>
      </c>
      <c r="C31" s="78">
        <f>IF($N31="","",IF(INDEX('Cronograma R. Operacional'!$D$5:$D$1000,$N31)="","",INDEX('Cronograma R. Operacional'!$D$5:$D$1000,$N31)))</f>
        <v/>
      </c>
      <c r="D31" s="78">
        <f>IF($N31="","",IF(INDEX('Cronograma R. Operacional'!$E$5:$E$1000,$N31)="","",INDEX('Cronograma R. Operacional'!$E$5:$E$1000,$N31)))</f>
        <v/>
      </c>
      <c r="E31" s="55">
        <f>IF($N31="","",IF(NOT(ISNUMBER($D31)),"",IF($D31&lt;InicioCiclo,"Antes del ciclo",IF($D31&gt;=InicioCiclo+28,"Después del ciclo","Semana "&amp;(INT(($D31-InicioCiclo)/7)+1)))))</f>
        <v/>
      </c>
      <c r="F31" s="60">
        <f>IF($N31="","",IF($P31&gt;0,IF(1&lt;=SemanaActual,INDEX('Cronograma R. Operacional'!$AA$5:$AA$1000,$N31),""),IF(INDEX('Cronograma R. Operacional'!$H$5:$H$1000,$N31)="","",INDEX('Cronograma R. Operacional'!$H$5:$H$1000,$N31))))</f>
        <v/>
      </c>
      <c r="G31" s="60">
        <f>IF($N31="","",IF($P31&gt;0,IF(2&lt;=SemanaActual,INDEX('Cronograma R. Operacional'!$AB$5:$AB$1000,$N31),""),IF(INDEX('Cronograma R. Operacional'!$I$5:$I$1000,$N31)="","",INDEX('Cronograma R. Operacional'!$I$5:$I$1000,$N31))))</f>
        <v/>
      </c>
      <c r="H31" s="60">
        <f>IF($N31="","",IF($P31&gt;0,IF(3&lt;=SemanaActual,INDEX('Cronograma R. Operacional'!$AC$5:$AC$1000,$N31),""),IF(INDEX('Cronograma R. Operacional'!$J$5:$J$1000,$N31)="","",INDEX('Cronograma R. Operacional'!$J$5:$J$1000,$N31))))</f>
        <v/>
      </c>
      <c r="I31" s="60">
        <f>IF($N31="","",IF($P31&gt;0,IF(4&lt;=SemanaActual,INDEX('Cronograma R. Operacional'!$AD$5:$AD$1000,$N31),""),IF(INDEX('Cronograma R. Operacional'!$K$5:$K$1000,$N31)="","",INDEX('Cronograma R. Operacional'!$K$5:$K$1000,$N31))))</f>
        <v/>
      </c>
      <c r="J31" s="60">
        <f>IF($N31="","",INDEX('Cronograma R. Operacional'!$L$5:$L$1000,$N31))</f>
        <v/>
      </c>
      <c r="K31" s="55">
        <f>IF($N31="","",IF(N($J31)&gt;=1,"Completado",IF(AND(ISNUMBER($D31),$D31&lt;FechaRef),"Vencida",IF(N($J31)&gt;0,"En curso","Pendiente"))))</f>
        <v/>
      </c>
      <c r="L31" s="55">
        <f>IF($N31="","",INDEX('Cronograma R. Operacional'!$N$5:$N$1000,$N31)&amp;"")</f>
        <v/>
      </c>
      <c r="M31" s="63">
        <f>IF($N31="","",INDEX('Cronograma R. Operacional'!$O$5:$O$1000,$N31)&amp;"")</f>
        <v/>
      </c>
      <c r="N31">
        <f>IFERROR(MATCH(ROW()-4,rOrden_RO,0),"")</f>
        <v/>
      </c>
      <c r="O31">
        <f>IF($N31="","",INDEX('Cronograma R. Operacional'!$T$5:$T$1000,$N31))</f>
        <v/>
      </c>
      <c r="P31">
        <f>IF($N31="","",N(INDEX('Cronograma R. Operacional'!$U$5:$U$1000,$N31)))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5">
        <f>IF($N32="","",INDEX('Cronograma R. Operacional'!$A$5:$A$1000,$N32))</f>
        <v/>
      </c>
      <c r="B32" s="63">
        <f>IF($N32="","",IF($O32="Sub","      ↳  "&amp;INDEX('Cronograma R. Operacional'!$C$5:$C$1000,$N32),INDEX('Cronograma R. Operacional'!$C$5:$C$1000,$N32)&amp;""))</f>
        <v/>
      </c>
      <c r="C32" s="78">
        <f>IF($N32="","",IF(INDEX('Cronograma R. Operacional'!$D$5:$D$1000,$N32)="","",INDEX('Cronograma R. Operacional'!$D$5:$D$1000,$N32)))</f>
        <v/>
      </c>
      <c r="D32" s="78">
        <f>IF($N32="","",IF(INDEX('Cronograma R. Operacional'!$E$5:$E$1000,$N32)="","",INDEX('Cronograma R. Operacional'!$E$5:$E$1000,$N32)))</f>
        <v/>
      </c>
      <c r="E32" s="55">
        <f>IF($N32="","",IF(NOT(ISNUMBER($D32)),"",IF($D32&lt;InicioCiclo,"Antes del ciclo",IF($D32&gt;=InicioCiclo+28,"Después del ciclo","Semana "&amp;(INT(($D32-InicioCiclo)/7)+1)))))</f>
        <v/>
      </c>
      <c r="F32" s="60">
        <f>IF($N32="","",IF($P32&gt;0,IF(1&lt;=SemanaActual,INDEX('Cronograma R. Operacional'!$AA$5:$AA$1000,$N32),""),IF(INDEX('Cronograma R. Operacional'!$H$5:$H$1000,$N32)="","",INDEX('Cronograma R. Operacional'!$H$5:$H$1000,$N32))))</f>
        <v/>
      </c>
      <c r="G32" s="60">
        <f>IF($N32="","",IF($P32&gt;0,IF(2&lt;=SemanaActual,INDEX('Cronograma R. Operacional'!$AB$5:$AB$1000,$N32),""),IF(INDEX('Cronograma R. Operacional'!$I$5:$I$1000,$N32)="","",INDEX('Cronograma R. Operacional'!$I$5:$I$1000,$N32))))</f>
        <v/>
      </c>
      <c r="H32" s="60">
        <f>IF($N32="","",IF($P32&gt;0,IF(3&lt;=SemanaActual,INDEX('Cronograma R. Operacional'!$AC$5:$AC$1000,$N32),""),IF(INDEX('Cronograma R. Operacional'!$J$5:$J$1000,$N32)="","",INDEX('Cronograma R. Operacional'!$J$5:$J$1000,$N32))))</f>
        <v/>
      </c>
      <c r="I32" s="60">
        <f>IF($N32="","",IF($P32&gt;0,IF(4&lt;=SemanaActual,INDEX('Cronograma R. Operacional'!$AD$5:$AD$1000,$N32),""),IF(INDEX('Cronograma R. Operacional'!$K$5:$K$1000,$N32)="","",INDEX('Cronograma R. Operacional'!$K$5:$K$1000,$N32))))</f>
        <v/>
      </c>
      <c r="J32" s="60">
        <f>IF($N32="","",INDEX('Cronograma R. Operacional'!$L$5:$L$1000,$N32))</f>
        <v/>
      </c>
      <c r="K32" s="55">
        <f>IF($N32="","",IF(N($J32)&gt;=1,"Completado",IF(AND(ISNUMBER($D32),$D32&lt;FechaRef),"Vencida",IF(N($J32)&gt;0,"En curso","Pendiente"))))</f>
        <v/>
      </c>
      <c r="L32" s="55">
        <f>IF($N32="","",INDEX('Cronograma R. Operacional'!$N$5:$N$1000,$N32)&amp;"")</f>
        <v/>
      </c>
      <c r="M32" s="63">
        <f>IF($N32="","",INDEX('Cronograma R. Operacional'!$O$5:$O$1000,$N32)&amp;"")</f>
        <v/>
      </c>
      <c r="N32">
        <f>IFERROR(MATCH(ROW()-4,rOrden_RO,0),"")</f>
        <v/>
      </c>
      <c r="O32">
        <f>IF($N32="","",INDEX('Cronograma R. Operacional'!$T$5:$T$1000,$N32))</f>
        <v/>
      </c>
      <c r="P32">
        <f>IF($N32="","",N(INDEX('Cronograma R. Operacional'!$U$5:$U$1000,$N32)))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5">
        <f>IF($N33="","",INDEX('Cronograma R. Operacional'!$A$5:$A$1000,$N33))</f>
        <v/>
      </c>
      <c r="B33" s="63">
        <f>IF($N33="","",IF($O33="Sub","      ↳  "&amp;INDEX('Cronograma R. Operacional'!$C$5:$C$1000,$N33),INDEX('Cronograma R. Operacional'!$C$5:$C$1000,$N33)&amp;""))</f>
        <v/>
      </c>
      <c r="C33" s="78">
        <f>IF($N33="","",IF(INDEX('Cronograma R. Operacional'!$D$5:$D$1000,$N33)="","",INDEX('Cronograma R. Operacional'!$D$5:$D$1000,$N33)))</f>
        <v/>
      </c>
      <c r="D33" s="78">
        <f>IF($N33="","",IF(INDEX('Cronograma R. Operacional'!$E$5:$E$1000,$N33)="","",INDEX('Cronograma R. Operacional'!$E$5:$E$1000,$N33)))</f>
        <v/>
      </c>
      <c r="E33" s="55">
        <f>IF($N33="","",IF(NOT(ISNUMBER($D33)),"",IF($D33&lt;InicioCiclo,"Antes del ciclo",IF($D33&gt;=InicioCiclo+28,"Después del ciclo","Semana "&amp;(INT(($D33-InicioCiclo)/7)+1)))))</f>
        <v/>
      </c>
      <c r="F33" s="60">
        <f>IF($N33="","",IF($P33&gt;0,IF(1&lt;=SemanaActual,INDEX('Cronograma R. Operacional'!$AA$5:$AA$1000,$N33),""),IF(INDEX('Cronograma R. Operacional'!$H$5:$H$1000,$N33)="","",INDEX('Cronograma R. Operacional'!$H$5:$H$1000,$N33))))</f>
        <v/>
      </c>
      <c r="G33" s="60">
        <f>IF($N33="","",IF($P33&gt;0,IF(2&lt;=SemanaActual,INDEX('Cronograma R. Operacional'!$AB$5:$AB$1000,$N33),""),IF(INDEX('Cronograma R. Operacional'!$I$5:$I$1000,$N33)="","",INDEX('Cronograma R. Operacional'!$I$5:$I$1000,$N33))))</f>
        <v/>
      </c>
      <c r="H33" s="60">
        <f>IF($N33="","",IF($P33&gt;0,IF(3&lt;=SemanaActual,INDEX('Cronograma R. Operacional'!$AC$5:$AC$1000,$N33),""),IF(INDEX('Cronograma R. Operacional'!$J$5:$J$1000,$N33)="","",INDEX('Cronograma R. Operacional'!$J$5:$J$1000,$N33))))</f>
        <v/>
      </c>
      <c r="I33" s="60">
        <f>IF($N33="","",IF($P33&gt;0,IF(4&lt;=SemanaActual,INDEX('Cronograma R. Operacional'!$AD$5:$AD$1000,$N33),""),IF(INDEX('Cronograma R. Operacional'!$K$5:$K$1000,$N33)="","",INDEX('Cronograma R. Operacional'!$K$5:$K$1000,$N33))))</f>
        <v/>
      </c>
      <c r="J33" s="60">
        <f>IF($N33="","",INDEX('Cronograma R. Operacional'!$L$5:$L$1000,$N33))</f>
        <v/>
      </c>
      <c r="K33" s="55">
        <f>IF($N33="","",IF(N($J33)&gt;=1,"Completado",IF(AND(ISNUMBER($D33),$D33&lt;FechaRef),"Vencida",IF(N($J33)&gt;0,"En curso","Pendiente"))))</f>
        <v/>
      </c>
      <c r="L33" s="55">
        <f>IF($N33="","",INDEX('Cronograma R. Operacional'!$N$5:$N$1000,$N33)&amp;"")</f>
        <v/>
      </c>
      <c r="M33" s="63">
        <f>IF($N33="","",INDEX('Cronograma R. Operacional'!$O$5:$O$1000,$N33)&amp;"")</f>
        <v/>
      </c>
      <c r="N33">
        <f>IFERROR(MATCH(ROW()-4,rOrden_RO,0),"")</f>
        <v/>
      </c>
      <c r="O33">
        <f>IF($N33="","",INDEX('Cronograma R. Operacional'!$T$5:$T$1000,$N33))</f>
        <v/>
      </c>
      <c r="P33">
        <f>IF($N33="","",N(INDEX('Cronograma R. Operacional'!$U$5:$U$1000,$N33)))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5">
        <f>IF($N34="","",INDEX('Cronograma R. Operacional'!$A$5:$A$1000,$N34))</f>
        <v/>
      </c>
      <c r="B34" s="63">
        <f>IF($N34="","",IF($O34="Sub","      ↳  "&amp;INDEX('Cronograma R. Operacional'!$C$5:$C$1000,$N34),INDEX('Cronograma R. Operacional'!$C$5:$C$1000,$N34)&amp;""))</f>
        <v/>
      </c>
      <c r="C34" s="78">
        <f>IF($N34="","",IF(INDEX('Cronograma R. Operacional'!$D$5:$D$1000,$N34)="","",INDEX('Cronograma R. Operacional'!$D$5:$D$1000,$N34)))</f>
        <v/>
      </c>
      <c r="D34" s="78">
        <f>IF($N34="","",IF(INDEX('Cronograma R. Operacional'!$E$5:$E$1000,$N34)="","",INDEX('Cronograma R. Operacional'!$E$5:$E$1000,$N34)))</f>
        <v/>
      </c>
      <c r="E34" s="55">
        <f>IF($N34="","",IF(NOT(ISNUMBER($D34)),"",IF($D34&lt;InicioCiclo,"Antes del ciclo",IF($D34&gt;=InicioCiclo+28,"Después del ciclo","Semana "&amp;(INT(($D34-InicioCiclo)/7)+1)))))</f>
        <v/>
      </c>
      <c r="F34" s="60">
        <f>IF($N34="","",IF($P34&gt;0,IF(1&lt;=SemanaActual,INDEX('Cronograma R. Operacional'!$AA$5:$AA$1000,$N34),""),IF(INDEX('Cronograma R. Operacional'!$H$5:$H$1000,$N34)="","",INDEX('Cronograma R. Operacional'!$H$5:$H$1000,$N34))))</f>
        <v/>
      </c>
      <c r="G34" s="60">
        <f>IF($N34="","",IF($P34&gt;0,IF(2&lt;=SemanaActual,INDEX('Cronograma R. Operacional'!$AB$5:$AB$1000,$N34),""),IF(INDEX('Cronograma R. Operacional'!$I$5:$I$1000,$N34)="","",INDEX('Cronograma R. Operacional'!$I$5:$I$1000,$N34))))</f>
        <v/>
      </c>
      <c r="H34" s="60">
        <f>IF($N34="","",IF($P34&gt;0,IF(3&lt;=SemanaActual,INDEX('Cronograma R. Operacional'!$AC$5:$AC$1000,$N34),""),IF(INDEX('Cronograma R. Operacional'!$J$5:$J$1000,$N34)="","",INDEX('Cronograma R. Operacional'!$J$5:$J$1000,$N34))))</f>
        <v/>
      </c>
      <c r="I34" s="60">
        <f>IF($N34="","",IF($P34&gt;0,IF(4&lt;=SemanaActual,INDEX('Cronograma R. Operacional'!$AD$5:$AD$1000,$N34),""),IF(INDEX('Cronograma R. Operacional'!$K$5:$K$1000,$N34)="","",INDEX('Cronograma R. Operacional'!$K$5:$K$1000,$N34))))</f>
        <v/>
      </c>
      <c r="J34" s="60">
        <f>IF($N34="","",INDEX('Cronograma R. Operacional'!$L$5:$L$1000,$N34))</f>
        <v/>
      </c>
      <c r="K34" s="55">
        <f>IF($N34="","",IF(N($J34)&gt;=1,"Completado",IF(AND(ISNUMBER($D34),$D34&lt;FechaRef),"Vencida",IF(N($J34)&gt;0,"En curso","Pendiente"))))</f>
        <v/>
      </c>
      <c r="L34" s="55">
        <f>IF($N34="","",INDEX('Cronograma R. Operacional'!$N$5:$N$1000,$N34)&amp;"")</f>
        <v/>
      </c>
      <c r="M34" s="63">
        <f>IF($N34="","",INDEX('Cronograma R. Operacional'!$O$5:$O$1000,$N34)&amp;"")</f>
        <v/>
      </c>
      <c r="N34">
        <f>IFERROR(MATCH(ROW()-4,rOrden_RO,0),"")</f>
        <v/>
      </c>
      <c r="O34">
        <f>IF($N34="","",INDEX('Cronograma R. Operacional'!$T$5:$T$1000,$N34))</f>
        <v/>
      </c>
      <c r="P34">
        <f>IF($N34="","",N(INDEX('Cronograma R. Operacional'!$U$5:$U$1000,$N34)))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5">
        <f>IF($N35="","",INDEX('Cronograma R. Operacional'!$A$5:$A$1000,$N35))</f>
        <v/>
      </c>
      <c r="B35" s="63">
        <f>IF($N35="","",IF($O35="Sub","      ↳  "&amp;INDEX('Cronograma R. Operacional'!$C$5:$C$1000,$N35),INDEX('Cronograma R. Operacional'!$C$5:$C$1000,$N35)&amp;""))</f>
        <v/>
      </c>
      <c r="C35" s="78">
        <f>IF($N35="","",IF(INDEX('Cronograma R. Operacional'!$D$5:$D$1000,$N35)="","",INDEX('Cronograma R. Operacional'!$D$5:$D$1000,$N35)))</f>
        <v/>
      </c>
      <c r="D35" s="78">
        <f>IF($N35="","",IF(INDEX('Cronograma R. Operacional'!$E$5:$E$1000,$N35)="","",INDEX('Cronograma R. Operacional'!$E$5:$E$1000,$N35)))</f>
        <v/>
      </c>
      <c r="E35" s="55">
        <f>IF($N35="","",IF(NOT(ISNUMBER($D35)),"",IF($D35&lt;InicioCiclo,"Antes del ciclo",IF($D35&gt;=InicioCiclo+28,"Después del ciclo","Semana "&amp;(INT(($D35-InicioCiclo)/7)+1)))))</f>
        <v/>
      </c>
      <c r="F35" s="60">
        <f>IF($N35="","",IF($P35&gt;0,IF(1&lt;=SemanaActual,INDEX('Cronograma R. Operacional'!$AA$5:$AA$1000,$N35),""),IF(INDEX('Cronograma R. Operacional'!$H$5:$H$1000,$N35)="","",INDEX('Cronograma R. Operacional'!$H$5:$H$1000,$N35))))</f>
        <v/>
      </c>
      <c r="G35" s="60">
        <f>IF($N35="","",IF($P35&gt;0,IF(2&lt;=SemanaActual,INDEX('Cronograma R. Operacional'!$AB$5:$AB$1000,$N35),""),IF(INDEX('Cronograma R. Operacional'!$I$5:$I$1000,$N35)="","",INDEX('Cronograma R. Operacional'!$I$5:$I$1000,$N35))))</f>
        <v/>
      </c>
      <c r="H35" s="60">
        <f>IF($N35="","",IF($P35&gt;0,IF(3&lt;=SemanaActual,INDEX('Cronograma R. Operacional'!$AC$5:$AC$1000,$N35),""),IF(INDEX('Cronograma R. Operacional'!$J$5:$J$1000,$N35)="","",INDEX('Cronograma R. Operacional'!$J$5:$J$1000,$N35))))</f>
        <v/>
      </c>
      <c r="I35" s="60">
        <f>IF($N35="","",IF($P35&gt;0,IF(4&lt;=SemanaActual,INDEX('Cronograma R. Operacional'!$AD$5:$AD$1000,$N35),""),IF(INDEX('Cronograma R. Operacional'!$K$5:$K$1000,$N35)="","",INDEX('Cronograma R. Operacional'!$K$5:$K$1000,$N35))))</f>
        <v/>
      </c>
      <c r="J35" s="60">
        <f>IF($N35="","",INDEX('Cronograma R. Operacional'!$L$5:$L$1000,$N35))</f>
        <v/>
      </c>
      <c r="K35" s="55">
        <f>IF($N35="","",IF(N($J35)&gt;=1,"Completado",IF(AND(ISNUMBER($D35),$D35&lt;FechaRef),"Vencida",IF(N($J35)&gt;0,"En curso","Pendiente"))))</f>
        <v/>
      </c>
      <c r="L35" s="55">
        <f>IF($N35="","",INDEX('Cronograma R. Operacional'!$N$5:$N$1000,$N35)&amp;"")</f>
        <v/>
      </c>
      <c r="M35" s="63">
        <f>IF($N35="","",INDEX('Cronograma R. Operacional'!$O$5:$O$1000,$N35)&amp;"")</f>
        <v/>
      </c>
      <c r="N35">
        <f>IFERROR(MATCH(ROW()-4,rOrden_RO,0),"")</f>
        <v/>
      </c>
      <c r="O35">
        <f>IF($N35="","",INDEX('Cronograma R. Operacional'!$T$5:$T$1000,$N35))</f>
        <v/>
      </c>
      <c r="P35">
        <f>IF($N35="","",N(INDEX('Cronograma R. Operacional'!$U$5:$U$1000,$N35)))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5">
        <f>IF($N36="","",INDEX('Cronograma R. Operacional'!$A$5:$A$1000,$N36))</f>
        <v/>
      </c>
      <c r="B36" s="63">
        <f>IF($N36="","",IF($O36="Sub","      ↳  "&amp;INDEX('Cronograma R. Operacional'!$C$5:$C$1000,$N36),INDEX('Cronograma R. Operacional'!$C$5:$C$1000,$N36)&amp;""))</f>
        <v/>
      </c>
      <c r="C36" s="78">
        <f>IF($N36="","",IF(INDEX('Cronograma R. Operacional'!$D$5:$D$1000,$N36)="","",INDEX('Cronograma R. Operacional'!$D$5:$D$1000,$N36)))</f>
        <v/>
      </c>
      <c r="D36" s="78">
        <f>IF($N36="","",IF(INDEX('Cronograma R. Operacional'!$E$5:$E$1000,$N36)="","",INDEX('Cronograma R. Operacional'!$E$5:$E$1000,$N36)))</f>
        <v/>
      </c>
      <c r="E36" s="55">
        <f>IF($N36="","",IF(NOT(ISNUMBER($D36)),"",IF($D36&lt;InicioCiclo,"Antes del ciclo",IF($D36&gt;=InicioCiclo+28,"Después del ciclo","Semana "&amp;(INT(($D36-InicioCiclo)/7)+1)))))</f>
        <v/>
      </c>
      <c r="F36" s="60">
        <f>IF($N36="","",IF($P36&gt;0,IF(1&lt;=SemanaActual,INDEX('Cronograma R. Operacional'!$AA$5:$AA$1000,$N36),""),IF(INDEX('Cronograma R. Operacional'!$H$5:$H$1000,$N36)="","",INDEX('Cronograma R. Operacional'!$H$5:$H$1000,$N36))))</f>
        <v/>
      </c>
      <c r="G36" s="60">
        <f>IF($N36="","",IF($P36&gt;0,IF(2&lt;=SemanaActual,INDEX('Cronograma R. Operacional'!$AB$5:$AB$1000,$N36),""),IF(INDEX('Cronograma R. Operacional'!$I$5:$I$1000,$N36)="","",INDEX('Cronograma R. Operacional'!$I$5:$I$1000,$N36))))</f>
        <v/>
      </c>
      <c r="H36" s="60">
        <f>IF($N36="","",IF($P36&gt;0,IF(3&lt;=SemanaActual,INDEX('Cronograma R. Operacional'!$AC$5:$AC$1000,$N36),""),IF(INDEX('Cronograma R. Operacional'!$J$5:$J$1000,$N36)="","",INDEX('Cronograma R. Operacional'!$J$5:$J$1000,$N36))))</f>
        <v/>
      </c>
      <c r="I36" s="60">
        <f>IF($N36="","",IF($P36&gt;0,IF(4&lt;=SemanaActual,INDEX('Cronograma R. Operacional'!$AD$5:$AD$1000,$N36),""),IF(INDEX('Cronograma R. Operacional'!$K$5:$K$1000,$N36)="","",INDEX('Cronograma R. Operacional'!$K$5:$K$1000,$N36))))</f>
        <v/>
      </c>
      <c r="J36" s="60">
        <f>IF($N36="","",INDEX('Cronograma R. Operacional'!$L$5:$L$1000,$N36))</f>
        <v/>
      </c>
      <c r="K36" s="55">
        <f>IF($N36="","",IF(N($J36)&gt;=1,"Completado",IF(AND(ISNUMBER($D36),$D36&lt;FechaRef),"Vencida",IF(N($J36)&gt;0,"En curso","Pendiente"))))</f>
        <v/>
      </c>
      <c r="L36" s="55">
        <f>IF($N36="","",INDEX('Cronograma R. Operacional'!$N$5:$N$1000,$N36)&amp;"")</f>
        <v/>
      </c>
      <c r="M36" s="63">
        <f>IF($N36="","",INDEX('Cronograma R. Operacional'!$O$5:$O$1000,$N36)&amp;"")</f>
        <v/>
      </c>
      <c r="N36">
        <f>IFERROR(MATCH(ROW()-4,rOrden_RO,0),"")</f>
        <v/>
      </c>
      <c r="O36">
        <f>IF($N36="","",INDEX('Cronograma R. Operacional'!$T$5:$T$1000,$N36))</f>
        <v/>
      </c>
      <c r="P36">
        <f>IF($N36="","",N(INDEX('Cronograma R. Operacional'!$U$5:$U$1000,$N36)))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5">
        <f>IF($N37="","",INDEX('Cronograma R. Operacional'!$A$5:$A$1000,$N37))</f>
        <v/>
      </c>
      <c r="B37" s="63">
        <f>IF($N37="","",IF($O37="Sub","      ↳  "&amp;INDEX('Cronograma R. Operacional'!$C$5:$C$1000,$N37),INDEX('Cronograma R. Operacional'!$C$5:$C$1000,$N37)&amp;""))</f>
        <v/>
      </c>
      <c r="C37" s="78">
        <f>IF($N37="","",IF(INDEX('Cronograma R. Operacional'!$D$5:$D$1000,$N37)="","",INDEX('Cronograma R. Operacional'!$D$5:$D$1000,$N37)))</f>
        <v/>
      </c>
      <c r="D37" s="78">
        <f>IF($N37="","",IF(INDEX('Cronograma R. Operacional'!$E$5:$E$1000,$N37)="","",INDEX('Cronograma R. Operacional'!$E$5:$E$1000,$N37)))</f>
        <v/>
      </c>
      <c r="E37" s="55">
        <f>IF($N37="","",IF(NOT(ISNUMBER($D37)),"",IF($D37&lt;InicioCiclo,"Antes del ciclo",IF($D37&gt;=InicioCiclo+28,"Después del ciclo","Semana "&amp;(INT(($D37-InicioCiclo)/7)+1)))))</f>
        <v/>
      </c>
      <c r="F37" s="60">
        <f>IF($N37="","",IF($P37&gt;0,IF(1&lt;=SemanaActual,INDEX('Cronograma R. Operacional'!$AA$5:$AA$1000,$N37),""),IF(INDEX('Cronograma R. Operacional'!$H$5:$H$1000,$N37)="","",INDEX('Cronograma R. Operacional'!$H$5:$H$1000,$N37))))</f>
        <v/>
      </c>
      <c r="G37" s="60">
        <f>IF($N37="","",IF($P37&gt;0,IF(2&lt;=SemanaActual,INDEX('Cronograma R. Operacional'!$AB$5:$AB$1000,$N37),""),IF(INDEX('Cronograma R. Operacional'!$I$5:$I$1000,$N37)="","",INDEX('Cronograma R. Operacional'!$I$5:$I$1000,$N37))))</f>
        <v/>
      </c>
      <c r="H37" s="60">
        <f>IF($N37="","",IF($P37&gt;0,IF(3&lt;=SemanaActual,INDEX('Cronograma R. Operacional'!$AC$5:$AC$1000,$N37),""),IF(INDEX('Cronograma R. Operacional'!$J$5:$J$1000,$N37)="","",INDEX('Cronograma R. Operacional'!$J$5:$J$1000,$N37))))</f>
        <v/>
      </c>
      <c r="I37" s="60">
        <f>IF($N37="","",IF($P37&gt;0,IF(4&lt;=SemanaActual,INDEX('Cronograma R. Operacional'!$AD$5:$AD$1000,$N37),""),IF(INDEX('Cronograma R. Operacional'!$K$5:$K$1000,$N37)="","",INDEX('Cronograma R. Operacional'!$K$5:$K$1000,$N37))))</f>
        <v/>
      </c>
      <c r="J37" s="60">
        <f>IF($N37="","",INDEX('Cronograma R. Operacional'!$L$5:$L$1000,$N37))</f>
        <v/>
      </c>
      <c r="K37" s="55">
        <f>IF($N37="","",IF(N($J37)&gt;=1,"Completado",IF(AND(ISNUMBER($D37),$D37&lt;FechaRef),"Vencida",IF(N($J37)&gt;0,"En curso","Pendiente"))))</f>
        <v/>
      </c>
      <c r="L37" s="55">
        <f>IF($N37="","",INDEX('Cronograma R. Operacional'!$N$5:$N$1000,$N37)&amp;"")</f>
        <v/>
      </c>
      <c r="M37" s="63">
        <f>IF($N37="","",INDEX('Cronograma R. Operacional'!$O$5:$O$1000,$N37)&amp;"")</f>
        <v/>
      </c>
      <c r="N37">
        <f>IFERROR(MATCH(ROW()-4,rOrden_RO,0),"")</f>
        <v/>
      </c>
      <c r="O37">
        <f>IF($N37="","",INDEX('Cronograma R. Operacional'!$T$5:$T$1000,$N37))</f>
        <v/>
      </c>
      <c r="P37">
        <f>IF($N37="","",N(INDEX('Cronograma R. Operacional'!$U$5:$U$1000,$N37)))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5">
        <f>IF($N38="","",INDEX('Cronograma R. Operacional'!$A$5:$A$1000,$N38))</f>
        <v/>
      </c>
      <c r="B38" s="63">
        <f>IF($N38="","",IF($O38="Sub","      ↳  "&amp;INDEX('Cronograma R. Operacional'!$C$5:$C$1000,$N38),INDEX('Cronograma R. Operacional'!$C$5:$C$1000,$N38)&amp;""))</f>
        <v/>
      </c>
      <c r="C38" s="78">
        <f>IF($N38="","",IF(INDEX('Cronograma R. Operacional'!$D$5:$D$1000,$N38)="","",INDEX('Cronograma R. Operacional'!$D$5:$D$1000,$N38)))</f>
        <v/>
      </c>
      <c r="D38" s="78">
        <f>IF($N38="","",IF(INDEX('Cronograma R. Operacional'!$E$5:$E$1000,$N38)="","",INDEX('Cronograma R. Operacional'!$E$5:$E$1000,$N38)))</f>
        <v/>
      </c>
      <c r="E38" s="55">
        <f>IF($N38="","",IF(NOT(ISNUMBER($D38)),"",IF($D38&lt;InicioCiclo,"Antes del ciclo",IF($D38&gt;=InicioCiclo+28,"Después del ciclo","Semana "&amp;(INT(($D38-InicioCiclo)/7)+1)))))</f>
        <v/>
      </c>
      <c r="F38" s="60">
        <f>IF($N38="","",IF($P38&gt;0,IF(1&lt;=SemanaActual,INDEX('Cronograma R. Operacional'!$AA$5:$AA$1000,$N38),""),IF(INDEX('Cronograma R. Operacional'!$H$5:$H$1000,$N38)="","",INDEX('Cronograma R. Operacional'!$H$5:$H$1000,$N38))))</f>
        <v/>
      </c>
      <c r="G38" s="60">
        <f>IF($N38="","",IF($P38&gt;0,IF(2&lt;=SemanaActual,INDEX('Cronograma R. Operacional'!$AB$5:$AB$1000,$N38),""),IF(INDEX('Cronograma R. Operacional'!$I$5:$I$1000,$N38)="","",INDEX('Cronograma R. Operacional'!$I$5:$I$1000,$N38))))</f>
        <v/>
      </c>
      <c r="H38" s="60">
        <f>IF($N38="","",IF($P38&gt;0,IF(3&lt;=SemanaActual,INDEX('Cronograma R. Operacional'!$AC$5:$AC$1000,$N38),""),IF(INDEX('Cronograma R. Operacional'!$J$5:$J$1000,$N38)="","",INDEX('Cronograma R. Operacional'!$J$5:$J$1000,$N38))))</f>
        <v/>
      </c>
      <c r="I38" s="60">
        <f>IF($N38="","",IF($P38&gt;0,IF(4&lt;=SemanaActual,INDEX('Cronograma R. Operacional'!$AD$5:$AD$1000,$N38),""),IF(INDEX('Cronograma R. Operacional'!$K$5:$K$1000,$N38)="","",INDEX('Cronograma R. Operacional'!$K$5:$K$1000,$N38))))</f>
        <v/>
      </c>
      <c r="J38" s="60">
        <f>IF($N38="","",INDEX('Cronograma R. Operacional'!$L$5:$L$1000,$N38))</f>
        <v/>
      </c>
      <c r="K38" s="55">
        <f>IF($N38="","",IF(N($J38)&gt;=1,"Completado",IF(AND(ISNUMBER($D38),$D38&lt;FechaRef),"Vencida",IF(N($J38)&gt;0,"En curso","Pendiente"))))</f>
        <v/>
      </c>
      <c r="L38" s="55">
        <f>IF($N38="","",INDEX('Cronograma R. Operacional'!$N$5:$N$1000,$N38)&amp;"")</f>
        <v/>
      </c>
      <c r="M38" s="63">
        <f>IF($N38="","",INDEX('Cronograma R. Operacional'!$O$5:$O$1000,$N38)&amp;"")</f>
        <v/>
      </c>
      <c r="N38">
        <f>IFERROR(MATCH(ROW()-4,rOrden_RO,0),"")</f>
        <v/>
      </c>
      <c r="O38">
        <f>IF($N38="","",INDEX('Cronograma R. Operacional'!$T$5:$T$1000,$N38))</f>
        <v/>
      </c>
      <c r="P38">
        <f>IF($N38="","",N(INDEX('Cronograma R. Operacional'!$U$5:$U$1000,$N38)))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5">
        <f>IF($N39="","",INDEX('Cronograma R. Operacional'!$A$5:$A$1000,$N39))</f>
        <v/>
      </c>
      <c r="B39" s="63">
        <f>IF($N39="","",IF($O39="Sub","      ↳  "&amp;INDEX('Cronograma R. Operacional'!$C$5:$C$1000,$N39),INDEX('Cronograma R. Operacional'!$C$5:$C$1000,$N39)&amp;""))</f>
        <v/>
      </c>
      <c r="C39" s="78">
        <f>IF($N39="","",IF(INDEX('Cronograma R. Operacional'!$D$5:$D$1000,$N39)="","",INDEX('Cronograma R. Operacional'!$D$5:$D$1000,$N39)))</f>
        <v/>
      </c>
      <c r="D39" s="78">
        <f>IF($N39="","",IF(INDEX('Cronograma R. Operacional'!$E$5:$E$1000,$N39)="","",INDEX('Cronograma R. Operacional'!$E$5:$E$1000,$N39)))</f>
        <v/>
      </c>
      <c r="E39" s="55">
        <f>IF($N39="","",IF(NOT(ISNUMBER($D39)),"",IF($D39&lt;InicioCiclo,"Antes del ciclo",IF($D39&gt;=InicioCiclo+28,"Después del ciclo","Semana "&amp;(INT(($D39-InicioCiclo)/7)+1)))))</f>
        <v/>
      </c>
      <c r="F39" s="60">
        <f>IF($N39="","",IF($P39&gt;0,IF(1&lt;=SemanaActual,INDEX('Cronograma R. Operacional'!$AA$5:$AA$1000,$N39),""),IF(INDEX('Cronograma R. Operacional'!$H$5:$H$1000,$N39)="","",INDEX('Cronograma R. Operacional'!$H$5:$H$1000,$N39))))</f>
        <v/>
      </c>
      <c r="G39" s="60">
        <f>IF($N39="","",IF($P39&gt;0,IF(2&lt;=SemanaActual,INDEX('Cronograma R. Operacional'!$AB$5:$AB$1000,$N39),""),IF(INDEX('Cronograma R. Operacional'!$I$5:$I$1000,$N39)="","",INDEX('Cronograma R. Operacional'!$I$5:$I$1000,$N39))))</f>
        <v/>
      </c>
      <c r="H39" s="60">
        <f>IF($N39="","",IF($P39&gt;0,IF(3&lt;=SemanaActual,INDEX('Cronograma R. Operacional'!$AC$5:$AC$1000,$N39),""),IF(INDEX('Cronograma R. Operacional'!$J$5:$J$1000,$N39)="","",INDEX('Cronograma R. Operacional'!$J$5:$J$1000,$N39))))</f>
        <v/>
      </c>
      <c r="I39" s="60">
        <f>IF($N39="","",IF($P39&gt;0,IF(4&lt;=SemanaActual,INDEX('Cronograma R. Operacional'!$AD$5:$AD$1000,$N39),""),IF(INDEX('Cronograma R. Operacional'!$K$5:$K$1000,$N39)="","",INDEX('Cronograma R. Operacional'!$K$5:$K$1000,$N39))))</f>
        <v/>
      </c>
      <c r="J39" s="60">
        <f>IF($N39="","",INDEX('Cronograma R. Operacional'!$L$5:$L$1000,$N39))</f>
        <v/>
      </c>
      <c r="K39" s="55">
        <f>IF($N39="","",IF(N($J39)&gt;=1,"Completado",IF(AND(ISNUMBER($D39),$D39&lt;FechaRef),"Vencida",IF(N($J39)&gt;0,"En curso","Pendiente"))))</f>
        <v/>
      </c>
      <c r="L39" s="55">
        <f>IF($N39="","",INDEX('Cronograma R. Operacional'!$N$5:$N$1000,$N39)&amp;"")</f>
        <v/>
      </c>
      <c r="M39" s="63">
        <f>IF($N39="","",INDEX('Cronograma R. Operacional'!$O$5:$O$1000,$N39)&amp;"")</f>
        <v/>
      </c>
      <c r="N39">
        <f>IFERROR(MATCH(ROW()-4,rOrden_RO,0),"")</f>
        <v/>
      </c>
      <c r="O39">
        <f>IF($N39="","",INDEX('Cronograma R. Operacional'!$T$5:$T$1000,$N39))</f>
        <v/>
      </c>
      <c r="P39">
        <f>IF($N39="","",N(INDEX('Cronograma R. Operacional'!$U$5:$U$1000,$N39)))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5">
        <f>IF($N40="","",INDEX('Cronograma R. Operacional'!$A$5:$A$1000,$N40))</f>
        <v/>
      </c>
      <c r="B40" s="63">
        <f>IF($N40="","",IF($O40="Sub","      ↳  "&amp;INDEX('Cronograma R. Operacional'!$C$5:$C$1000,$N40),INDEX('Cronograma R. Operacional'!$C$5:$C$1000,$N40)&amp;""))</f>
        <v/>
      </c>
      <c r="C40" s="78">
        <f>IF($N40="","",IF(INDEX('Cronograma R. Operacional'!$D$5:$D$1000,$N40)="","",INDEX('Cronograma R. Operacional'!$D$5:$D$1000,$N40)))</f>
        <v/>
      </c>
      <c r="D40" s="78">
        <f>IF($N40="","",IF(INDEX('Cronograma R. Operacional'!$E$5:$E$1000,$N40)="","",INDEX('Cronograma R. Operacional'!$E$5:$E$1000,$N40)))</f>
        <v/>
      </c>
      <c r="E40" s="55">
        <f>IF($N40="","",IF(NOT(ISNUMBER($D40)),"",IF($D40&lt;InicioCiclo,"Antes del ciclo",IF($D40&gt;=InicioCiclo+28,"Después del ciclo","Semana "&amp;(INT(($D40-InicioCiclo)/7)+1)))))</f>
        <v/>
      </c>
      <c r="F40" s="60">
        <f>IF($N40="","",IF($P40&gt;0,IF(1&lt;=SemanaActual,INDEX('Cronograma R. Operacional'!$AA$5:$AA$1000,$N40),""),IF(INDEX('Cronograma R. Operacional'!$H$5:$H$1000,$N40)="","",INDEX('Cronograma R. Operacional'!$H$5:$H$1000,$N40))))</f>
        <v/>
      </c>
      <c r="G40" s="60">
        <f>IF($N40="","",IF($P40&gt;0,IF(2&lt;=SemanaActual,INDEX('Cronograma R. Operacional'!$AB$5:$AB$1000,$N40),""),IF(INDEX('Cronograma R. Operacional'!$I$5:$I$1000,$N40)="","",INDEX('Cronograma R. Operacional'!$I$5:$I$1000,$N40))))</f>
        <v/>
      </c>
      <c r="H40" s="60">
        <f>IF($N40="","",IF($P40&gt;0,IF(3&lt;=SemanaActual,INDEX('Cronograma R. Operacional'!$AC$5:$AC$1000,$N40),""),IF(INDEX('Cronograma R. Operacional'!$J$5:$J$1000,$N40)="","",INDEX('Cronograma R. Operacional'!$J$5:$J$1000,$N40))))</f>
        <v/>
      </c>
      <c r="I40" s="60">
        <f>IF($N40="","",IF($P40&gt;0,IF(4&lt;=SemanaActual,INDEX('Cronograma R. Operacional'!$AD$5:$AD$1000,$N40),""),IF(INDEX('Cronograma R. Operacional'!$K$5:$K$1000,$N40)="","",INDEX('Cronograma R. Operacional'!$K$5:$K$1000,$N40))))</f>
        <v/>
      </c>
      <c r="J40" s="60">
        <f>IF($N40="","",INDEX('Cronograma R. Operacional'!$L$5:$L$1000,$N40))</f>
        <v/>
      </c>
      <c r="K40" s="55">
        <f>IF($N40="","",IF(N($J40)&gt;=1,"Completado",IF(AND(ISNUMBER($D40),$D40&lt;FechaRef),"Vencida",IF(N($J40)&gt;0,"En curso","Pendiente"))))</f>
        <v/>
      </c>
      <c r="L40" s="55">
        <f>IF($N40="","",INDEX('Cronograma R. Operacional'!$N$5:$N$1000,$N40)&amp;"")</f>
        <v/>
      </c>
      <c r="M40" s="63">
        <f>IF($N40="","",INDEX('Cronograma R. Operacional'!$O$5:$O$1000,$N40)&amp;"")</f>
        <v/>
      </c>
      <c r="N40">
        <f>IFERROR(MATCH(ROW()-4,rOrden_RO,0),"")</f>
        <v/>
      </c>
      <c r="O40">
        <f>IF($N40="","",INDEX('Cronograma R. Operacional'!$T$5:$T$1000,$N40))</f>
        <v/>
      </c>
      <c r="P40">
        <f>IF($N40="","",N(INDEX('Cronograma R. Operacional'!$U$5:$U$1000,$N40)))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5">
        <f>IF($N41="","",INDEX('Cronograma R. Operacional'!$A$5:$A$1000,$N41))</f>
        <v/>
      </c>
      <c r="B41" s="63">
        <f>IF($N41="","",IF($O41="Sub","      ↳  "&amp;INDEX('Cronograma R. Operacional'!$C$5:$C$1000,$N41),INDEX('Cronograma R. Operacional'!$C$5:$C$1000,$N41)&amp;""))</f>
        <v/>
      </c>
      <c r="C41" s="78">
        <f>IF($N41="","",IF(INDEX('Cronograma R. Operacional'!$D$5:$D$1000,$N41)="","",INDEX('Cronograma R. Operacional'!$D$5:$D$1000,$N41)))</f>
        <v/>
      </c>
      <c r="D41" s="78">
        <f>IF($N41="","",IF(INDEX('Cronograma R. Operacional'!$E$5:$E$1000,$N41)="","",INDEX('Cronograma R. Operacional'!$E$5:$E$1000,$N41)))</f>
        <v/>
      </c>
      <c r="E41" s="55">
        <f>IF($N41="","",IF(NOT(ISNUMBER($D41)),"",IF($D41&lt;InicioCiclo,"Antes del ciclo",IF($D41&gt;=InicioCiclo+28,"Después del ciclo","Semana "&amp;(INT(($D41-InicioCiclo)/7)+1)))))</f>
        <v/>
      </c>
      <c r="F41" s="60">
        <f>IF($N41="","",IF($P41&gt;0,IF(1&lt;=SemanaActual,INDEX('Cronograma R. Operacional'!$AA$5:$AA$1000,$N41),""),IF(INDEX('Cronograma R. Operacional'!$H$5:$H$1000,$N41)="","",INDEX('Cronograma R. Operacional'!$H$5:$H$1000,$N41))))</f>
        <v/>
      </c>
      <c r="G41" s="60">
        <f>IF($N41="","",IF($P41&gt;0,IF(2&lt;=SemanaActual,INDEX('Cronograma R. Operacional'!$AB$5:$AB$1000,$N41),""),IF(INDEX('Cronograma R. Operacional'!$I$5:$I$1000,$N41)="","",INDEX('Cronograma R. Operacional'!$I$5:$I$1000,$N41))))</f>
        <v/>
      </c>
      <c r="H41" s="60">
        <f>IF($N41="","",IF($P41&gt;0,IF(3&lt;=SemanaActual,INDEX('Cronograma R. Operacional'!$AC$5:$AC$1000,$N41),""),IF(INDEX('Cronograma R. Operacional'!$J$5:$J$1000,$N41)="","",INDEX('Cronograma R. Operacional'!$J$5:$J$1000,$N41))))</f>
        <v/>
      </c>
      <c r="I41" s="60">
        <f>IF($N41="","",IF($P41&gt;0,IF(4&lt;=SemanaActual,INDEX('Cronograma R. Operacional'!$AD$5:$AD$1000,$N41),""),IF(INDEX('Cronograma R. Operacional'!$K$5:$K$1000,$N41)="","",INDEX('Cronograma R. Operacional'!$K$5:$K$1000,$N41))))</f>
        <v/>
      </c>
      <c r="J41" s="60">
        <f>IF($N41="","",INDEX('Cronograma R. Operacional'!$L$5:$L$1000,$N41))</f>
        <v/>
      </c>
      <c r="K41" s="55">
        <f>IF($N41="","",IF(N($J41)&gt;=1,"Completado",IF(AND(ISNUMBER($D41),$D41&lt;FechaRef),"Vencida",IF(N($J41)&gt;0,"En curso","Pendiente"))))</f>
        <v/>
      </c>
      <c r="L41" s="55">
        <f>IF($N41="","",INDEX('Cronograma R. Operacional'!$N$5:$N$1000,$N41)&amp;"")</f>
        <v/>
      </c>
      <c r="M41" s="63">
        <f>IF($N41="","",INDEX('Cronograma R. Operacional'!$O$5:$O$1000,$N41)&amp;"")</f>
        <v/>
      </c>
      <c r="N41">
        <f>IFERROR(MATCH(ROW()-4,rOrden_RO,0),"")</f>
        <v/>
      </c>
      <c r="O41">
        <f>IF($N41="","",INDEX('Cronograma R. Operacional'!$T$5:$T$1000,$N41))</f>
        <v/>
      </c>
      <c r="P41">
        <f>IF($N41="","",N(INDEX('Cronograma R. Operacional'!$U$5:$U$1000,$N41)))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5">
        <f>IF($N42="","",INDEX('Cronograma R. Operacional'!$A$5:$A$1000,$N42))</f>
        <v/>
      </c>
      <c r="B42" s="63">
        <f>IF($N42="","",IF($O42="Sub","      ↳  "&amp;INDEX('Cronograma R. Operacional'!$C$5:$C$1000,$N42),INDEX('Cronograma R. Operacional'!$C$5:$C$1000,$N42)&amp;""))</f>
        <v/>
      </c>
      <c r="C42" s="78">
        <f>IF($N42="","",IF(INDEX('Cronograma R. Operacional'!$D$5:$D$1000,$N42)="","",INDEX('Cronograma R. Operacional'!$D$5:$D$1000,$N42)))</f>
        <v/>
      </c>
      <c r="D42" s="78">
        <f>IF($N42="","",IF(INDEX('Cronograma R. Operacional'!$E$5:$E$1000,$N42)="","",INDEX('Cronograma R. Operacional'!$E$5:$E$1000,$N42)))</f>
        <v/>
      </c>
      <c r="E42" s="55">
        <f>IF($N42="","",IF(NOT(ISNUMBER($D42)),"",IF($D42&lt;InicioCiclo,"Antes del ciclo",IF($D42&gt;=InicioCiclo+28,"Después del ciclo","Semana "&amp;(INT(($D42-InicioCiclo)/7)+1)))))</f>
        <v/>
      </c>
      <c r="F42" s="60">
        <f>IF($N42="","",IF($P42&gt;0,IF(1&lt;=SemanaActual,INDEX('Cronograma R. Operacional'!$AA$5:$AA$1000,$N42),""),IF(INDEX('Cronograma R. Operacional'!$H$5:$H$1000,$N42)="","",INDEX('Cronograma R. Operacional'!$H$5:$H$1000,$N42))))</f>
        <v/>
      </c>
      <c r="G42" s="60">
        <f>IF($N42="","",IF($P42&gt;0,IF(2&lt;=SemanaActual,INDEX('Cronograma R. Operacional'!$AB$5:$AB$1000,$N42),""),IF(INDEX('Cronograma R. Operacional'!$I$5:$I$1000,$N42)="","",INDEX('Cronograma R. Operacional'!$I$5:$I$1000,$N42))))</f>
        <v/>
      </c>
      <c r="H42" s="60">
        <f>IF($N42="","",IF($P42&gt;0,IF(3&lt;=SemanaActual,INDEX('Cronograma R. Operacional'!$AC$5:$AC$1000,$N42),""),IF(INDEX('Cronograma R. Operacional'!$J$5:$J$1000,$N42)="","",INDEX('Cronograma R. Operacional'!$J$5:$J$1000,$N42))))</f>
        <v/>
      </c>
      <c r="I42" s="60">
        <f>IF($N42="","",IF($P42&gt;0,IF(4&lt;=SemanaActual,INDEX('Cronograma R. Operacional'!$AD$5:$AD$1000,$N42),""),IF(INDEX('Cronograma R. Operacional'!$K$5:$K$1000,$N42)="","",INDEX('Cronograma R. Operacional'!$K$5:$K$1000,$N42))))</f>
        <v/>
      </c>
      <c r="J42" s="60">
        <f>IF($N42="","",INDEX('Cronograma R. Operacional'!$L$5:$L$1000,$N42))</f>
        <v/>
      </c>
      <c r="K42" s="55">
        <f>IF($N42="","",IF(N($J42)&gt;=1,"Completado",IF(AND(ISNUMBER($D42),$D42&lt;FechaRef),"Vencida",IF(N($J42)&gt;0,"En curso","Pendiente"))))</f>
        <v/>
      </c>
      <c r="L42" s="55">
        <f>IF($N42="","",INDEX('Cronograma R. Operacional'!$N$5:$N$1000,$N42)&amp;"")</f>
        <v/>
      </c>
      <c r="M42" s="63">
        <f>IF($N42="","",INDEX('Cronograma R. Operacional'!$O$5:$O$1000,$N42)&amp;"")</f>
        <v/>
      </c>
      <c r="N42">
        <f>IFERROR(MATCH(ROW()-4,rOrden_RO,0),"")</f>
        <v/>
      </c>
      <c r="O42">
        <f>IF($N42="","",INDEX('Cronograma R. Operacional'!$T$5:$T$1000,$N42))</f>
        <v/>
      </c>
      <c r="P42">
        <f>IF($N42="","",N(INDEX('Cronograma R. Operacional'!$U$5:$U$1000,$N42)))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5">
        <f>IF($N43="","",INDEX('Cronograma R. Operacional'!$A$5:$A$1000,$N43))</f>
        <v/>
      </c>
      <c r="B43" s="63">
        <f>IF($N43="","",IF($O43="Sub","      ↳  "&amp;INDEX('Cronograma R. Operacional'!$C$5:$C$1000,$N43),INDEX('Cronograma R. Operacional'!$C$5:$C$1000,$N43)&amp;""))</f>
        <v/>
      </c>
      <c r="C43" s="78">
        <f>IF($N43="","",IF(INDEX('Cronograma R. Operacional'!$D$5:$D$1000,$N43)="","",INDEX('Cronograma R. Operacional'!$D$5:$D$1000,$N43)))</f>
        <v/>
      </c>
      <c r="D43" s="78">
        <f>IF($N43="","",IF(INDEX('Cronograma R. Operacional'!$E$5:$E$1000,$N43)="","",INDEX('Cronograma R. Operacional'!$E$5:$E$1000,$N43)))</f>
        <v/>
      </c>
      <c r="E43" s="55">
        <f>IF($N43="","",IF(NOT(ISNUMBER($D43)),"",IF($D43&lt;InicioCiclo,"Antes del ciclo",IF($D43&gt;=InicioCiclo+28,"Después del ciclo","Semana "&amp;(INT(($D43-InicioCiclo)/7)+1)))))</f>
        <v/>
      </c>
      <c r="F43" s="60">
        <f>IF($N43="","",IF($P43&gt;0,IF(1&lt;=SemanaActual,INDEX('Cronograma R. Operacional'!$AA$5:$AA$1000,$N43),""),IF(INDEX('Cronograma R. Operacional'!$H$5:$H$1000,$N43)="","",INDEX('Cronograma R. Operacional'!$H$5:$H$1000,$N43))))</f>
        <v/>
      </c>
      <c r="G43" s="60">
        <f>IF($N43="","",IF($P43&gt;0,IF(2&lt;=SemanaActual,INDEX('Cronograma R. Operacional'!$AB$5:$AB$1000,$N43),""),IF(INDEX('Cronograma R. Operacional'!$I$5:$I$1000,$N43)="","",INDEX('Cronograma R. Operacional'!$I$5:$I$1000,$N43))))</f>
        <v/>
      </c>
      <c r="H43" s="60">
        <f>IF($N43="","",IF($P43&gt;0,IF(3&lt;=SemanaActual,INDEX('Cronograma R. Operacional'!$AC$5:$AC$1000,$N43),""),IF(INDEX('Cronograma R. Operacional'!$J$5:$J$1000,$N43)="","",INDEX('Cronograma R. Operacional'!$J$5:$J$1000,$N43))))</f>
        <v/>
      </c>
      <c r="I43" s="60">
        <f>IF($N43="","",IF($P43&gt;0,IF(4&lt;=SemanaActual,INDEX('Cronograma R. Operacional'!$AD$5:$AD$1000,$N43),""),IF(INDEX('Cronograma R. Operacional'!$K$5:$K$1000,$N43)="","",INDEX('Cronograma R. Operacional'!$K$5:$K$1000,$N43))))</f>
        <v/>
      </c>
      <c r="J43" s="60">
        <f>IF($N43="","",INDEX('Cronograma R. Operacional'!$L$5:$L$1000,$N43))</f>
        <v/>
      </c>
      <c r="K43" s="55">
        <f>IF($N43="","",IF(N($J43)&gt;=1,"Completado",IF(AND(ISNUMBER($D43),$D43&lt;FechaRef),"Vencida",IF(N($J43)&gt;0,"En curso","Pendiente"))))</f>
        <v/>
      </c>
      <c r="L43" s="55">
        <f>IF($N43="","",INDEX('Cronograma R. Operacional'!$N$5:$N$1000,$N43)&amp;"")</f>
        <v/>
      </c>
      <c r="M43" s="63">
        <f>IF($N43="","",INDEX('Cronograma R. Operacional'!$O$5:$O$1000,$N43)&amp;"")</f>
        <v/>
      </c>
      <c r="N43">
        <f>IFERROR(MATCH(ROW()-4,rOrden_RO,0),"")</f>
        <v/>
      </c>
      <c r="O43">
        <f>IF($N43="","",INDEX('Cronograma R. Operacional'!$T$5:$T$1000,$N43))</f>
        <v/>
      </c>
      <c r="P43">
        <f>IF($N43="","",N(INDEX('Cronograma R. Operacional'!$U$5:$U$1000,$N43)))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5">
        <f>IF($N44="","",INDEX('Cronograma R. Operacional'!$A$5:$A$1000,$N44))</f>
        <v/>
      </c>
      <c r="B44" s="63">
        <f>IF($N44="","",IF($O44="Sub","      ↳  "&amp;INDEX('Cronograma R. Operacional'!$C$5:$C$1000,$N44),INDEX('Cronograma R. Operacional'!$C$5:$C$1000,$N44)&amp;""))</f>
        <v/>
      </c>
      <c r="C44" s="78">
        <f>IF($N44="","",IF(INDEX('Cronograma R. Operacional'!$D$5:$D$1000,$N44)="","",INDEX('Cronograma R. Operacional'!$D$5:$D$1000,$N44)))</f>
        <v/>
      </c>
      <c r="D44" s="78">
        <f>IF($N44="","",IF(INDEX('Cronograma R. Operacional'!$E$5:$E$1000,$N44)="","",INDEX('Cronograma R. Operacional'!$E$5:$E$1000,$N44)))</f>
        <v/>
      </c>
      <c r="E44" s="55">
        <f>IF($N44="","",IF(NOT(ISNUMBER($D44)),"",IF($D44&lt;InicioCiclo,"Antes del ciclo",IF($D44&gt;=InicioCiclo+28,"Después del ciclo","Semana "&amp;(INT(($D44-InicioCiclo)/7)+1)))))</f>
        <v/>
      </c>
      <c r="F44" s="60">
        <f>IF($N44="","",IF($P44&gt;0,IF(1&lt;=SemanaActual,INDEX('Cronograma R. Operacional'!$AA$5:$AA$1000,$N44),""),IF(INDEX('Cronograma R. Operacional'!$H$5:$H$1000,$N44)="","",INDEX('Cronograma R. Operacional'!$H$5:$H$1000,$N44))))</f>
        <v/>
      </c>
      <c r="G44" s="60">
        <f>IF($N44="","",IF($P44&gt;0,IF(2&lt;=SemanaActual,INDEX('Cronograma R. Operacional'!$AB$5:$AB$1000,$N44),""),IF(INDEX('Cronograma R. Operacional'!$I$5:$I$1000,$N44)="","",INDEX('Cronograma R. Operacional'!$I$5:$I$1000,$N44))))</f>
        <v/>
      </c>
      <c r="H44" s="60">
        <f>IF($N44="","",IF($P44&gt;0,IF(3&lt;=SemanaActual,INDEX('Cronograma R. Operacional'!$AC$5:$AC$1000,$N44),""),IF(INDEX('Cronograma R. Operacional'!$J$5:$J$1000,$N44)="","",INDEX('Cronograma R. Operacional'!$J$5:$J$1000,$N44))))</f>
        <v/>
      </c>
      <c r="I44" s="60">
        <f>IF($N44="","",IF($P44&gt;0,IF(4&lt;=SemanaActual,INDEX('Cronograma R. Operacional'!$AD$5:$AD$1000,$N44),""),IF(INDEX('Cronograma R. Operacional'!$K$5:$K$1000,$N44)="","",INDEX('Cronograma R. Operacional'!$K$5:$K$1000,$N44))))</f>
        <v/>
      </c>
      <c r="J44" s="60">
        <f>IF($N44="","",INDEX('Cronograma R. Operacional'!$L$5:$L$1000,$N44))</f>
        <v/>
      </c>
      <c r="K44" s="55">
        <f>IF($N44="","",IF(N($J44)&gt;=1,"Completado",IF(AND(ISNUMBER($D44),$D44&lt;FechaRef),"Vencida",IF(N($J44)&gt;0,"En curso","Pendiente"))))</f>
        <v/>
      </c>
      <c r="L44" s="55">
        <f>IF($N44="","",INDEX('Cronograma R. Operacional'!$N$5:$N$1000,$N44)&amp;"")</f>
        <v/>
      </c>
      <c r="M44" s="63">
        <f>IF($N44="","",INDEX('Cronograma R. Operacional'!$O$5:$O$1000,$N44)&amp;"")</f>
        <v/>
      </c>
      <c r="N44">
        <f>IFERROR(MATCH(ROW()-4,rOrden_RO,0),"")</f>
        <v/>
      </c>
      <c r="O44">
        <f>IF($N44="","",INDEX('Cronograma R. Operacional'!$T$5:$T$1000,$N44))</f>
        <v/>
      </c>
      <c r="P44">
        <f>IF($N44="","",N(INDEX('Cronograma R. Operacional'!$U$5:$U$1000,$N44)))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5">
        <f>IF($N45="","",INDEX('Cronograma R. Operacional'!$A$5:$A$1000,$N45))</f>
        <v/>
      </c>
      <c r="B45" s="63">
        <f>IF($N45="","",IF($O45="Sub","      ↳  "&amp;INDEX('Cronograma R. Operacional'!$C$5:$C$1000,$N45),INDEX('Cronograma R. Operacional'!$C$5:$C$1000,$N45)&amp;""))</f>
        <v/>
      </c>
      <c r="C45" s="78">
        <f>IF($N45="","",IF(INDEX('Cronograma R. Operacional'!$D$5:$D$1000,$N45)="","",INDEX('Cronograma R. Operacional'!$D$5:$D$1000,$N45)))</f>
        <v/>
      </c>
      <c r="D45" s="78">
        <f>IF($N45="","",IF(INDEX('Cronograma R. Operacional'!$E$5:$E$1000,$N45)="","",INDEX('Cronograma R. Operacional'!$E$5:$E$1000,$N45)))</f>
        <v/>
      </c>
      <c r="E45" s="55">
        <f>IF($N45="","",IF(NOT(ISNUMBER($D45)),"",IF($D45&lt;InicioCiclo,"Antes del ciclo",IF($D45&gt;=InicioCiclo+28,"Después del ciclo","Semana "&amp;(INT(($D45-InicioCiclo)/7)+1)))))</f>
        <v/>
      </c>
      <c r="F45" s="60">
        <f>IF($N45="","",IF($P45&gt;0,IF(1&lt;=SemanaActual,INDEX('Cronograma R. Operacional'!$AA$5:$AA$1000,$N45),""),IF(INDEX('Cronograma R. Operacional'!$H$5:$H$1000,$N45)="","",INDEX('Cronograma R. Operacional'!$H$5:$H$1000,$N45))))</f>
        <v/>
      </c>
      <c r="G45" s="60">
        <f>IF($N45="","",IF($P45&gt;0,IF(2&lt;=SemanaActual,INDEX('Cronograma R. Operacional'!$AB$5:$AB$1000,$N45),""),IF(INDEX('Cronograma R. Operacional'!$I$5:$I$1000,$N45)="","",INDEX('Cronograma R. Operacional'!$I$5:$I$1000,$N45))))</f>
        <v/>
      </c>
      <c r="H45" s="60">
        <f>IF($N45="","",IF($P45&gt;0,IF(3&lt;=SemanaActual,INDEX('Cronograma R. Operacional'!$AC$5:$AC$1000,$N45),""),IF(INDEX('Cronograma R. Operacional'!$J$5:$J$1000,$N45)="","",INDEX('Cronograma R. Operacional'!$J$5:$J$1000,$N45))))</f>
        <v/>
      </c>
      <c r="I45" s="60">
        <f>IF($N45="","",IF($P45&gt;0,IF(4&lt;=SemanaActual,INDEX('Cronograma R. Operacional'!$AD$5:$AD$1000,$N45),""),IF(INDEX('Cronograma R. Operacional'!$K$5:$K$1000,$N45)="","",INDEX('Cronograma R. Operacional'!$K$5:$K$1000,$N45))))</f>
        <v/>
      </c>
      <c r="J45" s="60">
        <f>IF($N45="","",INDEX('Cronograma R. Operacional'!$L$5:$L$1000,$N45))</f>
        <v/>
      </c>
      <c r="K45" s="55">
        <f>IF($N45="","",IF(N($J45)&gt;=1,"Completado",IF(AND(ISNUMBER($D45),$D45&lt;FechaRef),"Vencida",IF(N($J45)&gt;0,"En curso","Pendiente"))))</f>
        <v/>
      </c>
      <c r="L45" s="55">
        <f>IF($N45="","",INDEX('Cronograma R. Operacional'!$N$5:$N$1000,$N45)&amp;"")</f>
        <v/>
      </c>
      <c r="M45" s="63">
        <f>IF($N45="","",INDEX('Cronograma R. Operacional'!$O$5:$O$1000,$N45)&amp;"")</f>
        <v/>
      </c>
      <c r="N45">
        <f>IFERROR(MATCH(ROW()-4,rOrden_RO,0),"")</f>
        <v/>
      </c>
      <c r="O45">
        <f>IF($N45="","",INDEX('Cronograma R. Operacional'!$T$5:$T$1000,$N45))</f>
        <v/>
      </c>
      <c r="P45">
        <f>IF($N45="","",N(INDEX('Cronograma R. Operacional'!$U$5:$U$1000,$N45)))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5">
        <f>IF($N46="","",INDEX('Cronograma R. Operacional'!$A$5:$A$1000,$N46))</f>
        <v/>
      </c>
      <c r="B46" s="63">
        <f>IF($N46="","",IF($O46="Sub","      ↳  "&amp;INDEX('Cronograma R. Operacional'!$C$5:$C$1000,$N46),INDEX('Cronograma R. Operacional'!$C$5:$C$1000,$N46)&amp;""))</f>
        <v/>
      </c>
      <c r="C46" s="78">
        <f>IF($N46="","",IF(INDEX('Cronograma R. Operacional'!$D$5:$D$1000,$N46)="","",INDEX('Cronograma R. Operacional'!$D$5:$D$1000,$N46)))</f>
        <v/>
      </c>
      <c r="D46" s="78">
        <f>IF($N46="","",IF(INDEX('Cronograma R. Operacional'!$E$5:$E$1000,$N46)="","",INDEX('Cronograma R. Operacional'!$E$5:$E$1000,$N46)))</f>
        <v/>
      </c>
      <c r="E46" s="55">
        <f>IF($N46="","",IF(NOT(ISNUMBER($D46)),"",IF($D46&lt;InicioCiclo,"Antes del ciclo",IF($D46&gt;=InicioCiclo+28,"Después del ciclo","Semana "&amp;(INT(($D46-InicioCiclo)/7)+1)))))</f>
        <v/>
      </c>
      <c r="F46" s="60">
        <f>IF($N46="","",IF($P46&gt;0,IF(1&lt;=SemanaActual,INDEX('Cronograma R. Operacional'!$AA$5:$AA$1000,$N46),""),IF(INDEX('Cronograma R. Operacional'!$H$5:$H$1000,$N46)="","",INDEX('Cronograma R. Operacional'!$H$5:$H$1000,$N46))))</f>
        <v/>
      </c>
      <c r="G46" s="60">
        <f>IF($N46="","",IF($P46&gt;0,IF(2&lt;=SemanaActual,INDEX('Cronograma R. Operacional'!$AB$5:$AB$1000,$N46),""),IF(INDEX('Cronograma R. Operacional'!$I$5:$I$1000,$N46)="","",INDEX('Cronograma R. Operacional'!$I$5:$I$1000,$N46))))</f>
        <v/>
      </c>
      <c r="H46" s="60">
        <f>IF($N46="","",IF($P46&gt;0,IF(3&lt;=SemanaActual,INDEX('Cronograma R. Operacional'!$AC$5:$AC$1000,$N46),""),IF(INDEX('Cronograma R. Operacional'!$J$5:$J$1000,$N46)="","",INDEX('Cronograma R. Operacional'!$J$5:$J$1000,$N46))))</f>
        <v/>
      </c>
      <c r="I46" s="60">
        <f>IF($N46="","",IF($P46&gt;0,IF(4&lt;=SemanaActual,INDEX('Cronograma R. Operacional'!$AD$5:$AD$1000,$N46),""),IF(INDEX('Cronograma R. Operacional'!$K$5:$K$1000,$N46)="","",INDEX('Cronograma R. Operacional'!$K$5:$K$1000,$N46))))</f>
        <v/>
      </c>
      <c r="J46" s="60">
        <f>IF($N46="","",INDEX('Cronograma R. Operacional'!$L$5:$L$1000,$N46))</f>
        <v/>
      </c>
      <c r="K46" s="55">
        <f>IF($N46="","",IF(N($J46)&gt;=1,"Completado",IF(AND(ISNUMBER($D46),$D46&lt;FechaRef),"Vencida",IF(N($J46)&gt;0,"En curso","Pendiente"))))</f>
        <v/>
      </c>
      <c r="L46" s="55">
        <f>IF($N46="","",INDEX('Cronograma R. Operacional'!$N$5:$N$1000,$N46)&amp;"")</f>
        <v/>
      </c>
      <c r="M46" s="63">
        <f>IF($N46="","",INDEX('Cronograma R. Operacional'!$O$5:$O$1000,$N46)&amp;"")</f>
        <v/>
      </c>
      <c r="N46">
        <f>IFERROR(MATCH(ROW()-4,rOrden_RO,0),"")</f>
        <v/>
      </c>
      <c r="O46">
        <f>IF($N46="","",INDEX('Cronograma R. Operacional'!$T$5:$T$1000,$N46))</f>
        <v/>
      </c>
      <c r="P46">
        <f>IF($N46="","",N(INDEX('Cronograma R. Operacional'!$U$5:$U$1000,$N46)))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5">
        <f>IF($N47="","",INDEX('Cronograma R. Operacional'!$A$5:$A$1000,$N47))</f>
        <v/>
      </c>
      <c r="B47" s="63">
        <f>IF($N47="","",IF($O47="Sub","      ↳  "&amp;INDEX('Cronograma R. Operacional'!$C$5:$C$1000,$N47),INDEX('Cronograma R. Operacional'!$C$5:$C$1000,$N47)&amp;""))</f>
        <v/>
      </c>
      <c r="C47" s="78">
        <f>IF($N47="","",IF(INDEX('Cronograma R. Operacional'!$D$5:$D$1000,$N47)="","",INDEX('Cronograma R. Operacional'!$D$5:$D$1000,$N47)))</f>
        <v/>
      </c>
      <c r="D47" s="78">
        <f>IF($N47="","",IF(INDEX('Cronograma R. Operacional'!$E$5:$E$1000,$N47)="","",INDEX('Cronograma R. Operacional'!$E$5:$E$1000,$N47)))</f>
        <v/>
      </c>
      <c r="E47" s="55">
        <f>IF($N47="","",IF(NOT(ISNUMBER($D47)),"",IF($D47&lt;InicioCiclo,"Antes del ciclo",IF($D47&gt;=InicioCiclo+28,"Después del ciclo","Semana "&amp;(INT(($D47-InicioCiclo)/7)+1)))))</f>
        <v/>
      </c>
      <c r="F47" s="60">
        <f>IF($N47="","",IF($P47&gt;0,IF(1&lt;=SemanaActual,INDEX('Cronograma R. Operacional'!$AA$5:$AA$1000,$N47),""),IF(INDEX('Cronograma R. Operacional'!$H$5:$H$1000,$N47)="","",INDEX('Cronograma R. Operacional'!$H$5:$H$1000,$N47))))</f>
        <v/>
      </c>
      <c r="G47" s="60">
        <f>IF($N47="","",IF($P47&gt;0,IF(2&lt;=SemanaActual,INDEX('Cronograma R. Operacional'!$AB$5:$AB$1000,$N47),""),IF(INDEX('Cronograma R. Operacional'!$I$5:$I$1000,$N47)="","",INDEX('Cronograma R. Operacional'!$I$5:$I$1000,$N47))))</f>
        <v/>
      </c>
      <c r="H47" s="60">
        <f>IF($N47="","",IF($P47&gt;0,IF(3&lt;=SemanaActual,INDEX('Cronograma R. Operacional'!$AC$5:$AC$1000,$N47),""),IF(INDEX('Cronograma R. Operacional'!$J$5:$J$1000,$N47)="","",INDEX('Cronograma R. Operacional'!$J$5:$J$1000,$N47))))</f>
        <v/>
      </c>
      <c r="I47" s="60">
        <f>IF($N47="","",IF($P47&gt;0,IF(4&lt;=SemanaActual,INDEX('Cronograma R. Operacional'!$AD$5:$AD$1000,$N47),""),IF(INDEX('Cronograma R. Operacional'!$K$5:$K$1000,$N47)="","",INDEX('Cronograma R. Operacional'!$K$5:$K$1000,$N47))))</f>
        <v/>
      </c>
      <c r="J47" s="60">
        <f>IF($N47="","",INDEX('Cronograma R. Operacional'!$L$5:$L$1000,$N47))</f>
        <v/>
      </c>
      <c r="K47" s="55">
        <f>IF($N47="","",IF(N($J47)&gt;=1,"Completado",IF(AND(ISNUMBER($D47),$D47&lt;FechaRef),"Vencida",IF(N($J47)&gt;0,"En curso","Pendiente"))))</f>
        <v/>
      </c>
      <c r="L47" s="55">
        <f>IF($N47="","",INDEX('Cronograma R. Operacional'!$N$5:$N$1000,$N47)&amp;"")</f>
        <v/>
      </c>
      <c r="M47" s="63">
        <f>IF($N47="","",INDEX('Cronograma R. Operacional'!$O$5:$O$1000,$N47)&amp;"")</f>
        <v/>
      </c>
      <c r="N47">
        <f>IFERROR(MATCH(ROW()-4,rOrden_RO,0),"")</f>
        <v/>
      </c>
      <c r="O47">
        <f>IF($N47="","",INDEX('Cronograma R. Operacional'!$T$5:$T$1000,$N47))</f>
        <v/>
      </c>
      <c r="P47">
        <f>IF($N47="","",N(INDEX('Cronograma R. Operacional'!$U$5:$U$1000,$N47)))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5">
        <f>IF($N48="","",INDEX('Cronograma R. Operacional'!$A$5:$A$1000,$N48))</f>
        <v/>
      </c>
      <c r="B48" s="63">
        <f>IF($N48="","",IF($O48="Sub","      ↳  "&amp;INDEX('Cronograma R. Operacional'!$C$5:$C$1000,$N48),INDEX('Cronograma R. Operacional'!$C$5:$C$1000,$N48)&amp;""))</f>
        <v/>
      </c>
      <c r="C48" s="78">
        <f>IF($N48="","",IF(INDEX('Cronograma R. Operacional'!$D$5:$D$1000,$N48)="","",INDEX('Cronograma R. Operacional'!$D$5:$D$1000,$N48)))</f>
        <v/>
      </c>
      <c r="D48" s="78">
        <f>IF($N48="","",IF(INDEX('Cronograma R. Operacional'!$E$5:$E$1000,$N48)="","",INDEX('Cronograma R. Operacional'!$E$5:$E$1000,$N48)))</f>
        <v/>
      </c>
      <c r="E48" s="55">
        <f>IF($N48="","",IF(NOT(ISNUMBER($D48)),"",IF($D48&lt;InicioCiclo,"Antes del ciclo",IF($D48&gt;=InicioCiclo+28,"Después del ciclo","Semana "&amp;(INT(($D48-InicioCiclo)/7)+1)))))</f>
        <v/>
      </c>
      <c r="F48" s="60">
        <f>IF($N48="","",IF($P48&gt;0,IF(1&lt;=SemanaActual,INDEX('Cronograma R. Operacional'!$AA$5:$AA$1000,$N48),""),IF(INDEX('Cronograma R. Operacional'!$H$5:$H$1000,$N48)="","",INDEX('Cronograma R. Operacional'!$H$5:$H$1000,$N48))))</f>
        <v/>
      </c>
      <c r="G48" s="60">
        <f>IF($N48="","",IF($P48&gt;0,IF(2&lt;=SemanaActual,INDEX('Cronograma R. Operacional'!$AB$5:$AB$1000,$N48),""),IF(INDEX('Cronograma R. Operacional'!$I$5:$I$1000,$N48)="","",INDEX('Cronograma R. Operacional'!$I$5:$I$1000,$N48))))</f>
        <v/>
      </c>
      <c r="H48" s="60">
        <f>IF($N48="","",IF($P48&gt;0,IF(3&lt;=SemanaActual,INDEX('Cronograma R. Operacional'!$AC$5:$AC$1000,$N48),""),IF(INDEX('Cronograma R. Operacional'!$J$5:$J$1000,$N48)="","",INDEX('Cronograma R. Operacional'!$J$5:$J$1000,$N48))))</f>
        <v/>
      </c>
      <c r="I48" s="60">
        <f>IF($N48="","",IF($P48&gt;0,IF(4&lt;=SemanaActual,INDEX('Cronograma R. Operacional'!$AD$5:$AD$1000,$N48),""),IF(INDEX('Cronograma R. Operacional'!$K$5:$K$1000,$N48)="","",INDEX('Cronograma R. Operacional'!$K$5:$K$1000,$N48))))</f>
        <v/>
      </c>
      <c r="J48" s="60">
        <f>IF($N48="","",INDEX('Cronograma R. Operacional'!$L$5:$L$1000,$N48))</f>
        <v/>
      </c>
      <c r="K48" s="55">
        <f>IF($N48="","",IF(N($J48)&gt;=1,"Completado",IF(AND(ISNUMBER($D48),$D48&lt;FechaRef),"Vencida",IF(N($J48)&gt;0,"En curso","Pendiente"))))</f>
        <v/>
      </c>
      <c r="L48" s="55">
        <f>IF($N48="","",INDEX('Cronograma R. Operacional'!$N$5:$N$1000,$N48)&amp;"")</f>
        <v/>
      </c>
      <c r="M48" s="63">
        <f>IF($N48="","",INDEX('Cronograma R. Operacional'!$O$5:$O$1000,$N48)&amp;"")</f>
        <v/>
      </c>
      <c r="N48">
        <f>IFERROR(MATCH(ROW()-4,rOrden_RO,0),"")</f>
        <v/>
      </c>
      <c r="O48">
        <f>IF($N48="","",INDEX('Cronograma R. Operacional'!$T$5:$T$1000,$N48))</f>
        <v/>
      </c>
      <c r="P48">
        <f>IF($N48="","",N(INDEX('Cronograma R. Operacional'!$U$5:$U$1000,$N48)))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5">
        <f>IF($N49="","",INDEX('Cronograma R. Operacional'!$A$5:$A$1000,$N49))</f>
        <v/>
      </c>
      <c r="B49" s="63">
        <f>IF($N49="","",IF($O49="Sub","      ↳  "&amp;INDEX('Cronograma R. Operacional'!$C$5:$C$1000,$N49),INDEX('Cronograma R. Operacional'!$C$5:$C$1000,$N49)&amp;""))</f>
        <v/>
      </c>
      <c r="C49" s="78">
        <f>IF($N49="","",IF(INDEX('Cronograma R. Operacional'!$D$5:$D$1000,$N49)="","",INDEX('Cronograma R. Operacional'!$D$5:$D$1000,$N49)))</f>
        <v/>
      </c>
      <c r="D49" s="78">
        <f>IF($N49="","",IF(INDEX('Cronograma R. Operacional'!$E$5:$E$1000,$N49)="","",INDEX('Cronograma R. Operacional'!$E$5:$E$1000,$N49)))</f>
        <v/>
      </c>
      <c r="E49" s="55">
        <f>IF($N49="","",IF(NOT(ISNUMBER($D49)),"",IF($D49&lt;InicioCiclo,"Antes del ciclo",IF($D49&gt;=InicioCiclo+28,"Después del ciclo","Semana "&amp;(INT(($D49-InicioCiclo)/7)+1)))))</f>
        <v/>
      </c>
      <c r="F49" s="60">
        <f>IF($N49="","",IF($P49&gt;0,IF(1&lt;=SemanaActual,INDEX('Cronograma R. Operacional'!$AA$5:$AA$1000,$N49),""),IF(INDEX('Cronograma R. Operacional'!$H$5:$H$1000,$N49)="","",INDEX('Cronograma R. Operacional'!$H$5:$H$1000,$N49))))</f>
        <v/>
      </c>
      <c r="G49" s="60">
        <f>IF($N49="","",IF($P49&gt;0,IF(2&lt;=SemanaActual,INDEX('Cronograma R. Operacional'!$AB$5:$AB$1000,$N49),""),IF(INDEX('Cronograma R. Operacional'!$I$5:$I$1000,$N49)="","",INDEX('Cronograma R. Operacional'!$I$5:$I$1000,$N49))))</f>
        <v/>
      </c>
      <c r="H49" s="60">
        <f>IF($N49="","",IF($P49&gt;0,IF(3&lt;=SemanaActual,INDEX('Cronograma R. Operacional'!$AC$5:$AC$1000,$N49),""),IF(INDEX('Cronograma R. Operacional'!$J$5:$J$1000,$N49)="","",INDEX('Cronograma R. Operacional'!$J$5:$J$1000,$N49))))</f>
        <v/>
      </c>
      <c r="I49" s="60">
        <f>IF($N49="","",IF($P49&gt;0,IF(4&lt;=SemanaActual,INDEX('Cronograma R. Operacional'!$AD$5:$AD$1000,$N49),""),IF(INDEX('Cronograma R. Operacional'!$K$5:$K$1000,$N49)="","",INDEX('Cronograma R. Operacional'!$K$5:$K$1000,$N49))))</f>
        <v/>
      </c>
      <c r="J49" s="60">
        <f>IF($N49="","",INDEX('Cronograma R. Operacional'!$L$5:$L$1000,$N49))</f>
        <v/>
      </c>
      <c r="K49" s="55">
        <f>IF($N49="","",IF(N($J49)&gt;=1,"Completado",IF(AND(ISNUMBER($D49),$D49&lt;FechaRef),"Vencida",IF(N($J49)&gt;0,"En curso","Pendiente"))))</f>
        <v/>
      </c>
      <c r="L49" s="55">
        <f>IF($N49="","",INDEX('Cronograma R. Operacional'!$N$5:$N$1000,$N49)&amp;"")</f>
        <v/>
      </c>
      <c r="M49" s="63">
        <f>IF($N49="","",INDEX('Cronograma R. Operacional'!$O$5:$O$1000,$N49)&amp;"")</f>
        <v/>
      </c>
      <c r="N49">
        <f>IFERROR(MATCH(ROW()-4,rOrden_RO,0),"")</f>
        <v/>
      </c>
      <c r="O49">
        <f>IF($N49="","",INDEX('Cronograma R. Operacional'!$T$5:$T$1000,$N49))</f>
        <v/>
      </c>
      <c r="P49">
        <f>IF($N49="","",N(INDEX('Cronograma R. Operacional'!$U$5:$U$1000,$N49)))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5">
        <f>IF($N50="","",INDEX('Cronograma R. Operacional'!$A$5:$A$1000,$N50))</f>
        <v/>
      </c>
      <c r="B50" s="63">
        <f>IF($N50="","",IF($O50="Sub","      ↳  "&amp;INDEX('Cronograma R. Operacional'!$C$5:$C$1000,$N50),INDEX('Cronograma R. Operacional'!$C$5:$C$1000,$N50)&amp;""))</f>
        <v/>
      </c>
      <c r="C50" s="78">
        <f>IF($N50="","",IF(INDEX('Cronograma R. Operacional'!$D$5:$D$1000,$N50)="","",INDEX('Cronograma R. Operacional'!$D$5:$D$1000,$N50)))</f>
        <v/>
      </c>
      <c r="D50" s="78">
        <f>IF($N50="","",IF(INDEX('Cronograma R. Operacional'!$E$5:$E$1000,$N50)="","",INDEX('Cronograma R. Operacional'!$E$5:$E$1000,$N50)))</f>
        <v/>
      </c>
      <c r="E50" s="55">
        <f>IF($N50="","",IF(NOT(ISNUMBER($D50)),"",IF($D50&lt;InicioCiclo,"Antes del ciclo",IF($D50&gt;=InicioCiclo+28,"Después del ciclo","Semana "&amp;(INT(($D50-InicioCiclo)/7)+1)))))</f>
        <v/>
      </c>
      <c r="F50" s="60">
        <f>IF($N50="","",IF($P50&gt;0,IF(1&lt;=SemanaActual,INDEX('Cronograma R. Operacional'!$AA$5:$AA$1000,$N50),""),IF(INDEX('Cronograma R. Operacional'!$H$5:$H$1000,$N50)="","",INDEX('Cronograma R. Operacional'!$H$5:$H$1000,$N50))))</f>
        <v/>
      </c>
      <c r="G50" s="60">
        <f>IF($N50="","",IF($P50&gt;0,IF(2&lt;=SemanaActual,INDEX('Cronograma R. Operacional'!$AB$5:$AB$1000,$N50),""),IF(INDEX('Cronograma R. Operacional'!$I$5:$I$1000,$N50)="","",INDEX('Cronograma R. Operacional'!$I$5:$I$1000,$N50))))</f>
        <v/>
      </c>
      <c r="H50" s="60">
        <f>IF($N50="","",IF($P50&gt;0,IF(3&lt;=SemanaActual,INDEX('Cronograma R. Operacional'!$AC$5:$AC$1000,$N50),""),IF(INDEX('Cronograma R. Operacional'!$J$5:$J$1000,$N50)="","",INDEX('Cronograma R. Operacional'!$J$5:$J$1000,$N50))))</f>
        <v/>
      </c>
      <c r="I50" s="60">
        <f>IF($N50="","",IF($P50&gt;0,IF(4&lt;=SemanaActual,INDEX('Cronograma R. Operacional'!$AD$5:$AD$1000,$N50),""),IF(INDEX('Cronograma R. Operacional'!$K$5:$K$1000,$N50)="","",INDEX('Cronograma R. Operacional'!$K$5:$K$1000,$N50))))</f>
        <v/>
      </c>
      <c r="J50" s="60">
        <f>IF($N50="","",INDEX('Cronograma R. Operacional'!$L$5:$L$1000,$N50))</f>
        <v/>
      </c>
      <c r="K50" s="55">
        <f>IF($N50="","",IF(N($J50)&gt;=1,"Completado",IF(AND(ISNUMBER($D50),$D50&lt;FechaRef),"Vencida",IF(N($J50)&gt;0,"En curso","Pendiente"))))</f>
        <v/>
      </c>
      <c r="L50" s="55">
        <f>IF($N50="","",INDEX('Cronograma R. Operacional'!$N$5:$N$1000,$N50)&amp;"")</f>
        <v/>
      </c>
      <c r="M50" s="63">
        <f>IF($N50="","",INDEX('Cronograma R. Operacional'!$O$5:$O$1000,$N50)&amp;"")</f>
        <v/>
      </c>
      <c r="N50">
        <f>IFERROR(MATCH(ROW()-4,rOrden_RO,0),"")</f>
        <v/>
      </c>
      <c r="O50">
        <f>IF($N50="","",INDEX('Cronograma R. Operacional'!$T$5:$T$1000,$N50))</f>
        <v/>
      </c>
      <c r="P50">
        <f>IF($N50="","",N(INDEX('Cronograma R. Operacional'!$U$5:$U$1000,$N50)))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5">
        <f>IF($N51="","",INDEX('Cronograma R. Operacional'!$A$5:$A$1000,$N51))</f>
        <v/>
      </c>
      <c r="B51" s="63">
        <f>IF($N51="","",IF($O51="Sub","      ↳  "&amp;INDEX('Cronograma R. Operacional'!$C$5:$C$1000,$N51),INDEX('Cronograma R. Operacional'!$C$5:$C$1000,$N51)&amp;""))</f>
        <v/>
      </c>
      <c r="C51" s="78">
        <f>IF($N51="","",IF(INDEX('Cronograma R. Operacional'!$D$5:$D$1000,$N51)="","",INDEX('Cronograma R. Operacional'!$D$5:$D$1000,$N51)))</f>
        <v/>
      </c>
      <c r="D51" s="78">
        <f>IF($N51="","",IF(INDEX('Cronograma R. Operacional'!$E$5:$E$1000,$N51)="","",INDEX('Cronograma R. Operacional'!$E$5:$E$1000,$N51)))</f>
        <v/>
      </c>
      <c r="E51" s="55">
        <f>IF($N51="","",IF(NOT(ISNUMBER($D51)),"",IF($D51&lt;InicioCiclo,"Antes del ciclo",IF($D51&gt;=InicioCiclo+28,"Después del ciclo","Semana "&amp;(INT(($D51-InicioCiclo)/7)+1)))))</f>
        <v/>
      </c>
      <c r="F51" s="60">
        <f>IF($N51="","",IF($P51&gt;0,IF(1&lt;=SemanaActual,INDEX('Cronograma R. Operacional'!$AA$5:$AA$1000,$N51),""),IF(INDEX('Cronograma R. Operacional'!$H$5:$H$1000,$N51)="","",INDEX('Cronograma R. Operacional'!$H$5:$H$1000,$N51))))</f>
        <v/>
      </c>
      <c r="G51" s="60">
        <f>IF($N51="","",IF($P51&gt;0,IF(2&lt;=SemanaActual,INDEX('Cronograma R. Operacional'!$AB$5:$AB$1000,$N51),""),IF(INDEX('Cronograma R. Operacional'!$I$5:$I$1000,$N51)="","",INDEX('Cronograma R. Operacional'!$I$5:$I$1000,$N51))))</f>
        <v/>
      </c>
      <c r="H51" s="60">
        <f>IF($N51="","",IF($P51&gt;0,IF(3&lt;=SemanaActual,INDEX('Cronograma R. Operacional'!$AC$5:$AC$1000,$N51),""),IF(INDEX('Cronograma R. Operacional'!$J$5:$J$1000,$N51)="","",INDEX('Cronograma R. Operacional'!$J$5:$J$1000,$N51))))</f>
        <v/>
      </c>
      <c r="I51" s="60">
        <f>IF($N51="","",IF($P51&gt;0,IF(4&lt;=SemanaActual,INDEX('Cronograma R. Operacional'!$AD$5:$AD$1000,$N51),""),IF(INDEX('Cronograma R. Operacional'!$K$5:$K$1000,$N51)="","",INDEX('Cronograma R. Operacional'!$K$5:$K$1000,$N51))))</f>
        <v/>
      </c>
      <c r="J51" s="60">
        <f>IF($N51="","",INDEX('Cronograma R. Operacional'!$L$5:$L$1000,$N51))</f>
        <v/>
      </c>
      <c r="K51" s="55">
        <f>IF($N51="","",IF(N($J51)&gt;=1,"Completado",IF(AND(ISNUMBER($D51),$D51&lt;FechaRef),"Vencida",IF(N($J51)&gt;0,"En curso","Pendiente"))))</f>
        <v/>
      </c>
      <c r="L51" s="55">
        <f>IF($N51="","",INDEX('Cronograma R. Operacional'!$N$5:$N$1000,$N51)&amp;"")</f>
        <v/>
      </c>
      <c r="M51" s="63">
        <f>IF($N51="","",INDEX('Cronograma R. Operacional'!$O$5:$O$1000,$N51)&amp;"")</f>
        <v/>
      </c>
      <c r="N51">
        <f>IFERROR(MATCH(ROW()-4,rOrden_RO,0),"")</f>
        <v/>
      </c>
      <c r="O51">
        <f>IF($N51="","",INDEX('Cronograma R. Operacional'!$T$5:$T$1000,$N51))</f>
        <v/>
      </c>
      <c r="P51">
        <f>IF($N51="","",N(INDEX('Cronograma R. Operacional'!$U$5:$U$1000,$N51)))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5">
        <f>IF($N52="","",INDEX('Cronograma R. Operacional'!$A$5:$A$1000,$N52))</f>
        <v/>
      </c>
      <c r="B52" s="63">
        <f>IF($N52="","",IF($O52="Sub","      ↳  "&amp;INDEX('Cronograma R. Operacional'!$C$5:$C$1000,$N52),INDEX('Cronograma R. Operacional'!$C$5:$C$1000,$N52)&amp;""))</f>
        <v/>
      </c>
      <c r="C52" s="78">
        <f>IF($N52="","",IF(INDEX('Cronograma R. Operacional'!$D$5:$D$1000,$N52)="","",INDEX('Cronograma R. Operacional'!$D$5:$D$1000,$N52)))</f>
        <v/>
      </c>
      <c r="D52" s="78">
        <f>IF($N52="","",IF(INDEX('Cronograma R. Operacional'!$E$5:$E$1000,$N52)="","",INDEX('Cronograma R. Operacional'!$E$5:$E$1000,$N52)))</f>
        <v/>
      </c>
      <c r="E52" s="55">
        <f>IF($N52="","",IF(NOT(ISNUMBER($D52)),"",IF($D52&lt;InicioCiclo,"Antes del ciclo",IF($D52&gt;=InicioCiclo+28,"Después del ciclo","Semana "&amp;(INT(($D52-InicioCiclo)/7)+1)))))</f>
        <v/>
      </c>
      <c r="F52" s="60">
        <f>IF($N52="","",IF($P52&gt;0,IF(1&lt;=SemanaActual,INDEX('Cronograma R. Operacional'!$AA$5:$AA$1000,$N52),""),IF(INDEX('Cronograma R. Operacional'!$H$5:$H$1000,$N52)="","",INDEX('Cronograma R. Operacional'!$H$5:$H$1000,$N52))))</f>
        <v/>
      </c>
      <c r="G52" s="60">
        <f>IF($N52="","",IF($P52&gt;0,IF(2&lt;=SemanaActual,INDEX('Cronograma R. Operacional'!$AB$5:$AB$1000,$N52),""),IF(INDEX('Cronograma R. Operacional'!$I$5:$I$1000,$N52)="","",INDEX('Cronograma R. Operacional'!$I$5:$I$1000,$N52))))</f>
        <v/>
      </c>
      <c r="H52" s="60">
        <f>IF($N52="","",IF($P52&gt;0,IF(3&lt;=SemanaActual,INDEX('Cronograma R. Operacional'!$AC$5:$AC$1000,$N52),""),IF(INDEX('Cronograma R. Operacional'!$J$5:$J$1000,$N52)="","",INDEX('Cronograma R. Operacional'!$J$5:$J$1000,$N52))))</f>
        <v/>
      </c>
      <c r="I52" s="60">
        <f>IF($N52="","",IF($P52&gt;0,IF(4&lt;=SemanaActual,INDEX('Cronograma R. Operacional'!$AD$5:$AD$1000,$N52),""),IF(INDEX('Cronograma R. Operacional'!$K$5:$K$1000,$N52)="","",INDEX('Cronograma R. Operacional'!$K$5:$K$1000,$N52))))</f>
        <v/>
      </c>
      <c r="J52" s="60">
        <f>IF($N52="","",INDEX('Cronograma R. Operacional'!$L$5:$L$1000,$N52))</f>
        <v/>
      </c>
      <c r="K52" s="55">
        <f>IF($N52="","",IF(N($J52)&gt;=1,"Completado",IF(AND(ISNUMBER($D52),$D52&lt;FechaRef),"Vencida",IF(N($J52)&gt;0,"En curso","Pendiente"))))</f>
        <v/>
      </c>
      <c r="L52" s="55">
        <f>IF($N52="","",INDEX('Cronograma R. Operacional'!$N$5:$N$1000,$N52)&amp;"")</f>
        <v/>
      </c>
      <c r="M52" s="63">
        <f>IF($N52="","",INDEX('Cronograma R. Operacional'!$O$5:$O$1000,$N52)&amp;"")</f>
        <v/>
      </c>
      <c r="N52">
        <f>IFERROR(MATCH(ROW()-4,rOrden_RO,0),"")</f>
        <v/>
      </c>
      <c r="O52">
        <f>IF($N52="","",INDEX('Cronograma R. Operacional'!$T$5:$T$1000,$N52))</f>
        <v/>
      </c>
      <c r="P52">
        <f>IF($N52="","",N(INDEX('Cronograma R. Operacional'!$U$5:$U$1000,$N52)))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5">
        <f>IF($N53="","",INDEX('Cronograma R. Operacional'!$A$5:$A$1000,$N53))</f>
        <v/>
      </c>
      <c r="B53" s="63">
        <f>IF($N53="","",IF($O53="Sub","      ↳  "&amp;INDEX('Cronograma R. Operacional'!$C$5:$C$1000,$N53),INDEX('Cronograma R. Operacional'!$C$5:$C$1000,$N53)&amp;""))</f>
        <v/>
      </c>
      <c r="C53" s="78">
        <f>IF($N53="","",IF(INDEX('Cronograma R. Operacional'!$D$5:$D$1000,$N53)="","",INDEX('Cronograma R. Operacional'!$D$5:$D$1000,$N53)))</f>
        <v/>
      </c>
      <c r="D53" s="78">
        <f>IF($N53="","",IF(INDEX('Cronograma R. Operacional'!$E$5:$E$1000,$N53)="","",INDEX('Cronograma R. Operacional'!$E$5:$E$1000,$N53)))</f>
        <v/>
      </c>
      <c r="E53" s="55">
        <f>IF($N53="","",IF(NOT(ISNUMBER($D53)),"",IF($D53&lt;InicioCiclo,"Antes del ciclo",IF($D53&gt;=InicioCiclo+28,"Después del ciclo","Semana "&amp;(INT(($D53-InicioCiclo)/7)+1)))))</f>
        <v/>
      </c>
      <c r="F53" s="60">
        <f>IF($N53="","",IF($P53&gt;0,IF(1&lt;=SemanaActual,INDEX('Cronograma R. Operacional'!$AA$5:$AA$1000,$N53),""),IF(INDEX('Cronograma R. Operacional'!$H$5:$H$1000,$N53)="","",INDEX('Cronograma R. Operacional'!$H$5:$H$1000,$N53))))</f>
        <v/>
      </c>
      <c r="G53" s="60">
        <f>IF($N53="","",IF($P53&gt;0,IF(2&lt;=SemanaActual,INDEX('Cronograma R. Operacional'!$AB$5:$AB$1000,$N53),""),IF(INDEX('Cronograma R. Operacional'!$I$5:$I$1000,$N53)="","",INDEX('Cronograma R. Operacional'!$I$5:$I$1000,$N53))))</f>
        <v/>
      </c>
      <c r="H53" s="60">
        <f>IF($N53="","",IF($P53&gt;0,IF(3&lt;=SemanaActual,INDEX('Cronograma R. Operacional'!$AC$5:$AC$1000,$N53),""),IF(INDEX('Cronograma R. Operacional'!$J$5:$J$1000,$N53)="","",INDEX('Cronograma R. Operacional'!$J$5:$J$1000,$N53))))</f>
        <v/>
      </c>
      <c r="I53" s="60">
        <f>IF($N53="","",IF($P53&gt;0,IF(4&lt;=SemanaActual,INDEX('Cronograma R. Operacional'!$AD$5:$AD$1000,$N53),""),IF(INDEX('Cronograma R. Operacional'!$K$5:$K$1000,$N53)="","",INDEX('Cronograma R. Operacional'!$K$5:$K$1000,$N53))))</f>
        <v/>
      </c>
      <c r="J53" s="60">
        <f>IF($N53="","",INDEX('Cronograma R. Operacional'!$L$5:$L$1000,$N53))</f>
        <v/>
      </c>
      <c r="K53" s="55">
        <f>IF($N53="","",IF(N($J53)&gt;=1,"Completado",IF(AND(ISNUMBER($D53),$D53&lt;FechaRef),"Vencida",IF(N($J53)&gt;0,"En curso","Pendiente"))))</f>
        <v/>
      </c>
      <c r="L53" s="55">
        <f>IF($N53="","",INDEX('Cronograma R. Operacional'!$N$5:$N$1000,$N53)&amp;"")</f>
        <v/>
      </c>
      <c r="M53" s="63">
        <f>IF($N53="","",INDEX('Cronograma R. Operacional'!$O$5:$O$1000,$N53)&amp;"")</f>
        <v/>
      </c>
      <c r="N53">
        <f>IFERROR(MATCH(ROW()-4,rOrden_RO,0),"")</f>
        <v/>
      </c>
      <c r="O53">
        <f>IF($N53="","",INDEX('Cronograma R. Operacional'!$T$5:$T$1000,$N53))</f>
        <v/>
      </c>
      <c r="P53">
        <f>IF($N53="","",N(INDEX('Cronograma R. Operacional'!$U$5:$U$1000,$N53)))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5">
        <f>IF($N54="","",INDEX('Cronograma R. Operacional'!$A$5:$A$1000,$N54))</f>
        <v/>
      </c>
      <c r="B54" s="63">
        <f>IF($N54="","",IF($O54="Sub","      ↳  "&amp;INDEX('Cronograma R. Operacional'!$C$5:$C$1000,$N54),INDEX('Cronograma R. Operacional'!$C$5:$C$1000,$N54)&amp;""))</f>
        <v/>
      </c>
      <c r="C54" s="78">
        <f>IF($N54="","",IF(INDEX('Cronograma R. Operacional'!$D$5:$D$1000,$N54)="","",INDEX('Cronograma R. Operacional'!$D$5:$D$1000,$N54)))</f>
        <v/>
      </c>
      <c r="D54" s="78">
        <f>IF($N54="","",IF(INDEX('Cronograma R. Operacional'!$E$5:$E$1000,$N54)="","",INDEX('Cronograma R. Operacional'!$E$5:$E$1000,$N54)))</f>
        <v/>
      </c>
      <c r="E54" s="55">
        <f>IF($N54="","",IF(NOT(ISNUMBER($D54)),"",IF($D54&lt;InicioCiclo,"Antes del ciclo",IF($D54&gt;=InicioCiclo+28,"Después del ciclo","Semana "&amp;(INT(($D54-InicioCiclo)/7)+1)))))</f>
        <v/>
      </c>
      <c r="F54" s="60">
        <f>IF($N54="","",IF($P54&gt;0,IF(1&lt;=SemanaActual,INDEX('Cronograma R. Operacional'!$AA$5:$AA$1000,$N54),""),IF(INDEX('Cronograma R. Operacional'!$H$5:$H$1000,$N54)="","",INDEX('Cronograma R. Operacional'!$H$5:$H$1000,$N54))))</f>
        <v/>
      </c>
      <c r="G54" s="60">
        <f>IF($N54="","",IF($P54&gt;0,IF(2&lt;=SemanaActual,INDEX('Cronograma R. Operacional'!$AB$5:$AB$1000,$N54),""),IF(INDEX('Cronograma R. Operacional'!$I$5:$I$1000,$N54)="","",INDEX('Cronograma R. Operacional'!$I$5:$I$1000,$N54))))</f>
        <v/>
      </c>
      <c r="H54" s="60">
        <f>IF($N54="","",IF($P54&gt;0,IF(3&lt;=SemanaActual,INDEX('Cronograma R. Operacional'!$AC$5:$AC$1000,$N54),""),IF(INDEX('Cronograma R. Operacional'!$J$5:$J$1000,$N54)="","",INDEX('Cronograma R. Operacional'!$J$5:$J$1000,$N54))))</f>
        <v/>
      </c>
      <c r="I54" s="60">
        <f>IF($N54="","",IF($P54&gt;0,IF(4&lt;=SemanaActual,INDEX('Cronograma R. Operacional'!$AD$5:$AD$1000,$N54),""),IF(INDEX('Cronograma R. Operacional'!$K$5:$K$1000,$N54)="","",INDEX('Cronograma R. Operacional'!$K$5:$K$1000,$N54))))</f>
        <v/>
      </c>
      <c r="J54" s="60">
        <f>IF($N54="","",INDEX('Cronograma R. Operacional'!$L$5:$L$1000,$N54))</f>
        <v/>
      </c>
      <c r="K54" s="55">
        <f>IF($N54="","",IF(N($J54)&gt;=1,"Completado",IF(AND(ISNUMBER($D54),$D54&lt;FechaRef),"Vencida",IF(N($J54)&gt;0,"En curso","Pendiente"))))</f>
        <v/>
      </c>
      <c r="L54" s="55">
        <f>IF($N54="","",INDEX('Cronograma R. Operacional'!$N$5:$N$1000,$N54)&amp;"")</f>
        <v/>
      </c>
      <c r="M54" s="63">
        <f>IF($N54="","",INDEX('Cronograma R. Operacional'!$O$5:$O$1000,$N54)&amp;"")</f>
        <v/>
      </c>
      <c r="N54">
        <f>IFERROR(MATCH(ROW()-4,rOrden_RO,0),"")</f>
        <v/>
      </c>
      <c r="O54">
        <f>IF($N54="","",INDEX('Cronograma R. Operacional'!$T$5:$T$1000,$N54))</f>
        <v/>
      </c>
      <c r="P54">
        <f>IF($N54="","",N(INDEX('Cronograma R. Operacional'!$U$5:$U$1000,$N54)))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5">
        <f>IF($N55="","",INDEX('Cronograma R. Operacional'!$A$5:$A$1000,$N55))</f>
        <v/>
      </c>
      <c r="B55" s="63">
        <f>IF($N55="","",IF($O55="Sub","      ↳  "&amp;INDEX('Cronograma R. Operacional'!$C$5:$C$1000,$N55),INDEX('Cronograma R. Operacional'!$C$5:$C$1000,$N55)&amp;""))</f>
        <v/>
      </c>
      <c r="C55" s="78">
        <f>IF($N55="","",IF(INDEX('Cronograma R. Operacional'!$D$5:$D$1000,$N55)="","",INDEX('Cronograma R. Operacional'!$D$5:$D$1000,$N55)))</f>
        <v/>
      </c>
      <c r="D55" s="78">
        <f>IF($N55="","",IF(INDEX('Cronograma R. Operacional'!$E$5:$E$1000,$N55)="","",INDEX('Cronograma R. Operacional'!$E$5:$E$1000,$N55)))</f>
        <v/>
      </c>
      <c r="E55" s="55">
        <f>IF($N55="","",IF(NOT(ISNUMBER($D55)),"",IF($D55&lt;InicioCiclo,"Antes del ciclo",IF($D55&gt;=InicioCiclo+28,"Después del ciclo","Semana "&amp;(INT(($D55-InicioCiclo)/7)+1)))))</f>
        <v/>
      </c>
      <c r="F55" s="60">
        <f>IF($N55="","",IF($P55&gt;0,IF(1&lt;=SemanaActual,INDEX('Cronograma R. Operacional'!$AA$5:$AA$1000,$N55),""),IF(INDEX('Cronograma R. Operacional'!$H$5:$H$1000,$N55)="","",INDEX('Cronograma R. Operacional'!$H$5:$H$1000,$N55))))</f>
        <v/>
      </c>
      <c r="G55" s="60">
        <f>IF($N55="","",IF($P55&gt;0,IF(2&lt;=SemanaActual,INDEX('Cronograma R. Operacional'!$AB$5:$AB$1000,$N55),""),IF(INDEX('Cronograma R. Operacional'!$I$5:$I$1000,$N55)="","",INDEX('Cronograma R. Operacional'!$I$5:$I$1000,$N55))))</f>
        <v/>
      </c>
      <c r="H55" s="60">
        <f>IF($N55="","",IF($P55&gt;0,IF(3&lt;=SemanaActual,INDEX('Cronograma R. Operacional'!$AC$5:$AC$1000,$N55),""),IF(INDEX('Cronograma R. Operacional'!$J$5:$J$1000,$N55)="","",INDEX('Cronograma R. Operacional'!$J$5:$J$1000,$N55))))</f>
        <v/>
      </c>
      <c r="I55" s="60">
        <f>IF($N55="","",IF($P55&gt;0,IF(4&lt;=SemanaActual,INDEX('Cronograma R. Operacional'!$AD$5:$AD$1000,$N55),""),IF(INDEX('Cronograma R. Operacional'!$K$5:$K$1000,$N55)="","",INDEX('Cronograma R. Operacional'!$K$5:$K$1000,$N55))))</f>
        <v/>
      </c>
      <c r="J55" s="60">
        <f>IF($N55="","",INDEX('Cronograma R. Operacional'!$L$5:$L$1000,$N55))</f>
        <v/>
      </c>
      <c r="K55" s="55">
        <f>IF($N55="","",IF(N($J55)&gt;=1,"Completado",IF(AND(ISNUMBER($D55),$D55&lt;FechaRef),"Vencida",IF(N($J55)&gt;0,"En curso","Pendiente"))))</f>
        <v/>
      </c>
      <c r="L55" s="55">
        <f>IF($N55="","",INDEX('Cronograma R. Operacional'!$N$5:$N$1000,$N55)&amp;"")</f>
        <v/>
      </c>
      <c r="M55" s="63">
        <f>IF($N55="","",INDEX('Cronograma R. Operacional'!$O$5:$O$1000,$N55)&amp;"")</f>
        <v/>
      </c>
      <c r="N55">
        <f>IFERROR(MATCH(ROW()-4,rOrden_RO,0),"")</f>
        <v/>
      </c>
      <c r="O55">
        <f>IF($N55="","",INDEX('Cronograma R. Operacional'!$T$5:$T$1000,$N55))</f>
        <v/>
      </c>
      <c r="P55">
        <f>IF($N55="","",N(INDEX('Cronograma R. Operacional'!$U$5:$U$1000,$N55)))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5">
        <f>IF($N56="","",INDEX('Cronograma R. Operacional'!$A$5:$A$1000,$N56))</f>
        <v/>
      </c>
      <c r="B56" s="63">
        <f>IF($N56="","",IF($O56="Sub","      ↳  "&amp;INDEX('Cronograma R. Operacional'!$C$5:$C$1000,$N56),INDEX('Cronograma R. Operacional'!$C$5:$C$1000,$N56)&amp;""))</f>
        <v/>
      </c>
      <c r="C56" s="78">
        <f>IF($N56="","",IF(INDEX('Cronograma R. Operacional'!$D$5:$D$1000,$N56)="","",INDEX('Cronograma R. Operacional'!$D$5:$D$1000,$N56)))</f>
        <v/>
      </c>
      <c r="D56" s="78">
        <f>IF($N56="","",IF(INDEX('Cronograma R. Operacional'!$E$5:$E$1000,$N56)="","",INDEX('Cronograma R. Operacional'!$E$5:$E$1000,$N56)))</f>
        <v/>
      </c>
      <c r="E56" s="55">
        <f>IF($N56="","",IF(NOT(ISNUMBER($D56)),"",IF($D56&lt;InicioCiclo,"Antes del ciclo",IF($D56&gt;=InicioCiclo+28,"Después del ciclo","Semana "&amp;(INT(($D56-InicioCiclo)/7)+1)))))</f>
        <v/>
      </c>
      <c r="F56" s="60">
        <f>IF($N56="","",IF($P56&gt;0,IF(1&lt;=SemanaActual,INDEX('Cronograma R. Operacional'!$AA$5:$AA$1000,$N56),""),IF(INDEX('Cronograma R. Operacional'!$H$5:$H$1000,$N56)="","",INDEX('Cronograma R. Operacional'!$H$5:$H$1000,$N56))))</f>
        <v/>
      </c>
      <c r="G56" s="60">
        <f>IF($N56="","",IF($P56&gt;0,IF(2&lt;=SemanaActual,INDEX('Cronograma R. Operacional'!$AB$5:$AB$1000,$N56),""),IF(INDEX('Cronograma R. Operacional'!$I$5:$I$1000,$N56)="","",INDEX('Cronograma R. Operacional'!$I$5:$I$1000,$N56))))</f>
        <v/>
      </c>
      <c r="H56" s="60">
        <f>IF($N56="","",IF($P56&gt;0,IF(3&lt;=SemanaActual,INDEX('Cronograma R. Operacional'!$AC$5:$AC$1000,$N56),""),IF(INDEX('Cronograma R. Operacional'!$J$5:$J$1000,$N56)="","",INDEX('Cronograma R. Operacional'!$J$5:$J$1000,$N56))))</f>
        <v/>
      </c>
      <c r="I56" s="60">
        <f>IF($N56="","",IF($P56&gt;0,IF(4&lt;=SemanaActual,INDEX('Cronograma R. Operacional'!$AD$5:$AD$1000,$N56),""),IF(INDEX('Cronograma R. Operacional'!$K$5:$K$1000,$N56)="","",INDEX('Cronograma R. Operacional'!$K$5:$K$1000,$N56))))</f>
        <v/>
      </c>
      <c r="J56" s="60">
        <f>IF($N56="","",INDEX('Cronograma R. Operacional'!$L$5:$L$1000,$N56))</f>
        <v/>
      </c>
      <c r="K56" s="55">
        <f>IF($N56="","",IF(N($J56)&gt;=1,"Completado",IF(AND(ISNUMBER($D56),$D56&lt;FechaRef),"Vencida",IF(N($J56)&gt;0,"En curso","Pendiente"))))</f>
        <v/>
      </c>
      <c r="L56" s="55">
        <f>IF($N56="","",INDEX('Cronograma R. Operacional'!$N$5:$N$1000,$N56)&amp;"")</f>
        <v/>
      </c>
      <c r="M56" s="63">
        <f>IF($N56="","",INDEX('Cronograma R. Operacional'!$O$5:$O$1000,$N56)&amp;"")</f>
        <v/>
      </c>
      <c r="N56">
        <f>IFERROR(MATCH(ROW()-4,rOrden_RO,0),"")</f>
        <v/>
      </c>
      <c r="O56">
        <f>IF($N56="","",INDEX('Cronograma R. Operacional'!$T$5:$T$1000,$N56))</f>
        <v/>
      </c>
      <c r="P56">
        <f>IF($N56="","",N(INDEX('Cronograma R. Operacional'!$U$5:$U$1000,$N56)))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5">
        <f>IF($N57="","",INDEX('Cronograma R. Operacional'!$A$5:$A$1000,$N57))</f>
        <v/>
      </c>
      <c r="B57" s="63">
        <f>IF($N57="","",IF($O57="Sub","      ↳  "&amp;INDEX('Cronograma R. Operacional'!$C$5:$C$1000,$N57),INDEX('Cronograma R. Operacional'!$C$5:$C$1000,$N57)&amp;""))</f>
        <v/>
      </c>
      <c r="C57" s="78">
        <f>IF($N57="","",IF(INDEX('Cronograma R. Operacional'!$D$5:$D$1000,$N57)="","",INDEX('Cronograma R. Operacional'!$D$5:$D$1000,$N57)))</f>
        <v/>
      </c>
      <c r="D57" s="78">
        <f>IF($N57="","",IF(INDEX('Cronograma R. Operacional'!$E$5:$E$1000,$N57)="","",INDEX('Cronograma R. Operacional'!$E$5:$E$1000,$N57)))</f>
        <v/>
      </c>
      <c r="E57" s="55">
        <f>IF($N57="","",IF(NOT(ISNUMBER($D57)),"",IF($D57&lt;InicioCiclo,"Antes del ciclo",IF($D57&gt;=InicioCiclo+28,"Después del ciclo","Semana "&amp;(INT(($D57-InicioCiclo)/7)+1)))))</f>
        <v/>
      </c>
      <c r="F57" s="60">
        <f>IF($N57="","",IF($P57&gt;0,IF(1&lt;=SemanaActual,INDEX('Cronograma R. Operacional'!$AA$5:$AA$1000,$N57),""),IF(INDEX('Cronograma R. Operacional'!$H$5:$H$1000,$N57)="","",INDEX('Cronograma R. Operacional'!$H$5:$H$1000,$N57))))</f>
        <v/>
      </c>
      <c r="G57" s="60">
        <f>IF($N57="","",IF($P57&gt;0,IF(2&lt;=SemanaActual,INDEX('Cronograma R. Operacional'!$AB$5:$AB$1000,$N57),""),IF(INDEX('Cronograma R. Operacional'!$I$5:$I$1000,$N57)="","",INDEX('Cronograma R. Operacional'!$I$5:$I$1000,$N57))))</f>
        <v/>
      </c>
      <c r="H57" s="60">
        <f>IF($N57="","",IF($P57&gt;0,IF(3&lt;=SemanaActual,INDEX('Cronograma R. Operacional'!$AC$5:$AC$1000,$N57),""),IF(INDEX('Cronograma R. Operacional'!$J$5:$J$1000,$N57)="","",INDEX('Cronograma R. Operacional'!$J$5:$J$1000,$N57))))</f>
        <v/>
      </c>
      <c r="I57" s="60">
        <f>IF($N57="","",IF($P57&gt;0,IF(4&lt;=SemanaActual,INDEX('Cronograma R. Operacional'!$AD$5:$AD$1000,$N57),""),IF(INDEX('Cronograma R. Operacional'!$K$5:$K$1000,$N57)="","",INDEX('Cronograma R. Operacional'!$K$5:$K$1000,$N57))))</f>
        <v/>
      </c>
      <c r="J57" s="60">
        <f>IF($N57="","",INDEX('Cronograma R. Operacional'!$L$5:$L$1000,$N57))</f>
        <v/>
      </c>
      <c r="K57" s="55">
        <f>IF($N57="","",IF(N($J57)&gt;=1,"Completado",IF(AND(ISNUMBER($D57),$D57&lt;FechaRef),"Vencida",IF(N($J57)&gt;0,"En curso","Pendiente"))))</f>
        <v/>
      </c>
      <c r="L57" s="55">
        <f>IF($N57="","",INDEX('Cronograma R. Operacional'!$N$5:$N$1000,$N57)&amp;"")</f>
        <v/>
      </c>
      <c r="M57" s="63">
        <f>IF($N57="","",INDEX('Cronograma R. Operacional'!$O$5:$O$1000,$N57)&amp;"")</f>
        <v/>
      </c>
      <c r="N57">
        <f>IFERROR(MATCH(ROW()-4,rOrden_RO,0),"")</f>
        <v/>
      </c>
      <c r="O57">
        <f>IF($N57="","",INDEX('Cronograma R. Operacional'!$T$5:$T$1000,$N57))</f>
        <v/>
      </c>
      <c r="P57">
        <f>IF($N57="","",N(INDEX('Cronograma R. Operacional'!$U$5:$U$1000,$N57)))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5">
        <f>IF($N58="","",INDEX('Cronograma R. Operacional'!$A$5:$A$1000,$N58))</f>
        <v/>
      </c>
      <c r="B58" s="63">
        <f>IF($N58="","",IF($O58="Sub","      ↳  "&amp;INDEX('Cronograma R. Operacional'!$C$5:$C$1000,$N58),INDEX('Cronograma R. Operacional'!$C$5:$C$1000,$N58)&amp;""))</f>
        <v/>
      </c>
      <c r="C58" s="78">
        <f>IF($N58="","",IF(INDEX('Cronograma R. Operacional'!$D$5:$D$1000,$N58)="","",INDEX('Cronograma R. Operacional'!$D$5:$D$1000,$N58)))</f>
        <v/>
      </c>
      <c r="D58" s="78">
        <f>IF($N58="","",IF(INDEX('Cronograma R. Operacional'!$E$5:$E$1000,$N58)="","",INDEX('Cronograma R. Operacional'!$E$5:$E$1000,$N58)))</f>
        <v/>
      </c>
      <c r="E58" s="55">
        <f>IF($N58="","",IF(NOT(ISNUMBER($D58)),"",IF($D58&lt;InicioCiclo,"Antes del ciclo",IF($D58&gt;=InicioCiclo+28,"Después del ciclo","Semana "&amp;(INT(($D58-InicioCiclo)/7)+1)))))</f>
        <v/>
      </c>
      <c r="F58" s="60">
        <f>IF($N58="","",IF($P58&gt;0,IF(1&lt;=SemanaActual,INDEX('Cronograma R. Operacional'!$AA$5:$AA$1000,$N58),""),IF(INDEX('Cronograma R. Operacional'!$H$5:$H$1000,$N58)="","",INDEX('Cronograma R. Operacional'!$H$5:$H$1000,$N58))))</f>
        <v/>
      </c>
      <c r="G58" s="60">
        <f>IF($N58="","",IF($P58&gt;0,IF(2&lt;=SemanaActual,INDEX('Cronograma R. Operacional'!$AB$5:$AB$1000,$N58),""),IF(INDEX('Cronograma R. Operacional'!$I$5:$I$1000,$N58)="","",INDEX('Cronograma R. Operacional'!$I$5:$I$1000,$N58))))</f>
        <v/>
      </c>
      <c r="H58" s="60">
        <f>IF($N58="","",IF($P58&gt;0,IF(3&lt;=SemanaActual,INDEX('Cronograma R. Operacional'!$AC$5:$AC$1000,$N58),""),IF(INDEX('Cronograma R. Operacional'!$J$5:$J$1000,$N58)="","",INDEX('Cronograma R. Operacional'!$J$5:$J$1000,$N58))))</f>
        <v/>
      </c>
      <c r="I58" s="60">
        <f>IF($N58="","",IF($P58&gt;0,IF(4&lt;=SemanaActual,INDEX('Cronograma R. Operacional'!$AD$5:$AD$1000,$N58),""),IF(INDEX('Cronograma R. Operacional'!$K$5:$K$1000,$N58)="","",INDEX('Cronograma R. Operacional'!$K$5:$K$1000,$N58))))</f>
        <v/>
      </c>
      <c r="J58" s="60">
        <f>IF($N58="","",INDEX('Cronograma R. Operacional'!$L$5:$L$1000,$N58))</f>
        <v/>
      </c>
      <c r="K58" s="55">
        <f>IF($N58="","",IF(N($J58)&gt;=1,"Completado",IF(AND(ISNUMBER($D58),$D58&lt;FechaRef),"Vencida",IF(N($J58)&gt;0,"En curso","Pendiente"))))</f>
        <v/>
      </c>
      <c r="L58" s="55">
        <f>IF($N58="","",INDEX('Cronograma R. Operacional'!$N$5:$N$1000,$N58)&amp;"")</f>
        <v/>
      </c>
      <c r="M58" s="63">
        <f>IF($N58="","",INDEX('Cronograma R. Operacional'!$O$5:$O$1000,$N58)&amp;"")</f>
        <v/>
      </c>
      <c r="N58">
        <f>IFERROR(MATCH(ROW()-4,rOrden_RO,0),"")</f>
        <v/>
      </c>
      <c r="O58">
        <f>IF($N58="","",INDEX('Cronograma R. Operacional'!$T$5:$T$1000,$N58))</f>
        <v/>
      </c>
      <c r="P58">
        <f>IF($N58="","",N(INDEX('Cronograma R. Operacional'!$U$5:$U$1000,$N58)))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5">
        <f>IF($N59="","",INDEX('Cronograma R. Operacional'!$A$5:$A$1000,$N59))</f>
        <v/>
      </c>
      <c r="B59" s="63">
        <f>IF($N59="","",IF($O59="Sub","      ↳  "&amp;INDEX('Cronograma R. Operacional'!$C$5:$C$1000,$N59),INDEX('Cronograma R. Operacional'!$C$5:$C$1000,$N59)&amp;""))</f>
        <v/>
      </c>
      <c r="C59" s="78">
        <f>IF($N59="","",IF(INDEX('Cronograma R. Operacional'!$D$5:$D$1000,$N59)="","",INDEX('Cronograma R. Operacional'!$D$5:$D$1000,$N59)))</f>
        <v/>
      </c>
      <c r="D59" s="78">
        <f>IF($N59="","",IF(INDEX('Cronograma R. Operacional'!$E$5:$E$1000,$N59)="","",INDEX('Cronograma R. Operacional'!$E$5:$E$1000,$N59)))</f>
        <v/>
      </c>
      <c r="E59" s="55">
        <f>IF($N59="","",IF(NOT(ISNUMBER($D59)),"",IF($D59&lt;InicioCiclo,"Antes del ciclo",IF($D59&gt;=InicioCiclo+28,"Después del ciclo","Semana "&amp;(INT(($D59-InicioCiclo)/7)+1)))))</f>
        <v/>
      </c>
      <c r="F59" s="60">
        <f>IF($N59="","",IF($P59&gt;0,IF(1&lt;=SemanaActual,INDEX('Cronograma R. Operacional'!$AA$5:$AA$1000,$N59),""),IF(INDEX('Cronograma R. Operacional'!$H$5:$H$1000,$N59)="","",INDEX('Cronograma R. Operacional'!$H$5:$H$1000,$N59))))</f>
        <v/>
      </c>
      <c r="G59" s="60">
        <f>IF($N59="","",IF($P59&gt;0,IF(2&lt;=SemanaActual,INDEX('Cronograma R. Operacional'!$AB$5:$AB$1000,$N59),""),IF(INDEX('Cronograma R. Operacional'!$I$5:$I$1000,$N59)="","",INDEX('Cronograma R. Operacional'!$I$5:$I$1000,$N59))))</f>
        <v/>
      </c>
      <c r="H59" s="60">
        <f>IF($N59="","",IF($P59&gt;0,IF(3&lt;=SemanaActual,INDEX('Cronograma R. Operacional'!$AC$5:$AC$1000,$N59),""),IF(INDEX('Cronograma R. Operacional'!$J$5:$J$1000,$N59)="","",INDEX('Cronograma R. Operacional'!$J$5:$J$1000,$N59))))</f>
        <v/>
      </c>
      <c r="I59" s="60">
        <f>IF($N59="","",IF($P59&gt;0,IF(4&lt;=SemanaActual,INDEX('Cronograma R. Operacional'!$AD$5:$AD$1000,$N59),""),IF(INDEX('Cronograma R. Operacional'!$K$5:$K$1000,$N59)="","",INDEX('Cronograma R. Operacional'!$K$5:$K$1000,$N59))))</f>
        <v/>
      </c>
      <c r="J59" s="60">
        <f>IF($N59="","",INDEX('Cronograma R. Operacional'!$L$5:$L$1000,$N59))</f>
        <v/>
      </c>
      <c r="K59" s="55">
        <f>IF($N59="","",IF(N($J59)&gt;=1,"Completado",IF(AND(ISNUMBER($D59),$D59&lt;FechaRef),"Vencida",IF(N($J59)&gt;0,"En curso","Pendiente"))))</f>
        <v/>
      </c>
      <c r="L59" s="55">
        <f>IF($N59="","",INDEX('Cronograma R. Operacional'!$N$5:$N$1000,$N59)&amp;"")</f>
        <v/>
      </c>
      <c r="M59" s="63">
        <f>IF($N59="","",INDEX('Cronograma R. Operacional'!$O$5:$O$1000,$N59)&amp;"")</f>
        <v/>
      </c>
      <c r="N59">
        <f>IFERROR(MATCH(ROW()-4,rOrden_RO,0),"")</f>
        <v/>
      </c>
      <c r="O59">
        <f>IF($N59="","",INDEX('Cronograma R. Operacional'!$T$5:$T$1000,$N59))</f>
        <v/>
      </c>
      <c r="P59">
        <f>IF($N59="","",N(INDEX('Cronograma R. Operacional'!$U$5:$U$1000,$N59)))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5">
        <f>IF($N60="","",INDEX('Cronograma R. Operacional'!$A$5:$A$1000,$N60))</f>
        <v/>
      </c>
      <c r="B60" s="63">
        <f>IF($N60="","",IF($O60="Sub","      ↳  "&amp;INDEX('Cronograma R. Operacional'!$C$5:$C$1000,$N60),INDEX('Cronograma R. Operacional'!$C$5:$C$1000,$N60)&amp;""))</f>
        <v/>
      </c>
      <c r="C60" s="78">
        <f>IF($N60="","",IF(INDEX('Cronograma R. Operacional'!$D$5:$D$1000,$N60)="","",INDEX('Cronograma R. Operacional'!$D$5:$D$1000,$N60)))</f>
        <v/>
      </c>
      <c r="D60" s="78">
        <f>IF($N60="","",IF(INDEX('Cronograma R. Operacional'!$E$5:$E$1000,$N60)="","",INDEX('Cronograma R. Operacional'!$E$5:$E$1000,$N60)))</f>
        <v/>
      </c>
      <c r="E60" s="55">
        <f>IF($N60="","",IF(NOT(ISNUMBER($D60)),"",IF($D60&lt;InicioCiclo,"Antes del ciclo",IF($D60&gt;=InicioCiclo+28,"Después del ciclo","Semana "&amp;(INT(($D60-InicioCiclo)/7)+1)))))</f>
        <v/>
      </c>
      <c r="F60" s="60">
        <f>IF($N60="","",IF($P60&gt;0,IF(1&lt;=SemanaActual,INDEX('Cronograma R. Operacional'!$AA$5:$AA$1000,$N60),""),IF(INDEX('Cronograma R. Operacional'!$H$5:$H$1000,$N60)="","",INDEX('Cronograma R. Operacional'!$H$5:$H$1000,$N60))))</f>
        <v/>
      </c>
      <c r="G60" s="60">
        <f>IF($N60="","",IF($P60&gt;0,IF(2&lt;=SemanaActual,INDEX('Cronograma R. Operacional'!$AB$5:$AB$1000,$N60),""),IF(INDEX('Cronograma R. Operacional'!$I$5:$I$1000,$N60)="","",INDEX('Cronograma R. Operacional'!$I$5:$I$1000,$N60))))</f>
        <v/>
      </c>
      <c r="H60" s="60">
        <f>IF($N60="","",IF($P60&gt;0,IF(3&lt;=SemanaActual,INDEX('Cronograma R. Operacional'!$AC$5:$AC$1000,$N60),""),IF(INDEX('Cronograma R. Operacional'!$J$5:$J$1000,$N60)="","",INDEX('Cronograma R. Operacional'!$J$5:$J$1000,$N60))))</f>
        <v/>
      </c>
      <c r="I60" s="60">
        <f>IF($N60="","",IF($P60&gt;0,IF(4&lt;=SemanaActual,INDEX('Cronograma R. Operacional'!$AD$5:$AD$1000,$N60),""),IF(INDEX('Cronograma R. Operacional'!$K$5:$K$1000,$N60)="","",INDEX('Cronograma R. Operacional'!$K$5:$K$1000,$N60))))</f>
        <v/>
      </c>
      <c r="J60" s="60">
        <f>IF($N60="","",INDEX('Cronograma R. Operacional'!$L$5:$L$1000,$N60))</f>
        <v/>
      </c>
      <c r="K60" s="55">
        <f>IF($N60="","",IF(N($J60)&gt;=1,"Completado",IF(AND(ISNUMBER($D60),$D60&lt;FechaRef),"Vencida",IF(N($J60)&gt;0,"En curso","Pendiente"))))</f>
        <v/>
      </c>
      <c r="L60" s="55">
        <f>IF($N60="","",INDEX('Cronograma R. Operacional'!$N$5:$N$1000,$N60)&amp;"")</f>
        <v/>
      </c>
      <c r="M60" s="63">
        <f>IF($N60="","",INDEX('Cronograma R. Operacional'!$O$5:$O$1000,$N60)&amp;"")</f>
        <v/>
      </c>
      <c r="N60">
        <f>IFERROR(MATCH(ROW()-4,rOrden_RO,0),"")</f>
        <v/>
      </c>
      <c r="O60">
        <f>IF($N60="","",INDEX('Cronograma R. Operacional'!$T$5:$T$1000,$N60))</f>
        <v/>
      </c>
      <c r="P60">
        <f>IF($N60="","",N(INDEX('Cronograma R. Operacional'!$U$5:$U$1000,$N60)))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5">
        <f>IF($N61="","",INDEX('Cronograma R. Operacional'!$A$5:$A$1000,$N61))</f>
        <v/>
      </c>
      <c r="B61" s="63">
        <f>IF($N61="","",IF($O61="Sub","      ↳  "&amp;INDEX('Cronograma R. Operacional'!$C$5:$C$1000,$N61),INDEX('Cronograma R. Operacional'!$C$5:$C$1000,$N61)&amp;""))</f>
        <v/>
      </c>
      <c r="C61" s="78">
        <f>IF($N61="","",IF(INDEX('Cronograma R. Operacional'!$D$5:$D$1000,$N61)="","",INDEX('Cronograma R. Operacional'!$D$5:$D$1000,$N61)))</f>
        <v/>
      </c>
      <c r="D61" s="78">
        <f>IF($N61="","",IF(INDEX('Cronograma R. Operacional'!$E$5:$E$1000,$N61)="","",INDEX('Cronograma R. Operacional'!$E$5:$E$1000,$N61)))</f>
        <v/>
      </c>
      <c r="E61" s="55">
        <f>IF($N61="","",IF(NOT(ISNUMBER($D61)),"",IF($D61&lt;InicioCiclo,"Antes del ciclo",IF($D61&gt;=InicioCiclo+28,"Después del ciclo","Semana "&amp;(INT(($D61-InicioCiclo)/7)+1)))))</f>
        <v/>
      </c>
      <c r="F61" s="60">
        <f>IF($N61="","",IF($P61&gt;0,IF(1&lt;=SemanaActual,INDEX('Cronograma R. Operacional'!$AA$5:$AA$1000,$N61),""),IF(INDEX('Cronograma R. Operacional'!$H$5:$H$1000,$N61)="","",INDEX('Cronograma R. Operacional'!$H$5:$H$1000,$N61))))</f>
        <v/>
      </c>
      <c r="G61" s="60">
        <f>IF($N61="","",IF($P61&gt;0,IF(2&lt;=SemanaActual,INDEX('Cronograma R. Operacional'!$AB$5:$AB$1000,$N61),""),IF(INDEX('Cronograma R. Operacional'!$I$5:$I$1000,$N61)="","",INDEX('Cronograma R. Operacional'!$I$5:$I$1000,$N61))))</f>
        <v/>
      </c>
      <c r="H61" s="60">
        <f>IF($N61="","",IF($P61&gt;0,IF(3&lt;=SemanaActual,INDEX('Cronograma R. Operacional'!$AC$5:$AC$1000,$N61),""),IF(INDEX('Cronograma R. Operacional'!$J$5:$J$1000,$N61)="","",INDEX('Cronograma R. Operacional'!$J$5:$J$1000,$N61))))</f>
        <v/>
      </c>
      <c r="I61" s="60">
        <f>IF($N61="","",IF($P61&gt;0,IF(4&lt;=SemanaActual,INDEX('Cronograma R. Operacional'!$AD$5:$AD$1000,$N61),""),IF(INDEX('Cronograma R. Operacional'!$K$5:$K$1000,$N61)="","",INDEX('Cronograma R. Operacional'!$K$5:$K$1000,$N61))))</f>
        <v/>
      </c>
      <c r="J61" s="60">
        <f>IF($N61="","",INDEX('Cronograma R. Operacional'!$L$5:$L$1000,$N61))</f>
        <v/>
      </c>
      <c r="K61" s="55">
        <f>IF($N61="","",IF(N($J61)&gt;=1,"Completado",IF(AND(ISNUMBER($D61),$D61&lt;FechaRef),"Vencida",IF(N($J61)&gt;0,"En curso","Pendiente"))))</f>
        <v/>
      </c>
      <c r="L61" s="55">
        <f>IF($N61="","",INDEX('Cronograma R. Operacional'!$N$5:$N$1000,$N61)&amp;"")</f>
        <v/>
      </c>
      <c r="M61" s="63">
        <f>IF($N61="","",INDEX('Cronograma R. Operacional'!$O$5:$O$1000,$N61)&amp;"")</f>
        <v/>
      </c>
      <c r="N61">
        <f>IFERROR(MATCH(ROW()-4,rOrden_RO,0),"")</f>
        <v/>
      </c>
      <c r="O61">
        <f>IF($N61="","",INDEX('Cronograma R. Operacional'!$T$5:$T$1000,$N61))</f>
        <v/>
      </c>
      <c r="P61">
        <f>IF($N61="","",N(INDEX('Cronograma R. Operacional'!$U$5:$U$1000,$N61)))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5">
        <f>IF($N62="","",INDEX('Cronograma R. Operacional'!$A$5:$A$1000,$N62))</f>
        <v/>
      </c>
      <c r="B62" s="63">
        <f>IF($N62="","",IF($O62="Sub","      ↳  "&amp;INDEX('Cronograma R. Operacional'!$C$5:$C$1000,$N62),INDEX('Cronograma R. Operacional'!$C$5:$C$1000,$N62)&amp;""))</f>
        <v/>
      </c>
      <c r="C62" s="78">
        <f>IF($N62="","",IF(INDEX('Cronograma R. Operacional'!$D$5:$D$1000,$N62)="","",INDEX('Cronograma R. Operacional'!$D$5:$D$1000,$N62)))</f>
        <v/>
      </c>
      <c r="D62" s="78">
        <f>IF($N62="","",IF(INDEX('Cronograma R. Operacional'!$E$5:$E$1000,$N62)="","",INDEX('Cronograma R. Operacional'!$E$5:$E$1000,$N62)))</f>
        <v/>
      </c>
      <c r="E62" s="55">
        <f>IF($N62="","",IF(NOT(ISNUMBER($D62)),"",IF($D62&lt;InicioCiclo,"Antes del ciclo",IF($D62&gt;=InicioCiclo+28,"Después del ciclo","Semana "&amp;(INT(($D62-InicioCiclo)/7)+1)))))</f>
        <v/>
      </c>
      <c r="F62" s="60">
        <f>IF($N62="","",IF($P62&gt;0,IF(1&lt;=SemanaActual,INDEX('Cronograma R. Operacional'!$AA$5:$AA$1000,$N62),""),IF(INDEX('Cronograma R. Operacional'!$H$5:$H$1000,$N62)="","",INDEX('Cronograma R. Operacional'!$H$5:$H$1000,$N62))))</f>
        <v/>
      </c>
      <c r="G62" s="60">
        <f>IF($N62="","",IF($P62&gt;0,IF(2&lt;=SemanaActual,INDEX('Cronograma R. Operacional'!$AB$5:$AB$1000,$N62),""),IF(INDEX('Cronograma R. Operacional'!$I$5:$I$1000,$N62)="","",INDEX('Cronograma R. Operacional'!$I$5:$I$1000,$N62))))</f>
        <v/>
      </c>
      <c r="H62" s="60">
        <f>IF($N62="","",IF($P62&gt;0,IF(3&lt;=SemanaActual,INDEX('Cronograma R. Operacional'!$AC$5:$AC$1000,$N62),""),IF(INDEX('Cronograma R. Operacional'!$J$5:$J$1000,$N62)="","",INDEX('Cronograma R. Operacional'!$J$5:$J$1000,$N62))))</f>
        <v/>
      </c>
      <c r="I62" s="60">
        <f>IF($N62="","",IF($P62&gt;0,IF(4&lt;=SemanaActual,INDEX('Cronograma R. Operacional'!$AD$5:$AD$1000,$N62),""),IF(INDEX('Cronograma R. Operacional'!$K$5:$K$1000,$N62)="","",INDEX('Cronograma R. Operacional'!$K$5:$K$1000,$N62))))</f>
        <v/>
      </c>
      <c r="J62" s="60">
        <f>IF($N62="","",INDEX('Cronograma R. Operacional'!$L$5:$L$1000,$N62))</f>
        <v/>
      </c>
      <c r="K62" s="55">
        <f>IF($N62="","",IF(N($J62)&gt;=1,"Completado",IF(AND(ISNUMBER($D62),$D62&lt;FechaRef),"Vencida",IF(N($J62)&gt;0,"En curso","Pendiente"))))</f>
        <v/>
      </c>
      <c r="L62" s="55">
        <f>IF($N62="","",INDEX('Cronograma R. Operacional'!$N$5:$N$1000,$N62)&amp;"")</f>
        <v/>
      </c>
      <c r="M62" s="63">
        <f>IF($N62="","",INDEX('Cronograma R. Operacional'!$O$5:$O$1000,$N62)&amp;"")</f>
        <v/>
      </c>
      <c r="N62">
        <f>IFERROR(MATCH(ROW()-4,rOrden_RO,0),"")</f>
        <v/>
      </c>
      <c r="O62">
        <f>IF($N62="","",INDEX('Cronograma R. Operacional'!$T$5:$T$1000,$N62))</f>
        <v/>
      </c>
      <c r="P62">
        <f>IF($N62="","",N(INDEX('Cronograma R. Operacional'!$U$5:$U$1000,$N62)))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5">
        <f>IF($N63="","",INDEX('Cronograma R. Operacional'!$A$5:$A$1000,$N63))</f>
        <v/>
      </c>
      <c r="B63" s="63">
        <f>IF($N63="","",IF($O63="Sub","      ↳  "&amp;INDEX('Cronograma R. Operacional'!$C$5:$C$1000,$N63),INDEX('Cronograma R. Operacional'!$C$5:$C$1000,$N63)&amp;""))</f>
        <v/>
      </c>
      <c r="C63" s="78">
        <f>IF($N63="","",IF(INDEX('Cronograma R. Operacional'!$D$5:$D$1000,$N63)="","",INDEX('Cronograma R. Operacional'!$D$5:$D$1000,$N63)))</f>
        <v/>
      </c>
      <c r="D63" s="78">
        <f>IF($N63="","",IF(INDEX('Cronograma R. Operacional'!$E$5:$E$1000,$N63)="","",INDEX('Cronograma R. Operacional'!$E$5:$E$1000,$N63)))</f>
        <v/>
      </c>
      <c r="E63" s="55">
        <f>IF($N63="","",IF(NOT(ISNUMBER($D63)),"",IF($D63&lt;InicioCiclo,"Antes del ciclo",IF($D63&gt;=InicioCiclo+28,"Después del ciclo","Semana "&amp;(INT(($D63-InicioCiclo)/7)+1)))))</f>
        <v/>
      </c>
      <c r="F63" s="60">
        <f>IF($N63="","",IF($P63&gt;0,IF(1&lt;=SemanaActual,INDEX('Cronograma R. Operacional'!$AA$5:$AA$1000,$N63),""),IF(INDEX('Cronograma R. Operacional'!$H$5:$H$1000,$N63)="","",INDEX('Cronograma R. Operacional'!$H$5:$H$1000,$N63))))</f>
        <v/>
      </c>
      <c r="G63" s="60">
        <f>IF($N63="","",IF($P63&gt;0,IF(2&lt;=SemanaActual,INDEX('Cronograma R. Operacional'!$AB$5:$AB$1000,$N63),""),IF(INDEX('Cronograma R. Operacional'!$I$5:$I$1000,$N63)="","",INDEX('Cronograma R. Operacional'!$I$5:$I$1000,$N63))))</f>
        <v/>
      </c>
      <c r="H63" s="60">
        <f>IF($N63="","",IF($P63&gt;0,IF(3&lt;=SemanaActual,INDEX('Cronograma R. Operacional'!$AC$5:$AC$1000,$N63),""),IF(INDEX('Cronograma R. Operacional'!$J$5:$J$1000,$N63)="","",INDEX('Cronograma R. Operacional'!$J$5:$J$1000,$N63))))</f>
        <v/>
      </c>
      <c r="I63" s="60">
        <f>IF($N63="","",IF($P63&gt;0,IF(4&lt;=SemanaActual,INDEX('Cronograma R. Operacional'!$AD$5:$AD$1000,$N63),""),IF(INDEX('Cronograma R. Operacional'!$K$5:$K$1000,$N63)="","",INDEX('Cronograma R. Operacional'!$K$5:$K$1000,$N63))))</f>
        <v/>
      </c>
      <c r="J63" s="60">
        <f>IF($N63="","",INDEX('Cronograma R. Operacional'!$L$5:$L$1000,$N63))</f>
        <v/>
      </c>
      <c r="K63" s="55">
        <f>IF($N63="","",IF(N($J63)&gt;=1,"Completado",IF(AND(ISNUMBER($D63),$D63&lt;FechaRef),"Vencida",IF(N($J63)&gt;0,"En curso","Pendiente"))))</f>
        <v/>
      </c>
      <c r="L63" s="55">
        <f>IF($N63="","",INDEX('Cronograma R. Operacional'!$N$5:$N$1000,$N63)&amp;"")</f>
        <v/>
      </c>
      <c r="M63" s="63">
        <f>IF($N63="","",INDEX('Cronograma R. Operacional'!$O$5:$O$1000,$N63)&amp;"")</f>
        <v/>
      </c>
      <c r="N63">
        <f>IFERROR(MATCH(ROW()-4,rOrden_RO,0),"")</f>
        <v/>
      </c>
      <c r="O63">
        <f>IF($N63="","",INDEX('Cronograma R. Operacional'!$T$5:$T$1000,$N63))</f>
        <v/>
      </c>
      <c r="P63">
        <f>IF($N63="","",N(INDEX('Cronograma R. Operacional'!$U$5:$U$1000,$N63)))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5">
        <f>IF($N64="","",INDEX('Cronograma R. Operacional'!$A$5:$A$1000,$N64))</f>
        <v/>
      </c>
      <c r="B64" s="63">
        <f>IF($N64="","",IF($O64="Sub","      ↳  "&amp;INDEX('Cronograma R. Operacional'!$C$5:$C$1000,$N64),INDEX('Cronograma R. Operacional'!$C$5:$C$1000,$N64)&amp;""))</f>
        <v/>
      </c>
      <c r="C64" s="78">
        <f>IF($N64="","",IF(INDEX('Cronograma R. Operacional'!$D$5:$D$1000,$N64)="","",INDEX('Cronograma R. Operacional'!$D$5:$D$1000,$N64)))</f>
        <v/>
      </c>
      <c r="D64" s="78">
        <f>IF($N64="","",IF(INDEX('Cronograma R. Operacional'!$E$5:$E$1000,$N64)="","",INDEX('Cronograma R. Operacional'!$E$5:$E$1000,$N64)))</f>
        <v/>
      </c>
      <c r="E64" s="55">
        <f>IF($N64="","",IF(NOT(ISNUMBER($D64)),"",IF($D64&lt;InicioCiclo,"Antes del ciclo",IF($D64&gt;=InicioCiclo+28,"Después del ciclo","Semana "&amp;(INT(($D64-InicioCiclo)/7)+1)))))</f>
        <v/>
      </c>
      <c r="F64" s="60">
        <f>IF($N64="","",IF($P64&gt;0,IF(1&lt;=SemanaActual,INDEX('Cronograma R. Operacional'!$AA$5:$AA$1000,$N64),""),IF(INDEX('Cronograma R. Operacional'!$H$5:$H$1000,$N64)="","",INDEX('Cronograma R. Operacional'!$H$5:$H$1000,$N64))))</f>
        <v/>
      </c>
      <c r="G64" s="60">
        <f>IF($N64="","",IF($P64&gt;0,IF(2&lt;=SemanaActual,INDEX('Cronograma R. Operacional'!$AB$5:$AB$1000,$N64),""),IF(INDEX('Cronograma R. Operacional'!$I$5:$I$1000,$N64)="","",INDEX('Cronograma R. Operacional'!$I$5:$I$1000,$N64))))</f>
        <v/>
      </c>
      <c r="H64" s="60">
        <f>IF($N64="","",IF($P64&gt;0,IF(3&lt;=SemanaActual,INDEX('Cronograma R. Operacional'!$AC$5:$AC$1000,$N64),""),IF(INDEX('Cronograma R. Operacional'!$J$5:$J$1000,$N64)="","",INDEX('Cronograma R. Operacional'!$J$5:$J$1000,$N64))))</f>
        <v/>
      </c>
      <c r="I64" s="60">
        <f>IF($N64="","",IF($P64&gt;0,IF(4&lt;=SemanaActual,INDEX('Cronograma R. Operacional'!$AD$5:$AD$1000,$N64),""),IF(INDEX('Cronograma R. Operacional'!$K$5:$K$1000,$N64)="","",INDEX('Cronograma R. Operacional'!$K$5:$K$1000,$N64))))</f>
        <v/>
      </c>
      <c r="J64" s="60">
        <f>IF($N64="","",INDEX('Cronograma R. Operacional'!$L$5:$L$1000,$N64))</f>
        <v/>
      </c>
      <c r="K64" s="55">
        <f>IF($N64="","",IF(N($J64)&gt;=1,"Completado",IF(AND(ISNUMBER($D64),$D64&lt;FechaRef),"Vencida",IF(N($J64)&gt;0,"En curso","Pendiente"))))</f>
        <v/>
      </c>
      <c r="L64" s="55">
        <f>IF($N64="","",INDEX('Cronograma R. Operacional'!$N$5:$N$1000,$N64)&amp;"")</f>
        <v/>
      </c>
      <c r="M64" s="63">
        <f>IF($N64="","",INDEX('Cronograma R. Operacional'!$O$5:$O$1000,$N64)&amp;"")</f>
        <v/>
      </c>
      <c r="N64">
        <f>IFERROR(MATCH(ROW()-4,rOrden_RO,0),"")</f>
        <v/>
      </c>
      <c r="O64">
        <f>IF($N64="","",INDEX('Cronograma R. Operacional'!$T$5:$T$1000,$N64))</f>
        <v/>
      </c>
      <c r="P64">
        <f>IF($N64="","",N(INDEX('Cronograma R. Operacional'!$U$5:$U$1000,$N64)))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5">
        <f>IF($N65="","",INDEX('Cronograma R. Operacional'!$A$5:$A$1000,$N65))</f>
        <v/>
      </c>
      <c r="B65" s="63">
        <f>IF($N65="","",IF($O65="Sub","      ↳  "&amp;INDEX('Cronograma R. Operacional'!$C$5:$C$1000,$N65),INDEX('Cronograma R. Operacional'!$C$5:$C$1000,$N65)&amp;""))</f>
        <v/>
      </c>
      <c r="C65" s="78">
        <f>IF($N65="","",IF(INDEX('Cronograma R. Operacional'!$D$5:$D$1000,$N65)="","",INDEX('Cronograma R. Operacional'!$D$5:$D$1000,$N65)))</f>
        <v/>
      </c>
      <c r="D65" s="78">
        <f>IF($N65="","",IF(INDEX('Cronograma R. Operacional'!$E$5:$E$1000,$N65)="","",INDEX('Cronograma R. Operacional'!$E$5:$E$1000,$N65)))</f>
        <v/>
      </c>
      <c r="E65" s="55">
        <f>IF($N65="","",IF(NOT(ISNUMBER($D65)),"",IF($D65&lt;InicioCiclo,"Antes del ciclo",IF($D65&gt;=InicioCiclo+28,"Después del ciclo","Semana "&amp;(INT(($D65-InicioCiclo)/7)+1)))))</f>
        <v/>
      </c>
      <c r="F65" s="60">
        <f>IF($N65="","",IF($P65&gt;0,IF(1&lt;=SemanaActual,INDEX('Cronograma R. Operacional'!$AA$5:$AA$1000,$N65),""),IF(INDEX('Cronograma R. Operacional'!$H$5:$H$1000,$N65)="","",INDEX('Cronograma R. Operacional'!$H$5:$H$1000,$N65))))</f>
        <v/>
      </c>
      <c r="G65" s="60">
        <f>IF($N65="","",IF($P65&gt;0,IF(2&lt;=SemanaActual,INDEX('Cronograma R. Operacional'!$AB$5:$AB$1000,$N65),""),IF(INDEX('Cronograma R. Operacional'!$I$5:$I$1000,$N65)="","",INDEX('Cronograma R. Operacional'!$I$5:$I$1000,$N65))))</f>
        <v/>
      </c>
      <c r="H65" s="60">
        <f>IF($N65="","",IF($P65&gt;0,IF(3&lt;=SemanaActual,INDEX('Cronograma R. Operacional'!$AC$5:$AC$1000,$N65),""),IF(INDEX('Cronograma R. Operacional'!$J$5:$J$1000,$N65)="","",INDEX('Cronograma R. Operacional'!$J$5:$J$1000,$N65))))</f>
        <v/>
      </c>
      <c r="I65" s="60">
        <f>IF($N65="","",IF($P65&gt;0,IF(4&lt;=SemanaActual,INDEX('Cronograma R. Operacional'!$AD$5:$AD$1000,$N65),""),IF(INDEX('Cronograma R. Operacional'!$K$5:$K$1000,$N65)="","",INDEX('Cronograma R. Operacional'!$K$5:$K$1000,$N65))))</f>
        <v/>
      </c>
      <c r="J65" s="60">
        <f>IF($N65="","",INDEX('Cronograma R. Operacional'!$L$5:$L$1000,$N65))</f>
        <v/>
      </c>
      <c r="K65" s="55">
        <f>IF($N65="","",IF(N($J65)&gt;=1,"Completado",IF(AND(ISNUMBER($D65),$D65&lt;FechaRef),"Vencida",IF(N($J65)&gt;0,"En curso","Pendiente"))))</f>
        <v/>
      </c>
      <c r="L65" s="55">
        <f>IF($N65="","",INDEX('Cronograma R. Operacional'!$N$5:$N$1000,$N65)&amp;"")</f>
        <v/>
      </c>
      <c r="M65" s="63">
        <f>IF($N65="","",INDEX('Cronograma R. Operacional'!$O$5:$O$1000,$N65)&amp;"")</f>
        <v/>
      </c>
      <c r="N65">
        <f>IFERROR(MATCH(ROW()-4,rOrden_RO,0),"")</f>
        <v/>
      </c>
      <c r="O65">
        <f>IF($N65="","",INDEX('Cronograma R. Operacional'!$T$5:$T$1000,$N65))</f>
        <v/>
      </c>
      <c r="P65">
        <f>IF($N65="","",N(INDEX('Cronograma R. Operacional'!$U$5:$U$1000,$N65)))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5">
        <f>IF($N66="","",INDEX('Cronograma R. Operacional'!$A$5:$A$1000,$N66))</f>
        <v/>
      </c>
      <c r="B66" s="63">
        <f>IF($N66="","",IF($O66="Sub","      ↳  "&amp;INDEX('Cronograma R. Operacional'!$C$5:$C$1000,$N66),INDEX('Cronograma R. Operacional'!$C$5:$C$1000,$N66)&amp;""))</f>
        <v/>
      </c>
      <c r="C66" s="78">
        <f>IF($N66="","",IF(INDEX('Cronograma R. Operacional'!$D$5:$D$1000,$N66)="","",INDEX('Cronograma R. Operacional'!$D$5:$D$1000,$N66)))</f>
        <v/>
      </c>
      <c r="D66" s="78">
        <f>IF($N66="","",IF(INDEX('Cronograma R. Operacional'!$E$5:$E$1000,$N66)="","",INDEX('Cronograma R. Operacional'!$E$5:$E$1000,$N66)))</f>
        <v/>
      </c>
      <c r="E66" s="55">
        <f>IF($N66="","",IF(NOT(ISNUMBER($D66)),"",IF($D66&lt;InicioCiclo,"Antes del ciclo",IF($D66&gt;=InicioCiclo+28,"Después del ciclo","Semana "&amp;(INT(($D66-InicioCiclo)/7)+1)))))</f>
        <v/>
      </c>
      <c r="F66" s="60">
        <f>IF($N66="","",IF($P66&gt;0,IF(1&lt;=SemanaActual,INDEX('Cronograma R. Operacional'!$AA$5:$AA$1000,$N66),""),IF(INDEX('Cronograma R. Operacional'!$H$5:$H$1000,$N66)="","",INDEX('Cronograma R. Operacional'!$H$5:$H$1000,$N66))))</f>
        <v/>
      </c>
      <c r="G66" s="60">
        <f>IF($N66="","",IF($P66&gt;0,IF(2&lt;=SemanaActual,INDEX('Cronograma R. Operacional'!$AB$5:$AB$1000,$N66),""),IF(INDEX('Cronograma R. Operacional'!$I$5:$I$1000,$N66)="","",INDEX('Cronograma R. Operacional'!$I$5:$I$1000,$N66))))</f>
        <v/>
      </c>
      <c r="H66" s="60">
        <f>IF($N66="","",IF($P66&gt;0,IF(3&lt;=SemanaActual,INDEX('Cronograma R. Operacional'!$AC$5:$AC$1000,$N66),""),IF(INDEX('Cronograma R. Operacional'!$J$5:$J$1000,$N66)="","",INDEX('Cronograma R. Operacional'!$J$5:$J$1000,$N66))))</f>
        <v/>
      </c>
      <c r="I66" s="60">
        <f>IF($N66="","",IF($P66&gt;0,IF(4&lt;=SemanaActual,INDEX('Cronograma R. Operacional'!$AD$5:$AD$1000,$N66),""),IF(INDEX('Cronograma R. Operacional'!$K$5:$K$1000,$N66)="","",INDEX('Cronograma R. Operacional'!$K$5:$K$1000,$N66))))</f>
        <v/>
      </c>
      <c r="J66" s="60">
        <f>IF($N66="","",INDEX('Cronograma R. Operacional'!$L$5:$L$1000,$N66))</f>
        <v/>
      </c>
      <c r="K66" s="55">
        <f>IF($N66="","",IF(N($J66)&gt;=1,"Completado",IF(AND(ISNUMBER($D66),$D66&lt;FechaRef),"Vencida",IF(N($J66)&gt;0,"En curso","Pendiente"))))</f>
        <v/>
      </c>
      <c r="L66" s="55">
        <f>IF($N66="","",INDEX('Cronograma R. Operacional'!$N$5:$N$1000,$N66)&amp;"")</f>
        <v/>
      </c>
      <c r="M66" s="63">
        <f>IF($N66="","",INDEX('Cronograma R. Operacional'!$O$5:$O$1000,$N66)&amp;"")</f>
        <v/>
      </c>
      <c r="N66">
        <f>IFERROR(MATCH(ROW()-4,rOrden_RO,0),"")</f>
        <v/>
      </c>
      <c r="O66">
        <f>IF($N66="","",INDEX('Cronograma R. Operacional'!$T$5:$T$1000,$N66))</f>
        <v/>
      </c>
      <c r="P66">
        <f>IF($N66="","",N(INDEX('Cronograma R. Operacional'!$U$5:$U$1000,$N66)))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5">
        <f>IF($N67="","",INDEX('Cronograma R. Operacional'!$A$5:$A$1000,$N67))</f>
        <v/>
      </c>
      <c r="B67" s="63">
        <f>IF($N67="","",IF($O67="Sub","      ↳  "&amp;INDEX('Cronograma R. Operacional'!$C$5:$C$1000,$N67),INDEX('Cronograma R. Operacional'!$C$5:$C$1000,$N67)&amp;""))</f>
        <v/>
      </c>
      <c r="C67" s="78">
        <f>IF($N67="","",IF(INDEX('Cronograma R. Operacional'!$D$5:$D$1000,$N67)="","",INDEX('Cronograma R. Operacional'!$D$5:$D$1000,$N67)))</f>
        <v/>
      </c>
      <c r="D67" s="78">
        <f>IF($N67="","",IF(INDEX('Cronograma R. Operacional'!$E$5:$E$1000,$N67)="","",INDEX('Cronograma R. Operacional'!$E$5:$E$1000,$N67)))</f>
        <v/>
      </c>
      <c r="E67" s="55">
        <f>IF($N67="","",IF(NOT(ISNUMBER($D67)),"",IF($D67&lt;InicioCiclo,"Antes del ciclo",IF($D67&gt;=InicioCiclo+28,"Después del ciclo","Semana "&amp;(INT(($D67-InicioCiclo)/7)+1)))))</f>
        <v/>
      </c>
      <c r="F67" s="60">
        <f>IF($N67="","",IF($P67&gt;0,IF(1&lt;=SemanaActual,INDEX('Cronograma R. Operacional'!$AA$5:$AA$1000,$N67),""),IF(INDEX('Cronograma R. Operacional'!$H$5:$H$1000,$N67)="","",INDEX('Cronograma R. Operacional'!$H$5:$H$1000,$N67))))</f>
        <v/>
      </c>
      <c r="G67" s="60">
        <f>IF($N67="","",IF($P67&gt;0,IF(2&lt;=SemanaActual,INDEX('Cronograma R. Operacional'!$AB$5:$AB$1000,$N67),""),IF(INDEX('Cronograma R. Operacional'!$I$5:$I$1000,$N67)="","",INDEX('Cronograma R. Operacional'!$I$5:$I$1000,$N67))))</f>
        <v/>
      </c>
      <c r="H67" s="60">
        <f>IF($N67="","",IF($P67&gt;0,IF(3&lt;=SemanaActual,INDEX('Cronograma R. Operacional'!$AC$5:$AC$1000,$N67),""),IF(INDEX('Cronograma R. Operacional'!$J$5:$J$1000,$N67)="","",INDEX('Cronograma R. Operacional'!$J$5:$J$1000,$N67))))</f>
        <v/>
      </c>
      <c r="I67" s="60">
        <f>IF($N67="","",IF($P67&gt;0,IF(4&lt;=SemanaActual,INDEX('Cronograma R. Operacional'!$AD$5:$AD$1000,$N67),""),IF(INDEX('Cronograma R. Operacional'!$K$5:$K$1000,$N67)="","",INDEX('Cronograma R. Operacional'!$K$5:$K$1000,$N67))))</f>
        <v/>
      </c>
      <c r="J67" s="60">
        <f>IF($N67="","",INDEX('Cronograma R. Operacional'!$L$5:$L$1000,$N67))</f>
        <v/>
      </c>
      <c r="K67" s="55">
        <f>IF($N67="","",IF(N($J67)&gt;=1,"Completado",IF(AND(ISNUMBER($D67),$D67&lt;FechaRef),"Vencida",IF(N($J67)&gt;0,"En curso","Pendiente"))))</f>
        <v/>
      </c>
      <c r="L67" s="55">
        <f>IF($N67="","",INDEX('Cronograma R. Operacional'!$N$5:$N$1000,$N67)&amp;"")</f>
        <v/>
      </c>
      <c r="M67" s="63">
        <f>IF($N67="","",INDEX('Cronograma R. Operacional'!$O$5:$O$1000,$N67)&amp;"")</f>
        <v/>
      </c>
      <c r="N67">
        <f>IFERROR(MATCH(ROW()-4,rOrden_RO,0),"")</f>
        <v/>
      </c>
      <c r="O67">
        <f>IF($N67="","",INDEX('Cronograma R. Operacional'!$T$5:$T$1000,$N67))</f>
        <v/>
      </c>
      <c r="P67">
        <f>IF($N67="","",N(INDEX('Cronograma R. Operacional'!$U$5:$U$1000,$N67)))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5">
        <f>IF($N68="","",INDEX('Cronograma R. Operacional'!$A$5:$A$1000,$N68))</f>
        <v/>
      </c>
      <c r="B68" s="63">
        <f>IF($N68="","",IF($O68="Sub","      ↳  "&amp;INDEX('Cronograma R. Operacional'!$C$5:$C$1000,$N68),INDEX('Cronograma R. Operacional'!$C$5:$C$1000,$N68)&amp;""))</f>
        <v/>
      </c>
      <c r="C68" s="78">
        <f>IF($N68="","",IF(INDEX('Cronograma R. Operacional'!$D$5:$D$1000,$N68)="","",INDEX('Cronograma R. Operacional'!$D$5:$D$1000,$N68)))</f>
        <v/>
      </c>
      <c r="D68" s="78">
        <f>IF($N68="","",IF(INDEX('Cronograma R. Operacional'!$E$5:$E$1000,$N68)="","",INDEX('Cronograma R. Operacional'!$E$5:$E$1000,$N68)))</f>
        <v/>
      </c>
      <c r="E68" s="55">
        <f>IF($N68="","",IF(NOT(ISNUMBER($D68)),"",IF($D68&lt;InicioCiclo,"Antes del ciclo",IF($D68&gt;=InicioCiclo+28,"Después del ciclo","Semana "&amp;(INT(($D68-InicioCiclo)/7)+1)))))</f>
        <v/>
      </c>
      <c r="F68" s="60">
        <f>IF($N68="","",IF($P68&gt;0,IF(1&lt;=SemanaActual,INDEX('Cronograma R. Operacional'!$AA$5:$AA$1000,$N68),""),IF(INDEX('Cronograma R. Operacional'!$H$5:$H$1000,$N68)="","",INDEX('Cronograma R. Operacional'!$H$5:$H$1000,$N68))))</f>
        <v/>
      </c>
      <c r="G68" s="60">
        <f>IF($N68="","",IF($P68&gt;0,IF(2&lt;=SemanaActual,INDEX('Cronograma R. Operacional'!$AB$5:$AB$1000,$N68),""),IF(INDEX('Cronograma R. Operacional'!$I$5:$I$1000,$N68)="","",INDEX('Cronograma R. Operacional'!$I$5:$I$1000,$N68))))</f>
        <v/>
      </c>
      <c r="H68" s="60">
        <f>IF($N68="","",IF($P68&gt;0,IF(3&lt;=SemanaActual,INDEX('Cronograma R. Operacional'!$AC$5:$AC$1000,$N68),""),IF(INDEX('Cronograma R. Operacional'!$J$5:$J$1000,$N68)="","",INDEX('Cronograma R. Operacional'!$J$5:$J$1000,$N68))))</f>
        <v/>
      </c>
      <c r="I68" s="60">
        <f>IF($N68="","",IF($P68&gt;0,IF(4&lt;=SemanaActual,INDEX('Cronograma R. Operacional'!$AD$5:$AD$1000,$N68),""),IF(INDEX('Cronograma R. Operacional'!$K$5:$K$1000,$N68)="","",INDEX('Cronograma R. Operacional'!$K$5:$K$1000,$N68))))</f>
        <v/>
      </c>
      <c r="J68" s="60">
        <f>IF($N68="","",INDEX('Cronograma R. Operacional'!$L$5:$L$1000,$N68))</f>
        <v/>
      </c>
      <c r="K68" s="55">
        <f>IF($N68="","",IF(N($J68)&gt;=1,"Completado",IF(AND(ISNUMBER($D68),$D68&lt;FechaRef),"Vencida",IF(N($J68)&gt;0,"En curso","Pendiente"))))</f>
        <v/>
      </c>
      <c r="L68" s="55">
        <f>IF($N68="","",INDEX('Cronograma R. Operacional'!$N$5:$N$1000,$N68)&amp;"")</f>
        <v/>
      </c>
      <c r="M68" s="63">
        <f>IF($N68="","",INDEX('Cronograma R. Operacional'!$O$5:$O$1000,$N68)&amp;"")</f>
        <v/>
      </c>
      <c r="N68">
        <f>IFERROR(MATCH(ROW()-4,rOrden_RO,0),"")</f>
        <v/>
      </c>
      <c r="O68">
        <f>IF($N68="","",INDEX('Cronograma R. Operacional'!$T$5:$T$1000,$N68))</f>
        <v/>
      </c>
      <c r="P68">
        <f>IF($N68="","",N(INDEX('Cronograma R. Operacional'!$U$5:$U$1000,$N68)))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5">
        <f>IF($N69="","",INDEX('Cronograma R. Operacional'!$A$5:$A$1000,$N69))</f>
        <v/>
      </c>
      <c r="B69" s="63">
        <f>IF($N69="","",IF($O69="Sub","      ↳  "&amp;INDEX('Cronograma R. Operacional'!$C$5:$C$1000,$N69),INDEX('Cronograma R. Operacional'!$C$5:$C$1000,$N69)&amp;""))</f>
        <v/>
      </c>
      <c r="C69" s="78">
        <f>IF($N69="","",IF(INDEX('Cronograma R. Operacional'!$D$5:$D$1000,$N69)="","",INDEX('Cronograma R. Operacional'!$D$5:$D$1000,$N69)))</f>
        <v/>
      </c>
      <c r="D69" s="78">
        <f>IF($N69="","",IF(INDEX('Cronograma R. Operacional'!$E$5:$E$1000,$N69)="","",INDEX('Cronograma R. Operacional'!$E$5:$E$1000,$N69)))</f>
        <v/>
      </c>
      <c r="E69" s="55">
        <f>IF($N69="","",IF(NOT(ISNUMBER($D69)),"",IF($D69&lt;InicioCiclo,"Antes del ciclo",IF($D69&gt;=InicioCiclo+28,"Después del ciclo","Semana "&amp;(INT(($D69-InicioCiclo)/7)+1)))))</f>
        <v/>
      </c>
      <c r="F69" s="60">
        <f>IF($N69="","",IF($P69&gt;0,IF(1&lt;=SemanaActual,INDEX('Cronograma R. Operacional'!$AA$5:$AA$1000,$N69),""),IF(INDEX('Cronograma R. Operacional'!$H$5:$H$1000,$N69)="","",INDEX('Cronograma R. Operacional'!$H$5:$H$1000,$N69))))</f>
        <v/>
      </c>
      <c r="G69" s="60">
        <f>IF($N69="","",IF($P69&gt;0,IF(2&lt;=SemanaActual,INDEX('Cronograma R. Operacional'!$AB$5:$AB$1000,$N69),""),IF(INDEX('Cronograma R. Operacional'!$I$5:$I$1000,$N69)="","",INDEX('Cronograma R. Operacional'!$I$5:$I$1000,$N69))))</f>
        <v/>
      </c>
      <c r="H69" s="60">
        <f>IF($N69="","",IF($P69&gt;0,IF(3&lt;=SemanaActual,INDEX('Cronograma R. Operacional'!$AC$5:$AC$1000,$N69),""),IF(INDEX('Cronograma R. Operacional'!$J$5:$J$1000,$N69)="","",INDEX('Cronograma R. Operacional'!$J$5:$J$1000,$N69))))</f>
        <v/>
      </c>
      <c r="I69" s="60">
        <f>IF($N69="","",IF($P69&gt;0,IF(4&lt;=SemanaActual,INDEX('Cronograma R. Operacional'!$AD$5:$AD$1000,$N69),""),IF(INDEX('Cronograma R. Operacional'!$K$5:$K$1000,$N69)="","",INDEX('Cronograma R. Operacional'!$K$5:$K$1000,$N69))))</f>
        <v/>
      </c>
      <c r="J69" s="60">
        <f>IF($N69="","",INDEX('Cronograma R. Operacional'!$L$5:$L$1000,$N69))</f>
        <v/>
      </c>
      <c r="K69" s="55">
        <f>IF($N69="","",IF(N($J69)&gt;=1,"Completado",IF(AND(ISNUMBER($D69),$D69&lt;FechaRef),"Vencida",IF(N($J69)&gt;0,"En curso","Pendiente"))))</f>
        <v/>
      </c>
      <c r="L69" s="55">
        <f>IF($N69="","",INDEX('Cronograma R. Operacional'!$N$5:$N$1000,$N69)&amp;"")</f>
        <v/>
      </c>
      <c r="M69" s="63">
        <f>IF($N69="","",INDEX('Cronograma R. Operacional'!$O$5:$O$1000,$N69)&amp;"")</f>
        <v/>
      </c>
      <c r="N69">
        <f>IFERROR(MATCH(ROW()-4,rOrden_RO,0),"")</f>
        <v/>
      </c>
      <c r="O69">
        <f>IF($N69="","",INDEX('Cronograma R. Operacional'!$T$5:$T$1000,$N69))</f>
        <v/>
      </c>
      <c r="P69">
        <f>IF($N69="","",N(INDEX('Cronograma R. Operacional'!$U$5:$U$1000,$N69)))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5">
        <f>IF($N70="","",INDEX('Cronograma R. Operacional'!$A$5:$A$1000,$N70))</f>
        <v/>
      </c>
      <c r="B70" s="63">
        <f>IF($N70="","",IF($O70="Sub","      ↳  "&amp;INDEX('Cronograma R. Operacional'!$C$5:$C$1000,$N70),INDEX('Cronograma R. Operacional'!$C$5:$C$1000,$N70)&amp;""))</f>
        <v/>
      </c>
      <c r="C70" s="78">
        <f>IF($N70="","",IF(INDEX('Cronograma R. Operacional'!$D$5:$D$1000,$N70)="","",INDEX('Cronograma R. Operacional'!$D$5:$D$1000,$N70)))</f>
        <v/>
      </c>
      <c r="D70" s="78">
        <f>IF($N70="","",IF(INDEX('Cronograma R. Operacional'!$E$5:$E$1000,$N70)="","",INDEX('Cronograma R. Operacional'!$E$5:$E$1000,$N70)))</f>
        <v/>
      </c>
      <c r="E70" s="55">
        <f>IF($N70="","",IF(NOT(ISNUMBER($D70)),"",IF($D70&lt;InicioCiclo,"Antes del ciclo",IF($D70&gt;=InicioCiclo+28,"Después del ciclo","Semana "&amp;(INT(($D70-InicioCiclo)/7)+1)))))</f>
        <v/>
      </c>
      <c r="F70" s="60">
        <f>IF($N70="","",IF($P70&gt;0,IF(1&lt;=SemanaActual,INDEX('Cronograma R. Operacional'!$AA$5:$AA$1000,$N70),""),IF(INDEX('Cronograma R. Operacional'!$H$5:$H$1000,$N70)="","",INDEX('Cronograma R. Operacional'!$H$5:$H$1000,$N70))))</f>
        <v/>
      </c>
      <c r="G70" s="60">
        <f>IF($N70="","",IF($P70&gt;0,IF(2&lt;=SemanaActual,INDEX('Cronograma R. Operacional'!$AB$5:$AB$1000,$N70),""),IF(INDEX('Cronograma R. Operacional'!$I$5:$I$1000,$N70)="","",INDEX('Cronograma R. Operacional'!$I$5:$I$1000,$N70))))</f>
        <v/>
      </c>
      <c r="H70" s="60">
        <f>IF($N70="","",IF($P70&gt;0,IF(3&lt;=SemanaActual,INDEX('Cronograma R. Operacional'!$AC$5:$AC$1000,$N70),""),IF(INDEX('Cronograma R. Operacional'!$J$5:$J$1000,$N70)="","",INDEX('Cronograma R. Operacional'!$J$5:$J$1000,$N70))))</f>
        <v/>
      </c>
      <c r="I70" s="60">
        <f>IF($N70="","",IF($P70&gt;0,IF(4&lt;=SemanaActual,INDEX('Cronograma R. Operacional'!$AD$5:$AD$1000,$N70),""),IF(INDEX('Cronograma R. Operacional'!$K$5:$K$1000,$N70)="","",INDEX('Cronograma R. Operacional'!$K$5:$K$1000,$N70))))</f>
        <v/>
      </c>
      <c r="J70" s="60">
        <f>IF($N70="","",INDEX('Cronograma R. Operacional'!$L$5:$L$1000,$N70))</f>
        <v/>
      </c>
      <c r="K70" s="55">
        <f>IF($N70="","",IF(N($J70)&gt;=1,"Completado",IF(AND(ISNUMBER($D70),$D70&lt;FechaRef),"Vencida",IF(N($J70)&gt;0,"En curso","Pendiente"))))</f>
        <v/>
      </c>
      <c r="L70" s="55">
        <f>IF($N70="","",INDEX('Cronograma R. Operacional'!$N$5:$N$1000,$N70)&amp;"")</f>
        <v/>
      </c>
      <c r="M70" s="63">
        <f>IF($N70="","",INDEX('Cronograma R. Operacional'!$O$5:$O$1000,$N70)&amp;"")</f>
        <v/>
      </c>
      <c r="N70">
        <f>IFERROR(MATCH(ROW()-4,rOrden_RO,0),"")</f>
        <v/>
      </c>
      <c r="O70">
        <f>IF($N70="","",INDEX('Cronograma R. Operacional'!$T$5:$T$1000,$N70))</f>
        <v/>
      </c>
      <c r="P70">
        <f>IF($N70="","",N(INDEX('Cronograma R. Operacional'!$U$5:$U$1000,$N70)))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5">
        <f>IF($N71="","",INDEX('Cronograma R. Operacional'!$A$5:$A$1000,$N71))</f>
        <v/>
      </c>
      <c r="B71" s="63">
        <f>IF($N71="","",IF($O71="Sub","      ↳  "&amp;INDEX('Cronograma R. Operacional'!$C$5:$C$1000,$N71),INDEX('Cronograma R. Operacional'!$C$5:$C$1000,$N71)&amp;""))</f>
        <v/>
      </c>
      <c r="C71" s="78">
        <f>IF($N71="","",IF(INDEX('Cronograma R. Operacional'!$D$5:$D$1000,$N71)="","",INDEX('Cronograma R. Operacional'!$D$5:$D$1000,$N71)))</f>
        <v/>
      </c>
      <c r="D71" s="78">
        <f>IF($N71="","",IF(INDEX('Cronograma R. Operacional'!$E$5:$E$1000,$N71)="","",INDEX('Cronograma R. Operacional'!$E$5:$E$1000,$N71)))</f>
        <v/>
      </c>
      <c r="E71" s="55">
        <f>IF($N71="","",IF(NOT(ISNUMBER($D71)),"",IF($D71&lt;InicioCiclo,"Antes del ciclo",IF($D71&gt;=InicioCiclo+28,"Después del ciclo","Semana "&amp;(INT(($D71-InicioCiclo)/7)+1)))))</f>
        <v/>
      </c>
      <c r="F71" s="60">
        <f>IF($N71="","",IF($P71&gt;0,IF(1&lt;=SemanaActual,INDEX('Cronograma R. Operacional'!$AA$5:$AA$1000,$N71),""),IF(INDEX('Cronograma R. Operacional'!$H$5:$H$1000,$N71)="","",INDEX('Cronograma R. Operacional'!$H$5:$H$1000,$N71))))</f>
        <v/>
      </c>
      <c r="G71" s="60">
        <f>IF($N71="","",IF($P71&gt;0,IF(2&lt;=SemanaActual,INDEX('Cronograma R. Operacional'!$AB$5:$AB$1000,$N71),""),IF(INDEX('Cronograma R. Operacional'!$I$5:$I$1000,$N71)="","",INDEX('Cronograma R. Operacional'!$I$5:$I$1000,$N71))))</f>
        <v/>
      </c>
      <c r="H71" s="60">
        <f>IF($N71="","",IF($P71&gt;0,IF(3&lt;=SemanaActual,INDEX('Cronograma R. Operacional'!$AC$5:$AC$1000,$N71),""),IF(INDEX('Cronograma R. Operacional'!$J$5:$J$1000,$N71)="","",INDEX('Cronograma R. Operacional'!$J$5:$J$1000,$N71))))</f>
        <v/>
      </c>
      <c r="I71" s="60">
        <f>IF($N71="","",IF($P71&gt;0,IF(4&lt;=SemanaActual,INDEX('Cronograma R. Operacional'!$AD$5:$AD$1000,$N71),""),IF(INDEX('Cronograma R. Operacional'!$K$5:$K$1000,$N71)="","",INDEX('Cronograma R. Operacional'!$K$5:$K$1000,$N71))))</f>
        <v/>
      </c>
      <c r="J71" s="60">
        <f>IF($N71="","",INDEX('Cronograma R. Operacional'!$L$5:$L$1000,$N71))</f>
        <v/>
      </c>
      <c r="K71" s="55">
        <f>IF($N71="","",IF(N($J71)&gt;=1,"Completado",IF(AND(ISNUMBER($D71),$D71&lt;FechaRef),"Vencida",IF(N($J71)&gt;0,"En curso","Pendiente"))))</f>
        <v/>
      </c>
      <c r="L71" s="55">
        <f>IF($N71="","",INDEX('Cronograma R. Operacional'!$N$5:$N$1000,$N71)&amp;"")</f>
        <v/>
      </c>
      <c r="M71" s="63">
        <f>IF($N71="","",INDEX('Cronograma R. Operacional'!$O$5:$O$1000,$N71)&amp;"")</f>
        <v/>
      </c>
      <c r="N71">
        <f>IFERROR(MATCH(ROW()-4,rOrden_RO,0),"")</f>
        <v/>
      </c>
      <c r="O71">
        <f>IF($N71="","",INDEX('Cronograma R. Operacional'!$T$5:$T$1000,$N71))</f>
        <v/>
      </c>
      <c r="P71">
        <f>IF($N71="","",N(INDEX('Cronograma R. Operacional'!$U$5:$U$1000,$N71)))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5">
        <f>IF($N72="","",INDEX('Cronograma R. Operacional'!$A$5:$A$1000,$N72))</f>
        <v/>
      </c>
      <c r="B72" s="63">
        <f>IF($N72="","",IF($O72="Sub","      ↳  "&amp;INDEX('Cronograma R. Operacional'!$C$5:$C$1000,$N72),INDEX('Cronograma R. Operacional'!$C$5:$C$1000,$N72)&amp;""))</f>
        <v/>
      </c>
      <c r="C72" s="78">
        <f>IF($N72="","",IF(INDEX('Cronograma R. Operacional'!$D$5:$D$1000,$N72)="","",INDEX('Cronograma R. Operacional'!$D$5:$D$1000,$N72)))</f>
        <v/>
      </c>
      <c r="D72" s="78">
        <f>IF($N72="","",IF(INDEX('Cronograma R. Operacional'!$E$5:$E$1000,$N72)="","",INDEX('Cronograma R. Operacional'!$E$5:$E$1000,$N72)))</f>
        <v/>
      </c>
      <c r="E72" s="55">
        <f>IF($N72="","",IF(NOT(ISNUMBER($D72)),"",IF($D72&lt;InicioCiclo,"Antes del ciclo",IF($D72&gt;=InicioCiclo+28,"Después del ciclo","Semana "&amp;(INT(($D72-InicioCiclo)/7)+1)))))</f>
        <v/>
      </c>
      <c r="F72" s="60">
        <f>IF($N72="","",IF($P72&gt;0,IF(1&lt;=SemanaActual,INDEX('Cronograma R. Operacional'!$AA$5:$AA$1000,$N72),""),IF(INDEX('Cronograma R. Operacional'!$H$5:$H$1000,$N72)="","",INDEX('Cronograma R. Operacional'!$H$5:$H$1000,$N72))))</f>
        <v/>
      </c>
      <c r="G72" s="60">
        <f>IF($N72="","",IF($P72&gt;0,IF(2&lt;=SemanaActual,INDEX('Cronograma R. Operacional'!$AB$5:$AB$1000,$N72),""),IF(INDEX('Cronograma R. Operacional'!$I$5:$I$1000,$N72)="","",INDEX('Cronograma R. Operacional'!$I$5:$I$1000,$N72))))</f>
        <v/>
      </c>
      <c r="H72" s="60">
        <f>IF($N72="","",IF($P72&gt;0,IF(3&lt;=SemanaActual,INDEX('Cronograma R. Operacional'!$AC$5:$AC$1000,$N72),""),IF(INDEX('Cronograma R. Operacional'!$J$5:$J$1000,$N72)="","",INDEX('Cronograma R. Operacional'!$J$5:$J$1000,$N72))))</f>
        <v/>
      </c>
      <c r="I72" s="60">
        <f>IF($N72="","",IF($P72&gt;0,IF(4&lt;=SemanaActual,INDEX('Cronograma R. Operacional'!$AD$5:$AD$1000,$N72),""),IF(INDEX('Cronograma R. Operacional'!$K$5:$K$1000,$N72)="","",INDEX('Cronograma R. Operacional'!$K$5:$K$1000,$N72))))</f>
        <v/>
      </c>
      <c r="J72" s="60">
        <f>IF($N72="","",INDEX('Cronograma R. Operacional'!$L$5:$L$1000,$N72))</f>
        <v/>
      </c>
      <c r="K72" s="55">
        <f>IF($N72="","",IF(N($J72)&gt;=1,"Completado",IF(AND(ISNUMBER($D72),$D72&lt;FechaRef),"Vencida",IF(N($J72)&gt;0,"En curso","Pendiente"))))</f>
        <v/>
      </c>
      <c r="L72" s="55">
        <f>IF($N72="","",INDEX('Cronograma R. Operacional'!$N$5:$N$1000,$N72)&amp;"")</f>
        <v/>
      </c>
      <c r="M72" s="63">
        <f>IF($N72="","",INDEX('Cronograma R. Operacional'!$O$5:$O$1000,$N72)&amp;"")</f>
        <v/>
      </c>
      <c r="N72">
        <f>IFERROR(MATCH(ROW()-4,rOrden_RO,0),"")</f>
        <v/>
      </c>
      <c r="O72">
        <f>IF($N72="","",INDEX('Cronograma R. Operacional'!$T$5:$T$1000,$N72))</f>
        <v/>
      </c>
      <c r="P72">
        <f>IF($N72="","",N(INDEX('Cronograma R. Operacional'!$U$5:$U$1000,$N72)))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5">
        <f>IF($N73="","",INDEX('Cronograma R. Operacional'!$A$5:$A$1000,$N73))</f>
        <v/>
      </c>
      <c r="B73" s="63">
        <f>IF($N73="","",IF($O73="Sub","      ↳  "&amp;INDEX('Cronograma R. Operacional'!$C$5:$C$1000,$N73),INDEX('Cronograma R. Operacional'!$C$5:$C$1000,$N73)&amp;""))</f>
        <v/>
      </c>
      <c r="C73" s="78">
        <f>IF($N73="","",IF(INDEX('Cronograma R. Operacional'!$D$5:$D$1000,$N73)="","",INDEX('Cronograma R. Operacional'!$D$5:$D$1000,$N73)))</f>
        <v/>
      </c>
      <c r="D73" s="78">
        <f>IF($N73="","",IF(INDEX('Cronograma R. Operacional'!$E$5:$E$1000,$N73)="","",INDEX('Cronograma R. Operacional'!$E$5:$E$1000,$N73)))</f>
        <v/>
      </c>
      <c r="E73" s="55">
        <f>IF($N73="","",IF(NOT(ISNUMBER($D73)),"",IF($D73&lt;InicioCiclo,"Antes del ciclo",IF($D73&gt;=InicioCiclo+28,"Después del ciclo","Semana "&amp;(INT(($D73-InicioCiclo)/7)+1)))))</f>
        <v/>
      </c>
      <c r="F73" s="60">
        <f>IF($N73="","",IF($P73&gt;0,IF(1&lt;=SemanaActual,INDEX('Cronograma R. Operacional'!$AA$5:$AA$1000,$N73),""),IF(INDEX('Cronograma R. Operacional'!$H$5:$H$1000,$N73)="","",INDEX('Cronograma R. Operacional'!$H$5:$H$1000,$N73))))</f>
        <v/>
      </c>
      <c r="G73" s="60">
        <f>IF($N73="","",IF($P73&gt;0,IF(2&lt;=SemanaActual,INDEX('Cronograma R. Operacional'!$AB$5:$AB$1000,$N73),""),IF(INDEX('Cronograma R. Operacional'!$I$5:$I$1000,$N73)="","",INDEX('Cronograma R. Operacional'!$I$5:$I$1000,$N73))))</f>
        <v/>
      </c>
      <c r="H73" s="60">
        <f>IF($N73="","",IF($P73&gt;0,IF(3&lt;=SemanaActual,INDEX('Cronograma R. Operacional'!$AC$5:$AC$1000,$N73),""),IF(INDEX('Cronograma R. Operacional'!$J$5:$J$1000,$N73)="","",INDEX('Cronograma R. Operacional'!$J$5:$J$1000,$N73))))</f>
        <v/>
      </c>
      <c r="I73" s="60">
        <f>IF($N73="","",IF($P73&gt;0,IF(4&lt;=SemanaActual,INDEX('Cronograma R. Operacional'!$AD$5:$AD$1000,$N73),""),IF(INDEX('Cronograma R. Operacional'!$K$5:$K$1000,$N73)="","",INDEX('Cronograma R. Operacional'!$K$5:$K$1000,$N73))))</f>
        <v/>
      </c>
      <c r="J73" s="60">
        <f>IF($N73="","",INDEX('Cronograma R. Operacional'!$L$5:$L$1000,$N73))</f>
        <v/>
      </c>
      <c r="K73" s="55">
        <f>IF($N73="","",IF(N($J73)&gt;=1,"Completado",IF(AND(ISNUMBER($D73),$D73&lt;FechaRef),"Vencida",IF(N($J73)&gt;0,"En curso","Pendiente"))))</f>
        <v/>
      </c>
      <c r="L73" s="55">
        <f>IF($N73="","",INDEX('Cronograma R. Operacional'!$N$5:$N$1000,$N73)&amp;"")</f>
        <v/>
      </c>
      <c r="M73" s="63">
        <f>IF($N73="","",INDEX('Cronograma R. Operacional'!$O$5:$O$1000,$N73)&amp;"")</f>
        <v/>
      </c>
      <c r="N73">
        <f>IFERROR(MATCH(ROW()-4,rOrden_RO,0),"")</f>
        <v/>
      </c>
      <c r="O73">
        <f>IF($N73="","",INDEX('Cronograma R. Operacional'!$T$5:$T$1000,$N73))</f>
        <v/>
      </c>
      <c r="P73">
        <f>IF($N73="","",N(INDEX('Cronograma R. Operacional'!$U$5:$U$1000,$N73)))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5">
        <f>IF($N74="","",INDEX('Cronograma R. Operacional'!$A$5:$A$1000,$N74))</f>
        <v/>
      </c>
      <c r="B74" s="63">
        <f>IF($N74="","",IF($O74="Sub","      ↳  "&amp;INDEX('Cronograma R. Operacional'!$C$5:$C$1000,$N74),INDEX('Cronograma R. Operacional'!$C$5:$C$1000,$N74)&amp;""))</f>
        <v/>
      </c>
      <c r="C74" s="78">
        <f>IF($N74="","",IF(INDEX('Cronograma R. Operacional'!$D$5:$D$1000,$N74)="","",INDEX('Cronograma R. Operacional'!$D$5:$D$1000,$N74)))</f>
        <v/>
      </c>
      <c r="D74" s="78">
        <f>IF($N74="","",IF(INDEX('Cronograma R. Operacional'!$E$5:$E$1000,$N74)="","",INDEX('Cronograma R. Operacional'!$E$5:$E$1000,$N74)))</f>
        <v/>
      </c>
      <c r="E74" s="55">
        <f>IF($N74="","",IF(NOT(ISNUMBER($D74)),"",IF($D74&lt;InicioCiclo,"Antes del ciclo",IF($D74&gt;=InicioCiclo+28,"Después del ciclo","Semana "&amp;(INT(($D74-InicioCiclo)/7)+1)))))</f>
        <v/>
      </c>
      <c r="F74" s="60">
        <f>IF($N74="","",IF($P74&gt;0,IF(1&lt;=SemanaActual,INDEX('Cronograma R. Operacional'!$AA$5:$AA$1000,$N74),""),IF(INDEX('Cronograma R. Operacional'!$H$5:$H$1000,$N74)="","",INDEX('Cronograma R. Operacional'!$H$5:$H$1000,$N74))))</f>
        <v/>
      </c>
      <c r="G74" s="60">
        <f>IF($N74="","",IF($P74&gt;0,IF(2&lt;=SemanaActual,INDEX('Cronograma R. Operacional'!$AB$5:$AB$1000,$N74),""),IF(INDEX('Cronograma R. Operacional'!$I$5:$I$1000,$N74)="","",INDEX('Cronograma R. Operacional'!$I$5:$I$1000,$N74))))</f>
        <v/>
      </c>
      <c r="H74" s="60">
        <f>IF($N74="","",IF($P74&gt;0,IF(3&lt;=SemanaActual,INDEX('Cronograma R. Operacional'!$AC$5:$AC$1000,$N74),""),IF(INDEX('Cronograma R. Operacional'!$J$5:$J$1000,$N74)="","",INDEX('Cronograma R. Operacional'!$J$5:$J$1000,$N74))))</f>
        <v/>
      </c>
      <c r="I74" s="60">
        <f>IF($N74="","",IF($P74&gt;0,IF(4&lt;=SemanaActual,INDEX('Cronograma R. Operacional'!$AD$5:$AD$1000,$N74),""),IF(INDEX('Cronograma R. Operacional'!$K$5:$K$1000,$N74)="","",INDEX('Cronograma R. Operacional'!$K$5:$K$1000,$N74))))</f>
        <v/>
      </c>
      <c r="J74" s="60">
        <f>IF($N74="","",INDEX('Cronograma R. Operacional'!$L$5:$L$1000,$N74))</f>
        <v/>
      </c>
      <c r="K74" s="55">
        <f>IF($N74="","",IF(N($J74)&gt;=1,"Completado",IF(AND(ISNUMBER($D74),$D74&lt;FechaRef),"Vencida",IF(N($J74)&gt;0,"En curso","Pendiente"))))</f>
        <v/>
      </c>
      <c r="L74" s="55">
        <f>IF($N74="","",INDEX('Cronograma R. Operacional'!$N$5:$N$1000,$N74)&amp;"")</f>
        <v/>
      </c>
      <c r="M74" s="63">
        <f>IF($N74="","",INDEX('Cronograma R. Operacional'!$O$5:$O$1000,$N74)&amp;"")</f>
        <v/>
      </c>
      <c r="N74">
        <f>IFERROR(MATCH(ROW()-4,rOrden_RO,0),"")</f>
        <v/>
      </c>
      <c r="O74">
        <f>IF($N74="","",INDEX('Cronograma R. Operacional'!$T$5:$T$1000,$N74))</f>
        <v/>
      </c>
      <c r="P74">
        <f>IF($N74="","",N(INDEX('Cronograma R. Operacional'!$U$5:$U$1000,$N74)))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5">
        <f>IF($N75="","",INDEX('Cronograma R. Operacional'!$A$5:$A$1000,$N75))</f>
        <v/>
      </c>
      <c r="B75" s="63">
        <f>IF($N75="","",IF($O75="Sub","      ↳  "&amp;INDEX('Cronograma R. Operacional'!$C$5:$C$1000,$N75),INDEX('Cronograma R. Operacional'!$C$5:$C$1000,$N75)&amp;""))</f>
        <v/>
      </c>
      <c r="C75" s="78">
        <f>IF($N75="","",IF(INDEX('Cronograma R. Operacional'!$D$5:$D$1000,$N75)="","",INDEX('Cronograma R. Operacional'!$D$5:$D$1000,$N75)))</f>
        <v/>
      </c>
      <c r="D75" s="78">
        <f>IF($N75="","",IF(INDEX('Cronograma R. Operacional'!$E$5:$E$1000,$N75)="","",INDEX('Cronograma R. Operacional'!$E$5:$E$1000,$N75)))</f>
        <v/>
      </c>
      <c r="E75" s="55">
        <f>IF($N75="","",IF(NOT(ISNUMBER($D75)),"",IF($D75&lt;InicioCiclo,"Antes del ciclo",IF($D75&gt;=InicioCiclo+28,"Después del ciclo","Semana "&amp;(INT(($D75-InicioCiclo)/7)+1)))))</f>
        <v/>
      </c>
      <c r="F75" s="60">
        <f>IF($N75="","",IF($P75&gt;0,IF(1&lt;=SemanaActual,INDEX('Cronograma R. Operacional'!$AA$5:$AA$1000,$N75),""),IF(INDEX('Cronograma R. Operacional'!$H$5:$H$1000,$N75)="","",INDEX('Cronograma R. Operacional'!$H$5:$H$1000,$N75))))</f>
        <v/>
      </c>
      <c r="G75" s="60">
        <f>IF($N75="","",IF($P75&gt;0,IF(2&lt;=SemanaActual,INDEX('Cronograma R. Operacional'!$AB$5:$AB$1000,$N75),""),IF(INDEX('Cronograma R. Operacional'!$I$5:$I$1000,$N75)="","",INDEX('Cronograma R. Operacional'!$I$5:$I$1000,$N75))))</f>
        <v/>
      </c>
      <c r="H75" s="60">
        <f>IF($N75="","",IF($P75&gt;0,IF(3&lt;=SemanaActual,INDEX('Cronograma R. Operacional'!$AC$5:$AC$1000,$N75),""),IF(INDEX('Cronograma R. Operacional'!$J$5:$J$1000,$N75)="","",INDEX('Cronograma R. Operacional'!$J$5:$J$1000,$N75))))</f>
        <v/>
      </c>
      <c r="I75" s="60">
        <f>IF($N75="","",IF($P75&gt;0,IF(4&lt;=SemanaActual,INDEX('Cronograma R. Operacional'!$AD$5:$AD$1000,$N75),""),IF(INDEX('Cronograma R. Operacional'!$K$5:$K$1000,$N75)="","",INDEX('Cronograma R. Operacional'!$K$5:$K$1000,$N75))))</f>
        <v/>
      </c>
      <c r="J75" s="60">
        <f>IF($N75="","",INDEX('Cronograma R. Operacional'!$L$5:$L$1000,$N75))</f>
        <v/>
      </c>
      <c r="K75" s="55">
        <f>IF($N75="","",IF(N($J75)&gt;=1,"Completado",IF(AND(ISNUMBER($D75),$D75&lt;FechaRef),"Vencida",IF(N($J75)&gt;0,"En curso","Pendiente"))))</f>
        <v/>
      </c>
      <c r="L75" s="55">
        <f>IF($N75="","",INDEX('Cronograma R. Operacional'!$N$5:$N$1000,$N75)&amp;"")</f>
        <v/>
      </c>
      <c r="M75" s="63">
        <f>IF($N75="","",INDEX('Cronograma R. Operacional'!$O$5:$O$1000,$N75)&amp;"")</f>
        <v/>
      </c>
      <c r="N75">
        <f>IFERROR(MATCH(ROW()-4,rOrden_RO,0),"")</f>
        <v/>
      </c>
      <c r="O75">
        <f>IF($N75="","",INDEX('Cronograma R. Operacional'!$T$5:$T$1000,$N75))</f>
        <v/>
      </c>
      <c r="P75">
        <f>IF($N75="","",N(INDEX('Cronograma R. Operacional'!$U$5:$U$1000,$N75)))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5">
        <f>IF($N76="","",INDEX('Cronograma R. Operacional'!$A$5:$A$1000,$N76))</f>
        <v/>
      </c>
      <c r="B76" s="63">
        <f>IF($N76="","",IF($O76="Sub","      ↳  "&amp;INDEX('Cronograma R. Operacional'!$C$5:$C$1000,$N76),INDEX('Cronograma R. Operacional'!$C$5:$C$1000,$N76)&amp;""))</f>
        <v/>
      </c>
      <c r="C76" s="78">
        <f>IF($N76="","",IF(INDEX('Cronograma R. Operacional'!$D$5:$D$1000,$N76)="","",INDEX('Cronograma R. Operacional'!$D$5:$D$1000,$N76)))</f>
        <v/>
      </c>
      <c r="D76" s="78">
        <f>IF($N76="","",IF(INDEX('Cronograma R. Operacional'!$E$5:$E$1000,$N76)="","",INDEX('Cronograma R. Operacional'!$E$5:$E$1000,$N76)))</f>
        <v/>
      </c>
      <c r="E76" s="55">
        <f>IF($N76="","",IF(NOT(ISNUMBER($D76)),"",IF($D76&lt;InicioCiclo,"Antes del ciclo",IF($D76&gt;=InicioCiclo+28,"Después del ciclo","Semana "&amp;(INT(($D76-InicioCiclo)/7)+1)))))</f>
        <v/>
      </c>
      <c r="F76" s="60">
        <f>IF($N76="","",IF($P76&gt;0,IF(1&lt;=SemanaActual,INDEX('Cronograma R. Operacional'!$AA$5:$AA$1000,$N76),""),IF(INDEX('Cronograma R. Operacional'!$H$5:$H$1000,$N76)="","",INDEX('Cronograma R. Operacional'!$H$5:$H$1000,$N76))))</f>
        <v/>
      </c>
      <c r="G76" s="60">
        <f>IF($N76="","",IF($P76&gt;0,IF(2&lt;=SemanaActual,INDEX('Cronograma R. Operacional'!$AB$5:$AB$1000,$N76),""),IF(INDEX('Cronograma R. Operacional'!$I$5:$I$1000,$N76)="","",INDEX('Cronograma R. Operacional'!$I$5:$I$1000,$N76))))</f>
        <v/>
      </c>
      <c r="H76" s="60">
        <f>IF($N76="","",IF($P76&gt;0,IF(3&lt;=SemanaActual,INDEX('Cronograma R. Operacional'!$AC$5:$AC$1000,$N76),""),IF(INDEX('Cronograma R. Operacional'!$J$5:$J$1000,$N76)="","",INDEX('Cronograma R. Operacional'!$J$5:$J$1000,$N76))))</f>
        <v/>
      </c>
      <c r="I76" s="60">
        <f>IF($N76="","",IF($P76&gt;0,IF(4&lt;=SemanaActual,INDEX('Cronograma R. Operacional'!$AD$5:$AD$1000,$N76),""),IF(INDEX('Cronograma R. Operacional'!$K$5:$K$1000,$N76)="","",INDEX('Cronograma R. Operacional'!$K$5:$K$1000,$N76))))</f>
        <v/>
      </c>
      <c r="J76" s="60">
        <f>IF($N76="","",INDEX('Cronograma R. Operacional'!$L$5:$L$1000,$N76))</f>
        <v/>
      </c>
      <c r="K76" s="55">
        <f>IF($N76="","",IF(N($J76)&gt;=1,"Completado",IF(AND(ISNUMBER($D76),$D76&lt;FechaRef),"Vencida",IF(N($J76)&gt;0,"En curso","Pendiente"))))</f>
        <v/>
      </c>
      <c r="L76" s="55">
        <f>IF($N76="","",INDEX('Cronograma R. Operacional'!$N$5:$N$1000,$N76)&amp;"")</f>
        <v/>
      </c>
      <c r="M76" s="63">
        <f>IF($N76="","",INDEX('Cronograma R. Operacional'!$O$5:$O$1000,$N76)&amp;"")</f>
        <v/>
      </c>
      <c r="N76">
        <f>IFERROR(MATCH(ROW()-4,rOrden_RO,0),"")</f>
        <v/>
      </c>
      <c r="O76">
        <f>IF($N76="","",INDEX('Cronograma R. Operacional'!$T$5:$T$1000,$N76))</f>
        <v/>
      </c>
      <c r="P76">
        <f>IF($N76="","",N(INDEX('Cronograma R. Operacional'!$U$5:$U$1000,$N76)))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5">
        <f>IF($N77="","",INDEX('Cronograma R. Operacional'!$A$5:$A$1000,$N77))</f>
        <v/>
      </c>
      <c r="B77" s="63">
        <f>IF($N77="","",IF($O77="Sub","      ↳  "&amp;INDEX('Cronograma R. Operacional'!$C$5:$C$1000,$N77),INDEX('Cronograma R. Operacional'!$C$5:$C$1000,$N77)&amp;""))</f>
        <v/>
      </c>
      <c r="C77" s="78">
        <f>IF($N77="","",IF(INDEX('Cronograma R. Operacional'!$D$5:$D$1000,$N77)="","",INDEX('Cronograma R. Operacional'!$D$5:$D$1000,$N77)))</f>
        <v/>
      </c>
      <c r="D77" s="78">
        <f>IF($N77="","",IF(INDEX('Cronograma R. Operacional'!$E$5:$E$1000,$N77)="","",INDEX('Cronograma R. Operacional'!$E$5:$E$1000,$N77)))</f>
        <v/>
      </c>
      <c r="E77" s="55">
        <f>IF($N77="","",IF(NOT(ISNUMBER($D77)),"",IF($D77&lt;InicioCiclo,"Antes del ciclo",IF($D77&gt;=InicioCiclo+28,"Después del ciclo","Semana "&amp;(INT(($D77-InicioCiclo)/7)+1)))))</f>
        <v/>
      </c>
      <c r="F77" s="60">
        <f>IF($N77="","",IF($P77&gt;0,IF(1&lt;=SemanaActual,INDEX('Cronograma R. Operacional'!$AA$5:$AA$1000,$N77),""),IF(INDEX('Cronograma R. Operacional'!$H$5:$H$1000,$N77)="","",INDEX('Cronograma R. Operacional'!$H$5:$H$1000,$N77))))</f>
        <v/>
      </c>
      <c r="G77" s="60">
        <f>IF($N77="","",IF($P77&gt;0,IF(2&lt;=SemanaActual,INDEX('Cronograma R. Operacional'!$AB$5:$AB$1000,$N77),""),IF(INDEX('Cronograma R. Operacional'!$I$5:$I$1000,$N77)="","",INDEX('Cronograma R. Operacional'!$I$5:$I$1000,$N77))))</f>
        <v/>
      </c>
      <c r="H77" s="60">
        <f>IF($N77="","",IF($P77&gt;0,IF(3&lt;=SemanaActual,INDEX('Cronograma R. Operacional'!$AC$5:$AC$1000,$N77),""),IF(INDEX('Cronograma R. Operacional'!$J$5:$J$1000,$N77)="","",INDEX('Cronograma R. Operacional'!$J$5:$J$1000,$N77))))</f>
        <v/>
      </c>
      <c r="I77" s="60">
        <f>IF($N77="","",IF($P77&gt;0,IF(4&lt;=SemanaActual,INDEX('Cronograma R. Operacional'!$AD$5:$AD$1000,$N77),""),IF(INDEX('Cronograma R. Operacional'!$K$5:$K$1000,$N77)="","",INDEX('Cronograma R. Operacional'!$K$5:$K$1000,$N77))))</f>
        <v/>
      </c>
      <c r="J77" s="60">
        <f>IF($N77="","",INDEX('Cronograma R. Operacional'!$L$5:$L$1000,$N77))</f>
        <v/>
      </c>
      <c r="K77" s="55">
        <f>IF($N77="","",IF(N($J77)&gt;=1,"Completado",IF(AND(ISNUMBER($D77),$D77&lt;FechaRef),"Vencida",IF(N($J77)&gt;0,"En curso","Pendiente"))))</f>
        <v/>
      </c>
      <c r="L77" s="55">
        <f>IF($N77="","",INDEX('Cronograma R. Operacional'!$N$5:$N$1000,$N77)&amp;"")</f>
        <v/>
      </c>
      <c r="M77" s="63">
        <f>IF($N77="","",INDEX('Cronograma R. Operacional'!$O$5:$O$1000,$N77)&amp;"")</f>
        <v/>
      </c>
      <c r="N77">
        <f>IFERROR(MATCH(ROW()-4,rOrden_RO,0),"")</f>
        <v/>
      </c>
      <c r="O77">
        <f>IF($N77="","",INDEX('Cronograma R. Operacional'!$T$5:$T$1000,$N77))</f>
        <v/>
      </c>
      <c r="P77">
        <f>IF($N77="","",N(INDEX('Cronograma R. Operacional'!$U$5:$U$1000,$N77)))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5">
        <f>IF($N78="","",INDEX('Cronograma R. Operacional'!$A$5:$A$1000,$N78))</f>
        <v/>
      </c>
      <c r="B78" s="63">
        <f>IF($N78="","",IF($O78="Sub","      ↳  "&amp;INDEX('Cronograma R. Operacional'!$C$5:$C$1000,$N78),INDEX('Cronograma R. Operacional'!$C$5:$C$1000,$N78)&amp;""))</f>
        <v/>
      </c>
      <c r="C78" s="78">
        <f>IF($N78="","",IF(INDEX('Cronograma R. Operacional'!$D$5:$D$1000,$N78)="","",INDEX('Cronograma R. Operacional'!$D$5:$D$1000,$N78)))</f>
        <v/>
      </c>
      <c r="D78" s="78">
        <f>IF($N78="","",IF(INDEX('Cronograma R. Operacional'!$E$5:$E$1000,$N78)="","",INDEX('Cronograma R. Operacional'!$E$5:$E$1000,$N78)))</f>
        <v/>
      </c>
      <c r="E78" s="55">
        <f>IF($N78="","",IF(NOT(ISNUMBER($D78)),"",IF($D78&lt;InicioCiclo,"Antes del ciclo",IF($D78&gt;=InicioCiclo+28,"Después del ciclo","Semana "&amp;(INT(($D78-InicioCiclo)/7)+1)))))</f>
        <v/>
      </c>
      <c r="F78" s="60">
        <f>IF($N78="","",IF($P78&gt;0,IF(1&lt;=SemanaActual,INDEX('Cronograma R. Operacional'!$AA$5:$AA$1000,$N78),""),IF(INDEX('Cronograma R. Operacional'!$H$5:$H$1000,$N78)="","",INDEX('Cronograma R. Operacional'!$H$5:$H$1000,$N78))))</f>
        <v/>
      </c>
      <c r="G78" s="60">
        <f>IF($N78="","",IF($P78&gt;0,IF(2&lt;=SemanaActual,INDEX('Cronograma R. Operacional'!$AB$5:$AB$1000,$N78),""),IF(INDEX('Cronograma R. Operacional'!$I$5:$I$1000,$N78)="","",INDEX('Cronograma R. Operacional'!$I$5:$I$1000,$N78))))</f>
        <v/>
      </c>
      <c r="H78" s="60">
        <f>IF($N78="","",IF($P78&gt;0,IF(3&lt;=SemanaActual,INDEX('Cronograma R. Operacional'!$AC$5:$AC$1000,$N78),""),IF(INDEX('Cronograma R. Operacional'!$J$5:$J$1000,$N78)="","",INDEX('Cronograma R. Operacional'!$J$5:$J$1000,$N78))))</f>
        <v/>
      </c>
      <c r="I78" s="60">
        <f>IF($N78="","",IF($P78&gt;0,IF(4&lt;=SemanaActual,INDEX('Cronograma R. Operacional'!$AD$5:$AD$1000,$N78),""),IF(INDEX('Cronograma R. Operacional'!$K$5:$K$1000,$N78)="","",INDEX('Cronograma R. Operacional'!$K$5:$K$1000,$N78))))</f>
        <v/>
      </c>
      <c r="J78" s="60">
        <f>IF($N78="","",INDEX('Cronograma R. Operacional'!$L$5:$L$1000,$N78))</f>
        <v/>
      </c>
      <c r="K78" s="55">
        <f>IF($N78="","",IF(N($J78)&gt;=1,"Completado",IF(AND(ISNUMBER($D78),$D78&lt;FechaRef),"Vencida",IF(N($J78)&gt;0,"En curso","Pendiente"))))</f>
        <v/>
      </c>
      <c r="L78" s="55">
        <f>IF($N78="","",INDEX('Cronograma R. Operacional'!$N$5:$N$1000,$N78)&amp;"")</f>
        <v/>
      </c>
      <c r="M78" s="63">
        <f>IF($N78="","",INDEX('Cronograma R. Operacional'!$O$5:$O$1000,$N78)&amp;"")</f>
        <v/>
      </c>
      <c r="N78">
        <f>IFERROR(MATCH(ROW()-4,rOrden_RO,0),"")</f>
        <v/>
      </c>
      <c r="O78">
        <f>IF($N78="","",INDEX('Cronograma R. Operacional'!$T$5:$T$1000,$N78))</f>
        <v/>
      </c>
      <c r="P78">
        <f>IF($N78="","",N(INDEX('Cronograma R. Operacional'!$U$5:$U$1000,$N78)))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5">
        <f>IF($N79="","",INDEX('Cronograma R. Operacional'!$A$5:$A$1000,$N79))</f>
        <v/>
      </c>
      <c r="B79" s="63">
        <f>IF($N79="","",IF($O79="Sub","      ↳  "&amp;INDEX('Cronograma R. Operacional'!$C$5:$C$1000,$N79),INDEX('Cronograma R. Operacional'!$C$5:$C$1000,$N79)&amp;""))</f>
        <v/>
      </c>
      <c r="C79" s="78">
        <f>IF($N79="","",IF(INDEX('Cronograma R. Operacional'!$D$5:$D$1000,$N79)="","",INDEX('Cronograma R. Operacional'!$D$5:$D$1000,$N79)))</f>
        <v/>
      </c>
      <c r="D79" s="78">
        <f>IF($N79="","",IF(INDEX('Cronograma R. Operacional'!$E$5:$E$1000,$N79)="","",INDEX('Cronograma R. Operacional'!$E$5:$E$1000,$N79)))</f>
        <v/>
      </c>
      <c r="E79" s="55">
        <f>IF($N79="","",IF(NOT(ISNUMBER($D79)),"",IF($D79&lt;InicioCiclo,"Antes del ciclo",IF($D79&gt;=InicioCiclo+28,"Después del ciclo","Semana "&amp;(INT(($D79-InicioCiclo)/7)+1)))))</f>
        <v/>
      </c>
      <c r="F79" s="60">
        <f>IF($N79="","",IF($P79&gt;0,IF(1&lt;=SemanaActual,INDEX('Cronograma R. Operacional'!$AA$5:$AA$1000,$N79),""),IF(INDEX('Cronograma R. Operacional'!$H$5:$H$1000,$N79)="","",INDEX('Cronograma R. Operacional'!$H$5:$H$1000,$N79))))</f>
        <v/>
      </c>
      <c r="G79" s="60">
        <f>IF($N79="","",IF($P79&gt;0,IF(2&lt;=SemanaActual,INDEX('Cronograma R. Operacional'!$AB$5:$AB$1000,$N79),""),IF(INDEX('Cronograma R. Operacional'!$I$5:$I$1000,$N79)="","",INDEX('Cronograma R. Operacional'!$I$5:$I$1000,$N79))))</f>
        <v/>
      </c>
      <c r="H79" s="60">
        <f>IF($N79="","",IF($P79&gt;0,IF(3&lt;=SemanaActual,INDEX('Cronograma R. Operacional'!$AC$5:$AC$1000,$N79),""),IF(INDEX('Cronograma R. Operacional'!$J$5:$J$1000,$N79)="","",INDEX('Cronograma R. Operacional'!$J$5:$J$1000,$N79))))</f>
        <v/>
      </c>
      <c r="I79" s="60">
        <f>IF($N79="","",IF($P79&gt;0,IF(4&lt;=SemanaActual,INDEX('Cronograma R. Operacional'!$AD$5:$AD$1000,$N79),""),IF(INDEX('Cronograma R. Operacional'!$K$5:$K$1000,$N79)="","",INDEX('Cronograma R. Operacional'!$K$5:$K$1000,$N79))))</f>
        <v/>
      </c>
      <c r="J79" s="60">
        <f>IF($N79="","",INDEX('Cronograma R. Operacional'!$L$5:$L$1000,$N79))</f>
        <v/>
      </c>
      <c r="K79" s="55">
        <f>IF($N79="","",IF(N($J79)&gt;=1,"Completado",IF(AND(ISNUMBER($D79),$D79&lt;FechaRef),"Vencida",IF(N($J79)&gt;0,"En curso","Pendiente"))))</f>
        <v/>
      </c>
      <c r="L79" s="55">
        <f>IF($N79="","",INDEX('Cronograma R. Operacional'!$N$5:$N$1000,$N79)&amp;"")</f>
        <v/>
      </c>
      <c r="M79" s="63">
        <f>IF($N79="","",INDEX('Cronograma R. Operacional'!$O$5:$O$1000,$N79)&amp;"")</f>
        <v/>
      </c>
      <c r="N79">
        <f>IFERROR(MATCH(ROW()-4,rOrden_RO,0),"")</f>
        <v/>
      </c>
      <c r="O79">
        <f>IF($N79="","",INDEX('Cronograma R. Operacional'!$T$5:$T$1000,$N79))</f>
        <v/>
      </c>
      <c r="P79">
        <f>IF($N79="","",N(INDEX('Cronograma R. Operacional'!$U$5:$U$1000,$N79)))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5">
        <f>IF($N80="","",INDEX('Cronograma R. Operacional'!$A$5:$A$1000,$N80))</f>
        <v/>
      </c>
      <c r="B80" s="63">
        <f>IF($N80="","",IF($O80="Sub","      ↳  "&amp;INDEX('Cronograma R. Operacional'!$C$5:$C$1000,$N80),INDEX('Cronograma R. Operacional'!$C$5:$C$1000,$N80)&amp;""))</f>
        <v/>
      </c>
      <c r="C80" s="78">
        <f>IF($N80="","",IF(INDEX('Cronograma R. Operacional'!$D$5:$D$1000,$N80)="","",INDEX('Cronograma R. Operacional'!$D$5:$D$1000,$N80)))</f>
        <v/>
      </c>
      <c r="D80" s="78">
        <f>IF($N80="","",IF(INDEX('Cronograma R. Operacional'!$E$5:$E$1000,$N80)="","",INDEX('Cronograma R. Operacional'!$E$5:$E$1000,$N80)))</f>
        <v/>
      </c>
      <c r="E80" s="55">
        <f>IF($N80="","",IF(NOT(ISNUMBER($D80)),"",IF($D80&lt;InicioCiclo,"Antes del ciclo",IF($D80&gt;=InicioCiclo+28,"Después del ciclo","Semana "&amp;(INT(($D80-InicioCiclo)/7)+1)))))</f>
        <v/>
      </c>
      <c r="F80" s="60">
        <f>IF($N80="","",IF($P80&gt;0,IF(1&lt;=SemanaActual,INDEX('Cronograma R. Operacional'!$AA$5:$AA$1000,$N80),""),IF(INDEX('Cronograma R. Operacional'!$H$5:$H$1000,$N80)="","",INDEX('Cronograma R. Operacional'!$H$5:$H$1000,$N80))))</f>
        <v/>
      </c>
      <c r="G80" s="60">
        <f>IF($N80="","",IF($P80&gt;0,IF(2&lt;=SemanaActual,INDEX('Cronograma R. Operacional'!$AB$5:$AB$1000,$N80),""),IF(INDEX('Cronograma R. Operacional'!$I$5:$I$1000,$N80)="","",INDEX('Cronograma R. Operacional'!$I$5:$I$1000,$N80))))</f>
        <v/>
      </c>
      <c r="H80" s="60">
        <f>IF($N80="","",IF($P80&gt;0,IF(3&lt;=SemanaActual,INDEX('Cronograma R. Operacional'!$AC$5:$AC$1000,$N80),""),IF(INDEX('Cronograma R. Operacional'!$J$5:$J$1000,$N80)="","",INDEX('Cronograma R. Operacional'!$J$5:$J$1000,$N80))))</f>
        <v/>
      </c>
      <c r="I80" s="60">
        <f>IF($N80="","",IF($P80&gt;0,IF(4&lt;=SemanaActual,INDEX('Cronograma R. Operacional'!$AD$5:$AD$1000,$N80),""),IF(INDEX('Cronograma R. Operacional'!$K$5:$K$1000,$N80)="","",INDEX('Cronograma R. Operacional'!$K$5:$K$1000,$N80))))</f>
        <v/>
      </c>
      <c r="J80" s="60">
        <f>IF($N80="","",INDEX('Cronograma R. Operacional'!$L$5:$L$1000,$N80))</f>
        <v/>
      </c>
      <c r="K80" s="55">
        <f>IF($N80="","",IF(N($J80)&gt;=1,"Completado",IF(AND(ISNUMBER($D80),$D80&lt;FechaRef),"Vencida",IF(N($J80)&gt;0,"En curso","Pendiente"))))</f>
        <v/>
      </c>
      <c r="L80" s="55">
        <f>IF($N80="","",INDEX('Cronograma R. Operacional'!$N$5:$N$1000,$N80)&amp;"")</f>
        <v/>
      </c>
      <c r="M80" s="63">
        <f>IF($N80="","",INDEX('Cronograma R. Operacional'!$O$5:$O$1000,$N80)&amp;"")</f>
        <v/>
      </c>
      <c r="N80">
        <f>IFERROR(MATCH(ROW()-4,rOrden_RO,0),"")</f>
        <v/>
      </c>
      <c r="O80">
        <f>IF($N80="","",INDEX('Cronograma R. Operacional'!$T$5:$T$1000,$N80))</f>
        <v/>
      </c>
      <c r="P80">
        <f>IF($N80="","",N(INDEX('Cronograma R. Operacional'!$U$5:$U$1000,$N80)))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5">
        <f>IF($N81="","",INDEX('Cronograma R. Operacional'!$A$5:$A$1000,$N81))</f>
        <v/>
      </c>
      <c r="B81" s="63">
        <f>IF($N81="","",IF($O81="Sub","      ↳  "&amp;INDEX('Cronograma R. Operacional'!$C$5:$C$1000,$N81),INDEX('Cronograma R. Operacional'!$C$5:$C$1000,$N81)&amp;""))</f>
        <v/>
      </c>
      <c r="C81" s="78">
        <f>IF($N81="","",IF(INDEX('Cronograma R. Operacional'!$D$5:$D$1000,$N81)="","",INDEX('Cronograma R. Operacional'!$D$5:$D$1000,$N81)))</f>
        <v/>
      </c>
      <c r="D81" s="78">
        <f>IF($N81="","",IF(INDEX('Cronograma R. Operacional'!$E$5:$E$1000,$N81)="","",INDEX('Cronograma R. Operacional'!$E$5:$E$1000,$N81)))</f>
        <v/>
      </c>
      <c r="E81" s="55">
        <f>IF($N81="","",IF(NOT(ISNUMBER($D81)),"",IF($D81&lt;InicioCiclo,"Antes del ciclo",IF($D81&gt;=InicioCiclo+28,"Después del ciclo","Semana "&amp;(INT(($D81-InicioCiclo)/7)+1)))))</f>
        <v/>
      </c>
      <c r="F81" s="60">
        <f>IF($N81="","",IF($P81&gt;0,IF(1&lt;=SemanaActual,INDEX('Cronograma R. Operacional'!$AA$5:$AA$1000,$N81),""),IF(INDEX('Cronograma R. Operacional'!$H$5:$H$1000,$N81)="","",INDEX('Cronograma R. Operacional'!$H$5:$H$1000,$N81))))</f>
        <v/>
      </c>
      <c r="G81" s="60">
        <f>IF($N81="","",IF($P81&gt;0,IF(2&lt;=SemanaActual,INDEX('Cronograma R. Operacional'!$AB$5:$AB$1000,$N81),""),IF(INDEX('Cronograma R. Operacional'!$I$5:$I$1000,$N81)="","",INDEX('Cronograma R. Operacional'!$I$5:$I$1000,$N81))))</f>
        <v/>
      </c>
      <c r="H81" s="60">
        <f>IF($N81="","",IF($P81&gt;0,IF(3&lt;=SemanaActual,INDEX('Cronograma R. Operacional'!$AC$5:$AC$1000,$N81),""),IF(INDEX('Cronograma R. Operacional'!$J$5:$J$1000,$N81)="","",INDEX('Cronograma R. Operacional'!$J$5:$J$1000,$N81))))</f>
        <v/>
      </c>
      <c r="I81" s="60">
        <f>IF($N81="","",IF($P81&gt;0,IF(4&lt;=SemanaActual,INDEX('Cronograma R. Operacional'!$AD$5:$AD$1000,$N81),""),IF(INDEX('Cronograma R. Operacional'!$K$5:$K$1000,$N81)="","",INDEX('Cronograma R. Operacional'!$K$5:$K$1000,$N81))))</f>
        <v/>
      </c>
      <c r="J81" s="60">
        <f>IF($N81="","",INDEX('Cronograma R. Operacional'!$L$5:$L$1000,$N81))</f>
        <v/>
      </c>
      <c r="K81" s="55">
        <f>IF($N81="","",IF(N($J81)&gt;=1,"Completado",IF(AND(ISNUMBER($D81),$D81&lt;FechaRef),"Vencida",IF(N($J81)&gt;0,"En curso","Pendiente"))))</f>
        <v/>
      </c>
      <c r="L81" s="55">
        <f>IF($N81="","",INDEX('Cronograma R. Operacional'!$N$5:$N$1000,$N81)&amp;"")</f>
        <v/>
      </c>
      <c r="M81" s="63">
        <f>IF($N81="","",INDEX('Cronograma R. Operacional'!$O$5:$O$1000,$N81)&amp;"")</f>
        <v/>
      </c>
      <c r="N81">
        <f>IFERROR(MATCH(ROW()-4,rOrden_RO,0),"")</f>
        <v/>
      </c>
      <c r="O81">
        <f>IF($N81="","",INDEX('Cronograma R. Operacional'!$T$5:$T$1000,$N81))</f>
        <v/>
      </c>
      <c r="P81">
        <f>IF($N81="","",N(INDEX('Cronograma R. Operacional'!$U$5:$U$1000,$N81)))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5">
        <f>IF($N82="","",INDEX('Cronograma R. Operacional'!$A$5:$A$1000,$N82))</f>
        <v/>
      </c>
      <c r="B82" s="63">
        <f>IF($N82="","",IF($O82="Sub","      ↳  "&amp;INDEX('Cronograma R. Operacional'!$C$5:$C$1000,$N82),INDEX('Cronograma R. Operacional'!$C$5:$C$1000,$N82)&amp;""))</f>
        <v/>
      </c>
      <c r="C82" s="78">
        <f>IF($N82="","",IF(INDEX('Cronograma R. Operacional'!$D$5:$D$1000,$N82)="","",INDEX('Cronograma R. Operacional'!$D$5:$D$1000,$N82)))</f>
        <v/>
      </c>
      <c r="D82" s="78">
        <f>IF($N82="","",IF(INDEX('Cronograma R. Operacional'!$E$5:$E$1000,$N82)="","",INDEX('Cronograma R. Operacional'!$E$5:$E$1000,$N82)))</f>
        <v/>
      </c>
      <c r="E82" s="55">
        <f>IF($N82="","",IF(NOT(ISNUMBER($D82)),"",IF($D82&lt;InicioCiclo,"Antes del ciclo",IF($D82&gt;=InicioCiclo+28,"Después del ciclo","Semana "&amp;(INT(($D82-InicioCiclo)/7)+1)))))</f>
        <v/>
      </c>
      <c r="F82" s="60">
        <f>IF($N82="","",IF($P82&gt;0,IF(1&lt;=SemanaActual,INDEX('Cronograma R. Operacional'!$AA$5:$AA$1000,$N82),""),IF(INDEX('Cronograma R. Operacional'!$H$5:$H$1000,$N82)="","",INDEX('Cronograma R. Operacional'!$H$5:$H$1000,$N82))))</f>
        <v/>
      </c>
      <c r="G82" s="60">
        <f>IF($N82="","",IF($P82&gt;0,IF(2&lt;=SemanaActual,INDEX('Cronograma R. Operacional'!$AB$5:$AB$1000,$N82),""),IF(INDEX('Cronograma R. Operacional'!$I$5:$I$1000,$N82)="","",INDEX('Cronograma R. Operacional'!$I$5:$I$1000,$N82))))</f>
        <v/>
      </c>
      <c r="H82" s="60">
        <f>IF($N82="","",IF($P82&gt;0,IF(3&lt;=SemanaActual,INDEX('Cronograma R. Operacional'!$AC$5:$AC$1000,$N82),""),IF(INDEX('Cronograma R. Operacional'!$J$5:$J$1000,$N82)="","",INDEX('Cronograma R. Operacional'!$J$5:$J$1000,$N82))))</f>
        <v/>
      </c>
      <c r="I82" s="60">
        <f>IF($N82="","",IF($P82&gt;0,IF(4&lt;=SemanaActual,INDEX('Cronograma R. Operacional'!$AD$5:$AD$1000,$N82),""),IF(INDEX('Cronograma R. Operacional'!$K$5:$K$1000,$N82)="","",INDEX('Cronograma R. Operacional'!$K$5:$K$1000,$N82))))</f>
        <v/>
      </c>
      <c r="J82" s="60">
        <f>IF($N82="","",INDEX('Cronograma R. Operacional'!$L$5:$L$1000,$N82))</f>
        <v/>
      </c>
      <c r="K82" s="55">
        <f>IF($N82="","",IF(N($J82)&gt;=1,"Completado",IF(AND(ISNUMBER($D82),$D82&lt;FechaRef),"Vencida",IF(N($J82)&gt;0,"En curso","Pendiente"))))</f>
        <v/>
      </c>
      <c r="L82" s="55">
        <f>IF($N82="","",INDEX('Cronograma R. Operacional'!$N$5:$N$1000,$N82)&amp;"")</f>
        <v/>
      </c>
      <c r="M82" s="63">
        <f>IF($N82="","",INDEX('Cronograma R. Operacional'!$O$5:$O$1000,$N82)&amp;"")</f>
        <v/>
      </c>
      <c r="N82">
        <f>IFERROR(MATCH(ROW()-4,rOrden_RO,0),"")</f>
        <v/>
      </c>
      <c r="O82">
        <f>IF($N82="","",INDEX('Cronograma R. Operacional'!$T$5:$T$1000,$N82))</f>
        <v/>
      </c>
      <c r="P82">
        <f>IF($N82="","",N(INDEX('Cronograma R. Operacional'!$U$5:$U$1000,$N82)))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5">
        <f>IF($N83="","",INDEX('Cronograma R. Operacional'!$A$5:$A$1000,$N83))</f>
        <v/>
      </c>
      <c r="B83" s="63">
        <f>IF($N83="","",IF($O83="Sub","      ↳  "&amp;INDEX('Cronograma R. Operacional'!$C$5:$C$1000,$N83),INDEX('Cronograma R. Operacional'!$C$5:$C$1000,$N83)&amp;""))</f>
        <v/>
      </c>
      <c r="C83" s="78">
        <f>IF($N83="","",IF(INDEX('Cronograma R. Operacional'!$D$5:$D$1000,$N83)="","",INDEX('Cronograma R. Operacional'!$D$5:$D$1000,$N83)))</f>
        <v/>
      </c>
      <c r="D83" s="78">
        <f>IF($N83="","",IF(INDEX('Cronograma R. Operacional'!$E$5:$E$1000,$N83)="","",INDEX('Cronograma R. Operacional'!$E$5:$E$1000,$N83)))</f>
        <v/>
      </c>
      <c r="E83" s="55">
        <f>IF($N83="","",IF(NOT(ISNUMBER($D83)),"",IF($D83&lt;InicioCiclo,"Antes del ciclo",IF($D83&gt;=InicioCiclo+28,"Después del ciclo","Semana "&amp;(INT(($D83-InicioCiclo)/7)+1)))))</f>
        <v/>
      </c>
      <c r="F83" s="60">
        <f>IF($N83="","",IF($P83&gt;0,IF(1&lt;=SemanaActual,INDEX('Cronograma R. Operacional'!$AA$5:$AA$1000,$N83),""),IF(INDEX('Cronograma R. Operacional'!$H$5:$H$1000,$N83)="","",INDEX('Cronograma R. Operacional'!$H$5:$H$1000,$N83))))</f>
        <v/>
      </c>
      <c r="G83" s="60">
        <f>IF($N83="","",IF($P83&gt;0,IF(2&lt;=SemanaActual,INDEX('Cronograma R. Operacional'!$AB$5:$AB$1000,$N83),""),IF(INDEX('Cronograma R. Operacional'!$I$5:$I$1000,$N83)="","",INDEX('Cronograma R. Operacional'!$I$5:$I$1000,$N83))))</f>
        <v/>
      </c>
      <c r="H83" s="60">
        <f>IF($N83="","",IF($P83&gt;0,IF(3&lt;=SemanaActual,INDEX('Cronograma R. Operacional'!$AC$5:$AC$1000,$N83),""),IF(INDEX('Cronograma R. Operacional'!$J$5:$J$1000,$N83)="","",INDEX('Cronograma R. Operacional'!$J$5:$J$1000,$N83))))</f>
        <v/>
      </c>
      <c r="I83" s="60">
        <f>IF($N83="","",IF($P83&gt;0,IF(4&lt;=SemanaActual,INDEX('Cronograma R. Operacional'!$AD$5:$AD$1000,$N83),""),IF(INDEX('Cronograma R. Operacional'!$K$5:$K$1000,$N83)="","",INDEX('Cronograma R. Operacional'!$K$5:$K$1000,$N83))))</f>
        <v/>
      </c>
      <c r="J83" s="60">
        <f>IF($N83="","",INDEX('Cronograma R. Operacional'!$L$5:$L$1000,$N83))</f>
        <v/>
      </c>
      <c r="K83" s="55">
        <f>IF($N83="","",IF(N($J83)&gt;=1,"Completado",IF(AND(ISNUMBER($D83),$D83&lt;FechaRef),"Vencida",IF(N($J83)&gt;0,"En curso","Pendiente"))))</f>
        <v/>
      </c>
      <c r="L83" s="55">
        <f>IF($N83="","",INDEX('Cronograma R. Operacional'!$N$5:$N$1000,$N83)&amp;"")</f>
        <v/>
      </c>
      <c r="M83" s="63">
        <f>IF($N83="","",INDEX('Cronograma R. Operacional'!$O$5:$O$1000,$N83)&amp;"")</f>
        <v/>
      </c>
      <c r="N83">
        <f>IFERROR(MATCH(ROW()-4,rOrden_RO,0),"")</f>
        <v/>
      </c>
      <c r="O83">
        <f>IF($N83="","",INDEX('Cronograma R. Operacional'!$T$5:$T$1000,$N83))</f>
        <v/>
      </c>
      <c r="P83">
        <f>IF($N83="","",N(INDEX('Cronograma R. Operacional'!$U$5:$U$1000,$N83)))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5">
        <f>IF($N84="","",INDEX('Cronograma R. Operacional'!$A$5:$A$1000,$N84))</f>
        <v/>
      </c>
      <c r="B84" s="63">
        <f>IF($N84="","",IF($O84="Sub","      ↳  "&amp;INDEX('Cronograma R. Operacional'!$C$5:$C$1000,$N84),INDEX('Cronograma R. Operacional'!$C$5:$C$1000,$N84)&amp;""))</f>
        <v/>
      </c>
      <c r="C84" s="78">
        <f>IF($N84="","",IF(INDEX('Cronograma R. Operacional'!$D$5:$D$1000,$N84)="","",INDEX('Cronograma R. Operacional'!$D$5:$D$1000,$N84)))</f>
        <v/>
      </c>
      <c r="D84" s="78">
        <f>IF($N84="","",IF(INDEX('Cronograma R. Operacional'!$E$5:$E$1000,$N84)="","",INDEX('Cronograma R. Operacional'!$E$5:$E$1000,$N84)))</f>
        <v/>
      </c>
      <c r="E84" s="55">
        <f>IF($N84="","",IF(NOT(ISNUMBER($D84)),"",IF($D84&lt;InicioCiclo,"Antes del ciclo",IF($D84&gt;=InicioCiclo+28,"Después del ciclo","Semana "&amp;(INT(($D84-InicioCiclo)/7)+1)))))</f>
        <v/>
      </c>
      <c r="F84" s="60">
        <f>IF($N84="","",IF($P84&gt;0,IF(1&lt;=SemanaActual,INDEX('Cronograma R. Operacional'!$AA$5:$AA$1000,$N84),""),IF(INDEX('Cronograma R. Operacional'!$H$5:$H$1000,$N84)="","",INDEX('Cronograma R. Operacional'!$H$5:$H$1000,$N84))))</f>
        <v/>
      </c>
      <c r="G84" s="60">
        <f>IF($N84="","",IF($P84&gt;0,IF(2&lt;=SemanaActual,INDEX('Cronograma R. Operacional'!$AB$5:$AB$1000,$N84),""),IF(INDEX('Cronograma R. Operacional'!$I$5:$I$1000,$N84)="","",INDEX('Cronograma R. Operacional'!$I$5:$I$1000,$N84))))</f>
        <v/>
      </c>
      <c r="H84" s="60">
        <f>IF($N84="","",IF($P84&gt;0,IF(3&lt;=SemanaActual,INDEX('Cronograma R. Operacional'!$AC$5:$AC$1000,$N84),""),IF(INDEX('Cronograma R. Operacional'!$J$5:$J$1000,$N84)="","",INDEX('Cronograma R. Operacional'!$J$5:$J$1000,$N84))))</f>
        <v/>
      </c>
      <c r="I84" s="60">
        <f>IF($N84="","",IF($P84&gt;0,IF(4&lt;=SemanaActual,INDEX('Cronograma R. Operacional'!$AD$5:$AD$1000,$N84),""),IF(INDEX('Cronograma R. Operacional'!$K$5:$K$1000,$N84)="","",INDEX('Cronograma R. Operacional'!$K$5:$K$1000,$N84))))</f>
        <v/>
      </c>
      <c r="J84" s="60">
        <f>IF($N84="","",INDEX('Cronograma R. Operacional'!$L$5:$L$1000,$N84))</f>
        <v/>
      </c>
      <c r="K84" s="55">
        <f>IF($N84="","",IF(N($J84)&gt;=1,"Completado",IF(AND(ISNUMBER($D84),$D84&lt;FechaRef),"Vencida",IF(N($J84)&gt;0,"En curso","Pendiente"))))</f>
        <v/>
      </c>
      <c r="L84" s="55">
        <f>IF($N84="","",INDEX('Cronograma R. Operacional'!$N$5:$N$1000,$N84)&amp;"")</f>
        <v/>
      </c>
      <c r="M84" s="63">
        <f>IF($N84="","",INDEX('Cronograma R. Operacional'!$O$5:$O$1000,$N84)&amp;"")</f>
        <v/>
      </c>
      <c r="N84">
        <f>IFERROR(MATCH(ROW()-4,rOrden_RO,0),"")</f>
        <v/>
      </c>
      <c r="O84">
        <f>IF($N84="","",INDEX('Cronograma R. Operacional'!$T$5:$T$1000,$N84))</f>
        <v/>
      </c>
      <c r="P84">
        <f>IF($N84="","",N(INDEX('Cronograma R. Operacional'!$U$5:$U$1000,$N84)))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5">
        <f>IF($N85="","",INDEX('Cronograma R. Operacional'!$A$5:$A$1000,$N85))</f>
        <v/>
      </c>
      <c r="B85" s="63">
        <f>IF($N85="","",IF($O85="Sub","      ↳  "&amp;INDEX('Cronograma R. Operacional'!$C$5:$C$1000,$N85),INDEX('Cronograma R. Operacional'!$C$5:$C$1000,$N85)&amp;""))</f>
        <v/>
      </c>
      <c r="C85" s="78">
        <f>IF($N85="","",IF(INDEX('Cronograma R. Operacional'!$D$5:$D$1000,$N85)="","",INDEX('Cronograma R. Operacional'!$D$5:$D$1000,$N85)))</f>
        <v/>
      </c>
      <c r="D85" s="78">
        <f>IF($N85="","",IF(INDEX('Cronograma R. Operacional'!$E$5:$E$1000,$N85)="","",INDEX('Cronograma R. Operacional'!$E$5:$E$1000,$N85)))</f>
        <v/>
      </c>
      <c r="E85" s="55">
        <f>IF($N85="","",IF(NOT(ISNUMBER($D85)),"",IF($D85&lt;InicioCiclo,"Antes del ciclo",IF($D85&gt;=InicioCiclo+28,"Después del ciclo","Semana "&amp;(INT(($D85-InicioCiclo)/7)+1)))))</f>
        <v/>
      </c>
      <c r="F85" s="60">
        <f>IF($N85="","",IF($P85&gt;0,IF(1&lt;=SemanaActual,INDEX('Cronograma R. Operacional'!$AA$5:$AA$1000,$N85),""),IF(INDEX('Cronograma R. Operacional'!$H$5:$H$1000,$N85)="","",INDEX('Cronograma R. Operacional'!$H$5:$H$1000,$N85))))</f>
        <v/>
      </c>
      <c r="G85" s="60">
        <f>IF($N85="","",IF($P85&gt;0,IF(2&lt;=SemanaActual,INDEX('Cronograma R. Operacional'!$AB$5:$AB$1000,$N85),""),IF(INDEX('Cronograma R. Operacional'!$I$5:$I$1000,$N85)="","",INDEX('Cronograma R. Operacional'!$I$5:$I$1000,$N85))))</f>
        <v/>
      </c>
      <c r="H85" s="60">
        <f>IF($N85="","",IF($P85&gt;0,IF(3&lt;=SemanaActual,INDEX('Cronograma R. Operacional'!$AC$5:$AC$1000,$N85),""),IF(INDEX('Cronograma R. Operacional'!$J$5:$J$1000,$N85)="","",INDEX('Cronograma R. Operacional'!$J$5:$J$1000,$N85))))</f>
        <v/>
      </c>
      <c r="I85" s="60">
        <f>IF($N85="","",IF($P85&gt;0,IF(4&lt;=SemanaActual,INDEX('Cronograma R. Operacional'!$AD$5:$AD$1000,$N85),""),IF(INDEX('Cronograma R. Operacional'!$K$5:$K$1000,$N85)="","",INDEX('Cronograma R. Operacional'!$K$5:$K$1000,$N85))))</f>
        <v/>
      </c>
      <c r="J85" s="60">
        <f>IF($N85="","",INDEX('Cronograma R. Operacional'!$L$5:$L$1000,$N85))</f>
        <v/>
      </c>
      <c r="K85" s="55">
        <f>IF($N85="","",IF(N($J85)&gt;=1,"Completado",IF(AND(ISNUMBER($D85),$D85&lt;FechaRef),"Vencida",IF(N($J85)&gt;0,"En curso","Pendiente"))))</f>
        <v/>
      </c>
      <c r="L85" s="55">
        <f>IF($N85="","",INDEX('Cronograma R. Operacional'!$N$5:$N$1000,$N85)&amp;"")</f>
        <v/>
      </c>
      <c r="M85" s="63">
        <f>IF($N85="","",INDEX('Cronograma R. Operacional'!$O$5:$O$1000,$N85)&amp;"")</f>
        <v/>
      </c>
      <c r="N85">
        <f>IFERROR(MATCH(ROW()-4,rOrden_RO,0),"")</f>
        <v/>
      </c>
      <c r="O85">
        <f>IF($N85="","",INDEX('Cronograma R. Operacional'!$T$5:$T$1000,$N85))</f>
        <v/>
      </c>
      <c r="P85">
        <f>IF($N85="","",N(INDEX('Cronograma R. Operacional'!$U$5:$U$1000,$N85)))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5">
        <f>IF($N86="","",INDEX('Cronograma R. Operacional'!$A$5:$A$1000,$N86))</f>
        <v/>
      </c>
      <c r="B86" s="63">
        <f>IF($N86="","",IF($O86="Sub","      ↳  "&amp;INDEX('Cronograma R. Operacional'!$C$5:$C$1000,$N86),INDEX('Cronograma R. Operacional'!$C$5:$C$1000,$N86)&amp;""))</f>
        <v/>
      </c>
      <c r="C86" s="78">
        <f>IF($N86="","",IF(INDEX('Cronograma R. Operacional'!$D$5:$D$1000,$N86)="","",INDEX('Cronograma R. Operacional'!$D$5:$D$1000,$N86)))</f>
        <v/>
      </c>
      <c r="D86" s="78">
        <f>IF($N86="","",IF(INDEX('Cronograma R. Operacional'!$E$5:$E$1000,$N86)="","",INDEX('Cronograma R. Operacional'!$E$5:$E$1000,$N86)))</f>
        <v/>
      </c>
      <c r="E86" s="55">
        <f>IF($N86="","",IF(NOT(ISNUMBER($D86)),"",IF($D86&lt;InicioCiclo,"Antes del ciclo",IF($D86&gt;=InicioCiclo+28,"Después del ciclo","Semana "&amp;(INT(($D86-InicioCiclo)/7)+1)))))</f>
        <v/>
      </c>
      <c r="F86" s="60">
        <f>IF($N86="","",IF($P86&gt;0,IF(1&lt;=SemanaActual,INDEX('Cronograma R. Operacional'!$AA$5:$AA$1000,$N86),""),IF(INDEX('Cronograma R. Operacional'!$H$5:$H$1000,$N86)="","",INDEX('Cronograma R. Operacional'!$H$5:$H$1000,$N86))))</f>
        <v/>
      </c>
      <c r="G86" s="60">
        <f>IF($N86="","",IF($P86&gt;0,IF(2&lt;=SemanaActual,INDEX('Cronograma R. Operacional'!$AB$5:$AB$1000,$N86),""),IF(INDEX('Cronograma R. Operacional'!$I$5:$I$1000,$N86)="","",INDEX('Cronograma R. Operacional'!$I$5:$I$1000,$N86))))</f>
        <v/>
      </c>
      <c r="H86" s="60">
        <f>IF($N86="","",IF($P86&gt;0,IF(3&lt;=SemanaActual,INDEX('Cronograma R. Operacional'!$AC$5:$AC$1000,$N86),""),IF(INDEX('Cronograma R. Operacional'!$J$5:$J$1000,$N86)="","",INDEX('Cronograma R. Operacional'!$J$5:$J$1000,$N86))))</f>
        <v/>
      </c>
      <c r="I86" s="60">
        <f>IF($N86="","",IF($P86&gt;0,IF(4&lt;=SemanaActual,INDEX('Cronograma R. Operacional'!$AD$5:$AD$1000,$N86),""),IF(INDEX('Cronograma R. Operacional'!$K$5:$K$1000,$N86)="","",INDEX('Cronograma R. Operacional'!$K$5:$K$1000,$N86))))</f>
        <v/>
      </c>
      <c r="J86" s="60">
        <f>IF($N86="","",INDEX('Cronograma R. Operacional'!$L$5:$L$1000,$N86))</f>
        <v/>
      </c>
      <c r="K86" s="55">
        <f>IF($N86="","",IF(N($J86)&gt;=1,"Completado",IF(AND(ISNUMBER($D86),$D86&lt;FechaRef),"Vencida",IF(N($J86)&gt;0,"En curso","Pendiente"))))</f>
        <v/>
      </c>
      <c r="L86" s="55">
        <f>IF($N86="","",INDEX('Cronograma R. Operacional'!$N$5:$N$1000,$N86)&amp;"")</f>
        <v/>
      </c>
      <c r="M86" s="63">
        <f>IF($N86="","",INDEX('Cronograma R. Operacional'!$O$5:$O$1000,$N86)&amp;"")</f>
        <v/>
      </c>
      <c r="N86">
        <f>IFERROR(MATCH(ROW()-4,rOrden_RO,0),"")</f>
        <v/>
      </c>
      <c r="O86">
        <f>IF($N86="","",INDEX('Cronograma R. Operacional'!$T$5:$T$1000,$N86))</f>
        <v/>
      </c>
      <c r="P86">
        <f>IF($N86="","",N(INDEX('Cronograma R. Operacional'!$U$5:$U$1000,$N86)))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5">
        <f>IF($N87="","",INDEX('Cronograma R. Operacional'!$A$5:$A$1000,$N87))</f>
        <v/>
      </c>
      <c r="B87" s="63">
        <f>IF($N87="","",IF($O87="Sub","      ↳  "&amp;INDEX('Cronograma R. Operacional'!$C$5:$C$1000,$N87),INDEX('Cronograma R. Operacional'!$C$5:$C$1000,$N87)&amp;""))</f>
        <v/>
      </c>
      <c r="C87" s="78">
        <f>IF($N87="","",IF(INDEX('Cronograma R. Operacional'!$D$5:$D$1000,$N87)="","",INDEX('Cronograma R. Operacional'!$D$5:$D$1000,$N87)))</f>
        <v/>
      </c>
      <c r="D87" s="78">
        <f>IF($N87="","",IF(INDEX('Cronograma R. Operacional'!$E$5:$E$1000,$N87)="","",INDEX('Cronograma R. Operacional'!$E$5:$E$1000,$N87)))</f>
        <v/>
      </c>
      <c r="E87" s="55">
        <f>IF($N87="","",IF(NOT(ISNUMBER($D87)),"",IF($D87&lt;InicioCiclo,"Antes del ciclo",IF($D87&gt;=InicioCiclo+28,"Después del ciclo","Semana "&amp;(INT(($D87-InicioCiclo)/7)+1)))))</f>
        <v/>
      </c>
      <c r="F87" s="60">
        <f>IF($N87="","",IF($P87&gt;0,IF(1&lt;=SemanaActual,INDEX('Cronograma R. Operacional'!$AA$5:$AA$1000,$N87),""),IF(INDEX('Cronograma R. Operacional'!$H$5:$H$1000,$N87)="","",INDEX('Cronograma R. Operacional'!$H$5:$H$1000,$N87))))</f>
        <v/>
      </c>
      <c r="G87" s="60">
        <f>IF($N87="","",IF($P87&gt;0,IF(2&lt;=SemanaActual,INDEX('Cronograma R. Operacional'!$AB$5:$AB$1000,$N87),""),IF(INDEX('Cronograma R. Operacional'!$I$5:$I$1000,$N87)="","",INDEX('Cronograma R. Operacional'!$I$5:$I$1000,$N87))))</f>
        <v/>
      </c>
      <c r="H87" s="60">
        <f>IF($N87="","",IF($P87&gt;0,IF(3&lt;=SemanaActual,INDEX('Cronograma R. Operacional'!$AC$5:$AC$1000,$N87),""),IF(INDEX('Cronograma R. Operacional'!$J$5:$J$1000,$N87)="","",INDEX('Cronograma R. Operacional'!$J$5:$J$1000,$N87))))</f>
        <v/>
      </c>
      <c r="I87" s="60">
        <f>IF($N87="","",IF($P87&gt;0,IF(4&lt;=SemanaActual,INDEX('Cronograma R. Operacional'!$AD$5:$AD$1000,$N87),""),IF(INDEX('Cronograma R. Operacional'!$K$5:$K$1000,$N87)="","",INDEX('Cronograma R. Operacional'!$K$5:$K$1000,$N87))))</f>
        <v/>
      </c>
      <c r="J87" s="60">
        <f>IF($N87="","",INDEX('Cronograma R. Operacional'!$L$5:$L$1000,$N87))</f>
        <v/>
      </c>
      <c r="K87" s="55">
        <f>IF($N87="","",IF(N($J87)&gt;=1,"Completado",IF(AND(ISNUMBER($D87),$D87&lt;FechaRef),"Vencida",IF(N($J87)&gt;0,"En curso","Pendiente"))))</f>
        <v/>
      </c>
      <c r="L87" s="55">
        <f>IF($N87="","",INDEX('Cronograma R. Operacional'!$N$5:$N$1000,$N87)&amp;"")</f>
        <v/>
      </c>
      <c r="M87" s="63">
        <f>IF($N87="","",INDEX('Cronograma R. Operacional'!$O$5:$O$1000,$N87)&amp;"")</f>
        <v/>
      </c>
      <c r="N87">
        <f>IFERROR(MATCH(ROW()-4,rOrden_RO,0),"")</f>
        <v/>
      </c>
      <c r="O87">
        <f>IF($N87="","",INDEX('Cronograma R. Operacional'!$T$5:$T$1000,$N87))</f>
        <v/>
      </c>
      <c r="P87">
        <f>IF($N87="","",N(INDEX('Cronograma R. Operacional'!$U$5:$U$1000,$N87)))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5">
        <f>IF($N88="","",INDEX('Cronograma R. Operacional'!$A$5:$A$1000,$N88))</f>
        <v/>
      </c>
      <c r="B88" s="63">
        <f>IF($N88="","",IF($O88="Sub","      ↳  "&amp;INDEX('Cronograma R. Operacional'!$C$5:$C$1000,$N88),INDEX('Cronograma R. Operacional'!$C$5:$C$1000,$N88)&amp;""))</f>
        <v/>
      </c>
      <c r="C88" s="78">
        <f>IF($N88="","",IF(INDEX('Cronograma R. Operacional'!$D$5:$D$1000,$N88)="","",INDEX('Cronograma R. Operacional'!$D$5:$D$1000,$N88)))</f>
        <v/>
      </c>
      <c r="D88" s="78">
        <f>IF($N88="","",IF(INDEX('Cronograma R. Operacional'!$E$5:$E$1000,$N88)="","",INDEX('Cronograma R. Operacional'!$E$5:$E$1000,$N88)))</f>
        <v/>
      </c>
      <c r="E88" s="55">
        <f>IF($N88="","",IF(NOT(ISNUMBER($D88)),"",IF($D88&lt;InicioCiclo,"Antes del ciclo",IF($D88&gt;=InicioCiclo+28,"Después del ciclo","Semana "&amp;(INT(($D88-InicioCiclo)/7)+1)))))</f>
        <v/>
      </c>
      <c r="F88" s="60">
        <f>IF($N88="","",IF($P88&gt;0,IF(1&lt;=SemanaActual,INDEX('Cronograma R. Operacional'!$AA$5:$AA$1000,$N88),""),IF(INDEX('Cronograma R. Operacional'!$H$5:$H$1000,$N88)="","",INDEX('Cronograma R. Operacional'!$H$5:$H$1000,$N88))))</f>
        <v/>
      </c>
      <c r="G88" s="60">
        <f>IF($N88="","",IF($P88&gt;0,IF(2&lt;=SemanaActual,INDEX('Cronograma R. Operacional'!$AB$5:$AB$1000,$N88),""),IF(INDEX('Cronograma R. Operacional'!$I$5:$I$1000,$N88)="","",INDEX('Cronograma R. Operacional'!$I$5:$I$1000,$N88))))</f>
        <v/>
      </c>
      <c r="H88" s="60">
        <f>IF($N88="","",IF($P88&gt;0,IF(3&lt;=SemanaActual,INDEX('Cronograma R. Operacional'!$AC$5:$AC$1000,$N88),""),IF(INDEX('Cronograma R. Operacional'!$J$5:$J$1000,$N88)="","",INDEX('Cronograma R. Operacional'!$J$5:$J$1000,$N88))))</f>
        <v/>
      </c>
      <c r="I88" s="60">
        <f>IF($N88="","",IF($P88&gt;0,IF(4&lt;=SemanaActual,INDEX('Cronograma R. Operacional'!$AD$5:$AD$1000,$N88),""),IF(INDEX('Cronograma R. Operacional'!$K$5:$K$1000,$N88)="","",INDEX('Cronograma R. Operacional'!$K$5:$K$1000,$N88))))</f>
        <v/>
      </c>
      <c r="J88" s="60">
        <f>IF($N88="","",INDEX('Cronograma R. Operacional'!$L$5:$L$1000,$N88))</f>
        <v/>
      </c>
      <c r="K88" s="55">
        <f>IF($N88="","",IF(N($J88)&gt;=1,"Completado",IF(AND(ISNUMBER($D88),$D88&lt;FechaRef),"Vencida",IF(N($J88)&gt;0,"En curso","Pendiente"))))</f>
        <v/>
      </c>
      <c r="L88" s="55">
        <f>IF($N88="","",INDEX('Cronograma R. Operacional'!$N$5:$N$1000,$N88)&amp;"")</f>
        <v/>
      </c>
      <c r="M88" s="63">
        <f>IF($N88="","",INDEX('Cronograma R. Operacional'!$O$5:$O$1000,$N88)&amp;"")</f>
        <v/>
      </c>
      <c r="N88">
        <f>IFERROR(MATCH(ROW()-4,rOrden_RO,0),"")</f>
        <v/>
      </c>
      <c r="O88">
        <f>IF($N88="","",INDEX('Cronograma R. Operacional'!$T$5:$T$1000,$N88))</f>
        <v/>
      </c>
      <c r="P88">
        <f>IF($N88="","",N(INDEX('Cronograma R. Operacional'!$U$5:$U$1000,$N88)))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5">
        <f>IF($N89="","",INDEX('Cronograma R. Operacional'!$A$5:$A$1000,$N89))</f>
        <v/>
      </c>
      <c r="B89" s="63">
        <f>IF($N89="","",IF($O89="Sub","      ↳  "&amp;INDEX('Cronograma R. Operacional'!$C$5:$C$1000,$N89),INDEX('Cronograma R. Operacional'!$C$5:$C$1000,$N89)&amp;""))</f>
        <v/>
      </c>
      <c r="C89" s="78">
        <f>IF($N89="","",IF(INDEX('Cronograma R. Operacional'!$D$5:$D$1000,$N89)="","",INDEX('Cronograma R. Operacional'!$D$5:$D$1000,$N89)))</f>
        <v/>
      </c>
      <c r="D89" s="78">
        <f>IF($N89="","",IF(INDEX('Cronograma R. Operacional'!$E$5:$E$1000,$N89)="","",INDEX('Cronograma R. Operacional'!$E$5:$E$1000,$N89)))</f>
        <v/>
      </c>
      <c r="E89" s="55">
        <f>IF($N89="","",IF(NOT(ISNUMBER($D89)),"",IF($D89&lt;InicioCiclo,"Antes del ciclo",IF($D89&gt;=InicioCiclo+28,"Después del ciclo","Semana "&amp;(INT(($D89-InicioCiclo)/7)+1)))))</f>
        <v/>
      </c>
      <c r="F89" s="60">
        <f>IF($N89="","",IF($P89&gt;0,IF(1&lt;=SemanaActual,INDEX('Cronograma R. Operacional'!$AA$5:$AA$1000,$N89),""),IF(INDEX('Cronograma R. Operacional'!$H$5:$H$1000,$N89)="","",INDEX('Cronograma R. Operacional'!$H$5:$H$1000,$N89))))</f>
        <v/>
      </c>
      <c r="G89" s="60">
        <f>IF($N89="","",IF($P89&gt;0,IF(2&lt;=SemanaActual,INDEX('Cronograma R. Operacional'!$AB$5:$AB$1000,$N89),""),IF(INDEX('Cronograma R. Operacional'!$I$5:$I$1000,$N89)="","",INDEX('Cronograma R. Operacional'!$I$5:$I$1000,$N89))))</f>
        <v/>
      </c>
      <c r="H89" s="60">
        <f>IF($N89="","",IF($P89&gt;0,IF(3&lt;=SemanaActual,INDEX('Cronograma R. Operacional'!$AC$5:$AC$1000,$N89),""),IF(INDEX('Cronograma R. Operacional'!$J$5:$J$1000,$N89)="","",INDEX('Cronograma R. Operacional'!$J$5:$J$1000,$N89))))</f>
        <v/>
      </c>
      <c r="I89" s="60">
        <f>IF($N89="","",IF($P89&gt;0,IF(4&lt;=SemanaActual,INDEX('Cronograma R. Operacional'!$AD$5:$AD$1000,$N89),""),IF(INDEX('Cronograma R. Operacional'!$K$5:$K$1000,$N89)="","",INDEX('Cronograma R. Operacional'!$K$5:$K$1000,$N89))))</f>
        <v/>
      </c>
      <c r="J89" s="60">
        <f>IF($N89="","",INDEX('Cronograma R. Operacional'!$L$5:$L$1000,$N89))</f>
        <v/>
      </c>
      <c r="K89" s="55">
        <f>IF($N89="","",IF(N($J89)&gt;=1,"Completado",IF(AND(ISNUMBER($D89),$D89&lt;FechaRef),"Vencida",IF(N($J89)&gt;0,"En curso","Pendiente"))))</f>
        <v/>
      </c>
      <c r="L89" s="55">
        <f>IF($N89="","",INDEX('Cronograma R. Operacional'!$N$5:$N$1000,$N89)&amp;"")</f>
        <v/>
      </c>
      <c r="M89" s="63">
        <f>IF($N89="","",INDEX('Cronograma R. Operacional'!$O$5:$O$1000,$N89)&amp;"")</f>
        <v/>
      </c>
      <c r="N89">
        <f>IFERROR(MATCH(ROW()-4,rOrden_RO,0),"")</f>
        <v/>
      </c>
      <c r="O89">
        <f>IF($N89="","",INDEX('Cronograma R. Operacional'!$T$5:$T$1000,$N89))</f>
        <v/>
      </c>
      <c r="P89">
        <f>IF($N89="","",N(INDEX('Cronograma R. Operacional'!$U$5:$U$1000,$N89)))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5">
        <f>IF($N90="","",INDEX('Cronograma R. Operacional'!$A$5:$A$1000,$N90))</f>
        <v/>
      </c>
      <c r="B90" s="63">
        <f>IF($N90="","",IF($O90="Sub","      ↳  "&amp;INDEX('Cronograma R. Operacional'!$C$5:$C$1000,$N90),INDEX('Cronograma R. Operacional'!$C$5:$C$1000,$N90)&amp;""))</f>
        <v/>
      </c>
      <c r="C90" s="78">
        <f>IF($N90="","",IF(INDEX('Cronograma R. Operacional'!$D$5:$D$1000,$N90)="","",INDEX('Cronograma R. Operacional'!$D$5:$D$1000,$N90)))</f>
        <v/>
      </c>
      <c r="D90" s="78">
        <f>IF($N90="","",IF(INDEX('Cronograma R. Operacional'!$E$5:$E$1000,$N90)="","",INDEX('Cronograma R. Operacional'!$E$5:$E$1000,$N90)))</f>
        <v/>
      </c>
      <c r="E90" s="55">
        <f>IF($N90="","",IF(NOT(ISNUMBER($D90)),"",IF($D90&lt;InicioCiclo,"Antes del ciclo",IF($D90&gt;=InicioCiclo+28,"Después del ciclo","Semana "&amp;(INT(($D90-InicioCiclo)/7)+1)))))</f>
        <v/>
      </c>
      <c r="F90" s="60">
        <f>IF($N90="","",IF($P90&gt;0,IF(1&lt;=SemanaActual,INDEX('Cronograma R. Operacional'!$AA$5:$AA$1000,$N90),""),IF(INDEX('Cronograma R. Operacional'!$H$5:$H$1000,$N90)="","",INDEX('Cronograma R. Operacional'!$H$5:$H$1000,$N90))))</f>
        <v/>
      </c>
      <c r="G90" s="60">
        <f>IF($N90="","",IF($P90&gt;0,IF(2&lt;=SemanaActual,INDEX('Cronograma R. Operacional'!$AB$5:$AB$1000,$N90),""),IF(INDEX('Cronograma R. Operacional'!$I$5:$I$1000,$N90)="","",INDEX('Cronograma R. Operacional'!$I$5:$I$1000,$N90))))</f>
        <v/>
      </c>
      <c r="H90" s="60">
        <f>IF($N90="","",IF($P90&gt;0,IF(3&lt;=SemanaActual,INDEX('Cronograma R. Operacional'!$AC$5:$AC$1000,$N90),""),IF(INDEX('Cronograma R. Operacional'!$J$5:$J$1000,$N90)="","",INDEX('Cronograma R. Operacional'!$J$5:$J$1000,$N90))))</f>
        <v/>
      </c>
      <c r="I90" s="60">
        <f>IF($N90="","",IF($P90&gt;0,IF(4&lt;=SemanaActual,INDEX('Cronograma R. Operacional'!$AD$5:$AD$1000,$N90),""),IF(INDEX('Cronograma R. Operacional'!$K$5:$K$1000,$N90)="","",INDEX('Cronograma R. Operacional'!$K$5:$K$1000,$N90))))</f>
        <v/>
      </c>
      <c r="J90" s="60">
        <f>IF($N90="","",INDEX('Cronograma R. Operacional'!$L$5:$L$1000,$N90))</f>
        <v/>
      </c>
      <c r="K90" s="55">
        <f>IF($N90="","",IF(N($J90)&gt;=1,"Completado",IF(AND(ISNUMBER($D90),$D90&lt;FechaRef),"Vencida",IF(N($J90)&gt;0,"En curso","Pendiente"))))</f>
        <v/>
      </c>
      <c r="L90" s="55">
        <f>IF($N90="","",INDEX('Cronograma R. Operacional'!$N$5:$N$1000,$N90)&amp;"")</f>
        <v/>
      </c>
      <c r="M90" s="63">
        <f>IF($N90="","",INDEX('Cronograma R. Operacional'!$O$5:$O$1000,$N90)&amp;"")</f>
        <v/>
      </c>
      <c r="N90">
        <f>IFERROR(MATCH(ROW()-4,rOrden_RO,0),"")</f>
        <v/>
      </c>
      <c r="O90">
        <f>IF($N90="","",INDEX('Cronograma R. Operacional'!$T$5:$T$1000,$N90))</f>
        <v/>
      </c>
      <c r="P90">
        <f>IF($N90="","",N(INDEX('Cronograma R. Operacional'!$U$5:$U$1000,$N90)))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5">
        <f>IF($N91="","",INDEX('Cronograma R. Operacional'!$A$5:$A$1000,$N91))</f>
        <v/>
      </c>
      <c r="B91" s="63">
        <f>IF($N91="","",IF($O91="Sub","      ↳  "&amp;INDEX('Cronograma R. Operacional'!$C$5:$C$1000,$N91),INDEX('Cronograma R. Operacional'!$C$5:$C$1000,$N91)&amp;""))</f>
        <v/>
      </c>
      <c r="C91" s="78">
        <f>IF($N91="","",IF(INDEX('Cronograma R. Operacional'!$D$5:$D$1000,$N91)="","",INDEX('Cronograma R. Operacional'!$D$5:$D$1000,$N91)))</f>
        <v/>
      </c>
      <c r="D91" s="78">
        <f>IF($N91="","",IF(INDEX('Cronograma R. Operacional'!$E$5:$E$1000,$N91)="","",INDEX('Cronograma R. Operacional'!$E$5:$E$1000,$N91)))</f>
        <v/>
      </c>
      <c r="E91" s="55">
        <f>IF($N91="","",IF(NOT(ISNUMBER($D91)),"",IF($D91&lt;InicioCiclo,"Antes del ciclo",IF($D91&gt;=InicioCiclo+28,"Después del ciclo","Semana "&amp;(INT(($D91-InicioCiclo)/7)+1)))))</f>
        <v/>
      </c>
      <c r="F91" s="60">
        <f>IF($N91="","",IF($P91&gt;0,IF(1&lt;=SemanaActual,INDEX('Cronograma R. Operacional'!$AA$5:$AA$1000,$N91),""),IF(INDEX('Cronograma R. Operacional'!$H$5:$H$1000,$N91)="","",INDEX('Cronograma R. Operacional'!$H$5:$H$1000,$N91))))</f>
        <v/>
      </c>
      <c r="G91" s="60">
        <f>IF($N91="","",IF($P91&gt;0,IF(2&lt;=SemanaActual,INDEX('Cronograma R. Operacional'!$AB$5:$AB$1000,$N91),""),IF(INDEX('Cronograma R. Operacional'!$I$5:$I$1000,$N91)="","",INDEX('Cronograma R. Operacional'!$I$5:$I$1000,$N91))))</f>
        <v/>
      </c>
      <c r="H91" s="60">
        <f>IF($N91="","",IF($P91&gt;0,IF(3&lt;=SemanaActual,INDEX('Cronograma R. Operacional'!$AC$5:$AC$1000,$N91),""),IF(INDEX('Cronograma R. Operacional'!$J$5:$J$1000,$N91)="","",INDEX('Cronograma R. Operacional'!$J$5:$J$1000,$N91))))</f>
        <v/>
      </c>
      <c r="I91" s="60">
        <f>IF($N91="","",IF($P91&gt;0,IF(4&lt;=SemanaActual,INDEX('Cronograma R. Operacional'!$AD$5:$AD$1000,$N91),""),IF(INDEX('Cronograma R. Operacional'!$K$5:$K$1000,$N91)="","",INDEX('Cronograma R. Operacional'!$K$5:$K$1000,$N91))))</f>
        <v/>
      </c>
      <c r="J91" s="60">
        <f>IF($N91="","",INDEX('Cronograma R. Operacional'!$L$5:$L$1000,$N91))</f>
        <v/>
      </c>
      <c r="K91" s="55">
        <f>IF($N91="","",IF(N($J91)&gt;=1,"Completado",IF(AND(ISNUMBER($D91),$D91&lt;FechaRef),"Vencida",IF(N($J91)&gt;0,"En curso","Pendiente"))))</f>
        <v/>
      </c>
      <c r="L91" s="55">
        <f>IF($N91="","",INDEX('Cronograma R. Operacional'!$N$5:$N$1000,$N91)&amp;"")</f>
        <v/>
      </c>
      <c r="M91" s="63">
        <f>IF($N91="","",INDEX('Cronograma R. Operacional'!$O$5:$O$1000,$N91)&amp;"")</f>
        <v/>
      </c>
      <c r="N91">
        <f>IFERROR(MATCH(ROW()-4,rOrden_RO,0),"")</f>
        <v/>
      </c>
      <c r="O91">
        <f>IF($N91="","",INDEX('Cronograma R. Operacional'!$T$5:$T$1000,$N91))</f>
        <v/>
      </c>
      <c r="P91">
        <f>IF($N91="","",N(INDEX('Cronograma R. Operacional'!$U$5:$U$1000,$N91)))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5">
        <f>IF($N92="","",INDEX('Cronograma R. Operacional'!$A$5:$A$1000,$N92))</f>
        <v/>
      </c>
      <c r="B92" s="63">
        <f>IF($N92="","",IF($O92="Sub","      ↳  "&amp;INDEX('Cronograma R. Operacional'!$C$5:$C$1000,$N92),INDEX('Cronograma R. Operacional'!$C$5:$C$1000,$N92)&amp;""))</f>
        <v/>
      </c>
      <c r="C92" s="78">
        <f>IF($N92="","",IF(INDEX('Cronograma R. Operacional'!$D$5:$D$1000,$N92)="","",INDEX('Cronograma R. Operacional'!$D$5:$D$1000,$N92)))</f>
        <v/>
      </c>
      <c r="D92" s="78">
        <f>IF($N92="","",IF(INDEX('Cronograma R. Operacional'!$E$5:$E$1000,$N92)="","",INDEX('Cronograma R. Operacional'!$E$5:$E$1000,$N92)))</f>
        <v/>
      </c>
      <c r="E92" s="55">
        <f>IF($N92="","",IF(NOT(ISNUMBER($D92)),"",IF($D92&lt;InicioCiclo,"Antes del ciclo",IF($D92&gt;=InicioCiclo+28,"Después del ciclo","Semana "&amp;(INT(($D92-InicioCiclo)/7)+1)))))</f>
        <v/>
      </c>
      <c r="F92" s="60">
        <f>IF($N92="","",IF($P92&gt;0,IF(1&lt;=SemanaActual,INDEX('Cronograma R. Operacional'!$AA$5:$AA$1000,$N92),""),IF(INDEX('Cronograma R. Operacional'!$H$5:$H$1000,$N92)="","",INDEX('Cronograma R. Operacional'!$H$5:$H$1000,$N92))))</f>
        <v/>
      </c>
      <c r="G92" s="60">
        <f>IF($N92="","",IF($P92&gt;0,IF(2&lt;=SemanaActual,INDEX('Cronograma R. Operacional'!$AB$5:$AB$1000,$N92),""),IF(INDEX('Cronograma R. Operacional'!$I$5:$I$1000,$N92)="","",INDEX('Cronograma R. Operacional'!$I$5:$I$1000,$N92))))</f>
        <v/>
      </c>
      <c r="H92" s="60">
        <f>IF($N92="","",IF($P92&gt;0,IF(3&lt;=SemanaActual,INDEX('Cronograma R. Operacional'!$AC$5:$AC$1000,$N92),""),IF(INDEX('Cronograma R. Operacional'!$J$5:$J$1000,$N92)="","",INDEX('Cronograma R. Operacional'!$J$5:$J$1000,$N92))))</f>
        <v/>
      </c>
      <c r="I92" s="60">
        <f>IF($N92="","",IF($P92&gt;0,IF(4&lt;=SemanaActual,INDEX('Cronograma R. Operacional'!$AD$5:$AD$1000,$N92),""),IF(INDEX('Cronograma R. Operacional'!$K$5:$K$1000,$N92)="","",INDEX('Cronograma R. Operacional'!$K$5:$K$1000,$N92))))</f>
        <v/>
      </c>
      <c r="J92" s="60">
        <f>IF($N92="","",INDEX('Cronograma R. Operacional'!$L$5:$L$1000,$N92))</f>
        <v/>
      </c>
      <c r="K92" s="55">
        <f>IF($N92="","",IF(N($J92)&gt;=1,"Completado",IF(AND(ISNUMBER($D92),$D92&lt;FechaRef),"Vencida",IF(N($J92)&gt;0,"En curso","Pendiente"))))</f>
        <v/>
      </c>
      <c r="L92" s="55">
        <f>IF($N92="","",INDEX('Cronograma R. Operacional'!$N$5:$N$1000,$N92)&amp;"")</f>
        <v/>
      </c>
      <c r="M92" s="63">
        <f>IF($N92="","",INDEX('Cronograma R. Operacional'!$O$5:$O$1000,$N92)&amp;"")</f>
        <v/>
      </c>
      <c r="N92">
        <f>IFERROR(MATCH(ROW()-4,rOrden_RO,0),"")</f>
        <v/>
      </c>
      <c r="O92">
        <f>IF($N92="","",INDEX('Cronograma R. Operacional'!$T$5:$T$1000,$N92))</f>
        <v/>
      </c>
      <c r="P92">
        <f>IF($N92="","",N(INDEX('Cronograma R. Operacional'!$U$5:$U$1000,$N92)))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5">
        <f>IF($N93="","",INDEX('Cronograma R. Operacional'!$A$5:$A$1000,$N93))</f>
        <v/>
      </c>
      <c r="B93" s="63">
        <f>IF($N93="","",IF($O93="Sub","      ↳  "&amp;INDEX('Cronograma R. Operacional'!$C$5:$C$1000,$N93),INDEX('Cronograma R. Operacional'!$C$5:$C$1000,$N93)&amp;""))</f>
        <v/>
      </c>
      <c r="C93" s="78">
        <f>IF($N93="","",IF(INDEX('Cronograma R. Operacional'!$D$5:$D$1000,$N93)="","",INDEX('Cronograma R. Operacional'!$D$5:$D$1000,$N93)))</f>
        <v/>
      </c>
      <c r="D93" s="78">
        <f>IF($N93="","",IF(INDEX('Cronograma R. Operacional'!$E$5:$E$1000,$N93)="","",INDEX('Cronograma R. Operacional'!$E$5:$E$1000,$N93)))</f>
        <v/>
      </c>
      <c r="E93" s="55">
        <f>IF($N93="","",IF(NOT(ISNUMBER($D93)),"",IF($D93&lt;InicioCiclo,"Antes del ciclo",IF($D93&gt;=InicioCiclo+28,"Después del ciclo","Semana "&amp;(INT(($D93-InicioCiclo)/7)+1)))))</f>
        <v/>
      </c>
      <c r="F93" s="60">
        <f>IF($N93="","",IF($P93&gt;0,IF(1&lt;=SemanaActual,INDEX('Cronograma R. Operacional'!$AA$5:$AA$1000,$N93),""),IF(INDEX('Cronograma R. Operacional'!$H$5:$H$1000,$N93)="","",INDEX('Cronograma R. Operacional'!$H$5:$H$1000,$N93))))</f>
        <v/>
      </c>
      <c r="G93" s="60">
        <f>IF($N93="","",IF($P93&gt;0,IF(2&lt;=SemanaActual,INDEX('Cronograma R. Operacional'!$AB$5:$AB$1000,$N93),""),IF(INDEX('Cronograma R. Operacional'!$I$5:$I$1000,$N93)="","",INDEX('Cronograma R. Operacional'!$I$5:$I$1000,$N93))))</f>
        <v/>
      </c>
      <c r="H93" s="60">
        <f>IF($N93="","",IF($P93&gt;0,IF(3&lt;=SemanaActual,INDEX('Cronograma R. Operacional'!$AC$5:$AC$1000,$N93),""),IF(INDEX('Cronograma R. Operacional'!$J$5:$J$1000,$N93)="","",INDEX('Cronograma R. Operacional'!$J$5:$J$1000,$N93))))</f>
        <v/>
      </c>
      <c r="I93" s="60">
        <f>IF($N93="","",IF($P93&gt;0,IF(4&lt;=SemanaActual,INDEX('Cronograma R. Operacional'!$AD$5:$AD$1000,$N93),""),IF(INDEX('Cronograma R. Operacional'!$K$5:$K$1000,$N93)="","",INDEX('Cronograma R. Operacional'!$K$5:$K$1000,$N93))))</f>
        <v/>
      </c>
      <c r="J93" s="60">
        <f>IF($N93="","",INDEX('Cronograma R. Operacional'!$L$5:$L$1000,$N93))</f>
        <v/>
      </c>
      <c r="K93" s="55">
        <f>IF($N93="","",IF(N($J93)&gt;=1,"Completado",IF(AND(ISNUMBER($D93),$D93&lt;FechaRef),"Vencida",IF(N($J93)&gt;0,"En curso","Pendiente"))))</f>
        <v/>
      </c>
      <c r="L93" s="55">
        <f>IF($N93="","",INDEX('Cronograma R. Operacional'!$N$5:$N$1000,$N93)&amp;"")</f>
        <v/>
      </c>
      <c r="M93" s="63">
        <f>IF($N93="","",INDEX('Cronograma R. Operacional'!$O$5:$O$1000,$N93)&amp;"")</f>
        <v/>
      </c>
      <c r="N93">
        <f>IFERROR(MATCH(ROW()-4,rOrden_RO,0),"")</f>
        <v/>
      </c>
      <c r="O93">
        <f>IF($N93="","",INDEX('Cronograma R. Operacional'!$T$5:$T$1000,$N93))</f>
        <v/>
      </c>
      <c r="P93">
        <f>IF($N93="","",N(INDEX('Cronograma R. Operacional'!$U$5:$U$1000,$N93)))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5">
        <f>IF($N94="","",INDEX('Cronograma R. Operacional'!$A$5:$A$1000,$N94))</f>
        <v/>
      </c>
      <c r="B94" s="63">
        <f>IF($N94="","",IF($O94="Sub","      ↳  "&amp;INDEX('Cronograma R. Operacional'!$C$5:$C$1000,$N94),INDEX('Cronograma R. Operacional'!$C$5:$C$1000,$N94)&amp;""))</f>
        <v/>
      </c>
      <c r="C94" s="78">
        <f>IF($N94="","",IF(INDEX('Cronograma R. Operacional'!$D$5:$D$1000,$N94)="","",INDEX('Cronograma R. Operacional'!$D$5:$D$1000,$N94)))</f>
        <v/>
      </c>
      <c r="D94" s="78">
        <f>IF($N94="","",IF(INDEX('Cronograma R. Operacional'!$E$5:$E$1000,$N94)="","",INDEX('Cronograma R. Operacional'!$E$5:$E$1000,$N94)))</f>
        <v/>
      </c>
      <c r="E94" s="55">
        <f>IF($N94="","",IF(NOT(ISNUMBER($D94)),"",IF($D94&lt;InicioCiclo,"Antes del ciclo",IF($D94&gt;=InicioCiclo+28,"Después del ciclo","Semana "&amp;(INT(($D94-InicioCiclo)/7)+1)))))</f>
        <v/>
      </c>
      <c r="F94" s="60">
        <f>IF($N94="","",IF($P94&gt;0,IF(1&lt;=SemanaActual,INDEX('Cronograma R. Operacional'!$AA$5:$AA$1000,$N94),""),IF(INDEX('Cronograma R. Operacional'!$H$5:$H$1000,$N94)="","",INDEX('Cronograma R. Operacional'!$H$5:$H$1000,$N94))))</f>
        <v/>
      </c>
      <c r="G94" s="60">
        <f>IF($N94="","",IF($P94&gt;0,IF(2&lt;=SemanaActual,INDEX('Cronograma R. Operacional'!$AB$5:$AB$1000,$N94),""),IF(INDEX('Cronograma R. Operacional'!$I$5:$I$1000,$N94)="","",INDEX('Cronograma R. Operacional'!$I$5:$I$1000,$N94))))</f>
        <v/>
      </c>
      <c r="H94" s="60">
        <f>IF($N94="","",IF($P94&gt;0,IF(3&lt;=SemanaActual,INDEX('Cronograma R. Operacional'!$AC$5:$AC$1000,$N94),""),IF(INDEX('Cronograma R. Operacional'!$J$5:$J$1000,$N94)="","",INDEX('Cronograma R. Operacional'!$J$5:$J$1000,$N94))))</f>
        <v/>
      </c>
      <c r="I94" s="60">
        <f>IF($N94="","",IF($P94&gt;0,IF(4&lt;=SemanaActual,INDEX('Cronograma R. Operacional'!$AD$5:$AD$1000,$N94),""),IF(INDEX('Cronograma R. Operacional'!$K$5:$K$1000,$N94)="","",INDEX('Cronograma R. Operacional'!$K$5:$K$1000,$N94))))</f>
        <v/>
      </c>
      <c r="J94" s="60">
        <f>IF($N94="","",INDEX('Cronograma R. Operacional'!$L$5:$L$1000,$N94))</f>
        <v/>
      </c>
      <c r="K94" s="55">
        <f>IF($N94="","",IF(N($J94)&gt;=1,"Completado",IF(AND(ISNUMBER($D94),$D94&lt;FechaRef),"Vencida",IF(N($J94)&gt;0,"En curso","Pendiente"))))</f>
        <v/>
      </c>
      <c r="L94" s="55">
        <f>IF($N94="","",INDEX('Cronograma R. Operacional'!$N$5:$N$1000,$N94)&amp;"")</f>
        <v/>
      </c>
      <c r="M94" s="63">
        <f>IF($N94="","",INDEX('Cronograma R. Operacional'!$O$5:$O$1000,$N94)&amp;"")</f>
        <v/>
      </c>
      <c r="N94">
        <f>IFERROR(MATCH(ROW()-4,rOrden_RO,0),"")</f>
        <v/>
      </c>
      <c r="O94">
        <f>IF($N94="","",INDEX('Cronograma R. Operacional'!$T$5:$T$1000,$N94))</f>
        <v/>
      </c>
      <c r="P94">
        <f>IF($N94="","",N(INDEX('Cronograma R. Operacional'!$U$5:$U$1000,$N94)))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5">
        <f>IF($N95="","",INDEX('Cronograma R. Operacional'!$A$5:$A$1000,$N95))</f>
        <v/>
      </c>
      <c r="B95" s="63">
        <f>IF($N95="","",IF($O95="Sub","      ↳  "&amp;INDEX('Cronograma R. Operacional'!$C$5:$C$1000,$N95),INDEX('Cronograma R. Operacional'!$C$5:$C$1000,$N95)&amp;""))</f>
        <v/>
      </c>
      <c r="C95" s="78">
        <f>IF($N95="","",IF(INDEX('Cronograma R. Operacional'!$D$5:$D$1000,$N95)="","",INDEX('Cronograma R. Operacional'!$D$5:$D$1000,$N95)))</f>
        <v/>
      </c>
      <c r="D95" s="78">
        <f>IF($N95="","",IF(INDEX('Cronograma R. Operacional'!$E$5:$E$1000,$N95)="","",INDEX('Cronograma R. Operacional'!$E$5:$E$1000,$N95)))</f>
        <v/>
      </c>
      <c r="E95" s="55">
        <f>IF($N95="","",IF(NOT(ISNUMBER($D95)),"",IF($D95&lt;InicioCiclo,"Antes del ciclo",IF($D95&gt;=InicioCiclo+28,"Después del ciclo","Semana "&amp;(INT(($D95-InicioCiclo)/7)+1)))))</f>
        <v/>
      </c>
      <c r="F95" s="60">
        <f>IF($N95="","",IF($P95&gt;0,IF(1&lt;=SemanaActual,INDEX('Cronograma R. Operacional'!$AA$5:$AA$1000,$N95),""),IF(INDEX('Cronograma R. Operacional'!$H$5:$H$1000,$N95)="","",INDEX('Cronograma R. Operacional'!$H$5:$H$1000,$N95))))</f>
        <v/>
      </c>
      <c r="G95" s="60">
        <f>IF($N95="","",IF($P95&gt;0,IF(2&lt;=SemanaActual,INDEX('Cronograma R. Operacional'!$AB$5:$AB$1000,$N95),""),IF(INDEX('Cronograma R. Operacional'!$I$5:$I$1000,$N95)="","",INDEX('Cronograma R. Operacional'!$I$5:$I$1000,$N95))))</f>
        <v/>
      </c>
      <c r="H95" s="60">
        <f>IF($N95="","",IF($P95&gt;0,IF(3&lt;=SemanaActual,INDEX('Cronograma R. Operacional'!$AC$5:$AC$1000,$N95),""),IF(INDEX('Cronograma R. Operacional'!$J$5:$J$1000,$N95)="","",INDEX('Cronograma R. Operacional'!$J$5:$J$1000,$N95))))</f>
        <v/>
      </c>
      <c r="I95" s="60">
        <f>IF($N95="","",IF($P95&gt;0,IF(4&lt;=SemanaActual,INDEX('Cronograma R. Operacional'!$AD$5:$AD$1000,$N95),""),IF(INDEX('Cronograma R. Operacional'!$K$5:$K$1000,$N95)="","",INDEX('Cronograma R. Operacional'!$K$5:$K$1000,$N95))))</f>
        <v/>
      </c>
      <c r="J95" s="60">
        <f>IF($N95="","",INDEX('Cronograma R. Operacional'!$L$5:$L$1000,$N95))</f>
        <v/>
      </c>
      <c r="K95" s="55">
        <f>IF($N95="","",IF(N($J95)&gt;=1,"Completado",IF(AND(ISNUMBER($D95),$D95&lt;FechaRef),"Vencida",IF(N($J95)&gt;0,"En curso","Pendiente"))))</f>
        <v/>
      </c>
      <c r="L95" s="55">
        <f>IF($N95="","",INDEX('Cronograma R. Operacional'!$N$5:$N$1000,$N95)&amp;"")</f>
        <v/>
      </c>
      <c r="M95" s="63">
        <f>IF($N95="","",INDEX('Cronograma R. Operacional'!$O$5:$O$1000,$N95)&amp;"")</f>
        <v/>
      </c>
      <c r="N95">
        <f>IFERROR(MATCH(ROW()-4,rOrden_RO,0),"")</f>
        <v/>
      </c>
      <c r="O95">
        <f>IF($N95="","",INDEX('Cronograma R. Operacional'!$T$5:$T$1000,$N95))</f>
        <v/>
      </c>
      <c r="P95">
        <f>IF($N95="","",N(INDEX('Cronograma R. Operacional'!$U$5:$U$1000,$N95)))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5">
        <f>IF($N96="","",INDEX('Cronograma R. Operacional'!$A$5:$A$1000,$N96))</f>
        <v/>
      </c>
      <c r="B96" s="63">
        <f>IF($N96="","",IF($O96="Sub","      ↳  "&amp;INDEX('Cronograma R. Operacional'!$C$5:$C$1000,$N96),INDEX('Cronograma R. Operacional'!$C$5:$C$1000,$N96)&amp;""))</f>
        <v/>
      </c>
      <c r="C96" s="78">
        <f>IF($N96="","",IF(INDEX('Cronograma R. Operacional'!$D$5:$D$1000,$N96)="","",INDEX('Cronograma R. Operacional'!$D$5:$D$1000,$N96)))</f>
        <v/>
      </c>
      <c r="D96" s="78">
        <f>IF($N96="","",IF(INDEX('Cronograma R. Operacional'!$E$5:$E$1000,$N96)="","",INDEX('Cronograma R. Operacional'!$E$5:$E$1000,$N96)))</f>
        <v/>
      </c>
      <c r="E96" s="55">
        <f>IF($N96="","",IF(NOT(ISNUMBER($D96)),"",IF($D96&lt;InicioCiclo,"Antes del ciclo",IF($D96&gt;=InicioCiclo+28,"Después del ciclo","Semana "&amp;(INT(($D96-InicioCiclo)/7)+1)))))</f>
        <v/>
      </c>
      <c r="F96" s="60">
        <f>IF($N96="","",IF($P96&gt;0,IF(1&lt;=SemanaActual,INDEX('Cronograma R. Operacional'!$AA$5:$AA$1000,$N96),""),IF(INDEX('Cronograma R. Operacional'!$H$5:$H$1000,$N96)="","",INDEX('Cronograma R. Operacional'!$H$5:$H$1000,$N96))))</f>
        <v/>
      </c>
      <c r="G96" s="60">
        <f>IF($N96="","",IF($P96&gt;0,IF(2&lt;=SemanaActual,INDEX('Cronograma R. Operacional'!$AB$5:$AB$1000,$N96),""),IF(INDEX('Cronograma R. Operacional'!$I$5:$I$1000,$N96)="","",INDEX('Cronograma R. Operacional'!$I$5:$I$1000,$N96))))</f>
        <v/>
      </c>
      <c r="H96" s="60">
        <f>IF($N96="","",IF($P96&gt;0,IF(3&lt;=SemanaActual,INDEX('Cronograma R. Operacional'!$AC$5:$AC$1000,$N96),""),IF(INDEX('Cronograma R. Operacional'!$J$5:$J$1000,$N96)="","",INDEX('Cronograma R. Operacional'!$J$5:$J$1000,$N96))))</f>
        <v/>
      </c>
      <c r="I96" s="60">
        <f>IF($N96="","",IF($P96&gt;0,IF(4&lt;=SemanaActual,INDEX('Cronograma R. Operacional'!$AD$5:$AD$1000,$N96),""),IF(INDEX('Cronograma R. Operacional'!$K$5:$K$1000,$N96)="","",INDEX('Cronograma R. Operacional'!$K$5:$K$1000,$N96))))</f>
        <v/>
      </c>
      <c r="J96" s="60">
        <f>IF($N96="","",INDEX('Cronograma R. Operacional'!$L$5:$L$1000,$N96))</f>
        <v/>
      </c>
      <c r="K96" s="55">
        <f>IF($N96="","",IF(N($J96)&gt;=1,"Completado",IF(AND(ISNUMBER($D96),$D96&lt;FechaRef),"Vencida",IF(N($J96)&gt;0,"En curso","Pendiente"))))</f>
        <v/>
      </c>
      <c r="L96" s="55">
        <f>IF($N96="","",INDEX('Cronograma R. Operacional'!$N$5:$N$1000,$N96)&amp;"")</f>
        <v/>
      </c>
      <c r="M96" s="63">
        <f>IF($N96="","",INDEX('Cronograma R. Operacional'!$O$5:$O$1000,$N96)&amp;"")</f>
        <v/>
      </c>
      <c r="N96">
        <f>IFERROR(MATCH(ROW()-4,rOrden_RO,0),"")</f>
        <v/>
      </c>
      <c r="O96">
        <f>IF($N96="","",INDEX('Cronograma R. Operacional'!$T$5:$T$1000,$N96))</f>
        <v/>
      </c>
      <c r="P96">
        <f>IF($N96="","",N(INDEX('Cronograma R. Operacional'!$U$5:$U$1000,$N96)))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5">
        <f>IF($N97="","",INDEX('Cronograma R. Operacional'!$A$5:$A$1000,$N97))</f>
        <v/>
      </c>
      <c r="B97" s="63">
        <f>IF($N97="","",IF($O97="Sub","      ↳  "&amp;INDEX('Cronograma R. Operacional'!$C$5:$C$1000,$N97),INDEX('Cronograma R. Operacional'!$C$5:$C$1000,$N97)&amp;""))</f>
        <v/>
      </c>
      <c r="C97" s="78">
        <f>IF($N97="","",IF(INDEX('Cronograma R. Operacional'!$D$5:$D$1000,$N97)="","",INDEX('Cronograma R. Operacional'!$D$5:$D$1000,$N97)))</f>
        <v/>
      </c>
      <c r="D97" s="78">
        <f>IF($N97="","",IF(INDEX('Cronograma R. Operacional'!$E$5:$E$1000,$N97)="","",INDEX('Cronograma R. Operacional'!$E$5:$E$1000,$N97)))</f>
        <v/>
      </c>
      <c r="E97" s="55">
        <f>IF($N97="","",IF(NOT(ISNUMBER($D97)),"",IF($D97&lt;InicioCiclo,"Antes del ciclo",IF($D97&gt;=InicioCiclo+28,"Después del ciclo","Semana "&amp;(INT(($D97-InicioCiclo)/7)+1)))))</f>
        <v/>
      </c>
      <c r="F97" s="60">
        <f>IF($N97="","",IF($P97&gt;0,IF(1&lt;=SemanaActual,INDEX('Cronograma R. Operacional'!$AA$5:$AA$1000,$N97),""),IF(INDEX('Cronograma R. Operacional'!$H$5:$H$1000,$N97)="","",INDEX('Cronograma R. Operacional'!$H$5:$H$1000,$N97))))</f>
        <v/>
      </c>
      <c r="G97" s="60">
        <f>IF($N97="","",IF($P97&gt;0,IF(2&lt;=SemanaActual,INDEX('Cronograma R. Operacional'!$AB$5:$AB$1000,$N97),""),IF(INDEX('Cronograma R. Operacional'!$I$5:$I$1000,$N97)="","",INDEX('Cronograma R. Operacional'!$I$5:$I$1000,$N97))))</f>
        <v/>
      </c>
      <c r="H97" s="60">
        <f>IF($N97="","",IF($P97&gt;0,IF(3&lt;=SemanaActual,INDEX('Cronograma R. Operacional'!$AC$5:$AC$1000,$N97),""),IF(INDEX('Cronograma R. Operacional'!$J$5:$J$1000,$N97)="","",INDEX('Cronograma R. Operacional'!$J$5:$J$1000,$N97))))</f>
        <v/>
      </c>
      <c r="I97" s="60">
        <f>IF($N97="","",IF($P97&gt;0,IF(4&lt;=SemanaActual,INDEX('Cronograma R. Operacional'!$AD$5:$AD$1000,$N97),""),IF(INDEX('Cronograma R. Operacional'!$K$5:$K$1000,$N97)="","",INDEX('Cronograma R. Operacional'!$K$5:$K$1000,$N97))))</f>
        <v/>
      </c>
      <c r="J97" s="60">
        <f>IF($N97="","",INDEX('Cronograma R. Operacional'!$L$5:$L$1000,$N97))</f>
        <v/>
      </c>
      <c r="K97" s="55">
        <f>IF($N97="","",IF(N($J97)&gt;=1,"Completado",IF(AND(ISNUMBER($D97),$D97&lt;FechaRef),"Vencida",IF(N($J97)&gt;0,"En curso","Pendiente"))))</f>
        <v/>
      </c>
      <c r="L97" s="55">
        <f>IF($N97="","",INDEX('Cronograma R. Operacional'!$N$5:$N$1000,$N97)&amp;"")</f>
        <v/>
      </c>
      <c r="M97" s="63">
        <f>IF($N97="","",INDEX('Cronograma R. Operacional'!$O$5:$O$1000,$N97)&amp;"")</f>
        <v/>
      </c>
      <c r="N97">
        <f>IFERROR(MATCH(ROW()-4,rOrden_RO,0),"")</f>
        <v/>
      </c>
      <c r="O97">
        <f>IF($N97="","",INDEX('Cronograma R. Operacional'!$T$5:$T$1000,$N97))</f>
        <v/>
      </c>
      <c r="P97">
        <f>IF($N97="","",N(INDEX('Cronograma R. Operacional'!$U$5:$U$1000,$N97)))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5">
        <f>IF($N98="","",INDEX('Cronograma R. Operacional'!$A$5:$A$1000,$N98))</f>
        <v/>
      </c>
      <c r="B98" s="63">
        <f>IF($N98="","",IF($O98="Sub","      ↳  "&amp;INDEX('Cronograma R. Operacional'!$C$5:$C$1000,$N98),INDEX('Cronograma R. Operacional'!$C$5:$C$1000,$N98)&amp;""))</f>
        <v/>
      </c>
      <c r="C98" s="78">
        <f>IF($N98="","",IF(INDEX('Cronograma R. Operacional'!$D$5:$D$1000,$N98)="","",INDEX('Cronograma R. Operacional'!$D$5:$D$1000,$N98)))</f>
        <v/>
      </c>
      <c r="D98" s="78">
        <f>IF($N98="","",IF(INDEX('Cronograma R. Operacional'!$E$5:$E$1000,$N98)="","",INDEX('Cronograma R. Operacional'!$E$5:$E$1000,$N98)))</f>
        <v/>
      </c>
      <c r="E98" s="55">
        <f>IF($N98="","",IF(NOT(ISNUMBER($D98)),"",IF($D98&lt;InicioCiclo,"Antes del ciclo",IF($D98&gt;=InicioCiclo+28,"Después del ciclo","Semana "&amp;(INT(($D98-InicioCiclo)/7)+1)))))</f>
        <v/>
      </c>
      <c r="F98" s="60">
        <f>IF($N98="","",IF($P98&gt;0,IF(1&lt;=SemanaActual,INDEX('Cronograma R. Operacional'!$AA$5:$AA$1000,$N98),""),IF(INDEX('Cronograma R. Operacional'!$H$5:$H$1000,$N98)="","",INDEX('Cronograma R. Operacional'!$H$5:$H$1000,$N98))))</f>
        <v/>
      </c>
      <c r="G98" s="60">
        <f>IF($N98="","",IF($P98&gt;0,IF(2&lt;=SemanaActual,INDEX('Cronograma R. Operacional'!$AB$5:$AB$1000,$N98),""),IF(INDEX('Cronograma R. Operacional'!$I$5:$I$1000,$N98)="","",INDEX('Cronograma R. Operacional'!$I$5:$I$1000,$N98))))</f>
        <v/>
      </c>
      <c r="H98" s="60">
        <f>IF($N98="","",IF($P98&gt;0,IF(3&lt;=SemanaActual,INDEX('Cronograma R. Operacional'!$AC$5:$AC$1000,$N98),""),IF(INDEX('Cronograma R. Operacional'!$J$5:$J$1000,$N98)="","",INDEX('Cronograma R. Operacional'!$J$5:$J$1000,$N98))))</f>
        <v/>
      </c>
      <c r="I98" s="60">
        <f>IF($N98="","",IF($P98&gt;0,IF(4&lt;=SemanaActual,INDEX('Cronograma R. Operacional'!$AD$5:$AD$1000,$N98),""),IF(INDEX('Cronograma R. Operacional'!$K$5:$K$1000,$N98)="","",INDEX('Cronograma R. Operacional'!$K$5:$K$1000,$N98))))</f>
        <v/>
      </c>
      <c r="J98" s="60">
        <f>IF($N98="","",INDEX('Cronograma R. Operacional'!$L$5:$L$1000,$N98))</f>
        <v/>
      </c>
      <c r="K98" s="55">
        <f>IF($N98="","",IF(N($J98)&gt;=1,"Completado",IF(AND(ISNUMBER($D98),$D98&lt;FechaRef),"Vencida",IF(N($J98)&gt;0,"En curso","Pendiente"))))</f>
        <v/>
      </c>
      <c r="L98" s="55">
        <f>IF($N98="","",INDEX('Cronograma R. Operacional'!$N$5:$N$1000,$N98)&amp;"")</f>
        <v/>
      </c>
      <c r="M98" s="63">
        <f>IF($N98="","",INDEX('Cronograma R. Operacional'!$O$5:$O$1000,$N98)&amp;"")</f>
        <v/>
      </c>
      <c r="N98">
        <f>IFERROR(MATCH(ROW()-4,rOrden_RO,0),"")</f>
        <v/>
      </c>
      <c r="O98">
        <f>IF($N98="","",INDEX('Cronograma R. Operacional'!$T$5:$T$1000,$N98))</f>
        <v/>
      </c>
      <c r="P98">
        <f>IF($N98="","",N(INDEX('Cronograma R. Operacional'!$U$5:$U$1000,$N98)))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5">
        <f>IF($N99="","",INDEX('Cronograma R. Operacional'!$A$5:$A$1000,$N99))</f>
        <v/>
      </c>
      <c r="B99" s="63">
        <f>IF($N99="","",IF($O99="Sub","      ↳  "&amp;INDEX('Cronograma R. Operacional'!$C$5:$C$1000,$N99),INDEX('Cronograma R. Operacional'!$C$5:$C$1000,$N99)&amp;""))</f>
        <v/>
      </c>
      <c r="C99" s="78">
        <f>IF($N99="","",IF(INDEX('Cronograma R. Operacional'!$D$5:$D$1000,$N99)="","",INDEX('Cronograma R. Operacional'!$D$5:$D$1000,$N99)))</f>
        <v/>
      </c>
      <c r="D99" s="78">
        <f>IF($N99="","",IF(INDEX('Cronograma R. Operacional'!$E$5:$E$1000,$N99)="","",INDEX('Cronograma R. Operacional'!$E$5:$E$1000,$N99)))</f>
        <v/>
      </c>
      <c r="E99" s="55">
        <f>IF($N99="","",IF(NOT(ISNUMBER($D99)),"",IF($D99&lt;InicioCiclo,"Antes del ciclo",IF($D99&gt;=InicioCiclo+28,"Después del ciclo","Semana "&amp;(INT(($D99-InicioCiclo)/7)+1)))))</f>
        <v/>
      </c>
      <c r="F99" s="60">
        <f>IF($N99="","",IF($P99&gt;0,IF(1&lt;=SemanaActual,INDEX('Cronograma R. Operacional'!$AA$5:$AA$1000,$N99),""),IF(INDEX('Cronograma R. Operacional'!$H$5:$H$1000,$N99)="","",INDEX('Cronograma R. Operacional'!$H$5:$H$1000,$N99))))</f>
        <v/>
      </c>
      <c r="G99" s="60">
        <f>IF($N99="","",IF($P99&gt;0,IF(2&lt;=SemanaActual,INDEX('Cronograma R. Operacional'!$AB$5:$AB$1000,$N99),""),IF(INDEX('Cronograma R. Operacional'!$I$5:$I$1000,$N99)="","",INDEX('Cronograma R. Operacional'!$I$5:$I$1000,$N99))))</f>
        <v/>
      </c>
      <c r="H99" s="60">
        <f>IF($N99="","",IF($P99&gt;0,IF(3&lt;=SemanaActual,INDEX('Cronograma R. Operacional'!$AC$5:$AC$1000,$N99),""),IF(INDEX('Cronograma R. Operacional'!$J$5:$J$1000,$N99)="","",INDEX('Cronograma R. Operacional'!$J$5:$J$1000,$N99))))</f>
        <v/>
      </c>
      <c r="I99" s="60">
        <f>IF($N99="","",IF($P99&gt;0,IF(4&lt;=SemanaActual,INDEX('Cronograma R. Operacional'!$AD$5:$AD$1000,$N99),""),IF(INDEX('Cronograma R. Operacional'!$K$5:$K$1000,$N99)="","",INDEX('Cronograma R. Operacional'!$K$5:$K$1000,$N99))))</f>
        <v/>
      </c>
      <c r="J99" s="60">
        <f>IF($N99="","",INDEX('Cronograma R. Operacional'!$L$5:$L$1000,$N99))</f>
        <v/>
      </c>
      <c r="K99" s="55">
        <f>IF($N99="","",IF(N($J99)&gt;=1,"Completado",IF(AND(ISNUMBER($D99),$D99&lt;FechaRef),"Vencida",IF(N($J99)&gt;0,"En curso","Pendiente"))))</f>
        <v/>
      </c>
      <c r="L99" s="55">
        <f>IF($N99="","",INDEX('Cronograma R. Operacional'!$N$5:$N$1000,$N99)&amp;"")</f>
        <v/>
      </c>
      <c r="M99" s="63">
        <f>IF($N99="","",INDEX('Cronograma R. Operacional'!$O$5:$O$1000,$N99)&amp;"")</f>
        <v/>
      </c>
      <c r="N99">
        <f>IFERROR(MATCH(ROW()-4,rOrden_RO,0),"")</f>
        <v/>
      </c>
      <c r="O99">
        <f>IF($N99="","",INDEX('Cronograma R. Operacional'!$T$5:$T$1000,$N99))</f>
        <v/>
      </c>
      <c r="P99">
        <f>IF($N99="","",N(INDEX('Cronograma R. Operacional'!$U$5:$U$1000,$N99)))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5">
        <f>IF($N100="","",INDEX('Cronograma R. Operacional'!$A$5:$A$1000,$N100))</f>
        <v/>
      </c>
      <c r="B100" s="63">
        <f>IF($N100="","",IF($O100="Sub","      ↳  "&amp;INDEX('Cronograma R. Operacional'!$C$5:$C$1000,$N100),INDEX('Cronograma R. Operacional'!$C$5:$C$1000,$N100)&amp;""))</f>
        <v/>
      </c>
      <c r="C100" s="78">
        <f>IF($N100="","",IF(INDEX('Cronograma R. Operacional'!$D$5:$D$1000,$N100)="","",INDEX('Cronograma R. Operacional'!$D$5:$D$1000,$N100)))</f>
        <v/>
      </c>
      <c r="D100" s="78">
        <f>IF($N100="","",IF(INDEX('Cronograma R. Operacional'!$E$5:$E$1000,$N100)="","",INDEX('Cronograma R. Operacional'!$E$5:$E$1000,$N100)))</f>
        <v/>
      </c>
      <c r="E100" s="55">
        <f>IF($N100="","",IF(NOT(ISNUMBER($D100)),"",IF($D100&lt;InicioCiclo,"Antes del ciclo",IF($D100&gt;=InicioCiclo+28,"Después del ciclo","Semana "&amp;(INT(($D100-InicioCiclo)/7)+1)))))</f>
        <v/>
      </c>
      <c r="F100" s="60">
        <f>IF($N100="","",IF($P100&gt;0,IF(1&lt;=SemanaActual,INDEX('Cronograma R. Operacional'!$AA$5:$AA$1000,$N100),""),IF(INDEX('Cronograma R. Operacional'!$H$5:$H$1000,$N100)="","",INDEX('Cronograma R. Operacional'!$H$5:$H$1000,$N100))))</f>
        <v/>
      </c>
      <c r="G100" s="60">
        <f>IF($N100="","",IF($P100&gt;0,IF(2&lt;=SemanaActual,INDEX('Cronograma R. Operacional'!$AB$5:$AB$1000,$N100),""),IF(INDEX('Cronograma R. Operacional'!$I$5:$I$1000,$N100)="","",INDEX('Cronograma R. Operacional'!$I$5:$I$1000,$N100))))</f>
        <v/>
      </c>
      <c r="H100" s="60">
        <f>IF($N100="","",IF($P100&gt;0,IF(3&lt;=SemanaActual,INDEX('Cronograma R. Operacional'!$AC$5:$AC$1000,$N100),""),IF(INDEX('Cronograma R. Operacional'!$J$5:$J$1000,$N100)="","",INDEX('Cronograma R. Operacional'!$J$5:$J$1000,$N100))))</f>
        <v/>
      </c>
      <c r="I100" s="60">
        <f>IF($N100="","",IF($P100&gt;0,IF(4&lt;=SemanaActual,INDEX('Cronograma R. Operacional'!$AD$5:$AD$1000,$N100),""),IF(INDEX('Cronograma R. Operacional'!$K$5:$K$1000,$N100)="","",INDEX('Cronograma R. Operacional'!$K$5:$K$1000,$N100))))</f>
        <v/>
      </c>
      <c r="J100" s="60">
        <f>IF($N100="","",INDEX('Cronograma R. Operacional'!$L$5:$L$1000,$N100))</f>
        <v/>
      </c>
      <c r="K100" s="55">
        <f>IF($N100="","",IF(N($J100)&gt;=1,"Completado",IF(AND(ISNUMBER($D100),$D100&lt;FechaRef),"Vencida",IF(N($J100)&gt;0,"En curso","Pendiente"))))</f>
        <v/>
      </c>
      <c r="L100" s="55">
        <f>IF($N100="","",INDEX('Cronograma R. Operacional'!$N$5:$N$1000,$N100)&amp;"")</f>
        <v/>
      </c>
      <c r="M100" s="63">
        <f>IF($N100="","",INDEX('Cronograma R. Operacional'!$O$5:$O$1000,$N100)&amp;"")</f>
        <v/>
      </c>
      <c r="N100">
        <f>IFERROR(MATCH(ROW()-4,rOrden_RO,0),"")</f>
        <v/>
      </c>
      <c r="O100">
        <f>IF($N100="","",INDEX('Cronograma R. Operacional'!$T$5:$T$1000,$N100))</f>
        <v/>
      </c>
      <c r="P100">
        <f>IF($N100="","",N(INDEX('Cronograma R. Operacional'!$U$5:$U$1000,$N100)))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5">
        <f>IF($N101="","",INDEX('Cronograma R. Operacional'!$A$5:$A$1000,$N101))</f>
        <v/>
      </c>
      <c r="B101" s="63">
        <f>IF($N101="","",IF($O101="Sub","      ↳  "&amp;INDEX('Cronograma R. Operacional'!$C$5:$C$1000,$N101),INDEX('Cronograma R. Operacional'!$C$5:$C$1000,$N101)&amp;""))</f>
        <v/>
      </c>
      <c r="C101" s="78">
        <f>IF($N101="","",IF(INDEX('Cronograma R. Operacional'!$D$5:$D$1000,$N101)="","",INDEX('Cronograma R. Operacional'!$D$5:$D$1000,$N101)))</f>
        <v/>
      </c>
      <c r="D101" s="78">
        <f>IF($N101="","",IF(INDEX('Cronograma R. Operacional'!$E$5:$E$1000,$N101)="","",INDEX('Cronograma R. Operacional'!$E$5:$E$1000,$N101)))</f>
        <v/>
      </c>
      <c r="E101" s="55">
        <f>IF($N101="","",IF(NOT(ISNUMBER($D101)),"",IF($D101&lt;InicioCiclo,"Antes del ciclo",IF($D101&gt;=InicioCiclo+28,"Después del ciclo","Semana "&amp;(INT(($D101-InicioCiclo)/7)+1)))))</f>
        <v/>
      </c>
      <c r="F101" s="60">
        <f>IF($N101="","",IF($P101&gt;0,IF(1&lt;=SemanaActual,INDEX('Cronograma R. Operacional'!$AA$5:$AA$1000,$N101),""),IF(INDEX('Cronograma R. Operacional'!$H$5:$H$1000,$N101)="","",INDEX('Cronograma R. Operacional'!$H$5:$H$1000,$N101))))</f>
        <v/>
      </c>
      <c r="G101" s="60">
        <f>IF($N101="","",IF($P101&gt;0,IF(2&lt;=SemanaActual,INDEX('Cronograma R. Operacional'!$AB$5:$AB$1000,$N101),""),IF(INDEX('Cronograma R. Operacional'!$I$5:$I$1000,$N101)="","",INDEX('Cronograma R. Operacional'!$I$5:$I$1000,$N101))))</f>
        <v/>
      </c>
      <c r="H101" s="60">
        <f>IF($N101="","",IF($P101&gt;0,IF(3&lt;=SemanaActual,INDEX('Cronograma R. Operacional'!$AC$5:$AC$1000,$N101),""),IF(INDEX('Cronograma R. Operacional'!$J$5:$J$1000,$N101)="","",INDEX('Cronograma R. Operacional'!$J$5:$J$1000,$N101))))</f>
        <v/>
      </c>
      <c r="I101" s="60">
        <f>IF($N101="","",IF($P101&gt;0,IF(4&lt;=SemanaActual,INDEX('Cronograma R. Operacional'!$AD$5:$AD$1000,$N101),""),IF(INDEX('Cronograma R. Operacional'!$K$5:$K$1000,$N101)="","",INDEX('Cronograma R. Operacional'!$K$5:$K$1000,$N101))))</f>
        <v/>
      </c>
      <c r="J101" s="60">
        <f>IF($N101="","",INDEX('Cronograma R. Operacional'!$L$5:$L$1000,$N101))</f>
        <v/>
      </c>
      <c r="K101" s="55">
        <f>IF($N101="","",IF(N($J101)&gt;=1,"Completado",IF(AND(ISNUMBER($D101),$D101&lt;FechaRef),"Vencida",IF(N($J101)&gt;0,"En curso","Pendiente"))))</f>
        <v/>
      </c>
      <c r="L101" s="55">
        <f>IF($N101="","",INDEX('Cronograma R. Operacional'!$N$5:$N$1000,$N101)&amp;"")</f>
        <v/>
      </c>
      <c r="M101" s="63">
        <f>IF($N101="","",INDEX('Cronograma R. Operacional'!$O$5:$O$1000,$N101)&amp;"")</f>
        <v/>
      </c>
      <c r="N101">
        <f>IFERROR(MATCH(ROW()-4,rOrden_RO,0),"")</f>
        <v/>
      </c>
      <c r="O101">
        <f>IF($N101="","",INDEX('Cronograma R. Operacional'!$T$5:$T$1000,$N101))</f>
        <v/>
      </c>
      <c r="P101">
        <f>IF($N101="","",N(INDEX('Cronograma R. Operacional'!$U$5:$U$1000,$N101)))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5">
        <f>IF($N102="","",INDEX('Cronograma R. Operacional'!$A$5:$A$1000,$N102))</f>
        <v/>
      </c>
      <c r="B102" s="63">
        <f>IF($N102="","",IF($O102="Sub","      ↳  "&amp;INDEX('Cronograma R. Operacional'!$C$5:$C$1000,$N102),INDEX('Cronograma R. Operacional'!$C$5:$C$1000,$N102)&amp;""))</f>
        <v/>
      </c>
      <c r="C102" s="78">
        <f>IF($N102="","",IF(INDEX('Cronograma R. Operacional'!$D$5:$D$1000,$N102)="","",INDEX('Cronograma R. Operacional'!$D$5:$D$1000,$N102)))</f>
        <v/>
      </c>
      <c r="D102" s="78">
        <f>IF($N102="","",IF(INDEX('Cronograma R. Operacional'!$E$5:$E$1000,$N102)="","",INDEX('Cronograma R. Operacional'!$E$5:$E$1000,$N102)))</f>
        <v/>
      </c>
      <c r="E102" s="55">
        <f>IF($N102="","",IF(NOT(ISNUMBER($D102)),"",IF($D102&lt;InicioCiclo,"Antes del ciclo",IF($D102&gt;=InicioCiclo+28,"Después del ciclo","Semana "&amp;(INT(($D102-InicioCiclo)/7)+1)))))</f>
        <v/>
      </c>
      <c r="F102" s="60">
        <f>IF($N102="","",IF($P102&gt;0,IF(1&lt;=SemanaActual,INDEX('Cronograma R. Operacional'!$AA$5:$AA$1000,$N102),""),IF(INDEX('Cronograma R. Operacional'!$H$5:$H$1000,$N102)="","",INDEX('Cronograma R. Operacional'!$H$5:$H$1000,$N102))))</f>
        <v/>
      </c>
      <c r="G102" s="60">
        <f>IF($N102="","",IF($P102&gt;0,IF(2&lt;=SemanaActual,INDEX('Cronograma R. Operacional'!$AB$5:$AB$1000,$N102),""),IF(INDEX('Cronograma R. Operacional'!$I$5:$I$1000,$N102)="","",INDEX('Cronograma R. Operacional'!$I$5:$I$1000,$N102))))</f>
        <v/>
      </c>
      <c r="H102" s="60">
        <f>IF($N102="","",IF($P102&gt;0,IF(3&lt;=SemanaActual,INDEX('Cronograma R. Operacional'!$AC$5:$AC$1000,$N102),""),IF(INDEX('Cronograma R. Operacional'!$J$5:$J$1000,$N102)="","",INDEX('Cronograma R. Operacional'!$J$5:$J$1000,$N102))))</f>
        <v/>
      </c>
      <c r="I102" s="60">
        <f>IF($N102="","",IF($P102&gt;0,IF(4&lt;=SemanaActual,INDEX('Cronograma R. Operacional'!$AD$5:$AD$1000,$N102),""),IF(INDEX('Cronograma R. Operacional'!$K$5:$K$1000,$N102)="","",INDEX('Cronograma R. Operacional'!$K$5:$K$1000,$N102))))</f>
        <v/>
      </c>
      <c r="J102" s="60">
        <f>IF($N102="","",INDEX('Cronograma R. Operacional'!$L$5:$L$1000,$N102))</f>
        <v/>
      </c>
      <c r="K102" s="55">
        <f>IF($N102="","",IF(N($J102)&gt;=1,"Completado",IF(AND(ISNUMBER($D102),$D102&lt;FechaRef),"Vencida",IF(N($J102)&gt;0,"En curso","Pendiente"))))</f>
        <v/>
      </c>
      <c r="L102" s="55">
        <f>IF($N102="","",INDEX('Cronograma R. Operacional'!$N$5:$N$1000,$N102)&amp;"")</f>
        <v/>
      </c>
      <c r="M102" s="63">
        <f>IF($N102="","",INDEX('Cronograma R. Operacional'!$O$5:$O$1000,$N102)&amp;"")</f>
        <v/>
      </c>
      <c r="N102">
        <f>IFERROR(MATCH(ROW()-4,rOrden_RO,0),"")</f>
        <v/>
      </c>
      <c r="O102">
        <f>IF($N102="","",INDEX('Cronograma R. Operacional'!$T$5:$T$1000,$N102))</f>
        <v/>
      </c>
      <c r="P102">
        <f>IF($N102="","",N(INDEX('Cronograma R. Operacional'!$U$5:$U$1000,$N102)))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5">
        <f>IF($N103="","",INDEX('Cronograma R. Operacional'!$A$5:$A$1000,$N103))</f>
        <v/>
      </c>
      <c r="B103" s="63">
        <f>IF($N103="","",IF($O103="Sub","      ↳  "&amp;INDEX('Cronograma R. Operacional'!$C$5:$C$1000,$N103),INDEX('Cronograma R. Operacional'!$C$5:$C$1000,$N103)&amp;""))</f>
        <v/>
      </c>
      <c r="C103" s="78">
        <f>IF($N103="","",IF(INDEX('Cronograma R. Operacional'!$D$5:$D$1000,$N103)="","",INDEX('Cronograma R. Operacional'!$D$5:$D$1000,$N103)))</f>
        <v/>
      </c>
      <c r="D103" s="78">
        <f>IF($N103="","",IF(INDEX('Cronograma R. Operacional'!$E$5:$E$1000,$N103)="","",INDEX('Cronograma R. Operacional'!$E$5:$E$1000,$N103)))</f>
        <v/>
      </c>
      <c r="E103" s="55">
        <f>IF($N103="","",IF(NOT(ISNUMBER($D103)),"",IF($D103&lt;InicioCiclo,"Antes del ciclo",IF($D103&gt;=InicioCiclo+28,"Después del ciclo","Semana "&amp;(INT(($D103-InicioCiclo)/7)+1)))))</f>
        <v/>
      </c>
      <c r="F103" s="60">
        <f>IF($N103="","",IF($P103&gt;0,IF(1&lt;=SemanaActual,INDEX('Cronograma R. Operacional'!$AA$5:$AA$1000,$N103),""),IF(INDEX('Cronograma R. Operacional'!$H$5:$H$1000,$N103)="","",INDEX('Cronograma R. Operacional'!$H$5:$H$1000,$N103))))</f>
        <v/>
      </c>
      <c r="G103" s="60">
        <f>IF($N103="","",IF($P103&gt;0,IF(2&lt;=SemanaActual,INDEX('Cronograma R. Operacional'!$AB$5:$AB$1000,$N103),""),IF(INDEX('Cronograma R. Operacional'!$I$5:$I$1000,$N103)="","",INDEX('Cronograma R. Operacional'!$I$5:$I$1000,$N103))))</f>
        <v/>
      </c>
      <c r="H103" s="60">
        <f>IF($N103="","",IF($P103&gt;0,IF(3&lt;=SemanaActual,INDEX('Cronograma R. Operacional'!$AC$5:$AC$1000,$N103),""),IF(INDEX('Cronograma R. Operacional'!$J$5:$J$1000,$N103)="","",INDEX('Cronograma R. Operacional'!$J$5:$J$1000,$N103))))</f>
        <v/>
      </c>
      <c r="I103" s="60">
        <f>IF($N103="","",IF($P103&gt;0,IF(4&lt;=SemanaActual,INDEX('Cronograma R. Operacional'!$AD$5:$AD$1000,$N103),""),IF(INDEX('Cronograma R. Operacional'!$K$5:$K$1000,$N103)="","",INDEX('Cronograma R. Operacional'!$K$5:$K$1000,$N103))))</f>
        <v/>
      </c>
      <c r="J103" s="60">
        <f>IF($N103="","",INDEX('Cronograma R. Operacional'!$L$5:$L$1000,$N103))</f>
        <v/>
      </c>
      <c r="K103" s="55">
        <f>IF($N103="","",IF(N($J103)&gt;=1,"Completado",IF(AND(ISNUMBER($D103),$D103&lt;FechaRef),"Vencida",IF(N($J103)&gt;0,"En curso","Pendiente"))))</f>
        <v/>
      </c>
      <c r="L103" s="55">
        <f>IF($N103="","",INDEX('Cronograma R. Operacional'!$N$5:$N$1000,$N103)&amp;"")</f>
        <v/>
      </c>
      <c r="M103" s="63">
        <f>IF($N103="","",INDEX('Cronograma R. Operacional'!$O$5:$O$1000,$N103)&amp;"")</f>
        <v/>
      </c>
      <c r="N103">
        <f>IFERROR(MATCH(ROW()-4,rOrden_RO,0),"")</f>
        <v/>
      </c>
      <c r="O103">
        <f>IF($N103="","",INDEX('Cronograma R. Operacional'!$T$5:$T$1000,$N103))</f>
        <v/>
      </c>
      <c r="P103">
        <f>IF($N103="","",N(INDEX('Cronograma R. Operacional'!$U$5:$U$1000,$N103)))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5">
        <f>IF($N104="","",INDEX('Cronograma R. Operacional'!$A$5:$A$1000,$N104))</f>
        <v/>
      </c>
      <c r="B104" s="63">
        <f>IF($N104="","",IF($O104="Sub","      ↳  "&amp;INDEX('Cronograma R. Operacional'!$C$5:$C$1000,$N104),INDEX('Cronograma R. Operacional'!$C$5:$C$1000,$N104)&amp;""))</f>
        <v/>
      </c>
      <c r="C104" s="78">
        <f>IF($N104="","",IF(INDEX('Cronograma R. Operacional'!$D$5:$D$1000,$N104)="","",INDEX('Cronograma R. Operacional'!$D$5:$D$1000,$N104)))</f>
        <v/>
      </c>
      <c r="D104" s="78">
        <f>IF($N104="","",IF(INDEX('Cronograma R. Operacional'!$E$5:$E$1000,$N104)="","",INDEX('Cronograma R. Operacional'!$E$5:$E$1000,$N104)))</f>
        <v/>
      </c>
      <c r="E104" s="55">
        <f>IF($N104="","",IF(NOT(ISNUMBER($D104)),"",IF($D104&lt;InicioCiclo,"Antes del ciclo",IF($D104&gt;=InicioCiclo+28,"Después del ciclo","Semana "&amp;(INT(($D104-InicioCiclo)/7)+1)))))</f>
        <v/>
      </c>
      <c r="F104" s="60">
        <f>IF($N104="","",IF($P104&gt;0,IF(1&lt;=SemanaActual,INDEX('Cronograma R. Operacional'!$AA$5:$AA$1000,$N104),""),IF(INDEX('Cronograma R. Operacional'!$H$5:$H$1000,$N104)="","",INDEX('Cronograma R. Operacional'!$H$5:$H$1000,$N104))))</f>
        <v/>
      </c>
      <c r="G104" s="60">
        <f>IF($N104="","",IF($P104&gt;0,IF(2&lt;=SemanaActual,INDEX('Cronograma R. Operacional'!$AB$5:$AB$1000,$N104),""),IF(INDEX('Cronograma R. Operacional'!$I$5:$I$1000,$N104)="","",INDEX('Cronograma R. Operacional'!$I$5:$I$1000,$N104))))</f>
        <v/>
      </c>
      <c r="H104" s="60">
        <f>IF($N104="","",IF($P104&gt;0,IF(3&lt;=SemanaActual,INDEX('Cronograma R. Operacional'!$AC$5:$AC$1000,$N104),""),IF(INDEX('Cronograma R. Operacional'!$J$5:$J$1000,$N104)="","",INDEX('Cronograma R. Operacional'!$J$5:$J$1000,$N104))))</f>
        <v/>
      </c>
      <c r="I104" s="60">
        <f>IF($N104="","",IF($P104&gt;0,IF(4&lt;=SemanaActual,INDEX('Cronograma R. Operacional'!$AD$5:$AD$1000,$N104),""),IF(INDEX('Cronograma R. Operacional'!$K$5:$K$1000,$N104)="","",INDEX('Cronograma R. Operacional'!$K$5:$K$1000,$N104))))</f>
        <v/>
      </c>
      <c r="J104" s="60">
        <f>IF($N104="","",INDEX('Cronograma R. Operacional'!$L$5:$L$1000,$N104))</f>
        <v/>
      </c>
      <c r="K104" s="55">
        <f>IF($N104="","",IF(N($J104)&gt;=1,"Completado",IF(AND(ISNUMBER($D104),$D104&lt;FechaRef),"Vencida",IF(N($J104)&gt;0,"En curso","Pendiente"))))</f>
        <v/>
      </c>
      <c r="L104" s="55">
        <f>IF($N104="","",INDEX('Cronograma R. Operacional'!$N$5:$N$1000,$N104)&amp;"")</f>
        <v/>
      </c>
      <c r="M104" s="63">
        <f>IF($N104="","",INDEX('Cronograma R. Operacional'!$O$5:$O$1000,$N104)&amp;"")</f>
        <v/>
      </c>
      <c r="N104">
        <f>IFERROR(MATCH(ROW()-4,rOrden_RO,0),"")</f>
        <v/>
      </c>
      <c r="O104">
        <f>IF($N104="","",INDEX('Cronograma R. Operacional'!$T$5:$T$1000,$N104))</f>
        <v/>
      </c>
      <c r="P104">
        <f>IF($N104="","",N(INDEX('Cronograma R. Operacional'!$U$5:$U$1000,$N104)))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8">
      <formula>AND(ISNUMBER($C5),ISNUMBER($D5),$C5&lt;=InicioCiclo+7*(COLUMN(F5)-6)+6,$D5&gt;=InicioCiclo+7*(COLUMN(F5)-6))</formula>
    </cfRule>
  </conditionalFormatting>
  <conditionalFormatting sqref="A5:B104">
    <cfRule type="expression" priority="3" dxfId="17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2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E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12" customWidth="1" min="4" max="4"/>
    <col width="12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24" customWidth="1" min="14" max="14"/>
    <col width="36" customWidth="1" min="15" max="15"/>
    <col width="44" customWidth="1" min="16" max="16"/>
    <col width="14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28" customHeight="1">
      <c r="A1" s="79" t="inlineStr">
        <is>
          <t>Cronograma – Riesgo Normativo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79" t="n"/>
      <c r="P1" s="79" t="n"/>
      <c r="Q1" s="79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0" t="inlineStr">
        <is>
          <t>Macroactividad (fila resaltada)</t>
        </is>
      </c>
      <c r="D3" s="6" t="inlineStr">
        <is>
          <t>Peso: solo macroactividades. Si lo deja vacío valen igual; si lo escribe, se ajusta solo a 100%.</t>
        </is>
      </c>
      <c r="E3" s="6" t="n"/>
      <c r="F3" s="6" t="n"/>
      <c r="G3" s="6" t="n"/>
      <c r="H3" s="6" t="n"/>
      <c r="I3" s="6" t="n"/>
      <c r="J3" s="52" t="inlineStr">
        <is>
          <t>Plazos del mes:</t>
        </is>
      </c>
      <c r="L3" s="43">
        <f>COUNTIFS($Q$5:$Q$1000,MesCiclo,$N$5:$N$1000,"Vencida*")&amp;" vencida(s)  ·  "&amp;COUNTIFS($Q$5:$Q$1000,MesCiclo,$N$5:$N$1000,"Vence*")&amp;" por vencer"</f>
        <v/>
      </c>
      <c r="M3" s="43" t="n"/>
      <c r="N3" s="43" t="n"/>
    </row>
    <row r="4" ht="42" customHeight="1">
      <c r="A4" s="53" t="inlineStr">
        <is>
          <t>N°</t>
        </is>
      </c>
      <c r="B4" s="67" t="inlineStr">
        <is>
          <t>Tipo</t>
        </is>
      </c>
      <c r="C4" s="67" t="inlineStr">
        <is>
          <t>Actividad</t>
        </is>
      </c>
      <c r="D4" s="67" t="inlineStr">
        <is>
          <t>Fecha de inicio</t>
        </is>
      </c>
      <c r="E4" s="67" t="inlineStr">
        <is>
          <t>Fecha límite</t>
        </is>
      </c>
      <c r="F4" s="67" t="inlineStr">
        <is>
          <t>Fecha de cumplimiento</t>
        </is>
      </c>
      <c r="G4" s="67" t="inlineStr">
        <is>
          <t>Peso (%) – solo macroactividad</t>
        </is>
      </c>
      <c r="H4" s="67" t="inlineStr">
        <is>
          <t>Avance Semana 1 (%)</t>
        </is>
      </c>
      <c r="I4" s="67" t="inlineStr">
        <is>
          <t>Avance Semana 2 (%)</t>
        </is>
      </c>
      <c r="J4" s="67" t="inlineStr">
        <is>
          <t>Avance Semana 3 (%)</t>
        </is>
      </c>
      <c r="K4" s="67" t="inlineStr">
        <is>
          <t>Avance Semana 4 (%)</t>
        </is>
      </c>
      <c r="L4" s="53" t="inlineStr">
        <is>
          <t>% de Avance Total Actual</t>
        </is>
      </c>
      <c r="M4" s="53" t="inlineStr">
        <is>
          <t>Estado</t>
        </is>
      </c>
      <c r="N4" s="53" t="inlineStr">
        <is>
          <t>Alerta de plazo</t>
        </is>
      </c>
      <c r="O4" s="67" t="inlineStr">
        <is>
          <t>Observaciones</t>
        </is>
      </c>
      <c r="P4" s="53" t="inlineStr">
        <is>
          <t>Revisión automática (alertas)</t>
        </is>
      </c>
      <c r="Q4" s="53" t="inlineStr">
        <is>
          <t>Mes</t>
        </is>
      </c>
      <c r="R4" s="53" t="inlineStr">
        <is>
          <t>Orden en el mes (aux)</t>
        </is>
      </c>
      <c r="S4" s="53" t="inlineStr">
        <is>
          <t>Grupo (aux)</t>
        </is>
      </c>
      <c r="T4" s="53" t="inlineStr">
        <is>
          <t>Tipo (aux)</t>
        </is>
      </c>
      <c r="U4" s="53" t="inlineStr">
        <is>
          <t>N subactividades (aux)</t>
        </is>
      </c>
      <c r="V4" s="53" t="inlineStr">
        <is>
          <t>Avance propio (aux)</t>
        </is>
      </c>
      <c r="W4" s="53" t="inlineStr">
        <is>
          <t>Propio S1 (aux)</t>
        </is>
      </c>
      <c r="X4" s="53" t="inlineStr">
        <is>
          <t>Propio S2 (aux)</t>
        </is>
      </c>
      <c r="Y4" s="53" t="inlineStr">
        <is>
          <t>Propio S3 (aux)</t>
        </is>
      </c>
      <c r="Z4" s="53" t="inlineStr">
        <is>
          <t>Propio S4 (aux)</t>
        </is>
      </c>
      <c r="AA4" s="53" t="inlineStr">
        <is>
          <t>Efectivo S1 (aux)</t>
        </is>
      </c>
      <c r="AB4" s="53" t="inlineStr">
        <is>
          <t>Efectivo S2 (aux)</t>
        </is>
      </c>
      <c r="AC4" s="53" t="inlineStr">
        <is>
          <t>Efectivo S3 (aux)</t>
        </is>
      </c>
      <c r="AD4" s="53" t="inlineStr">
        <is>
          <t>Efectivo S4 (aux)</t>
        </is>
      </c>
      <c r="AE4" s="53" t="inlineStr">
        <is>
          <t>Peso efectivo (aux)</t>
        </is>
      </c>
    </row>
    <row r="5">
      <c r="A5" s="55">
        <f>IF(NOT((COUNTA($B5:$K5)+COUNTA($O5))&gt;0),"",IF($T5="Macro",COUNTIFS($T$5:$T5,"Macro",$Q$5:$Q5,$Q5),IF(N($S5)=0,"?",COUNTIFS(INDEX($T$5:$T$1000,1):INDEX($T$5:$T$1000,$S5-4),"Macro",INDEX($Q$5:$Q$1000,1):INDEX($Q$5:$Q$1000,$S5-4),INDEX($Q$5:$Q$1000,$S5-4))&amp;"."&amp;COUNTIFS($S$5:$S5,$S5,$T$5:$T5,"Sub"))))</f>
        <v/>
      </c>
      <c r="B5" s="56" t="n"/>
      <c r="C5" s="57" t="n"/>
      <c r="D5" s="58" t="n"/>
      <c r="E5" s="58" t="n"/>
      <c r="F5" s="58" t="n"/>
      <c r="G5" s="59" t="n"/>
      <c r="H5" s="59" t="n"/>
      <c r="I5" s="59" t="n"/>
      <c r="J5" s="59" t="n"/>
      <c r="K5" s="59" t="n"/>
      <c r="L5" s="60">
        <f>IF(NOT((COUNTA($B5:$K5)+COUNTA($O5))&gt;0),"",IF(ISNUMBER($F5),1,IF(N($U5)&gt;0,AVERAGEIFS($V$5:$V$1000,$S$5:$S$1000,ROW(),$T$5:$T$1000,"Sub"),$V5)))</f>
        <v/>
      </c>
      <c r="M5" s="55">
        <f>IF($L5="","",IF($L5&gt;=1,"Completado",IF($L5&gt;0,"En curso","Pendiente")))</f>
        <v/>
      </c>
      <c r="N5" s="55">
        <f>IF(NOT((COUNTA($B5:$K5)+COUNTA($O5))&gt;0),"",IF(ISNUMBER($F5),IF(AND(ISNUMBER($E5),$F5&gt;$E5),"Cumplida con "&amp;($F5-$E5)&amp;IF($F5-$E5=1," día"," días")&amp;" de retraso","Cumplida"),IF(N($L5)&gt;=1,"Cumplida",IF(NOT(ISNUMBER($E5)),"Sin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plazo")))))))</f>
        <v/>
      </c>
      <c r="O5" s="57" t="n"/>
      <c r="P5" s="61">
        <f>IF(NOT((COUNTA($B5:$K5)+COUNTA($O5))&gt;0),"",IF((IF($C5="","Falta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",""))="","✔ OK","⚠ "&amp;LEFT(IF($C5="","Falta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",""),LEN(IF($C5="","Falta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",""))-3)))</f>
        <v/>
      </c>
      <c r="Q5" s="62">
        <f>IF(NOT((COUNTA($B5:$K5)+COUNTA($O5))&gt;0),"",IF(AND($T5="Sub",N($S5)&gt;0),IF(ISNUMBER(INDEX($D$5:$D$1000,$S5-4)),DATE(YEAR(INDEX($D$5:$D$1000,$S5-4)),MONTH(INDEX($D$5:$D$1000,$S5-4)),1),IF(ISNUMBER(INDEX($E$5:$E$1000,$S5-4)),DATE(YEAR(INDEX($E$5:$E$1000,$S5-4)),MONTH(INDEX($E$5:$E$1000,$S5-4)),1),MesCiclo)),IF(ISNUMBER($D5),DATE(YEAR($D5),MONTH($D5),1),IF(ISNUMBER($E5),DATE(YEAR($E5),MONTH($E5),1),MesCiclo))))</f>
        <v/>
      </c>
      <c r="R5" s="63">
        <f>IF(OR($Q5="",$Q5&lt;&gt;MesCiclo),"",COUNTIF($Q$5:$Q5,MesCiclo))</f>
        <v/>
      </c>
      <c r="S5" s="63">
        <f>IF($T5="","",IF($T5="Macro",ROW(),IFERROR(LOOKUP(2,1/($T$5:$T5="Macro"),ROW($T$5:$T5)),0)))</f>
        <v/>
      </c>
      <c r="T5" s="63">
        <f>IF(NOT((COUNTA($B5:$K5)+COUNTA($O5))&gt;0),"",IF($B5="Subactividad","Sub","Macro"))</f>
        <v/>
      </c>
      <c r="U5" s="63">
        <f>IF($T5="Macro",COUNTIFS($S$5:$S$1000,ROW(),$T$5:$T$1000,"Sub"),"")</f>
        <v/>
      </c>
      <c r="V5" s="63">
        <f>IF($T5="","",IF(ISNUMBER($F5),1,IFERROR(LOOKUP(2,1/($H5:$K5&lt;&gt;""),$H5:$K5),0)))</f>
        <v/>
      </c>
      <c r="W5" s="63">
        <f>IF($T5="","",IF(AND(ISNUMBER($F5),$F5&lt;=IF($Q5=MesCiclo,InicioCiclo,$Q5+MOD(2-WEEKDAY($Q5),7))+6),1,IF(ISNUMBER($H5),$H5,0)))</f>
        <v/>
      </c>
      <c r="X5" s="63">
        <f>IF($T5="","",IF(AND(ISNUMBER($F5),$F5&lt;=IF($Q5=MesCiclo,InicioCiclo,$Q5+MOD(2-WEEKDAY($Q5),7))+13),1,IF(ISNUMBER($I5),$I5,$W5)))</f>
        <v/>
      </c>
      <c r="Y5" s="63">
        <f>IF($T5="","",IF(AND(ISNUMBER($F5),$F5&lt;=IF($Q5=MesCiclo,InicioCiclo,$Q5+MOD(2-WEEKDAY($Q5),7))+20),1,IF(ISNUMBER($J5),$J5,$X5)))</f>
        <v/>
      </c>
      <c r="Z5" s="63">
        <f>IF($T5="","",IF(AND(ISNUMBER($F5),$F5&lt;=IF($Q5=MesCiclo,InicioCiclo,$Q5+MOD(2-WEEKDAY($Q5),7))+27),1,IF(ISNUMBER($K5),$K5,$Y5)))</f>
        <v/>
      </c>
      <c r="AA5" s="63">
        <f>IF($T5="","",IF(AND(ISNUMBER($F5),$F5&lt;=IF($Q5=MesCiclo,InicioCiclo,$Q5+MOD(2-WEEKDAY($Q5),7))+6),1,IF(N($U5)&gt;0,AVERAGEIFS($W$5:$W$1000,$S$5:$S$1000,ROW(),$T$5:$T$1000,"Sub"),$W5)))</f>
        <v/>
      </c>
      <c r="AB5" s="63">
        <f>IF($T5="","",IF(AND(ISNUMBER($F5),$F5&lt;=IF($Q5=MesCiclo,InicioCiclo,$Q5+MOD(2-WEEKDAY($Q5),7))+13),1,IF(N($U5)&gt;0,AVERAGEIFS($X$5:$X$1000,$S$5:$S$1000,ROW(),$T$5:$T$1000,"Sub"),$X5)))</f>
        <v/>
      </c>
      <c r="AC5" s="63">
        <f>IF($T5="","",IF(AND(ISNUMBER($F5),$F5&lt;=IF($Q5=MesCiclo,InicioCiclo,$Q5+MOD(2-WEEKDAY($Q5),7))+20),1,IF(N($U5)&gt;0,AVERAGEIFS($Y$5:$Y$1000,$S$5:$S$1000,ROW(),$T$5:$T$1000,"Sub"),$Y5)))</f>
        <v/>
      </c>
      <c r="AD5" s="63">
        <f>IF($T5="","",IF(AND(ISNUMBER($F5),$F5&lt;=IF($Q5=MesCiclo,InicioCiclo,$Q5+MOD(2-WEEKDAY($Q5),7))+27),1,IF(N($U5)&gt;0,AVERAGEIFS($Z$5:$Z$1000,$S$5:$S$1000,ROW(),$T$5:$T$1000,"Sub"),$Z5)))</f>
        <v/>
      </c>
      <c r="AE5" s="63">
        <f>IF($T5&lt;&gt;"Macro","",IF(COUNTIFS($Q$5:$Q$1000,$Q5,$T$5:$T$1000,"Macro",$G$5:$G$1000,"&gt;0")=0,1/COUNTIFS($Q$5:$Q$1000,$Q5,$T$5:$T$1000,"Macro"),IF(AND(ISNUMBER($G5),N($G5)&gt;0),$G5,SUMIFS($G$5:$G$1000,$Q$5:$Q$1000,$Q5,$T$5:$T$1000,"Macro")/COUNTIFS($Q$5:$Q$1000,$Q5,$T$5:$T$1000,"Macro",$G$5:$G$1000,"&gt;0"))/(COUNTIFS($Q$5:$Q$1000,$Q5,$T$5:$T$1000,"Macro")*SUMIFS($G$5:$G$1000,$Q$5:$Q$1000,$Q5,$T$5:$T$1000,"Macro")/COUNTIFS($Q$5:$Q$1000,$Q5,$T$5:$T$1000,"Macro",$G$5:$G$1000,"&gt;0"))))</f>
        <v/>
      </c>
    </row>
    <row r="6">
      <c r="A6" s="55">
        <f>IF(NOT((COUNTA($B6:$K6)+COUNTA($O6))&gt;0),"",IF($T6="Macro",COUNTIFS($T$5:$T6,"Macro",$Q$5:$Q6,$Q6),IF(N($S6)=0,"?",COUNTIFS(INDEX($T$5:$T$1000,1):INDEX($T$5:$T$1000,$S6-4),"Macro",INDEX($Q$5:$Q$1000,1):INDEX($Q$5:$Q$1000,$S6-4),INDEX($Q$5:$Q$1000,$S6-4))&amp;"."&amp;COUNTIFS($S$5:$S6,$S6,$T$5:$T6,"Sub"))))</f>
        <v/>
      </c>
      <c r="B6" s="56" t="n"/>
      <c r="C6" s="57" t="n"/>
      <c r="D6" s="58" t="n"/>
      <c r="E6" s="58" t="n"/>
      <c r="F6" s="58" t="n"/>
      <c r="G6" s="59" t="n"/>
      <c r="H6" s="59" t="n"/>
      <c r="I6" s="59" t="n"/>
      <c r="J6" s="59" t="n"/>
      <c r="K6" s="59" t="n"/>
      <c r="L6" s="60">
        <f>IF(NOT((COUNTA($B6:$K6)+COUNTA($O6))&gt;0),"",IF(ISNUMBER($F6),1,IF(N($U6)&gt;0,AVERAGEIFS($V$5:$V$1000,$S$5:$S$1000,ROW(),$T$5:$T$1000,"Sub"),$V6)))</f>
        <v/>
      </c>
      <c r="M6" s="55">
        <f>IF($L6="","",IF($L6&gt;=1,"Completado",IF($L6&gt;0,"En curso","Pendiente")))</f>
        <v/>
      </c>
      <c r="N6" s="55">
        <f>IF(NOT((COUNTA($B6:$K6)+COUNTA($O6))&gt;0),"",IF(ISNUMBER($F6),IF(AND(ISNUMBER($E6),$F6&gt;$E6),"Cumplida con "&amp;($F6-$E6)&amp;IF($F6-$E6=1," día"," días")&amp;" de retraso","Cumplida"),IF(N($L6)&gt;=1,"Cumplida",IF(NOT(ISNUMBER($E6)),"Sin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plazo")))))))</f>
        <v/>
      </c>
      <c r="O6" s="57" t="n"/>
      <c r="P6" s="61">
        <f>IF(NOT((COUNTA($B6:$K6)+COUNTA($O6))&gt;0),"",IF((IF($C6="","Falta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",""))="","✔ OK","⚠ "&amp;LEFT(IF($C6="","Falta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",""),LEN(IF($C6="","Falta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",""))-3)))</f>
        <v/>
      </c>
      <c r="Q6" s="62">
        <f>IF(NOT((COUNTA($B6:$K6)+COUNTA($O6))&gt;0),"",IF(AND($T6="Sub",N($S6)&gt;0),IF(ISNUMBER(INDEX($D$5:$D$1000,$S6-4)),DATE(YEAR(INDEX($D$5:$D$1000,$S6-4)),MONTH(INDEX($D$5:$D$1000,$S6-4)),1),IF(ISNUMBER(INDEX($E$5:$E$1000,$S6-4)),DATE(YEAR(INDEX($E$5:$E$1000,$S6-4)),MONTH(INDEX($E$5:$E$1000,$S6-4)),1),MesCiclo)),IF(ISNUMBER($D6),DATE(YEAR($D6),MONTH($D6),1),IF(ISNUMBER($E6),DATE(YEAR($E6),MONTH($E6),1),MesCiclo))))</f>
        <v/>
      </c>
      <c r="R6" s="63">
        <f>IF(OR($Q6="",$Q6&lt;&gt;MesCiclo),"",COUNTIF($Q$5:$Q6,MesCiclo))</f>
        <v/>
      </c>
      <c r="S6" s="63">
        <f>IF($T6="","",IF($T6="Macro",ROW(),IFERROR(LOOKUP(2,1/($T$5:$T6="Macro"),ROW($T$5:$T6)),0)))</f>
        <v/>
      </c>
      <c r="T6" s="63">
        <f>IF(NOT((COUNTA($B6:$K6)+COUNTA($O6))&gt;0),"",IF($B6="Subactividad","Sub","Macro"))</f>
        <v/>
      </c>
      <c r="U6" s="63">
        <f>IF($T6="Macro",COUNTIFS($S$5:$S$1000,ROW(),$T$5:$T$1000,"Sub"),"")</f>
        <v/>
      </c>
      <c r="V6" s="63">
        <f>IF($T6="","",IF(ISNUMBER($F6),1,IFERROR(LOOKUP(2,1/($H6:$K6&lt;&gt;""),$H6:$K6),0)))</f>
        <v/>
      </c>
      <c r="W6" s="63">
        <f>IF($T6="","",IF(AND(ISNUMBER($F6),$F6&lt;=IF($Q6=MesCiclo,InicioCiclo,$Q6+MOD(2-WEEKDAY($Q6),7))+6),1,IF(ISNUMBER($H6),$H6,0)))</f>
        <v/>
      </c>
      <c r="X6" s="63">
        <f>IF($T6="","",IF(AND(ISNUMBER($F6),$F6&lt;=IF($Q6=MesCiclo,InicioCiclo,$Q6+MOD(2-WEEKDAY($Q6),7))+13),1,IF(ISNUMBER($I6),$I6,$W6)))</f>
        <v/>
      </c>
      <c r="Y6" s="63">
        <f>IF($T6="","",IF(AND(ISNUMBER($F6),$F6&lt;=IF($Q6=MesCiclo,InicioCiclo,$Q6+MOD(2-WEEKDAY($Q6),7))+20),1,IF(ISNUMBER($J6),$J6,$X6)))</f>
        <v/>
      </c>
      <c r="Z6" s="63">
        <f>IF($T6="","",IF(AND(ISNUMBER($F6),$F6&lt;=IF($Q6=MesCiclo,InicioCiclo,$Q6+MOD(2-WEEKDAY($Q6),7))+27),1,IF(ISNUMBER($K6),$K6,$Y6)))</f>
        <v/>
      </c>
      <c r="AA6" s="63">
        <f>IF($T6="","",IF(AND(ISNUMBER($F6),$F6&lt;=IF($Q6=MesCiclo,InicioCiclo,$Q6+MOD(2-WEEKDAY($Q6),7))+6),1,IF(N($U6)&gt;0,AVERAGEIFS($W$5:$W$1000,$S$5:$S$1000,ROW(),$T$5:$T$1000,"Sub"),$W6)))</f>
        <v/>
      </c>
      <c r="AB6" s="63">
        <f>IF($T6="","",IF(AND(ISNUMBER($F6),$F6&lt;=IF($Q6=MesCiclo,InicioCiclo,$Q6+MOD(2-WEEKDAY($Q6),7))+13),1,IF(N($U6)&gt;0,AVERAGEIFS($X$5:$X$1000,$S$5:$S$1000,ROW(),$T$5:$T$1000,"Sub"),$X6)))</f>
        <v/>
      </c>
      <c r="AC6" s="63">
        <f>IF($T6="","",IF(AND(ISNUMBER($F6),$F6&lt;=IF($Q6=MesCiclo,InicioCiclo,$Q6+MOD(2-WEEKDAY($Q6),7))+20),1,IF(N($U6)&gt;0,AVERAGEIFS($Y$5:$Y$1000,$S$5:$S$1000,ROW(),$T$5:$T$1000,"Sub"),$Y6)))</f>
        <v/>
      </c>
      <c r="AD6" s="63">
        <f>IF($T6="","",IF(AND(ISNUMBER($F6),$F6&lt;=IF($Q6=MesCiclo,InicioCiclo,$Q6+MOD(2-WEEKDAY($Q6),7))+27),1,IF(N($U6)&gt;0,AVERAGEIFS($Z$5:$Z$1000,$S$5:$S$1000,ROW(),$T$5:$T$1000,"Sub"),$Z6)))</f>
        <v/>
      </c>
      <c r="AE6" s="63">
        <f>IF($T6&lt;&gt;"Macro","",IF(COUNTIFS($Q$5:$Q$1000,$Q6,$T$5:$T$1000,"Macro",$G$5:$G$1000,"&gt;0")=0,1/COUNTIFS($Q$5:$Q$1000,$Q6,$T$5:$T$1000,"Macro"),IF(AND(ISNUMBER($G6),N($G6)&gt;0),$G6,SUMIFS($G$5:$G$1000,$Q$5:$Q$1000,$Q6,$T$5:$T$1000,"Macro")/COUNTIFS($Q$5:$Q$1000,$Q6,$T$5:$T$1000,"Macro",$G$5:$G$1000,"&gt;0"))/(COUNTIFS($Q$5:$Q$1000,$Q6,$T$5:$T$1000,"Macro")*SUMIFS($G$5:$G$1000,$Q$5:$Q$1000,$Q6,$T$5:$T$1000,"Macro")/COUNTIFS($Q$5:$Q$1000,$Q6,$T$5:$T$1000,"Macro",$G$5:$G$1000,"&gt;0"))))</f>
        <v/>
      </c>
    </row>
    <row r="7">
      <c r="A7" s="55">
        <f>IF(NOT((COUNTA($B7:$K7)+COUNTA($O7))&gt;0),"",IF($T7="Macro",COUNTIFS($T$5:$T7,"Macro",$Q$5:$Q7,$Q7),IF(N($S7)=0,"?",COUNTIFS(INDEX($T$5:$T$1000,1):INDEX($T$5:$T$1000,$S7-4),"Macro",INDEX($Q$5:$Q$1000,1):INDEX($Q$5:$Q$1000,$S7-4),INDEX($Q$5:$Q$1000,$S7-4))&amp;"."&amp;COUNTIFS($S$5:$S7,$S7,$T$5:$T7,"Sub"))))</f>
        <v/>
      </c>
      <c r="B7" s="56" t="n"/>
      <c r="C7" s="57" t="n"/>
      <c r="D7" s="58" t="n"/>
      <c r="E7" s="58" t="n"/>
      <c r="F7" s="58" t="n"/>
      <c r="G7" s="59" t="n"/>
      <c r="H7" s="59" t="n"/>
      <c r="I7" s="59" t="n"/>
      <c r="J7" s="59" t="n"/>
      <c r="K7" s="59" t="n"/>
      <c r="L7" s="60">
        <f>IF(NOT((COUNTA($B7:$K7)+COUNTA($O7))&gt;0),"",IF(ISNUMBER($F7),1,IF(N($U7)&gt;0,AVERAGEIFS($V$5:$V$1000,$S$5:$S$1000,ROW(),$T$5:$T$1000,"Sub"),$V7)))</f>
        <v/>
      </c>
      <c r="M7" s="55">
        <f>IF($L7="","",IF($L7&gt;=1,"Completado",IF($L7&gt;0,"En curso","Pendiente")))</f>
        <v/>
      </c>
      <c r="N7" s="55">
        <f>IF(NOT((COUNTA($B7:$K7)+COUNTA($O7))&gt;0),"",IF(ISNUMBER($F7),IF(AND(ISNUMBER($E7),$F7&gt;$E7),"Cumplida con "&amp;($F7-$E7)&amp;IF($F7-$E7=1," día"," días")&amp;" de retraso","Cumplida"),IF(N($L7)&gt;=1,"Cumplida",IF(NOT(ISNUMBER($E7)),"Sin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plazo")))))))</f>
        <v/>
      </c>
      <c r="O7" s="57" t="n"/>
      <c r="P7" s="61">
        <f>IF(NOT((COUNTA($B7:$K7)+COUNTA($O7))&gt;0),"",IF((IF($C7="","Falta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",""))="","✔ OK","⚠ "&amp;LEFT(IF($C7="","Falta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",""),LEN(IF($C7="","Falta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",""))-3)))</f>
        <v/>
      </c>
      <c r="Q7" s="62">
        <f>IF(NOT((COUNTA($B7:$K7)+COUNTA($O7))&gt;0),"",IF(AND($T7="Sub",N($S7)&gt;0),IF(ISNUMBER(INDEX($D$5:$D$1000,$S7-4)),DATE(YEAR(INDEX($D$5:$D$1000,$S7-4)),MONTH(INDEX($D$5:$D$1000,$S7-4)),1),IF(ISNUMBER(INDEX($E$5:$E$1000,$S7-4)),DATE(YEAR(INDEX($E$5:$E$1000,$S7-4)),MONTH(INDEX($E$5:$E$1000,$S7-4)),1),MesCiclo)),IF(ISNUMBER($D7),DATE(YEAR($D7),MONTH($D7),1),IF(ISNUMBER($E7),DATE(YEAR($E7),MONTH($E7),1),MesCiclo))))</f>
        <v/>
      </c>
      <c r="R7" s="63">
        <f>IF(OR($Q7="",$Q7&lt;&gt;MesCiclo),"",COUNTIF($Q$5:$Q7,MesCiclo))</f>
        <v/>
      </c>
      <c r="S7" s="63">
        <f>IF($T7="","",IF($T7="Macro",ROW(),IFERROR(LOOKUP(2,1/($T$5:$T7="Macro"),ROW($T$5:$T7)),0)))</f>
        <v/>
      </c>
      <c r="T7" s="63">
        <f>IF(NOT((COUNTA($B7:$K7)+COUNTA($O7))&gt;0),"",IF($B7="Subactividad","Sub","Macro"))</f>
        <v/>
      </c>
      <c r="U7" s="63">
        <f>IF($T7="Macro",COUNTIFS($S$5:$S$1000,ROW(),$T$5:$T$1000,"Sub"),"")</f>
        <v/>
      </c>
      <c r="V7" s="63">
        <f>IF($T7="","",IF(ISNUMBER($F7),1,IFERROR(LOOKUP(2,1/($H7:$K7&lt;&gt;""),$H7:$K7),0)))</f>
        <v/>
      </c>
      <c r="W7" s="63">
        <f>IF($T7="","",IF(AND(ISNUMBER($F7),$F7&lt;=IF($Q7=MesCiclo,InicioCiclo,$Q7+MOD(2-WEEKDAY($Q7),7))+6),1,IF(ISNUMBER($H7),$H7,0)))</f>
        <v/>
      </c>
      <c r="X7" s="63">
        <f>IF($T7="","",IF(AND(ISNUMBER($F7),$F7&lt;=IF($Q7=MesCiclo,InicioCiclo,$Q7+MOD(2-WEEKDAY($Q7),7))+13),1,IF(ISNUMBER($I7),$I7,$W7)))</f>
        <v/>
      </c>
      <c r="Y7" s="63">
        <f>IF($T7="","",IF(AND(ISNUMBER($F7),$F7&lt;=IF($Q7=MesCiclo,InicioCiclo,$Q7+MOD(2-WEEKDAY($Q7),7))+20),1,IF(ISNUMBER($J7),$J7,$X7)))</f>
        <v/>
      </c>
      <c r="Z7" s="63">
        <f>IF($T7="","",IF(AND(ISNUMBER($F7),$F7&lt;=IF($Q7=MesCiclo,InicioCiclo,$Q7+MOD(2-WEEKDAY($Q7),7))+27),1,IF(ISNUMBER($K7),$K7,$Y7)))</f>
        <v/>
      </c>
      <c r="AA7" s="63">
        <f>IF($T7="","",IF(AND(ISNUMBER($F7),$F7&lt;=IF($Q7=MesCiclo,InicioCiclo,$Q7+MOD(2-WEEKDAY($Q7),7))+6),1,IF(N($U7)&gt;0,AVERAGEIFS($W$5:$W$1000,$S$5:$S$1000,ROW(),$T$5:$T$1000,"Sub"),$W7)))</f>
        <v/>
      </c>
      <c r="AB7" s="63">
        <f>IF($T7="","",IF(AND(ISNUMBER($F7),$F7&lt;=IF($Q7=MesCiclo,InicioCiclo,$Q7+MOD(2-WEEKDAY($Q7),7))+13),1,IF(N($U7)&gt;0,AVERAGEIFS($X$5:$X$1000,$S$5:$S$1000,ROW(),$T$5:$T$1000,"Sub"),$X7)))</f>
        <v/>
      </c>
      <c r="AC7" s="63">
        <f>IF($T7="","",IF(AND(ISNUMBER($F7),$F7&lt;=IF($Q7=MesCiclo,InicioCiclo,$Q7+MOD(2-WEEKDAY($Q7),7))+20),1,IF(N($U7)&gt;0,AVERAGEIFS($Y$5:$Y$1000,$S$5:$S$1000,ROW(),$T$5:$T$1000,"Sub"),$Y7)))</f>
        <v/>
      </c>
      <c r="AD7" s="63">
        <f>IF($T7="","",IF(AND(ISNUMBER($F7),$F7&lt;=IF($Q7=MesCiclo,InicioCiclo,$Q7+MOD(2-WEEKDAY($Q7),7))+27),1,IF(N($U7)&gt;0,AVERAGEIFS($Z$5:$Z$1000,$S$5:$S$1000,ROW(),$T$5:$T$1000,"Sub"),$Z7)))</f>
        <v/>
      </c>
      <c r="AE7" s="63">
        <f>IF($T7&lt;&gt;"Macro","",IF(COUNTIFS($Q$5:$Q$1000,$Q7,$T$5:$T$1000,"Macro",$G$5:$G$1000,"&gt;0")=0,1/COUNTIFS($Q$5:$Q$1000,$Q7,$T$5:$T$1000,"Macro"),IF(AND(ISNUMBER($G7),N($G7)&gt;0),$G7,SUMIFS($G$5:$G$1000,$Q$5:$Q$1000,$Q7,$T$5:$T$1000,"Macro")/COUNTIFS($Q$5:$Q$1000,$Q7,$T$5:$T$1000,"Macro",$G$5:$G$1000,"&gt;0"))/(COUNTIFS($Q$5:$Q$1000,$Q7,$T$5:$T$1000,"Macro")*SUMIFS($G$5:$G$1000,$Q$5:$Q$1000,$Q7,$T$5:$T$1000,"Macro")/COUNTIFS($Q$5:$Q$1000,$Q7,$T$5:$T$1000,"Macro",$G$5:$G$1000,"&gt;0"))))</f>
        <v/>
      </c>
    </row>
    <row r="8">
      <c r="A8" s="55">
        <f>IF(NOT((COUNTA($B8:$K8)+COUNTA($O8))&gt;0),"",IF($T8="Macro",COUNTIFS($T$5:$T8,"Macro",$Q$5:$Q8,$Q8),IF(N($S8)=0,"?",COUNTIFS(INDEX($T$5:$T$1000,1):INDEX($T$5:$T$1000,$S8-4),"Macro",INDEX($Q$5:$Q$1000,1):INDEX($Q$5:$Q$1000,$S8-4),INDEX($Q$5:$Q$1000,$S8-4))&amp;"."&amp;COUNTIFS($S$5:$S8,$S8,$T$5:$T8,"Sub"))))</f>
        <v/>
      </c>
      <c r="B8" s="56" t="n"/>
      <c r="C8" s="57" t="n"/>
      <c r="D8" s="58" t="n"/>
      <c r="E8" s="58" t="n"/>
      <c r="F8" s="58" t="n"/>
      <c r="G8" s="59" t="n"/>
      <c r="H8" s="59" t="n"/>
      <c r="I8" s="59" t="n"/>
      <c r="J8" s="59" t="n"/>
      <c r="K8" s="59" t="n"/>
      <c r="L8" s="60">
        <f>IF(NOT((COUNTA($B8:$K8)+COUNTA($O8))&gt;0),"",IF(ISNUMBER($F8),1,IF(N($U8)&gt;0,AVERAGEIFS($V$5:$V$1000,$S$5:$S$1000,ROW(),$T$5:$T$1000,"Sub"),$V8)))</f>
        <v/>
      </c>
      <c r="M8" s="55">
        <f>IF($L8="","",IF($L8&gt;=1,"Completado",IF($L8&gt;0,"En curso","Pendiente")))</f>
        <v/>
      </c>
      <c r="N8" s="55">
        <f>IF(NOT((COUNTA($B8:$K8)+COUNTA($O8))&gt;0),"",IF(ISNUMBER($F8),IF(AND(ISNUMBER($E8),$F8&gt;$E8),"Cumplida con "&amp;($F8-$E8)&amp;IF($F8-$E8=1," día"," días")&amp;" de retraso","Cumplida"),IF(N($L8)&gt;=1,"Cumplida",IF(NOT(ISNUMBER($E8)),"Sin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plazo")))))))</f>
        <v/>
      </c>
      <c r="O8" s="57" t="n"/>
      <c r="P8" s="61">
        <f>IF(NOT((COUNTA($B8:$K8)+COUNTA($O8))&gt;0),"",IF((IF($C8="","Falta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",""))="","✔ OK","⚠ "&amp;LEFT(IF($C8="","Falta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",""),LEN(IF($C8="","Falta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",""))-3)))</f>
        <v/>
      </c>
      <c r="Q8" s="62">
        <f>IF(NOT((COUNTA($B8:$K8)+COUNTA($O8))&gt;0),"",IF(AND($T8="Sub",N($S8)&gt;0),IF(ISNUMBER(INDEX($D$5:$D$1000,$S8-4)),DATE(YEAR(INDEX($D$5:$D$1000,$S8-4)),MONTH(INDEX($D$5:$D$1000,$S8-4)),1),IF(ISNUMBER(INDEX($E$5:$E$1000,$S8-4)),DATE(YEAR(INDEX($E$5:$E$1000,$S8-4)),MONTH(INDEX($E$5:$E$1000,$S8-4)),1),MesCiclo)),IF(ISNUMBER($D8),DATE(YEAR($D8),MONTH($D8),1),IF(ISNUMBER($E8),DATE(YEAR($E8),MONTH($E8),1),MesCiclo))))</f>
        <v/>
      </c>
      <c r="R8" s="63">
        <f>IF(OR($Q8="",$Q8&lt;&gt;MesCiclo),"",COUNTIF($Q$5:$Q8,MesCiclo))</f>
        <v/>
      </c>
      <c r="S8" s="63">
        <f>IF($T8="","",IF($T8="Macro",ROW(),IFERROR(LOOKUP(2,1/($T$5:$T8="Macro"),ROW($T$5:$T8)),0)))</f>
        <v/>
      </c>
      <c r="T8" s="63">
        <f>IF(NOT((COUNTA($B8:$K8)+COUNTA($O8))&gt;0),"",IF($B8="Subactividad","Sub","Macro"))</f>
        <v/>
      </c>
      <c r="U8" s="63">
        <f>IF($T8="Macro",COUNTIFS($S$5:$S$1000,ROW(),$T$5:$T$1000,"Sub"),"")</f>
        <v/>
      </c>
      <c r="V8" s="63">
        <f>IF($T8="","",IF(ISNUMBER($F8),1,IFERROR(LOOKUP(2,1/($H8:$K8&lt;&gt;""),$H8:$K8),0)))</f>
        <v/>
      </c>
      <c r="W8" s="63">
        <f>IF($T8="","",IF(AND(ISNUMBER($F8),$F8&lt;=IF($Q8=MesCiclo,InicioCiclo,$Q8+MOD(2-WEEKDAY($Q8),7))+6),1,IF(ISNUMBER($H8),$H8,0)))</f>
        <v/>
      </c>
      <c r="X8" s="63">
        <f>IF($T8="","",IF(AND(ISNUMBER($F8),$F8&lt;=IF($Q8=MesCiclo,InicioCiclo,$Q8+MOD(2-WEEKDAY($Q8),7))+13),1,IF(ISNUMBER($I8),$I8,$W8)))</f>
        <v/>
      </c>
      <c r="Y8" s="63">
        <f>IF($T8="","",IF(AND(ISNUMBER($F8),$F8&lt;=IF($Q8=MesCiclo,InicioCiclo,$Q8+MOD(2-WEEKDAY($Q8),7))+20),1,IF(ISNUMBER($J8),$J8,$X8)))</f>
        <v/>
      </c>
      <c r="Z8" s="63">
        <f>IF($T8="","",IF(AND(ISNUMBER($F8),$F8&lt;=IF($Q8=MesCiclo,InicioCiclo,$Q8+MOD(2-WEEKDAY($Q8),7))+27),1,IF(ISNUMBER($K8),$K8,$Y8)))</f>
        <v/>
      </c>
      <c r="AA8" s="63">
        <f>IF($T8="","",IF(AND(ISNUMBER($F8),$F8&lt;=IF($Q8=MesCiclo,InicioCiclo,$Q8+MOD(2-WEEKDAY($Q8),7))+6),1,IF(N($U8)&gt;0,AVERAGEIFS($W$5:$W$1000,$S$5:$S$1000,ROW(),$T$5:$T$1000,"Sub"),$W8)))</f>
        <v/>
      </c>
      <c r="AB8" s="63">
        <f>IF($T8="","",IF(AND(ISNUMBER($F8),$F8&lt;=IF($Q8=MesCiclo,InicioCiclo,$Q8+MOD(2-WEEKDAY($Q8),7))+13),1,IF(N($U8)&gt;0,AVERAGEIFS($X$5:$X$1000,$S$5:$S$1000,ROW(),$T$5:$T$1000,"Sub"),$X8)))</f>
        <v/>
      </c>
      <c r="AC8" s="63">
        <f>IF($T8="","",IF(AND(ISNUMBER($F8),$F8&lt;=IF($Q8=MesCiclo,InicioCiclo,$Q8+MOD(2-WEEKDAY($Q8),7))+20),1,IF(N($U8)&gt;0,AVERAGEIFS($Y$5:$Y$1000,$S$5:$S$1000,ROW(),$T$5:$T$1000,"Sub"),$Y8)))</f>
        <v/>
      </c>
      <c r="AD8" s="63">
        <f>IF($T8="","",IF(AND(ISNUMBER($F8),$F8&lt;=IF($Q8=MesCiclo,InicioCiclo,$Q8+MOD(2-WEEKDAY($Q8),7))+27),1,IF(N($U8)&gt;0,AVERAGEIFS($Z$5:$Z$1000,$S$5:$S$1000,ROW(),$T$5:$T$1000,"Sub"),$Z8)))</f>
        <v/>
      </c>
      <c r="AE8" s="63">
        <f>IF($T8&lt;&gt;"Macro","",IF(COUNTIFS($Q$5:$Q$1000,$Q8,$T$5:$T$1000,"Macro",$G$5:$G$1000,"&gt;0")=0,1/COUNTIFS($Q$5:$Q$1000,$Q8,$T$5:$T$1000,"Macro"),IF(AND(ISNUMBER($G8),N($G8)&gt;0),$G8,SUMIFS($G$5:$G$1000,$Q$5:$Q$1000,$Q8,$T$5:$T$1000,"Macro")/COUNTIFS($Q$5:$Q$1000,$Q8,$T$5:$T$1000,"Macro",$G$5:$G$1000,"&gt;0"))/(COUNTIFS($Q$5:$Q$1000,$Q8,$T$5:$T$1000,"Macro")*SUMIFS($G$5:$G$1000,$Q$5:$Q$1000,$Q8,$T$5:$T$1000,"Macro")/COUNTIFS($Q$5:$Q$1000,$Q8,$T$5:$T$1000,"Macro",$G$5:$G$1000,"&gt;0"))))</f>
        <v/>
      </c>
    </row>
    <row r="9">
      <c r="A9" s="55">
        <f>IF(NOT((COUNTA($B9:$K9)+COUNTA($O9))&gt;0),"",IF($T9="Macro",COUNTIFS($T$5:$T9,"Macro",$Q$5:$Q9,$Q9),IF(N($S9)=0,"?",COUNTIFS(INDEX($T$5:$T$1000,1):INDEX($T$5:$T$1000,$S9-4),"Macro",INDEX($Q$5:$Q$1000,1):INDEX($Q$5:$Q$1000,$S9-4),INDEX($Q$5:$Q$1000,$S9-4))&amp;"."&amp;COUNTIFS($S$5:$S9,$S9,$T$5:$T9,"Sub"))))</f>
        <v/>
      </c>
      <c r="B9" s="56" t="n"/>
      <c r="C9" s="57" t="n"/>
      <c r="D9" s="58" t="n"/>
      <c r="E9" s="58" t="n"/>
      <c r="F9" s="58" t="n"/>
      <c r="G9" s="59" t="n"/>
      <c r="H9" s="59" t="n"/>
      <c r="I9" s="59" t="n"/>
      <c r="J9" s="59" t="n"/>
      <c r="K9" s="59" t="n"/>
      <c r="L9" s="60">
        <f>IF(NOT((COUNTA($B9:$K9)+COUNTA($O9))&gt;0),"",IF(ISNUMBER($F9),1,IF(N($U9)&gt;0,AVERAGEIFS($V$5:$V$1000,$S$5:$S$1000,ROW(),$T$5:$T$1000,"Sub"),$V9)))</f>
        <v/>
      </c>
      <c r="M9" s="55">
        <f>IF($L9="","",IF($L9&gt;=1,"Completado",IF($L9&gt;0,"En curso","Pendiente")))</f>
        <v/>
      </c>
      <c r="N9" s="55">
        <f>IF(NOT((COUNTA($B9:$K9)+COUNTA($O9))&gt;0),"",IF(ISNUMBER($F9),IF(AND(ISNUMBER($E9),$F9&gt;$E9),"Cumplida con "&amp;($F9-$E9)&amp;IF($F9-$E9=1," día"," días")&amp;" de retraso","Cumplida"),IF(N($L9)&gt;=1,"Cumplida",IF(NOT(ISNUMBER($E9)),"Sin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plazo")))))))</f>
        <v/>
      </c>
      <c r="O9" s="57" t="n"/>
      <c r="P9" s="61">
        <f>IF(NOT((COUNTA($B9:$K9)+COUNTA($O9))&gt;0),"",IF((IF($C9="","Falta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",""))="","✔ OK","⚠ "&amp;LEFT(IF($C9="","Falta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",""),LEN(IF($C9="","Falta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",""))-3)))</f>
        <v/>
      </c>
      <c r="Q9" s="62">
        <f>IF(NOT((COUNTA($B9:$K9)+COUNTA($O9))&gt;0),"",IF(AND($T9="Sub",N($S9)&gt;0),IF(ISNUMBER(INDEX($D$5:$D$1000,$S9-4)),DATE(YEAR(INDEX($D$5:$D$1000,$S9-4)),MONTH(INDEX($D$5:$D$1000,$S9-4)),1),IF(ISNUMBER(INDEX($E$5:$E$1000,$S9-4)),DATE(YEAR(INDEX($E$5:$E$1000,$S9-4)),MONTH(INDEX($E$5:$E$1000,$S9-4)),1),MesCiclo)),IF(ISNUMBER($D9),DATE(YEAR($D9),MONTH($D9),1),IF(ISNUMBER($E9),DATE(YEAR($E9),MONTH($E9),1),MesCiclo))))</f>
        <v/>
      </c>
      <c r="R9" s="63">
        <f>IF(OR($Q9="",$Q9&lt;&gt;MesCiclo),"",COUNTIF($Q$5:$Q9,MesCiclo))</f>
        <v/>
      </c>
      <c r="S9" s="63">
        <f>IF($T9="","",IF($T9="Macro",ROW(),IFERROR(LOOKUP(2,1/($T$5:$T9="Macro"),ROW($T$5:$T9)),0)))</f>
        <v/>
      </c>
      <c r="T9" s="63">
        <f>IF(NOT((COUNTA($B9:$K9)+COUNTA($O9))&gt;0),"",IF($B9="Subactividad","Sub","Macro"))</f>
        <v/>
      </c>
      <c r="U9" s="63">
        <f>IF($T9="Macro",COUNTIFS($S$5:$S$1000,ROW(),$T$5:$T$1000,"Sub"),"")</f>
        <v/>
      </c>
      <c r="V9" s="63">
        <f>IF($T9="","",IF(ISNUMBER($F9),1,IFERROR(LOOKUP(2,1/($H9:$K9&lt;&gt;""),$H9:$K9),0)))</f>
        <v/>
      </c>
      <c r="W9" s="63">
        <f>IF($T9="","",IF(AND(ISNUMBER($F9),$F9&lt;=IF($Q9=MesCiclo,InicioCiclo,$Q9+MOD(2-WEEKDAY($Q9),7))+6),1,IF(ISNUMBER($H9),$H9,0)))</f>
        <v/>
      </c>
      <c r="X9" s="63">
        <f>IF($T9="","",IF(AND(ISNUMBER($F9),$F9&lt;=IF($Q9=MesCiclo,InicioCiclo,$Q9+MOD(2-WEEKDAY($Q9),7))+13),1,IF(ISNUMBER($I9),$I9,$W9)))</f>
        <v/>
      </c>
      <c r="Y9" s="63">
        <f>IF($T9="","",IF(AND(ISNUMBER($F9),$F9&lt;=IF($Q9=MesCiclo,InicioCiclo,$Q9+MOD(2-WEEKDAY($Q9),7))+20),1,IF(ISNUMBER($J9),$J9,$X9)))</f>
        <v/>
      </c>
      <c r="Z9" s="63">
        <f>IF($T9="","",IF(AND(ISNUMBER($F9),$F9&lt;=IF($Q9=MesCiclo,InicioCiclo,$Q9+MOD(2-WEEKDAY($Q9),7))+27),1,IF(ISNUMBER($K9),$K9,$Y9)))</f>
        <v/>
      </c>
      <c r="AA9" s="63">
        <f>IF($T9="","",IF(AND(ISNUMBER($F9),$F9&lt;=IF($Q9=MesCiclo,InicioCiclo,$Q9+MOD(2-WEEKDAY($Q9),7))+6),1,IF(N($U9)&gt;0,AVERAGEIFS($W$5:$W$1000,$S$5:$S$1000,ROW(),$T$5:$T$1000,"Sub"),$W9)))</f>
        <v/>
      </c>
      <c r="AB9" s="63">
        <f>IF($T9="","",IF(AND(ISNUMBER($F9),$F9&lt;=IF($Q9=MesCiclo,InicioCiclo,$Q9+MOD(2-WEEKDAY($Q9),7))+13),1,IF(N($U9)&gt;0,AVERAGEIFS($X$5:$X$1000,$S$5:$S$1000,ROW(),$T$5:$T$1000,"Sub"),$X9)))</f>
        <v/>
      </c>
      <c r="AC9" s="63">
        <f>IF($T9="","",IF(AND(ISNUMBER($F9),$F9&lt;=IF($Q9=MesCiclo,InicioCiclo,$Q9+MOD(2-WEEKDAY($Q9),7))+20),1,IF(N($U9)&gt;0,AVERAGEIFS($Y$5:$Y$1000,$S$5:$S$1000,ROW(),$T$5:$T$1000,"Sub"),$Y9)))</f>
        <v/>
      </c>
      <c r="AD9" s="63">
        <f>IF($T9="","",IF(AND(ISNUMBER($F9),$F9&lt;=IF($Q9=MesCiclo,InicioCiclo,$Q9+MOD(2-WEEKDAY($Q9),7))+27),1,IF(N($U9)&gt;0,AVERAGEIFS($Z$5:$Z$1000,$S$5:$S$1000,ROW(),$T$5:$T$1000,"Sub"),$Z9)))</f>
        <v/>
      </c>
      <c r="AE9" s="63">
        <f>IF($T9&lt;&gt;"Macro","",IF(COUNTIFS($Q$5:$Q$1000,$Q9,$T$5:$T$1000,"Macro",$G$5:$G$1000,"&gt;0")=0,1/COUNTIFS($Q$5:$Q$1000,$Q9,$T$5:$T$1000,"Macro"),IF(AND(ISNUMBER($G9),N($G9)&gt;0),$G9,SUMIFS($G$5:$G$1000,$Q$5:$Q$1000,$Q9,$T$5:$T$1000,"Macro")/COUNTIFS($Q$5:$Q$1000,$Q9,$T$5:$T$1000,"Macro",$G$5:$G$1000,"&gt;0"))/(COUNTIFS($Q$5:$Q$1000,$Q9,$T$5:$T$1000,"Macro")*SUMIFS($G$5:$G$1000,$Q$5:$Q$1000,$Q9,$T$5:$T$1000,"Macro")/COUNTIFS($Q$5:$Q$1000,$Q9,$T$5:$T$1000,"Macro",$G$5:$G$1000,"&gt;0"))))</f>
        <v/>
      </c>
    </row>
    <row r="10">
      <c r="A10" s="55">
        <f>IF(NOT((COUNTA($B10:$K10)+COUNTA($O10))&gt;0),"",IF($T10="Macro",COUNTIFS($T$5:$T10,"Macro",$Q$5:$Q10,$Q10),IF(N($S10)=0,"?",COUNTIFS(INDEX($T$5:$T$1000,1):INDEX($T$5:$T$1000,$S10-4),"Macro",INDEX($Q$5:$Q$1000,1):INDEX($Q$5:$Q$1000,$S10-4),INDEX($Q$5:$Q$1000,$S10-4))&amp;"."&amp;COUNTIFS($S$5:$S10,$S10,$T$5:$T10,"Sub"))))</f>
        <v/>
      </c>
      <c r="B10" s="56" t="n"/>
      <c r="C10" s="57" t="n"/>
      <c r="D10" s="58" t="n"/>
      <c r="E10" s="58" t="n"/>
      <c r="F10" s="58" t="n"/>
      <c r="G10" s="59" t="n"/>
      <c r="H10" s="59" t="n"/>
      <c r="I10" s="59" t="n"/>
      <c r="J10" s="59" t="n"/>
      <c r="K10" s="59" t="n"/>
      <c r="L10" s="60">
        <f>IF(NOT((COUNTA($B10:$K10)+COUNTA($O10))&gt;0),"",IF(ISNUMBER($F10),1,IF(N($U10)&gt;0,AVERAGEIFS($V$5:$V$1000,$S$5:$S$1000,ROW(),$T$5:$T$1000,"Sub"),$V10)))</f>
        <v/>
      </c>
      <c r="M10" s="55">
        <f>IF($L10="","",IF($L10&gt;=1,"Completado",IF($L10&gt;0,"En curso","Pendiente")))</f>
        <v/>
      </c>
      <c r="N10" s="55">
        <f>IF(NOT((COUNTA($B10:$K10)+COUNTA($O10))&gt;0),"",IF(ISNUMBER($F10),IF(AND(ISNUMBER($E10),$F10&gt;$E10),"Cumplida con "&amp;($F10-$E10)&amp;IF($F10-$E10=1," día"," días")&amp;" de retraso","Cumplida"),IF(N($L10)&gt;=1,"Cumplida",IF(NOT(ISNUMBER($E10)),"Sin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plazo")))))))</f>
        <v/>
      </c>
      <c r="O10" s="57" t="n"/>
      <c r="P10" s="61">
        <f>IF(NOT((COUNTA($B10:$K10)+COUNTA($O10))&gt;0),"",IF((IF($C10="","Falta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",""))="","✔ OK","⚠ "&amp;LEFT(IF($C10="","Falta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",""),LEN(IF($C10="","Falta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",""))-3)))</f>
        <v/>
      </c>
      <c r="Q10" s="62">
        <f>IF(NOT((COUNTA($B10:$K10)+COUNTA($O10))&gt;0),"",IF(AND($T10="Sub",N($S10)&gt;0),IF(ISNUMBER(INDEX($D$5:$D$1000,$S10-4)),DATE(YEAR(INDEX($D$5:$D$1000,$S10-4)),MONTH(INDEX($D$5:$D$1000,$S10-4)),1),IF(ISNUMBER(INDEX($E$5:$E$1000,$S10-4)),DATE(YEAR(INDEX($E$5:$E$1000,$S10-4)),MONTH(INDEX($E$5:$E$1000,$S10-4)),1),MesCiclo)),IF(ISNUMBER($D10),DATE(YEAR($D10),MONTH($D10),1),IF(ISNUMBER($E10),DATE(YEAR($E10),MONTH($E10),1),MesCiclo))))</f>
        <v/>
      </c>
      <c r="R10" s="63">
        <f>IF(OR($Q10="",$Q10&lt;&gt;MesCiclo),"",COUNTIF($Q$5:$Q10,MesCiclo))</f>
        <v/>
      </c>
      <c r="S10" s="63">
        <f>IF($T10="","",IF($T10="Macro",ROW(),IFERROR(LOOKUP(2,1/($T$5:$T10="Macro"),ROW($T$5:$T10)),0)))</f>
        <v/>
      </c>
      <c r="T10" s="63">
        <f>IF(NOT((COUNTA($B10:$K10)+COUNTA($O10))&gt;0),"",IF($B10="Subactividad","Sub","Macro"))</f>
        <v/>
      </c>
      <c r="U10" s="63">
        <f>IF($T10="Macro",COUNTIFS($S$5:$S$1000,ROW(),$T$5:$T$1000,"Sub"),"")</f>
        <v/>
      </c>
      <c r="V10" s="63">
        <f>IF($T10="","",IF(ISNUMBER($F10),1,IFERROR(LOOKUP(2,1/($H10:$K10&lt;&gt;""),$H10:$K10),0)))</f>
        <v/>
      </c>
      <c r="W10" s="63">
        <f>IF($T10="","",IF(AND(ISNUMBER($F10),$F10&lt;=IF($Q10=MesCiclo,InicioCiclo,$Q10+MOD(2-WEEKDAY($Q10),7))+6),1,IF(ISNUMBER($H10),$H10,0)))</f>
        <v/>
      </c>
      <c r="X10" s="63">
        <f>IF($T10="","",IF(AND(ISNUMBER($F10),$F10&lt;=IF($Q10=MesCiclo,InicioCiclo,$Q10+MOD(2-WEEKDAY($Q10),7))+13),1,IF(ISNUMBER($I10),$I10,$W10)))</f>
        <v/>
      </c>
      <c r="Y10" s="63">
        <f>IF($T10="","",IF(AND(ISNUMBER($F10),$F10&lt;=IF($Q10=MesCiclo,InicioCiclo,$Q10+MOD(2-WEEKDAY($Q10),7))+20),1,IF(ISNUMBER($J10),$J10,$X10)))</f>
        <v/>
      </c>
      <c r="Z10" s="63">
        <f>IF($T10="","",IF(AND(ISNUMBER($F10),$F10&lt;=IF($Q10=MesCiclo,InicioCiclo,$Q10+MOD(2-WEEKDAY($Q10),7))+27),1,IF(ISNUMBER($K10),$K10,$Y10)))</f>
        <v/>
      </c>
      <c r="AA10" s="63">
        <f>IF($T10="","",IF(AND(ISNUMBER($F10),$F10&lt;=IF($Q10=MesCiclo,InicioCiclo,$Q10+MOD(2-WEEKDAY($Q10),7))+6),1,IF(N($U10)&gt;0,AVERAGEIFS($W$5:$W$1000,$S$5:$S$1000,ROW(),$T$5:$T$1000,"Sub"),$W10)))</f>
        <v/>
      </c>
      <c r="AB10" s="63">
        <f>IF($T10="","",IF(AND(ISNUMBER($F10),$F10&lt;=IF($Q10=MesCiclo,InicioCiclo,$Q10+MOD(2-WEEKDAY($Q10),7))+13),1,IF(N($U10)&gt;0,AVERAGEIFS($X$5:$X$1000,$S$5:$S$1000,ROW(),$T$5:$T$1000,"Sub"),$X10)))</f>
        <v/>
      </c>
      <c r="AC10" s="63">
        <f>IF($T10="","",IF(AND(ISNUMBER($F10),$F10&lt;=IF($Q10=MesCiclo,InicioCiclo,$Q10+MOD(2-WEEKDAY($Q10),7))+20),1,IF(N($U10)&gt;0,AVERAGEIFS($Y$5:$Y$1000,$S$5:$S$1000,ROW(),$T$5:$T$1000,"Sub"),$Y10)))</f>
        <v/>
      </c>
      <c r="AD10" s="63">
        <f>IF($T10="","",IF(AND(ISNUMBER($F10),$F10&lt;=IF($Q10=MesCiclo,InicioCiclo,$Q10+MOD(2-WEEKDAY($Q10),7))+27),1,IF(N($U10)&gt;0,AVERAGEIFS($Z$5:$Z$1000,$S$5:$S$1000,ROW(),$T$5:$T$1000,"Sub"),$Z10)))</f>
        <v/>
      </c>
      <c r="AE10" s="63">
        <f>IF($T10&lt;&gt;"Macro","",IF(COUNTIFS($Q$5:$Q$1000,$Q10,$T$5:$T$1000,"Macro",$G$5:$G$1000,"&gt;0")=0,1/COUNTIFS($Q$5:$Q$1000,$Q10,$T$5:$T$1000,"Macro"),IF(AND(ISNUMBER($G10),N($G10)&gt;0),$G10,SUMIFS($G$5:$G$1000,$Q$5:$Q$1000,$Q10,$T$5:$T$1000,"Macro")/COUNTIFS($Q$5:$Q$1000,$Q10,$T$5:$T$1000,"Macro",$G$5:$G$1000,"&gt;0"))/(COUNTIFS($Q$5:$Q$1000,$Q10,$T$5:$T$1000,"Macro")*SUMIFS($G$5:$G$1000,$Q$5:$Q$1000,$Q10,$T$5:$T$1000,"Macro")/COUNTIFS($Q$5:$Q$1000,$Q10,$T$5:$T$1000,"Macro",$G$5:$G$1000,"&gt;0"))))</f>
        <v/>
      </c>
    </row>
    <row r="11">
      <c r="A11" s="55">
        <f>IF(NOT((COUNTA($B11:$K11)+COUNTA($O11))&gt;0),"",IF($T11="Macro",COUNTIFS($T$5:$T11,"Macro",$Q$5:$Q11,$Q11),IF(N($S11)=0,"?",COUNTIFS(INDEX($T$5:$T$1000,1):INDEX($T$5:$T$1000,$S11-4),"Macro",INDEX($Q$5:$Q$1000,1):INDEX($Q$5:$Q$1000,$S11-4),INDEX($Q$5:$Q$1000,$S11-4))&amp;"."&amp;COUNTIFS($S$5:$S11,$S11,$T$5:$T11,"Sub"))))</f>
        <v/>
      </c>
      <c r="B11" s="56" t="n"/>
      <c r="C11" s="57" t="n"/>
      <c r="D11" s="58" t="n"/>
      <c r="E11" s="58" t="n"/>
      <c r="F11" s="58" t="n"/>
      <c r="G11" s="59" t="n"/>
      <c r="H11" s="59" t="n"/>
      <c r="I11" s="59" t="n"/>
      <c r="J11" s="59" t="n"/>
      <c r="K11" s="59" t="n"/>
      <c r="L11" s="60">
        <f>IF(NOT((COUNTA($B11:$K11)+COUNTA($O11))&gt;0),"",IF(ISNUMBER($F11),1,IF(N($U11)&gt;0,AVERAGEIFS($V$5:$V$1000,$S$5:$S$1000,ROW(),$T$5:$T$1000,"Sub"),$V11)))</f>
        <v/>
      </c>
      <c r="M11" s="55">
        <f>IF($L11="","",IF($L11&gt;=1,"Completado",IF($L11&gt;0,"En curso","Pendiente")))</f>
        <v/>
      </c>
      <c r="N11" s="55">
        <f>IF(NOT((COUNTA($B11:$K11)+COUNTA($O11))&gt;0),"",IF(ISNUMBER($F11),IF(AND(ISNUMBER($E11),$F11&gt;$E11),"Cumplida con "&amp;($F11-$E11)&amp;IF($F11-$E11=1," día"," días")&amp;" de retraso","Cumplida"),IF(N($L11)&gt;=1,"Cumplida",IF(NOT(ISNUMBER($E11)),"Sin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plazo")))))))</f>
        <v/>
      </c>
      <c r="O11" s="57" t="n"/>
      <c r="P11" s="61">
        <f>IF(NOT((COUNTA($B11:$K11)+COUNTA($O11))&gt;0),"",IF((IF($C11="","Falta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",""))="","✔ OK","⚠ "&amp;LEFT(IF($C11="","Falta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",""),LEN(IF($C11="","Falta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",""))-3)))</f>
        <v/>
      </c>
      <c r="Q11" s="62">
        <f>IF(NOT((COUNTA($B11:$K11)+COUNTA($O11))&gt;0),"",IF(AND($T11="Sub",N($S11)&gt;0),IF(ISNUMBER(INDEX($D$5:$D$1000,$S11-4)),DATE(YEAR(INDEX($D$5:$D$1000,$S11-4)),MONTH(INDEX($D$5:$D$1000,$S11-4)),1),IF(ISNUMBER(INDEX($E$5:$E$1000,$S11-4)),DATE(YEAR(INDEX($E$5:$E$1000,$S11-4)),MONTH(INDEX($E$5:$E$1000,$S11-4)),1),MesCiclo)),IF(ISNUMBER($D11),DATE(YEAR($D11),MONTH($D11),1),IF(ISNUMBER($E11),DATE(YEAR($E11),MONTH($E11),1),MesCiclo))))</f>
        <v/>
      </c>
      <c r="R11" s="63">
        <f>IF(OR($Q11="",$Q11&lt;&gt;MesCiclo),"",COUNTIF($Q$5:$Q11,MesCiclo))</f>
        <v/>
      </c>
      <c r="S11" s="63">
        <f>IF($T11="","",IF($T11="Macro",ROW(),IFERROR(LOOKUP(2,1/($T$5:$T11="Macro"),ROW($T$5:$T11)),0)))</f>
        <v/>
      </c>
      <c r="T11" s="63">
        <f>IF(NOT((COUNTA($B11:$K11)+COUNTA($O11))&gt;0),"",IF($B11="Subactividad","Sub","Macro"))</f>
        <v/>
      </c>
      <c r="U11" s="63">
        <f>IF($T11="Macro",COUNTIFS($S$5:$S$1000,ROW(),$T$5:$T$1000,"Sub"),"")</f>
        <v/>
      </c>
      <c r="V11" s="63">
        <f>IF($T11="","",IF(ISNUMBER($F11),1,IFERROR(LOOKUP(2,1/($H11:$K11&lt;&gt;""),$H11:$K11),0)))</f>
        <v/>
      </c>
      <c r="W11" s="63">
        <f>IF($T11="","",IF(AND(ISNUMBER($F11),$F11&lt;=IF($Q11=MesCiclo,InicioCiclo,$Q11+MOD(2-WEEKDAY($Q11),7))+6),1,IF(ISNUMBER($H11),$H11,0)))</f>
        <v/>
      </c>
      <c r="X11" s="63">
        <f>IF($T11="","",IF(AND(ISNUMBER($F11),$F11&lt;=IF($Q11=MesCiclo,InicioCiclo,$Q11+MOD(2-WEEKDAY($Q11),7))+13),1,IF(ISNUMBER($I11),$I11,$W11)))</f>
        <v/>
      </c>
      <c r="Y11" s="63">
        <f>IF($T11="","",IF(AND(ISNUMBER($F11),$F11&lt;=IF($Q11=MesCiclo,InicioCiclo,$Q11+MOD(2-WEEKDAY($Q11),7))+20),1,IF(ISNUMBER($J11),$J11,$X11)))</f>
        <v/>
      </c>
      <c r="Z11" s="63">
        <f>IF($T11="","",IF(AND(ISNUMBER($F11),$F11&lt;=IF($Q11=MesCiclo,InicioCiclo,$Q11+MOD(2-WEEKDAY($Q11),7))+27),1,IF(ISNUMBER($K11),$K11,$Y11)))</f>
        <v/>
      </c>
      <c r="AA11" s="63">
        <f>IF($T11="","",IF(AND(ISNUMBER($F11),$F11&lt;=IF($Q11=MesCiclo,InicioCiclo,$Q11+MOD(2-WEEKDAY($Q11),7))+6),1,IF(N($U11)&gt;0,AVERAGEIFS($W$5:$W$1000,$S$5:$S$1000,ROW(),$T$5:$T$1000,"Sub"),$W11)))</f>
        <v/>
      </c>
      <c r="AB11" s="63">
        <f>IF($T11="","",IF(AND(ISNUMBER($F11),$F11&lt;=IF($Q11=MesCiclo,InicioCiclo,$Q11+MOD(2-WEEKDAY($Q11),7))+13),1,IF(N($U11)&gt;0,AVERAGEIFS($X$5:$X$1000,$S$5:$S$1000,ROW(),$T$5:$T$1000,"Sub"),$X11)))</f>
        <v/>
      </c>
      <c r="AC11" s="63">
        <f>IF($T11="","",IF(AND(ISNUMBER($F11),$F11&lt;=IF($Q11=MesCiclo,InicioCiclo,$Q11+MOD(2-WEEKDAY($Q11),7))+20),1,IF(N($U11)&gt;0,AVERAGEIFS($Y$5:$Y$1000,$S$5:$S$1000,ROW(),$T$5:$T$1000,"Sub"),$Y11)))</f>
        <v/>
      </c>
      <c r="AD11" s="63">
        <f>IF($T11="","",IF(AND(ISNUMBER($F11),$F11&lt;=IF($Q11=MesCiclo,InicioCiclo,$Q11+MOD(2-WEEKDAY($Q11),7))+27),1,IF(N($U11)&gt;0,AVERAGEIFS($Z$5:$Z$1000,$S$5:$S$1000,ROW(),$T$5:$T$1000,"Sub"),$Z11)))</f>
        <v/>
      </c>
      <c r="AE11" s="63">
        <f>IF($T11&lt;&gt;"Macro","",IF(COUNTIFS($Q$5:$Q$1000,$Q11,$T$5:$T$1000,"Macro",$G$5:$G$1000,"&gt;0")=0,1/COUNTIFS($Q$5:$Q$1000,$Q11,$T$5:$T$1000,"Macro"),IF(AND(ISNUMBER($G11),N($G11)&gt;0),$G11,SUMIFS($G$5:$G$1000,$Q$5:$Q$1000,$Q11,$T$5:$T$1000,"Macro")/COUNTIFS($Q$5:$Q$1000,$Q11,$T$5:$T$1000,"Macro",$G$5:$G$1000,"&gt;0"))/(COUNTIFS($Q$5:$Q$1000,$Q11,$T$5:$T$1000,"Macro")*SUMIFS($G$5:$G$1000,$Q$5:$Q$1000,$Q11,$T$5:$T$1000,"Macro")/COUNTIFS($Q$5:$Q$1000,$Q11,$T$5:$T$1000,"Macro",$G$5:$G$1000,"&gt;0"))))</f>
        <v/>
      </c>
    </row>
    <row r="12">
      <c r="A12" s="55">
        <f>IF(NOT((COUNTA($B12:$K12)+COUNTA($O12))&gt;0),"",IF($T12="Macro",COUNTIFS($T$5:$T12,"Macro",$Q$5:$Q12,$Q12),IF(N($S12)=0,"?",COUNTIFS(INDEX($T$5:$T$1000,1):INDEX($T$5:$T$1000,$S12-4),"Macro",INDEX($Q$5:$Q$1000,1):INDEX($Q$5:$Q$1000,$S12-4),INDEX($Q$5:$Q$1000,$S12-4))&amp;"."&amp;COUNTIFS($S$5:$S12,$S12,$T$5:$T12,"Sub"))))</f>
        <v/>
      </c>
      <c r="B12" s="56" t="n"/>
      <c r="C12" s="57" t="n"/>
      <c r="D12" s="58" t="n"/>
      <c r="E12" s="58" t="n"/>
      <c r="F12" s="58" t="n"/>
      <c r="G12" s="59" t="n"/>
      <c r="H12" s="59" t="n"/>
      <c r="I12" s="59" t="n"/>
      <c r="J12" s="59" t="n"/>
      <c r="K12" s="59" t="n"/>
      <c r="L12" s="60">
        <f>IF(NOT((COUNTA($B12:$K12)+COUNTA($O12))&gt;0),"",IF(ISNUMBER($F12),1,IF(N($U12)&gt;0,AVERAGEIFS($V$5:$V$1000,$S$5:$S$1000,ROW(),$T$5:$T$1000,"Sub"),$V12)))</f>
        <v/>
      </c>
      <c r="M12" s="55">
        <f>IF($L12="","",IF($L12&gt;=1,"Completado",IF($L12&gt;0,"En curso","Pendiente")))</f>
        <v/>
      </c>
      <c r="N12" s="55">
        <f>IF(NOT((COUNTA($B12:$K12)+COUNTA($O12))&gt;0),"",IF(ISNUMBER($F12),IF(AND(ISNUMBER($E12),$F12&gt;$E12),"Cumplida con "&amp;($F12-$E12)&amp;IF($F12-$E12=1," día"," días")&amp;" de retraso","Cumplida"),IF(N($L12)&gt;=1,"Cumplida",IF(NOT(ISNUMBER($E12)),"Sin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plazo")))))))</f>
        <v/>
      </c>
      <c r="O12" s="57" t="n"/>
      <c r="P12" s="61">
        <f>IF(NOT((COUNTA($B12:$K12)+COUNTA($O12))&gt;0),"",IF((IF($C12="","Falta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",""))="","✔ OK","⚠ "&amp;LEFT(IF($C12="","Falta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",""),LEN(IF($C12="","Falta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",""))-3)))</f>
        <v/>
      </c>
      <c r="Q12" s="62">
        <f>IF(NOT((COUNTA($B12:$K12)+COUNTA($O12))&gt;0),"",IF(AND($T12="Sub",N($S12)&gt;0),IF(ISNUMBER(INDEX($D$5:$D$1000,$S12-4)),DATE(YEAR(INDEX($D$5:$D$1000,$S12-4)),MONTH(INDEX($D$5:$D$1000,$S12-4)),1),IF(ISNUMBER(INDEX($E$5:$E$1000,$S12-4)),DATE(YEAR(INDEX($E$5:$E$1000,$S12-4)),MONTH(INDEX($E$5:$E$1000,$S12-4)),1),MesCiclo)),IF(ISNUMBER($D12),DATE(YEAR($D12),MONTH($D12),1),IF(ISNUMBER($E12),DATE(YEAR($E12),MONTH($E12),1),MesCiclo))))</f>
        <v/>
      </c>
      <c r="R12" s="63">
        <f>IF(OR($Q12="",$Q12&lt;&gt;MesCiclo),"",COUNTIF($Q$5:$Q12,MesCiclo))</f>
        <v/>
      </c>
      <c r="S12" s="63">
        <f>IF($T12="","",IF($T12="Macro",ROW(),IFERROR(LOOKUP(2,1/($T$5:$T12="Macro"),ROW($T$5:$T12)),0)))</f>
        <v/>
      </c>
      <c r="T12" s="63">
        <f>IF(NOT((COUNTA($B12:$K12)+COUNTA($O12))&gt;0),"",IF($B12="Subactividad","Sub","Macro"))</f>
        <v/>
      </c>
      <c r="U12" s="63">
        <f>IF($T12="Macro",COUNTIFS($S$5:$S$1000,ROW(),$T$5:$T$1000,"Sub"),"")</f>
        <v/>
      </c>
      <c r="V12" s="63">
        <f>IF($T12="","",IF(ISNUMBER($F12),1,IFERROR(LOOKUP(2,1/($H12:$K12&lt;&gt;""),$H12:$K12),0)))</f>
        <v/>
      </c>
      <c r="W12" s="63">
        <f>IF($T12="","",IF(AND(ISNUMBER($F12),$F12&lt;=IF($Q12=MesCiclo,InicioCiclo,$Q12+MOD(2-WEEKDAY($Q12),7))+6),1,IF(ISNUMBER($H12),$H12,0)))</f>
        <v/>
      </c>
      <c r="X12" s="63">
        <f>IF($T12="","",IF(AND(ISNUMBER($F12),$F12&lt;=IF($Q12=MesCiclo,InicioCiclo,$Q12+MOD(2-WEEKDAY($Q12),7))+13),1,IF(ISNUMBER($I12),$I12,$W12)))</f>
        <v/>
      </c>
      <c r="Y12" s="63">
        <f>IF($T12="","",IF(AND(ISNUMBER($F12),$F12&lt;=IF($Q12=MesCiclo,InicioCiclo,$Q12+MOD(2-WEEKDAY($Q12),7))+20),1,IF(ISNUMBER($J12),$J12,$X12)))</f>
        <v/>
      </c>
      <c r="Z12" s="63">
        <f>IF($T12="","",IF(AND(ISNUMBER($F12),$F12&lt;=IF($Q12=MesCiclo,InicioCiclo,$Q12+MOD(2-WEEKDAY($Q12),7))+27),1,IF(ISNUMBER($K12),$K12,$Y12)))</f>
        <v/>
      </c>
      <c r="AA12" s="63">
        <f>IF($T12="","",IF(AND(ISNUMBER($F12),$F12&lt;=IF($Q12=MesCiclo,InicioCiclo,$Q12+MOD(2-WEEKDAY($Q12),7))+6),1,IF(N($U12)&gt;0,AVERAGEIFS($W$5:$W$1000,$S$5:$S$1000,ROW(),$T$5:$T$1000,"Sub"),$W12)))</f>
        <v/>
      </c>
      <c r="AB12" s="63">
        <f>IF($T12="","",IF(AND(ISNUMBER($F12),$F12&lt;=IF($Q12=MesCiclo,InicioCiclo,$Q12+MOD(2-WEEKDAY($Q12),7))+13),1,IF(N($U12)&gt;0,AVERAGEIFS($X$5:$X$1000,$S$5:$S$1000,ROW(),$T$5:$T$1000,"Sub"),$X12)))</f>
        <v/>
      </c>
      <c r="AC12" s="63">
        <f>IF($T12="","",IF(AND(ISNUMBER($F12),$F12&lt;=IF($Q12=MesCiclo,InicioCiclo,$Q12+MOD(2-WEEKDAY($Q12),7))+20),1,IF(N($U12)&gt;0,AVERAGEIFS($Y$5:$Y$1000,$S$5:$S$1000,ROW(),$T$5:$T$1000,"Sub"),$Y12)))</f>
        <v/>
      </c>
      <c r="AD12" s="63">
        <f>IF($T12="","",IF(AND(ISNUMBER($F12),$F12&lt;=IF($Q12=MesCiclo,InicioCiclo,$Q12+MOD(2-WEEKDAY($Q12),7))+27),1,IF(N($U12)&gt;0,AVERAGEIFS($Z$5:$Z$1000,$S$5:$S$1000,ROW(),$T$5:$T$1000,"Sub"),$Z12)))</f>
        <v/>
      </c>
      <c r="AE12" s="63">
        <f>IF($T12&lt;&gt;"Macro","",IF(COUNTIFS($Q$5:$Q$1000,$Q12,$T$5:$T$1000,"Macro",$G$5:$G$1000,"&gt;0")=0,1/COUNTIFS($Q$5:$Q$1000,$Q12,$T$5:$T$1000,"Macro"),IF(AND(ISNUMBER($G12),N($G12)&gt;0),$G12,SUMIFS($G$5:$G$1000,$Q$5:$Q$1000,$Q12,$T$5:$T$1000,"Macro")/COUNTIFS($Q$5:$Q$1000,$Q12,$T$5:$T$1000,"Macro",$G$5:$G$1000,"&gt;0"))/(COUNTIFS($Q$5:$Q$1000,$Q12,$T$5:$T$1000,"Macro")*SUMIFS($G$5:$G$1000,$Q$5:$Q$1000,$Q12,$T$5:$T$1000,"Macro")/COUNTIFS($Q$5:$Q$1000,$Q12,$T$5:$T$1000,"Macro",$G$5:$G$1000,"&gt;0"))))</f>
        <v/>
      </c>
    </row>
    <row r="13">
      <c r="A13" s="55">
        <f>IF(NOT((COUNTA($B13:$K13)+COUNTA($O13))&gt;0),"",IF($T13="Macro",COUNTIFS($T$5:$T13,"Macro",$Q$5:$Q13,$Q13),IF(N($S13)=0,"?",COUNTIFS(INDEX($T$5:$T$1000,1):INDEX($T$5:$T$1000,$S13-4),"Macro",INDEX($Q$5:$Q$1000,1):INDEX($Q$5:$Q$1000,$S13-4),INDEX($Q$5:$Q$1000,$S13-4))&amp;"."&amp;COUNTIFS($S$5:$S13,$S13,$T$5:$T13,"Sub"))))</f>
        <v/>
      </c>
      <c r="B13" s="56" t="n"/>
      <c r="C13" s="57" t="n"/>
      <c r="D13" s="58" t="n"/>
      <c r="E13" s="58" t="n"/>
      <c r="F13" s="58" t="n"/>
      <c r="G13" s="59" t="n"/>
      <c r="H13" s="59" t="n"/>
      <c r="I13" s="59" t="n"/>
      <c r="J13" s="59" t="n"/>
      <c r="K13" s="59" t="n"/>
      <c r="L13" s="60">
        <f>IF(NOT((COUNTA($B13:$K13)+COUNTA($O13))&gt;0),"",IF(ISNUMBER($F13),1,IF(N($U13)&gt;0,AVERAGEIFS($V$5:$V$1000,$S$5:$S$1000,ROW(),$T$5:$T$1000,"Sub"),$V13)))</f>
        <v/>
      </c>
      <c r="M13" s="55">
        <f>IF($L13="","",IF($L13&gt;=1,"Completado",IF($L13&gt;0,"En curso","Pendiente")))</f>
        <v/>
      </c>
      <c r="N13" s="55">
        <f>IF(NOT((COUNTA($B13:$K13)+COUNTA($O13))&gt;0),"",IF(ISNUMBER($F13),IF(AND(ISNUMBER($E13),$F13&gt;$E13),"Cumplida con "&amp;($F13-$E13)&amp;IF($F13-$E13=1," día"," días")&amp;" de retraso","Cumplida"),IF(N($L13)&gt;=1,"Cumplida",IF(NOT(ISNUMBER($E13)),"Sin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plazo")))))))</f>
        <v/>
      </c>
      <c r="O13" s="57" t="n"/>
      <c r="P13" s="61">
        <f>IF(NOT((COUNTA($B13:$K13)+COUNTA($O13))&gt;0),"",IF((IF($C13="","Falta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",""))="","✔ OK","⚠ "&amp;LEFT(IF($C13="","Falta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",""),LEN(IF($C13="","Falta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",""))-3)))</f>
        <v/>
      </c>
      <c r="Q13" s="62">
        <f>IF(NOT((COUNTA($B13:$K13)+COUNTA($O13))&gt;0),"",IF(AND($T13="Sub",N($S13)&gt;0),IF(ISNUMBER(INDEX($D$5:$D$1000,$S13-4)),DATE(YEAR(INDEX($D$5:$D$1000,$S13-4)),MONTH(INDEX($D$5:$D$1000,$S13-4)),1),IF(ISNUMBER(INDEX($E$5:$E$1000,$S13-4)),DATE(YEAR(INDEX($E$5:$E$1000,$S13-4)),MONTH(INDEX($E$5:$E$1000,$S13-4)),1),MesCiclo)),IF(ISNUMBER($D13),DATE(YEAR($D13),MONTH($D13),1),IF(ISNUMBER($E13),DATE(YEAR($E13),MONTH($E13),1),MesCiclo))))</f>
        <v/>
      </c>
      <c r="R13" s="63">
        <f>IF(OR($Q13="",$Q13&lt;&gt;MesCiclo),"",COUNTIF($Q$5:$Q13,MesCiclo))</f>
        <v/>
      </c>
      <c r="S13" s="63">
        <f>IF($T13="","",IF($T13="Macro",ROW(),IFERROR(LOOKUP(2,1/($T$5:$T13="Macro"),ROW($T$5:$T13)),0)))</f>
        <v/>
      </c>
      <c r="T13" s="63">
        <f>IF(NOT((COUNTA($B13:$K13)+COUNTA($O13))&gt;0),"",IF($B13="Subactividad","Sub","Macro"))</f>
        <v/>
      </c>
      <c r="U13" s="63">
        <f>IF($T13="Macro",COUNTIFS($S$5:$S$1000,ROW(),$T$5:$T$1000,"Sub"),"")</f>
        <v/>
      </c>
      <c r="V13" s="63">
        <f>IF($T13="","",IF(ISNUMBER($F13),1,IFERROR(LOOKUP(2,1/($H13:$K13&lt;&gt;""),$H13:$K13),0)))</f>
        <v/>
      </c>
      <c r="W13" s="63">
        <f>IF($T13="","",IF(AND(ISNUMBER($F13),$F13&lt;=IF($Q13=MesCiclo,InicioCiclo,$Q13+MOD(2-WEEKDAY($Q13),7))+6),1,IF(ISNUMBER($H13),$H13,0)))</f>
        <v/>
      </c>
      <c r="X13" s="63">
        <f>IF($T13="","",IF(AND(ISNUMBER($F13),$F13&lt;=IF($Q13=MesCiclo,InicioCiclo,$Q13+MOD(2-WEEKDAY($Q13),7))+13),1,IF(ISNUMBER($I13),$I13,$W13)))</f>
        <v/>
      </c>
      <c r="Y13" s="63">
        <f>IF($T13="","",IF(AND(ISNUMBER($F13),$F13&lt;=IF($Q13=MesCiclo,InicioCiclo,$Q13+MOD(2-WEEKDAY($Q13),7))+20),1,IF(ISNUMBER($J13),$J13,$X13)))</f>
        <v/>
      </c>
      <c r="Z13" s="63">
        <f>IF($T13="","",IF(AND(ISNUMBER($F13),$F13&lt;=IF($Q13=MesCiclo,InicioCiclo,$Q13+MOD(2-WEEKDAY($Q13),7))+27),1,IF(ISNUMBER($K13),$K13,$Y13)))</f>
        <v/>
      </c>
      <c r="AA13" s="63">
        <f>IF($T13="","",IF(AND(ISNUMBER($F13),$F13&lt;=IF($Q13=MesCiclo,InicioCiclo,$Q13+MOD(2-WEEKDAY($Q13),7))+6),1,IF(N($U13)&gt;0,AVERAGEIFS($W$5:$W$1000,$S$5:$S$1000,ROW(),$T$5:$T$1000,"Sub"),$W13)))</f>
        <v/>
      </c>
      <c r="AB13" s="63">
        <f>IF($T13="","",IF(AND(ISNUMBER($F13),$F13&lt;=IF($Q13=MesCiclo,InicioCiclo,$Q13+MOD(2-WEEKDAY($Q13),7))+13),1,IF(N($U13)&gt;0,AVERAGEIFS($X$5:$X$1000,$S$5:$S$1000,ROW(),$T$5:$T$1000,"Sub"),$X13)))</f>
        <v/>
      </c>
      <c r="AC13" s="63">
        <f>IF($T13="","",IF(AND(ISNUMBER($F13),$F13&lt;=IF($Q13=MesCiclo,InicioCiclo,$Q13+MOD(2-WEEKDAY($Q13),7))+20),1,IF(N($U13)&gt;0,AVERAGEIFS($Y$5:$Y$1000,$S$5:$S$1000,ROW(),$T$5:$T$1000,"Sub"),$Y13)))</f>
        <v/>
      </c>
      <c r="AD13" s="63">
        <f>IF($T13="","",IF(AND(ISNUMBER($F13),$F13&lt;=IF($Q13=MesCiclo,InicioCiclo,$Q13+MOD(2-WEEKDAY($Q13),7))+27),1,IF(N($U13)&gt;0,AVERAGEIFS($Z$5:$Z$1000,$S$5:$S$1000,ROW(),$T$5:$T$1000,"Sub"),$Z13)))</f>
        <v/>
      </c>
      <c r="AE13" s="63">
        <f>IF($T13&lt;&gt;"Macro","",IF(COUNTIFS($Q$5:$Q$1000,$Q13,$T$5:$T$1000,"Macro",$G$5:$G$1000,"&gt;0")=0,1/COUNTIFS($Q$5:$Q$1000,$Q13,$T$5:$T$1000,"Macro"),IF(AND(ISNUMBER($G13),N($G13)&gt;0),$G13,SUMIFS($G$5:$G$1000,$Q$5:$Q$1000,$Q13,$T$5:$T$1000,"Macro")/COUNTIFS($Q$5:$Q$1000,$Q13,$T$5:$T$1000,"Macro",$G$5:$G$1000,"&gt;0"))/(COUNTIFS($Q$5:$Q$1000,$Q13,$T$5:$T$1000,"Macro")*SUMIFS($G$5:$G$1000,$Q$5:$Q$1000,$Q13,$T$5:$T$1000,"Macro")/COUNTIFS($Q$5:$Q$1000,$Q13,$T$5:$T$1000,"Macro",$G$5:$G$1000,"&gt;0"))))</f>
        <v/>
      </c>
    </row>
    <row r="14">
      <c r="A14" s="55">
        <f>IF(NOT((COUNTA($B14:$K14)+COUNTA($O14))&gt;0),"",IF($T14="Macro",COUNTIFS($T$5:$T14,"Macro",$Q$5:$Q14,$Q14),IF(N($S14)=0,"?",COUNTIFS(INDEX($T$5:$T$1000,1):INDEX($T$5:$T$1000,$S14-4),"Macro",INDEX($Q$5:$Q$1000,1):INDEX($Q$5:$Q$1000,$S14-4),INDEX($Q$5:$Q$1000,$S14-4))&amp;"."&amp;COUNTIFS($S$5:$S14,$S14,$T$5:$T14,"Sub"))))</f>
        <v/>
      </c>
      <c r="B14" s="56" t="n"/>
      <c r="C14" s="57" t="n"/>
      <c r="D14" s="58" t="n"/>
      <c r="E14" s="58" t="n"/>
      <c r="F14" s="58" t="n"/>
      <c r="G14" s="59" t="n"/>
      <c r="H14" s="59" t="n"/>
      <c r="I14" s="59" t="n"/>
      <c r="J14" s="59" t="n"/>
      <c r="K14" s="59" t="n"/>
      <c r="L14" s="60">
        <f>IF(NOT((COUNTA($B14:$K14)+COUNTA($O14))&gt;0),"",IF(ISNUMBER($F14),1,IF(N($U14)&gt;0,AVERAGEIFS($V$5:$V$1000,$S$5:$S$1000,ROW(),$T$5:$T$1000,"Sub"),$V14)))</f>
        <v/>
      </c>
      <c r="M14" s="55">
        <f>IF($L14="","",IF($L14&gt;=1,"Completado",IF($L14&gt;0,"En curso","Pendiente")))</f>
        <v/>
      </c>
      <c r="N14" s="55">
        <f>IF(NOT((COUNTA($B14:$K14)+COUNTA($O14))&gt;0),"",IF(ISNUMBER($F14),IF(AND(ISNUMBER($E14),$F14&gt;$E14),"Cumplida con "&amp;($F14-$E14)&amp;IF($F14-$E14=1," día"," días")&amp;" de retraso","Cumplida"),IF(N($L14)&gt;=1,"Cumplida",IF(NOT(ISNUMBER($E14)),"Sin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plazo")))))))</f>
        <v/>
      </c>
      <c r="O14" s="57" t="n"/>
      <c r="P14" s="61">
        <f>IF(NOT((COUNTA($B14:$K14)+COUNTA($O14))&gt;0),"",IF((IF($C14="","Falta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",""))="","✔ OK","⚠ "&amp;LEFT(IF($C14="","Falta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",""),LEN(IF($C14="","Falta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",""))-3)))</f>
        <v/>
      </c>
      <c r="Q14" s="62">
        <f>IF(NOT((COUNTA($B14:$K14)+COUNTA($O14))&gt;0),"",IF(AND($T14="Sub",N($S14)&gt;0),IF(ISNUMBER(INDEX($D$5:$D$1000,$S14-4)),DATE(YEAR(INDEX($D$5:$D$1000,$S14-4)),MONTH(INDEX($D$5:$D$1000,$S14-4)),1),IF(ISNUMBER(INDEX($E$5:$E$1000,$S14-4)),DATE(YEAR(INDEX($E$5:$E$1000,$S14-4)),MONTH(INDEX($E$5:$E$1000,$S14-4)),1),MesCiclo)),IF(ISNUMBER($D14),DATE(YEAR($D14),MONTH($D14),1),IF(ISNUMBER($E14),DATE(YEAR($E14),MONTH($E14),1),MesCiclo))))</f>
        <v/>
      </c>
      <c r="R14" s="63">
        <f>IF(OR($Q14="",$Q14&lt;&gt;MesCiclo),"",COUNTIF($Q$5:$Q14,MesCiclo))</f>
        <v/>
      </c>
      <c r="S14" s="63">
        <f>IF($T14="","",IF($T14="Macro",ROW(),IFERROR(LOOKUP(2,1/($T$5:$T14="Macro"),ROW($T$5:$T14)),0)))</f>
        <v/>
      </c>
      <c r="T14" s="63">
        <f>IF(NOT((COUNTA($B14:$K14)+COUNTA($O14))&gt;0),"",IF($B14="Subactividad","Sub","Macro"))</f>
        <v/>
      </c>
      <c r="U14" s="63">
        <f>IF($T14="Macro",COUNTIFS($S$5:$S$1000,ROW(),$T$5:$T$1000,"Sub"),"")</f>
        <v/>
      </c>
      <c r="V14" s="63">
        <f>IF($T14="","",IF(ISNUMBER($F14),1,IFERROR(LOOKUP(2,1/($H14:$K14&lt;&gt;""),$H14:$K14),0)))</f>
        <v/>
      </c>
      <c r="W14" s="63">
        <f>IF($T14="","",IF(AND(ISNUMBER($F14),$F14&lt;=IF($Q14=MesCiclo,InicioCiclo,$Q14+MOD(2-WEEKDAY($Q14),7))+6),1,IF(ISNUMBER($H14),$H14,0)))</f>
        <v/>
      </c>
      <c r="X14" s="63">
        <f>IF($T14="","",IF(AND(ISNUMBER($F14),$F14&lt;=IF($Q14=MesCiclo,InicioCiclo,$Q14+MOD(2-WEEKDAY($Q14),7))+13),1,IF(ISNUMBER($I14),$I14,$W14)))</f>
        <v/>
      </c>
      <c r="Y14" s="63">
        <f>IF($T14="","",IF(AND(ISNUMBER($F14),$F14&lt;=IF($Q14=MesCiclo,InicioCiclo,$Q14+MOD(2-WEEKDAY($Q14),7))+20),1,IF(ISNUMBER($J14),$J14,$X14)))</f>
        <v/>
      </c>
      <c r="Z14" s="63">
        <f>IF($T14="","",IF(AND(ISNUMBER($F14),$F14&lt;=IF($Q14=MesCiclo,InicioCiclo,$Q14+MOD(2-WEEKDAY($Q14),7))+27),1,IF(ISNUMBER($K14),$K14,$Y14)))</f>
        <v/>
      </c>
      <c r="AA14" s="63">
        <f>IF($T14="","",IF(AND(ISNUMBER($F14),$F14&lt;=IF($Q14=MesCiclo,InicioCiclo,$Q14+MOD(2-WEEKDAY($Q14),7))+6),1,IF(N($U14)&gt;0,AVERAGEIFS($W$5:$W$1000,$S$5:$S$1000,ROW(),$T$5:$T$1000,"Sub"),$W14)))</f>
        <v/>
      </c>
      <c r="AB14" s="63">
        <f>IF($T14="","",IF(AND(ISNUMBER($F14),$F14&lt;=IF($Q14=MesCiclo,InicioCiclo,$Q14+MOD(2-WEEKDAY($Q14),7))+13),1,IF(N($U14)&gt;0,AVERAGEIFS($X$5:$X$1000,$S$5:$S$1000,ROW(),$T$5:$T$1000,"Sub"),$X14)))</f>
        <v/>
      </c>
      <c r="AC14" s="63">
        <f>IF($T14="","",IF(AND(ISNUMBER($F14),$F14&lt;=IF($Q14=MesCiclo,InicioCiclo,$Q14+MOD(2-WEEKDAY($Q14),7))+20),1,IF(N($U14)&gt;0,AVERAGEIFS($Y$5:$Y$1000,$S$5:$S$1000,ROW(),$T$5:$T$1000,"Sub"),$Y14)))</f>
        <v/>
      </c>
      <c r="AD14" s="63">
        <f>IF($T14="","",IF(AND(ISNUMBER($F14),$F14&lt;=IF($Q14=MesCiclo,InicioCiclo,$Q14+MOD(2-WEEKDAY($Q14),7))+27),1,IF(N($U14)&gt;0,AVERAGEIFS($Z$5:$Z$1000,$S$5:$S$1000,ROW(),$T$5:$T$1000,"Sub"),$Z14)))</f>
        <v/>
      </c>
      <c r="AE14" s="63">
        <f>IF($T14&lt;&gt;"Macro","",IF(COUNTIFS($Q$5:$Q$1000,$Q14,$T$5:$T$1000,"Macro",$G$5:$G$1000,"&gt;0")=0,1/COUNTIFS($Q$5:$Q$1000,$Q14,$T$5:$T$1000,"Macro"),IF(AND(ISNUMBER($G14),N($G14)&gt;0),$G14,SUMIFS($G$5:$G$1000,$Q$5:$Q$1000,$Q14,$T$5:$T$1000,"Macro")/COUNTIFS($Q$5:$Q$1000,$Q14,$T$5:$T$1000,"Macro",$G$5:$G$1000,"&gt;0"))/(COUNTIFS($Q$5:$Q$1000,$Q14,$T$5:$T$1000,"Macro")*SUMIFS($G$5:$G$1000,$Q$5:$Q$1000,$Q14,$T$5:$T$1000,"Macro")/COUNTIFS($Q$5:$Q$1000,$Q14,$T$5:$T$1000,"Macro",$G$5:$G$1000,"&gt;0"))))</f>
        <v/>
      </c>
    </row>
    <row r="15">
      <c r="A15" s="55">
        <f>IF(NOT((COUNTA($B15:$K15)+COUNTA($O15))&gt;0),"",IF($T15="Macro",COUNTIFS($T$5:$T15,"Macro",$Q$5:$Q15,$Q15),IF(N($S15)=0,"?",COUNTIFS(INDEX($T$5:$T$1000,1):INDEX($T$5:$T$1000,$S15-4),"Macro",INDEX($Q$5:$Q$1000,1):INDEX($Q$5:$Q$1000,$S15-4),INDEX($Q$5:$Q$1000,$S15-4))&amp;"."&amp;COUNTIFS($S$5:$S15,$S15,$T$5:$T15,"Sub"))))</f>
        <v/>
      </c>
      <c r="B15" s="56" t="n"/>
      <c r="C15" s="57" t="n"/>
      <c r="D15" s="58" t="n"/>
      <c r="E15" s="58" t="n"/>
      <c r="F15" s="58" t="n"/>
      <c r="G15" s="59" t="n"/>
      <c r="H15" s="59" t="n"/>
      <c r="I15" s="59" t="n"/>
      <c r="J15" s="59" t="n"/>
      <c r="K15" s="59" t="n"/>
      <c r="L15" s="60">
        <f>IF(NOT((COUNTA($B15:$K15)+COUNTA($O15))&gt;0),"",IF(ISNUMBER($F15),1,IF(N($U15)&gt;0,AVERAGEIFS($V$5:$V$1000,$S$5:$S$1000,ROW(),$T$5:$T$1000,"Sub"),$V15)))</f>
        <v/>
      </c>
      <c r="M15" s="55">
        <f>IF($L15="","",IF($L15&gt;=1,"Completado",IF($L15&gt;0,"En curso","Pendiente")))</f>
        <v/>
      </c>
      <c r="N15" s="55">
        <f>IF(NOT((COUNTA($B15:$K15)+COUNTA($O15))&gt;0),"",IF(ISNUMBER($F15),IF(AND(ISNUMBER($E15),$F15&gt;$E15),"Cumplida con "&amp;($F15-$E15)&amp;IF($F15-$E15=1," día"," días")&amp;" de retraso","Cumplida"),IF(N($L15)&gt;=1,"Cumplida",IF(NOT(ISNUMBER($E15)),"Sin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plazo")))))))</f>
        <v/>
      </c>
      <c r="O15" s="57" t="n"/>
      <c r="P15" s="61">
        <f>IF(NOT((COUNTA($B15:$K15)+COUNTA($O15))&gt;0),"",IF((IF($C15="","Falta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",""))="","✔ OK","⚠ "&amp;LEFT(IF($C15="","Falta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",""),LEN(IF($C15="","Falta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",""))-3)))</f>
        <v/>
      </c>
      <c r="Q15" s="62">
        <f>IF(NOT((COUNTA($B15:$K15)+COUNTA($O15))&gt;0),"",IF(AND($T15="Sub",N($S15)&gt;0),IF(ISNUMBER(INDEX($D$5:$D$1000,$S15-4)),DATE(YEAR(INDEX($D$5:$D$1000,$S15-4)),MONTH(INDEX($D$5:$D$1000,$S15-4)),1),IF(ISNUMBER(INDEX($E$5:$E$1000,$S15-4)),DATE(YEAR(INDEX($E$5:$E$1000,$S15-4)),MONTH(INDEX($E$5:$E$1000,$S15-4)),1),MesCiclo)),IF(ISNUMBER($D15),DATE(YEAR($D15),MONTH($D15),1),IF(ISNUMBER($E15),DATE(YEAR($E15),MONTH($E15),1),MesCiclo))))</f>
        <v/>
      </c>
      <c r="R15" s="63">
        <f>IF(OR($Q15="",$Q15&lt;&gt;MesCiclo),"",COUNTIF($Q$5:$Q15,MesCiclo))</f>
        <v/>
      </c>
      <c r="S15" s="63">
        <f>IF($T15="","",IF($T15="Macro",ROW(),IFERROR(LOOKUP(2,1/($T$5:$T15="Macro"),ROW($T$5:$T15)),0)))</f>
        <v/>
      </c>
      <c r="T15" s="63">
        <f>IF(NOT((COUNTA($B15:$K15)+COUNTA($O15))&gt;0),"",IF($B15="Subactividad","Sub","Macro"))</f>
        <v/>
      </c>
      <c r="U15" s="63">
        <f>IF($T15="Macro",COUNTIFS($S$5:$S$1000,ROW(),$T$5:$T$1000,"Sub"),"")</f>
        <v/>
      </c>
      <c r="V15" s="63">
        <f>IF($T15="","",IF(ISNUMBER($F15),1,IFERROR(LOOKUP(2,1/($H15:$K15&lt;&gt;""),$H15:$K15),0)))</f>
        <v/>
      </c>
      <c r="W15" s="63">
        <f>IF($T15="","",IF(AND(ISNUMBER($F15),$F15&lt;=IF($Q15=MesCiclo,InicioCiclo,$Q15+MOD(2-WEEKDAY($Q15),7))+6),1,IF(ISNUMBER($H15),$H15,0)))</f>
        <v/>
      </c>
      <c r="X15" s="63">
        <f>IF($T15="","",IF(AND(ISNUMBER($F15),$F15&lt;=IF($Q15=MesCiclo,InicioCiclo,$Q15+MOD(2-WEEKDAY($Q15),7))+13),1,IF(ISNUMBER($I15),$I15,$W15)))</f>
        <v/>
      </c>
      <c r="Y15" s="63">
        <f>IF($T15="","",IF(AND(ISNUMBER($F15),$F15&lt;=IF($Q15=MesCiclo,InicioCiclo,$Q15+MOD(2-WEEKDAY($Q15),7))+20),1,IF(ISNUMBER($J15),$J15,$X15)))</f>
        <v/>
      </c>
      <c r="Z15" s="63">
        <f>IF($T15="","",IF(AND(ISNUMBER($F15),$F15&lt;=IF($Q15=MesCiclo,InicioCiclo,$Q15+MOD(2-WEEKDAY($Q15),7))+27),1,IF(ISNUMBER($K15),$K15,$Y15)))</f>
        <v/>
      </c>
      <c r="AA15" s="63">
        <f>IF($T15="","",IF(AND(ISNUMBER($F15),$F15&lt;=IF($Q15=MesCiclo,InicioCiclo,$Q15+MOD(2-WEEKDAY($Q15),7))+6),1,IF(N($U15)&gt;0,AVERAGEIFS($W$5:$W$1000,$S$5:$S$1000,ROW(),$T$5:$T$1000,"Sub"),$W15)))</f>
        <v/>
      </c>
      <c r="AB15" s="63">
        <f>IF($T15="","",IF(AND(ISNUMBER($F15),$F15&lt;=IF($Q15=MesCiclo,InicioCiclo,$Q15+MOD(2-WEEKDAY($Q15),7))+13),1,IF(N($U15)&gt;0,AVERAGEIFS($X$5:$X$1000,$S$5:$S$1000,ROW(),$T$5:$T$1000,"Sub"),$X15)))</f>
        <v/>
      </c>
      <c r="AC15" s="63">
        <f>IF($T15="","",IF(AND(ISNUMBER($F15),$F15&lt;=IF($Q15=MesCiclo,InicioCiclo,$Q15+MOD(2-WEEKDAY($Q15),7))+20),1,IF(N($U15)&gt;0,AVERAGEIFS($Y$5:$Y$1000,$S$5:$S$1000,ROW(),$T$5:$T$1000,"Sub"),$Y15)))</f>
        <v/>
      </c>
      <c r="AD15" s="63">
        <f>IF($T15="","",IF(AND(ISNUMBER($F15),$F15&lt;=IF($Q15=MesCiclo,InicioCiclo,$Q15+MOD(2-WEEKDAY($Q15),7))+27),1,IF(N($U15)&gt;0,AVERAGEIFS($Z$5:$Z$1000,$S$5:$S$1000,ROW(),$T$5:$T$1000,"Sub"),$Z15)))</f>
        <v/>
      </c>
      <c r="AE15" s="63">
        <f>IF($T15&lt;&gt;"Macro","",IF(COUNTIFS($Q$5:$Q$1000,$Q15,$T$5:$T$1000,"Macro",$G$5:$G$1000,"&gt;0")=0,1/COUNTIFS($Q$5:$Q$1000,$Q15,$T$5:$T$1000,"Macro"),IF(AND(ISNUMBER($G15),N($G15)&gt;0),$G15,SUMIFS($G$5:$G$1000,$Q$5:$Q$1000,$Q15,$T$5:$T$1000,"Macro")/COUNTIFS($Q$5:$Q$1000,$Q15,$T$5:$T$1000,"Macro",$G$5:$G$1000,"&gt;0"))/(COUNTIFS($Q$5:$Q$1000,$Q15,$T$5:$T$1000,"Macro")*SUMIFS($G$5:$G$1000,$Q$5:$Q$1000,$Q15,$T$5:$T$1000,"Macro")/COUNTIFS($Q$5:$Q$1000,$Q15,$T$5:$T$1000,"Macro",$G$5:$G$1000,"&gt;0"))))</f>
        <v/>
      </c>
    </row>
    <row r="16">
      <c r="A16" s="55">
        <f>IF(NOT((COUNTA($B16:$K16)+COUNTA($O16))&gt;0),"",IF($T16="Macro",COUNTIFS($T$5:$T16,"Macro",$Q$5:$Q16,$Q16),IF(N($S16)=0,"?",COUNTIFS(INDEX($T$5:$T$1000,1):INDEX($T$5:$T$1000,$S16-4),"Macro",INDEX($Q$5:$Q$1000,1):INDEX($Q$5:$Q$1000,$S16-4),INDEX($Q$5:$Q$1000,$S16-4))&amp;"."&amp;COUNTIFS($S$5:$S16,$S16,$T$5:$T16,"Sub"))))</f>
        <v/>
      </c>
      <c r="B16" s="56" t="n"/>
      <c r="C16" s="57" t="n"/>
      <c r="D16" s="58" t="n"/>
      <c r="E16" s="58" t="n"/>
      <c r="F16" s="58" t="n"/>
      <c r="G16" s="59" t="n"/>
      <c r="H16" s="59" t="n"/>
      <c r="I16" s="59" t="n"/>
      <c r="J16" s="59" t="n"/>
      <c r="K16" s="59" t="n"/>
      <c r="L16" s="60">
        <f>IF(NOT((COUNTA($B16:$K16)+COUNTA($O16))&gt;0),"",IF(ISNUMBER($F16),1,IF(N($U16)&gt;0,AVERAGEIFS($V$5:$V$1000,$S$5:$S$1000,ROW(),$T$5:$T$1000,"Sub"),$V16)))</f>
        <v/>
      </c>
      <c r="M16" s="55">
        <f>IF($L16="","",IF($L16&gt;=1,"Completado",IF($L16&gt;0,"En curso","Pendiente")))</f>
        <v/>
      </c>
      <c r="N16" s="55">
        <f>IF(NOT((COUNTA($B16:$K16)+COUNTA($O16))&gt;0),"",IF(ISNUMBER($F16),IF(AND(ISNUMBER($E16),$F16&gt;$E16),"Cumplida con "&amp;($F16-$E16)&amp;IF($F16-$E16=1," día"," días")&amp;" de retraso","Cumplida"),IF(N($L16)&gt;=1,"Cumplida",IF(NOT(ISNUMBER($E16)),"Sin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plazo")))))))</f>
        <v/>
      </c>
      <c r="O16" s="57" t="n"/>
      <c r="P16" s="61">
        <f>IF(NOT((COUNTA($B16:$K16)+COUNTA($O16))&gt;0),"",IF((IF($C16="","Falta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",""))="","✔ OK","⚠ "&amp;LEFT(IF($C16="","Falta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",""),LEN(IF($C16="","Falta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",""))-3)))</f>
        <v/>
      </c>
      <c r="Q16" s="62">
        <f>IF(NOT((COUNTA($B16:$K16)+COUNTA($O16))&gt;0),"",IF(AND($T16="Sub",N($S16)&gt;0),IF(ISNUMBER(INDEX($D$5:$D$1000,$S16-4)),DATE(YEAR(INDEX($D$5:$D$1000,$S16-4)),MONTH(INDEX($D$5:$D$1000,$S16-4)),1),IF(ISNUMBER(INDEX($E$5:$E$1000,$S16-4)),DATE(YEAR(INDEX($E$5:$E$1000,$S16-4)),MONTH(INDEX($E$5:$E$1000,$S16-4)),1),MesCiclo)),IF(ISNUMBER($D16),DATE(YEAR($D16),MONTH($D16),1),IF(ISNUMBER($E16),DATE(YEAR($E16),MONTH($E16),1),MesCiclo))))</f>
        <v/>
      </c>
      <c r="R16" s="63">
        <f>IF(OR($Q16="",$Q16&lt;&gt;MesCiclo),"",COUNTIF($Q$5:$Q16,MesCiclo))</f>
        <v/>
      </c>
      <c r="S16" s="63">
        <f>IF($T16="","",IF($T16="Macro",ROW(),IFERROR(LOOKUP(2,1/($T$5:$T16="Macro"),ROW($T$5:$T16)),0)))</f>
        <v/>
      </c>
      <c r="T16" s="63">
        <f>IF(NOT((COUNTA($B16:$K16)+COUNTA($O16))&gt;0),"",IF($B16="Subactividad","Sub","Macro"))</f>
        <v/>
      </c>
      <c r="U16" s="63">
        <f>IF($T16="Macro",COUNTIFS($S$5:$S$1000,ROW(),$T$5:$T$1000,"Sub"),"")</f>
        <v/>
      </c>
      <c r="V16" s="63">
        <f>IF($T16="","",IF(ISNUMBER($F16),1,IFERROR(LOOKUP(2,1/($H16:$K16&lt;&gt;""),$H16:$K16),0)))</f>
        <v/>
      </c>
      <c r="W16" s="63">
        <f>IF($T16="","",IF(AND(ISNUMBER($F16),$F16&lt;=IF($Q16=MesCiclo,InicioCiclo,$Q16+MOD(2-WEEKDAY($Q16),7))+6),1,IF(ISNUMBER($H16),$H16,0)))</f>
        <v/>
      </c>
      <c r="X16" s="63">
        <f>IF($T16="","",IF(AND(ISNUMBER($F16),$F16&lt;=IF($Q16=MesCiclo,InicioCiclo,$Q16+MOD(2-WEEKDAY($Q16),7))+13),1,IF(ISNUMBER($I16),$I16,$W16)))</f>
        <v/>
      </c>
      <c r="Y16" s="63">
        <f>IF($T16="","",IF(AND(ISNUMBER($F16),$F16&lt;=IF($Q16=MesCiclo,InicioCiclo,$Q16+MOD(2-WEEKDAY($Q16),7))+20),1,IF(ISNUMBER($J16),$J16,$X16)))</f>
        <v/>
      </c>
      <c r="Z16" s="63">
        <f>IF($T16="","",IF(AND(ISNUMBER($F16),$F16&lt;=IF($Q16=MesCiclo,InicioCiclo,$Q16+MOD(2-WEEKDAY($Q16),7))+27),1,IF(ISNUMBER($K16),$K16,$Y16)))</f>
        <v/>
      </c>
      <c r="AA16" s="63">
        <f>IF($T16="","",IF(AND(ISNUMBER($F16),$F16&lt;=IF($Q16=MesCiclo,InicioCiclo,$Q16+MOD(2-WEEKDAY($Q16),7))+6),1,IF(N($U16)&gt;0,AVERAGEIFS($W$5:$W$1000,$S$5:$S$1000,ROW(),$T$5:$T$1000,"Sub"),$W16)))</f>
        <v/>
      </c>
      <c r="AB16" s="63">
        <f>IF($T16="","",IF(AND(ISNUMBER($F16),$F16&lt;=IF($Q16=MesCiclo,InicioCiclo,$Q16+MOD(2-WEEKDAY($Q16),7))+13),1,IF(N($U16)&gt;0,AVERAGEIFS($X$5:$X$1000,$S$5:$S$1000,ROW(),$T$5:$T$1000,"Sub"),$X16)))</f>
        <v/>
      </c>
      <c r="AC16" s="63">
        <f>IF($T16="","",IF(AND(ISNUMBER($F16),$F16&lt;=IF($Q16=MesCiclo,InicioCiclo,$Q16+MOD(2-WEEKDAY($Q16),7))+20),1,IF(N($U16)&gt;0,AVERAGEIFS($Y$5:$Y$1000,$S$5:$S$1000,ROW(),$T$5:$T$1000,"Sub"),$Y16)))</f>
        <v/>
      </c>
      <c r="AD16" s="63">
        <f>IF($T16="","",IF(AND(ISNUMBER($F16),$F16&lt;=IF($Q16=MesCiclo,InicioCiclo,$Q16+MOD(2-WEEKDAY($Q16),7))+27),1,IF(N($U16)&gt;0,AVERAGEIFS($Z$5:$Z$1000,$S$5:$S$1000,ROW(),$T$5:$T$1000,"Sub"),$Z16)))</f>
        <v/>
      </c>
      <c r="AE16" s="63">
        <f>IF($T16&lt;&gt;"Macro","",IF(COUNTIFS($Q$5:$Q$1000,$Q16,$T$5:$T$1000,"Macro",$G$5:$G$1000,"&gt;0")=0,1/COUNTIFS($Q$5:$Q$1000,$Q16,$T$5:$T$1000,"Macro"),IF(AND(ISNUMBER($G16),N($G16)&gt;0),$G16,SUMIFS($G$5:$G$1000,$Q$5:$Q$1000,$Q16,$T$5:$T$1000,"Macro")/COUNTIFS($Q$5:$Q$1000,$Q16,$T$5:$T$1000,"Macro",$G$5:$G$1000,"&gt;0"))/(COUNTIFS($Q$5:$Q$1000,$Q16,$T$5:$T$1000,"Macro")*SUMIFS($G$5:$G$1000,$Q$5:$Q$1000,$Q16,$T$5:$T$1000,"Macro")/COUNTIFS($Q$5:$Q$1000,$Q16,$T$5:$T$1000,"Macro",$G$5:$G$1000,"&gt;0"))))</f>
        <v/>
      </c>
    </row>
    <row r="17">
      <c r="A17" s="55">
        <f>IF(NOT((COUNTA($B17:$K17)+COUNTA($O17))&gt;0),"",IF($T17="Macro",COUNTIFS($T$5:$T17,"Macro",$Q$5:$Q17,$Q17),IF(N($S17)=0,"?",COUNTIFS(INDEX($T$5:$T$1000,1):INDEX($T$5:$T$1000,$S17-4),"Macro",INDEX($Q$5:$Q$1000,1):INDEX($Q$5:$Q$1000,$S17-4),INDEX($Q$5:$Q$1000,$S17-4))&amp;"."&amp;COUNTIFS($S$5:$S17,$S17,$T$5:$T17,"Sub"))))</f>
        <v/>
      </c>
      <c r="B17" s="56" t="n"/>
      <c r="C17" s="57" t="n"/>
      <c r="D17" s="58" t="n"/>
      <c r="E17" s="58" t="n"/>
      <c r="F17" s="58" t="n"/>
      <c r="G17" s="59" t="n"/>
      <c r="H17" s="59" t="n"/>
      <c r="I17" s="59" t="n"/>
      <c r="J17" s="59" t="n"/>
      <c r="K17" s="59" t="n"/>
      <c r="L17" s="60">
        <f>IF(NOT((COUNTA($B17:$K17)+COUNTA($O17))&gt;0),"",IF(ISNUMBER($F17),1,IF(N($U17)&gt;0,AVERAGEIFS($V$5:$V$1000,$S$5:$S$1000,ROW(),$T$5:$T$1000,"Sub"),$V17)))</f>
        <v/>
      </c>
      <c r="M17" s="55">
        <f>IF($L17="","",IF($L17&gt;=1,"Completado",IF($L17&gt;0,"En curso","Pendiente")))</f>
        <v/>
      </c>
      <c r="N17" s="55">
        <f>IF(NOT((COUNTA($B17:$K17)+COUNTA($O17))&gt;0),"",IF(ISNUMBER($F17),IF(AND(ISNUMBER($E17),$F17&gt;$E17),"Cumplida con "&amp;($F17-$E17)&amp;IF($F17-$E17=1," día"," días")&amp;" de retraso","Cumplida"),IF(N($L17)&gt;=1,"Cumplida",IF(NOT(ISNUMBER($E17)),"Sin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plazo")))))))</f>
        <v/>
      </c>
      <c r="O17" s="57" t="n"/>
      <c r="P17" s="61">
        <f>IF(NOT((COUNTA($B17:$K17)+COUNTA($O17))&gt;0),"",IF((IF($C17="","Falta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",""))="","✔ OK","⚠ "&amp;LEFT(IF($C17="","Falta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",""),LEN(IF($C17="","Falta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",""))-3)))</f>
        <v/>
      </c>
      <c r="Q17" s="62">
        <f>IF(NOT((COUNTA($B17:$K17)+COUNTA($O17))&gt;0),"",IF(AND($T17="Sub",N($S17)&gt;0),IF(ISNUMBER(INDEX($D$5:$D$1000,$S17-4)),DATE(YEAR(INDEX($D$5:$D$1000,$S17-4)),MONTH(INDEX($D$5:$D$1000,$S17-4)),1),IF(ISNUMBER(INDEX($E$5:$E$1000,$S17-4)),DATE(YEAR(INDEX($E$5:$E$1000,$S17-4)),MONTH(INDEX($E$5:$E$1000,$S17-4)),1),MesCiclo)),IF(ISNUMBER($D17),DATE(YEAR($D17),MONTH($D17),1),IF(ISNUMBER($E17),DATE(YEAR($E17),MONTH($E17),1),MesCiclo))))</f>
        <v/>
      </c>
      <c r="R17" s="63">
        <f>IF(OR($Q17="",$Q17&lt;&gt;MesCiclo),"",COUNTIF($Q$5:$Q17,MesCiclo))</f>
        <v/>
      </c>
      <c r="S17" s="63">
        <f>IF($T17="","",IF($T17="Macro",ROW(),IFERROR(LOOKUP(2,1/($T$5:$T17="Macro"),ROW($T$5:$T17)),0)))</f>
        <v/>
      </c>
      <c r="T17" s="63">
        <f>IF(NOT((COUNTA($B17:$K17)+COUNTA($O17))&gt;0),"",IF($B17="Subactividad","Sub","Macro"))</f>
        <v/>
      </c>
      <c r="U17" s="63">
        <f>IF($T17="Macro",COUNTIFS($S$5:$S$1000,ROW(),$T$5:$T$1000,"Sub"),"")</f>
        <v/>
      </c>
      <c r="V17" s="63">
        <f>IF($T17="","",IF(ISNUMBER($F17),1,IFERROR(LOOKUP(2,1/($H17:$K17&lt;&gt;""),$H17:$K17),0)))</f>
        <v/>
      </c>
      <c r="W17" s="63">
        <f>IF($T17="","",IF(AND(ISNUMBER($F17),$F17&lt;=IF($Q17=MesCiclo,InicioCiclo,$Q17+MOD(2-WEEKDAY($Q17),7))+6),1,IF(ISNUMBER($H17),$H17,0)))</f>
        <v/>
      </c>
      <c r="X17" s="63">
        <f>IF($T17="","",IF(AND(ISNUMBER($F17),$F17&lt;=IF($Q17=MesCiclo,InicioCiclo,$Q17+MOD(2-WEEKDAY($Q17),7))+13),1,IF(ISNUMBER($I17),$I17,$W17)))</f>
        <v/>
      </c>
      <c r="Y17" s="63">
        <f>IF($T17="","",IF(AND(ISNUMBER($F17),$F17&lt;=IF($Q17=MesCiclo,InicioCiclo,$Q17+MOD(2-WEEKDAY($Q17),7))+20),1,IF(ISNUMBER($J17),$J17,$X17)))</f>
        <v/>
      </c>
      <c r="Z17" s="63">
        <f>IF($T17="","",IF(AND(ISNUMBER($F17),$F17&lt;=IF($Q17=MesCiclo,InicioCiclo,$Q17+MOD(2-WEEKDAY($Q17),7))+27),1,IF(ISNUMBER($K17),$K17,$Y17)))</f>
        <v/>
      </c>
      <c r="AA17" s="63">
        <f>IF($T17="","",IF(AND(ISNUMBER($F17),$F17&lt;=IF($Q17=MesCiclo,InicioCiclo,$Q17+MOD(2-WEEKDAY($Q17),7))+6),1,IF(N($U17)&gt;0,AVERAGEIFS($W$5:$W$1000,$S$5:$S$1000,ROW(),$T$5:$T$1000,"Sub"),$W17)))</f>
        <v/>
      </c>
      <c r="AB17" s="63">
        <f>IF($T17="","",IF(AND(ISNUMBER($F17),$F17&lt;=IF($Q17=MesCiclo,InicioCiclo,$Q17+MOD(2-WEEKDAY($Q17),7))+13),1,IF(N($U17)&gt;0,AVERAGEIFS($X$5:$X$1000,$S$5:$S$1000,ROW(),$T$5:$T$1000,"Sub"),$X17)))</f>
        <v/>
      </c>
      <c r="AC17" s="63">
        <f>IF($T17="","",IF(AND(ISNUMBER($F17),$F17&lt;=IF($Q17=MesCiclo,InicioCiclo,$Q17+MOD(2-WEEKDAY($Q17),7))+20),1,IF(N($U17)&gt;0,AVERAGEIFS($Y$5:$Y$1000,$S$5:$S$1000,ROW(),$T$5:$T$1000,"Sub"),$Y17)))</f>
        <v/>
      </c>
      <c r="AD17" s="63">
        <f>IF($T17="","",IF(AND(ISNUMBER($F17),$F17&lt;=IF($Q17=MesCiclo,InicioCiclo,$Q17+MOD(2-WEEKDAY($Q17),7))+27),1,IF(N($U17)&gt;0,AVERAGEIFS($Z$5:$Z$1000,$S$5:$S$1000,ROW(),$T$5:$T$1000,"Sub"),$Z17)))</f>
        <v/>
      </c>
      <c r="AE17" s="63">
        <f>IF($T17&lt;&gt;"Macro","",IF(COUNTIFS($Q$5:$Q$1000,$Q17,$T$5:$T$1000,"Macro",$G$5:$G$1000,"&gt;0")=0,1/COUNTIFS($Q$5:$Q$1000,$Q17,$T$5:$T$1000,"Macro"),IF(AND(ISNUMBER($G17),N($G17)&gt;0),$G17,SUMIFS($G$5:$G$1000,$Q$5:$Q$1000,$Q17,$T$5:$T$1000,"Macro")/COUNTIFS($Q$5:$Q$1000,$Q17,$T$5:$T$1000,"Macro",$G$5:$G$1000,"&gt;0"))/(COUNTIFS($Q$5:$Q$1000,$Q17,$T$5:$T$1000,"Macro")*SUMIFS($G$5:$G$1000,$Q$5:$Q$1000,$Q17,$T$5:$T$1000,"Macro")/COUNTIFS($Q$5:$Q$1000,$Q17,$T$5:$T$1000,"Macro",$G$5:$G$1000,"&gt;0"))))</f>
        <v/>
      </c>
    </row>
    <row r="18">
      <c r="A18" s="55">
        <f>IF(NOT((COUNTA($B18:$K18)+COUNTA($O18))&gt;0),"",IF($T18="Macro",COUNTIFS($T$5:$T18,"Macro",$Q$5:$Q18,$Q18),IF(N($S18)=0,"?",COUNTIFS(INDEX($T$5:$T$1000,1):INDEX($T$5:$T$1000,$S18-4),"Macro",INDEX($Q$5:$Q$1000,1):INDEX($Q$5:$Q$1000,$S18-4),INDEX($Q$5:$Q$1000,$S18-4))&amp;"."&amp;COUNTIFS($S$5:$S18,$S18,$T$5:$T18,"Sub"))))</f>
        <v/>
      </c>
      <c r="B18" s="56" t="n"/>
      <c r="C18" s="57" t="n"/>
      <c r="D18" s="58" t="n"/>
      <c r="E18" s="58" t="n"/>
      <c r="F18" s="58" t="n"/>
      <c r="G18" s="59" t="n"/>
      <c r="H18" s="59" t="n"/>
      <c r="I18" s="59" t="n"/>
      <c r="J18" s="59" t="n"/>
      <c r="K18" s="59" t="n"/>
      <c r="L18" s="60">
        <f>IF(NOT((COUNTA($B18:$K18)+COUNTA($O18))&gt;0),"",IF(ISNUMBER($F18),1,IF(N($U18)&gt;0,AVERAGEIFS($V$5:$V$1000,$S$5:$S$1000,ROW(),$T$5:$T$1000,"Sub"),$V18)))</f>
        <v/>
      </c>
      <c r="M18" s="55">
        <f>IF($L18="","",IF($L18&gt;=1,"Completado",IF($L18&gt;0,"En curso","Pendiente")))</f>
        <v/>
      </c>
      <c r="N18" s="55">
        <f>IF(NOT((COUNTA($B18:$K18)+COUNTA($O18))&gt;0),"",IF(ISNUMBER($F18),IF(AND(ISNUMBER($E18),$F18&gt;$E18),"Cumplida con "&amp;($F18-$E18)&amp;IF($F18-$E18=1," día"," días")&amp;" de retraso","Cumplida"),IF(N($L18)&gt;=1,"Cumplida",IF(NOT(ISNUMBER($E18)),"Sin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plazo")))))))</f>
        <v/>
      </c>
      <c r="O18" s="57" t="n"/>
      <c r="P18" s="61">
        <f>IF(NOT((COUNTA($B18:$K18)+COUNTA($O18))&gt;0),"",IF((IF($C18="","Falta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",""))="","✔ OK","⚠ "&amp;LEFT(IF($C18="","Falta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",""),LEN(IF($C18="","Falta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",""))-3)))</f>
        <v/>
      </c>
      <c r="Q18" s="62">
        <f>IF(NOT((COUNTA($B18:$K18)+COUNTA($O18))&gt;0),"",IF(AND($T18="Sub",N($S18)&gt;0),IF(ISNUMBER(INDEX($D$5:$D$1000,$S18-4)),DATE(YEAR(INDEX($D$5:$D$1000,$S18-4)),MONTH(INDEX($D$5:$D$1000,$S18-4)),1),IF(ISNUMBER(INDEX($E$5:$E$1000,$S18-4)),DATE(YEAR(INDEX($E$5:$E$1000,$S18-4)),MONTH(INDEX($E$5:$E$1000,$S18-4)),1),MesCiclo)),IF(ISNUMBER($D18),DATE(YEAR($D18),MONTH($D18),1),IF(ISNUMBER($E18),DATE(YEAR($E18),MONTH($E18),1),MesCiclo))))</f>
        <v/>
      </c>
      <c r="R18" s="63">
        <f>IF(OR($Q18="",$Q18&lt;&gt;MesCiclo),"",COUNTIF($Q$5:$Q18,MesCiclo))</f>
        <v/>
      </c>
      <c r="S18" s="63">
        <f>IF($T18="","",IF($T18="Macro",ROW(),IFERROR(LOOKUP(2,1/($T$5:$T18="Macro"),ROW($T$5:$T18)),0)))</f>
        <v/>
      </c>
      <c r="T18" s="63">
        <f>IF(NOT((COUNTA($B18:$K18)+COUNTA($O18))&gt;0),"",IF($B18="Subactividad","Sub","Macro"))</f>
        <v/>
      </c>
      <c r="U18" s="63">
        <f>IF($T18="Macro",COUNTIFS($S$5:$S$1000,ROW(),$T$5:$T$1000,"Sub"),"")</f>
        <v/>
      </c>
      <c r="V18" s="63">
        <f>IF($T18="","",IF(ISNUMBER($F18),1,IFERROR(LOOKUP(2,1/($H18:$K18&lt;&gt;""),$H18:$K18),0)))</f>
        <v/>
      </c>
      <c r="W18" s="63">
        <f>IF($T18="","",IF(AND(ISNUMBER($F18),$F18&lt;=IF($Q18=MesCiclo,InicioCiclo,$Q18+MOD(2-WEEKDAY($Q18),7))+6),1,IF(ISNUMBER($H18),$H18,0)))</f>
        <v/>
      </c>
      <c r="X18" s="63">
        <f>IF($T18="","",IF(AND(ISNUMBER($F18),$F18&lt;=IF($Q18=MesCiclo,InicioCiclo,$Q18+MOD(2-WEEKDAY($Q18),7))+13),1,IF(ISNUMBER($I18),$I18,$W18)))</f>
        <v/>
      </c>
      <c r="Y18" s="63">
        <f>IF($T18="","",IF(AND(ISNUMBER($F18),$F18&lt;=IF($Q18=MesCiclo,InicioCiclo,$Q18+MOD(2-WEEKDAY($Q18),7))+20),1,IF(ISNUMBER($J18),$J18,$X18)))</f>
        <v/>
      </c>
      <c r="Z18" s="63">
        <f>IF($T18="","",IF(AND(ISNUMBER($F18),$F18&lt;=IF($Q18=MesCiclo,InicioCiclo,$Q18+MOD(2-WEEKDAY($Q18),7))+27),1,IF(ISNUMBER($K18),$K18,$Y18)))</f>
        <v/>
      </c>
      <c r="AA18" s="63">
        <f>IF($T18="","",IF(AND(ISNUMBER($F18),$F18&lt;=IF($Q18=MesCiclo,InicioCiclo,$Q18+MOD(2-WEEKDAY($Q18),7))+6),1,IF(N($U18)&gt;0,AVERAGEIFS($W$5:$W$1000,$S$5:$S$1000,ROW(),$T$5:$T$1000,"Sub"),$W18)))</f>
        <v/>
      </c>
      <c r="AB18" s="63">
        <f>IF($T18="","",IF(AND(ISNUMBER($F18),$F18&lt;=IF($Q18=MesCiclo,InicioCiclo,$Q18+MOD(2-WEEKDAY($Q18),7))+13),1,IF(N($U18)&gt;0,AVERAGEIFS($X$5:$X$1000,$S$5:$S$1000,ROW(),$T$5:$T$1000,"Sub"),$X18)))</f>
        <v/>
      </c>
      <c r="AC18" s="63">
        <f>IF($T18="","",IF(AND(ISNUMBER($F18),$F18&lt;=IF($Q18=MesCiclo,InicioCiclo,$Q18+MOD(2-WEEKDAY($Q18),7))+20),1,IF(N($U18)&gt;0,AVERAGEIFS($Y$5:$Y$1000,$S$5:$S$1000,ROW(),$T$5:$T$1000,"Sub"),$Y18)))</f>
        <v/>
      </c>
      <c r="AD18" s="63">
        <f>IF($T18="","",IF(AND(ISNUMBER($F18),$F18&lt;=IF($Q18=MesCiclo,InicioCiclo,$Q18+MOD(2-WEEKDAY($Q18),7))+27),1,IF(N($U18)&gt;0,AVERAGEIFS($Z$5:$Z$1000,$S$5:$S$1000,ROW(),$T$5:$T$1000,"Sub"),$Z18)))</f>
        <v/>
      </c>
      <c r="AE18" s="63">
        <f>IF($T18&lt;&gt;"Macro","",IF(COUNTIFS($Q$5:$Q$1000,$Q18,$T$5:$T$1000,"Macro",$G$5:$G$1000,"&gt;0")=0,1/COUNTIFS($Q$5:$Q$1000,$Q18,$T$5:$T$1000,"Macro"),IF(AND(ISNUMBER($G18),N($G18)&gt;0),$G18,SUMIFS($G$5:$G$1000,$Q$5:$Q$1000,$Q18,$T$5:$T$1000,"Macro")/COUNTIFS($Q$5:$Q$1000,$Q18,$T$5:$T$1000,"Macro",$G$5:$G$1000,"&gt;0"))/(COUNTIFS($Q$5:$Q$1000,$Q18,$T$5:$T$1000,"Macro")*SUMIFS($G$5:$G$1000,$Q$5:$Q$1000,$Q18,$T$5:$T$1000,"Macro")/COUNTIFS($Q$5:$Q$1000,$Q18,$T$5:$T$1000,"Macro",$G$5:$G$1000,"&gt;0"))))</f>
        <v/>
      </c>
    </row>
    <row r="19">
      <c r="A19" s="55">
        <f>IF(NOT((COUNTA($B19:$K19)+COUNTA($O19))&gt;0),"",IF($T19="Macro",COUNTIFS($T$5:$T19,"Macro",$Q$5:$Q19,$Q19),IF(N($S19)=0,"?",COUNTIFS(INDEX($T$5:$T$1000,1):INDEX($T$5:$T$1000,$S19-4),"Macro",INDEX($Q$5:$Q$1000,1):INDEX($Q$5:$Q$1000,$S19-4),INDEX($Q$5:$Q$1000,$S19-4))&amp;"."&amp;COUNTIFS($S$5:$S19,$S19,$T$5:$T19,"Sub"))))</f>
        <v/>
      </c>
      <c r="B19" s="56" t="n"/>
      <c r="C19" s="57" t="n"/>
      <c r="D19" s="58" t="n"/>
      <c r="E19" s="58" t="n"/>
      <c r="F19" s="58" t="n"/>
      <c r="G19" s="59" t="n"/>
      <c r="H19" s="59" t="n"/>
      <c r="I19" s="59" t="n"/>
      <c r="J19" s="59" t="n"/>
      <c r="K19" s="59" t="n"/>
      <c r="L19" s="60">
        <f>IF(NOT((COUNTA($B19:$K19)+COUNTA($O19))&gt;0),"",IF(ISNUMBER($F19),1,IF(N($U19)&gt;0,AVERAGEIFS($V$5:$V$1000,$S$5:$S$1000,ROW(),$T$5:$T$1000,"Sub"),$V19)))</f>
        <v/>
      </c>
      <c r="M19" s="55">
        <f>IF($L19="","",IF($L19&gt;=1,"Completado",IF($L19&gt;0,"En curso","Pendiente")))</f>
        <v/>
      </c>
      <c r="N19" s="55">
        <f>IF(NOT((COUNTA($B19:$K19)+COUNTA($O19))&gt;0),"",IF(ISNUMBER($F19),IF(AND(ISNUMBER($E19),$F19&gt;$E19),"Cumplida con "&amp;($F19-$E19)&amp;IF($F19-$E19=1," día"," días")&amp;" de retraso","Cumplida"),IF(N($L19)&gt;=1,"Cumplida",IF(NOT(ISNUMBER($E19)),"Sin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plazo")))))))</f>
        <v/>
      </c>
      <c r="O19" s="57" t="n"/>
      <c r="P19" s="61">
        <f>IF(NOT((COUNTA($B19:$K19)+COUNTA($O19))&gt;0),"",IF((IF($C19="","Falta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",""))="","✔ OK","⚠ "&amp;LEFT(IF($C19="","Falta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",""),LEN(IF($C19="","Falta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",""))-3)))</f>
        <v/>
      </c>
      <c r="Q19" s="62">
        <f>IF(NOT((COUNTA($B19:$K19)+COUNTA($O19))&gt;0),"",IF(AND($T19="Sub",N($S19)&gt;0),IF(ISNUMBER(INDEX($D$5:$D$1000,$S19-4)),DATE(YEAR(INDEX($D$5:$D$1000,$S19-4)),MONTH(INDEX($D$5:$D$1000,$S19-4)),1),IF(ISNUMBER(INDEX($E$5:$E$1000,$S19-4)),DATE(YEAR(INDEX($E$5:$E$1000,$S19-4)),MONTH(INDEX($E$5:$E$1000,$S19-4)),1),MesCiclo)),IF(ISNUMBER($D19),DATE(YEAR($D19),MONTH($D19),1),IF(ISNUMBER($E19),DATE(YEAR($E19),MONTH($E19),1),MesCiclo))))</f>
        <v/>
      </c>
      <c r="R19" s="63">
        <f>IF(OR($Q19="",$Q19&lt;&gt;MesCiclo),"",COUNTIF($Q$5:$Q19,MesCiclo))</f>
        <v/>
      </c>
      <c r="S19" s="63">
        <f>IF($T19="","",IF($T19="Macro",ROW(),IFERROR(LOOKUP(2,1/($T$5:$T19="Macro"),ROW($T$5:$T19)),0)))</f>
        <v/>
      </c>
      <c r="T19" s="63">
        <f>IF(NOT((COUNTA($B19:$K19)+COUNTA($O19))&gt;0),"",IF($B19="Subactividad","Sub","Macro"))</f>
        <v/>
      </c>
      <c r="U19" s="63">
        <f>IF($T19="Macro",COUNTIFS($S$5:$S$1000,ROW(),$T$5:$T$1000,"Sub"),"")</f>
        <v/>
      </c>
      <c r="V19" s="63">
        <f>IF($T19="","",IF(ISNUMBER($F19),1,IFERROR(LOOKUP(2,1/($H19:$K19&lt;&gt;""),$H19:$K19),0)))</f>
        <v/>
      </c>
      <c r="W19" s="63">
        <f>IF($T19="","",IF(AND(ISNUMBER($F19),$F19&lt;=IF($Q19=MesCiclo,InicioCiclo,$Q19+MOD(2-WEEKDAY($Q19),7))+6),1,IF(ISNUMBER($H19),$H19,0)))</f>
        <v/>
      </c>
      <c r="X19" s="63">
        <f>IF($T19="","",IF(AND(ISNUMBER($F19),$F19&lt;=IF($Q19=MesCiclo,InicioCiclo,$Q19+MOD(2-WEEKDAY($Q19),7))+13),1,IF(ISNUMBER($I19),$I19,$W19)))</f>
        <v/>
      </c>
      <c r="Y19" s="63">
        <f>IF($T19="","",IF(AND(ISNUMBER($F19),$F19&lt;=IF($Q19=MesCiclo,InicioCiclo,$Q19+MOD(2-WEEKDAY($Q19),7))+20),1,IF(ISNUMBER($J19),$J19,$X19)))</f>
        <v/>
      </c>
      <c r="Z19" s="63">
        <f>IF($T19="","",IF(AND(ISNUMBER($F19),$F19&lt;=IF($Q19=MesCiclo,InicioCiclo,$Q19+MOD(2-WEEKDAY($Q19),7))+27),1,IF(ISNUMBER($K19),$K19,$Y19)))</f>
        <v/>
      </c>
      <c r="AA19" s="63">
        <f>IF($T19="","",IF(AND(ISNUMBER($F19),$F19&lt;=IF($Q19=MesCiclo,InicioCiclo,$Q19+MOD(2-WEEKDAY($Q19),7))+6),1,IF(N($U19)&gt;0,AVERAGEIFS($W$5:$W$1000,$S$5:$S$1000,ROW(),$T$5:$T$1000,"Sub"),$W19)))</f>
        <v/>
      </c>
      <c r="AB19" s="63">
        <f>IF($T19="","",IF(AND(ISNUMBER($F19),$F19&lt;=IF($Q19=MesCiclo,InicioCiclo,$Q19+MOD(2-WEEKDAY($Q19),7))+13),1,IF(N($U19)&gt;0,AVERAGEIFS($X$5:$X$1000,$S$5:$S$1000,ROW(),$T$5:$T$1000,"Sub"),$X19)))</f>
        <v/>
      </c>
      <c r="AC19" s="63">
        <f>IF($T19="","",IF(AND(ISNUMBER($F19),$F19&lt;=IF($Q19=MesCiclo,InicioCiclo,$Q19+MOD(2-WEEKDAY($Q19),7))+20),1,IF(N($U19)&gt;0,AVERAGEIFS($Y$5:$Y$1000,$S$5:$S$1000,ROW(),$T$5:$T$1000,"Sub"),$Y19)))</f>
        <v/>
      </c>
      <c r="AD19" s="63">
        <f>IF($T19="","",IF(AND(ISNUMBER($F19),$F19&lt;=IF($Q19=MesCiclo,InicioCiclo,$Q19+MOD(2-WEEKDAY($Q19),7))+27),1,IF(N($U19)&gt;0,AVERAGEIFS($Z$5:$Z$1000,$S$5:$S$1000,ROW(),$T$5:$T$1000,"Sub"),$Z19)))</f>
        <v/>
      </c>
      <c r="AE19" s="63">
        <f>IF($T19&lt;&gt;"Macro","",IF(COUNTIFS($Q$5:$Q$1000,$Q19,$T$5:$T$1000,"Macro",$G$5:$G$1000,"&gt;0")=0,1/COUNTIFS($Q$5:$Q$1000,$Q19,$T$5:$T$1000,"Macro"),IF(AND(ISNUMBER($G19),N($G19)&gt;0),$G19,SUMIFS($G$5:$G$1000,$Q$5:$Q$1000,$Q19,$T$5:$T$1000,"Macro")/COUNTIFS($Q$5:$Q$1000,$Q19,$T$5:$T$1000,"Macro",$G$5:$G$1000,"&gt;0"))/(COUNTIFS($Q$5:$Q$1000,$Q19,$T$5:$T$1000,"Macro")*SUMIFS($G$5:$G$1000,$Q$5:$Q$1000,$Q19,$T$5:$T$1000,"Macro")/COUNTIFS($Q$5:$Q$1000,$Q19,$T$5:$T$1000,"Macro",$G$5:$G$1000,"&gt;0"))))</f>
        <v/>
      </c>
    </row>
    <row r="20">
      <c r="A20" s="55">
        <f>IF(NOT((COUNTA($B20:$K20)+COUNTA($O20))&gt;0),"",IF($T20="Macro",COUNTIFS($T$5:$T20,"Macro",$Q$5:$Q20,$Q20),IF(N($S20)=0,"?",COUNTIFS(INDEX($T$5:$T$1000,1):INDEX($T$5:$T$1000,$S20-4),"Macro",INDEX($Q$5:$Q$1000,1):INDEX($Q$5:$Q$1000,$S20-4),INDEX($Q$5:$Q$1000,$S20-4))&amp;"."&amp;COUNTIFS($S$5:$S20,$S20,$T$5:$T20,"Sub"))))</f>
        <v/>
      </c>
      <c r="B20" s="56" t="n"/>
      <c r="C20" s="57" t="n"/>
      <c r="D20" s="58" t="n"/>
      <c r="E20" s="58" t="n"/>
      <c r="F20" s="58" t="n"/>
      <c r="G20" s="59" t="n"/>
      <c r="H20" s="59" t="n"/>
      <c r="I20" s="59" t="n"/>
      <c r="J20" s="59" t="n"/>
      <c r="K20" s="59" t="n"/>
      <c r="L20" s="60">
        <f>IF(NOT((COUNTA($B20:$K20)+COUNTA($O20))&gt;0),"",IF(ISNUMBER($F20),1,IF(N($U20)&gt;0,AVERAGEIFS($V$5:$V$1000,$S$5:$S$1000,ROW(),$T$5:$T$1000,"Sub"),$V20)))</f>
        <v/>
      </c>
      <c r="M20" s="55">
        <f>IF($L20="","",IF($L20&gt;=1,"Completado",IF($L20&gt;0,"En curso","Pendiente")))</f>
        <v/>
      </c>
      <c r="N20" s="55">
        <f>IF(NOT((COUNTA($B20:$K20)+COUNTA($O20))&gt;0),"",IF(ISNUMBER($F20),IF(AND(ISNUMBER($E20),$F20&gt;$E20),"Cumplida con "&amp;($F20-$E20)&amp;IF($F20-$E20=1," día"," días")&amp;" de retraso","Cumplida"),IF(N($L20)&gt;=1,"Cumplida",IF(NOT(ISNUMBER($E20)),"Sin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plazo")))))))</f>
        <v/>
      </c>
      <c r="O20" s="57" t="n"/>
      <c r="P20" s="61">
        <f>IF(NOT((COUNTA($B20:$K20)+COUNTA($O20))&gt;0),"",IF((IF($C20="","Falta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",""))="","✔ OK","⚠ "&amp;LEFT(IF($C20="","Falta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",""),LEN(IF($C20="","Falta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",""))-3)))</f>
        <v/>
      </c>
      <c r="Q20" s="62">
        <f>IF(NOT((COUNTA($B20:$K20)+COUNTA($O20))&gt;0),"",IF(AND($T20="Sub",N($S20)&gt;0),IF(ISNUMBER(INDEX($D$5:$D$1000,$S20-4)),DATE(YEAR(INDEX($D$5:$D$1000,$S20-4)),MONTH(INDEX($D$5:$D$1000,$S20-4)),1),IF(ISNUMBER(INDEX($E$5:$E$1000,$S20-4)),DATE(YEAR(INDEX($E$5:$E$1000,$S20-4)),MONTH(INDEX($E$5:$E$1000,$S20-4)),1),MesCiclo)),IF(ISNUMBER($D20),DATE(YEAR($D20),MONTH($D20),1),IF(ISNUMBER($E20),DATE(YEAR($E20),MONTH($E20),1),MesCiclo))))</f>
        <v/>
      </c>
      <c r="R20" s="63">
        <f>IF(OR($Q20="",$Q20&lt;&gt;MesCiclo),"",COUNTIF($Q$5:$Q20,MesCiclo))</f>
        <v/>
      </c>
      <c r="S20" s="63">
        <f>IF($T20="","",IF($T20="Macro",ROW(),IFERROR(LOOKUP(2,1/($T$5:$T20="Macro"),ROW($T$5:$T20)),0)))</f>
        <v/>
      </c>
      <c r="T20" s="63">
        <f>IF(NOT((COUNTA($B20:$K20)+COUNTA($O20))&gt;0),"",IF($B20="Subactividad","Sub","Macro"))</f>
        <v/>
      </c>
      <c r="U20" s="63">
        <f>IF($T20="Macro",COUNTIFS($S$5:$S$1000,ROW(),$T$5:$T$1000,"Sub"),"")</f>
        <v/>
      </c>
      <c r="V20" s="63">
        <f>IF($T20="","",IF(ISNUMBER($F20),1,IFERROR(LOOKUP(2,1/($H20:$K20&lt;&gt;""),$H20:$K20),0)))</f>
        <v/>
      </c>
      <c r="W20" s="63">
        <f>IF($T20="","",IF(AND(ISNUMBER($F20),$F20&lt;=IF($Q20=MesCiclo,InicioCiclo,$Q20+MOD(2-WEEKDAY($Q20),7))+6),1,IF(ISNUMBER($H20),$H20,0)))</f>
        <v/>
      </c>
      <c r="X20" s="63">
        <f>IF($T20="","",IF(AND(ISNUMBER($F20),$F20&lt;=IF($Q20=MesCiclo,InicioCiclo,$Q20+MOD(2-WEEKDAY($Q20),7))+13),1,IF(ISNUMBER($I20),$I20,$W20)))</f>
        <v/>
      </c>
      <c r="Y20" s="63">
        <f>IF($T20="","",IF(AND(ISNUMBER($F20),$F20&lt;=IF($Q20=MesCiclo,InicioCiclo,$Q20+MOD(2-WEEKDAY($Q20),7))+20),1,IF(ISNUMBER($J20),$J20,$X20)))</f>
        <v/>
      </c>
      <c r="Z20" s="63">
        <f>IF($T20="","",IF(AND(ISNUMBER($F20),$F20&lt;=IF($Q20=MesCiclo,InicioCiclo,$Q20+MOD(2-WEEKDAY($Q20),7))+27),1,IF(ISNUMBER($K20),$K20,$Y20)))</f>
        <v/>
      </c>
      <c r="AA20" s="63">
        <f>IF($T20="","",IF(AND(ISNUMBER($F20),$F20&lt;=IF($Q20=MesCiclo,InicioCiclo,$Q20+MOD(2-WEEKDAY($Q20),7))+6),1,IF(N($U20)&gt;0,AVERAGEIFS($W$5:$W$1000,$S$5:$S$1000,ROW(),$T$5:$T$1000,"Sub"),$W20)))</f>
        <v/>
      </c>
      <c r="AB20" s="63">
        <f>IF($T20="","",IF(AND(ISNUMBER($F20),$F20&lt;=IF($Q20=MesCiclo,InicioCiclo,$Q20+MOD(2-WEEKDAY($Q20),7))+13),1,IF(N($U20)&gt;0,AVERAGEIFS($X$5:$X$1000,$S$5:$S$1000,ROW(),$T$5:$T$1000,"Sub"),$X20)))</f>
        <v/>
      </c>
      <c r="AC20" s="63">
        <f>IF($T20="","",IF(AND(ISNUMBER($F20),$F20&lt;=IF($Q20=MesCiclo,InicioCiclo,$Q20+MOD(2-WEEKDAY($Q20),7))+20),1,IF(N($U20)&gt;0,AVERAGEIFS($Y$5:$Y$1000,$S$5:$S$1000,ROW(),$T$5:$T$1000,"Sub"),$Y20)))</f>
        <v/>
      </c>
      <c r="AD20" s="63">
        <f>IF($T20="","",IF(AND(ISNUMBER($F20),$F20&lt;=IF($Q20=MesCiclo,InicioCiclo,$Q20+MOD(2-WEEKDAY($Q20),7))+27),1,IF(N($U20)&gt;0,AVERAGEIFS($Z$5:$Z$1000,$S$5:$S$1000,ROW(),$T$5:$T$1000,"Sub"),$Z20)))</f>
        <v/>
      </c>
      <c r="AE20" s="63">
        <f>IF($T20&lt;&gt;"Macro","",IF(COUNTIFS($Q$5:$Q$1000,$Q20,$T$5:$T$1000,"Macro",$G$5:$G$1000,"&gt;0")=0,1/COUNTIFS($Q$5:$Q$1000,$Q20,$T$5:$T$1000,"Macro"),IF(AND(ISNUMBER($G20),N($G20)&gt;0),$G20,SUMIFS($G$5:$G$1000,$Q$5:$Q$1000,$Q20,$T$5:$T$1000,"Macro")/COUNTIFS($Q$5:$Q$1000,$Q20,$T$5:$T$1000,"Macro",$G$5:$G$1000,"&gt;0"))/(COUNTIFS($Q$5:$Q$1000,$Q20,$T$5:$T$1000,"Macro")*SUMIFS($G$5:$G$1000,$Q$5:$Q$1000,$Q20,$T$5:$T$1000,"Macro")/COUNTIFS($Q$5:$Q$1000,$Q20,$T$5:$T$1000,"Macro",$G$5:$G$1000,"&gt;0"))))</f>
        <v/>
      </c>
    </row>
    <row r="21">
      <c r="A21" s="55">
        <f>IF(NOT((COUNTA($B21:$K21)+COUNTA($O21))&gt;0),"",IF($T21="Macro",COUNTIFS($T$5:$T21,"Macro",$Q$5:$Q21,$Q21),IF(N($S21)=0,"?",COUNTIFS(INDEX($T$5:$T$1000,1):INDEX($T$5:$T$1000,$S21-4),"Macro",INDEX($Q$5:$Q$1000,1):INDEX($Q$5:$Q$1000,$S21-4),INDEX($Q$5:$Q$1000,$S21-4))&amp;"."&amp;COUNTIFS($S$5:$S21,$S21,$T$5:$T21,"Sub"))))</f>
        <v/>
      </c>
      <c r="B21" s="56" t="n"/>
      <c r="C21" s="57" t="n"/>
      <c r="D21" s="58" t="n"/>
      <c r="E21" s="58" t="n"/>
      <c r="F21" s="58" t="n"/>
      <c r="G21" s="59" t="n"/>
      <c r="H21" s="59" t="n"/>
      <c r="I21" s="59" t="n"/>
      <c r="J21" s="59" t="n"/>
      <c r="K21" s="59" t="n"/>
      <c r="L21" s="60">
        <f>IF(NOT((COUNTA($B21:$K21)+COUNTA($O21))&gt;0),"",IF(ISNUMBER($F21),1,IF(N($U21)&gt;0,AVERAGEIFS($V$5:$V$1000,$S$5:$S$1000,ROW(),$T$5:$T$1000,"Sub"),$V21)))</f>
        <v/>
      </c>
      <c r="M21" s="55">
        <f>IF($L21="","",IF($L21&gt;=1,"Completado",IF($L21&gt;0,"En curso","Pendiente")))</f>
        <v/>
      </c>
      <c r="N21" s="55">
        <f>IF(NOT((COUNTA($B21:$K21)+COUNTA($O21))&gt;0),"",IF(ISNUMBER($F21),IF(AND(ISNUMBER($E21),$F21&gt;$E21),"Cumplida con "&amp;($F21-$E21)&amp;IF($F21-$E21=1," día"," días")&amp;" de retraso","Cumplida"),IF(N($L21)&gt;=1,"Cumplida",IF(NOT(ISNUMBER($E21)),"Sin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plazo")))))))</f>
        <v/>
      </c>
      <c r="O21" s="57" t="n"/>
      <c r="P21" s="61">
        <f>IF(NOT((COUNTA($B21:$K21)+COUNTA($O21))&gt;0),"",IF((IF($C21="","Falta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",""))="","✔ OK","⚠ "&amp;LEFT(IF($C21="","Falta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",""),LEN(IF($C21="","Falta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",""))-3)))</f>
        <v/>
      </c>
      <c r="Q21" s="62">
        <f>IF(NOT((COUNTA($B21:$K21)+COUNTA($O21))&gt;0),"",IF(AND($T21="Sub",N($S21)&gt;0),IF(ISNUMBER(INDEX($D$5:$D$1000,$S21-4)),DATE(YEAR(INDEX($D$5:$D$1000,$S21-4)),MONTH(INDEX($D$5:$D$1000,$S21-4)),1),IF(ISNUMBER(INDEX($E$5:$E$1000,$S21-4)),DATE(YEAR(INDEX($E$5:$E$1000,$S21-4)),MONTH(INDEX($E$5:$E$1000,$S21-4)),1),MesCiclo)),IF(ISNUMBER($D21),DATE(YEAR($D21),MONTH($D21),1),IF(ISNUMBER($E21),DATE(YEAR($E21),MONTH($E21),1),MesCiclo))))</f>
        <v/>
      </c>
      <c r="R21" s="63">
        <f>IF(OR($Q21="",$Q21&lt;&gt;MesCiclo),"",COUNTIF($Q$5:$Q21,MesCiclo))</f>
        <v/>
      </c>
      <c r="S21" s="63">
        <f>IF($T21="","",IF($T21="Macro",ROW(),IFERROR(LOOKUP(2,1/($T$5:$T21="Macro"),ROW($T$5:$T21)),0)))</f>
        <v/>
      </c>
      <c r="T21" s="63">
        <f>IF(NOT((COUNTA($B21:$K21)+COUNTA($O21))&gt;0),"",IF($B21="Subactividad","Sub","Macro"))</f>
        <v/>
      </c>
      <c r="U21" s="63">
        <f>IF($T21="Macro",COUNTIFS($S$5:$S$1000,ROW(),$T$5:$T$1000,"Sub"),"")</f>
        <v/>
      </c>
      <c r="V21" s="63">
        <f>IF($T21="","",IF(ISNUMBER($F21),1,IFERROR(LOOKUP(2,1/($H21:$K21&lt;&gt;""),$H21:$K21),0)))</f>
        <v/>
      </c>
      <c r="W21" s="63">
        <f>IF($T21="","",IF(AND(ISNUMBER($F21),$F21&lt;=IF($Q21=MesCiclo,InicioCiclo,$Q21+MOD(2-WEEKDAY($Q21),7))+6),1,IF(ISNUMBER($H21),$H21,0)))</f>
        <v/>
      </c>
      <c r="X21" s="63">
        <f>IF($T21="","",IF(AND(ISNUMBER($F21),$F21&lt;=IF($Q21=MesCiclo,InicioCiclo,$Q21+MOD(2-WEEKDAY($Q21),7))+13),1,IF(ISNUMBER($I21),$I21,$W21)))</f>
        <v/>
      </c>
      <c r="Y21" s="63">
        <f>IF($T21="","",IF(AND(ISNUMBER($F21),$F21&lt;=IF($Q21=MesCiclo,InicioCiclo,$Q21+MOD(2-WEEKDAY($Q21),7))+20),1,IF(ISNUMBER($J21),$J21,$X21)))</f>
        <v/>
      </c>
      <c r="Z21" s="63">
        <f>IF($T21="","",IF(AND(ISNUMBER($F21),$F21&lt;=IF($Q21=MesCiclo,InicioCiclo,$Q21+MOD(2-WEEKDAY($Q21),7))+27),1,IF(ISNUMBER($K21),$K21,$Y21)))</f>
        <v/>
      </c>
      <c r="AA21" s="63">
        <f>IF($T21="","",IF(AND(ISNUMBER($F21),$F21&lt;=IF($Q21=MesCiclo,InicioCiclo,$Q21+MOD(2-WEEKDAY($Q21),7))+6),1,IF(N($U21)&gt;0,AVERAGEIFS($W$5:$W$1000,$S$5:$S$1000,ROW(),$T$5:$T$1000,"Sub"),$W21)))</f>
        <v/>
      </c>
      <c r="AB21" s="63">
        <f>IF($T21="","",IF(AND(ISNUMBER($F21),$F21&lt;=IF($Q21=MesCiclo,InicioCiclo,$Q21+MOD(2-WEEKDAY($Q21),7))+13),1,IF(N($U21)&gt;0,AVERAGEIFS($X$5:$X$1000,$S$5:$S$1000,ROW(),$T$5:$T$1000,"Sub"),$X21)))</f>
        <v/>
      </c>
      <c r="AC21" s="63">
        <f>IF($T21="","",IF(AND(ISNUMBER($F21),$F21&lt;=IF($Q21=MesCiclo,InicioCiclo,$Q21+MOD(2-WEEKDAY($Q21),7))+20),1,IF(N($U21)&gt;0,AVERAGEIFS($Y$5:$Y$1000,$S$5:$S$1000,ROW(),$T$5:$T$1000,"Sub"),$Y21)))</f>
        <v/>
      </c>
      <c r="AD21" s="63">
        <f>IF($T21="","",IF(AND(ISNUMBER($F21),$F21&lt;=IF($Q21=MesCiclo,InicioCiclo,$Q21+MOD(2-WEEKDAY($Q21),7))+27),1,IF(N($U21)&gt;0,AVERAGEIFS($Z$5:$Z$1000,$S$5:$S$1000,ROW(),$T$5:$T$1000,"Sub"),$Z21)))</f>
        <v/>
      </c>
      <c r="AE21" s="63">
        <f>IF($T21&lt;&gt;"Macro","",IF(COUNTIFS($Q$5:$Q$1000,$Q21,$T$5:$T$1000,"Macro",$G$5:$G$1000,"&gt;0")=0,1/COUNTIFS($Q$5:$Q$1000,$Q21,$T$5:$T$1000,"Macro"),IF(AND(ISNUMBER($G21),N($G21)&gt;0),$G21,SUMIFS($G$5:$G$1000,$Q$5:$Q$1000,$Q21,$T$5:$T$1000,"Macro")/COUNTIFS($Q$5:$Q$1000,$Q21,$T$5:$T$1000,"Macro",$G$5:$G$1000,"&gt;0"))/(COUNTIFS($Q$5:$Q$1000,$Q21,$T$5:$T$1000,"Macro")*SUMIFS($G$5:$G$1000,$Q$5:$Q$1000,$Q21,$T$5:$T$1000,"Macro")/COUNTIFS($Q$5:$Q$1000,$Q21,$T$5:$T$1000,"Macro",$G$5:$G$1000,"&gt;0"))))</f>
        <v/>
      </c>
    </row>
    <row r="22">
      <c r="A22" s="55">
        <f>IF(NOT((COUNTA($B22:$K22)+COUNTA($O22))&gt;0),"",IF($T22="Macro",COUNTIFS($T$5:$T22,"Macro",$Q$5:$Q22,$Q22),IF(N($S22)=0,"?",COUNTIFS(INDEX($T$5:$T$1000,1):INDEX($T$5:$T$1000,$S22-4),"Macro",INDEX($Q$5:$Q$1000,1):INDEX($Q$5:$Q$1000,$S22-4),INDEX($Q$5:$Q$1000,$S22-4))&amp;"."&amp;COUNTIFS($S$5:$S22,$S22,$T$5:$T22,"Sub"))))</f>
        <v/>
      </c>
      <c r="B22" s="56" t="n"/>
      <c r="C22" s="57" t="n"/>
      <c r="D22" s="58" t="n"/>
      <c r="E22" s="58" t="n"/>
      <c r="F22" s="58" t="n"/>
      <c r="G22" s="59" t="n"/>
      <c r="H22" s="59" t="n"/>
      <c r="I22" s="59" t="n"/>
      <c r="J22" s="59" t="n"/>
      <c r="K22" s="59" t="n"/>
      <c r="L22" s="60">
        <f>IF(NOT((COUNTA($B22:$K22)+COUNTA($O22))&gt;0),"",IF(ISNUMBER($F22),1,IF(N($U22)&gt;0,AVERAGEIFS($V$5:$V$1000,$S$5:$S$1000,ROW(),$T$5:$T$1000,"Sub"),$V22)))</f>
        <v/>
      </c>
      <c r="M22" s="55">
        <f>IF($L22="","",IF($L22&gt;=1,"Completado",IF($L22&gt;0,"En curso","Pendiente")))</f>
        <v/>
      </c>
      <c r="N22" s="55">
        <f>IF(NOT((COUNTA($B22:$K22)+COUNTA($O22))&gt;0),"",IF(ISNUMBER($F22),IF(AND(ISNUMBER($E22),$F22&gt;$E22),"Cumplida con "&amp;($F22-$E22)&amp;IF($F22-$E22=1," día"," días")&amp;" de retraso","Cumplida"),IF(N($L22)&gt;=1,"Cumplida",IF(NOT(ISNUMBER($E22)),"Sin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plazo")))))))</f>
        <v/>
      </c>
      <c r="O22" s="57" t="n"/>
      <c r="P22" s="61">
        <f>IF(NOT((COUNTA($B22:$K22)+COUNTA($O22))&gt;0),"",IF((IF($C22="","Falta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",""))="","✔ OK","⚠ "&amp;LEFT(IF($C22="","Falta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",""),LEN(IF($C22="","Falta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",""))-3)))</f>
        <v/>
      </c>
      <c r="Q22" s="62">
        <f>IF(NOT((COUNTA($B22:$K22)+COUNTA($O22))&gt;0),"",IF(AND($T22="Sub",N($S22)&gt;0),IF(ISNUMBER(INDEX($D$5:$D$1000,$S22-4)),DATE(YEAR(INDEX($D$5:$D$1000,$S22-4)),MONTH(INDEX($D$5:$D$1000,$S22-4)),1),IF(ISNUMBER(INDEX($E$5:$E$1000,$S22-4)),DATE(YEAR(INDEX($E$5:$E$1000,$S22-4)),MONTH(INDEX($E$5:$E$1000,$S22-4)),1),MesCiclo)),IF(ISNUMBER($D22),DATE(YEAR($D22),MONTH($D22),1),IF(ISNUMBER($E22),DATE(YEAR($E22),MONTH($E22),1),MesCiclo))))</f>
        <v/>
      </c>
      <c r="R22" s="63">
        <f>IF(OR($Q22="",$Q22&lt;&gt;MesCiclo),"",COUNTIF($Q$5:$Q22,MesCiclo))</f>
        <v/>
      </c>
      <c r="S22" s="63">
        <f>IF($T22="","",IF($T22="Macro",ROW(),IFERROR(LOOKUP(2,1/($T$5:$T22="Macro"),ROW($T$5:$T22)),0)))</f>
        <v/>
      </c>
      <c r="T22" s="63">
        <f>IF(NOT((COUNTA($B22:$K22)+COUNTA($O22))&gt;0),"",IF($B22="Subactividad","Sub","Macro"))</f>
        <v/>
      </c>
      <c r="U22" s="63">
        <f>IF($T22="Macro",COUNTIFS($S$5:$S$1000,ROW(),$T$5:$T$1000,"Sub"),"")</f>
        <v/>
      </c>
      <c r="V22" s="63">
        <f>IF($T22="","",IF(ISNUMBER($F22),1,IFERROR(LOOKUP(2,1/($H22:$K22&lt;&gt;""),$H22:$K22),0)))</f>
        <v/>
      </c>
      <c r="W22" s="63">
        <f>IF($T22="","",IF(AND(ISNUMBER($F22),$F22&lt;=IF($Q22=MesCiclo,InicioCiclo,$Q22+MOD(2-WEEKDAY($Q22),7))+6),1,IF(ISNUMBER($H22),$H22,0)))</f>
        <v/>
      </c>
      <c r="X22" s="63">
        <f>IF($T22="","",IF(AND(ISNUMBER($F22),$F22&lt;=IF($Q22=MesCiclo,InicioCiclo,$Q22+MOD(2-WEEKDAY($Q22),7))+13),1,IF(ISNUMBER($I22),$I22,$W22)))</f>
        <v/>
      </c>
      <c r="Y22" s="63">
        <f>IF($T22="","",IF(AND(ISNUMBER($F22),$F22&lt;=IF($Q22=MesCiclo,InicioCiclo,$Q22+MOD(2-WEEKDAY($Q22),7))+20),1,IF(ISNUMBER($J22),$J22,$X22)))</f>
        <v/>
      </c>
      <c r="Z22" s="63">
        <f>IF($T22="","",IF(AND(ISNUMBER($F22),$F22&lt;=IF($Q22=MesCiclo,InicioCiclo,$Q22+MOD(2-WEEKDAY($Q22),7))+27),1,IF(ISNUMBER($K22),$K22,$Y22)))</f>
        <v/>
      </c>
      <c r="AA22" s="63">
        <f>IF($T22="","",IF(AND(ISNUMBER($F22),$F22&lt;=IF($Q22=MesCiclo,InicioCiclo,$Q22+MOD(2-WEEKDAY($Q22),7))+6),1,IF(N($U22)&gt;0,AVERAGEIFS($W$5:$W$1000,$S$5:$S$1000,ROW(),$T$5:$T$1000,"Sub"),$W22)))</f>
        <v/>
      </c>
      <c r="AB22" s="63">
        <f>IF($T22="","",IF(AND(ISNUMBER($F22),$F22&lt;=IF($Q22=MesCiclo,InicioCiclo,$Q22+MOD(2-WEEKDAY($Q22),7))+13),1,IF(N($U22)&gt;0,AVERAGEIFS($X$5:$X$1000,$S$5:$S$1000,ROW(),$T$5:$T$1000,"Sub"),$X22)))</f>
        <v/>
      </c>
      <c r="AC22" s="63">
        <f>IF($T22="","",IF(AND(ISNUMBER($F22),$F22&lt;=IF($Q22=MesCiclo,InicioCiclo,$Q22+MOD(2-WEEKDAY($Q22),7))+20),1,IF(N($U22)&gt;0,AVERAGEIFS($Y$5:$Y$1000,$S$5:$S$1000,ROW(),$T$5:$T$1000,"Sub"),$Y22)))</f>
        <v/>
      </c>
      <c r="AD22" s="63">
        <f>IF($T22="","",IF(AND(ISNUMBER($F22),$F22&lt;=IF($Q22=MesCiclo,InicioCiclo,$Q22+MOD(2-WEEKDAY($Q22),7))+27),1,IF(N($U22)&gt;0,AVERAGEIFS($Z$5:$Z$1000,$S$5:$S$1000,ROW(),$T$5:$T$1000,"Sub"),$Z22)))</f>
        <v/>
      </c>
      <c r="AE22" s="63">
        <f>IF($T22&lt;&gt;"Macro","",IF(COUNTIFS($Q$5:$Q$1000,$Q22,$T$5:$T$1000,"Macro",$G$5:$G$1000,"&gt;0")=0,1/COUNTIFS($Q$5:$Q$1000,$Q22,$T$5:$T$1000,"Macro"),IF(AND(ISNUMBER($G22),N($G22)&gt;0),$G22,SUMIFS($G$5:$G$1000,$Q$5:$Q$1000,$Q22,$T$5:$T$1000,"Macro")/COUNTIFS($Q$5:$Q$1000,$Q22,$T$5:$T$1000,"Macro",$G$5:$G$1000,"&gt;0"))/(COUNTIFS($Q$5:$Q$1000,$Q22,$T$5:$T$1000,"Macro")*SUMIFS($G$5:$G$1000,$Q$5:$Q$1000,$Q22,$T$5:$T$1000,"Macro")/COUNTIFS($Q$5:$Q$1000,$Q22,$T$5:$T$1000,"Macro",$G$5:$G$1000,"&gt;0"))))</f>
        <v/>
      </c>
    </row>
    <row r="23">
      <c r="A23" s="55">
        <f>IF(NOT((COUNTA($B23:$K23)+COUNTA($O23))&gt;0),"",IF($T23="Macro",COUNTIFS($T$5:$T23,"Macro",$Q$5:$Q23,$Q23),IF(N($S23)=0,"?",COUNTIFS(INDEX($T$5:$T$1000,1):INDEX($T$5:$T$1000,$S23-4),"Macro",INDEX($Q$5:$Q$1000,1):INDEX($Q$5:$Q$1000,$S23-4),INDEX($Q$5:$Q$1000,$S23-4))&amp;"."&amp;COUNTIFS($S$5:$S23,$S23,$T$5:$T23,"Sub"))))</f>
        <v/>
      </c>
      <c r="B23" s="56" t="n"/>
      <c r="C23" s="57" t="n"/>
      <c r="D23" s="58" t="n"/>
      <c r="E23" s="58" t="n"/>
      <c r="F23" s="58" t="n"/>
      <c r="G23" s="59" t="n"/>
      <c r="H23" s="59" t="n"/>
      <c r="I23" s="59" t="n"/>
      <c r="J23" s="59" t="n"/>
      <c r="K23" s="59" t="n"/>
      <c r="L23" s="60">
        <f>IF(NOT((COUNTA($B23:$K23)+COUNTA($O23))&gt;0),"",IF(ISNUMBER($F23),1,IF(N($U23)&gt;0,AVERAGEIFS($V$5:$V$1000,$S$5:$S$1000,ROW(),$T$5:$T$1000,"Sub"),$V23)))</f>
        <v/>
      </c>
      <c r="M23" s="55">
        <f>IF($L23="","",IF($L23&gt;=1,"Completado",IF($L23&gt;0,"En curso","Pendiente")))</f>
        <v/>
      </c>
      <c r="N23" s="55">
        <f>IF(NOT((COUNTA($B23:$K23)+COUNTA($O23))&gt;0),"",IF(ISNUMBER($F23),IF(AND(ISNUMBER($E23),$F23&gt;$E23),"Cumplida con "&amp;($F23-$E23)&amp;IF($F23-$E23=1," día"," días")&amp;" de retraso","Cumplida"),IF(N($L23)&gt;=1,"Cumplida",IF(NOT(ISNUMBER($E23)),"Sin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plazo")))))))</f>
        <v/>
      </c>
      <c r="O23" s="57" t="n"/>
      <c r="P23" s="61">
        <f>IF(NOT((COUNTA($B23:$K23)+COUNTA($O23))&gt;0),"",IF((IF($C23="","Falta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",""))="","✔ OK","⚠ "&amp;LEFT(IF($C23="","Falta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",""),LEN(IF($C23="","Falta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",""))-3)))</f>
        <v/>
      </c>
      <c r="Q23" s="62">
        <f>IF(NOT((COUNTA($B23:$K23)+COUNTA($O23))&gt;0),"",IF(AND($T23="Sub",N($S23)&gt;0),IF(ISNUMBER(INDEX($D$5:$D$1000,$S23-4)),DATE(YEAR(INDEX($D$5:$D$1000,$S23-4)),MONTH(INDEX($D$5:$D$1000,$S23-4)),1),IF(ISNUMBER(INDEX($E$5:$E$1000,$S23-4)),DATE(YEAR(INDEX($E$5:$E$1000,$S23-4)),MONTH(INDEX($E$5:$E$1000,$S23-4)),1),MesCiclo)),IF(ISNUMBER($D23),DATE(YEAR($D23),MONTH($D23),1),IF(ISNUMBER($E23),DATE(YEAR($E23),MONTH($E23),1),MesCiclo))))</f>
        <v/>
      </c>
      <c r="R23" s="63">
        <f>IF(OR($Q23="",$Q23&lt;&gt;MesCiclo),"",COUNTIF($Q$5:$Q23,MesCiclo))</f>
        <v/>
      </c>
      <c r="S23" s="63">
        <f>IF($T23="","",IF($T23="Macro",ROW(),IFERROR(LOOKUP(2,1/($T$5:$T23="Macro"),ROW($T$5:$T23)),0)))</f>
        <v/>
      </c>
      <c r="T23" s="63">
        <f>IF(NOT((COUNTA($B23:$K23)+COUNTA($O23))&gt;0),"",IF($B23="Subactividad","Sub","Macro"))</f>
        <v/>
      </c>
      <c r="U23" s="63">
        <f>IF($T23="Macro",COUNTIFS($S$5:$S$1000,ROW(),$T$5:$T$1000,"Sub"),"")</f>
        <v/>
      </c>
      <c r="V23" s="63">
        <f>IF($T23="","",IF(ISNUMBER($F23),1,IFERROR(LOOKUP(2,1/($H23:$K23&lt;&gt;""),$H23:$K23),0)))</f>
        <v/>
      </c>
      <c r="W23" s="63">
        <f>IF($T23="","",IF(AND(ISNUMBER($F23),$F23&lt;=IF($Q23=MesCiclo,InicioCiclo,$Q23+MOD(2-WEEKDAY($Q23),7))+6),1,IF(ISNUMBER($H23),$H23,0)))</f>
        <v/>
      </c>
      <c r="X23" s="63">
        <f>IF($T23="","",IF(AND(ISNUMBER($F23),$F23&lt;=IF($Q23=MesCiclo,InicioCiclo,$Q23+MOD(2-WEEKDAY($Q23),7))+13),1,IF(ISNUMBER($I23),$I23,$W23)))</f>
        <v/>
      </c>
      <c r="Y23" s="63">
        <f>IF($T23="","",IF(AND(ISNUMBER($F23),$F23&lt;=IF($Q23=MesCiclo,InicioCiclo,$Q23+MOD(2-WEEKDAY($Q23),7))+20),1,IF(ISNUMBER($J23),$J23,$X23)))</f>
        <v/>
      </c>
      <c r="Z23" s="63">
        <f>IF($T23="","",IF(AND(ISNUMBER($F23),$F23&lt;=IF($Q23=MesCiclo,InicioCiclo,$Q23+MOD(2-WEEKDAY($Q23),7))+27),1,IF(ISNUMBER($K23),$K23,$Y23)))</f>
        <v/>
      </c>
      <c r="AA23" s="63">
        <f>IF($T23="","",IF(AND(ISNUMBER($F23),$F23&lt;=IF($Q23=MesCiclo,InicioCiclo,$Q23+MOD(2-WEEKDAY($Q23),7))+6),1,IF(N($U23)&gt;0,AVERAGEIFS($W$5:$W$1000,$S$5:$S$1000,ROW(),$T$5:$T$1000,"Sub"),$W23)))</f>
        <v/>
      </c>
      <c r="AB23" s="63">
        <f>IF($T23="","",IF(AND(ISNUMBER($F23),$F23&lt;=IF($Q23=MesCiclo,InicioCiclo,$Q23+MOD(2-WEEKDAY($Q23),7))+13),1,IF(N($U23)&gt;0,AVERAGEIFS($X$5:$X$1000,$S$5:$S$1000,ROW(),$T$5:$T$1000,"Sub"),$X23)))</f>
        <v/>
      </c>
      <c r="AC23" s="63">
        <f>IF($T23="","",IF(AND(ISNUMBER($F23),$F23&lt;=IF($Q23=MesCiclo,InicioCiclo,$Q23+MOD(2-WEEKDAY($Q23),7))+20),1,IF(N($U23)&gt;0,AVERAGEIFS($Y$5:$Y$1000,$S$5:$S$1000,ROW(),$T$5:$T$1000,"Sub"),$Y23)))</f>
        <v/>
      </c>
      <c r="AD23" s="63">
        <f>IF($T23="","",IF(AND(ISNUMBER($F23),$F23&lt;=IF($Q23=MesCiclo,InicioCiclo,$Q23+MOD(2-WEEKDAY($Q23),7))+27),1,IF(N($U23)&gt;0,AVERAGEIFS($Z$5:$Z$1000,$S$5:$S$1000,ROW(),$T$5:$T$1000,"Sub"),$Z23)))</f>
        <v/>
      </c>
      <c r="AE23" s="63">
        <f>IF($T23&lt;&gt;"Macro","",IF(COUNTIFS($Q$5:$Q$1000,$Q23,$T$5:$T$1000,"Macro",$G$5:$G$1000,"&gt;0")=0,1/COUNTIFS($Q$5:$Q$1000,$Q23,$T$5:$T$1000,"Macro"),IF(AND(ISNUMBER($G23),N($G23)&gt;0),$G23,SUMIFS($G$5:$G$1000,$Q$5:$Q$1000,$Q23,$T$5:$T$1000,"Macro")/COUNTIFS($Q$5:$Q$1000,$Q23,$T$5:$T$1000,"Macro",$G$5:$G$1000,"&gt;0"))/(COUNTIFS($Q$5:$Q$1000,$Q23,$T$5:$T$1000,"Macro")*SUMIFS($G$5:$G$1000,$Q$5:$Q$1000,$Q23,$T$5:$T$1000,"Macro")/COUNTIFS($Q$5:$Q$1000,$Q23,$T$5:$T$1000,"Macro",$G$5:$G$1000,"&gt;0"))))</f>
        <v/>
      </c>
    </row>
    <row r="24">
      <c r="A24" s="55">
        <f>IF(NOT((COUNTA($B24:$K24)+COUNTA($O24))&gt;0),"",IF($T24="Macro",COUNTIFS($T$5:$T24,"Macro",$Q$5:$Q24,$Q24),IF(N($S24)=0,"?",COUNTIFS(INDEX($T$5:$T$1000,1):INDEX($T$5:$T$1000,$S24-4),"Macro",INDEX($Q$5:$Q$1000,1):INDEX($Q$5:$Q$1000,$S24-4),INDEX($Q$5:$Q$1000,$S24-4))&amp;"."&amp;COUNTIFS($S$5:$S24,$S24,$T$5:$T24,"Sub"))))</f>
        <v/>
      </c>
      <c r="B24" s="56" t="n"/>
      <c r="C24" s="57" t="n"/>
      <c r="D24" s="58" t="n"/>
      <c r="E24" s="58" t="n"/>
      <c r="F24" s="58" t="n"/>
      <c r="G24" s="59" t="n"/>
      <c r="H24" s="59" t="n"/>
      <c r="I24" s="59" t="n"/>
      <c r="J24" s="59" t="n"/>
      <c r="K24" s="59" t="n"/>
      <c r="L24" s="60">
        <f>IF(NOT((COUNTA($B24:$K24)+COUNTA($O24))&gt;0),"",IF(ISNUMBER($F24),1,IF(N($U24)&gt;0,AVERAGEIFS($V$5:$V$1000,$S$5:$S$1000,ROW(),$T$5:$T$1000,"Sub"),$V24)))</f>
        <v/>
      </c>
      <c r="M24" s="55">
        <f>IF($L24="","",IF($L24&gt;=1,"Completado",IF($L24&gt;0,"En curso","Pendiente")))</f>
        <v/>
      </c>
      <c r="N24" s="55">
        <f>IF(NOT((COUNTA($B24:$K24)+COUNTA($O24))&gt;0),"",IF(ISNUMBER($F24),IF(AND(ISNUMBER($E24),$F24&gt;$E24),"Cumplida con "&amp;($F24-$E24)&amp;IF($F24-$E24=1," día"," días")&amp;" de retraso","Cumplida"),IF(N($L24)&gt;=1,"Cumplida",IF(NOT(ISNUMBER($E24)),"Sin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plazo")))))))</f>
        <v/>
      </c>
      <c r="O24" s="57" t="n"/>
      <c r="P24" s="61">
        <f>IF(NOT((COUNTA($B24:$K24)+COUNTA($O24))&gt;0),"",IF((IF($C24="","Falta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",""))="","✔ OK","⚠ "&amp;LEFT(IF($C24="","Falta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",""),LEN(IF($C24="","Falta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",""))-3)))</f>
        <v/>
      </c>
      <c r="Q24" s="62">
        <f>IF(NOT((COUNTA($B24:$K24)+COUNTA($O24))&gt;0),"",IF(AND($T24="Sub",N($S24)&gt;0),IF(ISNUMBER(INDEX($D$5:$D$1000,$S24-4)),DATE(YEAR(INDEX($D$5:$D$1000,$S24-4)),MONTH(INDEX($D$5:$D$1000,$S24-4)),1),IF(ISNUMBER(INDEX($E$5:$E$1000,$S24-4)),DATE(YEAR(INDEX($E$5:$E$1000,$S24-4)),MONTH(INDEX($E$5:$E$1000,$S24-4)),1),MesCiclo)),IF(ISNUMBER($D24),DATE(YEAR($D24),MONTH($D24),1),IF(ISNUMBER($E24),DATE(YEAR($E24),MONTH($E24),1),MesCiclo))))</f>
        <v/>
      </c>
      <c r="R24" s="63">
        <f>IF(OR($Q24="",$Q24&lt;&gt;MesCiclo),"",COUNTIF($Q$5:$Q24,MesCiclo))</f>
        <v/>
      </c>
      <c r="S24" s="63">
        <f>IF($T24="","",IF($T24="Macro",ROW(),IFERROR(LOOKUP(2,1/($T$5:$T24="Macro"),ROW($T$5:$T24)),0)))</f>
        <v/>
      </c>
      <c r="T24" s="63">
        <f>IF(NOT((COUNTA($B24:$K24)+COUNTA($O24))&gt;0),"",IF($B24="Subactividad","Sub","Macro"))</f>
        <v/>
      </c>
      <c r="U24" s="63">
        <f>IF($T24="Macro",COUNTIFS($S$5:$S$1000,ROW(),$T$5:$T$1000,"Sub"),"")</f>
        <v/>
      </c>
      <c r="V24" s="63">
        <f>IF($T24="","",IF(ISNUMBER($F24),1,IFERROR(LOOKUP(2,1/($H24:$K24&lt;&gt;""),$H24:$K24),0)))</f>
        <v/>
      </c>
      <c r="W24" s="63">
        <f>IF($T24="","",IF(AND(ISNUMBER($F24),$F24&lt;=IF($Q24=MesCiclo,InicioCiclo,$Q24+MOD(2-WEEKDAY($Q24),7))+6),1,IF(ISNUMBER($H24),$H24,0)))</f>
        <v/>
      </c>
      <c r="X24" s="63">
        <f>IF($T24="","",IF(AND(ISNUMBER($F24),$F24&lt;=IF($Q24=MesCiclo,InicioCiclo,$Q24+MOD(2-WEEKDAY($Q24),7))+13),1,IF(ISNUMBER($I24),$I24,$W24)))</f>
        <v/>
      </c>
      <c r="Y24" s="63">
        <f>IF($T24="","",IF(AND(ISNUMBER($F24),$F24&lt;=IF($Q24=MesCiclo,InicioCiclo,$Q24+MOD(2-WEEKDAY($Q24),7))+20),1,IF(ISNUMBER($J24),$J24,$X24)))</f>
        <v/>
      </c>
      <c r="Z24" s="63">
        <f>IF($T24="","",IF(AND(ISNUMBER($F24),$F24&lt;=IF($Q24=MesCiclo,InicioCiclo,$Q24+MOD(2-WEEKDAY($Q24),7))+27),1,IF(ISNUMBER($K24),$K24,$Y24)))</f>
        <v/>
      </c>
      <c r="AA24" s="63">
        <f>IF($T24="","",IF(AND(ISNUMBER($F24),$F24&lt;=IF($Q24=MesCiclo,InicioCiclo,$Q24+MOD(2-WEEKDAY($Q24),7))+6),1,IF(N($U24)&gt;0,AVERAGEIFS($W$5:$W$1000,$S$5:$S$1000,ROW(),$T$5:$T$1000,"Sub"),$W24)))</f>
        <v/>
      </c>
      <c r="AB24" s="63">
        <f>IF($T24="","",IF(AND(ISNUMBER($F24),$F24&lt;=IF($Q24=MesCiclo,InicioCiclo,$Q24+MOD(2-WEEKDAY($Q24),7))+13),1,IF(N($U24)&gt;0,AVERAGEIFS($X$5:$X$1000,$S$5:$S$1000,ROW(),$T$5:$T$1000,"Sub"),$X24)))</f>
        <v/>
      </c>
      <c r="AC24" s="63">
        <f>IF($T24="","",IF(AND(ISNUMBER($F24),$F24&lt;=IF($Q24=MesCiclo,InicioCiclo,$Q24+MOD(2-WEEKDAY($Q24),7))+20),1,IF(N($U24)&gt;0,AVERAGEIFS($Y$5:$Y$1000,$S$5:$S$1000,ROW(),$T$5:$T$1000,"Sub"),$Y24)))</f>
        <v/>
      </c>
      <c r="AD24" s="63">
        <f>IF($T24="","",IF(AND(ISNUMBER($F24),$F24&lt;=IF($Q24=MesCiclo,InicioCiclo,$Q24+MOD(2-WEEKDAY($Q24),7))+27),1,IF(N($U24)&gt;0,AVERAGEIFS($Z$5:$Z$1000,$S$5:$S$1000,ROW(),$T$5:$T$1000,"Sub"),$Z24)))</f>
        <v/>
      </c>
      <c r="AE24" s="63">
        <f>IF($T24&lt;&gt;"Macro","",IF(COUNTIFS($Q$5:$Q$1000,$Q24,$T$5:$T$1000,"Macro",$G$5:$G$1000,"&gt;0")=0,1/COUNTIFS($Q$5:$Q$1000,$Q24,$T$5:$T$1000,"Macro"),IF(AND(ISNUMBER($G24),N($G24)&gt;0),$G24,SUMIFS($G$5:$G$1000,$Q$5:$Q$1000,$Q24,$T$5:$T$1000,"Macro")/COUNTIFS($Q$5:$Q$1000,$Q24,$T$5:$T$1000,"Macro",$G$5:$G$1000,"&gt;0"))/(COUNTIFS($Q$5:$Q$1000,$Q24,$T$5:$T$1000,"Macro")*SUMIFS($G$5:$G$1000,$Q$5:$Q$1000,$Q24,$T$5:$T$1000,"Macro")/COUNTIFS($Q$5:$Q$1000,$Q24,$T$5:$T$1000,"Macro",$G$5:$G$1000,"&gt;0"))))</f>
        <v/>
      </c>
    </row>
    <row r="25">
      <c r="A25" s="55">
        <f>IF(NOT((COUNTA($B25:$K25)+COUNTA($O25))&gt;0),"",IF($T25="Macro",COUNTIFS($T$5:$T25,"Macro",$Q$5:$Q25,$Q25),IF(N($S25)=0,"?",COUNTIFS(INDEX($T$5:$T$1000,1):INDEX($T$5:$T$1000,$S25-4),"Macro",INDEX($Q$5:$Q$1000,1):INDEX($Q$5:$Q$1000,$S25-4),INDEX($Q$5:$Q$1000,$S25-4))&amp;"."&amp;COUNTIFS($S$5:$S25,$S25,$T$5:$T25,"Sub"))))</f>
        <v/>
      </c>
      <c r="B25" s="56" t="n"/>
      <c r="C25" s="57" t="n"/>
      <c r="D25" s="58" t="n"/>
      <c r="E25" s="58" t="n"/>
      <c r="F25" s="58" t="n"/>
      <c r="G25" s="59" t="n"/>
      <c r="H25" s="59" t="n"/>
      <c r="I25" s="59" t="n"/>
      <c r="J25" s="59" t="n"/>
      <c r="K25" s="59" t="n"/>
      <c r="L25" s="60">
        <f>IF(NOT((COUNTA($B25:$K25)+COUNTA($O25))&gt;0),"",IF(ISNUMBER($F25),1,IF(N($U25)&gt;0,AVERAGEIFS($V$5:$V$1000,$S$5:$S$1000,ROW(),$T$5:$T$1000,"Sub"),$V25)))</f>
        <v/>
      </c>
      <c r="M25" s="55">
        <f>IF($L25="","",IF($L25&gt;=1,"Completado",IF($L25&gt;0,"En curso","Pendiente")))</f>
        <v/>
      </c>
      <c r="N25" s="55">
        <f>IF(NOT((COUNTA($B25:$K25)+COUNTA($O25))&gt;0),"",IF(ISNUMBER($F25),IF(AND(ISNUMBER($E25),$F25&gt;$E25),"Cumplida con "&amp;($F25-$E25)&amp;IF($F25-$E25=1," día"," días")&amp;" de retraso","Cumplida"),IF(N($L25)&gt;=1,"Cumplida",IF(NOT(ISNUMBER($E25)),"Sin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plazo")))))))</f>
        <v/>
      </c>
      <c r="O25" s="57" t="n"/>
      <c r="P25" s="61">
        <f>IF(NOT((COUNTA($B25:$K25)+COUNTA($O25))&gt;0),"",IF((IF($C25="","Falta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",""))="","✔ OK","⚠ "&amp;LEFT(IF($C25="","Falta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",""),LEN(IF($C25="","Falta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",""))-3)))</f>
        <v/>
      </c>
      <c r="Q25" s="62">
        <f>IF(NOT((COUNTA($B25:$K25)+COUNTA($O25))&gt;0),"",IF(AND($T25="Sub",N($S25)&gt;0),IF(ISNUMBER(INDEX($D$5:$D$1000,$S25-4)),DATE(YEAR(INDEX($D$5:$D$1000,$S25-4)),MONTH(INDEX($D$5:$D$1000,$S25-4)),1),IF(ISNUMBER(INDEX($E$5:$E$1000,$S25-4)),DATE(YEAR(INDEX($E$5:$E$1000,$S25-4)),MONTH(INDEX($E$5:$E$1000,$S25-4)),1),MesCiclo)),IF(ISNUMBER($D25),DATE(YEAR($D25),MONTH($D25),1),IF(ISNUMBER($E25),DATE(YEAR($E25),MONTH($E25),1),MesCiclo))))</f>
        <v/>
      </c>
      <c r="R25" s="63">
        <f>IF(OR($Q25="",$Q25&lt;&gt;MesCiclo),"",COUNTIF($Q$5:$Q25,MesCiclo))</f>
        <v/>
      </c>
      <c r="S25" s="63">
        <f>IF($T25="","",IF($T25="Macro",ROW(),IFERROR(LOOKUP(2,1/($T$5:$T25="Macro"),ROW($T$5:$T25)),0)))</f>
        <v/>
      </c>
      <c r="T25" s="63">
        <f>IF(NOT((COUNTA($B25:$K25)+COUNTA($O25))&gt;0),"",IF($B25="Subactividad","Sub","Macro"))</f>
        <v/>
      </c>
      <c r="U25" s="63">
        <f>IF($T25="Macro",COUNTIFS($S$5:$S$1000,ROW(),$T$5:$T$1000,"Sub"),"")</f>
        <v/>
      </c>
      <c r="V25" s="63">
        <f>IF($T25="","",IF(ISNUMBER($F25),1,IFERROR(LOOKUP(2,1/($H25:$K25&lt;&gt;""),$H25:$K25),0)))</f>
        <v/>
      </c>
      <c r="W25" s="63">
        <f>IF($T25="","",IF(AND(ISNUMBER($F25),$F25&lt;=IF($Q25=MesCiclo,InicioCiclo,$Q25+MOD(2-WEEKDAY($Q25),7))+6),1,IF(ISNUMBER($H25),$H25,0)))</f>
        <v/>
      </c>
      <c r="X25" s="63">
        <f>IF($T25="","",IF(AND(ISNUMBER($F25),$F25&lt;=IF($Q25=MesCiclo,InicioCiclo,$Q25+MOD(2-WEEKDAY($Q25),7))+13),1,IF(ISNUMBER($I25),$I25,$W25)))</f>
        <v/>
      </c>
      <c r="Y25" s="63">
        <f>IF($T25="","",IF(AND(ISNUMBER($F25),$F25&lt;=IF($Q25=MesCiclo,InicioCiclo,$Q25+MOD(2-WEEKDAY($Q25),7))+20),1,IF(ISNUMBER($J25),$J25,$X25)))</f>
        <v/>
      </c>
      <c r="Z25" s="63">
        <f>IF($T25="","",IF(AND(ISNUMBER($F25),$F25&lt;=IF($Q25=MesCiclo,InicioCiclo,$Q25+MOD(2-WEEKDAY($Q25),7))+27),1,IF(ISNUMBER($K25),$K25,$Y25)))</f>
        <v/>
      </c>
      <c r="AA25" s="63">
        <f>IF($T25="","",IF(AND(ISNUMBER($F25),$F25&lt;=IF($Q25=MesCiclo,InicioCiclo,$Q25+MOD(2-WEEKDAY($Q25),7))+6),1,IF(N($U25)&gt;0,AVERAGEIFS($W$5:$W$1000,$S$5:$S$1000,ROW(),$T$5:$T$1000,"Sub"),$W25)))</f>
        <v/>
      </c>
      <c r="AB25" s="63">
        <f>IF($T25="","",IF(AND(ISNUMBER($F25),$F25&lt;=IF($Q25=MesCiclo,InicioCiclo,$Q25+MOD(2-WEEKDAY($Q25),7))+13),1,IF(N($U25)&gt;0,AVERAGEIFS($X$5:$X$1000,$S$5:$S$1000,ROW(),$T$5:$T$1000,"Sub"),$X25)))</f>
        <v/>
      </c>
      <c r="AC25" s="63">
        <f>IF($T25="","",IF(AND(ISNUMBER($F25),$F25&lt;=IF($Q25=MesCiclo,InicioCiclo,$Q25+MOD(2-WEEKDAY($Q25),7))+20),1,IF(N($U25)&gt;0,AVERAGEIFS($Y$5:$Y$1000,$S$5:$S$1000,ROW(),$T$5:$T$1000,"Sub"),$Y25)))</f>
        <v/>
      </c>
      <c r="AD25" s="63">
        <f>IF($T25="","",IF(AND(ISNUMBER($F25),$F25&lt;=IF($Q25=MesCiclo,InicioCiclo,$Q25+MOD(2-WEEKDAY($Q25),7))+27),1,IF(N($U25)&gt;0,AVERAGEIFS($Z$5:$Z$1000,$S$5:$S$1000,ROW(),$T$5:$T$1000,"Sub"),$Z25)))</f>
        <v/>
      </c>
      <c r="AE25" s="63">
        <f>IF($T25&lt;&gt;"Macro","",IF(COUNTIFS($Q$5:$Q$1000,$Q25,$T$5:$T$1000,"Macro",$G$5:$G$1000,"&gt;0")=0,1/COUNTIFS($Q$5:$Q$1000,$Q25,$T$5:$T$1000,"Macro"),IF(AND(ISNUMBER($G25),N($G25)&gt;0),$G25,SUMIFS($G$5:$G$1000,$Q$5:$Q$1000,$Q25,$T$5:$T$1000,"Macro")/COUNTIFS($Q$5:$Q$1000,$Q25,$T$5:$T$1000,"Macro",$G$5:$G$1000,"&gt;0"))/(COUNTIFS($Q$5:$Q$1000,$Q25,$T$5:$T$1000,"Macro")*SUMIFS($G$5:$G$1000,$Q$5:$Q$1000,$Q25,$T$5:$T$1000,"Macro")/COUNTIFS($Q$5:$Q$1000,$Q25,$T$5:$T$1000,"Macro",$G$5:$G$1000,"&gt;0"))))</f>
        <v/>
      </c>
    </row>
    <row r="26">
      <c r="A26" s="55">
        <f>IF(NOT((COUNTA($B26:$K26)+COUNTA($O26))&gt;0),"",IF($T26="Macro",COUNTIFS($T$5:$T26,"Macro",$Q$5:$Q26,$Q26),IF(N($S26)=0,"?",COUNTIFS(INDEX($T$5:$T$1000,1):INDEX($T$5:$T$1000,$S26-4),"Macro",INDEX($Q$5:$Q$1000,1):INDEX($Q$5:$Q$1000,$S26-4),INDEX($Q$5:$Q$1000,$S26-4))&amp;"."&amp;COUNTIFS($S$5:$S26,$S26,$T$5:$T26,"Sub"))))</f>
        <v/>
      </c>
      <c r="B26" s="56" t="n"/>
      <c r="C26" s="57" t="n"/>
      <c r="D26" s="58" t="n"/>
      <c r="E26" s="58" t="n"/>
      <c r="F26" s="58" t="n"/>
      <c r="G26" s="59" t="n"/>
      <c r="H26" s="59" t="n"/>
      <c r="I26" s="59" t="n"/>
      <c r="J26" s="59" t="n"/>
      <c r="K26" s="59" t="n"/>
      <c r="L26" s="60">
        <f>IF(NOT((COUNTA($B26:$K26)+COUNTA($O26))&gt;0),"",IF(ISNUMBER($F26),1,IF(N($U26)&gt;0,AVERAGEIFS($V$5:$V$1000,$S$5:$S$1000,ROW(),$T$5:$T$1000,"Sub"),$V26)))</f>
        <v/>
      </c>
      <c r="M26" s="55">
        <f>IF($L26="","",IF($L26&gt;=1,"Completado",IF($L26&gt;0,"En curso","Pendiente")))</f>
        <v/>
      </c>
      <c r="N26" s="55">
        <f>IF(NOT((COUNTA($B26:$K26)+COUNTA($O26))&gt;0),"",IF(ISNUMBER($F26),IF(AND(ISNUMBER($E26),$F26&gt;$E26),"Cumplida con "&amp;($F26-$E26)&amp;IF($F26-$E26=1," día"," días")&amp;" de retraso","Cumplida"),IF(N($L26)&gt;=1,"Cumplida",IF(NOT(ISNUMBER($E26)),"Sin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plazo")))))))</f>
        <v/>
      </c>
      <c r="O26" s="57" t="n"/>
      <c r="P26" s="61">
        <f>IF(NOT((COUNTA($B26:$K26)+COUNTA($O26))&gt;0),"",IF((IF($C26="","Falta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",""))="","✔ OK","⚠ "&amp;LEFT(IF($C26="","Falta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",""),LEN(IF($C26="","Falta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",""))-3)))</f>
        <v/>
      </c>
      <c r="Q26" s="62">
        <f>IF(NOT((COUNTA($B26:$K26)+COUNTA($O26))&gt;0),"",IF(AND($T26="Sub",N($S26)&gt;0),IF(ISNUMBER(INDEX($D$5:$D$1000,$S26-4)),DATE(YEAR(INDEX($D$5:$D$1000,$S26-4)),MONTH(INDEX($D$5:$D$1000,$S26-4)),1),IF(ISNUMBER(INDEX($E$5:$E$1000,$S26-4)),DATE(YEAR(INDEX($E$5:$E$1000,$S26-4)),MONTH(INDEX($E$5:$E$1000,$S26-4)),1),MesCiclo)),IF(ISNUMBER($D26),DATE(YEAR($D26),MONTH($D26),1),IF(ISNUMBER($E26),DATE(YEAR($E26),MONTH($E26),1),MesCiclo))))</f>
        <v/>
      </c>
      <c r="R26" s="63">
        <f>IF(OR($Q26="",$Q26&lt;&gt;MesCiclo),"",COUNTIF($Q$5:$Q26,MesCiclo))</f>
        <v/>
      </c>
      <c r="S26" s="63">
        <f>IF($T26="","",IF($T26="Macro",ROW(),IFERROR(LOOKUP(2,1/($T$5:$T26="Macro"),ROW($T$5:$T26)),0)))</f>
        <v/>
      </c>
      <c r="T26" s="63">
        <f>IF(NOT((COUNTA($B26:$K26)+COUNTA($O26))&gt;0),"",IF($B26="Subactividad","Sub","Macro"))</f>
        <v/>
      </c>
      <c r="U26" s="63">
        <f>IF($T26="Macro",COUNTIFS($S$5:$S$1000,ROW(),$T$5:$T$1000,"Sub"),"")</f>
        <v/>
      </c>
      <c r="V26" s="63">
        <f>IF($T26="","",IF(ISNUMBER($F26),1,IFERROR(LOOKUP(2,1/($H26:$K26&lt;&gt;""),$H26:$K26),0)))</f>
        <v/>
      </c>
      <c r="W26" s="63">
        <f>IF($T26="","",IF(AND(ISNUMBER($F26),$F26&lt;=IF($Q26=MesCiclo,InicioCiclo,$Q26+MOD(2-WEEKDAY($Q26),7))+6),1,IF(ISNUMBER($H26),$H26,0)))</f>
        <v/>
      </c>
      <c r="X26" s="63">
        <f>IF($T26="","",IF(AND(ISNUMBER($F26),$F26&lt;=IF($Q26=MesCiclo,InicioCiclo,$Q26+MOD(2-WEEKDAY($Q26),7))+13),1,IF(ISNUMBER($I26),$I26,$W26)))</f>
        <v/>
      </c>
      <c r="Y26" s="63">
        <f>IF($T26="","",IF(AND(ISNUMBER($F26),$F26&lt;=IF($Q26=MesCiclo,InicioCiclo,$Q26+MOD(2-WEEKDAY($Q26),7))+20),1,IF(ISNUMBER($J26),$J26,$X26)))</f>
        <v/>
      </c>
      <c r="Z26" s="63">
        <f>IF($T26="","",IF(AND(ISNUMBER($F26),$F26&lt;=IF($Q26=MesCiclo,InicioCiclo,$Q26+MOD(2-WEEKDAY($Q26),7))+27),1,IF(ISNUMBER($K26),$K26,$Y26)))</f>
        <v/>
      </c>
      <c r="AA26" s="63">
        <f>IF($T26="","",IF(AND(ISNUMBER($F26),$F26&lt;=IF($Q26=MesCiclo,InicioCiclo,$Q26+MOD(2-WEEKDAY($Q26),7))+6),1,IF(N($U26)&gt;0,AVERAGEIFS($W$5:$W$1000,$S$5:$S$1000,ROW(),$T$5:$T$1000,"Sub"),$W26)))</f>
        <v/>
      </c>
      <c r="AB26" s="63">
        <f>IF($T26="","",IF(AND(ISNUMBER($F26),$F26&lt;=IF($Q26=MesCiclo,InicioCiclo,$Q26+MOD(2-WEEKDAY($Q26),7))+13),1,IF(N($U26)&gt;0,AVERAGEIFS($X$5:$X$1000,$S$5:$S$1000,ROW(),$T$5:$T$1000,"Sub"),$X26)))</f>
        <v/>
      </c>
      <c r="AC26" s="63">
        <f>IF($T26="","",IF(AND(ISNUMBER($F26),$F26&lt;=IF($Q26=MesCiclo,InicioCiclo,$Q26+MOD(2-WEEKDAY($Q26),7))+20),1,IF(N($U26)&gt;0,AVERAGEIFS($Y$5:$Y$1000,$S$5:$S$1000,ROW(),$T$5:$T$1000,"Sub"),$Y26)))</f>
        <v/>
      </c>
      <c r="AD26" s="63">
        <f>IF($T26="","",IF(AND(ISNUMBER($F26),$F26&lt;=IF($Q26=MesCiclo,InicioCiclo,$Q26+MOD(2-WEEKDAY($Q26),7))+27),1,IF(N($U26)&gt;0,AVERAGEIFS($Z$5:$Z$1000,$S$5:$S$1000,ROW(),$T$5:$T$1000,"Sub"),$Z26)))</f>
        <v/>
      </c>
      <c r="AE26" s="63">
        <f>IF($T26&lt;&gt;"Macro","",IF(COUNTIFS($Q$5:$Q$1000,$Q26,$T$5:$T$1000,"Macro",$G$5:$G$1000,"&gt;0")=0,1/COUNTIFS($Q$5:$Q$1000,$Q26,$T$5:$T$1000,"Macro"),IF(AND(ISNUMBER($G26),N($G26)&gt;0),$G26,SUMIFS($G$5:$G$1000,$Q$5:$Q$1000,$Q26,$T$5:$T$1000,"Macro")/COUNTIFS($Q$5:$Q$1000,$Q26,$T$5:$T$1000,"Macro",$G$5:$G$1000,"&gt;0"))/(COUNTIFS($Q$5:$Q$1000,$Q26,$T$5:$T$1000,"Macro")*SUMIFS($G$5:$G$1000,$Q$5:$Q$1000,$Q26,$T$5:$T$1000,"Macro")/COUNTIFS($Q$5:$Q$1000,$Q26,$T$5:$T$1000,"Macro",$G$5:$G$1000,"&gt;0"))))</f>
        <v/>
      </c>
    </row>
    <row r="27">
      <c r="A27" s="55">
        <f>IF(NOT((COUNTA($B27:$K27)+COUNTA($O27))&gt;0),"",IF($T27="Macro",COUNTIFS($T$5:$T27,"Macro",$Q$5:$Q27,$Q27),IF(N($S27)=0,"?",COUNTIFS(INDEX($T$5:$T$1000,1):INDEX($T$5:$T$1000,$S27-4),"Macro",INDEX($Q$5:$Q$1000,1):INDEX($Q$5:$Q$1000,$S27-4),INDEX($Q$5:$Q$1000,$S27-4))&amp;"."&amp;COUNTIFS($S$5:$S27,$S27,$T$5:$T27,"Sub"))))</f>
        <v/>
      </c>
      <c r="B27" s="56" t="n"/>
      <c r="C27" s="57" t="n"/>
      <c r="D27" s="58" t="n"/>
      <c r="E27" s="58" t="n"/>
      <c r="F27" s="58" t="n"/>
      <c r="G27" s="59" t="n"/>
      <c r="H27" s="59" t="n"/>
      <c r="I27" s="59" t="n"/>
      <c r="J27" s="59" t="n"/>
      <c r="K27" s="59" t="n"/>
      <c r="L27" s="60">
        <f>IF(NOT((COUNTA($B27:$K27)+COUNTA($O27))&gt;0),"",IF(ISNUMBER($F27),1,IF(N($U27)&gt;0,AVERAGEIFS($V$5:$V$1000,$S$5:$S$1000,ROW(),$T$5:$T$1000,"Sub"),$V27)))</f>
        <v/>
      </c>
      <c r="M27" s="55">
        <f>IF($L27="","",IF($L27&gt;=1,"Completado",IF($L27&gt;0,"En curso","Pendiente")))</f>
        <v/>
      </c>
      <c r="N27" s="55">
        <f>IF(NOT((COUNTA($B27:$K27)+COUNTA($O27))&gt;0),"",IF(ISNUMBER($F27),IF(AND(ISNUMBER($E27),$F27&gt;$E27),"Cumplida con "&amp;($F27-$E27)&amp;IF($F27-$E27=1," día"," días")&amp;" de retraso","Cumplida"),IF(N($L27)&gt;=1,"Cumplida",IF(NOT(ISNUMBER($E27)),"Sin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plazo")))))))</f>
        <v/>
      </c>
      <c r="O27" s="57" t="n"/>
      <c r="P27" s="61">
        <f>IF(NOT((COUNTA($B27:$K27)+COUNTA($O27))&gt;0),"",IF((IF($C27="","Falta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",""))="","✔ OK","⚠ "&amp;LEFT(IF($C27="","Falta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",""),LEN(IF($C27="","Falta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",""))-3)))</f>
        <v/>
      </c>
      <c r="Q27" s="62">
        <f>IF(NOT((COUNTA($B27:$K27)+COUNTA($O27))&gt;0),"",IF(AND($T27="Sub",N($S27)&gt;0),IF(ISNUMBER(INDEX($D$5:$D$1000,$S27-4)),DATE(YEAR(INDEX($D$5:$D$1000,$S27-4)),MONTH(INDEX($D$5:$D$1000,$S27-4)),1),IF(ISNUMBER(INDEX($E$5:$E$1000,$S27-4)),DATE(YEAR(INDEX($E$5:$E$1000,$S27-4)),MONTH(INDEX($E$5:$E$1000,$S27-4)),1),MesCiclo)),IF(ISNUMBER($D27),DATE(YEAR($D27),MONTH($D27),1),IF(ISNUMBER($E27),DATE(YEAR($E27),MONTH($E27),1),MesCiclo))))</f>
        <v/>
      </c>
      <c r="R27" s="63">
        <f>IF(OR($Q27="",$Q27&lt;&gt;MesCiclo),"",COUNTIF($Q$5:$Q27,MesCiclo))</f>
        <v/>
      </c>
      <c r="S27" s="63">
        <f>IF($T27="","",IF($T27="Macro",ROW(),IFERROR(LOOKUP(2,1/($T$5:$T27="Macro"),ROW($T$5:$T27)),0)))</f>
        <v/>
      </c>
      <c r="T27" s="63">
        <f>IF(NOT((COUNTA($B27:$K27)+COUNTA($O27))&gt;0),"",IF($B27="Subactividad","Sub","Macro"))</f>
        <v/>
      </c>
      <c r="U27" s="63">
        <f>IF($T27="Macro",COUNTIFS($S$5:$S$1000,ROW(),$T$5:$T$1000,"Sub"),"")</f>
        <v/>
      </c>
      <c r="V27" s="63">
        <f>IF($T27="","",IF(ISNUMBER($F27),1,IFERROR(LOOKUP(2,1/($H27:$K27&lt;&gt;""),$H27:$K27),0)))</f>
        <v/>
      </c>
      <c r="W27" s="63">
        <f>IF($T27="","",IF(AND(ISNUMBER($F27),$F27&lt;=IF($Q27=MesCiclo,InicioCiclo,$Q27+MOD(2-WEEKDAY($Q27),7))+6),1,IF(ISNUMBER($H27),$H27,0)))</f>
        <v/>
      </c>
      <c r="X27" s="63">
        <f>IF($T27="","",IF(AND(ISNUMBER($F27),$F27&lt;=IF($Q27=MesCiclo,InicioCiclo,$Q27+MOD(2-WEEKDAY($Q27),7))+13),1,IF(ISNUMBER($I27),$I27,$W27)))</f>
        <v/>
      </c>
      <c r="Y27" s="63">
        <f>IF($T27="","",IF(AND(ISNUMBER($F27),$F27&lt;=IF($Q27=MesCiclo,InicioCiclo,$Q27+MOD(2-WEEKDAY($Q27),7))+20),1,IF(ISNUMBER($J27),$J27,$X27)))</f>
        <v/>
      </c>
      <c r="Z27" s="63">
        <f>IF($T27="","",IF(AND(ISNUMBER($F27),$F27&lt;=IF($Q27=MesCiclo,InicioCiclo,$Q27+MOD(2-WEEKDAY($Q27),7))+27),1,IF(ISNUMBER($K27),$K27,$Y27)))</f>
        <v/>
      </c>
      <c r="AA27" s="63">
        <f>IF($T27="","",IF(AND(ISNUMBER($F27),$F27&lt;=IF($Q27=MesCiclo,InicioCiclo,$Q27+MOD(2-WEEKDAY($Q27),7))+6),1,IF(N($U27)&gt;0,AVERAGEIFS($W$5:$W$1000,$S$5:$S$1000,ROW(),$T$5:$T$1000,"Sub"),$W27)))</f>
        <v/>
      </c>
      <c r="AB27" s="63">
        <f>IF($T27="","",IF(AND(ISNUMBER($F27),$F27&lt;=IF($Q27=MesCiclo,InicioCiclo,$Q27+MOD(2-WEEKDAY($Q27),7))+13),1,IF(N($U27)&gt;0,AVERAGEIFS($X$5:$X$1000,$S$5:$S$1000,ROW(),$T$5:$T$1000,"Sub"),$X27)))</f>
        <v/>
      </c>
      <c r="AC27" s="63">
        <f>IF($T27="","",IF(AND(ISNUMBER($F27),$F27&lt;=IF($Q27=MesCiclo,InicioCiclo,$Q27+MOD(2-WEEKDAY($Q27),7))+20),1,IF(N($U27)&gt;0,AVERAGEIFS($Y$5:$Y$1000,$S$5:$S$1000,ROW(),$T$5:$T$1000,"Sub"),$Y27)))</f>
        <v/>
      </c>
      <c r="AD27" s="63">
        <f>IF($T27="","",IF(AND(ISNUMBER($F27),$F27&lt;=IF($Q27=MesCiclo,InicioCiclo,$Q27+MOD(2-WEEKDAY($Q27),7))+27),1,IF(N($U27)&gt;0,AVERAGEIFS($Z$5:$Z$1000,$S$5:$S$1000,ROW(),$T$5:$T$1000,"Sub"),$Z27)))</f>
        <v/>
      </c>
      <c r="AE27" s="63">
        <f>IF($T27&lt;&gt;"Macro","",IF(COUNTIFS($Q$5:$Q$1000,$Q27,$T$5:$T$1000,"Macro",$G$5:$G$1000,"&gt;0")=0,1/COUNTIFS($Q$5:$Q$1000,$Q27,$T$5:$T$1000,"Macro"),IF(AND(ISNUMBER($G27),N($G27)&gt;0),$G27,SUMIFS($G$5:$G$1000,$Q$5:$Q$1000,$Q27,$T$5:$T$1000,"Macro")/COUNTIFS($Q$5:$Q$1000,$Q27,$T$5:$T$1000,"Macro",$G$5:$G$1000,"&gt;0"))/(COUNTIFS($Q$5:$Q$1000,$Q27,$T$5:$T$1000,"Macro")*SUMIFS($G$5:$G$1000,$Q$5:$Q$1000,$Q27,$T$5:$T$1000,"Macro")/COUNTIFS($Q$5:$Q$1000,$Q27,$T$5:$T$1000,"Macro",$G$5:$G$1000,"&gt;0"))))</f>
        <v/>
      </c>
    </row>
    <row r="28">
      <c r="A28" s="55">
        <f>IF(NOT((COUNTA($B28:$K28)+COUNTA($O28))&gt;0),"",IF($T28="Macro",COUNTIFS($T$5:$T28,"Macro",$Q$5:$Q28,$Q28),IF(N($S28)=0,"?",COUNTIFS(INDEX($T$5:$T$1000,1):INDEX($T$5:$T$1000,$S28-4),"Macro",INDEX($Q$5:$Q$1000,1):INDEX($Q$5:$Q$1000,$S28-4),INDEX($Q$5:$Q$1000,$S28-4))&amp;"."&amp;COUNTIFS($S$5:$S28,$S28,$T$5:$T28,"Sub"))))</f>
        <v/>
      </c>
      <c r="B28" s="56" t="n"/>
      <c r="C28" s="57" t="n"/>
      <c r="D28" s="58" t="n"/>
      <c r="E28" s="58" t="n"/>
      <c r="F28" s="58" t="n"/>
      <c r="G28" s="59" t="n"/>
      <c r="H28" s="59" t="n"/>
      <c r="I28" s="59" t="n"/>
      <c r="J28" s="59" t="n"/>
      <c r="K28" s="59" t="n"/>
      <c r="L28" s="60">
        <f>IF(NOT((COUNTA($B28:$K28)+COUNTA($O28))&gt;0),"",IF(ISNUMBER($F28),1,IF(N($U28)&gt;0,AVERAGEIFS($V$5:$V$1000,$S$5:$S$1000,ROW(),$T$5:$T$1000,"Sub"),$V28)))</f>
        <v/>
      </c>
      <c r="M28" s="55">
        <f>IF($L28="","",IF($L28&gt;=1,"Completado",IF($L28&gt;0,"En curso","Pendiente")))</f>
        <v/>
      </c>
      <c r="N28" s="55">
        <f>IF(NOT((COUNTA($B28:$K28)+COUNTA($O28))&gt;0),"",IF(ISNUMBER($F28),IF(AND(ISNUMBER($E28),$F28&gt;$E28),"Cumplida con "&amp;($F28-$E28)&amp;IF($F28-$E28=1," día"," días")&amp;" de retraso","Cumplida"),IF(N($L28)&gt;=1,"Cumplida",IF(NOT(ISNUMBER($E28)),"Sin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plazo")))))))</f>
        <v/>
      </c>
      <c r="O28" s="57" t="n"/>
      <c r="P28" s="61">
        <f>IF(NOT((COUNTA($B28:$K28)+COUNTA($O28))&gt;0),"",IF((IF($C28="","Falta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",""))="","✔ OK","⚠ "&amp;LEFT(IF($C28="","Falta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",""),LEN(IF($C28="","Falta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",""))-3)))</f>
        <v/>
      </c>
      <c r="Q28" s="62">
        <f>IF(NOT((COUNTA($B28:$K28)+COUNTA($O28))&gt;0),"",IF(AND($T28="Sub",N($S28)&gt;0),IF(ISNUMBER(INDEX($D$5:$D$1000,$S28-4)),DATE(YEAR(INDEX($D$5:$D$1000,$S28-4)),MONTH(INDEX($D$5:$D$1000,$S28-4)),1),IF(ISNUMBER(INDEX($E$5:$E$1000,$S28-4)),DATE(YEAR(INDEX($E$5:$E$1000,$S28-4)),MONTH(INDEX($E$5:$E$1000,$S28-4)),1),MesCiclo)),IF(ISNUMBER($D28),DATE(YEAR($D28),MONTH($D28),1),IF(ISNUMBER($E28),DATE(YEAR($E28),MONTH($E28),1),MesCiclo))))</f>
        <v/>
      </c>
      <c r="R28" s="63">
        <f>IF(OR($Q28="",$Q28&lt;&gt;MesCiclo),"",COUNTIF($Q$5:$Q28,MesCiclo))</f>
        <v/>
      </c>
      <c r="S28" s="63">
        <f>IF($T28="","",IF($T28="Macro",ROW(),IFERROR(LOOKUP(2,1/($T$5:$T28="Macro"),ROW($T$5:$T28)),0)))</f>
        <v/>
      </c>
      <c r="T28" s="63">
        <f>IF(NOT((COUNTA($B28:$K28)+COUNTA($O28))&gt;0),"",IF($B28="Subactividad","Sub","Macro"))</f>
        <v/>
      </c>
      <c r="U28" s="63">
        <f>IF($T28="Macro",COUNTIFS($S$5:$S$1000,ROW(),$T$5:$T$1000,"Sub"),"")</f>
        <v/>
      </c>
      <c r="V28" s="63">
        <f>IF($T28="","",IF(ISNUMBER($F28),1,IFERROR(LOOKUP(2,1/($H28:$K28&lt;&gt;""),$H28:$K28),0)))</f>
        <v/>
      </c>
      <c r="W28" s="63">
        <f>IF($T28="","",IF(AND(ISNUMBER($F28),$F28&lt;=IF($Q28=MesCiclo,InicioCiclo,$Q28+MOD(2-WEEKDAY($Q28),7))+6),1,IF(ISNUMBER($H28),$H28,0)))</f>
        <v/>
      </c>
      <c r="X28" s="63">
        <f>IF($T28="","",IF(AND(ISNUMBER($F28),$F28&lt;=IF($Q28=MesCiclo,InicioCiclo,$Q28+MOD(2-WEEKDAY($Q28),7))+13),1,IF(ISNUMBER($I28),$I28,$W28)))</f>
        <v/>
      </c>
      <c r="Y28" s="63">
        <f>IF($T28="","",IF(AND(ISNUMBER($F28),$F28&lt;=IF($Q28=MesCiclo,InicioCiclo,$Q28+MOD(2-WEEKDAY($Q28),7))+20),1,IF(ISNUMBER($J28),$J28,$X28)))</f>
        <v/>
      </c>
      <c r="Z28" s="63">
        <f>IF($T28="","",IF(AND(ISNUMBER($F28),$F28&lt;=IF($Q28=MesCiclo,InicioCiclo,$Q28+MOD(2-WEEKDAY($Q28),7))+27),1,IF(ISNUMBER($K28),$K28,$Y28)))</f>
        <v/>
      </c>
      <c r="AA28" s="63">
        <f>IF($T28="","",IF(AND(ISNUMBER($F28),$F28&lt;=IF($Q28=MesCiclo,InicioCiclo,$Q28+MOD(2-WEEKDAY($Q28),7))+6),1,IF(N($U28)&gt;0,AVERAGEIFS($W$5:$W$1000,$S$5:$S$1000,ROW(),$T$5:$T$1000,"Sub"),$W28)))</f>
        <v/>
      </c>
      <c r="AB28" s="63">
        <f>IF($T28="","",IF(AND(ISNUMBER($F28),$F28&lt;=IF($Q28=MesCiclo,InicioCiclo,$Q28+MOD(2-WEEKDAY($Q28),7))+13),1,IF(N($U28)&gt;0,AVERAGEIFS($X$5:$X$1000,$S$5:$S$1000,ROW(),$T$5:$T$1000,"Sub"),$X28)))</f>
        <v/>
      </c>
      <c r="AC28" s="63">
        <f>IF($T28="","",IF(AND(ISNUMBER($F28),$F28&lt;=IF($Q28=MesCiclo,InicioCiclo,$Q28+MOD(2-WEEKDAY($Q28),7))+20),1,IF(N($U28)&gt;0,AVERAGEIFS($Y$5:$Y$1000,$S$5:$S$1000,ROW(),$T$5:$T$1000,"Sub"),$Y28)))</f>
        <v/>
      </c>
      <c r="AD28" s="63">
        <f>IF($T28="","",IF(AND(ISNUMBER($F28),$F28&lt;=IF($Q28=MesCiclo,InicioCiclo,$Q28+MOD(2-WEEKDAY($Q28),7))+27),1,IF(N($U28)&gt;0,AVERAGEIFS($Z$5:$Z$1000,$S$5:$S$1000,ROW(),$T$5:$T$1000,"Sub"),$Z28)))</f>
        <v/>
      </c>
      <c r="AE28" s="63">
        <f>IF($T28&lt;&gt;"Macro","",IF(COUNTIFS($Q$5:$Q$1000,$Q28,$T$5:$T$1000,"Macro",$G$5:$G$1000,"&gt;0")=0,1/COUNTIFS($Q$5:$Q$1000,$Q28,$T$5:$T$1000,"Macro"),IF(AND(ISNUMBER($G28),N($G28)&gt;0),$G28,SUMIFS($G$5:$G$1000,$Q$5:$Q$1000,$Q28,$T$5:$T$1000,"Macro")/COUNTIFS($Q$5:$Q$1000,$Q28,$T$5:$T$1000,"Macro",$G$5:$G$1000,"&gt;0"))/(COUNTIFS($Q$5:$Q$1000,$Q28,$T$5:$T$1000,"Macro")*SUMIFS($G$5:$G$1000,$Q$5:$Q$1000,$Q28,$T$5:$T$1000,"Macro")/COUNTIFS($Q$5:$Q$1000,$Q28,$T$5:$T$1000,"Macro",$G$5:$G$1000,"&gt;0"))))</f>
        <v/>
      </c>
    </row>
    <row r="29">
      <c r="A29" s="55">
        <f>IF(NOT((COUNTA($B29:$K29)+COUNTA($O29))&gt;0),"",IF($T29="Macro",COUNTIFS($T$5:$T29,"Macro",$Q$5:$Q29,$Q29),IF(N($S29)=0,"?",COUNTIFS(INDEX($T$5:$T$1000,1):INDEX($T$5:$T$1000,$S29-4),"Macro",INDEX($Q$5:$Q$1000,1):INDEX($Q$5:$Q$1000,$S29-4),INDEX($Q$5:$Q$1000,$S29-4))&amp;"."&amp;COUNTIFS($S$5:$S29,$S29,$T$5:$T29,"Sub"))))</f>
        <v/>
      </c>
      <c r="B29" s="56" t="n"/>
      <c r="C29" s="57" t="n"/>
      <c r="D29" s="58" t="n"/>
      <c r="E29" s="58" t="n"/>
      <c r="F29" s="58" t="n"/>
      <c r="G29" s="59" t="n"/>
      <c r="H29" s="59" t="n"/>
      <c r="I29" s="59" t="n"/>
      <c r="J29" s="59" t="n"/>
      <c r="K29" s="59" t="n"/>
      <c r="L29" s="60">
        <f>IF(NOT((COUNTA($B29:$K29)+COUNTA($O29))&gt;0),"",IF(ISNUMBER($F29),1,IF(N($U29)&gt;0,AVERAGEIFS($V$5:$V$1000,$S$5:$S$1000,ROW(),$T$5:$T$1000,"Sub"),$V29)))</f>
        <v/>
      </c>
      <c r="M29" s="55">
        <f>IF($L29="","",IF($L29&gt;=1,"Completado",IF($L29&gt;0,"En curso","Pendiente")))</f>
        <v/>
      </c>
      <c r="N29" s="55">
        <f>IF(NOT((COUNTA($B29:$K29)+COUNTA($O29))&gt;0),"",IF(ISNUMBER($F29),IF(AND(ISNUMBER($E29),$F29&gt;$E29),"Cumplida con "&amp;($F29-$E29)&amp;IF($F29-$E29=1," día"," días")&amp;" de retraso","Cumplida"),IF(N($L29)&gt;=1,"Cumplida",IF(NOT(ISNUMBER($E29)),"Sin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plazo")))))))</f>
        <v/>
      </c>
      <c r="O29" s="57" t="n"/>
      <c r="P29" s="61">
        <f>IF(NOT((COUNTA($B29:$K29)+COUNTA($O29))&gt;0),"",IF((IF($C29="","Falta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",""))="","✔ OK","⚠ "&amp;LEFT(IF($C29="","Falta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",""),LEN(IF($C29="","Falta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",""))-3)))</f>
        <v/>
      </c>
      <c r="Q29" s="62">
        <f>IF(NOT((COUNTA($B29:$K29)+COUNTA($O29))&gt;0),"",IF(AND($T29="Sub",N($S29)&gt;0),IF(ISNUMBER(INDEX($D$5:$D$1000,$S29-4)),DATE(YEAR(INDEX($D$5:$D$1000,$S29-4)),MONTH(INDEX($D$5:$D$1000,$S29-4)),1),IF(ISNUMBER(INDEX($E$5:$E$1000,$S29-4)),DATE(YEAR(INDEX($E$5:$E$1000,$S29-4)),MONTH(INDEX($E$5:$E$1000,$S29-4)),1),MesCiclo)),IF(ISNUMBER($D29),DATE(YEAR($D29),MONTH($D29),1),IF(ISNUMBER($E29),DATE(YEAR($E29),MONTH($E29),1),MesCiclo))))</f>
        <v/>
      </c>
      <c r="R29" s="63">
        <f>IF(OR($Q29="",$Q29&lt;&gt;MesCiclo),"",COUNTIF($Q$5:$Q29,MesCiclo))</f>
        <v/>
      </c>
      <c r="S29" s="63">
        <f>IF($T29="","",IF($T29="Macro",ROW(),IFERROR(LOOKUP(2,1/($T$5:$T29="Macro"),ROW($T$5:$T29)),0)))</f>
        <v/>
      </c>
      <c r="T29" s="63">
        <f>IF(NOT((COUNTA($B29:$K29)+COUNTA($O29))&gt;0),"",IF($B29="Subactividad","Sub","Macro"))</f>
        <v/>
      </c>
      <c r="U29" s="63">
        <f>IF($T29="Macro",COUNTIFS($S$5:$S$1000,ROW(),$T$5:$T$1000,"Sub"),"")</f>
        <v/>
      </c>
      <c r="V29" s="63">
        <f>IF($T29="","",IF(ISNUMBER($F29),1,IFERROR(LOOKUP(2,1/($H29:$K29&lt;&gt;""),$H29:$K29),0)))</f>
        <v/>
      </c>
      <c r="W29" s="63">
        <f>IF($T29="","",IF(AND(ISNUMBER($F29),$F29&lt;=IF($Q29=MesCiclo,InicioCiclo,$Q29+MOD(2-WEEKDAY($Q29),7))+6),1,IF(ISNUMBER($H29),$H29,0)))</f>
        <v/>
      </c>
      <c r="X29" s="63">
        <f>IF($T29="","",IF(AND(ISNUMBER($F29),$F29&lt;=IF($Q29=MesCiclo,InicioCiclo,$Q29+MOD(2-WEEKDAY($Q29),7))+13),1,IF(ISNUMBER($I29),$I29,$W29)))</f>
        <v/>
      </c>
      <c r="Y29" s="63">
        <f>IF($T29="","",IF(AND(ISNUMBER($F29),$F29&lt;=IF($Q29=MesCiclo,InicioCiclo,$Q29+MOD(2-WEEKDAY($Q29),7))+20),1,IF(ISNUMBER($J29),$J29,$X29)))</f>
        <v/>
      </c>
      <c r="Z29" s="63">
        <f>IF($T29="","",IF(AND(ISNUMBER($F29),$F29&lt;=IF($Q29=MesCiclo,InicioCiclo,$Q29+MOD(2-WEEKDAY($Q29),7))+27),1,IF(ISNUMBER($K29),$K29,$Y29)))</f>
        <v/>
      </c>
      <c r="AA29" s="63">
        <f>IF($T29="","",IF(AND(ISNUMBER($F29),$F29&lt;=IF($Q29=MesCiclo,InicioCiclo,$Q29+MOD(2-WEEKDAY($Q29),7))+6),1,IF(N($U29)&gt;0,AVERAGEIFS($W$5:$W$1000,$S$5:$S$1000,ROW(),$T$5:$T$1000,"Sub"),$W29)))</f>
        <v/>
      </c>
      <c r="AB29" s="63">
        <f>IF($T29="","",IF(AND(ISNUMBER($F29),$F29&lt;=IF($Q29=MesCiclo,InicioCiclo,$Q29+MOD(2-WEEKDAY($Q29),7))+13),1,IF(N($U29)&gt;0,AVERAGEIFS($X$5:$X$1000,$S$5:$S$1000,ROW(),$T$5:$T$1000,"Sub"),$X29)))</f>
        <v/>
      </c>
      <c r="AC29" s="63">
        <f>IF($T29="","",IF(AND(ISNUMBER($F29),$F29&lt;=IF($Q29=MesCiclo,InicioCiclo,$Q29+MOD(2-WEEKDAY($Q29),7))+20),1,IF(N($U29)&gt;0,AVERAGEIFS($Y$5:$Y$1000,$S$5:$S$1000,ROW(),$T$5:$T$1000,"Sub"),$Y29)))</f>
        <v/>
      </c>
      <c r="AD29" s="63">
        <f>IF($T29="","",IF(AND(ISNUMBER($F29),$F29&lt;=IF($Q29=MesCiclo,InicioCiclo,$Q29+MOD(2-WEEKDAY($Q29),7))+27),1,IF(N($U29)&gt;0,AVERAGEIFS($Z$5:$Z$1000,$S$5:$S$1000,ROW(),$T$5:$T$1000,"Sub"),$Z29)))</f>
        <v/>
      </c>
      <c r="AE29" s="63">
        <f>IF($T29&lt;&gt;"Macro","",IF(COUNTIFS($Q$5:$Q$1000,$Q29,$T$5:$T$1000,"Macro",$G$5:$G$1000,"&gt;0")=0,1/COUNTIFS($Q$5:$Q$1000,$Q29,$T$5:$T$1000,"Macro"),IF(AND(ISNUMBER($G29),N($G29)&gt;0),$G29,SUMIFS($G$5:$G$1000,$Q$5:$Q$1000,$Q29,$T$5:$T$1000,"Macro")/COUNTIFS($Q$5:$Q$1000,$Q29,$T$5:$T$1000,"Macro",$G$5:$G$1000,"&gt;0"))/(COUNTIFS($Q$5:$Q$1000,$Q29,$T$5:$T$1000,"Macro")*SUMIFS($G$5:$G$1000,$Q$5:$Q$1000,$Q29,$T$5:$T$1000,"Macro")/COUNTIFS($Q$5:$Q$1000,$Q29,$T$5:$T$1000,"Macro",$G$5:$G$1000,"&gt;0"))))</f>
        <v/>
      </c>
    </row>
    <row r="30">
      <c r="A30" s="55">
        <f>IF(NOT((COUNTA($B30:$K30)+COUNTA($O30))&gt;0),"",IF($T30="Macro",COUNTIFS($T$5:$T30,"Macro",$Q$5:$Q30,$Q30),IF(N($S30)=0,"?",COUNTIFS(INDEX($T$5:$T$1000,1):INDEX($T$5:$T$1000,$S30-4),"Macro",INDEX($Q$5:$Q$1000,1):INDEX($Q$5:$Q$1000,$S30-4),INDEX($Q$5:$Q$1000,$S30-4))&amp;"."&amp;COUNTIFS($S$5:$S30,$S30,$T$5:$T30,"Sub"))))</f>
        <v/>
      </c>
      <c r="B30" s="56" t="n"/>
      <c r="C30" s="57" t="n"/>
      <c r="D30" s="58" t="n"/>
      <c r="E30" s="58" t="n"/>
      <c r="F30" s="58" t="n"/>
      <c r="G30" s="59" t="n"/>
      <c r="H30" s="59" t="n"/>
      <c r="I30" s="59" t="n"/>
      <c r="J30" s="59" t="n"/>
      <c r="K30" s="59" t="n"/>
      <c r="L30" s="60">
        <f>IF(NOT((COUNTA($B30:$K30)+COUNTA($O30))&gt;0),"",IF(ISNUMBER($F30),1,IF(N($U30)&gt;0,AVERAGEIFS($V$5:$V$1000,$S$5:$S$1000,ROW(),$T$5:$T$1000,"Sub"),$V30)))</f>
        <v/>
      </c>
      <c r="M30" s="55">
        <f>IF($L30="","",IF($L30&gt;=1,"Completado",IF($L30&gt;0,"En curso","Pendiente")))</f>
        <v/>
      </c>
      <c r="N30" s="55">
        <f>IF(NOT((COUNTA($B30:$K30)+COUNTA($O30))&gt;0),"",IF(ISNUMBER($F30),IF(AND(ISNUMBER($E30),$F30&gt;$E30),"Cumplida con "&amp;($F30-$E30)&amp;IF($F30-$E30=1," día"," días")&amp;" de retraso","Cumplida"),IF(N($L30)&gt;=1,"Cumplida",IF(NOT(ISNUMBER($E30)),"Sin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plazo")))))))</f>
        <v/>
      </c>
      <c r="O30" s="57" t="n"/>
      <c r="P30" s="61">
        <f>IF(NOT((COUNTA($B30:$K30)+COUNTA($O30))&gt;0),"",IF((IF($C30="","Falta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",""))="","✔ OK","⚠ "&amp;LEFT(IF($C30="","Falta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",""),LEN(IF($C30="","Falta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",""))-3)))</f>
        <v/>
      </c>
      <c r="Q30" s="62">
        <f>IF(NOT((COUNTA($B30:$K30)+COUNTA($O30))&gt;0),"",IF(AND($T30="Sub",N($S30)&gt;0),IF(ISNUMBER(INDEX($D$5:$D$1000,$S30-4)),DATE(YEAR(INDEX($D$5:$D$1000,$S30-4)),MONTH(INDEX($D$5:$D$1000,$S30-4)),1),IF(ISNUMBER(INDEX($E$5:$E$1000,$S30-4)),DATE(YEAR(INDEX($E$5:$E$1000,$S30-4)),MONTH(INDEX($E$5:$E$1000,$S30-4)),1),MesCiclo)),IF(ISNUMBER($D30),DATE(YEAR($D30),MONTH($D30),1),IF(ISNUMBER($E30),DATE(YEAR($E30),MONTH($E30),1),MesCiclo))))</f>
        <v/>
      </c>
      <c r="R30" s="63">
        <f>IF(OR($Q30="",$Q30&lt;&gt;MesCiclo),"",COUNTIF($Q$5:$Q30,MesCiclo))</f>
        <v/>
      </c>
      <c r="S30" s="63">
        <f>IF($T30="","",IF($T30="Macro",ROW(),IFERROR(LOOKUP(2,1/($T$5:$T30="Macro"),ROW($T$5:$T30)),0)))</f>
        <v/>
      </c>
      <c r="T30" s="63">
        <f>IF(NOT((COUNTA($B30:$K30)+COUNTA($O30))&gt;0),"",IF($B30="Subactividad","Sub","Macro"))</f>
        <v/>
      </c>
      <c r="U30" s="63">
        <f>IF($T30="Macro",COUNTIFS($S$5:$S$1000,ROW(),$T$5:$T$1000,"Sub"),"")</f>
        <v/>
      </c>
      <c r="V30" s="63">
        <f>IF($T30="","",IF(ISNUMBER($F30),1,IFERROR(LOOKUP(2,1/($H30:$K30&lt;&gt;""),$H30:$K30),0)))</f>
        <v/>
      </c>
      <c r="W30" s="63">
        <f>IF($T30="","",IF(AND(ISNUMBER($F30),$F30&lt;=IF($Q30=MesCiclo,InicioCiclo,$Q30+MOD(2-WEEKDAY($Q30),7))+6),1,IF(ISNUMBER($H30),$H30,0)))</f>
        <v/>
      </c>
      <c r="X30" s="63">
        <f>IF($T30="","",IF(AND(ISNUMBER($F30),$F30&lt;=IF($Q30=MesCiclo,InicioCiclo,$Q30+MOD(2-WEEKDAY($Q30),7))+13),1,IF(ISNUMBER($I30),$I30,$W30)))</f>
        <v/>
      </c>
      <c r="Y30" s="63">
        <f>IF($T30="","",IF(AND(ISNUMBER($F30),$F30&lt;=IF($Q30=MesCiclo,InicioCiclo,$Q30+MOD(2-WEEKDAY($Q30),7))+20),1,IF(ISNUMBER($J30),$J30,$X30)))</f>
        <v/>
      </c>
      <c r="Z30" s="63">
        <f>IF($T30="","",IF(AND(ISNUMBER($F30),$F30&lt;=IF($Q30=MesCiclo,InicioCiclo,$Q30+MOD(2-WEEKDAY($Q30),7))+27),1,IF(ISNUMBER($K30),$K30,$Y30)))</f>
        <v/>
      </c>
      <c r="AA30" s="63">
        <f>IF($T30="","",IF(AND(ISNUMBER($F30),$F30&lt;=IF($Q30=MesCiclo,InicioCiclo,$Q30+MOD(2-WEEKDAY($Q30),7))+6),1,IF(N($U30)&gt;0,AVERAGEIFS($W$5:$W$1000,$S$5:$S$1000,ROW(),$T$5:$T$1000,"Sub"),$W30)))</f>
        <v/>
      </c>
      <c r="AB30" s="63">
        <f>IF($T30="","",IF(AND(ISNUMBER($F30),$F30&lt;=IF($Q30=MesCiclo,InicioCiclo,$Q30+MOD(2-WEEKDAY($Q30),7))+13),1,IF(N($U30)&gt;0,AVERAGEIFS($X$5:$X$1000,$S$5:$S$1000,ROW(),$T$5:$T$1000,"Sub"),$X30)))</f>
        <v/>
      </c>
      <c r="AC30" s="63">
        <f>IF($T30="","",IF(AND(ISNUMBER($F30),$F30&lt;=IF($Q30=MesCiclo,InicioCiclo,$Q30+MOD(2-WEEKDAY($Q30),7))+20),1,IF(N($U30)&gt;0,AVERAGEIFS($Y$5:$Y$1000,$S$5:$S$1000,ROW(),$T$5:$T$1000,"Sub"),$Y30)))</f>
        <v/>
      </c>
      <c r="AD30" s="63">
        <f>IF($T30="","",IF(AND(ISNUMBER($F30),$F30&lt;=IF($Q30=MesCiclo,InicioCiclo,$Q30+MOD(2-WEEKDAY($Q30),7))+27),1,IF(N($U30)&gt;0,AVERAGEIFS($Z$5:$Z$1000,$S$5:$S$1000,ROW(),$T$5:$T$1000,"Sub"),$Z30)))</f>
        <v/>
      </c>
      <c r="AE30" s="63">
        <f>IF($T30&lt;&gt;"Macro","",IF(COUNTIFS($Q$5:$Q$1000,$Q30,$T$5:$T$1000,"Macro",$G$5:$G$1000,"&gt;0")=0,1/COUNTIFS($Q$5:$Q$1000,$Q30,$T$5:$T$1000,"Macro"),IF(AND(ISNUMBER($G30),N($G30)&gt;0),$G30,SUMIFS($G$5:$G$1000,$Q$5:$Q$1000,$Q30,$T$5:$T$1000,"Macro")/COUNTIFS($Q$5:$Q$1000,$Q30,$T$5:$T$1000,"Macro",$G$5:$G$1000,"&gt;0"))/(COUNTIFS($Q$5:$Q$1000,$Q30,$T$5:$T$1000,"Macro")*SUMIFS($G$5:$G$1000,$Q$5:$Q$1000,$Q30,$T$5:$T$1000,"Macro")/COUNTIFS($Q$5:$Q$1000,$Q30,$T$5:$T$1000,"Macro",$G$5:$G$1000,"&gt;0"))))</f>
        <v/>
      </c>
    </row>
    <row r="31">
      <c r="A31" s="55">
        <f>IF(NOT((COUNTA($B31:$K31)+COUNTA($O31))&gt;0),"",IF($T31="Macro",COUNTIFS($T$5:$T31,"Macro",$Q$5:$Q31,$Q31),IF(N($S31)=0,"?",COUNTIFS(INDEX($T$5:$T$1000,1):INDEX($T$5:$T$1000,$S31-4),"Macro",INDEX($Q$5:$Q$1000,1):INDEX($Q$5:$Q$1000,$S31-4),INDEX($Q$5:$Q$1000,$S31-4))&amp;"."&amp;COUNTIFS($S$5:$S31,$S31,$T$5:$T31,"Sub"))))</f>
        <v/>
      </c>
      <c r="B31" s="56" t="n"/>
      <c r="C31" s="57" t="n"/>
      <c r="D31" s="58" t="n"/>
      <c r="E31" s="58" t="n"/>
      <c r="F31" s="58" t="n"/>
      <c r="G31" s="59" t="n"/>
      <c r="H31" s="59" t="n"/>
      <c r="I31" s="59" t="n"/>
      <c r="J31" s="59" t="n"/>
      <c r="K31" s="59" t="n"/>
      <c r="L31" s="60">
        <f>IF(NOT((COUNTA($B31:$K31)+COUNTA($O31))&gt;0),"",IF(ISNUMBER($F31),1,IF(N($U31)&gt;0,AVERAGEIFS($V$5:$V$1000,$S$5:$S$1000,ROW(),$T$5:$T$1000,"Sub"),$V31)))</f>
        <v/>
      </c>
      <c r="M31" s="55">
        <f>IF($L31="","",IF($L31&gt;=1,"Completado",IF($L31&gt;0,"En curso","Pendiente")))</f>
        <v/>
      </c>
      <c r="N31" s="55">
        <f>IF(NOT((COUNTA($B31:$K31)+COUNTA($O31))&gt;0),"",IF(ISNUMBER($F31),IF(AND(ISNUMBER($E31),$F31&gt;$E31),"Cumplida con "&amp;($F31-$E31)&amp;IF($F31-$E31=1," día"," días")&amp;" de retraso","Cumplida"),IF(N($L31)&gt;=1,"Cumplida",IF(NOT(ISNUMBER($E31)),"Sin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plazo")))))))</f>
        <v/>
      </c>
      <c r="O31" s="57" t="n"/>
      <c r="P31" s="61">
        <f>IF(NOT((COUNTA($B31:$K31)+COUNTA($O31))&gt;0),"",IF((IF($C31="","Falta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",""))="","✔ OK","⚠ "&amp;LEFT(IF($C31="","Falta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",""),LEN(IF($C31="","Falta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",""))-3)))</f>
        <v/>
      </c>
      <c r="Q31" s="62">
        <f>IF(NOT((COUNTA($B31:$K31)+COUNTA($O31))&gt;0),"",IF(AND($T31="Sub",N($S31)&gt;0),IF(ISNUMBER(INDEX($D$5:$D$1000,$S31-4)),DATE(YEAR(INDEX($D$5:$D$1000,$S31-4)),MONTH(INDEX($D$5:$D$1000,$S31-4)),1),IF(ISNUMBER(INDEX($E$5:$E$1000,$S31-4)),DATE(YEAR(INDEX($E$5:$E$1000,$S31-4)),MONTH(INDEX($E$5:$E$1000,$S31-4)),1),MesCiclo)),IF(ISNUMBER($D31),DATE(YEAR($D31),MONTH($D31),1),IF(ISNUMBER($E31),DATE(YEAR($E31),MONTH($E31),1),MesCiclo))))</f>
        <v/>
      </c>
      <c r="R31" s="63">
        <f>IF(OR($Q31="",$Q31&lt;&gt;MesCiclo),"",COUNTIF($Q$5:$Q31,MesCiclo))</f>
        <v/>
      </c>
      <c r="S31" s="63">
        <f>IF($T31="","",IF($T31="Macro",ROW(),IFERROR(LOOKUP(2,1/($T$5:$T31="Macro"),ROW($T$5:$T31)),0)))</f>
        <v/>
      </c>
      <c r="T31" s="63">
        <f>IF(NOT((COUNTA($B31:$K31)+COUNTA($O31))&gt;0),"",IF($B31="Subactividad","Sub","Macro"))</f>
        <v/>
      </c>
      <c r="U31" s="63">
        <f>IF($T31="Macro",COUNTIFS($S$5:$S$1000,ROW(),$T$5:$T$1000,"Sub"),"")</f>
        <v/>
      </c>
      <c r="V31" s="63">
        <f>IF($T31="","",IF(ISNUMBER($F31),1,IFERROR(LOOKUP(2,1/($H31:$K31&lt;&gt;""),$H31:$K31),0)))</f>
        <v/>
      </c>
      <c r="W31" s="63">
        <f>IF($T31="","",IF(AND(ISNUMBER($F31),$F31&lt;=IF($Q31=MesCiclo,InicioCiclo,$Q31+MOD(2-WEEKDAY($Q31),7))+6),1,IF(ISNUMBER($H31),$H31,0)))</f>
        <v/>
      </c>
      <c r="X31" s="63">
        <f>IF($T31="","",IF(AND(ISNUMBER($F31),$F31&lt;=IF($Q31=MesCiclo,InicioCiclo,$Q31+MOD(2-WEEKDAY($Q31),7))+13),1,IF(ISNUMBER($I31),$I31,$W31)))</f>
        <v/>
      </c>
      <c r="Y31" s="63">
        <f>IF($T31="","",IF(AND(ISNUMBER($F31),$F31&lt;=IF($Q31=MesCiclo,InicioCiclo,$Q31+MOD(2-WEEKDAY($Q31),7))+20),1,IF(ISNUMBER($J31),$J31,$X31)))</f>
        <v/>
      </c>
      <c r="Z31" s="63">
        <f>IF($T31="","",IF(AND(ISNUMBER($F31),$F31&lt;=IF($Q31=MesCiclo,InicioCiclo,$Q31+MOD(2-WEEKDAY($Q31),7))+27),1,IF(ISNUMBER($K31),$K31,$Y31)))</f>
        <v/>
      </c>
      <c r="AA31" s="63">
        <f>IF($T31="","",IF(AND(ISNUMBER($F31),$F31&lt;=IF($Q31=MesCiclo,InicioCiclo,$Q31+MOD(2-WEEKDAY($Q31),7))+6),1,IF(N($U31)&gt;0,AVERAGEIFS($W$5:$W$1000,$S$5:$S$1000,ROW(),$T$5:$T$1000,"Sub"),$W31)))</f>
        <v/>
      </c>
      <c r="AB31" s="63">
        <f>IF($T31="","",IF(AND(ISNUMBER($F31),$F31&lt;=IF($Q31=MesCiclo,InicioCiclo,$Q31+MOD(2-WEEKDAY($Q31),7))+13),1,IF(N($U31)&gt;0,AVERAGEIFS($X$5:$X$1000,$S$5:$S$1000,ROW(),$T$5:$T$1000,"Sub"),$X31)))</f>
        <v/>
      </c>
      <c r="AC31" s="63">
        <f>IF($T31="","",IF(AND(ISNUMBER($F31),$F31&lt;=IF($Q31=MesCiclo,InicioCiclo,$Q31+MOD(2-WEEKDAY($Q31),7))+20),1,IF(N($U31)&gt;0,AVERAGEIFS($Y$5:$Y$1000,$S$5:$S$1000,ROW(),$T$5:$T$1000,"Sub"),$Y31)))</f>
        <v/>
      </c>
      <c r="AD31" s="63">
        <f>IF($T31="","",IF(AND(ISNUMBER($F31),$F31&lt;=IF($Q31=MesCiclo,InicioCiclo,$Q31+MOD(2-WEEKDAY($Q31),7))+27),1,IF(N($U31)&gt;0,AVERAGEIFS($Z$5:$Z$1000,$S$5:$S$1000,ROW(),$T$5:$T$1000,"Sub"),$Z31)))</f>
        <v/>
      </c>
      <c r="AE31" s="63">
        <f>IF($T31&lt;&gt;"Macro","",IF(COUNTIFS($Q$5:$Q$1000,$Q31,$T$5:$T$1000,"Macro",$G$5:$G$1000,"&gt;0")=0,1/COUNTIFS($Q$5:$Q$1000,$Q31,$T$5:$T$1000,"Macro"),IF(AND(ISNUMBER($G31),N($G31)&gt;0),$G31,SUMIFS($G$5:$G$1000,$Q$5:$Q$1000,$Q31,$T$5:$T$1000,"Macro")/COUNTIFS($Q$5:$Q$1000,$Q31,$T$5:$T$1000,"Macro",$G$5:$G$1000,"&gt;0"))/(COUNTIFS($Q$5:$Q$1000,$Q31,$T$5:$T$1000,"Macro")*SUMIFS($G$5:$G$1000,$Q$5:$Q$1000,$Q31,$T$5:$T$1000,"Macro")/COUNTIFS($Q$5:$Q$1000,$Q31,$T$5:$T$1000,"Macro",$G$5:$G$1000,"&gt;0"))))</f>
        <v/>
      </c>
    </row>
    <row r="32">
      <c r="A32" s="55">
        <f>IF(NOT((COUNTA($B32:$K32)+COUNTA($O32))&gt;0),"",IF($T32="Macro",COUNTIFS($T$5:$T32,"Macro",$Q$5:$Q32,$Q32),IF(N($S32)=0,"?",COUNTIFS(INDEX($T$5:$T$1000,1):INDEX($T$5:$T$1000,$S32-4),"Macro",INDEX($Q$5:$Q$1000,1):INDEX($Q$5:$Q$1000,$S32-4),INDEX($Q$5:$Q$1000,$S32-4))&amp;"."&amp;COUNTIFS($S$5:$S32,$S32,$T$5:$T32,"Sub"))))</f>
        <v/>
      </c>
      <c r="B32" s="56" t="n"/>
      <c r="C32" s="57" t="n"/>
      <c r="D32" s="58" t="n"/>
      <c r="E32" s="58" t="n"/>
      <c r="F32" s="58" t="n"/>
      <c r="G32" s="59" t="n"/>
      <c r="H32" s="59" t="n"/>
      <c r="I32" s="59" t="n"/>
      <c r="J32" s="59" t="n"/>
      <c r="K32" s="59" t="n"/>
      <c r="L32" s="60">
        <f>IF(NOT((COUNTA($B32:$K32)+COUNTA($O32))&gt;0),"",IF(ISNUMBER($F32),1,IF(N($U32)&gt;0,AVERAGEIFS($V$5:$V$1000,$S$5:$S$1000,ROW(),$T$5:$T$1000,"Sub"),$V32)))</f>
        <v/>
      </c>
      <c r="M32" s="55">
        <f>IF($L32="","",IF($L32&gt;=1,"Completado",IF($L32&gt;0,"En curso","Pendiente")))</f>
        <v/>
      </c>
      <c r="N32" s="55">
        <f>IF(NOT((COUNTA($B32:$K32)+COUNTA($O32))&gt;0),"",IF(ISNUMBER($F32),IF(AND(ISNUMBER($E32),$F32&gt;$E32),"Cumplida con "&amp;($F32-$E32)&amp;IF($F32-$E32=1," día"," días")&amp;" de retraso","Cumplida"),IF(N($L32)&gt;=1,"Cumplida",IF(NOT(ISNUMBER($E32)),"Sin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plazo")))))))</f>
        <v/>
      </c>
      <c r="O32" s="57" t="n"/>
      <c r="P32" s="61">
        <f>IF(NOT((COUNTA($B32:$K32)+COUNTA($O32))&gt;0),"",IF((IF($C32="","Falta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",""))="","✔ OK","⚠ "&amp;LEFT(IF($C32="","Falta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",""),LEN(IF($C32="","Falta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",""))-3)))</f>
        <v/>
      </c>
      <c r="Q32" s="62">
        <f>IF(NOT((COUNTA($B32:$K32)+COUNTA($O32))&gt;0),"",IF(AND($T32="Sub",N($S32)&gt;0),IF(ISNUMBER(INDEX($D$5:$D$1000,$S32-4)),DATE(YEAR(INDEX($D$5:$D$1000,$S32-4)),MONTH(INDEX($D$5:$D$1000,$S32-4)),1),IF(ISNUMBER(INDEX($E$5:$E$1000,$S32-4)),DATE(YEAR(INDEX($E$5:$E$1000,$S32-4)),MONTH(INDEX($E$5:$E$1000,$S32-4)),1),MesCiclo)),IF(ISNUMBER($D32),DATE(YEAR($D32),MONTH($D32),1),IF(ISNUMBER($E32),DATE(YEAR($E32),MONTH($E32),1),MesCiclo))))</f>
        <v/>
      </c>
      <c r="R32" s="63">
        <f>IF(OR($Q32="",$Q32&lt;&gt;MesCiclo),"",COUNTIF($Q$5:$Q32,MesCiclo))</f>
        <v/>
      </c>
      <c r="S32" s="63">
        <f>IF($T32="","",IF($T32="Macro",ROW(),IFERROR(LOOKUP(2,1/($T$5:$T32="Macro"),ROW($T$5:$T32)),0)))</f>
        <v/>
      </c>
      <c r="T32" s="63">
        <f>IF(NOT((COUNTA($B32:$K32)+COUNTA($O32))&gt;0),"",IF($B32="Subactividad","Sub","Macro"))</f>
        <v/>
      </c>
      <c r="U32" s="63">
        <f>IF($T32="Macro",COUNTIFS($S$5:$S$1000,ROW(),$T$5:$T$1000,"Sub"),"")</f>
        <v/>
      </c>
      <c r="V32" s="63">
        <f>IF($T32="","",IF(ISNUMBER($F32),1,IFERROR(LOOKUP(2,1/($H32:$K32&lt;&gt;""),$H32:$K32),0)))</f>
        <v/>
      </c>
      <c r="W32" s="63">
        <f>IF($T32="","",IF(AND(ISNUMBER($F32),$F32&lt;=IF($Q32=MesCiclo,InicioCiclo,$Q32+MOD(2-WEEKDAY($Q32),7))+6),1,IF(ISNUMBER($H32),$H32,0)))</f>
        <v/>
      </c>
      <c r="X32" s="63">
        <f>IF($T32="","",IF(AND(ISNUMBER($F32),$F32&lt;=IF($Q32=MesCiclo,InicioCiclo,$Q32+MOD(2-WEEKDAY($Q32),7))+13),1,IF(ISNUMBER($I32),$I32,$W32)))</f>
        <v/>
      </c>
      <c r="Y32" s="63">
        <f>IF($T32="","",IF(AND(ISNUMBER($F32),$F32&lt;=IF($Q32=MesCiclo,InicioCiclo,$Q32+MOD(2-WEEKDAY($Q32),7))+20),1,IF(ISNUMBER($J32),$J32,$X32)))</f>
        <v/>
      </c>
      <c r="Z32" s="63">
        <f>IF($T32="","",IF(AND(ISNUMBER($F32),$F32&lt;=IF($Q32=MesCiclo,InicioCiclo,$Q32+MOD(2-WEEKDAY($Q32),7))+27),1,IF(ISNUMBER($K32),$K32,$Y32)))</f>
        <v/>
      </c>
      <c r="AA32" s="63">
        <f>IF($T32="","",IF(AND(ISNUMBER($F32),$F32&lt;=IF($Q32=MesCiclo,InicioCiclo,$Q32+MOD(2-WEEKDAY($Q32),7))+6),1,IF(N($U32)&gt;0,AVERAGEIFS($W$5:$W$1000,$S$5:$S$1000,ROW(),$T$5:$T$1000,"Sub"),$W32)))</f>
        <v/>
      </c>
      <c r="AB32" s="63">
        <f>IF($T32="","",IF(AND(ISNUMBER($F32),$F32&lt;=IF($Q32=MesCiclo,InicioCiclo,$Q32+MOD(2-WEEKDAY($Q32),7))+13),1,IF(N($U32)&gt;0,AVERAGEIFS($X$5:$X$1000,$S$5:$S$1000,ROW(),$T$5:$T$1000,"Sub"),$X32)))</f>
        <v/>
      </c>
      <c r="AC32" s="63">
        <f>IF($T32="","",IF(AND(ISNUMBER($F32),$F32&lt;=IF($Q32=MesCiclo,InicioCiclo,$Q32+MOD(2-WEEKDAY($Q32),7))+20),1,IF(N($U32)&gt;0,AVERAGEIFS($Y$5:$Y$1000,$S$5:$S$1000,ROW(),$T$5:$T$1000,"Sub"),$Y32)))</f>
        <v/>
      </c>
      <c r="AD32" s="63">
        <f>IF($T32="","",IF(AND(ISNUMBER($F32),$F32&lt;=IF($Q32=MesCiclo,InicioCiclo,$Q32+MOD(2-WEEKDAY($Q32),7))+27),1,IF(N($U32)&gt;0,AVERAGEIFS($Z$5:$Z$1000,$S$5:$S$1000,ROW(),$T$5:$T$1000,"Sub"),$Z32)))</f>
        <v/>
      </c>
      <c r="AE32" s="63">
        <f>IF($T32&lt;&gt;"Macro","",IF(COUNTIFS($Q$5:$Q$1000,$Q32,$T$5:$T$1000,"Macro",$G$5:$G$1000,"&gt;0")=0,1/COUNTIFS($Q$5:$Q$1000,$Q32,$T$5:$T$1000,"Macro"),IF(AND(ISNUMBER($G32),N($G32)&gt;0),$G32,SUMIFS($G$5:$G$1000,$Q$5:$Q$1000,$Q32,$T$5:$T$1000,"Macro")/COUNTIFS($Q$5:$Q$1000,$Q32,$T$5:$T$1000,"Macro",$G$5:$G$1000,"&gt;0"))/(COUNTIFS($Q$5:$Q$1000,$Q32,$T$5:$T$1000,"Macro")*SUMIFS($G$5:$G$1000,$Q$5:$Q$1000,$Q32,$T$5:$T$1000,"Macro")/COUNTIFS($Q$5:$Q$1000,$Q32,$T$5:$T$1000,"Macro",$G$5:$G$1000,"&gt;0"))))</f>
        <v/>
      </c>
    </row>
    <row r="33">
      <c r="A33" s="55">
        <f>IF(NOT((COUNTA($B33:$K33)+COUNTA($O33))&gt;0),"",IF($T33="Macro",COUNTIFS($T$5:$T33,"Macro",$Q$5:$Q33,$Q33),IF(N($S33)=0,"?",COUNTIFS(INDEX($T$5:$T$1000,1):INDEX($T$5:$T$1000,$S33-4),"Macro",INDEX($Q$5:$Q$1000,1):INDEX($Q$5:$Q$1000,$S33-4),INDEX($Q$5:$Q$1000,$S33-4))&amp;"."&amp;COUNTIFS($S$5:$S33,$S33,$T$5:$T33,"Sub"))))</f>
        <v/>
      </c>
      <c r="B33" s="56" t="n"/>
      <c r="C33" s="57" t="n"/>
      <c r="D33" s="58" t="n"/>
      <c r="E33" s="58" t="n"/>
      <c r="F33" s="58" t="n"/>
      <c r="G33" s="59" t="n"/>
      <c r="H33" s="59" t="n"/>
      <c r="I33" s="59" t="n"/>
      <c r="J33" s="59" t="n"/>
      <c r="K33" s="59" t="n"/>
      <c r="L33" s="60">
        <f>IF(NOT((COUNTA($B33:$K33)+COUNTA($O33))&gt;0),"",IF(ISNUMBER($F33),1,IF(N($U33)&gt;0,AVERAGEIFS($V$5:$V$1000,$S$5:$S$1000,ROW(),$T$5:$T$1000,"Sub"),$V33)))</f>
        <v/>
      </c>
      <c r="M33" s="55">
        <f>IF($L33="","",IF($L33&gt;=1,"Completado",IF($L33&gt;0,"En curso","Pendiente")))</f>
        <v/>
      </c>
      <c r="N33" s="55">
        <f>IF(NOT((COUNTA($B33:$K33)+COUNTA($O33))&gt;0),"",IF(ISNUMBER($F33),IF(AND(ISNUMBER($E33),$F33&gt;$E33),"Cumplida con "&amp;($F33-$E33)&amp;IF($F33-$E33=1," día"," días")&amp;" de retraso","Cumplida"),IF(N($L33)&gt;=1,"Cumplida",IF(NOT(ISNUMBER($E33)),"Sin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plazo")))))))</f>
        <v/>
      </c>
      <c r="O33" s="57" t="n"/>
      <c r="P33" s="61">
        <f>IF(NOT((COUNTA($B33:$K33)+COUNTA($O33))&gt;0),"",IF((IF($C33="","Falta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",""))="","✔ OK","⚠ "&amp;LEFT(IF($C33="","Falta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",""),LEN(IF($C33="","Falta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",""))-3)))</f>
        <v/>
      </c>
      <c r="Q33" s="62">
        <f>IF(NOT((COUNTA($B33:$K33)+COUNTA($O33))&gt;0),"",IF(AND($T33="Sub",N($S33)&gt;0),IF(ISNUMBER(INDEX($D$5:$D$1000,$S33-4)),DATE(YEAR(INDEX($D$5:$D$1000,$S33-4)),MONTH(INDEX($D$5:$D$1000,$S33-4)),1),IF(ISNUMBER(INDEX($E$5:$E$1000,$S33-4)),DATE(YEAR(INDEX($E$5:$E$1000,$S33-4)),MONTH(INDEX($E$5:$E$1000,$S33-4)),1),MesCiclo)),IF(ISNUMBER($D33),DATE(YEAR($D33),MONTH($D33),1),IF(ISNUMBER($E33),DATE(YEAR($E33),MONTH($E33),1),MesCiclo))))</f>
        <v/>
      </c>
      <c r="R33" s="63">
        <f>IF(OR($Q33="",$Q33&lt;&gt;MesCiclo),"",COUNTIF($Q$5:$Q33,MesCiclo))</f>
        <v/>
      </c>
      <c r="S33" s="63">
        <f>IF($T33="","",IF($T33="Macro",ROW(),IFERROR(LOOKUP(2,1/($T$5:$T33="Macro"),ROW($T$5:$T33)),0)))</f>
        <v/>
      </c>
      <c r="T33" s="63">
        <f>IF(NOT((COUNTA($B33:$K33)+COUNTA($O33))&gt;0),"",IF($B33="Subactividad","Sub","Macro"))</f>
        <v/>
      </c>
      <c r="U33" s="63">
        <f>IF($T33="Macro",COUNTIFS($S$5:$S$1000,ROW(),$T$5:$T$1000,"Sub"),"")</f>
        <v/>
      </c>
      <c r="V33" s="63">
        <f>IF($T33="","",IF(ISNUMBER($F33),1,IFERROR(LOOKUP(2,1/($H33:$K33&lt;&gt;""),$H33:$K33),0)))</f>
        <v/>
      </c>
      <c r="W33" s="63">
        <f>IF($T33="","",IF(AND(ISNUMBER($F33),$F33&lt;=IF($Q33=MesCiclo,InicioCiclo,$Q33+MOD(2-WEEKDAY($Q33),7))+6),1,IF(ISNUMBER($H33),$H33,0)))</f>
        <v/>
      </c>
      <c r="X33" s="63">
        <f>IF($T33="","",IF(AND(ISNUMBER($F33),$F33&lt;=IF($Q33=MesCiclo,InicioCiclo,$Q33+MOD(2-WEEKDAY($Q33),7))+13),1,IF(ISNUMBER($I33),$I33,$W33)))</f>
        <v/>
      </c>
      <c r="Y33" s="63">
        <f>IF($T33="","",IF(AND(ISNUMBER($F33),$F33&lt;=IF($Q33=MesCiclo,InicioCiclo,$Q33+MOD(2-WEEKDAY($Q33),7))+20),1,IF(ISNUMBER($J33),$J33,$X33)))</f>
        <v/>
      </c>
      <c r="Z33" s="63">
        <f>IF($T33="","",IF(AND(ISNUMBER($F33),$F33&lt;=IF($Q33=MesCiclo,InicioCiclo,$Q33+MOD(2-WEEKDAY($Q33),7))+27),1,IF(ISNUMBER($K33),$K33,$Y33)))</f>
        <v/>
      </c>
      <c r="AA33" s="63">
        <f>IF($T33="","",IF(AND(ISNUMBER($F33),$F33&lt;=IF($Q33=MesCiclo,InicioCiclo,$Q33+MOD(2-WEEKDAY($Q33),7))+6),1,IF(N($U33)&gt;0,AVERAGEIFS($W$5:$W$1000,$S$5:$S$1000,ROW(),$T$5:$T$1000,"Sub"),$W33)))</f>
        <v/>
      </c>
      <c r="AB33" s="63">
        <f>IF($T33="","",IF(AND(ISNUMBER($F33),$F33&lt;=IF($Q33=MesCiclo,InicioCiclo,$Q33+MOD(2-WEEKDAY($Q33),7))+13),1,IF(N($U33)&gt;0,AVERAGEIFS($X$5:$X$1000,$S$5:$S$1000,ROW(),$T$5:$T$1000,"Sub"),$X33)))</f>
        <v/>
      </c>
      <c r="AC33" s="63">
        <f>IF($T33="","",IF(AND(ISNUMBER($F33),$F33&lt;=IF($Q33=MesCiclo,InicioCiclo,$Q33+MOD(2-WEEKDAY($Q33),7))+20),1,IF(N($U33)&gt;0,AVERAGEIFS($Y$5:$Y$1000,$S$5:$S$1000,ROW(),$T$5:$T$1000,"Sub"),$Y33)))</f>
        <v/>
      </c>
      <c r="AD33" s="63">
        <f>IF($T33="","",IF(AND(ISNUMBER($F33),$F33&lt;=IF($Q33=MesCiclo,InicioCiclo,$Q33+MOD(2-WEEKDAY($Q33),7))+27),1,IF(N($U33)&gt;0,AVERAGEIFS($Z$5:$Z$1000,$S$5:$S$1000,ROW(),$T$5:$T$1000,"Sub"),$Z33)))</f>
        <v/>
      </c>
      <c r="AE33" s="63">
        <f>IF($T33&lt;&gt;"Macro","",IF(COUNTIFS($Q$5:$Q$1000,$Q33,$T$5:$T$1000,"Macro",$G$5:$G$1000,"&gt;0")=0,1/COUNTIFS($Q$5:$Q$1000,$Q33,$T$5:$T$1000,"Macro"),IF(AND(ISNUMBER($G33),N($G33)&gt;0),$G33,SUMIFS($G$5:$G$1000,$Q$5:$Q$1000,$Q33,$T$5:$T$1000,"Macro")/COUNTIFS($Q$5:$Q$1000,$Q33,$T$5:$T$1000,"Macro",$G$5:$G$1000,"&gt;0"))/(COUNTIFS($Q$5:$Q$1000,$Q33,$T$5:$T$1000,"Macro")*SUMIFS($G$5:$G$1000,$Q$5:$Q$1000,$Q33,$T$5:$T$1000,"Macro")/COUNTIFS($Q$5:$Q$1000,$Q33,$T$5:$T$1000,"Macro",$G$5:$G$1000,"&gt;0"))))</f>
        <v/>
      </c>
    </row>
    <row r="34">
      <c r="A34" s="55">
        <f>IF(NOT((COUNTA($B34:$K34)+COUNTA($O34))&gt;0),"",IF($T34="Macro",COUNTIFS($T$5:$T34,"Macro",$Q$5:$Q34,$Q34),IF(N($S34)=0,"?",COUNTIFS(INDEX($T$5:$T$1000,1):INDEX($T$5:$T$1000,$S34-4),"Macro",INDEX($Q$5:$Q$1000,1):INDEX($Q$5:$Q$1000,$S34-4),INDEX($Q$5:$Q$1000,$S34-4))&amp;"."&amp;COUNTIFS($S$5:$S34,$S34,$T$5:$T34,"Sub"))))</f>
        <v/>
      </c>
      <c r="B34" s="56" t="n"/>
      <c r="C34" s="57" t="n"/>
      <c r="D34" s="58" t="n"/>
      <c r="E34" s="58" t="n"/>
      <c r="F34" s="58" t="n"/>
      <c r="G34" s="59" t="n"/>
      <c r="H34" s="59" t="n"/>
      <c r="I34" s="59" t="n"/>
      <c r="J34" s="59" t="n"/>
      <c r="K34" s="59" t="n"/>
      <c r="L34" s="60">
        <f>IF(NOT((COUNTA($B34:$K34)+COUNTA($O34))&gt;0),"",IF(ISNUMBER($F34),1,IF(N($U34)&gt;0,AVERAGEIFS($V$5:$V$1000,$S$5:$S$1000,ROW(),$T$5:$T$1000,"Sub"),$V34)))</f>
        <v/>
      </c>
      <c r="M34" s="55">
        <f>IF($L34="","",IF($L34&gt;=1,"Completado",IF($L34&gt;0,"En curso","Pendiente")))</f>
        <v/>
      </c>
      <c r="N34" s="55">
        <f>IF(NOT((COUNTA($B34:$K34)+COUNTA($O34))&gt;0),"",IF(ISNUMBER($F34),IF(AND(ISNUMBER($E34),$F34&gt;$E34),"Cumplida con "&amp;($F34-$E34)&amp;IF($F34-$E34=1," día"," días")&amp;" de retraso","Cumplida"),IF(N($L34)&gt;=1,"Cumplida",IF(NOT(ISNUMBER($E34)),"Sin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plazo")))))))</f>
        <v/>
      </c>
      <c r="O34" s="57" t="n"/>
      <c r="P34" s="61">
        <f>IF(NOT((COUNTA($B34:$K34)+COUNTA($O34))&gt;0),"",IF((IF($C34="","Falta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",""))="","✔ OK","⚠ "&amp;LEFT(IF($C34="","Falta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",""),LEN(IF($C34="","Falta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",""))-3)))</f>
        <v/>
      </c>
      <c r="Q34" s="62">
        <f>IF(NOT((COUNTA($B34:$K34)+COUNTA($O34))&gt;0),"",IF(AND($T34="Sub",N($S34)&gt;0),IF(ISNUMBER(INDEX($D$5:$D$1000,$S34-4)),DATE(YEAR(INDEX($D$5:$D$1000,$S34-4)),MONTH(INDEX($D$5:$D$1000,$S34-4)),1),IF(ISNUMBER(INDEX($E$5:$E$1000,$S34-4)),DATE(YEAR(INDEX($E$5:$E$1000,$S34-4)),MONTH(INDEX($E$5:$E$1000,$S34-4)),1),MesCiclo)),IF(ISNUMBER($D34),DATE(YEAR($D34),MONTH($D34),1),IF(ISNUMBER($E34),DATE(YEAR($E34),MONTH($E34),1),MesCiclo))))</f>
        <v/>
      </c>
      <c r="R34" s="63">
        <f>IF(OR($Q34="",$Q34&lt;&gt;MesCiclo),"",COUNTIF($Q$5:$Q34,MesCiclo))</f>
        <v/>
      </c>
      <c r="S34" s="63">
        <f>IF($T34="","",IF($T34="Macro",ROW(),IFERROR(LOOKUP(2,1/($T$5:$T34="Macro"),ROW($T$5:$T34)),0)))</f>
        <v/>
      </c>
      <c r="T34" s="63">
        <f>IF(NOT((COUNTA($B34:$K34)+COUNTA($O34))&gt;0),"",IF($B34="Subactividad","Sub","Macro"))</f>
        <v/>
      </c>
      <c r="U34" s="63">
        <f>IF($T34="Macro",COUNTIFS($S$5:$S$1000,ROW(),$T$5:$T$1000,"Sub"),"")</f>
        <v/>
      </c>
      <c r="V34" s="63">
        <f>IF($T34="","",IF(ISNUMBER($F34),1,IFERROR(LOOKUP(2,1/($H34:$K34&lt;&gt;""),$H34:$K34),0)))</f>
        <v/>
      </c>
      <c r="W34" s="63">
        <f>IF($T34="","",IF(AND(ISNUMBER($F34),$F34&lt;=IF($Q34=MesCiclo,InicioCiclo,$Q34+MOD(2-WEEKDAY($Q34),7))+6),1,IF(ISNUMBER($H34),$H34,0)))</f>
        <v/>
      </c>
      <c r="X34" s="63">
        <f>IF($T34="","",IF(AND(ISNUMBER($F34),$F34&lt;=IF($Q34=MesCiclo,InicioCiclo,$Q34+MOD(2-WEEKDAY($Q34),7))+13),1,IF(ISNUMBER($I34),$I34,$W34)))</f>
        <v/>
      </c>
      <c r="Y34" s="63">
        <f>IF($T34="","",IF(AND(ISNUMBER($F34),$F34&lt;=IF($Q34=MesCiclo,InicioCiclo,$Q34+MOD(2-WEEKDAY($Q34),7))+20),1,IF(ISNUMBER($J34),$J34,$X34)))</f>
        <v/>
      </c>
      <c r="Z34" s="63">
        <f>IF($T34="","",IF(AND(ISNUMBER($F34),$F34&lt;=IF($Q34=MesCiclo,InicioCiclo,$Q34+MOD(2-WEEKDAY($Q34),7))+27),1,IF(ISNUMBER($K34),$K34,$Y34)))</f>
        <v/>
      </c>
      <c r="AA34" s="63">
        <f>IF($T34="","",IF(AND(ISNUMBER($F34),$F34&lt;=IF($Q34=MesCiclo,InicioCiclo,$Q34+MOD(2-WEEKDAY($Q34),7))+6),1,IF(N($U34)&gt;0,AVERAGEIFS($W$5:$W$1000,$S$5:$S$1000,ROW(),$T$5:$T$1000,"Sub"),$W34)))</f>
        <v/>
      </c>
      <c r="AB34" s="63">
        <f>IF($T34="","",IF(AND(ISNUMBER($F34),$F34&lt;=IF($Q34=MesCiclo,InicioCiclo,$Q34+MOD(2-WEEKDAY($Q34),7))+13),1,IF(N($U34)&gt;0,AVERAGEIFS($X$5:$X$1000,$S$5:$S$1000,ROW(),$T$5:$T$1000,"Sub"),$X34)))</f>
        <v/>
      </c>
      <c r="AC34" s="63">
        <f>IF($T34="","",IF(AND(ISNUMBER($F34),$F34&lt;=IF($Q34=MesCiclo,InicioCiclo,$Q34+MOD(2-WEEKDAY($Q34),7))+20),1,IF(N($U34)&gt;0,AVERAGEIFS($Y$5:$Y$1000,$S$5:$S$1000,ROW(),$T$5:$T$1000,"Sub"),$Y34)))</f>
        <v/>
      </c>
      <c r="AD34" s="63">
        <f>IF($T34="","",IF(AND(ISNUMBER($F34),$F34&lt;=IF($Q34=MesCiclo,InicioCiclo,$Q34+MOD(2-WEEKDAY($Q34),7))+27),1,IF(N($U34)&gt;0,AVERAGEIFS($Z$5:$Z$1000,$S$5:$S$1000,ROW(),$T$5:$T$1000,"Sub"),$Z34)))</f>
        <v/>
      </c>
      <c r="AE34" s="63">
        <f>IF($T34&lt;&gt;"Macro","",IF(COUNTIFS($Q$5:$Q$1000,$Q34,$T$5:$T$1000,"Macro",$G$5:$G$1000,"&gt;0")=0,1/COUNTIFS($Q$5:$Q$1000,$Q34,$T$5:$T$1000,"Macro"),IF(AND(ISNUMBER($G34),N($G34)&gt;0),$G34,SUMIFS($G$5:$G$1000,$Q$5:$Q$1000,$Q34,$T$5:$T$1000,"Macro")/COUNTIFS($Q$5:$Q$1000,$Q34,$T$5:$T$1000,"Macro",$G$5:$G$1000,"&gt;0"))/(COUNTIFS($Q$5:$Q$1000,$Q34,$T$5:$T$1000,"Macro")*SUMIFS($G$5:$G$1000,$Q$5:$Q$1000,$Q34,$T$5:$T$1000,"Macro")/COUNTIFS($Q$5:$Q$1000,$Q34,$T$5:$T$1000,"Macro",$G$5:$G$1000,"&gt;0"))))</f>
        <v/>
      </c>
    </row>
    <row r="35">
      <c r="A35" s="55">
        <f>IF(NOT((COUNTA($B35:$K35)+COUNTA($O35))&gt;0),"",IF($T35="Macro",COUNTIFS($T$5:$T35,"Macro",$Q$5:$Q35,$Q35),IF(N($S35)=0,"?",COUNTIFS(INDEX($T$5:$T$1000,1):INDEX($T$5:$T$1000,$S35-4),"Macro",INDEX($Q$5:$Q$1000,1):INDEX($Q$5:$Q$1000,$S35-4),INDEX($Q$5:$Q$1000,$S35-4))&amp;"."&amp;COUNTIFS($S$5:$S35,$S35,$T$5:$T35,"Sub"))))</f>
        <v/>
      </c>
      <c r="B35" s="56" t="n"/>
      <c r="C35" s="57" t="n"/>
      <c r="D35" s="58" t="n"/>
      <c r="E35" s="58" t="n"/>
      <c r="F35" s="58" t="n"/>
      <c r="G35" s="59" t="n"/>
      <c r="H35" s="59" t="n"/>
      <c r="I35" s="59" t="n"/>
      <c r="J35" s="59" t="n"/>
      <c r="K35" s="59" t="n"/>
      <c r="L35" s="60">
        <f>IF(NOT((COUNTA($B35:$K35)+COUNTA($O35))&gt;0),"",IF(ISNUMBER($F35),1,IF(N($U35)&gt;0,AVERAGEIFS($V$5:$V$1000,$S$5:$S$1000,ROW(),$T$5:$T$1000,"Sub"),$V35)))</f>
        <v/>
      </c>
      <c r="M35" s="55">
        <f>IF($L35="","",IF($L35&gt;=1,"Completado",IF($L35&gt;0,"En curso","Pendiente")))</f>
        <v/>
      </c>
      <c r="N35" s="55">
        <f>IF(NOT((COUNTA($B35:$K35)+COUNTA($O35))&gt;0),"",IF(ISNUMBER($F35),IF(AND(ISNUMBER($E35),$F35&gt;$E35),"Cumplida con "&amp;($F35-$E35)&amp;IF($F35-$E35=1," día"," días")&amp;" de retraso","Cumplida"),IF(N($L35)&gt;=1,"Cumplida",IF(NOT(ISNUMBER($E35)),"Sin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plazo")))))))</f>
        <v/>
      </c>
      <c r="O35" s="57" t="n"/>
      <c r="P35" s="61">
        <f>IF(NOT((COUNTA($B35:$K35)+COUNTA($O35))&gt;0),"",IF((IF($C35="","Falta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",""))="","✔ OK","⚠ "&amp;LEFT(IF($C35="","Falta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",""),LEN(IF($C35="","Falta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",""))-3)))</f>
        <v/>
      </c>
      <c r="Q35" s="62">
        <f>IF(NOT((COUNTA($B35:$K35)+COUNTA($O35))&gt;0),"",IF(AND($T35="Sub",N($S35)&gt;0),IF(ISNUMBER(INDEX($D$5:$D$1000,$S35-4)),DATE(YEAR(INDEX($D$5:$D$1000,$S35-4)),MONTH(INDEX($D$5:$D$1000,$S35-4)),1),IF(ISNUMBER(INDEX($E$5:$E$1000,$S35-4)),DATE(YEAR(INDEX($E$5:$E$1000,$S35-4)),MONTH(INDEX($E$5:$E$1000,$S35-4)),1),MesCiclo)),IF(ISNUMBER($D35),DATE(YEAR($D35),MONTH($D35),1),IF(ISNUMBER($E35),DATE(YEAR($E35),MONTH($E35),1),MesCiclo))))</f>
        <v/>
      </c>
      <c r="R35" s="63">
        <f>IF(OR($Q35="",$Q35&lt;&gt;MesCiclo),"",COUNTIF($Q$5:$Q35,MesCiclo))</f>
        <v/>
      </c>
      <c r="S35" s="63">
        <f>IF($T35="","",IF($T35="Macro",ROW(),IFERROR(LOOKUP(2,1/($T$5:$T35="Macro"),ROW($T$5:$T35)),0)))</f>
        <v/>
      </c>
      <c r="T35" s="63">
        <f>IF(NOT((COUNTA($B35:$K35)+COUNTA($O35))&gt;0),"",IF($B35="Subactividad","Sub","Macro"))</f>
        <v/>
      </c>
      <c r="U35" s="63">
        <f>IF($T35="Macro",COUNTIFS($S$5:$S$1000,ROW(),$T$5:$T$1000,"Sub"),"")</f>
        <v/>
      </c>
      <c r="V35" s="63">
        <f>IF($T35="","",IF(ISNUMBER($F35),1,IFERROR(LOOKUP(2,1/($H35:$K35&lt;&gt;""),$H35:$K35),0)))</f>
        <v/>
      </c>
      <c r="W35" s="63">
        <f>IF($T35="","",IF(AND(ISNUMBER($F35),$F35&lt;=IF($Q35=MesCiclo,InicioCiclo,$Q35+MOD(2-WEEKDAY($Q35),7))+6),1,IF(ISNUMBER($H35),$H35,0)))</f>
        <v/>
      </c>
      <c r="X35" s="63">
        <f>IF($T35="","",IF(AND(ISNUMBER($F35),$F35&lt;=IF($Q35=MesCiclo,InicioCiclo,$Q35+MOD(2-WEEKDAY($Q35),7))+13),1,IF(ISNUMBER($I35),$I35,$W35)))</f>
        <v/>
      </c>
      <c r="Y35" s="63">
        <f>IF($T35="","",IF(AND(ISNUMBER($F35),$F35&lt;=IF($Q35=MesCiclo,InicioCiclo,$Q35+MOD(2-WEEKDAY($Q35),7))+20),1,IF(ISNUMBER($J35),$J35,$X35)))</f>
        <v/>
      </c>
      <c r="Z35" s="63">
        <f>IF($T35="","",IF(AND(ISNUMBER($F35),$F35&lt;=IF($Q35=MesCiclo,InicioCiclo,$Q35+MOD(2-WEEKDAY($Q35),7))+27),1,IF(ISNUMBER($K35),$K35,$Y35)))</f>
        <v/>
      </c>
      <c r="AA35" s="63">
        <f>IF($T35="","",IF(AND(ISNUMBER($F35),$F35&lt;=IF($Q35=MesCiclo,InicioCiclo,$Q35+MOD(2-WEEKDAY($Q35),7))+6),1,IF(N($U35)&gt;0,AVERAGEIFS($W$5:$W$1000,$S$5:$S$1000,ROW(),$T$5:$T$1000,"Sub"),$W35)))</f>
        <v/>
      </c>
      <c r="AB35" s="63">
        <f>IF($T35="","",IF(AND(ISNUMBER($F35),$F35&lt;=IF($Q35=MesCiclo,InicioCiclo,$Q35+MOD(2-WEEKDAY($Q35),7))+13),1,IF(N($U35)&gt;0,AVERAGEIFS($X$5:$X$1000,$S$5:$S$1000,ROW(),$T$5:$T$1000,"Sub"),$X35)))</f>
        <v/>
      </c>
      <c r="AC35" s="63">
        <f>IF($T35="","",IF(AND(ISNUMBER($F35),$F35&lt;=IF($Q35=MesCiclo,InicioCiclo,$Q35+MOD(2-WEEKDAY($Q35),7))+20),1,IF(N($U35)&gt;0,AVERAGEIFS($Y$5:$Y$1000,$S$5:$S$1000,ROW(),$T$5:$T$1000,"Sub"),$Y35)))</f>
        <v/>
      </c>
      <c r="AD35" s="63">
        <f>IF($T35="","",IF(AND(ISNUMBER($F35),$F35&lt;=IF($Q35=MesCiclo,InicioCiclo,$Q35+MOD(2-WEEKDAY($Q35),7))+27),1,IF(N($U35)&gt;0,AVERAGEIFS($Z$5:$Z$1000,$S$5:$S$1000,ROW(),$T$5:$T$1000,"Sub"),$Z35)))</f>
        <v/>
      </c>
      <c r="AE35" s="63">
        <f>IF($T35&lt;&gt;"Macro","",IF(COUNTIFS($Q$5:$Q$1000,$Q35,$T$5:$T$1000,"Macro",$G$5:$G$1000,"&gt;0")=0,1/COUNTIFS($Q$5:$Q$1000,$Q35,$T$5:$T$1000,"Macro"),IF(AND(ISNUMBER($G35),N($G35)&gt;0),$G35,SUMIFS($G$5:$G$1000,$Q$5:$Q$1000,$Q35,$T$5:$T$1000,"Macro")/COUNTIFS($Q$5:$Q$1000,$Q35,$T$5:$T$1000,"Macro",$G$5:$G$1000,"&gt;0"))/(COUNTIFS($Q$5:$Q$1000,$Q35,$T$5:$T$1000,"Macro")*SUMIFS($G$5:$G$1000,$Q$5:$Q$1000,$Q35,$T$5:$T$1000,"Macro")/COUNTIFS($Q$5:$Q$1000,$Q35,$T$5:$T$1000,"Macro",$G$5:$G$1000,"&gt;0"))))</f>
        <v/>
      </c>
    </row>
    <row r="36">
      <c r="A36" s="55">
        <f>IF(NOT((COUNTA($B36:$K36)+COUNTA($O36))&gt;0),"",IF($T36="Macro",COUNTIFS($T$5:$T36,"Macro",$Q$5:$Q36,$Q36),IF(N($S36)=0,"?",COUNTIFS(INDEX($T$5:$T$1000,1):INDEX($T$5:$T$1000,$S36-4),"Macro",INDEX($Q$5:$Q$1000,1):INDEX($Q$5:$Q$1000,$S36-4),INDEX($Q$5:$Q$1000,$S36-4))&amp;"."&amp;COUNTIFS($S$5:$S36,$S36,$T$5:$T36,"Sub"))))</f>
        <v/>
      </c>
      <c r="B36" s="56" t="n"/>
      <c r="C36" s="57" t="n"/>
      <c r="D36" s="58" t="n"/>
      <c r="E36" s="58" t="n"/>
      <c r="F36" s="58" t="n"/>
      <c r="G36" s="59" t="n"/>
      <c r="H36" s="59" t="n"/>
      <c r="I36" s="59" t="n"/>
      <c r="J36" s="59" t="n"/>
      <c r="K36" s="59" t="n"/>
      <c r="L36" s="60">
        <f>IF(NOT((COUNTA($B36:$K36)+COUNTA($O36))&gt;0),"",IF(ISNUMBER($F36),1,IF(N($U36)&gt;0,AVERAGEIFS($V$5:$V$1000,$S$5:$S$1000,ROW(),$T$5:$T$1000,"Sub"),$V36)))</f>
        <v/>
      </c>
      <c r="M36" s="55">
        <f>IF($L36="","",IF($L36&gt;=1,"Completado",IF($L36&gt;0,"En curso","Pendiente")))</f>
        <v/>
      </c>
      <c r="N36" s="55">
        <f>IF(NOT((COUNTA($B36:$K36)+COUNTA($O36))&gt;0),"",IF(ISNUMBER($F36),IF(AND(ISNUMBER($E36),$F36&gt;$E36),"Cumplida con "&amp;($F36-$E36)&amp;IF($F36-$E36=1," día"," días")&amp;" de retraso","Cumplida"),IF(N($L36)&gt;=1,"Cumplida",IF(NOT(ISNUMBER($E36)),"Sin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plazo")))))))</f>
        <v/>
      </c>
      <c r="O36" s="57" t="n"/>
      <c r="P36" s="61">
        <f>IF(NOT((COUNTA($B36:$K36)+COUNTA($O36))&gt;0),"",IF((IF($C36="","Falta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",""))="","✔ OK","⚠ "&amp;LEFT(IF($C36="","Falta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",""),LEN(IF($C36="","Falta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",""))-3)))</f>
        <v/>
      </c>
      <c r="Q36" s="62">
        <f>IF(NOT((COUNTA($B36:$K36)+COUNTA($O36))&gt;0),"",IF(AND($T36="Sub",N($S36)&gt;0),IF(ISNUMBER(INDEX($D$5:$D$1000,$S36-4)),DATE(YEAR(INDEX($D$5:$D$1000,$S36-4)),MONTH(INDEX($D$5:$D$1000,$S36-4)),1),IF(ISNUMBER(INDEX($E$5:$E$1000,$S36-4)),DATE(YEAR(INDEX($E$5:$E$1000,$S36-4)),MONTH(INDEX($E$5:$E$1000,$S36-4)),1),MesCiclo)),IF(ISNUMBER($D36),DATE(YEAR($D36),MONTH($D36),1),IF(ISNUMBER($E36),DATE(YEAR($E36),MONTH($E36),1),MesCiclo))))</f>
        <v/>
      </c>
      <c r="R36" s="63">
        <f>IF(OR($Q36="",$Q36&lt;&gt;MesCiclo),"",COUNTIF($Q$5:$Q36,MesCiclo))</f>
        <v/>
      </c>
      <c r="S36" s="63">
        <f>IF($T36="","",IF($T36="Macro",ROW(),IFERROR(LOOKUP(2,1/($T$5:$T36="Macro"),ROW($T$5:$T36)),0)))</f>
        <v/>
      </c>
      <c r="T36" s="63">
        <f>IF(NOT((COUNTA($B36:$K36)+COUNTA($O36))&gt;0),"",IF($B36="Subactividad","Sub","Macro"))</f>
        <v/>
      </c>
      <c r="U36" s="63">
        <f>IF($T36="Macro",COUNTIFS($S$5:$S$1000,ROW(),$T$5:$T$1000,"Sub"),"")</f>
        <v/>
      </c>
      <c r="V36" s="63">
        <f>IF($T36="","",IF(ISNUMBER($F36),1,IFERROR(LOOKUP(2,1/($H36:$K36&lt;&gt;""),$H36:$K36),0)))</f>
        <v/>
      </c>
      <c r="W36" s="63">
        <f>IF($T36="","",IF(AND(ISNUMBER($F36),$F36&lt;=IF($Q36=MesCiclo,InicioCiclo,$Q36+MOD(2-WEEKDAY($Q36),7))+6),1,IF(ISNUMBER($H36),$H36,0)))</f>
        <v/>
      </c>
      <c r="X36" s="63">
        <f>IF($T36="","",IF(AND(ISNUMBER($F36),$F36&lt;=IF($Q36=MesCiclo,InicioCiclo,$Q36+MOD(2-WEEKDAY($Q36),7))+13),1,IF(ISNUMBER($I36),$I36,$W36)))</f>
        <v/>
      </c>
      <c r="Y36" s="63">
        <f>IF($T36="","",IF(AND(ISNUMBER($F36),$F36&lt;=IF($Q36=MesCiclo,InicioCiclo,$Q36+MOD(2-WEEKDAY($Q36),7))+20),1,IF(ISNUMBER($J36),$J36,$X36)))</f>
        <v/>
      </c>
      <c r="Z36" s="63">
        <f>IF($T36="","",IF(AND(ISNUMBER($F36),$F36&lt;=IF($Q36=MesCiclo,InicioCiclo,$Q36+MOD(2-WEEKDAY($Q36),7))+27),1,IF(ISNUMBER($K36),$K36,$Y36)))</f>
        <v/>
      </c>
      <c r="AA36" s="63">
        <f>IF($T36="","",IF(AND(ISNUMBER($F36),$F36&lt;=IF($Q36=MesCiclo,InicioCiclo,$Q36+MOD(2-WEEKDAY($Q36),7))+6),1,IF(N($U36)&gt;0,AVERAGEIFS($W$5:$W$1000,$S$5:$S$1000,ROW(),$T$5:$T$1000,"Sub"),$W36)))</f>
        <v/>
      </c>
      <c r="AB36" s="63">
        <f>IF($T36="","",IF(AND(ISNUMBER($F36),$F36&lt;=IF($Q36=MesCiclo,InicioCiclo,$Q36+MOD(2-WEEKDAY($Q36),7))+13),1,IF(N($U36)&gt;0,AVERAGEIFS($X$5:$X$1000,$S$5:$S$1000,ROW(),$T$5:$T$1000,"Sub"),$X36)))</f>
        <v/>
      </c>
      <c r="AC36" s="63">
        <f>IF($T36="","",IF(AND(ISNUMBER($F36),$F36&lt;=IF($Q36=MesCiclo,InicioCiclo,$Q36+MOD(2-WEEKDAY($Q36),7))+20),1,IF(N($U36)&gt;0,AVERAGEIFS($Y$5:$Y$1000,$S$5:$S$1000,ROW(),$T$5:$T$1000,"Sub"),$Y36)))</f>
        <v/>
      </c>
      <c r="AD36" s="63">
        <f>IF($T36="","",IF(AND(ISNUMBER($F36),$F36&lt;=IF($Q36=MesCiclo,InicioCiclo,$Q36+MOD(2-WEEKDAY($Q36),7))+27),1,IF(N($U36)&gt;0,AVERAGEIFS($Z$5:$Z$1000,$S$5:$S$1000,ROW(),$T$5:$T$1000,"Sub"),$Z36)))</f>
        <v/>
      </c>
      <c r="AE36" s="63">
        <f>IF($T36&lt;&gt;"Macro","",IF(COUNTIFS($Q$5:$Q$1000,$Q36,$T$5:$T$1000,"Macro",$G$5:$G$1000,"&gt;0")=0,1/COUNTIFS($Q$5:$Q$1000,$Q36,$T$5:$T$1000,"Macro"),IF(AND(ISNUMBER($G36),N($G36)&gt;0),$G36,SUMIFS($G$5:$G$1000,$Q$5:$Q$1000,$Q36,$T$5:$T$1000,"Macro")/COUNTIFS($Q$5:$Q$1000,$Q36,$T$5:$T$1000,"Macro",$G$5:$G$1000,"&gt;0"))/(COUNTIFS($Q$5:$Q$1000,$Q36,$T$5:$T$1000,"Macro")*SUMIFS($G$5:$G$1000,$Q$5:$Q$1000,$Q36,$T$5:$T$1000,"Macro")/COUNTIFS($Q$5:$Q$1000,$Q36,$T$5:$T$1000,"Macro",$G$5:$G$1000,"&gt;0"))))</f>
        <v/>
      </c>
    </row>
    <row r="37">
      <c r="A37" s="55">
        <f>IF(NOT((COUNTA($B37:$K37)+COUNTA($O37))&gt;0),"",IF($T37="Macro",COUNTIFS($T$5:$T37,"Macro",$Q$5:$Q37,$Q37),IF(N($S37)=0,"?",COUNTIFS(INDEX($T$5:$T$1000,1):INDEX($T$5:$T$1000,$S37-4),"Macro",INDEX($Q$5:$Q$1000,1):INDEX($Q$5:$Q$1000,$S37-4),INDEX($Q$5:$Q$1000,$S37-4))&amp;"."&amp;COUNTIFS($S$5:$S37,$S37,$T$5:$T37,"Sub"))))</f>
        <v/>
      </c>
      <c r="B37" s="56" t="n"/>
      <c r="C37" s="57" t="n"/>
      <c r="D37" s="58" t="n"/>
      <c r="E37" s="58" t="n"/>
      <c r="F37" s="58" t="n"/>
      <c r="G37" s="59" t="n"/>
      <c r="H37" s="59" t="n"/>
      <c r="I37" s="59" t="n"/>
      <c r="J37" s="59" t="n"/>
      <c r="K37" s="59" t="n"/>
      <c r="L37" s="60">
        <f>IF(NOT((COUNTA($B37:$K37)+COUNTA($O37))&gt;0),"",IF(ISNUMBER($F37),1,IF(N($U37)&gt;0,AVERAGEIFS($V$5:$V$1000,$S$5:$S$1000,ROW(),$T$5:$T$1000,"Sub"),$V37)))</f>
        <v/>
      </c>
      <c r="M37" s="55">
        <f>IF($L37="","",IF($L37&gt;=1,"Completado",IF($L37&gt;0,"En curso","Pendiente")))</f>
        <v/>
      </c>
      <c r="N37" s="55">
        <f>IF(NOT((COUNTA($B37:$K37)+COUNTA($O37))&gt;0),"",IF(ISNUMBER($F37),IF(AND(ISNUMBER($E37),$F37&gt;$E37),"Cumplida con "&amp;($F37-$E37)&amp;IF($F37-$E37=1," día"," días")&amp;" de retraso","Cumplida"),IF(N($L37)&gt;=1,"Cumplida",IF(NOT(ISNUMBER($E37)),"Sin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plazo")))))))</f>
        <v/>
      </c>
      <c r="O37" s="57" t="n"/>
      <c r="P37" s="61">
        <f>IF(NOT((COUNTA($B37:$K37)+COUNTA($O37))&gt;0),"",IF((IF($C37="","Falta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",""))="","✔ OK","⚠ "&amp;LEFT(IF($C37="","Falta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",""),LEN(IF($C37="","Falta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",""))-3)))</f>
        <v/>
      </c>
      <c r="Q37" s="62">
        <f>IF(NOT((COUNTA($B37:$K37)+COUNTA($O37))&gt;0),"",IF(AND($T37="Sub",N($S37)&gt;0),IF(ISNUMBER(INDEX($D$5:$D$1000,$S37-4)),DATE(YEAR(INDEX($D$5:$D$1000,$S37-4)),MONTH(INDEX($D$5:$D$1000,$S37-4)),1),IF(ISNUMBER(INDEX($E$5:$E$1000,$S37-4)),DATE(YEAR(INDEX($E$5:$E$1000,$S37-4)),MONTH(INDEX($E$5:$E$1000,$S37-4)),1),MesCiclo)),IF(ISNUMBER($D37),DATE(YEAR($D37),MONTH($D37),1),IF(ISNUMBER($E37),DATE(YEAR($E37),MONTH($E37),1),MesCiclo))))</f>
        <v/>
      </c>
      <c r="R37" s="63">
        <f>IF(OR($Q37="",$Q37&lt;&gt;MesCiclo),"",COUNTIF($Q$5:$Q37,MesCiclo))</f>
        <v/>
      </c>
      <c r="S37" s="63">
        <f>IF($T37="","",IF($T37="Macro",ROW(),IFERROR(LOOKUP(2,1/($T$5:$T37="Macro"),ROW($T$5:$T37)),0)))</f>
        <v/>
      </c>
      <c r="T37" s="63">
        <f>IF(NOT((COUNTA($B37:$K37)+COUNTA($O37))&gt;0),"",IF($B37="Subactividad","Sub","Macro"))</f>
        <v/>
      </c>
      <c r="U37" s="63">
        <f>IF($T37="Macro",COUNTIFS($S$5:$S$1000,ROW(),$T$5:$T$1000,"Sub"),"")</f>
        <v/>
      </c>
      <c r="V37" s="63">
        <f>IF($T37="","",IF(ISNUMBER($F37),1,IFERROR(LOOKUP(2,1/($H37:$K37&lt;&gt;""),$H37:$K37),0)))</f>
        <v/>
      </c>
      <c r="W37" s="63">
        <f>IF($T37="","",IF(AND(ISNUMBER($F37),$F37&lt;=IF($Q37=MesCiclo,InicioCiclo,$Q37+MOD(2-WEEKDAY($Q37),7))+6),1,IF(ISNUMBER($H37),$H37,0)))</f>
        <v/>
      </c>
      <c r="X37" s="63">
        <f>IF($T37="","",IF(AND(ISNUMBER($F37),$F37&lt;=IF($Q37=MesCiclo,InicioCiclo,$Q37+MOD(2-WEEKDAY($Q37),7))+13),1,IF(ISNUMBER($I37),$I37,$W37)))</f>
        <v/>
      </c>
      <c r="Y37" s="63">
        <f>IF($T37="","",IF(AND(ISNUMBER($F37),$F37&lt;=IF($Q37=MesCiclo,InicioCiclo,$Q37+MOD(2-WEEKDAY($Q37),7))+20),1,IF(ISNUMBER($J37),$J37,$X37)))</f>
        <v/>
      </c>
      <c r="Z37" s="63">
        <f>IF($T37="","",IF(AND(ISNUMBER($F37),$F37&lt;=IF($Q37=MesCiclo,InicioCiclo,$Q37+MOD(2-WEEKDAY($Q37),7))+27),1,IF(ISNUMBER($K37),$K37,$Y37)))</f>
        <v/>
      </c>
      <c r="AA37" s="63">
        <f>IF($T37="","",IF(AND(ISNUMBER($F37),$F37&lt;=IF($Q37=MesCiclo,InicioCiclo,$Q37+MOD(2-WEEKDAY($Q37),7))+6),1,IF(N($U37)&gt;0,AVERAGEIFS($W$5:$W$1000,$S$5:$S$1000,ROW(),$T$5:$T$1000,"Sub"),$W37)))</f>
        <v/>
      </c>
      <c r="AB37" s="63">
        <f>IF($T37="","",IF(AND(ISNUMBER($F37),$F37&lt;=IF($Q37=MesCiclo,InicioCiclo,$Q37+MOD(2-WEEKDAY($Q37),7))+13),1,IF(N($U37)&gt;0,AVERAGEIFS($X$5:$X$1000,$S$5:$S$1000,ROW(),$T$5:$T$1000,"Sub"),$X37)))</f>
        <v/>
      </c>
      <c r="AC37" s="63">
        <f>IF($T37="","",IF(AND(ISNUMBER($F37),$F37&lt;=IF($Q37=MesCiclo,InicioCiclo,$Q37+MOD(2-WEEKDAY($Q37),7))+20),1,IF(N($U37)&gt;0,AVERAGEIFS($Y$5:$Y$1000,$S$5:$S$1000,ROW(),$T$5:$T$1000,"Sub"),$Y37)))</f>
        <v/>
      </c>
      <c r="AD37" s="63">
        <f>IF($T37="","",IF(AND(ISNUMBER($F37),$F37&lt;=IF($Q37=MesCiclo,InicioCiclo,$Q37+MOD(2-WEEKDAY($Q37),7))+27),1,IF(N($U37)&gt;0,AVERAGEIFS($Z$5:$Z$1000,$S$5:$S$1000,ROW(),$T$5:$T$1000,"Sub"),$Z37)))</f>
        <v/>
      </c>
      <c r="AE37" s="63">
        <f>IF($T37&lt;&gt;"Macro","",IF(COUNTIFS($Q$5:$Q$1000,$Q37,$T$5:$T$1000,"Macro",$G$5:$G$1000,"&gt;0")=0,1/COUNTIFS($Q$5:$Q$1000,$Q37,$T$5:$T$1000,"Macro"),IF(AND(ISNUMBER($G37),N($G37)&gt;0),$G37,SUMIFS($G$5:$G$1000,$Q$5:$Q$1000,$Q37,$T$5:$T$1000,"Macro")/COUNTIFS($Q$5:$Q$1000,$Q37,$T$5:$T$1000,"Macro",$G$5:$G$1000,"&gt;0"))/(COUNTIFS($Q$5:$Q$1000,$Q37,$T$5:$T$1000,"Macro")*SUMIFS($G$5:$G$1000,$Q$5:$Q$1000,$Q37,$T$5:$T$1000,"Macro")/COUNTIFS($Q$5:$Q$1000,$Q37,$T$5:$T$1000,"Macro",$G$5:$G$1000,"&gt;0"))))</f>
        <v/>
      </c>
    </row>
    <row r="38">
      <c r="A38" s="55">
        <f>IF(NOT((COUNTA($B38:$K38)+COUNTA($O38))&gt;0),"",IF($T38="Macro",COUNTIFS($T$5:$T38,"Macro",$Q$5:$Q38,$Q38),IF(N($S38)=0,"?",COUNTIFS(INDEX($T$5:$T$1000,1):INDEX($T$5:$T$1000,$S38-4),"Macro",INDEX($Q$5:$Q$1000,1):INDEX($Q$5:$Q$1000,$S38-4),INDEX($Q$5:$Q$1000,$S38-4))&amp;"."&amp;COUNTIFS($S$5:$S38,$S38,$T$5:$T38,"Sub"))))</f>
        <v/>
      </c>
      <c r="B38" s="56" t="n"/>
      <c r="C38" s="57" t="n"/>
      <c r="D38" s="58" t="n"/>
      <c r="E38" s="58" t="n"/>
      <c r="F38" s="58" t="n"/>
      <c r="G38" s="59" t="n"/>
      <c r="H38" s="59" t="n"/>
      <c r="I38" s="59" t="n"/>
      <c r="J38" s="59" t="n"/>
      <c r="K38" s="59" t="n"/>
      <c r="L38" s="60">
        <f>IF(NOT((COUNTA($B38:$K38)+COUNTA($O38))&gt;0),"",IF(ISNUMBER($F38),1,IF(N($U38)&gt;0,AVERAGEIFS($V$5:$V$1000,$S$5:$S$1000,ROW(),$T$5:$T$1000,"Sub"),$V38)))</f>
        <v/>
      </c>
      <c r="M38" s="55">
        <f>IF($L38="","",IF($L38&gt;=1,"Completado",IF($L38&gt;0,"En curso","Pendiente")))</f>
        <v/>
      </c>
      <c r="N38" s="55">
        <f>IF(NOT((COUNTA($B38:$K38)+COUNTA($O38))&gt;0),"",IF(ISNUMBER($F38),IF(AND(ISNUMBER($E38),$F38&gt;$E38),"Cumplida con "&amp;($F38-$E38)&amp;IF($F38-$E38=1," día"," días")&amp;" de retraso","Cumplida"),IF(N($L38)&gt;=1,"Cumplida",IF(NOT(ISNUMBER($E38)),"Sin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plazo")))))))</f>
        <v/>
      </c>
      <c r="O38" s="57" t="n"/>
      <c r="P38" s="61">
        <f>IF(NOT((COUNTA($B38:$K38)+COUNTA($O38))&gt;0),"",IF((IF($C38="","Falta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",""))="","✔ OK","⚠ "&amp;LEFT(IF($C38="","Falta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",""),LEN(IF($C38="","Falta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",""))-3)))</f>
        <v/>
      </c>
      <c r="Q38" s="62">
        <f>IF(NOT((COUNTA($B38:$K38)+COUNTA($O38))&gt;0),"",IF(AND($T38="Sub",N($S38)&gt;0),IF(ISNUMBER(INDEX($D$5:$D$1000,$S38-4)),DATE(YEAR(INDEX($D$5:$D$1000,$S38-4)),MONTH(INDEX($D$5:$D$1000,$S38-4)),1),IF(ISNUMBER(INDEX($E$5:$E$1000,$S38-4)),DATE(YEAR(INDEX($E$5:$E$1000,$S38-4)),MONTH(INDEX($E$5:$E$1000,$S38-4)),1),MesCiclo)),IF(ISNUMBER($D38),DATE(YEAR($D38),MONTH($D38),1),IF(ISNUMBER($E38),DATE(YEAR($E38),MONTH($E38),1),MesCiclo))))</f>
        <v/>
      </c>
      <c r="R38" s="63">
        <f>IF(OR($Q38="",$Q38&lt;&gt;MesCiclo),"",COUNTIF($Q$5:$Q38,MesCiclo))</f>
        <v/>
      </c>
      <c r="S38" s="63">
        <f>IF($T38="","",IF($T38="Macro",ROW(),IFERROR(LOOKUP(2,1/($T$5:$T38="Macro"),ROW($T$5:$T38)),0)))</f>
        <v/>
      </c>
      <c r="T38" s="63">
        <f>IF(NOT((COUNTA($B38:$K38)+COUNTA($O38))&gt;0),"",IF($B38="Subactividad","Sub","Macro"))</f>
        <v/>
      </c>
      <c r="U38" s="63">
        <f>IF($T38="Macro",COUNTIFS($S$5:$S$1000,ROW(),$T$5:$T$1000,"Sub"),"")</f>
        <v/>
      </c>
      <c r="V38" s="63">
        <f>IF($T38="","",IF(ISNUMBER($F38),1,IFERROR(LOOKUP(2,1/($H38:$K38&lt;&gt;""),$H38:$K38),0)))</f>
        <v/>
      </c>
      <c r="W38" s="63">
        <f>IF($T38="","",IF(AND(ISNUMBER($F38),$F38&lt;=IF($Q38=MesCiclo,InicioCiclo,$Q38+MOD(2-WEEKDAY($Q38),7))+6),1,IF(ISNUMBER($H38),$H38,0)))</f>
        <v/>
      </c>
      <c r="X38" s="63">
        <f>IF($T38="","",IF(AND(ISNUMBER($F38),$F38&lt;=IF($Q38=MesCiclo,InicioCiclo,$Q38+MOD(2-WEEKDAY($Q38),7))+13),1,IF(ISNUMBER($I38),$I38,$W38)))</f>
        <v/>
      </c>
      <c r="Y38" s="63">
        <f>IF($T38="","",IF(AND(ISNUMBER($F38),$F38&lt;=IF($Q38=MesCiclo,InicioCiclo,$Q38+MOD(2-WEEKDAY($Q38),7))+20),1,IF(ISNUMBER($J38),$J38,$X38)))</f>
        <v/>
      </c>
      <c r="Z38" s="63">
        <f>IF($T38="","",IF(AND(ISNUMBER($F38),$F38&lt;=IF($Q38=MesCiclo,InicioCiclo,$Q38+MOD(2-WEEKDAY($Q38),7))+27),1,IF(ISNUMBER($K38),$K38,$Y38)))</f>
        <v/>
      </c>
      <c r="AA38" s="63">
        <f>IF($T38="","",IF(AND(ISNUMBER($F38),$F38&lt;=IF($Q38=MesCiclo,InicioCiclo,$Q38+MOD(2-WEEKDAY($Q38),7))+6),1,IF(N($U38)&gt;0,AVERAGEIFS($W$5:$W$1000,$S$5:$S$1000,ROW(),$T$5:$T$1000,"Sub"),$W38)))</f>
        <v/>
      </c>
      <c r="AB38" s="63">
        <f>IF($T38="","",IF(AND(ISNUMBER($F38),$F38&lt;=IF($Q38=MesCiclo,InicioCiclo,$Q38+MOD(2-WEEKDAY($Q38),7))+13),1,IF(N($U38)&gt;0,AVERAGEIFS($X$5:$X$1000,$S$5:$S$1000,ROW(),$T$5:$T$1000,"Sub"),$X38)))</f>
        <v/>
      </c>
      <c r="AC38" s="63">
        <f>IF($T38="","",IF(AND(ISNUMBER($F38),$F38&lt;=IF($Q38=MesCiclo,InicioCiclo,$Q38+MOD(2-WEEKDAY($Q38),7))+20),1,IF(N($U38)&gt;0,AVERAGEIFS($Y$5:$Y$1000,$S$5:$S$1000,ROW(),$T$5:$T$1000,"Sub"),$Y38)))</f>
        <v/>
      </c>
      <c r="AD38" s="63">
        <f>IF($T38="","",IF(AND(ISNUMBER($F38),$F38&lt;=IF($Q38=MesCiclo,InicioCiclo,$Q38+MOD(2-WEEKDAY($Q38),7))+27),1,IF(N($U38)&gt;0,AVERAGEIFS($Z$5:$Z$1000,$S$5:$S$1000,ROW(),$T$5:$T$1000,"Sub"),$Z38)))</f>
        <v/>
      </c>
      <c r="AE38" s="63">
        <f>IF($T38&lt;&gt;"Macro","",IF(COUNTIFS($Q$5:$Q$1000,$Q38,$T$5:$T$1000,"Macro",$G$5:$G$1000,"&gt;0")=0,1/COUNTIFS($Q$5:$Q$1000,$Q38,$T$5:$T$1000,"Macro"),IF(AND(ISNUMBER($G38),N($G38)&gt;0),$G38,SUMIFS($G$5:$G$1000,$Q$5:$Q$1000,$Q38,$T$5:$T$1000,"Macro")/COUNTIFS($Q$5:$Q$1000,$Q38,$T$5:$T$1000,"Macro",$G$5:$G$1000,"&gt;0"))/(COUNTIFS($Q$5:$Q$1000,$Q38,$T$5:$T$1000,"Macro")*SUMIFS($G$5:$G$1000,$Q$5:$Q$1000,$Q38,$T$5:$T$1000,"Macro")/COUNTIFS($Q$5:$Q$1000,$Q38,$T$5:$T$1000,"Macro",$G$5:$G$1000,"&gt;0"))))</f>
        <v/>
      </c>
    </row>
    <row r="39">
      <c r="A39" s="55">
        <f>IF(NOT((COUNTA($B39:$K39)+COUNTA($O39))&gt;0),"",IF($T39="Macro",COUNTIFS($T$5:$T39,"Macro",$Q$5:$Q39,$Q39),IF(N($S39)=0,"?",COUNTIFS(INDEX($T$5:$T$1000,1):INDEX($T$5:$T$1000,$S39-4),"Macro",INDEX($Q$5:$Q$1000,1):INDEX($Q$5:$Q$1000,$S39-4),INDEX($Q$5:$Q$1000,$S39-4))&amp;"."&amp;COUNTIFS($S$5:$S39,$S39,$T$5:$T39,"Sub"))))</f>
        <v/>
      </c>
      <c r="B39" s="56" t="n"/>
      <c r="C39" s="57" t="n"/>
      <c r="D39" s="58" t="n"/>
      <c r="E39" s="58" t="n"/>
      <c r="F39" s="58" t="n"/>
      <c r="G39" s="59" t="n"/>
      <c r="H39" s="59" t="n"/>
      <c r="I39" s="59" t="n"/>
      <c r="J39" s="59" t="n"/>
      <c r="K39" s="59" t="n"/>
      <c r="L39" s="60">
        <f>IF(NOT((COUNTA($B39:$K39)+COUNTA($O39))&gt;0),"",IF(ISNUMBER($F39),1,IF(N($U39)&gt;0,AVERAGEIFS($V$5:$V$1000,$S$5:$S$1000,ROW(),$T$5:$T$1000,"Sub"),$V39)))</f>
        <v/>
      </c>
      <c r="M39" s="55">
        <f>IF($L39="","",IF($L39&gt;=1,"Completado",IF($L39&gt;0,"En curso","Pendiente")))</f>
        <v/>
      </c>
      <c r="N39" s="55">
        <f>IF(NOT((COUNTA($B39:$K39)+COUNTA($O39))&gt;0),"",IF(ISNUMBER($F39),IF(AND(ISNUMBER($E39),$F39&gt;$E39),"Cumplida con "&amp;($F39-$E39)&amp;IF($F39-$E39=1," día"," días")&amp;" de retraso","Cumplida"),IF(N($L39)&gt;=1,"Cumplida",IF(NOT(ISNUMBER($E39)),"Sin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plazo")))))))</f>
        <v/>
      </c>
      <c r="O39" s="57" t="n"/>
      <c r="P39" s="61">
        <f>IF(NOT((COUNTA($B39:$K39)+COUNTA($O39))&gt;0),"",IF((IF($C39="","Falta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",""))="","✔ OK","⚠ "&amp;LEFT(IF($C39="","Falta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",""),LEN(IF($C39="","Falta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",""))-3)))</f>
        <v/>
      </c>
      <c r="Q39" s="62">
        <f>IF(NOT((COUNTA($B39:$K39)+COUNTA($O39))&gt;0),"",IF(AND($T39="Sub",N($S39)&gt;0),IF(ISNUMBER(INDEX($D$5:$D$1000,$S39-4)),DATE(YEAR(INDEX($D$5:$D$1000,$S39-4)),MONTH(INDEX($D$5:$D$1000,$S39-4)),1),IF(ISNUMBER(INDEX($E$5:$E$1000,$S39-4)),DATE(YEAR(INDEX($E$5:$E$1000,$S39-4)),MONTH(INDEX($E$5:$E$1000,$S39-4)),1),MesCiclo)),IF(ISNUMBER($D39),DATE(YEAR($D39),MONTH($D39),1),IF(ISNUMBER($E39),DATE(YEAR($E39),MONTH($E39),1),MesCiclo))))</f>
        <v/>
      </c>
      <c r="R39" s="63">
        <f>IF(OR($Q39="",$Q39&lt;&gt;MesCiclo),"",COUNTIF($Q$5:$Q39,MesCiclo))</f>
        <v/>
      </c>
      <c r="S39" s="63">
        <f>IF($T39="","",IF($T39="Macro",ROW(),IFERROR(LOOKUP(2,1/($T$5:$T39="Macro"),ROW($T$5:$T39)),0)))</f>
        <v/>
      </c>
      <c r="T39" s="63">
        <f>IF(NOT((COUNTA($B39:$K39)+COUNTA($O39))&gt;0),"",IF($B39="Subactividad","Sub","Macro"))</f>
        <v/>
      </c>
      <c r="U39" s="63">
        <f>IF($T39="Macro",COUNTIFS($S$5:$S$1000,ROW(),$T$5:$T$1000,"Sub"),"")</f>
        <v/>
      </c>
      <c r="V39" s="63">
        <f>IF($T39="","",IF(ISNUMBER($F39),1,IFERROR(LOOKUP(2,1/($H39:$K39&lt;&gt;""),$H39:$K39),0)))</f>
        <v/>
      </c>
      <c r="W39" s="63">
        <f>IF($T39="","",IF(AND(ISNUMBER($F39),$F39&lt;=IF($Q39=MesCiclo,InicioCiclo,$Q39+MOD(2-WEEKDAY($Q39),7))+6),1,IF(ISNUMBER($H39),$H39,0)))</f>
        <v/>
      </c>
      <c r="X39" s="63">
        <f>IF($T39="","",IF(AND(ISNUMBER($F39),$F39&lt;=IF($Q39=MesCiclo,InicioCiclo,$Q39+MOD(2-WEEKDAY($Q39),7))+13),1,IF(ISNUMBER($I39),$I39,$W39)))</f>
        <v/>
      </c>
      <c r="Y39" s="63">
        <f>IF($T39="","",IF(AND(ISNUMBER($F39),$F39&lt;=IF($Q39=MesCiclo,InicioCiclo,$Q39+MOD(2-WEEKDAY($Q39),7))+20),1,IF(ISNUMBER($J39),$J39,$X39)))</f>
        <v/>
      </c>
      <c r="Z39" s="63">
        <f>IF($T39="","",IF(AND(ISNUMBER($F39),$F39&lt;=IF($Q39=MesCiclo,InicioCiclo,$Q39+MOD(2-WEEKDAY($Q39),7))+27),1,IF(ISNUMBER($K39),$K39,$Y39)))</f>
        <v/>
      </c>
      <c r="AA39" s="63">
        <f>IF($T39="","",IF(AND(ISNUMBER($F39),$F39&lt;=IF($Q39=MesCiclo,InicioCiclo,$Q39+MOD(2-WEEKDAY($Q39),7))+6),1,IF(N($U39)&gt;0,AVERAGEIFS($W$5:$W$1000,$S$5:$S$1000,ROW(),$T$5:$T$1000,"Sub"),$W39)))</f>
        <v/>
      </c>
      <c r="AB39" s="63">
        <f>IF($T39="","",IF(AND(ISNUMBER($F39),$F39&lt;=IF($Q39=MesCiclo,InicioCiclo,$Q39+MOD(2-WEEKDAY($Q39),7))+13),1,IF(N($U39)&gt;0,AVERAGEIFS($X$5:$X$1000,$S$5:$S$1000,ROW(),$T$5:$T$1000,"Sub"),$X39)))</f>
        <v/>
      </c>
      <c r="AC39" s="63">
        <f>IF($T39="","",IF(AND(ISNUMBER($F39),$F39&lt;=IF($Q39=MesCiclo,InicioCiclo,$Q39+MOD(2-WEEKDAY($Q39),7))+20),1,IF(N($U39)&gt;0,AVERAGEIFS($Y$5:$Y$1000,$S$5:$S$1000,ROW(),$T$5:$T$1000,"Sub"),$Y39)))</f>
        <v/>
      </c>
      <c r="AD39" s="63">
        <f>IF($T39="","",IF(AND(ISNUMBER($F39),$F39&lt;=IF($Q39=MesCiclo,InicioCiclo,$Q39+MOD(2-WEEKDAY($Q39),7))+27),1,IF(N($U39)&gt;0,AVERAGEIFS($Z$5:$Z$1000,$S$5:$S$1000,ROW(),$T$5:$T$1000,"Sub"),$Z39)))</f>
        <v/>
      </c>
      <c r="AE39" s="63">
        <f>IF($T39&lt;&gt;"Macro","",IF(COUNTIFS($Q$5:$Q$1000,$Q39,$T$5:$T$1000,"Macro",$G$5:$G$1000,"&gt;0")=0,1/COUNTIFS($Q$5:$Q$1000,$Q39,$T$5:$T$1000,"Macro"),IF(AND(ISNUMBER($G39),N($G39)&gt;0),$G39,SUMIFS($G$5:$G$1000,$Q$5:$Q$1000,$Q39,$T$5:$T$1000,"Macro")/COUNTIFS($Q$5:$Q$1000,$Q39,$T$5:$T$1000,"Macro",$G$5:$G$1000,"&gt;0"))/(COUNTIFS($Q$5:$Q$1000,$Q39,$T$5:$T$1000,"Macro")*SUMIFS($G$5:$G$1000,$Q$5:$Q$1000,$Q39,$T$5:$T$1000,"Macro")/COUNTIFS($Q$5:$Q$1000,$Q39,$T$5:$T$1000,"Macro",$G$5:$G$1000,"&gt;0"))))</f>
        <v/>
      </c>
    </row>
    <row r="40">
      <c r="A40" s="55">
        <f>IF(NOT((COUNTA($B40:$K40)+COUNTA($O40))&gt;0),"",IF($T40="Macro",COUNTIFS($T$5:$T40,"Macro",$Q$5:$Q40,$Q40),IF(N($S40)=0,"?",COUNTIFS(INDEX($T$5:$T$1000,1):INDEX($T$5:$T$1000,$S40-4),"Macro",INDEX($Q$5:$Q$1000,1):INDEX($Q$5:$Q$1000,$S40-4),INDEX($Q$5:$Q$1000,$S40-4))&amp;"."&amp;COUNTIFS($S$5:$S40,$S40,$T$5:$T40,"Sub"))))</f>
        <v/>
      </c>
      <c r="B40" s="56" t="n"/>
      <c r="C40" s="57" t="n"/>
      <c r="D40" s="58" t="n"/>
      <c r="E40" s="58" t="n"/>
      <c r="F40" s="58" t="n"/>
      <c r="G40" s="59" t="n"/>
      <c r="H40" s="59" t="n"/>
      <c r="I40" s="59" t="n"/>
      <c r="J40" s="59" t="n"/>
      <c r="K40" s="59" t="n"/>
      <c r="L40" s="60">
        <f>IF(NOT((COUNTA($B40:$K40)+COUNTA($O40))&gt;0),"",IF(ISNUMBER($F40),1,IF(N($U40)&gt;0,AVERAGEIFS($V$5:$V$1000,$S$5:$S$1000,ROW(),$T$5:$T$1000,"Sub"),$V40)))</f>
        <v/>
      </c>
      <c r="M40" s="55">
        <f>IF($L40="","",IF($L40&gt;=1,"Completado",IF($L40&gt;0,"En curso","Pendiente")))</f>
        <v/>
      </c>
      <c r="N40" s="55">
        <f>IF(NOT((COUNTA($B40:$K40)+COUNTA($O40))&gt;0),"",IF(ISNUMBER($F40),IF(AND(ISNUMBER($E40),$F40&gt;$E40),"Cumplida con "&amp;($F40-$E40)&amp;IF($F40-$E40=1," día"," días")&amp;" de retraso","Cumplida"),IF(N($L40)&gt;=1,"Cumplida",IF(NOT(ISNUMBER($E40)),"Sin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plazo")))))))</f>
        <v/>
      </c>
      <c r="O40" s="57" t="n"/>
      <c r="P40" s="61">
        <f>IF(NOT((COUNTA($B40:$K40)+COUNTA($O40))&gt;0),"",IF((IF($C40="","Falta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",""))="","✔ OK","⚠ "&amp;LEFT(IF($C40="","Falta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",""),LEN(IF($C40="","Falta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",""))-3)))</f>
        <v/>
      </c>
      <c r="Q40" s="62">
        <f>IF(NOT((COUNTA($B40:$K40)+COUNTA($O40))&gt;0),"",IF(AND($T40="Sub",N($S40)&gt;0),IF(ISNUMBER(INDEX($D$5:$D$1000,$S40-4)),DATE(YEAR(INDEX($D$5:$D$1000,$S40-4)),MONTH(INDEX($D$5:$D$1000,$S40-4)),1),IF(ISNUMBER(INDEX($E$5:$E$1000,$S40-4)),DATE(YEAR(INDEX($E$5:$E$1000,$S40-4)),MONTH(INDEX($E$5:$E$1000,$S40-4)),1),MesCiclo)),IF(ISNUMBER($D40),DATE(YEAR($D40),MONTH($D40),1),IF(ISNUMBER($E40),DATE(YEAR($E40),MONTH($E40),1),MesCiclo))))</f>
        <v/>
      </c>
      <c r="R40" s="63">
        <f>IF(OR($Q40="",$Q40&lt;&gt;MesCiclo),"",COUNTIF($Q$5:$Q40,MesCiclo))</f>
        <v/>
      </c>
      <c r="S40" s="63">
        <f>IF($T40="","",IF($T40="Macro",ROW(),IFERROR(LOOKUP(2,1/($T$5:$T40="Macro"),ROW($T$5:$T40)),0)))</f>
        <v/>
      </c>
      <c r="T40" s="63">
        <f>IF(NOT((COUNTA($B40:$K40)+COUNTA($O40))&gt;0),"",IF($B40="Subactividad","Sub","Macro"))</f>
        <v/>
      </c>
      <c r="U40" s="63">
        <f>IF($T40="Macro",COUNTIFS($S$5:$S$1000,ROW(),$T$5:$T$1000,"Sub"),"")</f>
        <v/>
      </c>
      <c r="V40" s="63">
        <f>IF($T40="","",IF(ISNUMBER($F40),1,IFERROR(LOOKUP(2,1/($H40:$K40&lt;&gt;""),$H40:$K40),0)))</f>
        <v/>
      </c>
      <c r="W40" s="63">
        <f>IF($T40="","",IF(AND(ISNUMBER($F40),$F40&lt;=IF($Q40=MesCiclo,InicioCiclo,$Q40+MOD(2-WEEKDAY($Q40),7))+6),1,IF(ISNUMBER($H40),$H40,0)))</f>
        <v/>
      </c>
      <c r="X40" s="63">
        <f>IF($T40="","",IF(AND(ISNUMBER($F40),$F40&lt;=IF($Q40=MesCiclo,InicioCiclo,$Q40+MOD(2-WEEKDAY($Q40),7))+13),1,IF(ISNUMBER($I40),$I40,$W40)))</f>
        <v/>
      </c>
      <c r="Y40" s="63">
        <f>IF($T40="","",IF(AND(ISNUMBER($F40),$F40&lt;=IF($Q40=MesCiclo,InicioCiclo,$Q40+MOD(2-WEEKDAY($Q40),7))+20),1,IF(ISNUMBER($J40),$J40,$X40)))</f>
        <v/>
      </c>
      <c r="Z40" s="63">
        <f>IF($T40="","",IF(AND(ISNUMBER($F40),$F40&lt;=IF($Q40=MesCiclo,InicioCiclo,$Q40+MOD(2-WEEKDAY($Q40),7))+27),1,IF(ISNUMBER($K40),$K40,$Y40)))</f>
        <v/>
      </c>
      <c r="AA40" s="63">
        <f>IF($T40="","",IF(AND(ISNUMBER($F40),$F40&lt;=IF($Q40=MesCiclo,InicioCiclo,$Q40+MOD(2-WEEKDAY($Q40),7))+6),1,IF(N($U40)&gt;0,AVERAGEIFS($W$5:$W$1000,$S$5:$S$1000,ROW(),$T$5:$T$1000,"Sub"),$W40)))</f>
        <v/>
      </c>
      <c r="AB40" s="63">
        <f>IF($T40="","",IF(AND(ISNUMBER($F40),$F40&lt;=IF($Q40=MesCiclo,InicioCiclo,$Q40+MOD(2-WEEKDAY($Q40),7))+13),1,IF(N($U40)&gt;0,AVERAGEIFS($X$5:$X$1000,$S$5:$S$1000,ROW(),$T$5:$T$1000,"Sub"),$X40)))</f>
        <v/>
      </c>
      <c r="AC40" s="63">
        <f>IF($T40="","",IF(AND(ISNUMBER($F40),$F40&lt;=IF($Q40=MesCiclo,InicioCiclo,$Q40+MOD(2-WEEKDAY($Q40),7))+20),1,IF(N($U40)&gt;0,AVERAGEIFS($Y$5:$Y$1000,$S$5:$S$1000,ROW(),$T$5:$T$1000,"Sub"),$Y40)))</f>
        <v/>
      </c>
      <c r="AD40" s="63">
        <f>IF($T40="","",IF(AND(ISNUMBER($F40),$F40&lt;=IF($Q40=MesCiclo,InicioCiclo,$Q40+MOD(2-WEEKDAY($Q40),7))+27),1,IF(N($U40)&gt;0,AVERAGEIFS($Z$5:$Z$1000,$S$5:$S$1000,ROW(),$T$5:$T$1000,"Sub"),$Z40)))</f>
        <v/>
      </c>
      <c r="AE40" s="63">
        <f>IF($T40&lt;&gt;"Macro","",IF(COUNTIFS($Q$5:$Q$1000,$Q40,$T$5:$T$1000,"Macro",$G$5:$G$1000,"&gt;0")=0,1/COUNTIFS($Q$5:$Q$1000,$Q40,$T$5:$T$1000,"Macro"),IF(AND(ISNUMBER($G40),N($G40)&gt;0),$G40,SUMIFS($G$5:$G$1000,$Q$5:$Q$1000,$Q40,$T$5:$T$1000,"Macro")/COUNTIFS($Q$5:$Q$1000,$Q40,$T$5:$T$1000,"Macro",$G$5:$G$1000,"&gt;0"))/(COUNTIFS($Q$5:$Q$1000,$Q40,$T$5:$T$1000,"Macro")*SUMIFS($G$5:$G$1000,$Q$5:$Q$1000,$Q40,$T$5:$T$1000,"Macro")/COUNTIFS($Q$5:$Q$1000,$Q40,$T$5:$T$1000,"Macro",$G$5:$G$1000,"&gt;0"))))</f>
        <v/>
      </c>
    </row>
    <row r="41">
      <c r="A41" s="55">
        <f>IF(NOT((COUNTA($B41:$K41)+COUNTA($O41))&gt;0),"",IF($T41="Macro",COUNTIFS($T$5:$T41,"Macro",$Q$5:$Q41,$Q41),IF(N($S41)=0,"?",COUNTIFS(INDEX($T$5:$T$1000,1):INDEX($T$5:$T$1000,$S41-4),"Macro",INDEX($Q$5:$Q$1000,1):INDEX($Q$5:$Q$1000,$S41-4),INDEX($Q$5:$Q$1000,$S41-4))&amp;"."&amp;COUNTIFS($S$5:$S41,$S41,$T$5:$T41,"Sub"))))</f>
        <v/>
      </c>
      <c r="B41" s="56" t="n"/>
      <c r="C41" s="57" t="n"/>
      <c r="D41" s="58" t="n"/>
      <c r="E41" s="58" t="n"/>
      <c r="F41" s="58" t="n"/>
      <c r="G41" s="59" t="n"/>
      <c r="H41" s="59" t="n"/>
      <c r="I41" s="59" t="n"/>
      <c r="J41" s="59" t="n"/>
      <c r="K41" s="59" t="n"/>
      <c r="L41" s="60">
        <f>IF(NOT((COUNTA($B41:$K41)+COUNTA($O41))&gt;0),"",IF(ISNUMBER($F41),1,IF(N($U41)&gt;0,AVERAGEIFS($V$5:$V$1000,$S$5:$S$1000,ROW(),$T$5:$T$1000,"Sub"),$V41)))</f>
        <v/>
      </c>
      <c r="M41" s="55">
        <f>IF($L41="","",IF($L41&gt;=1,"Completado",IF($L41&gt;0,"En curso","Pendiente")))</f>
        <v/>
      </c>
      <c r="N41" s="55">
        <f>IF(NOT((COUNTA($B41:$K41)+COUNTA($O41))&gt;0),"",IF(ISNUMBER($F41),IF(AND(ISNUMBER($E41),$F41&gt;$E41),"Cumplida con "&amp;($F41-$E41)&amp;IF($F41-$E41=1," día"," días")&amp;" de retraso","Cumplida"),IF(N($L41)&gt;=1,"Cumplida",IF(NOT(ISNUMBER($E41)),"Sin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plazo")))))))</f>
        <v/>
      </c>
      <c r="O41" s="57" t="n"/>
      <c r="P41" s="61">
        <f>IF(NOT((COUNTA($B41:$K41)+COUNTA($O41))&gt;0),"",IF((IF($C41="","Falta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",""))="","✔ OK","⚠ "&amp;LEFT(IF($C41="","Falta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",""),LEN(IF($C41="","Falta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",""))-3)))</f>
        <v/>
      </c>
      <c r="Q41" s="62">
        <f>IF(NOT((COUNTA($B41:$K41)+COUNTA($O41))&gt;0),"",IF(AND($T41="Sub",N($S41)&gt;0),IF(ISNUMBER(INDEX($D$5:$D$1000,$S41-4)),DATE(YEAR(INDEX($D$5:$D$1000,$S41-4)),MONTH(INDEX($D$5:$D$1000,$S41-4)),1),IF(ISNUMBER(INDEX($E$5:$E$1000,$S41-4)),DATE(YEAR(INDEX($E$5:$E$1000,$S41-4)),MONTH(INDEX($E$5:$E$1000,$S41-4)),1),MesCiclo)),IF(ISNUMBER($D41),DATE(YEAR($D41),MONTH($D41),1),IF(ISNUMBER($E41),DATE(YEAR($E41),MONTH($E41),1),MesCiclo))))</f>
        <v/>
      </c>
      <c r="R41" s="63">
        <f>IF(OR($Q41="",$Q41&lt;&gt;MesCiclo),"",COUNTIF($Q$5:$Q41,MesCiclo))</f>
        <v/>
      </c>
      <c r="S41" s="63">
        <f>IF($T41="","",IF($T41="Macro",ROW(),IFERROR(LOOKUP(2,1/($T$5:$T41="Macro"),ROW($T$5:$T41)),0)))</f>
        <v/>
      </c>
      <c r="T41" s="63">
        <f>IF(NOT((COUNTA($B41:$K41)+COUNTA($O41))&gt;0),"",IF($B41="Subactividad","Sub","Macro"))</f>
        <v/>
      </c>
      <c r="U41" s="63">
        <f>IF($T41="Macro",COUNTIFS($S$5:$S$1000,ROW(),$T$5:$T$1000,"Sub"),"")</f>
        <v/>
      </c>
      <c r="V41" s="63">
        <f>IF($T41="","",IF(ISNUMBER($F41),1,IFERROR(LOOKUP(2,1/($H41:$K41&lt;&gt;""),$H41:$K41),0)))</f>
        <v/>
      </c>
      <c r="W41" s="63">
        <f>IF($T41="","",IF(AND(ISNUMBER($F41),$F41&lt;=IF($Q41=MesCiclo,InicioCiclo,$Q41+MOD(2-WEEKDAY($Q41),7))+6),1,IF(ISNUMBER($H41),$H41,0)))</f>
        <v/>
      </c>
      <c r="X41" s="63">
        <f>IF($T41="","",IF(AND(ISNUMBER($F41),$F41&lt;=IF($Q41=MesCiclo,InicioCiclo,$Q41+MOD(2-WEEKDAY($Q41),7))+13),1,IF(ISNUMBER($I41),$I41,$W41)))</f>
        <v/>
      </c>
      <c r="Y41" s="63">
        <f>IF($T41="","",IF(AND(ISNUMBER($F41),$F41&lt;=IF($Q41=MesCiclo,InicioCiclo,$Q41+MOD(2-WEEKDAY($Q41),7))+20),1,IF(ISNUMBER($J41),$J41,$X41)))</f>
        <v/>
      </c>
      <c r="Z41" s="63">
        <f>IF($T41="","",IF(AND(ISNUMBER($F41),$F41&lt;=IF($Q41=MesCiclo,InicioCiclo,$Q41+MOD(2-WEEKDAY($Q41),7))+27),1,IF(ISNUMBER($K41),$K41,$Y41)))</f>
        <v/>
      </c>
      <c r="AA41" s="63">
        <f>IF($T41="","",IF(AND(ISNUMBER($F41),$F41&lt;=IF($Q41=MesCiclo,InicioCiclo,$Q41+MOD(2-WEEKDAY($Q41),7))+6),1,IF(N($U41)&gt;0,AVERAGEIFS($W$5:$W$1000,$S$5:$S$1000,ROW(),$T$5:$T$1000,"Sub"),$W41)))</f>
        <v/>
      </c>
      <c r="AB41" s="63">
        <f>IF($T41="","",IF(AND(ISNUMBER($F41),$F41&lt;=IF($Q41=MesCiclo,InicioCiclo,$Q41+MOD(2-WEEKDAY($Q41),7))+13),1,IF(N($U41)&gt;0,AVERAGEIFS($X$5:$X$1000,$S$5:$S$1000,ROW(),$T$5:$T$1000,"Sub"),$X41)))</f>
        <v/>
      </c>
      <c r="AC41" s="63">
        <f>IF($T41="","",IF(AND(ISNUMBER($F41),$F41&lt;=IF($Q41=MesCiclo,InicioCiclo,$Q41+MOD(2-WEEKDAY($Q41),7))+20),1,IF(N($U41)&gt;0,AVERAGEIFS($Y$5:$Y$1000,$S$5:$S$1000,ROW(),$T$5:$T$1000,"Sub"),$Y41)))</f>
        <v/>
      </c>
      <c r="AD41" s="63">
        <f>IF($T41="","",IF(AND(ISNUMBER($F41),$F41&lt;=IF($Q41=MesCiclo,InicioCiclo,$Q41+MOD(2-WEEKDAY($Q41),7))+27),1,IF(N($U41)&gt;0,AVERAGEIFS($Z$5:$Z$1000,$S$5:$S$1000,ROW(),$T$5:$T$1000,"Sub"),$Z41)))</f>
        <v/>
      </c>
      <c r="AE41" s="63">
        <f>IF($T41&lt;&gt;"Macro","",IF(COUNTIFS($Q$5:$Q$1000,$Q41,$T$5:$T$1000,"Macro",$G$5:$G$1000,"&gt;0")=0,1/COUNTIFS($Q$5:$Q$1000,$Q41,$T$5:$T$1000,"Macro"),IF(AND(ISNUMBER($G41),N($G41)&gt;0),$G41,SUMIFS($G$5:$G$1000,$Q$5:$Q$1000,$Q41,$T$5:$T$1000,"Macro")/COUNTIFS($Q$5:$Q$1000,$Q41,$T$5:$T$1000,"Macro",$G$5:$G$1000,"&gt;0"))/(COUNTIFS($Q$5:$Q$1000,$Q41,$T$5:$T$1000,"Macro")*SUMIFS($G$5:$G$1000,$Q$5:$Q$1000,$Q41,$T$5:$T$1000,"Macro")/COUNTIFS($Q$5:$Q$1000,$Q41,$T$5:$T$1000,"Macro",$G$5:$G$1000,"&gt;0"))))</f>
        <v/>
      </c>
    </row>
    <row r="42">
      <c r="A42" s="55">
        <f>IF(NOT((COUNTA($B42:$K42)+COUNTA($O42))&gt;0),"",IF($T42="Macro",COUNTIFS($T$5:$T42,"Macro",$Q$5:$Q42,$Q42),IF(N($S42)=0,"?",COUNTIFS(INDEX($T$5:$T$1000,1):INDEX($T$5:$T$1000,$S42-4),"Macro",INDEX($Q$5:$Q$1000,1):INDEX($Q$5:$Q$1000,$S42-4),INDEX($Q$5:$Q$1000,$S42-4))&amp;"."&amp;COUNTIFS($S$5:$S42,$S42,$T$5:$T42,"Sub"))))</f>
        <v/>
      </c>
      <c r="B42" s="56" t="n"/>
      <c r="C42" s="57" t="n"/>
      <c r="D42" s="58" t="n"/>
      <c r="E42" s="58" t="n"/>
      <c r="F42" s="58" t="n"/>
      <c r="G42" s="59" t="n"/>
      <c r="H42" s="59" t="n"/>
      <c r="I42" s="59" t="n"/>
      <c r="J42" s="59" t="n"/>
      <c r="K42" s="59" t="n"/>
      <c r="L42" s="60">
        <f>IF(NOT((COUNTA($B42:$K42)+COUNTA($O42))&gt;0),"",IF(ISNUMBER($F42),1,IF(N($U42)&gt;0,AVERAGEIFS($V$5:$V$1000,$S$5:$S$1000,ROW(),$T$5:$T$1000,"Sub"),$V42)))</f>
        <v/>
      </c>
      <c r="M42" s="55">
        <f>IF($L42="","",IF($L42&gt;=1,"Completado",IF($L42&gt;0,"En curso","Pendiente")))</f>
        <v/>
      </c>
      <c r="N42" s="55">
        <f>IF(NOT((COUNTA($B42:$K42)+COUNTA($O42))&gt;0),"",IF(ISNUMBER($F42),IF(AND(ISNUMBER($E42),$F42&gt;$E42),"Cumplida con "&amp;($F42-$E42)&amp;IF($F42-$E42=1," día"," días")&amp;" de retraso","Cumplida"),IF(N($L42)&gt;=1,"Cumplida",IF(NOT(ISNUMBER($E42)),"Sin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plazo")))))))</f>
        <v/>
      </c>
      <c r="O42" s="57" t="n"/>
      <c r="P42" s="61">
        <f>IF(NOT((COUNTA($B42:$K42)+COUNTA($O42))&gt;0),"",IF((IF($C42="","Falta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",""))="","✔ OK","⚠ "&amp;LEFT(IF($C42="","Falta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",""),LEN(IF($C42="","Falta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",""))-3)))</f>
        <v/>
      </c>
      <c r="Q42" s="62">
        <f>IF(NOT((COUNTA($B42:$K42)+COUNTA($O42))&gt;0),"",IF(AND($T42="Sub",N($S42)&gt;0),IF(ISNUMBER(INDEX($D$5:$D$1000,$S42-4)),DATE(YEAR(INDEX($D$5:$D$1000,$S42-4)),MONTH(INDEX($D$5:$D$1000,$S42-4)),1),IF(ISNUMBER(INDEX($E$5:$E$1000,$S42-4)),DATE(YEAR(INDEX($E$5:$E$1000,$S42-4)),MONTH(INDEX($E$5:$E$1000,$S42-4)),1),MesCiclo)),IF(ISNUMBER($D42),DATE(YEAR($D42),MONTH($D42),1),IF(ISNUMBER($E42),DATE(YEAR($E42),MONTH($E42),1),MesCiclo))))</f>
        <v/>
      </c>
      <c r="R42" s="63">
        <f>IF(OR($Q42="",$Q42&lt;&gt;MesCiclo),"",COUNTIF($Q$5:$Q42,MesCiclo))</f>
        <v/>
      </c>
      <c r="S42" s="63">
        <f>IF($T42="","",IF($T42="Macro",ROW(),IFERROR(LOOKUP(2,1/($T$5:$T42="Macro"),ROW($T$5:$T42)),0)))</f>
        <v/>
      </c>
      <c r="T42" s="63">
        <f>IF(NOT((COUNTA($B42:$K42)+COUNTA($O42))&gt;0),"",IF($B42="Subactividad","Sub","Macro"))</f>
        <v/>
      </c>
      <c r="U42" s="63">
        <f>IF($T42="Macro",COUNTIFS($S$5:$S$1000,ROW(),$T$5:$T$1000,"Sub"),"")</f>
        <v/>
      </c>
      <c r="V42" s="63">
        <f>IF($T42="","",IF(ISNUMBER($F42),1,IFERROR(LOOKUP(2,1/($H42:$K42&lt;&gt;""),$H42:$K42),0)))</f>
        <v/>
      </c>
      <c r="W42" s="63">
        <f>IF($T42="","",IF(AND(ISNUMBER($F42),$F42&lt;=IF($Q42=MesCiclo,InicioCiclo,$Q42+MOD(2-WEEKDAY($Q42),7))+6),1,IF(ISNUMBER($H42),$H42,0)))</f>
        <v/>
      </c>
      <c r="X42" s="63">
        <f>IF($T42="","",IF(AND(ISNUMBER($F42),$F42&lt;=IF($Q42=MesCiclo,InicioCiclo,$Q42+MOD(2-WEEKDAY($Q42),7))+13),1,IF(ISNUMBER($I42),$I42,$W42)))</f>
        <v/>
      </c>
      <c r="Y42" s="63">
        <f>IF($T42="","",IF(AND(ISNUMBER($F42),$F42&lt;=IF($Q42=MesCiclo,InicioCiclo,$Q42+MOD(2-WEEKDAY($Q42),7))+20),1,IF(ISNUMBER($J42),$J42,$X42)))</f>
        <v/>
      </c>
      <c r="Z42" s="63">
        <f>IF($T42="","",IF(AND(ISNUMBER($F42),$F42&lt;=IF($Q42=MesCiclo,InicioCiclo,$Q42+MOD(2-WEEKDAY($Q42),7))+27),1,IF(ISNUMBER($K42),$K42,$Y42)))</f>
        <v/>
      </c>
      <c r="AA42" s="63">
        <f>IF($T42="","",IF(AND(ISNUMBER($F42),$F42&lt;=IF($Q42=MesCiclo,InicioCiclo,$Q42+MOD(2-WEEKDAY($Q42),7))+6),1,IF(N($U42)&gt;0,AVERAGEIFS($W$5:$W$1000,$S$5:$S$1000,ROW(),$T$5:$T$1000,"Sub"),$W42)))</f>
        <v/>
      </c>
      <c r="AB42" s="63">
        <f>IF($T42="","",IF(AND(ISNUMBER($F42),$F42&lt;=IF($Q42=MesCiclo,InicioCiclo,$Q42+MOD(2-WEEKDAY($Q42),7))+13),1,IF(N($U42)&gt;0,AVERAGEIFS($X$5:$X$1000,$S$5:$S$1000,ROW(),$T$5:$T$1000,"Sub"),$X42)))</f>
        <v/>
      </c>
      <c r="AC42" s="63">
        <f>IF($T42="","",IF(AND(ISNUMBER($F42),$F42&lt;=IF($Q42=MesCiclo,InicioCiclo,$Q42+MOD(2-WEEKDAY($Q42),7))+20),1,IF(N($U42)&gt;0,AVERAGEIFS($Y$5:$Y$1000,$S$5:$S$1000,ROW(),$T$5:$T$1000,"Sub"),$Y42)))</f>
        <v/>
      </c>
      <c r="AD42" s="63">
        <f>IF($T42="","",IF(AND(ISNUMBER($F42),$F42&lt;=IF($Q42=MesCiclo,InicioCiclo,$Q42+MOD(2-WEEKDAY($Q42),7))+27),1,IF(N($U42)&gt;0,AVERAGEIFS($Z$5:$Z$1000,$S$5:$S$1000,ROW(),$T$5:$T$1000,"Sub"),$Z42)))</f>
        <v/>
      </c>
      <c r="AE42" s="63">
        <f>IF($T42&lt;&gt;"Macro","",IF(COUNTIFS($Q$5:$Q$1000,$Q42,$T$5:$T$1000,"Macro",$G$5:$G$1000,"&gt;0")=0,1/COUNTIFS($Q$5:$Q$1000,$Q42,$T$5:$T$1000,"Macro"),IF(AND(ISNUMBER($G42),N($G42)&gt;0),$G42,SUMIFS($G$5:$G$1000,$Q$5:$Q$1000,$Q42,$T$5:$T$1000,"Macro")/COUNTIFS($Q$5:$Q$1000,$Q42,$T$5:$T$1000,"Macro",$G$5:$G$1000,"&gt;0"))/(COUNTIFS($Q$5:$Q$1000,$Q42,$T$5:$T$1000,"Macro")*SUMIFS($G$5:$G$1000,$Q$5:$Q$1000,$Q42,$T$5:$T$1000,"Macro")/COUNTIFS($Q$5:$Q$1000,$Q42,$T$5:$T$1000,"Macro",$G$5:$G$1000,"&gt;0"))))</f>
        <v/>
      </c>
    </row>
    <row r="43">
      <c r="A43" s="55">
        <f>IF(NOT((COUNTA($B43:$K43)+COUNTA($O43))&gt;0),"",IF($T43="Macro",COUNTIFS($T$5:$T43,"Macro",$Q$5:$Q43,$Q43),IF(N($S43)=0,"?",COUNTIFS(INDEX($T$5:$T$1000,1):INDEX($T$5:$T$1000,$S43-4),"Macro",INDEX($Q$5:$Q$1000,1):INDEX($Q$5:$Q$1000,$S43-4),INDEX($Q$5:$Q$1000,$S43-4))&amp;"."&amp;COUNTIFS($S$5:$S43,$S43,$T$5:$T43,"Sub"))))</f>
        <v/>
      </c>
      <c r="B43" s="56" t="n"/>
      <c r="C43" s="57" t="n"/>
      <c r="D43" s="58" t="n"/>
      <c r="E43" s="58" t="n"/>
      <c r="F43" s="58" t="n"/>
      <c r="G43" s="59" t="n"/>
      <c r="H43" s="59" t="n"/>
      <c r="I43" s="59" t="n"/>
      <c r="J43" s="59" t="n"/>
      <c r="K43" s="59" t="n"/>
      <c r="L43" s="60">
        <f>IF(NOT((COUNTA($B43:$K43)+COUNTA($O43))&gt;0),"",IF(ISNUMBER($F43),1,IF(N($U43)&gt;0,AVERAGEIFS($V$5:$V$1000,$S$5:$S$1000,ROW(),$T$5:$T$1000,"Sub"),$V43)))</f>
        <v/>
      </c>
      <c r="M43" s="55">
        <f>IF($L43="","",IF($L43&gt;=1,"Completado",IF($L43&gt;0,"En curso","Pendiente")))</f>
        <v/>
      </c>
      <c r="N43" s="55">
        <f>IF(NOT((COUNTA($B43:$K43)+COUNTA($O43))&gt;0),"",IF(ISNUMBER($F43),IF(AND(ISNUMBER($E43),$F43&gt;$E43),"Cumplida con "&amp;($F43-$E43)&amp;IF($F43-$E43=1," día"," días")&amp;" de retraso","Cumplida"),IF(N($L43)&gt;=1,"Cumplida",IF(NOT(ISNUMBER($E43)),"Sin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plazo")))))))</f>
        <v/>
      </c>
      <c r="O43" s="57" t="n"/>
      <c r="P43" s="61">
        <f>IF(NOT((COUNTA($B43:$K43)+COUNTA($O43))&gt;0),"",IF((IF($C43="","Falta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",""))="","✔ OK","⚠ "&amp;LEFT(IF($C43="","Falta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",""),LEN(IF($C43="","Falta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",""))-3)))</f>
        <v/>
      </c>
      <c r="Q43" s="62">
        <f>IF(NOT((COUNTA($B43:$K43)+COUNTA($O43))&gt;0),"",IF(AND($T43="Sub",N($S43)&gt;0),IF(ISNUMBER(INDEX($D$5:$D$1000,$S43-4)),DATE(YEAR(INDEX($D$5:$D$1000,$S43-4)),MONTH(INDEX($D$5:$D$1000,$S43-4)),1),IF(ISNUMBER(INDEX($E$5:$E$1000,$S43-4)),DATE(YEAR(INDEX($E$5:$E$1000,$S43-4)),MONTH(INDEX($E$5:$E$1000,$S43-4)),1),MesCiclo)),IF(ISNUMBER($D43),DATE(YEAR($D43),MONTH($D43),1),IF(ISNUMBER($E43),DATE(YEAR($E43),MONTH($E43),1),MesCiclo))))</f>
        <v/>
      </c>
      <c r="R43" s="63">
        <f>IF(OR($Q43="",$Q43&lt;&gt;MesCiclo),"",COUNTIF($Q$5:$Q43,MesCiclo))</f>
        <v/>
      </c>
      <c r="S43" s="63">
        <f>IF($T43="","",IF($T43="Macro",ROW(),IFERROR(LOOKUP(2,1/($T$5:$T43="Macro"),ROW($T$5:$T43)),0)))</f>
        <v/>
      </c>
      <c r="T43" s="63">
        <f>IF(NOT((COUNTA($B43:$K43)+COUNTA($O43))&gt;0),"",IF($B43="Subactividad","Sub","Macro"))</f>
        <v/>
      </c>
      <c r="U43" s="63">
        <f>IF($T43="Macro",COUNTIFS($S$5:$S$1000,ROW(),$T$5:$T$1000,"Sub"),"")</f>
        <v/>
      </c>
      <c r="V43" s="63">
        <f>IF($T43="","",IF(ISNUMBER($F43),1,IFERROR(LOOKUP(2,1/($H43:$K43&lt;&gt;""),$H43:$K43),0)))</f>
        <v/>
      </c>
      <c r="W43" s="63">
        <f>IF($T43="","",IF(AND(ISNUMBER($F43),$F43&lt;=IF($Q43=MesCiclo,InicioCiclo,$Q43+MOD(2-WEEKDAY($Q43),7))+6),1,IF(ISNUMBER($H43),$H43,0)))</f>
        <v/>
      </c>
      <c r="X43" s="63">
        <f>IF($T43="","",IF(AND(ISNUMBER($F43),$F43&lt;=IF($Q43=MesCiclo,InicioCiclo,$Q43+MOD(2-WEEKDAY($Q43),7))+13),1,IF(ISNUMBER($I43),$I43,$W43)))</f>
        <v/>
      </c>
      <c r="Y43" s="63">
        <f>IF($T43="","",IF(AND(ISNUMBER($F43),$F43&lt;=IF($Q43=MesCiclo,InicioCiclo,$Q43+MOD(2-WEEKDAY($Q43),7))+20),1,IF(ISNUMBER($J43),$J43,$X43)))</f>
        <v/>
      </c>
      <c r="Z43" s="63">
        <f>IF($T43="","",IF(AND(ISNUMBER($F43),$F43&lt;=IF($Q43=MesCiclo,InicioCiclo,$Q43+MOD(2-WEEKDAY($Q43),7))+27),1,IF(ISNUMBER($K43),$K43,$Y43)))</f>
        <v/>
      </c>
      <c r="AA43" s="63">
        <f>IF($T43="","",IF(AND(ISNUMBER($F43),$F43&lt;=IF($Q43=MesCiclo,InicioCiclo,$Q43+MOD(2-WEEKDAY($Q43),7))+6),1,IF(N($U43)&gt;0,AVERAGEIFS($W$5:$W$1000,$S$5:$S$1000,ROW(),$T$5:$T$1000,"Sub"),$W43)))</f>
        <v/>
      </c>
      <c r="AB43" s="63">
        <f>IF($T43="","",IF(AND(ISNUMBER($F43),$F43&lt;=IF($Q43=MesCiclo,InicioCiclo,$Q43+MOD(2-WEEKDAY($Q43),7))+13),1,IF(N($U43)&gt;0,AVERAGEIFS($X$5:$X$1000,$S$5:$S$1000,ROW(),$T$5:$T$1000,"Sub"),$X43)))</f>
        <v/>
      </c>
      <c r="AC43" s="63">
        <f>IF($T43="","",IF(AND(ISNUMBER($F43),$F43&lt;=IF($Q43=MesCiclo,InicioCiclo,$Q43+MOD(2-WEEKDAY($Q43),7))+20),1,IF(N($U43)&gt;0,AVERAGEIFS($Y$5:$Y$1000,$S$5:$S$1000,ROW(),$T$5:$T$1000,"Sub"),$Y43)))</f>
        <v/>
      </c>
      <c r="AD43" s="63">
        <f>IF($T43="","",IF(AND(ISNUMBER($F43),$F43&lt;=IF($Q43=MesCiclo,InicioCiclo,$Q43+MOD(2-WEEKDAY($Q43),7))+27),1,IF(N($U43)&gt;0,AVERAGEIFS($Z$5:$Z$1000,$S$5:$S$1000,ROW(),$T$5:$T$1000,"Sub"),$Z43)))</f>
        <v/>
      </c>
      <c r="AE43" s="63">
        <f>IF($T43&lt;&gt;"Macro","",IF(COUNTIFS($Q$5:$Q$1000,$Q43,$T$5:$T$1000,"Macro",$G$5:$G$1000,"&gt;0")=0,1/COUNTIFS($Q$5:$Q$1000,$Q43,$T$5:$T$1000,"Macro"),IF(AND(ISNUMBER($G43),N($G43)&gt;0),$G43,SUMIFS($G$5:$G$1000,$Q$5:$Q$1000,$Q43,$T$5:$T$1000,"Macro")/COUNTIFS($Q$5:$Q$1000,$Q43,$T$5:$T$1000,"Macro",$G$5:$G$1000,"&gt;0"))/(COUNTIFS($Q$5:$Q$1000,$Q43,$T$5:$T$1000,"Macro")*SUMIFS($G$5:$G$1000,$Q$5:$Q$1000,$Q43,$T$5:$T$1000,"Macro")/COUNTIFS($Q$5:$Q$1000,$Q43,$T$5:$T$1000,"Macro",$G$5:$G$1000,"&gt;0"))))</f>
        <v/>
      </c>
    </row>
    <row r="44">
      <c r="A44" s="55">
        <f>IF(NOT((COUNTA($B44:$K44)+COUNTA($O44))&gt;0),"",IF($T44="Macro",COUNTIFS($T$5:$T44,"Macro",$Q$5:$Q44,$Q44),IF(N($S44)=0,"?",COUNTIFS(INDEX($T$5:$T$1000,1):INDEX($T$5:$T$1000,$S44-4),"Macro",INDEX($Q$5:$Q$1000,1):INDEX($Q$5:$Q$1000,$S44-4),INDEX($Q$5:$Q$1000,$S44-4))&amp;"."&amp;COUNTIFS($S$5:$S44,$S44,$T$5:$T44,"Sub"))))</f>
        <v/>
      </c>
      <c r="B44" s="56" t="n"/>
      <c r="C44" s="57" t="n"/>
      <c r="D44" s="58" t="n"/>
      <c r="E44" s="58" t="n"/>
      <c r="F44" s="58" t="n"/>
      <c r="G44" s="59" t="n"/>
      <c r="H44" s="59" t="n"/>
      <c r="I44" s="59" t="n"/>
      <c r="J44" s="59" t="n"/>
      <c r="K44" s="59" t="n"/>
      <c r="L44" s="60">
        <f>IF(NOT((COUNTA($B44:$K44)+COUNTA($O44))&gt;0),"",IF(ISNUMBER($F44),1,IF(N($U44)&gt;0,AVERAGEIFS($V$5:$V$1000,$S$5:$S$1000,ROW(),$T$5:$T$1000,"Sub"),$V44)))</f>
        <v/>
      </c>
      <c r="M44" s="55">
        <f>IF($L44="","",IF($L44&gt;=1,"Completado",IF($L44&gt;0,"En curso","Pendiente")))</f>
        <v/>
      </c>
      <c r="N44" s="55">
        <f>IF(NOT((COUNTA($B44:$K44)+COUNTA($O44))&gt;0),"",IF(ISNUMBER($F44),IF(AND(ISNUMBER($E44),$F44&gt;$E44),"Cumplida con "&amp;($F44-$E44)&amp;IF($F44-$E44=1," día"," días")&amp;" de retraso","Cumplida"),IF(N($L44)&gt;=1,"Cumplida",IF(NOT(ISNUMBER($E44)),"Sin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plazo")))))))</f>
        <v/>
      </c>
      <c r="O44" s="57" t="n"/>
      <c r="P44" s="61">
        <f>IF(NOT((COUNTA($B44:$K44)+COUNTA($O44))&gt;0),"",IF((IF($C44="","Falta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",""))="","✔ OK","⚠ "&amp;LEFT(IF($C44="","Falta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",""),LEN(IF($C44="","Falta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",""))-3)))</f>
        <v/>
      </c>
      <c r="Q44" s="62">
        <f>IF(NOT((COUNTA($B44:$K44)+COUNTA($O44))&gt;0),"",IF(AND($T44="Sub",N($S44)&gt;0),IF(ISNUMBER(INDEX($D$5:$D$1000,$S44-4)),DATE(YEAR(INDEX($D$5:$D$1000,$S44-4)),MONTH(INDEX($D$5:$D$1000,$S44-4)),1),IF(ISNUMBER(INDEX($E$5:$E$1000,$S44-4)),DATE(YEAR(INDEX($E$5:$E$1000,$S44-4)),MONTH(INDEX($E$5:$E$1000,$S44-4)),1),MesCiclo)),IF(ISNUMBER($D44),DATE(YEAR($D44),MONTH($D44),1),IF(ISNUMBER($E44),DATE(YEAR($E44),MONTH($E44),1),MesCiclo))))</f>
        <v/>
      </c>
      <c r="R44" s="63">
        <f>IF(OR($Q44="",$Q44&lt;&gt;MesCiclo),"",COUNTIF($Q$5:$Q44,MesCiclo))</f>
        <v/>
      </c>
      <c r="S44" s="63">
        <f>IF($T44="","",IF($T44="Macro",ROW(),IFERROR(LOOKUP(2,1/($T$5:$T44="Macro"),ROW($T$5:$T44)),0)))</f>
        <v/>
      </c>
      <c r="T44" s="63">
        <f>IF(NOT((COUNTA($B44:$K44)+COUNTA($O44))&gt;0),"",IF($B44="Subactividad","Sub","Macro"))</f>
        <v/>
      </c>
      <c r="U44" s="63">
        <f>IF($T44="Macro",COUNTIFS($S$5:$S$1000,ROW(),$T$5:$T$1000,"Sub"),"")</f>
        <v/>
      </c>
      <c r="V44" s="63">
        <f>IF($T44="","",IF(ISNUMBER($F44),1,IFERROR(LOOKUP(2,1/($H44:$K44&lt;&gt;""),$H44:$K44),0)))</f>
        <v/>
      </c>
      <c r="W44" s="63">
        <f>IF($T44="","",IF(AND(ISNUMBER($F44),$F44&lt;=IF($Q44=MesCiclo,InicioCiclo,$Q44+MOD(2-WEEKDAY($Q44),7))+6),1,IF(ISNUMBER($H44),$H44,0)))</f>
        <v/>
      </c>
      <c r="X44" s="63">
        <f>IF($T44="","",IF(AND(ISNUMBER($F44),$F44&lt;=IF($Q44=MesCiclo,InicioCiclo,$Q44+MOD(2-WEEKDAY($Q44),7))+13),1,IF(ISNUMBER($I44),$I44,$W44)))</f>
        <v/>
      </c>
      <c r="Y44" s="63">
        <f>IF($T44="","",IF(AND(ISNUMBER($F44),$F44&lt;=IF($Q44=MesCiclo,InicioCiclo,$Q44+MOD(2-WEEKDAY($Q44),7))+20),1,IF(ISNUMBER($J44),$J44,$X44)))</f>
        <v/>
      </c>
      <c r="Z44" s="63">
        <f>IF($T44="","",IF(AND(ISNUMBER($F44),$F44&lt;=IF($Q44=MesCiclo,InicioCiclo,$Q44+MOD(2-WEEKDAY($Q44),7))+27),1,IF(ISNUMBER($K44),$K44,$Y44)))</f>
        <v/>
      </c>
      <c r="AA44" s="63">
        <f>IF($T44="","",IF(AND(ISNUMBER($F44),$F44&lt;=IF($Q44=MesCiclo,InicioCiclo,$Q44+MOD(2-WEEKDAY($Q44),7))+6),1,IF(N($U44)&gt;0,AVERAGEIFS($W$5:$W$1000,$S$5:$S$1000,ROW(),$T$5:$T$1000,"Sub"),$W44)))</f>
        <v/>
      </c>
      <c r="AB44" s="63">
        <f>IF($T44="","",IF(AND(ISNUMBER($F44),$F44&lt;=IF($Q44=MesCiclo,InicioCiclo,$Q44+MOD(2-WEEKDAY($Q44),7))+13),1,IF(N($U44)&gt;0,AVERAGEIFS($X$5:$X$1000,$S$5:$S$1000,ROW(),$T$5:$T$1000,"Sub"),$X44)))</f>
        <v/>
      </c>
      <c r="AC44" s="63">
        <f>IF($T44="","",IF(AND(ISNUMBER($F44),$F44&lt;=IF($Q44=MesCiclo,InicioCiclo,$Q44+MOD(2-WEEKDAY($Q44),7))+20),1,IF(N($U44)&gt;0,AVERAGEIFS($Y$5:$Y$1000,$S$5:$S$1000,ROW(),$T$5:$T$1000,"Sub"),$Y44)))</f>
        <v/>
      </c>
      <c r="AD44" s="63">
        <f>IF($T44="","",IF(AND(ISNUMBER($F44),$F44&lt;=IF($Q44=MesCiclo,InicioCiclo,$Q44+MOD(2-WEEKDAY($Q44),7))+27),1,IF(N($U44)&gt;0,AVERAGEIFS($Z$5:$Z$1000,$S$5:$S$1000,ROW(),$T$5:$T$1000,"Sub"),$Z44)))</f>
        <v/>
      </c>
      <c r="AE44" s="63">
        <f>IF($T44&lt;&gt;"Macro","",IF(COUNTIFS($Q$5:$Q$1000,$Q44,$T$5:$T$1000,"Macro",$G$5:$G$1000,"&gt;0")=0,1/COUNTIFS($Q$5:$Q$1000,$Q44,$T$5:$T$1000,"Macro"),IF(AND(ISNUMBER($G44),N($G44)&gt;0),$G44,SUMIFS($G$5:$G$1000,$Q$5:$Q$1000,$Q44,$T$5:$T$1000,"Macro")/COUNTIFS($Q$5:$Q$1000,$Q44,$T$5:$T$1000,"Macro",$G$5:$G$1000,"&gt;0"))/(COUNTIFS($Q$5:$Q$1000,$Q44,$T$5:$T$1000,"Macro")*SUMIFS($G$5:$G$1000,$Q$5:$Q$1000,$Q44,$T$5:$T$1000,"Macro")/COUNTIFS($Q$5:$Q$1000,$Q44,$T$5:$T$1000,"Macro",$G$5:$G$1000,"&gt;0"))))</f>
        <v/>
      </c>
    </row>
    <row r="45">
      <c r="A45" s="55">
        <f>IF(NOT((COUNTA($B45:$K45)+COUNTA($O45))&gt;0),"",IF($T45="Macro",COUNTIFS($T$5:$T45,"Macro",$Q$5:$Q45,$Q45),IF(N($S45)=0,"?",COUNTIFS(INDEX($T$5:$T$1000,1):INDEX($T$5:$T$1000,$S45-4),"Macro",INDEX($Q$5:$Q$1000,1):INDEX($Q$5:$Q$1000,$S45-4),INDEX($Q$5:$Q$1000,$S45-4))&amp;"."&amp;COUNTIFS($S$5:$S45,$S45,$T$5:$T45,"Sub"))))</f>
        <v/>
      </c>
      <c r="B45" s="56" t="n"/>
      <c r="C45" s="57" t="n"/>
      <c r="D45" s="58" t="n"/>
      <c r="E45" s="58" t="n"/>
      <c r="F45" s="58" t="n"/>
      <c r="G45" s="59" t="n"/>
      <c r="H45" s="59" t="n"/>
      <c r="I45" s="59" t="n"/>
      <c r="J45" s="59" t="n"/>
      <c r="K45" s="59" t="n"/>
      <c r="L45" s="60">
        <f>IF(NOT((COUNTA($B45:$K45)+COUNTA($O45))&gt;0),"",IF(ISNUMBER($F45),1,IF(N($U45)&gt;0,AVERAGEIFS($V$5:$V$1000,$S$5:$S$1000,ROW(),$T$5:$T$1000,"Sub"),$V45)))</f>
        <v/>
      </c>
      <c r="M45" s="55">
        <f>IF($L45="","",IF($L45&gt;=1,"Completado",IF($L45&gt;0,"En curso","Pendiente")))</f>
        <v/>
      </c>
      <c r="N45" s="55">
        <f>IF(NOT((COUNTA($B45:$K45)+COUNTA($O45))&gt;0),"",IF(ISNUMBER($F45),IF(AND(ISNUMBER($E45),$F45&gt;$E45),"Cumplida con "&amp;($F45-$E45)&amp;IF($F45-$E45=1," día"," días")&amp;" de retraso","Cumplida"),IF(N($L45)&gt;=1,"Cumplida",IF(NOT(ISNUMBER($E45)),"Sin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plazo")))))))</f>
        <v/>
      </c>
      <c r="O45" s="57" t="n"/>
      <c r="P45" s="61">
        <f>IF(NOT((COUNTA($B45:$K45)+COUNTA($O45))&gt;0),"",IF((IF($C45="","Falta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",""))="","✔ OK","⚠ "&amp;LEFT(IF($C45="","Falta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",""),LEN(IF($C45="","Falta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",""))-3)))</f>
        <v/>
      </c>
      <c r="Q45" s="62">
        <f>IF(NOT((COUNTA($B45:$K45)+COUNTA($O45))&gt;0),"",IF(AND($T45="Sub",N($S45)&gt;0),IF(ISNUMBER(INDEX($D$5:$D$1000,$S45-4)),DATE(YEAR(INDEX($D$5:$D$1000,$S45-4)),MONTH(INDEX($D$5:$D$1000,$S45-4)),1),IF(ISNUMBER(INDEX($E$5:$E$1000,$S45-4)),DATE(YEAR(INDEX($E$5:$E$1000,$S45-4)),MONTH(INDEX($E$5:$E$1000,$S45-4)),1),MesCiclo)),IF(ISNUMBER($D45),DATE(YEAR($D45),MONTH($D45),1),IF(ISNUMBER($E45),DATE(YEAR($E45),MONTH($E45),1),MesCiclo))))</f>
        <v/>
      </c>
      <c r="R45" s="63">
        <f>IF(OR($Q45="",$Q45&lt;&gt;MesCiclo),"",COUNTIF($Q$5:$Q45,MesCiclo))</f>
        <v/>
      </c>
      <c r="S45" s="63">
        <f>IF($T45="","",IF($T45="Macro",ROW(),IFERROR(LOOKUP(2,1/($T$5:$T45="Macro"),ROW($T$5:$T45)),0)))</f>
        <v/>
      </c>
      <c r="T45" s="63">
        <f>IF(NOT((COUNTA($B45:$K45)+COUNTA($O45))&gt;0),"",IF($B45="Subactividad","Sub","Macro"))</f>
        <v/>
      </c>
      <c r="U45" s="63">
        <f>IF($T45="Macro",COUNTIFS($S$5:$S$1000,ROW(),$T$5:$T$1000,"Sub"),"")</f>
        <v/>
      </c>
      <c r="V45" s="63">
        <f>IF($T45="","",IF(ISNUMBER($F45),1,IFERROR(LOOKUP(2,1/($H45:$K45&lt;&gt;""),$H45:$K45),0)))</f>
        <v/>
      </c>
      <c r="W45" s="63">
        <f>IF($T45="","",IF(AND(ISNUMBER($F45),$F45&lt;=IF($Q45=MesCiclo,InicioCiclo,$Q45+MOD(2-WEEKDAY($Q45),7))+6),1,IF(ISNUMBER($H45),$H45,0)))</f>
        <v/>
      </c>
      <c r="X45" s="63">
        <f>IF($T45="","",IF(AND(ISNUMBER($F45),$F45&lt;=IF($Q45=MesCiclo,InicioCiclo,$Q45+MOD(2-WEEKDAY($Q45),7))+13),1,IF(ISNUMBER($I45),$I45,$W45)))</f>
        <v/>
      </c>
      <c r="Y45" s="63">
        <f>IF($T45="","",IF(AND(ISNUMBER($F45),$F45&lt;=IF($Q45=MesCiclo,InicioCiclo,$Q45+MOD(2-WEEKDAY($Q45),7))+20),1,IF(ISNUMBER($J45),$J45,$X45)))</f>
        <v/>
      </c>
      <c r="Z45" s="63">
        <f>IF($T45="","",IF(AND(ISNUMBER($F45),$F45&lt;=IF($Q45=MesCiclo,InicioCiclo,$Q45+MOD(2-WEEKDAY($Q45),7))+27),1,IF(ISNUMBER($K45),$K45,$Y45)))</f>
        <v/>
      </c>
      <c r="AA45" s="63">
        <f>IF($T45="","",IF(AND(ISNUMBER($F45),$F45&lt;=IF($Q45=MesCiclo,InicioCiclo,$Q45+MOD(2-WEEKDAY($Q45),7))+6),1,IF(N($U45)&gt;0,AVERAGEIFS($W$5:$W$1000,$S$5:$S$1000,ROW(),$T$5:$T$1000,"Sub"),$W45)))</f>
        <v/>
      </c>
      <c r="AB45" s="63">
        <f>IF($T45="","",IF(AND(ISNUMBER($F45),$F45&lt;=IF($Q45=MesCiclo,InicioCiclo,$Q45+MOD(2-WEEKDAY($Q45),7))+13),1,IF(N($U45)&gt;0,AVERAGEIFS($X$5:$X$1000,$S$5:$S$1000,ROW(),$T$5:$T$1000,"Sub"),$X45)))</f>
        <v/>
      </c>
      <c r="AC45" s="63">
        <f>IF($T45="","",IF(AND(ISNUMBER($F45),$F45&lt;=IF($Q45=MesCiclo,InicioCiclo,$Q45+MOD(2-WEEKDAY($Q45),7))+20),1,IF(N($U45)&gt;0,AVERAGEIFS($Y$5:$Y$1000,$S$5:$S$1000,ROW(),$T$5:$T$1000,"Sub"),$Y45)))</f>
        <v/>
      </c>
      <c r="AD45" s="63">
        <f>IF($T45="","",IF(AND(ISNUMBER($F45),$F45&lt;=IF($Q45=MesCiclo,InicioCiclo,$Q45+MOD(2-WEEKDAY($Q45),7))+27),1,IF(N($U45)&gt;0,AVERAGEIFS($Z$5:$Z$1000,$S$5:$S$1000,ROW(),$T$5:$T$1000,"Sub"),$Z45)))</f>
        <v/>
      </c>
      <c r="AE45" s="63">
        <f>IF($T45&lt;&gt;"Macro","",IF(COUNTIFS($Q$5:$Q$1000,$Q45,$T$5:$T$1000,"Macro",$G$5:$G$1000,"&gt;0")=0,1/COUNTIFS($Q$5:$Q$1000,$Q45,$T$5:$T$1000,"Macro"),IF(AND(ISNUMBER($G45),N($G45)&gt;0),$G45,SUMIFS($G$5:$G$1000,$Q$5:$Q$1000,$Q45,$T$5:$T$1000,"Macro")/COUNTIFS($Q$5:$Q$1000,$Q45,$T$5:$T$1000,"Macro",$G$5:$G$1000,"&gt;0"))/(COUNTIFS($Q$5:$Q$1000,$Q45,$T$5:$T$1000,"Macro")*SUMIFS($G$5:$G$1000,$Q$5:$Q$1000,$Q45,$T$5:$T$1000,"Macro")/COUNTIFS($Q$5:$Q$1000,$Q45,$T$5:$T$1000,"Macro",$G$5:$G$1000,"&gt;0"))))</f>
        <v/>
      </c>
    </row>
    <row r="46">
      <c r="A46" s="55">
        <f>IF(NOT((COUNTA($B46:$K46)+COUNTA($O46))&gt;0),"",IF($T46="Macro",COUNTIFS($T$5:$T46,"Macro",$Q$5:$Q46,$Q46),IF(N($S46)=0,"?",COUNTIFS(INDEX($T$5:$T$1000,1):INDEX($T$5:$T$1000,$S46-4),"Macro",INDEX($Q$5:$Q$1000,1):INDEX($Q$5:$Q$1000,$S46-4),INDEX($Q$5:$Q$1000,$S46-4))&amp;"."&amp;COUNTIFS($S$5:$S46,$S46,$T$5:$T46,"Sub"))))</f>
        <v/>
      </c>
      <c r="B46" s="56" t="n"/>
      <c r="C46" s="57" t="n"/>
      <c r="D46" s="58" t="n"/>
      <c r="E46" s="58" t="n"/>
      <c r="F46" s="58" t="n"/>
      <c r="G46" s="59" t="n"/>
      <c r="H46" s="59" t="n"/>
      <c r="I46" s="59" t="n"/>
      <c r="J46" s="59" t="n"/>
      <c r="K46" s="59" t="n"/>
      <c r="L46" s="60">
        <f>IF(NOT((COUNTA($B46:$K46)+COUNTA($O46))&gt;0),"",IF(ISNUMBER($F46),1,IF(N($U46)&gt;0,AVERAGEIFS($V$5:$V$1000,$S$5:$S$1000,ROW(),$T$5:$T$1000,"Sub"),$V46)))</f>
        <v/>
      </c>
      <c r="M46" s="55">
        <f>IF($L46="","",IF($L46&gt;=1,"Completado",IF($L46&gt;0,"En curso","Pendiente")))</f>
        <v/>
      </c>
      <c r="N46" s="55">
        <f>IF(NOT((COUNTA($B46:$K46)+COUNTA($O46))&gt;0),"",IF(ISNUMBER($F46),IF(AND(ISNUMBER($E46),$F46&gt;$E46),"Cumplida con "&amp;($F46-$E46)&amp;IF($F46-$E46=1," día"," días")&amp;" de retraso","Cumplida"),IF(N($L46)&gt;=1,"Cumplida",IF(NOT(ISNUMBER($E46)),"Sin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plazo")))))))</f>
        <v/>
      </c>
      <c r="O46" s="57" t="n"/>
      <c r="P46" s="61">
        <f>IF(NOT((COUNTA($B46:$K46)+COUNTA($O46))&gt;0),"",IF((IF($C46="","Falta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",""))="","✔ OK","⚠ "&amp;LEFT(IF($C46="","Falta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",""),LEN(IF($C46="","Falta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",""))-3)))</f>
        <v/>
      </c>
      <c r="Q46" s="62">
        <f>IF(NOT((COUNTA($B46:$K46)+COUNTA($O46))&gt;0),"",IF(AND($T46="Sub",N($S46)&gt;0),IF(ISNUMBER(INDEX($D$5:$D$1000,$S46-4)),DATE(YEAR(INDEX($D$5:$D$1000,$S46-4)),MONTH(INDEX($D$5:$D$1000,$S46-4)),1),IF(ISNUMBER(INDEX($E$5:$E$1000,$S46-4)),DATE(YEAR(INDEX($E$5:$E$1000,$S46-4)),MONTH(INDEX($E$5:$E$1000,$S46-4)),1),MesCiclo)),IF(ISNUMBER($D46),DATE(YEAR($D46),MONTH($D46),1),IF(ISNUMBER($E46),DATE(YEAR($E46),MONTH($E46),1),MesCiclo))))</f>
        <v/>
      </c>
      <c r="R46" s="63">
        <f>IF(OR($Q46="",$Q46&lt;&gt;MesCiclo),"",COUNTIF($Q$5:$Q46,MesCiclo))</f>
        <v/>
      </c>
      <c r="S46" s="63">
        <f>IF($T46="","",IF($T46="Macro",ROW(),IFERROR(LOOKUP(2,1/($T$5:$T46="Macro"),ROW($T$5:$T46)),0)))</f>
        <v/>
      </c>
      <c r="T46" s="63">
        <f>IF(NOT((COUNTA($B46:$K46)+COUNTA($O46))&gt;0),"",IF($B46="Subactividad","Sub","Macro"))</f>
        <v/>
      </c>
      <c r="U46" s="63">
        <f>IF($T46="Macro",COUNTIFS($S$5:$S$1000,ROW(),$T$5:$T$1000,"Sub"),"")</f>
        <v/>
      </c>
      <c r="V46" s="63">
        <f>IF($T46="","",IF(ISNUMBER($F46),1,IFERROR(LOOKUP(2,1/($H46:$K46&lt;&gt;""),$H46:$K46),0)))</f>
        <v/>
      </c>
      <c r="W46" s="63">
        <f>IF($T46="","",IF(AND(ISNUMBER($F46),$F46&lt;=IF($Q46=MesCiclo,InicioCiclo,$Q46+MOD(2-WEEKDAY($Q46),7))+6),1,IF(ISNUMBER($H46),$H46,0)))</f>
        <v/>
      </c>
      <c r="X46" s="63">
        <f>IF($T46="","",IF(AND(ISNUMBER($F46),$F46&lt;=IF($Q46=MesCiclo,InicioCiclo,$Q46+MOD(2-WEEKDAY($Q46),7))+13),1,IF(ISNUMBER($I46),$I46,$W46)))</f>
        <v/>
      </c>
      <c r="Y46" s="63">
        <f>IF($T46="","",IF(AND(ISNUMBER($F46),$F46&lt;=IF($Q46=MesCiclo,InicioCiclo,$Q46+MOD(2-WEEKDAY($Q46),7))+20),1,IF(ISNUMBER($J46),$J46,$X46)))</f>
        <v/>
      </c>
      <c r="Z46" s="63">
        <f>IF($T46="","",IF(AND(ISNUMBER($F46),$F46&lt;=IF($Q46=MesCiclo,InicioCiclo,$Q46+MOD(2-WEEKDAY($Q46),7))+27),1,IF(ISNUMBER($K46),$K46,$Y46)))</f>
        <v/>
      </c>
      <c r="AA46" s="63">
        <f>IF($T46="","",IF(AND(ISNUMBER($F46),$F46&lt;=IF($Q46=MesCiclo,InicioCiclo,$Q46+MOD(2-WEEKDAY($Q46),7))+6),1,IF(N($U46)&gt;0,AVERAGEIFS($W$5:$W$1000,$S$5:$S$1000,ROW(),$T$5:$T$1000,"Sub"),$W46)))</f>
        <v/>
      </c>
      <c r="AB46" s="63">
        <f>IF($T46="","",IF(AND(ISNUMBER($F46),$F46&lt;=IF($Q46=MesCiclo,InicioCiclo,$Q46+MOD(2-WEEKDAY($Q46),7))+13),1,IF(N($U46)&gt;0,AVERAGEIFS($X$5:$X$1000,$S$5:$S$1000,ROW(),$T$5:$T$1000,"Sub"),$X46)))</f>
        <v/>
      </c>
      <c r="AC46" s="63">
        <f>IF($T46="","",IF(AND(ISNUMBER($F46),$F46&lt;=IF($Q46=MesCiclo,InicioCiclo,$Q46+MOD(2-WEEKDAY($Q46),7))+20),1,IF(N($U46)&gt;0,AVERAGEIFS($Y$5:$Y$1000,$S$5:$S$1000,ROW(),$T$5:$T$1000,"Sub"),$Y46)))</f>
        <v/>
      </c>
      <c r="AD46" s="63">
        <f>IF($T46="","",IF(AND(ISNUMBER($F46),$F46&lt;=IF($Q46=MesCiclo,InicioCiclo,$Q46+MOD(2-WEEKDAY($Q46),7))+27),1,IF(N($U46)&gt;0,AVERAGEIFS($Z$5:$Z$1000,$S$5:$S$1000,ROW(),$T$5:$T$1000,"Sub"),$Z46)))</f>
        <v/>
      </c>
      <c r="AE46" s="63">
        <f>IF($T46&lt;&gt;"Macro","",IF(COUNTIFS($Q$5:$Q$1000,$Q46,$T$5:$T$1000,"Macro",$G$5:$G$1000,"&gt;0")=0,1/COUNTIFS($Q$5:$Q$1000,$Q46,$T$5:$T$1000,"Macro"),IF(AND(ISNUMBER($G46),N($G46)&gt;0),$G46,SUMIFS($G$5:$G$1000,$Q$5:$Q$1000,$Q46,$T$5:$T$1000,"Macro")/COUNTIFS($Q$5:$Q$1000,$Q46,$T$5:$T$1000,"Macro",$G$5:$G$1000,"&gt;0"))/(COUNTIFS($Q$5:$Q$1000,$Q46,$T$5:$T$1000,"Macro")*SUMIFS($G$5:$G$1000,$Q$5:$Q$1000,$Q46,$T$5:$T$1000,"Macro")/COUNTIFS($Q$5:$Q$1000,$Q46,$T$5:$T$1000,"Macro",$G$5:$G$1000,"&gt;0"))))</f>
        <v/>
      </c>
    </row>
    <row r="47">
      <c r="A47" s="55">
        <f>IF(NOT((COUNTA($B47:$K47)+COUNTA($O47))&gt;0),"",IF($T47="Macro",COUNTIFS($T$5:$T47,"Macro",$Q$5:$Q47,$Q47),IF(N($S47)=0,"?",COUNTIFS(INDEX($T$5:$T$1000,1):INDEX($T$5:$T$1000,$S47-4),"Macro",INDEX($Q$5:$Q$1000,1):INDEX($Q$5:$Q$1000,$S47-4),INDEX($Q$5:$Q$1000,$S47-4))&amp;"."&amp;COUNTIFS($S$5:$S47,$S47,$T$5:$T47,"Sub"))))</f>
        <v/>
      </c>
      <c r="B47" s="56" t="n"/>
      <c r="C47" s="57" t="n"/>
      <c r="D47" s="58" t="n"/>
      <c r="E47" s="58" t="n"/>
      <c r="F47" s="58" t="n"/>
      <c r="G47" s="59" t="n"/>
      <c r="H47" s="59" t="n"/>
      <c r="I47" s="59" t="n"/>
      <c r="J47" s="59" t="n"/>
      <c r="K47" s="59" t="n"/>
      <c r="L47" s="60">
        <f>IF(NOT((COUNTA($B47:$K47)+COUNTA($O47))&gt;0),"",IF(ISNUMBER($F47),1,IF(N($U47)&gt;0,AVERAGEIFS($V$5:$V$1000,$S$5:$S$1000,ROW(),$T$5:$T$1000,"Sub"),$V47)))</f>
        <v/>
      </c>
      <c r="M47" s="55">
        <f>IF($L47="","",IF($L47&gt;=1,"Completado",IF($L47&gt;0,"En curso","Pendiente")))</f>
        <v/>
      </c>
      <c r="N47" s="55">
        <f>IF(NOT((COUNTA($B47:$K47)+COUNTA($O47))&gt;0),"",IF(ISNUMBER($F47),IF(AND(ISNUMBER($E47),$F47&gt;$E47),"Cumplida con "&amp;($F47-$E47)&amp;IF($F47-$E47=1," día"," días")&amp;" de retraso","Cumplida"),IF(N($L47)&gt;=1,"Cumplida",IF(NOT(ISNUMBER($E47)),"Sin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plazo")))))))</f>
        <v/>
      </c>
      <c r="O47" s="57" t="n"/>
      <c r="P47" s="61">
        <f>IF(NOT((COUNTA($B47:$K47)+COUNTA($O47))&gt;0),"",IF((IF($C47="","Falta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",""))="","✔ OK","⚠ "&amp;LEFT(IF($C47="","Falta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",""),LEN(IF($C47="","Falta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",""))-3)))</f>
        <v/>
      </c>
      <c r="Q47" s="62">
        <f>IF(NOT((COUNTA($B47:$K47)+COUNTA($O47))&gt;0),"",IF(AND($T47="Sub",N($S47)&gt;0),IF(ISNUMBER(INDEX($D$5:$D$1000,$S47-4)),DATE(YEAR(INDEX($D$5:$D$1000,$S47-4)),MONTH(INDEX($D$5:$D$1000,$S47-4)),1),IF(ISNUMBER(INDEX($E$5:$E$1000,$S47-4)),DATE(YEAR(INDEX($E$5:$E$1000,$S47-4)),MONTH(INDEX($E$5:$E$1000,$S47-4)),1),MesCiclo)),IF(ISNUMBER($D47),DATE(YEAR($D47),MONTH($D47),1),IF(ISNUMBER($E47),DATE(YEAR($E47),MONTH($E47),1),MesCiclo))))</f>
        <v/>
      </c>
      <c r="R47" s="63">
        <f>IF(OR($Q47="",$Q47&lt;&gt;MesCiclo),"",COUNTIF($Q$5:$Q47,MesCiclo))</f>
        <v/>
      </c>
      <c r="S47" s="63">
        <f>IF($T47="","",IF($T47="Macro",ROW(),IFERROR(LOOKUP(2,1/($T$5:$T47="Macro"),ROW($T$5:$T47)),0)))</f>
        <v/>
      </c>
      <c r="T47" s="63">
        <f>IF(NOT((COUNTA($B47:$K47)+COUNTA($O47))&gt;0),"",IF($B47="Subactividad","Sub","Macro"))</f>
        <v/>
      </c>
      <c r="U47" s="63">
        <f>IF($T47="Macro",COUNTIFS($S$5:$S$1000,ROW(),$T$5:$T$1000,"Sub"),"")</f>
        <v/>
      </c>
      <c r="V47" s="63">
        <f>IF($T47="","",IF(ISNUMBER($F47),1,IFERROR(LOOKUP(2,1/($H47:$K47&lt;&gt;""),$H47:$K47),0)))</f>
        <v/>
      </c>
      <c r="W47" s="63">
        <f>IF($T47="","",IF(AND(ISNUMBER($F47),$F47&lt;=IF($Q47=MesCiclo,InicioCiclo,$Q47+MOD(2-WEEKDAY($Q47),7))+6),1,IF(ISNUMBER($H47),$H47,0)))</f>
        <v/>
      </c>
      <c r="X47" s="63">
        <f>IF($T47="","",IF(AND(ISNUMBER($F47),$F47&lt;=IF($Q47=MesCiclo,InicioCiclo,$Q47+MOD(2-WEEKDAY($Q47),7))+13),1,IF(ISNUMBER($I47),$I47,$W47)))</f>
        <v/>
      </c>
      <c r="Y47" s="63">
        <f>IF($T47="","",IF(AND(ISNUMBER($F47),$F47&lt;=IF($Q47=MesCiclo,InicioCiclo,$Q47+MOD(2-WEEKDAY($Q47),7))+20),1,IF(ISNUMBER($J47),$J47,$X47)))</f>
        <v/>
      </c>
      <c r="Z47" s="63">
        <f>IF($T47="","",IF(AND(ISNUMBER($F47),$F47&lt;=IF($Q47=MesCiclo,InicioCiclo,$Q47+MOD(2-WEEKDAY($Q47),7))+27),1,IF(ISNUMBER($K47),$K47,$Y47)))</f>
        <v/>
      </c>
      <c r="AA47" s="63">
        <f>IF($T47="","",IF(AND(ISNUMBER($F47),$F47&lt;=IF($Q47=MesCiclo,InicioCiclo,$Q47+MOD(2-WEEKDAY($Q47),7))+6),1,IF(N($U47)&gt;0,AVERAGEIFS($W$5:$W$1000,$S$5:$S$1000,ROW(),$T$5:$T$1000,"Sub"),$W47)))</f>
        <v/>
      </c>
      <c r="AB47" s="63">
        <f>IF($T47="","",IF(AND(ISNUMBER($F47),$F47&lt;=IF($Q47=MesCiclo,InicioCiclo,$Q47+MOD(2-WEEKDAY($Q47),7))+13),1,IF(N($U47)&gt;0,AVERAGEIFS($X$5:$X$1000,$S$5:$S$1000,ROW(),$T$5:$T$1000,"Sub"),$X47)))</f>
        <v/>
      </c>
      <c r="AC47" s="63">
        <f>IF($T47="","",IF(AND(ISNUMBER($F47),$F47&lt;=IF($Q47=MesCiclo,InicioCiclo,$Q47+MOD(2-WEEKDAY($Q47),7))+20),1,IF(N($U47)&gt;0,AVERAGEIFS($Y$5:$Y$1000,$S$5:$S$1000,ROW(),$T$5:$T$1000,"Sub"),$Y47)))</f>
        <v/>
      </c>
      <c r="AD47" s="63">
        <f>IF($T47="","",IF(AND(ISNUMBER($F47),$F47&lt;=IF($Q47=MesCiclo,InicioCiclo,$Q47+MOD(2-WEEKDAY($Q47),7))+27),1,IF(N($U47)&gt;0,AVERAGEIFS($Z$5:$Z$1000,$S$5:$S$1000,ROW(),$T$5:$T$1000,"Sub"),$Z47)))</f>
        <v/>
      </c>
      <c r="AE47" s="63">
        <f>IF($T47&lt;&gt;"Macro","",IF(COUNTIFS($Q$5:$Q$1000,$Q47,$T$5:$T$1000,"Macro",$G$5:$G$1000,"&gt;0")=0,1/COUNTIFS($Q$5:$Q$1000,$Q47,$T$5:$T$1000,"Macro"),IF(AND(ISNUMBER($G47),N($G47)&gt;0),$G47,SUMIFS($G$5:$G$1000,$Q$5:$Q$1000,$Q47,$T$5:$T$1000,"Macro")/COUNTIFS($Q$5:$Q$1000,$Q47,$T$5:$T$1000,"Macro",$G$5:$G$1000,"&gt;0"))/(COUNTIFS($Q$5:$Q$1000,$Q47,$T$5:$T$1000,"Macro")*SUMIFS($G$5:$G$1000,$Q$5:$Q$1000,$Q47,$T$5:$T$1000,"Macro")/COUNTIFS($Q$5:$Q$1000,$Q47,$T$5:$T$1000,"Macro",$G$5:$G$1000,"&gt;0"))))</f>
        <v/>
      </c>
    </row>
    <row r="48">
      <c r="A48" s="55">
        <f>IF(NOT((COUNTA($B48:$K48)+COUNTA($O48))&gt;0),"",IF($T48="Macro",COUNTIFS($T$5:$T48,"Macro",$Q$5:$Q48,$Q48),IF(N($S48)=0,"?",COUNTIFS(INDEX($T$5:$T$1000,1):INDEX($T$5:$T$1000,$S48-4),"Macro",INDEX($Q$5:$Q$1000,1):INDEX($Q$5:$Q$1000,$S48-4),INDEX($Q$5:$Q$1000,$S48-4))&amp;"."&amp;COUNTIFS($S$5:$S48,$S48,$T$5:$T48,"Sub"))))</f>
        <v/>
      </c>
      <c r="B48" s="56" t="n"/>
      <c r="C48" s="57" t="n"/>
      <c r="D48" s="58" t="n"/>
      <c r="E48" s="58" t="n"/>
      <c r="F48" s="58" t="n"/>
      <c r="G48" s="59" t="n"/>
      <c r="H48" s="59" t="n"/>
      <c r="I48" s="59" t="n"/>
      <c r="J48" s="59" t="n"/>
      <c r="K48" s="59" t="n"/>
      <c r="L48" s="60">
        <f>IF(NOT((COUNTA($B48:$K48)+COUNTA($O48))&gt;0),"",IF(ISNUMBER($F48),1,IF(N($U48)&gt;0,AVERAGEIFS($V$5:$V$1000,$S$5:$S$1000,ROW(),$T$5:$T$1000,"Sub"),$V48)))</f>
        <v/>
      </c>
      <c r="M48" s="55">
        <f>IF($L48="","",IF($L48&gt;=1,"Completado",IF($L48&gt;0,"En curso","Pendiente")))</f>
        <v/>
      </c>
      <c r="N48" s="55">
        <f>IF(NOT((COUNTA($B48:$K48)+COUNTA($O48))&gt;0),"",IF(ISNUMBER($F48),IF(AND(ISNUMBER($E48),$F48&gt;$E48),"Cumplida con "&amp;($F48-$E48)&amp;IF($F48-$E48=1," día"," días")&amp;" de retraso","Cumplida"),IF(N($L48)&gt;=1,"Cumplida",IF(NOT(ISNUMBER($E48)),"Sin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plazo")))))))</f>
        <v/>
      </c>
      <c r="O48" s="57" t="n"/>
      <c r="P48" s="61">
        <f>IF(NOT((COUNTA($B48:$K48)+COUNTA($O48))&gt;0),"",IF((IF($C48="","Falta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",""))="","✔ OK","⚠ "&amp;LEFT(IF($C48="","Falta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",""),LEN(IF($C48="","Falta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",""))-3)))</f>
        <v/>
      </c>
      <c r="Q48" s="62">
        <f>IF(NOT((COUNTA($B48:$K48)+COUNTA($O48))&gt;0),"",IF(AND($T48="Sub",N($S48)&gt;0),IF(ISNUMBER(INDEX($D$5:$D$1000,$S48-4)),DATE(YEAR(INDEX($D$5:$D$1000,$S48-4)),MONTH(INDEX($D$5:$D$1000,$S48-4)),1),IF(ISNUMBER(INDEX($E$5:$E$1000,$S48-4)),DATE(YEAR(INDEX($E$5:$E$1000,$S48-4)),MONTH(INDEX($E$5:$E$1000,$S48-4)),1),MesCiclo)),IF(ISNUMBER($D48),DATE(YEAR($D48),MONTH($D48),1),IF(ISNUMBER($E48),DATE(YEAR($E48),MONTH($E48),1),MesCiclo))))</f>
        <v/>
      </c>
      <c r="R48" s="63">
        <f>IF(OR($Q48="",$Q48&lt;&gt;MesCiclo),"",COUNTIF($Q$5:$Q48,MesCiclo))</f>
        <v/>
      </c>
      <c r="S48" s="63">
        <f>IF($T48="","",IF($T48="Macro",ROW(),IFERROR(LOOKUP(2,1/($T$5:$T48="Macro"),ROW($T$5:$T48)),0)))</f>
        <v/>
      </c>
      <c r="T48" s="63">
        <f>IF(NOT((COUNTA($B48:$K48)+COUNTA($O48))&gt;0),"",IF($B48="Subactividad","Sub","Macro"))</f>
        <v/>
      </c>
      <c r="U48" s="63">
        <f>IF($T48="Macro",COUNTIFS($S$5:$S$1000,ROW(),$T$5:$T$1000,"Sub"),"")</f>
        <v/>
      </c>
      <c r="V48" s="63">
        <f>IF($T48="","",IF(ISNUMBER($F48),1,IFERROR(LOOKUP(2,1/($H48:$K48&lt;&gt;""),$H48:$K48),0)))</f>
        <v/>
      </c>
      <c r="W48" s="63">
        <f>IF($T48="","",IF(AND(ISNUMBER($F48),$F48&lt;=IF($Q48=MesCiclo,InicioCiclo,$Q48+MOD(2-WEEKDAY($Q48),7))+6),1,IF(ISNUMBER($H48),$H48,0)))</f>
        <v/>
      </c>
      <c r="X48" s="63">
        <f>IF($T48="","",IF(AND(ISNUMBER($F48),$F48&lt;=IF($Q48=MesCiclo,InicioCiclo,$Q48+MOD(2-WEEKDAY($Q48),7))+13),1,IF(ISNUMBER($I48),$I48,$W48)))</f>
        <v/>
      </c>
      <c r="Y48" s="63">
        <f>IF($T48="","",IF(AND(ISNUMBER($F48),$F48&lt;=IF($Q48=MesCiclo,InicioCiclo,$Q48+MOD(2-WEEKDAY($Q48),7))+20),1,IF(ISNUMBER($J48),$J48,$X48)))</f>
        <v/>
      </c>
      <c r="Z48" s="63">
        <f>IF($T48="","",IF(AND(ISNUMBER($F48),$F48&lt;=IF($Q48=MesCiclo,InicioCiclo,$Q48+MOD(2-WEEKDAY($Q48),7))+27),1,IF(ISNUMBER($K48),$K48,$Y48)))</f>
        <v/>
      </c>
      <c r="AA48" s="63">
        <f>IF($T48="","",IF(AND(ISNUMBER($F48),$F48&lt;=IF($Q48=MesCiclo,InicioCiclo,$Q48+MOD(2-WEEKDAY($Q48),7))+6),1,IF(N($U48)&gt;0,AVERAGEIFS($W$5:$W$1000,$S$5:$S$1000,ROW(),$T$5:$T$1000,"Sub"),$W48)))</f>
        <v/>
      </c>
      <c r="AB48" s="63">
        <f>IF($T48="","",IF(AND(ISNUMBER($F48),$F48&lt;=IF($Q48=MesCiclo,InicioCiclo,$Q48+MOD(2-WEEKDAY($Q48),7))+13),1,IF(N($U48)&gt;0,AVERAGEIFS($X$5:$X$1000,$S$5:$S$1000,ROW(),$T$5:$T$1000,"Sub"),$X48)))</f>
        <v/>
      </c>
      <c r="AC48" s="63">
        <f>IF($T48="","",IF(AND(ISNUMBER($F48),$F48&lt;=IF($Q48=MesCiclo,InicioCiclo,$Q48+MOD(2-WEEKDAY($Q48),7))+20),1,IF(N($U48)&gt;0,AVERAGEIFS($Y$5:$Y$1000,$S$5:$S$1000,ROW(),$T$5:$T$1000,"Sub"),$Y48)))</f>
        <v/>
      </c>
      <c r="AD48" s="63">
        <f>IF($T48="","",IF(AND(ISNUMBER($F48),$F48&lt;=IF($Q48=MesCiclo,InicioCiclo,$Q48+MOD(2-WEEKDAY($Q48),7))+27),1,IF(N($U48)&gt;0,AVERAGEIFS($Z$5:$Z$1000,$S$5:$S$1000,ROW(),$T$5:$T$1000,"Sub"),$Z48)))</f>
        <v/>
      </c>
      <c r="AE48" s="63">
        <f>IF($T48&lt;&gt;"Macro","",IF(COUNTIFS($Q$5:$Q$1000,$Q48,$T$5:$T$1000,"Macro",$G$5:$G$1000,"&gt;0")=0,1/COUNTIFS($Q$5:$Q$1000,$Q48,$T$5:$T$1000,"Macro"),IF(AND(ISNUMBER($G48),N($G48)&gt;0),$G48,SUMIFS($G$5:$G$1000,$Q$5:$Q$1000,$Q48,$T$5:$T$1000,"Macro")/COUNTIFS($Q$5:$Q$1000,$Q48,$T$5:$T$1000,"Macro",$G$5:$G$1000,"&gt;0"))/(COUNTIFS($Q$5:$Q$1000,$Q48,$T$5:$T$1000,"Macro")*SUMIFS($G$5:$G$1000,$Q$5:$Q$1000,$Q48,$T$5:$T$1000,"Macro")/COUNTIFS($Q$5:$Q$1000,$Q48,$T$5:$T$1000,"Macro",$G$5:$G$1000,"&gt;0"))))</f>
        <v/>
      </c>
    </row>
    <row r="49">
      <c r="A49" s="55">
        <f>IF(NOT((COUNTA($B49:$K49)+COUNTA($O49))&gt;0),"",IF($T49="Macro",COUNTIFS($T$5:$T49,"Macro",$Q$5:$Q49,$Q49),IF(N($S49)=0,"?",COUNTIFS(INDEX($T$5:$T$1000,1):INDEX($T$5:$T$1000,$S49-4),"Macro",INDEX($Q$5:$Q$1000,1):INDEX($Q$5:$Q$1000,$S49-4),INDEX($Q$5:$Q$1000,$S49-4))&amp;"."&amp;COUNTIFS($S$5:$S49,$S49,$T$5:$T49,"Sub"))))</f>
        <v/>
      </c>
      <c r="B49" s="56" t="n"/>
      <c r="C49" s="57" t="n"/>
      <c r="D49" s="58" t="n"/>
      <c r="E49" s="58" t="n"/>
      <c r="F49" s="58" t="n"/>
      <c r="G49" s="59" t="n"/>
      <c r="H49" s="59" t="n"/>
      <c r="I49" s="59" t="n"/>
      <c r="J49" s="59" t="n"/>
      <c r="K49" s="59" t="n"/>
      <c r="L49" s="60">
        <f>IF(NOT((COUNTA($B49:$K49)+COUNTA($O49))&gt;0),"",IF(ISNUMBER($F49),1,IF(N($U49)&gt;0,AVERAGEIFS($V$5:$V$1000,$S$5:$S$1000,ROW(),$T$5:$T$1000,"Sub"),$V49)))</f>
        <v/>
      </c>
      <c r="M49" s="55">
        <f>IF($L49="","",IF($L49&gt;=1,"Completado",IF($L49&gt;0,"En curso","Pendiente")))</f>
        <v/>
      </c>
      <c r="N49" s="55">
        <f>IF(NOT((COUNTA($B49:$K49)+COUNTA($O49))&gt;0),"",IF(ISNUMBER($F49),IF(AND(ISNUMBER($E49),$F49&gt;$E49),"Cumplida con "&amp;($F49-$E49)&amp;IF($F49-$E49=1," día"," días")&amp;" de retraso","Cumplida"),IF(N($L49)&gt;=1,"Cumplida",IF(NOT(ISNUMBER($E49)),"Sin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plazo")))))))</f>
        <v/>
      </c>
      <c r="O49" s="57" t="n"/>
      <c r="P49" s="61">
        <f>IF(NOT((COUNTA($B49:$K49)+COUNTA($O49))&gt;0),"",IF((IF($C49="","Falta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",""))="","✔ OK","⚠ "&amp;LEFT(IF($C49="","Falta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",""),LEN(IF($C49="","Falta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",""))-3)))</f>
        <v/>
      </c>
      <c r="Q49" s="62">
        <f>IF(NOT((COUNTA($B49:$K49)+COUNTA($O49))&gt;0),"",IF(AND($T49="Sub",N($S49)&gt;0),IF(ISNUMBER(INDEX($D$5:$D$1000,$S49-4)),DATE(YEAR(INDEX($D$5:$D$1000,$S49-4)),MONTH(INDEX($D$5:$D$1000,$S49-4)),1),IF(ISNUMBER(INDEX($E$5:$E$1000,$S49-4)),DATE(YEAR(INDEX($E$5:$E$1000,$S49-4)),MONTH(INDEX($E$5:$E$1000,$S49-4)),1),MesCiclo)),IF(ISNUMBER($D49),DATE(YEAR($D49),MONTH($D49),1),IF(ISNUMBER($E49),DATE(YEAR($E49),MONTH($E49),1),MesCiclo))))</f>
        <v/>
      </c>
      <c r="R49" s="63">
        <f>IF(OR($Q49="",$Q49&lt;&gt;MesCiclo),"",COUNTIF($Q$5:$Q49,MesCiclo))</f>
        <v/>
      </c>
      <c r="S49" s="63">
        <f>IF($T49="","",IF($T49="Macro",ROW(),IFERROR(LOOKUP(2,1/($T$5:$T49="Macro"),ROW($T$5:$T49)),0)))</f>
        <v/>
      </c>
      <c r="T49" s="63">
        <f>IF(NOT((COUNTA($B49:$K49)+COUNTA($O49))&gt;0),"",IF($B49="Subactividad","Sub","Macro"))</f>
        <v/>
      </c>
      <c r="U49" s="63">
        <f>IF($T49="Macro",COUNTIFS($S$5:$S$1000,ROW(),$T$5:$T$1000,"Sub"),"")</f>
        <v/>
      </c>
      <c r="V49" s="63">
        <f>IF($T49="","",IF(ISNUMBER($F49),1,IFERROR(LOOKUP(2,1/($H49:$K49&lt;&gt;""),$H49:$K49),0)))</f>
        <v/>
      </c>
      <c r="W49" s="63">
        <f>IF($T49="","",IF(AND(ISNUMBER($F49),$F49&lt;=IF($Q49=MesCiclo,InicioCiclo,$Q49+MOD(2-WEEKDAY($Q49),7))+6),1,IF(ISNUMBER($H49),$H49,0)))</f>
        <v/>
      </c>
      <c r="X49" s="63">
        <f>IF($T49="","",IF(AND(ISNUMBER($F49),$F49&lt;=IF($Q49=MesCiclo,InicioCiclo,$Q49+MOD(2-WEEKDAY($Q49),7))+13),1,IF(ISNUMBER($I49),$I49,$W49)))</f>
        <v/>
      </c>
      <c r="Y49" s="63">
        <f>IF($T49="","",IF(AND(ISNUMBER($F49),$F49&lt;=IF($Q49=MesCiclo,InicioCiclo,$Q49+MOD(2-WEEKDAY($Q49),7))+20),1,IF(ISNUMBER($J49),$J49,$X49)))</f>
        <v/>
      </c>
      <c r="Z49" s="63">
        <f>IF($T49="","",IF(AND(ISNUMBER($F49),$F49&lt;=IF($Q49=MesCiclo,InicioCiclo,$Q49+MOD(2-WEEKDAY($Q49),7))+27),1,IF(ISNUMBER($K49),$K49,$Y49)))</f>
        <v/>
      </c>
      <c r="AA49" s="63">
        <f>IF($T49="","",IF(AND(ISNUMBER($F49),$F49&lt;=IF($Q49=MesCiclo,InicioCiclo,$Q49+MOD(2-WEEKDAY($Q49),7))+6),1,IF(N($U49)&gt;0,AVERAGEIFS($W$5:$W$1000,$S$5:$S$1000,ROW(),$T$5:$T$1000,"Sub"),$W49)))</f>
        <v/>
      </c>
      <c r="AB49" s="63">
        <f>IF($T49="","",IF(AND(ISNUMBER($F49),$F49&lt;=IF($Q49=MesCiclo,InicioCiclo,$Q49+MOD(2-WEEKDAY($Q49),7))+13),1,IF(N($U49)&gt;0,AVERAGEIFS($X$5:$X$1000,$S$5:$S$1000,ROW(),$T$5:$T$1000,"Sub"),$X49)))</f>
        <v/>
      </c>
      <c r="AC49" s="63">
        <f>IF($T49="","",IF(AND(ISNUMBER($F49),$F49&lt;=IF($Q49=MesCiclo,InicioCiclo,$Q49+MOD(2-WEEKDAY($Q49),7))+20),1,IF(N($U49)&gt;0,AVERAGEIFS($Y$5:$Y$1000,$S$5:$S$1000,ROW(),$T$5:$T$1000,"Sub"),$Y49)))</f>
        <v/>
      </c>
      <c r="AD49" s="63">
        <f>IF($T49="","",IF(AND(ISNUMBER($F49),$F49&lt;=IF($Q49=MesCiclo,InicioCiclo,$Q49+MOD(2-WEEKDAY($Q49),7))+27),1,IF(N($U49)&gt;0,AVERAGEIFS($Z$5:$Z$1000,$S$5:$S$1000,ROW(),$T$5:$T$1000,"Sub"),$Z49)))</f>
        <v/>
      </c>
      <c r="AE49" s="63">
        <f>IF($T49&lt;&gt;"Macro","",IF(COUNTIFS($Q$5:$Q$1000,$Q49,$T$5:$T$1000,"Macro",$G$5:$G$1000,"&gt;0")=0,1/COUNTIFS($Q$5:$Q$1000,$Q49,$T$5:$T$1000,"Macro"),IF(AND(ISNUMBER($G49),N($G49)&gt;0),$G49,SUMIFS($G$5:$G$1000,$Q$5:$Q$1000,$Q49,$T$5:$T$1000,"Macro")/COUNTIFS($Q$5:$Q$1000,$Q49,$T$5:$T$1000,"Macro",$G$5:$G$1000,"&gt;0"))/(COUNTIFS($Q$5:$Q$1000,$Q49,$T$5:$T$1000,"Macro")*SUMIFS($G$5:$G$1000,$Q$5:$Q$1000,$Q49,$T$5:$T$1000,"Macro")/COUNTIFS($Q$5:$Q$1000,$Q49,$T$5:$T$1000,"Macro",$G$5:$G$1000,"&gt;0"))))</f>
        <v/>
      </c>
    </row>
    <row r="50">
      <c r="A50" s="55">
        <f>IF(NOT((COUNTA($B50:$K50)+COUNTA($O50))&gt;0),"",IF($T50="Macro",COUNTIFS($T$5:$T50,"Macro",$Q$5:$Q50,$Q50),IF(N($S50)=0,"?",COUNTIFS(INDEX($T$5:$T$1000,1):INDEX($T$5:$T$1000,$S50-4),"Macro",INDEX($Q$5:$Q$1000,1):INDEX($Q$5:$Q$1000,$S50-4),INDEX($Q$5:$Q$1000,$S50-4))&amp;"."&amp;COUNTIFS($S$5:$S50,$S50,$T$5:$T50,"Sub"))))</f>
        <v/>
      </c>
      <c r="B50" s="56" t="n"/>
      <c r="C50" s="57" t="n"/>
      <c r="D50" s="58" t="n"/>
      <c r="E50" s="58" t="n"/>
      <c r="F50" s="58" t="n"/>
      <c r="G50" s="59" t="n"/>
      <c r="H50" s="59" t="n"/>
      <c r="I50" s="59" t="n"/>
      <c r="J50" s="59" t="n"/>
      <c r="K50" s="59" t="n"/>
      <c r="L50" s="60">
        <f>IF(NOT((COUNTA($B50:$K50)+COUNTA($O50))&gt;0),"",IF(ISNUMBER($F50),1,IF(N($U50)&gt;0,AVERAGEIFS($V$5:$V$1000,$S$5:$S$1000,ROW(),$T$5:$T$1000,"Sub"),$V50)))</f>
        <v/>
      </c>
      <c r="M50" s="55">
        <f>IF($L50="","",IF($L50&gt;=1,"Completado",IF($L50&gt;0,"En curso","Pendiente")))</f>
        <v/>
      </c>
      <c r="N50" s="55">
        <f>IF(NOT((COUNTA($B50:$K50)+COUNTA($O50))&gt;0),"",IF(ISNUMBER($F50),IF(AND(ISNUMBER($E50),$F50&gt;$E50),"Cumplida con "&amp;($F50-$E50)&amp;IF($F50-$E50=1," día"," días")&amp;" de retraso","Cumplida"),IF(N($L50)&gt;=1,"Cumplida",IF(NOT(ISNUMBER($E50)),"Sin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plazo")))))))</f>
        <v/>
      </c>
      <c r="O50" s="57" t="n"/>
      <c r="P50" s="61">
        <f>IF(NOT((COUNTA($B50:$K50)+COUNTA($O50))&gt;0),"",IF((IF($C50="","Falta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",""))="","✔ OK","⚠ "&amp;LEFT(IF($C50="","Falta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",""),LEN(IF($C50="","Falta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",""))-3)))</f>
        <v/>
      </c>
      <c r="Q50" s="62">
        <f>IF(NOT((COUNTA($B50:$K50)+COUNTA($O50))&gt;0),"",IF(AND($T50="Sub",N($S50)&gt;0),IF(ISNUMBER(INDEX($D$5:$D$1000,$S50-4)),DATE(YEAR(INDEX($D$5:$D$1000,$S50-4)),MONTH(INDEX($D$5:$D$1000,$S50-4)),1),IF(ISNUMBER(INDEX($E$5:$E$1000,$S50-4)),DATE(YEAR(INDEX($E$5:$E$1000,$S50-4)),MONTH(INDEX($E$5:$E$1000,$S50-4)),1),MesCiclo)),IF(ISNUMBER($D50),DATE(YEAR($D50),MONTH($D50),1),IF(ISNUMBER($E50),DATE(YEAR($E50),MONTH($E50),1),MesCiclo))))</f>
        <v/>
      </c>
      <c r="R50" s="63">
        <f>IF(OR($Q50="",$Q50&lt;&gt;MesCiclo),"",COUNTIF($Q$5:$Q50,MesCiclo))</f>
        <v/>
      </c>
      <c r="S50" s="63">
        <f>IF($T50="","",IF($T50="Macro",ROW(),IFERROR(LOOKUP(2,1/($T$5:$T50="Macro"),ROW($T$5:$T50)),0)))</f>
        <v/>
      </c>
      <c r="T50" s="63">
        <f>IF(NOT((COUNTA($B50:$K50)+COUNTA($O50))&gt;0),"",IF($B50="Subactividad","Sub","Macro"))</f>
        <v/>
      </c>
      <c r="U50" s="63">
        <f>IF($T50="Macro",COUNTIFS($S$5:$S$1000,ROW(),$T$5:$T$1000,"Sub"),"")</f>
        <v/>
      </c>
      <c r="V50" s="63">
        <f>IF($T50="","",IF(ISNUMBER($F50),1,IFERROR(LOOKUP(2,1/($H50:$K50&lt;&gt;""),$H50:$K50),0)))</f>
        <v/>
      </c>
      <c r="W50" s="63">
        <f>IF($T50="","",IF(AND(ISNUMBER($F50),$F50&lt;=IF($Q50=MesCiclo,InicioCiclo,$Q50+MOD(2-WEEKDAY($Q50),7))+6),1,IF(ISNUMBER($H50),$H50,0)))</f>
        <v/>
      </c>
      <c r="X50" s="63">
        <f>IF($T50="","",IF(AND(ISNUMBER($F50),$F50&lt;=IF($Q50=MesCiclo,InicioCiclo,$Q50+MOD(2-WEEKDAY($Q50),7))+13),1,IF(ISNUMBER($I50),$I50,$W50)))</f>
        <v/>
      </c>
      <c r="Y50" s="63">
        <f>IF($T50="","",IF(AND(ISNUMBER($F50),$F50&lt;=IF($Q50=MesCiclo,InicioCiclo,$Q50+MOD(2-WEEKDAY($Q50),7))+20),1,IF(ISNUMBER($J50),$J50,$X50)))</f>
        <v/>
      </c>
      <c r="Z50" s="63">
        <f>IF($T50="","",IF(AND(ISNUMBER($F50),$F50&lt;=IF($Q50=MesCiclo,InicioCiclo,$Q50+MOD(2-WEEKDAY($Q50),7))+27),1,IF(ISNUMBER($K50),$K50,$Y50)))</f>
        <v/>
      </c>
      <c r="AA50" s="63">
        <f>IF($T50="","",IF(AND(ISNUMBER($F50),$F50&lt;=IF($Q50=MesCiclo,InicioCiclo,$Q50+MOD(2-WEEKDAY($Q50),7))+6),1,IF(N($U50)&gt;0,AVERAGEIFS($W$5:$W$1000,$S$5:$S$1000,ROW(),$T$5:$T$1000,"Sub"),$W50)))</f>
        <v/>
      </c>
      <c r="AB50" s="63">
        <f>IF($T50="","",IF(AND(ISNUMBER($F50),$F50&lt;=IF($Q50=MesCiclo,InicioCiclo,$Q50+MOD(2-WEEKDAY($Q50),7))+13),1,IF(N($U50)&gt;0,AVERAGEIFS($X$5:$X$1000,$S$5:$S$1000,ROW(),$T$5:$T$1000,"Sub"),$X50)))</f>
        <v/>
      </c>
      <c r="AC50" s="63">
        <f>IF($T50="","",IF(AND(ISNUMBER($F50),$F50&lt;=IF($Q50=MesCiclo,InicioCiclo,$Q50+MOD(2-WEEKDAY($Q50),7))+20),1,IF(N($U50)&gt;0,AVERAGEIFS($Y$5:$Y$1000,$S$5:$S$1000,ROW(),$T$5:$T$1000,"Sub"),$Y50)))</f>
        <v/>
      </c>
      <c r="AD50" s="63">
        <f>IF($T50="","",IF(AND(ISNUMBER($F50),$F50&lt;=IF($Q50=MesCiclo,InicioCiclo,$Q50+MOD(2-WEEKDAY($Q50),7))+27),1,IF(N($U50)&gt;0,AVERAGEIFS($Z$5:$Z$1000,$S$5:$S$1000,ROW(),$T$5:$T$1000,"Sub"),$Z50)))</f>
        <v/>
      </c>
      <c r="AE50" s="63">
        <f>IF($T50&lt;&gt;"Macro","",IF(COUNTIFS($Q$5:$Q$1000,$Q50,$T$5:$T$1000,"Macro",$G$5:$G$1000,"&gt;0")=0,1/COUNTIFS($Q$5:$Q$1000,$Q50,$T$5:$T$1000,"Macro"),IF(AND(ISNUMBER($G50),N($G50)&gt;0),$G50,SUMIFS($G$5:$G$1000,$Q$5:$Q$1000,$Q50,$T$5:$T$1000,"Macro")/COUNTIFS($Q$5:$Q$1000,$Q50,$T$5:$T$1000,"Macro",$G$5:$G$1000,"&gt;0"))/(COUNTIFS($Q$5:$Q$1000,$Q50,$T$5:$T$1000,"Macro")*SUMIFS($G$5:$G$1000,$Q$5:$Q$1000,$Q50,$T$5:$T$1000,"Macro")/COUNTIFS($Q$5:$Q$1000,$Q50,$T$5:$T$1000,"Macro",$G$5:$G$1000,"&gt;0"))))</f>
        <v/>
      </c>
    </row>
    <row r="51">
      <c r="A51" s="55">
        <f>IF(NOT((COUNTA($B51:$K51)+COUNTA($O51))&gt;0),"",IF($T51="Macro",COUNTIFS($T$5:$T51,"Macro",$Q$5:$Q51,$Q51),IF(N($S51)=0,"?",COUNTIFS(INDEX($T$5:$T$1000,1):INDEX($T$5:$T$1000,$S51-4),"Macro",INDEX($Q$5:$Q$1000,1):INDEX($Q$5:$Q$1000,$S51-4),INDEX($Q$5:$Q$1000,$S51-4))&amp;"."&amp;COUNTIFS($S$5:$S51,$S51,$T$5:$T51,"Sub"))))</f>
        <v/>
      </c>
      <c r="B51" s="56" t="n"/>
      <c r="C51" s="57" t="n"/>
      <c r="D51" s="58" t="n"/>
      <c r="E51" s="58" t="n"/>
      <c r="F51" s="58" t="n"/>
      <c r="G51" s="59" t="n"/>
      <c r="H51" s="59" t="n"/>
      <c r="I51" s="59" t="n"/>
      <c r="J51" s="59" t="n"/>
      <c r="K51" s="59" t="n"/>
      <c r="L51" s="60">
        <f>IF(NOT((COUNTA($B51:$K51)+COUNTA($O51))&gt;0),"",IF(ISNUMBER($F51),1,IF(N($U51)&gt;0,AVERAGEIFS($V$5:$V$1000,$S$5:$S$1000,ROW(),$T$5:$T$1000,"Sub"),$V51)))</f>
        <v/>
      </c>
      <c r="M51" s="55">
        <f>IF($L51="","",IF($L51&gt;=1,"Completado",IF($L51&gt;0,"En curso","Pendiente")))</f>
        <v/>
      </c>
      <c r="N51" s="55">
        <f>IF(NOT((COUNTA($B51:$K51)+COUNTA($O51))&gt;0),"",IF(ISNUMBER($F51),IF(AND(ISNUMBER($E51),$F51&gt;$E51),"Cumplida con "&amp;($F51-$E51)&amp;IF($F51-$E51=1," día"," días")&amp;" de retraso","Cumplida"),IF(N($L51)&gt;=1,"Cumplida",IF(NOT(ISNUMBER($E51)),"Sin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plazo")))))))</f>
        <v/>
      </c>
      <c r="O51" s="57" t="n"/>
      <c r="P51" s="61">
        <f>IF(NOT((COUNTA($B51:$K51)+COUNTA($O51))&gt;0),"",IF((IF($C51="","Falta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",""))="","✔ OK","⚠ "&amp;LEFT(IF($C51="","Falta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",""),LEN(IF($C51="","Falta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",""))-3)))</f>
        <v/>
      </c>
      <c r="Q51" s="62">
        <f>IF(NOT((COUNTA($B51:$K51)+COUNTA($O51))&gt;0),"",IF(AND($T51="Sub",N($S51)&gt;0),IF(ISNUMBER(INDEX($D$5:$D$1000,$S51-4)),DATE(YEAR(INDEX($D$5:$D$1000,$S51-4)),MONTH(INDEX($D$5:$D$1000,$S51-4)),1),IF(ISNUMBER(INDEX($E$5:$E$1000,$S51-4)),DATE(YEAR(INDEX($E$5:$E$1000,$S51-4)),MONTH(INDEX($E$5:$E$1000,$S51-4)),1),MesCiclo)),IF(ISNUMBER($D51),DATE(YEAR($D51),MONTH($D51),1),IF(ISNUMBER($E51),DATE(YEAR($E51),MONTH($E51),1),MesCiclo))))</f>
        <v/>
      </c>
      <c r="R51" s="63">
        <f>IF(OR($Q51="",$Q51&lt;&gt;MesCiclo),"",COUNTIF($Q$5:$Q51,MesCiclo))</f>
        <v/>
      </c>
      <c r="S51" s="63">
        <f>IF($T51="","",IF($T51="Macro",ROW(),IFERROR(LOOKUP(2,1/($T$5:$T51="Macro"),ROW($T$5:$T51)),0)))</f>
        <v/>
      </c>
      <c r="T51" s="63">
        <f>IF(NOT((COUNTA($B51:$K51)+COUNTA($O51))&gt;0),"",IF($B51="Subactividad","Sub","Macro"))</f>
        <v/>
      </c>
      <c r="U51" s="63">
        <f>IF($T51="Macro",COUNTIFS($S$5:$S$1000,ROW(),$T$5:$T$1000,"Sub"),"")</f>
        <v/>
      </c>
      <c r="V51" s="63">
        <f>IF($T51="","",IF(ISNUMBER($F51),1,IFERROR(LOOKUP(2,1/($H51:$K51&lt;&gt;""),$H51:$K51),0)))</f>
        <v/>
      </c>
      <c r="W51" s="63">
        <f>IF($T51="","",IF(AND(ISNUMBER($F51),$F51&lt;=IF($Q51=MesCiclo,InicioCiclo,$Q51+MOD(2-WEEKDAY($Q51),7))+6),1,IF(ISNUMBER($H51),$H51,0)))</f>
        <v/>
      </c>
      <c r="X51" s="63">
        <f>IF($T51="","",IF(AND(ISNUMBER($F51),$F51&lt;=IF($Q51=MesCiclo,InicioCiclo,$Q51+MOD(2-WEEKDAY($Q51),7))+13),1,IF(ISNUMBER($I51),$I51,$W51)))</f>
        <v/>
      </c>
      <c r="Y51" s="63">
        <f>IF($T51="","",IF(AND(ISNUMBER($F51),$F51&lt;=IF($Q51=MesCiclo,InicioCiclo,$Q51+MOD(2-WEEKDAY($Q51),7))+20),1,IF(ISNUMBER($J51),$J51,$X51)))</f>
        <v/>
      </c>
      <c r="Z51" s="63">
        <f>IF($T51="","",IF(AND(ISNUMBER($F51),$F51&lt;=IF($Q51=MesCiclo,InicioCiclo,$Q51+MOD(2-WEEKDAY($Q51),7))+27),1,IF(ISNUMBER($K51),$K51,$Y51)))</f>
        <v/>
      </c>
      <c r="AA51" s="63">
        <f>IF($T51="","",IF(AND(ISNUMBER($F51),$F51&lt;=IF($Q51=MesCiclo,InicioCiclo,$Q51+MOD(2-WEEKDAY($Q51),7))+6),1,IF(N($U51)&gt;0,AVERAGEIFS($W$5:$W$1000,$S$5:$S$1000,ROW(),$T$5:$T$1000,"Sub"),$W51)))</f>
        <v/>
      </c>
      <c r="AB51" s="63">
        <f>IF($T51="","",IF(AND(ISNUMBER($F51),$F51&lt;=IF($Q51=MesCiclo,InicioCiclo,$Q51+MOD(2-WEEKDAY($Q51),7))+13),1,IF(N($U51)&gt;0,AVERAGEIFS($X$5:$X$1000,$S$5:$S$1000,ROW(),$T$5:$T$1000,"Sub"),$X51)))</f>
        <v/>
      </c>
      <c r="AC51" s="63">
        <f>IF($T51="","",IF(AND(ISNUMBER($F51),$F51&lt;=IF($Q51=MesCiclo,InicioCiclo,$Q51+MOD(2-WEEKDAY($Q51),7))+20),1,IF(N($U51)&gt;0,AVERAGEIFS($Y$5:$Y$1000,$S$5:$S$1000,ROW(),$T$5:$T$1000,"Sub"),$Y51)))</f>
        <v/>
      </c>
      <c r="AD51" s="63">
        <f>IF($T51="","",IF(AND(ISNUMBER($F51),$F51&lt;=IF($Q51=MesCiclo,InicioCiclo,$Q51+MOD(2-WEEKDAY($Q51),7))+27),1,IF(N($U51)&gt;0,AVERAGEIFS($Z$5:$Z$1000,$S$5:$S$1000,ROW(),$T$5:$T$1000,"Sub"),$Z51)))</f>
        <v/>
      </c>
      <c r="AE51" s="63">
        <f>IF($T51&lt;&gt;"Macro","",IF(COUNTIFS($Q$5:$Q$1000,$Q51,$T$5:$T$1000,"Macro",$G$5:$G$1000,"&gt;0")=0,1/COUNTIFS($Q$5:$Q$1000,$Q51,$T$5:$T$1000,"Macro"),IF(AND(ISNUMBER($G51),N($G51)&gt;0),$G51,SUMIFS($G$5:$G$1000,$Q$5:$Q$1000,$Q51,$T$5:$T$1000,"Macro")/COUNTIFS($Q$5:$Q$1000,$Q51,$T$5:$T$1000,"Macro",$G$5:$G$1000,"&gt;0"))/(COUNTIFS($Q$5:$Q$1000,$Q51,$T$5:$T$1000,"Macro")*SUMIFS($G$5:$G$1000,$Q$5:$Q$1000,$Q51,$T$5:$T$1000,"Macro")/COUNTIFS($Q$5:$Q$1000,$Q51,$T$5:$T$1000,"Macro",$G$5:$G$1000,"&gt;0"))))</f>
        <v/>
      </c>
    </row>
    <row r="52">
      <c r="A52" s="55">
        <f>IF(NOT((COUNTA($B52:$K52)+COUNTA($O52))&gt;0),"",IF($T52="Macro",COUNTIFS($T$5:$T52,"Macro",$Q$5:$Q52,$Q52),IF(N($S52)=0,"?",COUNTIFS(INDEX($T$5:$T$1000,1):INDEX($T$5:$T$1000,$S52-4),"Macro",INDEX($Q$5:$Q$1000,1):INDEX($Q$5:$Q$1000,$S52-4),INDEX($Q$5:$Q$1000,$S52-4))&amp;"."&amp;COUNTIFS($S$5:$S52,$S52,$T$5:$T52,"Sub"))))</f>
        <v/>
      </c>
      <c r="B52" s="56" t="n"/>
      <c r="C52" s="57" t="n"/>
      <c r="D52" s="58" t="n"/>
      <c r="E52" s="58" t="n"/>
      <c r="F52" s="58" t="n"/>
      <c r="G52" s="59" t="n"/>
      <c r="H52" s="59" t="n"/>
      <c r="I52" s="59" t="n"/>
      <c r="J52" s="59" t="n"/>
      <c r="K52" s="59" t="n"/>
      <c r="L52" s="60">
        <f>IF(NOT((COUNTA($B52:$K52)+COUNTA($O52))&gt;0),"",IF(ISNUMBER($F52),1,IF(N($U52)&gt;0,AVERAGEIFS($V$5:$V$1000,$S$5:$S$1000,ROW(),$T$5:$T$1000,"Sub"),$V52)))</f>
        <v/>
      </c>
      <c r="M52" s="55">
        <f>IF($L52="","",IF($L52&gt;=1,"Completado",IF($L52&gt;0,"En curso","Pendiente")))</f>
        <v/>
      </c>
      <c r="N52" s="55">
        <f>IF(NOT((COUNTA($B52:$K52)+COUNTA($O52))&gt;0),"",IF(ISNUMBER($F52),IF(AND(ISNUMBER($E52),$F52&gt;$E52),"Cumplida con "&amp;($F52-$E52)&amp;IF($F52-$E52=1," día"," días")&amp;" de retraso","Cumplida"),IF(N($L52)&gt;=1,"Cumplida",IF(NOT(ISNUMBER($E52)),"Sin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plazo")))))))</f>
        <v/>
      </c>
      <c r="O52" s="57" t="n"/>
      <c r="P52" s="61">
        <f>IF(NOT((COUNTA($B52:$K52)+COUNTA($O52))&gt;0),"",IF((IF($C52="","Falta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",""))="","✔ OK","⚠ "&amp;LEFT(IF($C52="","Falta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",""),LEN(IF($C52="","Falta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",""))-3)))</f>
        <v/>
      </c>
      <c r="Q52" s="62">
        <f>IF(NOT((COUNTA($B52:$K52)+COUNTA($O52))&gt;0),"",IF(AND($T52="Sub",N($S52)&gt;0),IF(ISNUMBER(INDEX($D$5:$D$1000,$S52-4)),DATE(YEAR(INDEX($D$5:$D$1000,$S52-4)),MONTH(INDEX($D$5:$D$1000,$S52-4)),1),IF(ISNUMBER(INDEX($E$5:$E$1000,$S52-4)),DATE(YEAR(INDEX($E$5:$E$1000,$S52-4)),MONTH(INDEX($E$5:$E$1000,$S52-4)),1),MesCiclo)),IF(ISNUMBER($D52),DATE(YEAR($D52),MONTH($D52),1),IF(ISNUMBER($E52),DATE(YEAR($E52),MONTH($E52),1),MesCiclo))))</f>
        <v/>
      </c>
      <c r="R52" s="63">
        <f>IF(OR($Q52="",$Q52&lt;&gt;MesCiclo),"",COUNTIF($Q$5:$Q52,MesCiclo))</f>
        <v/>
      </c>
      <c r="S52" s="63">
        <f>IF($T52="","",IF($T52="Macro",ROW(),IFERROR(LOOKUP(2,1/($T$5:$T52="Macro"),ROW($T$5:$T52)),0)))</f>
        <v/>
      </c>
      <c r="T52" s="63">
        <f>IF(NOT((COUNTA($B52:$K52)+COUNTA($O52))&gt;0),"",IF($B52="Subactividad","Sub","Macro"))</f>
        <v/>
      </c>
      <c r="U52" s="63">
        <f>IF($T52="Macro",COUNTIFS($S$5:$S$1000,ROW(),$T$5:$T$1000,"Sub"),"")</f>
        <v/>
      </c>
      <c r="V52" s="63">
        <f>IF($T52="","",IF(ISNUMBER($F52),1,IFERROR(LOOKUP(2,1/($H52:$K52&lt;&gt;""),$H52:$K52),0)))</f>
        <v/>
      </c>
      <c r="W52" s="63">
        <f>IF($T52="","",IF(AND(ISNUMBER($F52),$F52&lt;=IF($Q52=MesCiclo,InicioCiclo,$Q52+MOD(2-WEEKDAY($Q52),7))+6),1,IF(ISNUMBER($H52),$H52,0)))</f>
        <v/>
      </c>
      <c r="X52" s="63">
        <f>IF($T52="","",IF(AND(ISNUMBER($F52),$F52&lt;=IF($Q52=MesCiclo,InicioCiclo,$Q52+MOD(2-WEEKDAY($Q52),7))+13),1,IF(ISNUMBER($I52),$I52,$W52)))</f>
        <v/>
      </c>
      <c r="Y52" s="63">
        <f>IF($T52="","",IF(AND(ISNUMBER($F52),$F52&lt;=IF($Q52=MesCiclo,InicioCiclo,$Q52+MOD(2-WEEKDAY($Q52),7))+20),1,IF(ISNUMBER($J52),$J52,$X52)))</f>
        <v/>
      </c>
      <c r="Z52" s="63">
        <f>IF($T52="","",IF(AND(ISNUMBER($F52),$F52&lt;=IF($Q52=MesCiclo,InicioCiclo,$Q52+MOD(2-WEEKDAY($Q52),7))+27),1,IF(ISNUMBER($K52),$K52,$Y52)))</f>
        <v/>
      </c>
      <c r="AA52" s="63">
        <f>IF($T52="","",IF(AND(ISNUMBER($F52),$F52&lt;=IF($Q52=MesCiclo,InicioCiclo,$Q52+MOD(2-WEEKDAY($Q52),7))+6),1,IF(N($U52)&gt;0,AVERAGEIFS($W$5:$W$1000,$S$5:$S$1000,ROW(),$T$5:$T$1000,"Sub"),$W52)))</f>
        <v/>
      </c>
      <c r="AB52" s="63">
        <f>IF($T52="","",IF(AND(ISNUMBER($F52),$F52&lt;=IF($Q52=MesCiclo,InicioCiclo,$Q52+MOD(2-WEEKDAY($Q52),7))+13),1,IF(N($U52)&gt;0,AVERAGEIFS($X$5:$X$1000,$S$5:$S$1000,ROW(),$T$5:$T$1000,"Sub"),$X52)))</f>
        <v/>
      </c>
      <c r="AC52" s="63">
        <f>IF($T52="","",IF(AND(ISNUMBER($F52),$F52&lt;=IF($Q52=MesCiclo,InicioCiclo,$Q52+MOD(2-WEEKDAY($Q52),7))+20),1,IF(N($U52)&gt;0,AVERAGEIFS($Y$5:$Y$1000,$S$5:$S$1000,ROW(),$T$5:$T$1000,"Sub"),$Y52)))</f>
        <v/>
      </c>
      <c r="AD52" s="63">
        <f>IF($T52="","",IF(AND(ISNUMBER($F52),$F52&lt;=IF($Q52=MesCiclo,InicioCiclo,$Q52+MOD(2-WEEKDAY($Q52),7))+27),1,IF(N($U52)&gt;0,AVERAGEIFS($Z$5:$Z$1000,$S$5:$S$1000,ROW(),$T$5:$T$1000,"Sub"),$Z52)))</f>
        <v/>
      </c>
      <c r="AE52" s="63">
        <f>IF($T52&lt;&gt;"Macro","",IF(COUNTIFS($Q$5:$Q$1000,$Q52,$T$5:$T$1000,"Macro",$G$5:$G$1000,"&gt;0")=0,1/COUNTIFS($Q$5:$Q$1000,$Q52,$T$5:$T$1000,"Macro"),IF(AND(ISNUMBER($G52),N($G52)&gt;0),$G52,SUMIFS($G$5:$G$1000,$Q$5:$Q$1000,$Q52,$T$5:$T$1000,"Macro")/COUNTIFS($Q$5:$Q$1000,$Q52,$T$5:$T$1000,"Macro",$G$5:$G$1000,"&gt;0"))/(COUNTIFS($Q$5:$Q$1000,$Q52,$T$5:$T$1000,"Macro")*SUMIFS($G$5:$G$1000,$Q$5:$Q$1000,$Q52,$T$5:$T$1000,"Macro")/COUNTIFS($Q$5:$Q$1000,$Q52,$T$5:$T$1000,"Macro",$G$5:$G$1000,"&gt;0"))))</f>
        <v/>
      </c>
    </row>
    <row r="53">
      <c r="A53" s="55">
        <f>IF(NOT((COUNTA($B53:$K53)+COUNTA($O53))&gt;0),"",IF($T53="Macro",COUNTIFS($T$5:$T53,"Macro",$Q$5:$Q53,$Q53),IF(N($S53)=0,"?",COUNTIFS(INDEX($T$5:$T$1000,1):INDEX($T$5:$T$1000,$S53-4),"Macro",INDEX($Q$5:$Q$1000,1):INDEX($Q$5:$Q$1000,$S53-4),INDEX($Q$5:$Q$1000,$S53-4))&amp;"."&amp;COUNTIFS($S$5:$S53,$S53,$T$5:$T53,"Sub"))))</f>
        <v/>
      </c>
      <c r="B53" s="56" t="n"/>
      <c r="C53" s="57" t="n"/>
      <c r="D53" s="58" t="n"/>
      <c r="E53" s="58" t="n"/>
      <c r="F53" s="58" t="n"/>
      <c r="G53" s="59" t="n"/>
      <c r="H53" s="59" t="n"/>
      <c r="I53" s="59" t="n"/>
      <c r="J53" s="59" t="n"/>
      <c r="K53" s="59" t="n"/>
      <c r="L53" s="60">
        <f>IF(NOT((COUNTA($B53:$K53)+COUNTA($O53))&gt;0),"",IF(ISNUMBER($F53),1,IF(N($U53)&gt;0,AVERAGEIFS($V$5:$V$1000,$S$5:$S$1000,ROW(),$T$5:$T$1000,"Sub"),$V53)))</f>
        <v/>
      </c>
      <c r="M53" s="55">
        <f>IF($L53="","",IF($L53&gt;=1,"Completado",IF($L53&gt;0,"En curso","Pendiente")))</f>
        <v/>
      </c>
      <c r="N53" s="55">
        <f>IF(NOT((COUNTA($B53:$K53)+COUNTA($O53))&gt;0),"",IF(ISNUMBER($F53),IF(AND(ISNUMBER($E53),$F53&gt;$E53),"Cumplida con "&amp;($F53-$E53)&amp;IF($F53-$E53=1," día"," días")&amp;" de retraso","Cumplida"),IF(N($L53)&gt;=1,"Cumplida",IF(NOT(ISNUMBER($E53)),"Sin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plazo")))))))</f>
        <v/>
      </c>
      <c r="O53" s="57" t="n"/>
      <c r="P53" s="61">
        <f>IF(NOT((COUNTA($B53:$K53)+COUNTA($O53))&gt;0),"",IF((IF($C53="","Falta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",""))="","✔ OK","⚠ "&amp;LEFT(IF($C53="","Falta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",""),LEN(IF($C53="","Falta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",""))-3)))</f>
        <v/>
      </c>
      <c r="Q53" s="62">
        <f>IF(NOT((COUNTA($B53:$K53)+COUNTA($O53))&gt;0),"",IF(AND($T53="Sub",N($S53)&gt;0),IF(ISNUMBER(INDEX($D$5:$D$1000,$S53-4)),DATE(YEAR(INDEX($D$5:$D$1000,$S53-4)),MONTH(INDEX($D$5:$D$1000,$S53-4)),1),IF(ISNUMBER(INDEX($E$5:$E$1000,$S53-4)),DATE(YEAR(INDEX($E$5:$E$1000,$S53-4)),MONTH(INDEX($E$5:$E$1000,$S53-4)),1),MesCiclo)),IF(ISNUMBER($D53),DATE(YEAR($D53),MONTH($D53),1),IF(ISNUMBER($E53),DATE(YEAR($E53),MONTH($E53),1),MesCiclo))))</f>
        <v/>
      </c>
      <c r="R53" s="63">
        <f>IF(OR($Q53="",$Q53&lt;&gt;MesCiclo),"",COUNTIF($Q$5:$Q53,MesCiclo))</f>
        <v/>
      </c>
      <c r="S53" s="63">
        <f>IF($T53="","",IF($T53="Macro",ROW(),IFERROR(LOOKUP(2,1/($T$5:$T53="Macro"),ROW($T$5:$T53)),0)))</f>
        <v/>
      </c>
      <c r="T53" s="63">
        <f>IF(NOT((COUNTA($B53:$K53)+COUNTA($O53))&gt;0),"",IF($B53="Subactividad","Sub","Macro"))</f>
        <v/>
      </c>
      <c r="U53" s="63">
        <f>IF($T53="Macro",COUNTIFS($S$5:$S$1000,ROW(),$T$5:$T$1000,"Sub"),"")</f>
        <v/>
      </c>
      <c r="V53" s="63">
        <f>IF($T53="","",IF(ISNUMBER($F53),1,IFERROR(LOOKUP(2,1/($H53:$K53&lt;&gt;""),$H53:$K53),0)))</f>
        <v/>
      </c>
      <c r="W53" s="63">
        <f>IF($T53="","",IF(AND(ISNUMBER($F53),$F53&lt;=IF($Q53=MesCiclo,InicioCiclo,$Q53+MOD(2-WEEKDAY($Q53),7))+6),1,IF(ISNUMBER($H53),$H53,0)))</f>
        <v/>
      </c>
      <c r="X53" s="63">
        <f>IF($T53="","",IF(AND(ISNUMBER($F53),$F53&lt;=IF($Q53=MesCiclo,InicioCiclo,$Q53+MOD(2-WEEKDAY($Q53),7))+13),1,IF(ISNUMBER($I53),$I53,$W53)))</f>
        <v/>
      </c>
      <c r="Y53" s="63">
        <f>IF($T53="","",IF(AND(ISNUMBER($F53),$F53&lt;=IF($Q53=MesCiclo,InicioCiclo,$Q53+MOD(2-WEEKDAY($Q53),7))+20),1,IF(ISNUMBER($J53),$J53,$X53)))</f>
        <v/>
      </c>
      <c r="Z53" s="63">
        <f>IF($T53="","",IF(AND(ISNUMBER($F53),$F53&lt;=IF($Q53=MesCiclo,InicioCiclo,$Q53+MOD(2-WEEKDAY($Q53),7))+27),1,IF(ISNUMBER($K53),$K53,$Y53)))</f>
        <v/>
      </c>
      <c r="AA53" s="63">
        <f>IF($T53="","",IF(AND(ISNUMBER($F53),$F53&lt;=IF($Q53=MesCiclo,InicioCiclo,$Q53+MOD(2-WEEKDAY($Q53),7))+6),1,IF(N($U53)&gt;0,AVERAGEIFS($W$5:$W$1000,$S$5:$S$1000,ROW(),$T$5:$T$1000,"Sub"),$W53)))</f>
        <v/>
      </c>
      <c r="AB53" s="63">
        <f>IF($T53="","",IF(AND(ISNUMBER($F53),$F53&lt;=IF($Q53=MesCiclo,InicioCiclo,$Q53+MOD(2-WEEKDAY($Q53),7))+13),1,IF(N($U53)&gt;0,AVERAGEIFS($X$5:$X$1000,$S$5:$S$1000,ROW(),$T$5:$T$1000,"Sub"),$X53)))</f>
        <v/>
      </c>
      <c r="AC53" s="63">
        <f>IF($T53="","",IF(AND(ISNUMBER($F53),$F53&lt;=IF($Q53=MesCiclo,InicioCiclo,$Q53+MOD(2-WEEKDAY($Q53),7))+20),1,IF(N($U53)&gt;0,AVERAGEIFS($Y$5:$Y$1000,$S$5:$S$1000,ROW(),$T$5:$T$1000,"Sub"),$Y53)))</f>
        <v/>
      </c>
      <c r="AD53" s="63">
        <f>IF($T53="","",IF(AND(ISNUMBER($F53),$F53&lt;=IF($Q53=MesCiclo,InicioCiclo,$Q53+MOD(2-WEEKDAY($Q53),7))+27),1,IF(N($U53)&gt;0,AVERAGEIFS($Z$5:$Z$1000,$S$5:$S$1000,ROW(),$T$5:$T$1000,"Sub"),$Z53)))</f>
        <v/>
      </c>
      <c r="AE53" s="63">
        <f>IF($T53&lt;&gt;"Macro","",IF(COUNTIFS($Q$5:$Q$1000,$Q53,$T$5:$T$1000,"Macro",$G$5:$G$1000,"&gt;0")=0,1/COUNTIFS($Q$5:$Q$1000,$Q53,$T$5:$T$1000,"Macro"),IF(AND(ISNUMBER($G53),N($G53)&gt;0),$G53,SUMIFS($G$5:$G$1000,$Q$5:$Q$1000,$Q53,$T$5:$T$1000,"Macro")/COUNTIFS($Q$5:$Q$1000,$Q53,$T$5:$T$1000,"Macro",$G$5:$G$1000,"&gt;0"))/(COUNTIFS($Q$5:$Q$1000,$Q53,$T$5:$T$1000,"Macro")*SUMIFS($G$5:$G$1000,$Q$5:$Q$1000,$Q53,$T$5:$T$1000,"Macro")/COUNTIFS($Q$5:$Q$1000,$Q53,$T$5:$T$1000,"Macro",$G$5:$G$1000,"&gt;0"))))</f>
        <v/>
      </c>
    </row>
    <row r="54">
      <c r="A54" s="55">
        <f>IF(NOT((COUNTA($B54:$K54)+COUNTA($O54))&gt;0),"",IF($T54="Macro",COUNTIFS($T$5:$T54,"Macro",$Q$5:$Q54,$Q54),IF(N($S54)=0,"?",COUNTIFS(INDEX($T$5:$T$1000,1):INDEX($T$5:$T$1000,$S54-4),"Macro",INDEX($Q$5:$Q$1000,1):INDEX($Q$5:$Q$1000,$S54-4),INDEX($Q$5:$Q$1000,$S54-4))&amp;"."&amp;COUNTIFS($S$5:$S54,$S54,$T$5:$T54,"Sub"))))</f>
        <v/>
      </c>
      <c r="B54" s="56" t="n"/>
      <c r="C54" s="57" t="n"/>
      <c r="D54" s="58" t="n"/>
      <c r="E54" s="58" t="n"/>
      <c r="F54" s="58" t="n"/>
      <c r="G54" s="59" t="n"/>
      <c r="H54" s="59" t="n"/>
      <c r="I54" s="59" t="n"/>
      <c r="J54" s="59" t="n"/>
      <c r="K54" s="59" t="n"/>
      <c r="L54" s="60">
        <f>IF(NOT((COUNTA($B54:$K54)+COUNTA($O54))&gt;0),"",IF(ISNUMBER($F54),1,IF(N($U54)&gt;0,AVERAGEIFS($V$5:$V$1000,$S$5:$S$1000,ROW(),$T$5:$T$1000,"Sub"),$V54)))</f>
        <v/>
      </c>
      <c r="M54" s="55">
        <f>IF($L54="","",IF($L54&gt;=1,"Completado",IF($L54&gt;0,"En curso","Pendiente")))</f>
        <v/>
      </c>
      <c r="N54" s="55">
        <f>IF(NOT((COUNTA($B54:$K54)+COUNTA($O54))&gt;0),"",IF(ISNUMBER($F54),IF(AND(ISNUMBER($E54),$F54&gt;$E54),"Cumplida con "&amp;($F54-$E54)&amp;IF($F54-$E54=1," día"," días")&amp;" de retraso","Cumplida"),IF(N($L54)&gt;=1,"Cumplida",IF(NOT(ISNUMBER($E54)),"Sin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plazo")))))))</f>
        <v/>
      </c>
      <c r="O54" s="57" t="n"/>
      <c r="P54" s="61">
        <f>IF(NOT((COUNTA($B54:$K54)+COUNTA($O54))&gt;0),"",IF((IF($C54="","Falta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",""))="","✔ OK","⚠ "&amp;LEFT(IF($C54="","Falta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",""),LEN(IF($C54="","Falta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",""))-3)))</f>
        <v/>
      </c>
      <c r="Q54" s="62">
        <f>IF(NOT((COUNTA($B54:$K54)+COUNTA($O54))&gt;0),"",IF(AND($T54="Sub",N($S54)&gt;0),IF(ISNUMBER(INDEX($D$5:$D$1000,$S54-4)),DATE(YEAR(INDEX($D$5:$D$1000,$S54-4)),MONTH(INDEX($D$5:$D$1000,$S54-4)),1),IF(ISNUMBER(INDEX($E$5:$E$1000,$S54-4)),DATE(YEAR(INDEX($E$5:$E$1000,$S54-4)),MONTH(INDEX($E$5:$E$1000,$S54-4)),1),MesCiclo)),IF(ISNUMBER($D54),DATE(YEAR($D54),MONTH($D54),1),IF(ISNUMBER($E54),DATE(YEAR($E54),MONTH($E54),1),MesCiclo))))</f>
        <v/>
      </c>
      <c r="R54" s="63">
        <f>IF(OR($Q54="",$Q54&lt;&gt;MesCiclo),"",COUNTIF($Q$5:$Q54,MesCiclo))</f>
        <v/>
      </c>
      <c r="S54" s="63">
        <f>IF($T54="","",IF($T54="Macro",ROW(),IFERROR(LOOKUP(2,1/($T$5:$T54="Macro"),ROW($T$5:$T54)),0)))</f>
        <v/>
      </c>
      <c r="T54" s="63">
        <f>IF(NOT((COUNTA($B54:$K54)+COUNTA($O54))&gt;0),"",IF($B54="Subactividad","Sub","Macro"))</f>
        <v/>
      </c>
      <c r="U54" s="63">
        <f>IF($T54="Macro",COUNTIFS($S$5:$S$1000,ROW(),$T$5:$T$1000,"Sub"),"")</f>
        <v/>
      </c>
      <c r="V54" s="63">
        <f>IF($T54="","",IF(ISNUMBER($F54),1,IFERROR(LOOKUP(2,1/($H54:$K54&lt;&gt;""),$H54:$K54),0)))</f>
        <v/>
      </c>
      <c r="W54" s="63">
        <f>IF($T54="","",IF(AND(ISNUMBER($F54),$F54&lt;=IF($Q54=MesCiclo,InicioCiclo,$Q54+MOD(2-WEEKDAY($Q54),7))+6),1,IF(ISNUMBER($H54),$H54,0)))</f>
        <v/>
      </c>
      <c r="X54" s="63">
        <f>IF($T54="","",IF(AND(ISNUMBER($F54),$F54&lt;=IF($Q54=MesCiclo,InicioCiclo,$Q54+MOD(2-WEEKDAY($Q54),7))+13),1,IF(ISNUMBER($I54),$I54,$W54)))</f>
        <v/>
      </c>
      <c r="Y54" s="63">
        <f>IF($T54="","",IF(AND(ISNUMBER($F54),$F54&lt;=IF($Q54=MesCiclo,InicioCiclo,$Q54+MOD(2-WEEKDAY($Q54),7))+20),1,IF(ISNUMBER($J54),$J54,$X54)))</f>
        <v/>
      </c>
      <c r="Z54" s="63">
        <f>IF($T54="","",IF(AND(ISNUMBER($F54),$F54&lt;=IF($Q54=MesCiclo,InicioCiclo,$Q54+MOD(2-WEEKDAY($Q54),7))+27),1,IF(ISNUMBER($K54),$K54,$Y54)))</f>
        <v/>
      </c>
      <c r="AA54" s="63">
        <f>IF($T54="","",IF(AND(ISNUMBER($F54),$F54&lt;=IF($Q54=MesCiclo,InicioCiclo,$Q54+MOD(2-WEEKDAY($Q54),7))+6),1,IF(N($U54)&gt;0,AVERAGEIFS($W$5:$W$1000,$S$5:$S$1000,ROW(),$T$5:$T$1000,"Sub"),$W54)))</f>
        <v/>
      </c>
      <c r="AB54" s="63">
        <f>IF($T54="","",IF(AND(ISNUMBER($F54),$F54&lt;=IF($Q54=MesCiclo,InicioCiclo,$Q54+MOD(2-WEEKDAY($Q54),7))+13),1,IF(N($U54)&gt;0,AVERAGEIFS($X$5:$X$1000,$S$5:$S$1000,ROW(),$T$5:$T$1000,"Sub"),$X54)))</f>
        <v/>
      </c>
      <c r="AC54" s="63">
        <f>IF($T54="","",IF(AND(ISNUMBER($F54),$F54&lt;=IF($Q54=MesCiclo,InicioCiclo,$Q54+MOD(2-WEEKDAY($Q54),7))+20),1,IF(N($U54)&gt;0,AVERAGEIFS($Y$5:$Y$1000,$S$5:$S$1000,ROW(),$T$5:$T$1000,"Sub"),$Y54)))</f>
        <v/>
      </c>
      <c r="AD54" s="63">
        <f>IF($T54="","",IF(AND(ISNUMBER($F54),$F54&lt;=IF($Q54=MesCiclo,InicioCiclo,$Q54+MOD(2-WEEKDAY($Q54),7))+27),1,IF(N($U54)&gt;0,AVERAGEIFS($Z$5:$Z$1000,$S$5:$S$1000,ROW(),$T$5:$T$1000,"Sub"),$Z54)))</f>
        <v/>
      </c>
      <c r="AE54" s="63">
        <f>IF($T54&lt;&gt;"Macro","",IF(COUNTIFS($Q$5:$Q$1000,$Q54,$T$5:$T$1000,"Macro",$G$5:$G$1000,"&gt;0")=0,1/COUNTIFS($Q$5:$Q$1000,$Q54,$T$5:$T$1000,"Macro"),IF(AND(ISNUMBER($G54),N($G54)&gt;0),$G54,SUMIFS($G$5:$G$1000,$Q$5:$Q$1000,$Q54,$T$5:$T$1000,"Macro")/COUNTIFS($Q$5:$Q$1000,$Q54,$T$5:$T$1000,"Macro",$G$5:$G$1000,"&gt;0"))/(COUNTIFS($Q$5:$Q$1000,$Q54,$T$5:$T$1000,"Macro")*SUMIFS($G$5:$G$1000,$Q$5:$Q$1000,$Q54,$T$5:$T$1000,"Macro")/COUNTIFS($Q$5:$Q$1000,$Q54,$T$5:$T$1000,"Macro",$G$5:$G$1000,"&gt;0"))))</f>
        <v/>
      </c>
    </row>
    <row r="55">
      <c r="A55" s="55">
        <f>IF(NOT((COUNTA($B55:$K55)+COUNTA($O55))&gt;0),"",IF($T55="Macro",COUNTIFS($T$5:$T55,"Macro",$Q$5:$Q55,$Q55),IF(N($S55)=0,"?",COUNTIFS(INDEX($T$5:$T$1000,1):INDEX($T$5:$T$1000,$S55-4),"Macro",INDEX($Q$5:$Q$1000,1):INDEX($Q$5:$Q$1000,$S55-4),INDEX($Q$5:$Q$1000,$S55-4))&amp;"."&amp;COUNTIFS($S$5:$S55,$S55,$T$5:$T55,"Sub"))))</f>
        <v/>
      </c>
      <c r="B55" s="56" t="n"/>
      <c r="C55" s="57" t="n"/>
      <c r="D55" s="58" t="n"/>
      <c r="E55" s="58" t="n"/>
      <c r="F55" s="58" t="n"/>
      <c r="G55" s="59" t="n"/>
      <c r="H55" s="59" t="n"/>
      <c r="I55" s="59" t="n"/>
      <c r="J55" s="59" t="n"/>
      <c r="K55" s="59" t="n"/>
      <c r="L55" s="60">
        <f>IF(NOT((COUNTA($B55:$K55)+COUNTA($O55))&gt;0),"",IF(ISNUMBER($F55),1,IF(N($U55)&gt;0,AVERAGEIFS($V$5:$V$1000,$S$5:$S$1000,ROW(),$T$5:$T$1000,"Sub"),$V55)))</f>
        <v/>
      </c>
      <c r="M55" s="55">
        <f>IF($L55="","",IF($L55&gt;=1,"Completado",IF($L55&gt;0,"En curso","Pendiente")))</f>
        <v/>
      </c>
      <c r="N55" s="55">
        <f>IF(NOT((COUNTA($B55:$K55)+COUNTA($O55))&gt;0),"",IF(ISNUMBER($F55),IF(AND(ISNUMBER($E55),$F55&gt;$E55),"Cumplida con "&amp;($F55-$E55)&amp;IF($F55-$E55=1," día"," días")&amp;" de retraso","Cumplida"),IF(N($L55)&gt;=1,"Cumplida",IF(NOT(ISNUMBER($E55)),"Sin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plazo")))))))</f>
        <v/>
      </c>
      <c r="O55" s="57" t="n"/>
      <c r="P55" s="61">
        <f>IF(NOT((COUNTA($B55:$K55)+COUNTA($O55))&gt;0),"",IF((IF($C55="","Falta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",""))="","✔ OK","⚠ "&amp;LEFT(IF($C55="","Falta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",""),LEN(IF($C55="","Falta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",""))-3)))</f>
        <v/>
      </c>
      <c r="Q55" s="62">
        <f>IF(NOT((COUNTA($B55:$K55)+COUNTA($O55))&gt;0),"",IF(AND($T55="Sub",N($S55)&gt;0),IF(ISNUMBER(INDEX($D$5:$D$1000,$S55-4)),DATE(YEAR(INDEX($D$5:$D$1000,$S55-4)),MONTH(INDEX($D$5:$D$1000,$S55-4)),1),IF(ISNUMBER(INDEX($E$5:$E$1000,$S55-4)),DATE(YEAR(INDEX($E$5:$E$1000,$S55-4)),MONTH(INDEX($E$5:$E$1000,$S55-4)),1),MesCiclo)),IF(ISNUMBER($D55),DATE(YEAR($D55),MONTH($D55),1),IF(ISNUMBER($E55),DATE(YEAR($E55),MONTH($E55),1),MesCiclo))))</f>
        <v/>
      </c>
      <c r="R55" s="63">
        <f>IF(OR($Q55="",$Q55&lt;&gt;MesCiclo),"",COUNTIF($Q$5:$Q55,MesCiclo))</f>
        <v/>
      </c>
      <c r="S55" s="63">
        <f>IF($T55="","",IF($T55="Macro",ROW(),IFERROR(LOOKUP(2,1/($T$5:$T55="Macro"),ROW($T$5:$T55)),0)))</f>
        <v/>
      </c>
      <c r="T55" s="63">
        <f>IF(NOT((COUNTA($B55:$K55)+COUNTA($O55))&gt;0),"",IF($B55="Subactividad","Sub","Macro"))</f>
        <v/>
      </c>
      <c r="U55" s="63">
        <f>IF($T55="Macro",COUNTIFS($S$5:$S$1000,ROW(),$T$5:$T$1000,"Sub"),"")</f>
        <v/>
      </c>
      <c r="V55" s="63">
        <f>IF($T55="","",IF(ISNUMBER($F55),1,IFERROR(LOOKUP(2,1/($H55:$K55&lt;&gt;""),$H55:$K55),0)))</f>
        <v/>
      </c>
      <c r="W55" s="63">
        <f>IF($T55="","",IF(AND(ISNUMBER($F55),$F55&lt;=IF($Q55=MesCiclo,InicioCiclo,$Q55+MOD(2-WEEKDAY($Q55),7))+6),1,IF(ISNUMBER($H55),$H55,0)))</f>
        <v/>
      </c>
      <c r="X55" s="63">
        <f>IF($T55="","",IF(AND(ISNUMBER($F55),$F55&lt;=IF($Q55=MesCiclo,InicioCiclo,$Q55+MOD(2-WEEKDAY($Q55),7))+13),1,IF(ISNUMBER($I55),$I55,$W55)))</f>
        <v/>
      </c>
      <c r="Y55" s="63">
        <f>IF($T55="","",IF(AND(ISNUMBER($F55),$F55&lt;=IF($Q55=MesCiclo,InicioCiclo,$Q55+MOD(2-WEEKDAY($Q55),7))+20),1,IF(ISNUMBER($J55),$J55,$X55)))</f>
        <v/>
      </c>
      <c r="Z55" s="63">
        <f>IF($T55="","",IF(AND(ISNUMBER($F55),$F55&lt;=IF($Q55=MesCiclo,InicioCiclo,$Q55+MOD(2-WEEKDAY($Q55),7))+27),1,IF(ISNUMBER($K55),$K55,$Y55)))</f>
        <v/>
      </c>
      <c r="AA55" s="63">
        <f>IF($T55="","",IF(AND(ISNUMBER($F55),$F55&lt;=IF($Q55=MesCiclo,InicioCiclo,$Q55+MOD(2-WEEKDAY($Q55),7))+6),1,IF(N($U55)&gt;0,AVERAGEIFS($W$5:$W$1000,$S$5:$S$1000,ROW(),$T$5:$T$1000,"Sub"),$W55)))</f>
        <v/>
      </c>
      <c r="AB55" s="63">
        <f>IF($T55="","",IF(AND(ISNUMBER($F55),$F55&lt;=IF($Q55=MesCiclo,InicioCiclo,$Q55+MOD(2-WEEKDAY($Q55),7))+13),1,IF(N($U55)&gt;0,AVERAGEIFS($X$5:$X$1000,$S$5:$S$1000,ROW(),$T$5:$T$1000,"Sub"),$X55)))</f>
        <v/>
      </c>
      <c r="AC55" s="63">
        <f>IF($T55="","",IF(AND(ISNUMBER($F55),$F55&lt;=IF($Q55=MesCiclo,InicioCiclo,$Q55+MOD(2-WEEKDAY($Q55),7))+20),1,IF(N($U55)&gt;0,AVERAGEIFS($Y$5:$Y$1000,$S$5:$S$1000,ROW(),$T$5:$T$1000,"Sub"),$Y55)))</f>
        <v/>
      </c>
      <c r="AD55" s="63">
        <f>IF($T55="","",IF(AND(ISNUMBER($F55),$F55&lt;=IF($Q55=MesCiclo,InicioCiclo,$Q55+MOD(2-WEEKDAY($Q55),7))+27),1,IF(N($U55)&gt;0,AVERAGEIFS($Z$5:$Z$1000,$S$5:$S$1000,ROW(),$T$5:$T$1000,"Sub"),$Z55)))</f>
        <v/>
      </c>
      <c r="AE55" s="63">
        <f>IF($T55&lt;&gt;"Macro","",IF(COUNTIFS($Q$5:$Q$1000,$Q55,$T$5:$T$1000,"Macro",$G$5:$G$1000,"&gt;0")=0,1/COUNTIFS($Q$5:$Q$1000,$Q55,$T$5:$T$1000,"Macro"),IF(AND(ISNUMBER($G55),N($G55)&gt;0),$G55,SUMIFS($G$5:$G$1000,$Q$5:$Q$1000,$Q55,$T$5:$T$1000,"Macro")/COUNTIFS($Q$5:$Q$1000,$Q55,$T$5:$T$1000,"Macro",$G$5:$G$1000,"&gt;0"))/(COUNTIFS($Q$5:$Q$1000,$Q55,$T$5:$T$1000,"Macro")*SUMIFS($G$5:$G$1000,$Q$5:$Q$1000,$Q55,$T$5:$T$1000,"Macro")/COUNTIFS($Q$5:$Q$1000,$Q55,$T$5:$T$1000,"Macro",$G$5:$G$1000,"&gt;0"))))</f>
        <v/>
      </c>
    </row>
    <row r="56">
      <c r="A56" s="55">
        <f>IF(NOT((COUNTA($B56:$K56)+COUNTA($O56))&gt;0),"",IF($T56="Macro",COUNTIFS($T$5:$T56,"Macro",$Q$5:$Q56,$Q56),IF(N($S56)=0,"?",COUNTIFS(INDEX($T$5:$T$1000,1):INDEX($T$5:$T$1000,$S56-4),"Macro",INDEX($Q$5:$Q$1000,1):INDEX($Q$5:$Q$1000,$S56-4),INDEX($Q$5:$Q$1000,$S56-4))&amp;"."&amp;COUNTIFS($S$5:$S56,$S56,$T$5:$T56,"Sub"))))</f>
        <v/>
      </c>
      <c r="B56" s="56" t="n"/>
      <c r="C56" s="57" t="n"/>
      <c r="D56" s="58" t="n"/>
      <c r="E56" s="58" t="n"/>
      <c r="F56" s="58" t="n"/>
      <c r="G56" s="59" t="n"/>
      <c r="H56" s="59" t="n"/>
      <c r="I56" s="59" t="n"/>
      <c r="J56" s="59" t="n"/>
      <c r="K56" s="59" t="n"/>
      <c r="L56" s="60">
        <f>IF(NOT((COUNTA($B56:$K56)+COUNTA($O56))&gt;0),"",IF(ISNUMBER($F56),1,IF(N($U56)&gt;0,AVERAGEIFS($V$5:$V$1000,$S$5:$S$1000,ROW(),$T$5:$T$1000,"Sub"),$V56)))</f>
        <v/>
      </c>
      <c r="M56" s="55">
        <f>IF($L56="","",IF($L56&gt;=1,"Completado",IF($L56&gt;0,"En curso","Pendiente")))</f>
        <v/>
      </c>
      <c r="N56" s="55">
        <f>IF(NOT((COUNTA($B56:$K56)+COUNTA($O56))&gt;0),"",IF(ISNUMBER($F56),IF(AND(ISNUMBER($E56),$F56&gt;$E56),"Cumplida con "&amp;($F56-$E56)&amp;IF($F56-$E56=1," día"," días")&amp;" de retraso","Cumplida"),IF(N($L56)&gt;=1,"Cumplida",IF(NOT(ISNUMBER($E56)),"Sin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plazo")))))))</f>
        <v/>
      </c>
      <c r="O56" s="57" t="n"/>
      <c r="P56" s="61">
        <f>IF(NOT((COUNTA($B56:$K56)+COUNTA($O56))&gt;0),"",IF((IF($C56="","Falta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",""))="","✔ OK","⚠ "&amp;LEFT(IF($C56="","Falta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",""),LEN(IF($C56="","Falta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",""))-3)))</f>
        <v/>
      </c>
      <c r="Q56" s="62">
        <f>IF(NOT((COUNTA($B56:$K56)+COUNTA($O56))&gt;0),"",IF(AND($T56="Sub",N($S56)&gt;0),IF(ISNUMBER(INDEX($D$5:$D$1000,$S56-4)),DATE(YEAR(INDEX($D$5:$D$1000,$S56-4)),MONTH(INDEX($D$5:$D$1000,$S56-4)),1),IF(ISNUMBER(INDEX($E$5:$E$1000,$S56-4)),DATE(YEAR(INDEX($E$5:$E$1000,$S56-4)),MONTH(INDEX($E$5:$E$1000,$S56-4)),1),MesCiclo)),IF(ISNUMBER($D56),DATE(YEAR($D56),MONTH($D56),1),IF(ISNUMBER($E56),DATE(YEAR($E56),MONTH($E56),1),MesCiclo))))</f>
        <v/>
      </c>
      <c r="R56" s="63">
        <f>IF(OR($Q56="",$Q56&lt;&gt;MesCiclo),"",COUNTIF($Q$5:$Q56,MesCiclo))</f>
        <v/>
      </c>
      <c r="S56" s="63">
        <f>IF($T56="","",IF($T56="Macro",ROW(),IFERROR(LOOKUP(2,1/($T$5:$T56="Macro"),ROW($T$5:$T56)),0)))</f>
        <v/>
      </c>
      <c r="T56" s="63">
        <f>IF(NOT((COUNTA($B56:$K56)+COUNTA($O56))&gt;0),"",IF($B56="Subactividad","Sub","Macro"))</f>
        <v/>
      </c>
      <c r="U56" s="63">
        <f>IF($T56="Macro",COUNTIFS($S$5:$S$1000,ROW(),$T$5:$T$1000,"Sub"),"")</f>
        <v/>
      </c>
      <c r="V56" s="63">
        <f>IF($T56="","",IF(ISNUMBER($F56),1,IFERROR(LOOKUP(2,1/($H56:$K56&lt;&gt;""),$H56:$K56),0)))</f>
        <v/>
      </c>
      <c r="W56" s="63">
        <f>IF($T56="","",IF(AND(ISNUMBER($F56),$F56&lt;=IF($Q56=MesCiclo,InicioCiclo,$Q56+MOD(2-WEEKDAY($Q56),7))+6),1,IF(ISNUMBER($H56),$H56,0)))</f>
        <v/>
      </c>
      <c r="X56" s="63">
        <f>IF($T56="","",IF(AND(ISNUMBER($F56),$F56&lt;=IF($Q56=MesCiclo,InicioCiclo,$Q56+MOD(2-WEEKDAY($Q56),7))+13),1,IF(ISNUMBER($I56),$I56,$W56)))</f>
        <v/>
      </c>
      <c r="Y56" s="63">
        <f>IF($T56="","",IF(AND(ISNUMBER($F56),$F56&lt;=IF($Q56=MesCiclo,InicioCiclo,$Q56+MOD(2-WEEKDAY($Q56),7))+20),1,IF(ISNUMBER($J56),$J56,$X56)))</f>
        <v/>
      </c>
      <c r="Z56" s="63">
        <f>IF($T56="","",IF(AND(ISNUMBER($F56),$F56&lt;=IF($Q56=MesCiclo,InicioCiclo,$Q56+MOD(2-WEEKDAY($Q56),7))+27),1,IF(ISNUMBER($K56),$K56,$Y56)))</f>
        <v/>
      </c>
      <c r="AA56" s="63">
        <f>IF($T56="","",IF(AND(ISNUMBER($F56),$F56&lt;=IF($Q56=MesCiclo,InicioCiclo,$Q56+MOD(2-WEEKDAY($Q56),7))+6),1,IF(N($U56)&gt;0,AVERAGEIFS($W$5:$W$1000,$S$5:$S$1000,ROW(),$T$5:$T$1000,"Sub"),$W56)))</f>
        <v/>
      </c>
      <c r="AB56" s="63">
        <f>IF($T56="","",IF(AND(ISNUMBER($F56),$F56&lt;=IF($Q56=MesCiclo,InicioCiclo,$Q56+MOD(2-WEEKDAY($Q56),7))+13),1,IF(N($U56)&gt;0,AVERAGEIFS($X$5:$X$1000,$S$5:$S$1000,ROW(),$T$5:$T$1000,"Sub"),$X56)))</f>
        <v/>
      </c>
      <c r="AC56" s="63">
        <f>IF($T56="","",IF(AND(ISNUMBER($F56),$F56&lt;=IF($Q56=MesCiclo,InicioCiclo,$Q56+MOD(2-WEEKDAY($Q56),7))+20),1,IF(N($U56)&gt;0,AVERAGEIFS($Y$5:$Y$1000,$S$5:$S$1000,ROW(),$T$5:$T$1000,"Sub"),$Y56)))</f>
        <v/>
      </c>
      <c r="AD56" s="63">
        <f>IF($T56="","",IF(AND(ISNUMBER($F56),$F56&lt;=IF($Q56=MesCiclo,InicioCiclo,$Q56+MOD(2-WEEKDAY($Q56),7))+27),1,IF(N($U56)&gt;0,AVERAGEIFS($Z$5:$Z$1000,$S$5:$S$1000,ROW(),$T$5:$T$1000,"Sub"),$Z56)))</f>
        <v/>
      </c>
      <c r="AE56" s="63">
        <f>IF($T56&lt;&gt;"Macro","",IF(COUNTIFS($Q$5:$Q$1000,$Q56,$T$5:$T$1000,"Macro",$G$5:$G$1000,"&gt;0")=0,1/COUNTIFS($Q$5:$Q$1000,$Q56,$T$5:$T$1000,"Macro"),IF(AND(ISNUMBER($G56),N($G56)&gt;0),$G56,SUMIFS($G$5:$G$1000,$Q$5:$Q$1000,$Q56,$T$5:$T$1000,"Macro")/COUNTIFS($Q$5:$Q$1000,$Q56,$T$5:$T$1000,"Macro",$G$5:$G$1000,"&gt;0"))/(COUNTIFS($Q$5:$Q$1000,$Q56,$T$5:$T$1000,"Macro")*SUMIFS($G$5:$G$1000,$Q$5:$Q$1000,$Q56,$T$5:$T$1000,"Macro")/COUNTIFS($Q$5:$Q$1000,$Q56,$T$5:$T$1000,"Macro",$G$5:$G$1000,"&gt;0"))))</f>
        <v/>
      </c>
    </row>
    <row r="57">
      <c r="A57" s="55">
        <f>IF(NOT((COUNTA($B57:$K57)+COUNTA($O57))&gt;0),"",IF($T57="Macro",COUNTIFS($T$5:$T57,"Macro",$Q$5:$Q57,$Q57),IF(N($S57)=0,"?",COUNTIFS(INDEX($T$5:$T$1000,1):INDEX($T$5:$T$1000,$S57-4),"Macro",INDEX($Q$5:$Q$1000,1):INDEX($Q$5:$Q$1000,$S57-4),INDEX($Q$5:$Q$1000,$S57-4))&amp;"."&amp;COUNTIFS($S$5:$S57,$S57,$T$5:$T57,"Sub"))))</f>
        <v/>
      </c>
      <c r="B57" s="56" t="n"/>
      <c r="C57" s="57" t="n"/>
      <c r="D57" s="58" t="n"/>
      <c r="E57" s="58" t="n"/>
      <c r="F57" s="58" t="n"/>
      <c r="G57" s="59" t="n"/>
      <c r="H57" s="59" t="n"/>
      <c r="I57" s="59" t="n"/>
      <c r="J57" s="59" t="n"/>
      <c r="K57" s="59" t="n"/>
      <c r="L57" s="60">
        <f>IF(NOT((COUNTA($B57:$K57)+COUNTA($O57))&gt;0),"",IF(ISNUMBER($F57),1,IF(N($U57)&gt;0,AVERAGEIFS($V$5:$V$1000,$S$5:$S$1000,ROW(),$T$5:$T$1000,"Sub"),$V57)))</f>
        <v/>
      </c>
      <c r="M57" s="55">
        <f>IF($L57="","",IF($L57&gt;=1,"Completado",IF($L57&gt;0,"En curso","Pendiente")))</f>
        <v/>
      </c>
      <c r="N57" s="55">
        <f>IF(NOT((COUNTA($B57:$K57)+COUNTA($O57))&gt;0),"",IF(ISNUMBER($F57),IF(AND(ISNUMBER($E57),$F57&gt;$E57),"Cumplida con "&amp;($F57-$E57)&amp;IF($F57-$E57=1," día"," días")&amp;" de retraso","Cumplida"),IF(N($L57)&gt;=1,"Cumplida",IF(NOT(ISNUMBER($E57)),"Sin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plazo")))))))</f>
        <v/>
      </c>
      <c r="O57" s="57" t="n"/>
      <c r="P57" s="61">
        <f>IF(NOT((COUNTA($B57:$K57)+COUNTA($O57))&gt;0),"",IF((IF($C57="","Falta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",""))="","✔ OK","⚠ "&amp;LEFT(IF($C57="","Falta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",""),LEN(IF($C57="","Falta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",""))-3)))</f>
        <v/>
      </c>
      <c r="Q57" s="62">
        <f>IF(NOT((COUNTA($B57:$K57)+COUNTA($O57))&gt;0),"",IF(AND($T57="Sub",N($S57)&gt;0),IF(ISNUMBER(INDEX($D$5:$D$1000,$S57-4)),DATE(YEAR(INDEX($D$5:$D$1000,$S57-4)),MONTH(INDEX($D$5:$D$1000,$S57-4)),1),IF(ISNUMBER(INDEX($E$5:$E$1000,$S57-4)),DATE(YEAR(INDEX($E$5:$E$1000,$S57-4)),MONTH(INDEX($E$5:$E$1000,$S57-4)),1),MesCiclo)),IF(ISNUMBER($D57),DATE(YEAR($D57),MONTH($D57),1),IF(ISNUMBER($E57),DATE(YEAR($E57),MONTH($E57),1),MesCiclo))))</f>
        <v/>
      </c>
      <c r="R57" s="63">
        <f>IF(OR($Q57="",$Q57&lt;&gt;MesCiclo),"",COUNTIF($Q$5:$Q57,MesCiclo))</f>
        <v/>
      </c>
      <c r="S57" s="63">
        <f>IF($T57="","",IF($T57="Macro",ROW(),IFERROR(LOOKUP(2,1/($T$5:$T57="Macro"),ROW($T$5:$T57)),0)))</f>
        <v/>
      </c>
      <c r="T57" s="63">
        <f>IF(NOT((COUNTA($B57:$K57)+COUNTA($O57))&gt;0),"",IF($B57="Subactividad","Sub","Macro"))</f>
        <v/>
      </c>
      <c r="U57" s="63">
        <f>IF($T57="Macro",COUNTIFS($S$5:$S$1000,ROW(),$T$5:$T$1000,"Sub"),"")</f>
        <v/>
      </c>
      <c r="V57" s="63">
        <f>IF($T57="","",IF(ISNUMBER($F57),1,IFERROR(LOOKUP(2,1/($H57:$K57&lt;&gt;""),$H57:$K57),0)))</f>
        <v/>
      </c>
      <c r="W57" s="63">
        <f>IF($T57="","",IF(AND(ISNUMBER($F57),$F57&lt;=IF($Q57=MesCiclo,InicioCiclo,$Q57+MOD(2-WEEKDAY($Q57),7))+6),1,IF(ISNUMBER($H57),$H57,0)))</f>
        <v/>
      </c>
      <c r="X57" s="63">
        <f>IF($T57="","",IF(AND(ISNUMBER($F57),$F57&lt;=IF($Q57=MesCiclo,InicioCiclo,$Q57+MOD(2-WEEKDAY($Q57),7))+13),1,IF(ISNUMBER($I57),$I57,$W57)))</f>
        <v/>
      </c>
      <c r="Y57" s="63">
        <f>IF($T57="","",IF(AND(ISNUMBER($F57),$F57&lt;=IF($Q57=MesCiclo,InicioCiclo,$Q57+MOD(2-WEEKDAY($Q57),7))+20),1,IF(ISNUMBER($J57),$J57,$X57)))</f>
        <v/>
      </c>
      <c r="Z57" s="63">
        <f>IF($T57="","",IF(AND(ISNUMBER($F57),$F57&lt;=IF($Q57=MesCiclo,InicioCiclo,$Q57+MOD(2-WEEKDAY($Q57),7))+27),1,IF(ISNUMBER($K57),$K57,$Y57)))</f>
        <v/>
      </c>
      <c r="AA57" s="63">
        <f>IF($T57="","",IF(AND(ISNUMBER($F57),$F57&lt;=IF($Q57=MesCiclo,InicioCiclo,$Q57+MOD(2-WEEKDAY($Q57),7))+6),1,IF(N($U57)&gt;0,AVERAGEIFS($W$5:$W$1000,$S$5:$S$1000,ROW(),$T$5:$T$1000,"Sub"),$W57)))</f>
        <v/>
      </c>
      <c r="AB57" s="63">
        <f>IF($T57="","",IF(AND(ISNUMBER($F57),$F57&lt;=IF($Q57=MesCiclo,InicioCiclo,$Q57+MOD(2-WEEKDAY($Q57),7))+13),1,IF(N($U57)&gt;0,AVERAGEIFS($X$5:$X$1000,$S$5:$S$1000,ROW(),$T$5:$T$1000,"Sub"),$X57)))</f>
        <v/>
      </c>
      <c r="AC57" s="63">
        <f>IF($T57="","",IF(AND(ISNUMBER($F57),$F57&lt;=IF($Q57=MesCiclo,InicioCiclo,$Q57+MOD(2-WEEKDAY($Q57),7))+20),1,IF(N($U57)&gt;0,AVERAGEIFS($Y$5:$Y$1000,$S$5:$S$1000,ROW(),$T$5:$T$1000,"Sub"),$Y57)))</f>
        <v/>
      </c>
      <c r="AD57" s="63">
        <f>IF($T57="","",IF(AND(ISNUMBER($F57),$F57&lt;=IF($Q57=MesCiclo,InicioCiclo,$Q57+MOD(2-WEEKDAY($Q57),7))+27),1,IF(N($U57)&gt;0,AVERAGEIFS($Z$5:$Z$1000,$S$5:$S$1000,ROW(),$T$5:$T$1000,"Sub"),$Z57)))</f>
        <v/>
      </c>
      <c r="AE57" s="63">
        <f>IF($T57&lt;&gt;"Macro","",IF(COUNTIFS($Q$5:$Q$1000,$Q57,$T$5:$T$1000,"Macro",$G$5:$G$1000,"&gt;0")=0,1/COUNTIFS($Q$5:$Q$1000,$Q57,$T$5:$T$1000,"Macro"),IF(AND(ISNUMBER($G57),N($G57)&gt;0),$G57,SUMIFS($G$5:$G$1000,$Q$5:$Q$1000,$Q57,$T$5:$T$1000,"Macro")/COUNTIFS($Q$5:$Q$1000,$Q57,$T$5:$T$1000,"Macro",$G$5:$G$1000,"&gt;0"))/(COUNTIFS($Q$5:$Q$1000,$Q57,$T$5:$T$1000,"Macro")*SUMIFS($G$5:$G$1000,$Q$5:$Q$1000,$Q57,$T$5:$T$1000,"Macro")/COUNTIFS($Q$5:$Q$1000,$Q57,$T$5:$T$1000,"Macro",$G$5:$G$1000,"&gt;0"))))</f>
        <v/>
      </c>
    </row>
    <row r="58">
      <c r="A58" s="55">
        <f>IF(NOT((COUNTA($B58:$K58)+COUNTA($O58))&gt;0),"",IF($T58="Macro",COUNTIFS($T$5:$T58,"Macro",$Q$5:$Q58,$Q58),IF(N($S58)=0,"?",COUNTIFS(INDEX($T$5:$T$1000,1):INDEX($T$5:$T$1000,$S58-4),"Macro",INDEX($Q$5:$Q$1000,1):INDEX($Q$5:$Q$1000,$S58-4),INDEX($Q$5:$Q$1000,$S58-4))&amp;"."&amp;COUNTIFS($S$5:$S58,$S58,$T$5:$T58,"Sub"))))</f>
        <v/>
      </c>
      <c r="B58" s="56" t="n"/>
      <c r="C58" s="57" t="n"/>
      <c r="D58" s="58" t="n"/>
      <c r="E58" s="58" t="n"/>
      <c r="F58" s="58" t="n"/>
      <c r="G58" s="59" t="n"/>
      <c r="H58" s="59" t="n"/>
      <c r="I58" s="59" t="n"/>
      <c r="J58" s="59" t="n"/>
      <c r="K58" s="59" t="n"/>
      <c r="L58" s="60">
        <f>IF(NOT((COUNTA($B58:$K58)+COUNTA($O58))&gt;0),"",IF(ISNUMBER($F58),1,IF(N($U58)&gt;0,AVERAGEIFS($V$5:$V$1000,$S$5:$S$1000,ROW(),$T$5:$T$1000,"Sub"),$V58)))</f>
        <v/>
      </c>
      <c r="M58" s="55">
        <f>IF($L58="","",IF($L58&gt;=1,"Completado",IF($L58&gt;0,"En curso","Pendiente")))</f>
        <v/>
      </c>
      <c r="N58" s="55">
        <f>IF(NOT((COUNTA($B58:$K58)+COUNTA($O58))&gt;0),"",IF(ISNUMBER($F58),IF(AND(ISNUMBER($E58),$F58&gt;$E58),"Cumplida con "&amp;($F58-$E58)&amp;IF($F58-$E58=1," día"," días")&amp;" de retraso","Cumplida"),IF(N($L58)&gt;=1,"Cumplida",IF(NOT(ISNUMBER($E58)),"Sin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plazo")))))))</f>
        <v/>
      </c>
      <c r="O58" s="57" t="n"/>
      <c r="P58" s="61">
        <f>IF(NOT((COUNTA($B58:$K58)+COUNTA($O58))&gt;0),"",IF((IF($C58="","Falta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",""))="","✔ OK","⚠ "&amp;LEFT(IF($C58="","Falta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",""),LEN(IF($C58="","Falta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",""))-3)))</f>
        <v/>
      </c>
      <c r="Q58" s="62">
        <f>IF(NOT((COUNTA($B58:$K58)+COUNTA($O58))&gt;0),"",IF(AND($T58="Sub",N($S58)&gt;0),IF(ISNUMBER(INDEX($D$5:$D$1000,$S58-4)),DATE(YEAR(INDEX($D$5:$D$1000,$S58-4)),MONTH(INDEX($D$5:$D$1000,$S58-4)),1),IF(ISNUMBER(INDEX($E$5:$E$1000,$S58-4)),DATE(YEAR(INDEX($E$5:$E$1000,$S58-4)),MONTH(INDEX($E$5:$E$1000,$S58-4)),1),MesCiclo)),IF(ISNUMBER($D58),DATE(YEAR($D58),MONTH($D58),1),IF(ISNUMBER($E58),DATE(YEAR($E58),MONTH($E58),1),MesCiclo))))</f>
        <v/>
      </c>
      <c r="R58" s="63">
        <f>IF(OR($Q58="",$Q58&lt;&gt;MesCiclo),"",COUNTIF($Q$5:$Q58,MesCiclo))</f>
        <v/>
      </c>
      <c r="S58" s="63">
        <f>IF($T58="","",IF($T58="Macro",ROW(),IFERROR(LOOKUP(2,1/($T$5:$T58="Macro"),ROW($T$5:$T58)),0)))</f>
        <v/>
      </c>
      <c r="T58" s="63">
        <f>IF(NOT((COUNTA($B58:$K58)+COUNTA($O58))&gt;0),"",IF($B58="Subactividad","Sub","Macro"))</f>
        <v/>
      </c>
      <c r="U58" s="63">
        <f>IF($T58="Macro",COUNTIFS($S$5:$S$1000,ROW(),$T$5:$T$1000,"Sub"),"")</f>
        <v/>
      </c>
      <c r="V58" s="63">
        <f>IF($T58="","",IF(ISNUMBER($F58),1,IFERROR(LOOKUP(2,1/($H58:$K58&lt;&gt;""),$H58:$K58),0)))</f>
        <v/>
      </c>
      <c r="W58" s="63">
        <f>IF($T58="","",IF(AND(ISNUMBER($F58),$F58&lt;=IF($Q58=MesCiclo,InicioCiclo,$Q58+MOD(2-WEEKDAY($Q58),7))+6),1,IF(ISNUMBER($H58),$H58,0)))</f>
        <v/>
      </c>
      <c r="X58" s="63">
        <f>IF($T58="","",IF(AND(ISNUMBER($F58),$F58&lt;=IF($Q58=MesCiclo,InicioCiclo,$Q58+MOD(2-WEEKDAY($Q58),7))+13),1,IF(ISNUMBER($I58),$I58,$W58)))</f>
        <v/>
      </c>
      <c r="Y58" s="63">
        <f>IF($T58="","",IF(AND(ISNUMBER($F58),$F58&lt;=IF($Q58=MesCiclo,InicioCiclo,$Q58+MOD(2-WEEKDAY($Q58),7))+20),1,IF(ISNUMBER($J58),$J58,$X58)))</f>
        <v/>
      </c>
      <c r="Z58" s="63">
        <f>IF($T58="","",IF(AND(ISNUMBER($F58),$F58&lt;=IF($Q58=MesCiclo,InicioCiclo,$Q58+MOD(2-WEEKDAY($Q58),7))+27),1,IF(ISNUMBER($K58),$K58,$Y58)))</f>
        <v/>
      </c>
      <c r="AA58" s="63">
        <f>IF($T58="","",IF(AND(ISNUMBER($F58),$F58&lt;=IF($Q58=MesCiclo,InicioCiclo,$Q58+MOD(2-WEEKDAY($Q58),7))+6),1,IF(N($U58)&gt;0,AVERAGEIFS($W$5:$W$1000,$S$5:$S$1000,ROW(),$T$5:$T$1000,"Sub"),$W58)))</f>
        <v/>
      </c>
      <c r="AB58" s="63">
        <f>IF($T58="","",IF(AND(ISNUMBER($F58),$F58&lt;=IF($Q58=MesCiclo,InicioCiclo,$Q58+MOD(2-WEEKDAY($Q58),7))+13),1,IF(N($U58)&gt;0,AVERAGEIFS($X$5:$X$1000,$S$5:$S$1000,ROW(),$T$5:$T$1000,"Sub"),$X58)))</f>
        <v/>
      </c>
      <c r="AC58" s="63">
        <f>IF($T58="","",IF(AND(ISNUMBER($F58),$F58&lt;=IF($Q58=MesCiclo,InicioCiclo,$Q58+MOD(2-WEEKDAY($Q58),7))+20),1,IF(N($U58)&gt;0,AVERAGEIFS($Y$5:$Y$1000,$S$5:$S$1000,ROW(),$T$5:$T$1000,"Sub"),$Y58)))</f>
        <v/>
      </c>
      <c r="AD58" s="63">
        <f>IF($T58="","",IF(AND(ISNUMBER($F58),$F58&lt;=IF($Q58=MesCiclo,InicioCiclo,$Q58+MOD(2-WEEKDAY($Q58),7))+27),1,IF(N($U58)&gt;0,AVERAGEIFS($Z$5:$Z$1000,$S$5:$S$1000,ROW(),$T$5:$T$1000,"Sub"),$Z58)))</f>
        <v/>
      </c>
      <c r="AE58" s="63">
        <f>IF($T58&lt;&gt;"Macro","",IF(COUNTIFS($Q$5:$Q$1000,$Q58,$T$5:$T$1000,"Macro",$G$5:$G$1000,"&gt;0")=0,1/COUNTIFS($Q$5:$Q$1000,$Q58,$T$5:$T$1000,"Macro"),IF(AND(ISNUMBER($G58),N($G58)&gt;0),$G58,SUMIFS($G$5:$G$1000,$Q$5:$Q$1000,$Q58,$T$5:$T$1000,"Macro")/COUNTIFS($Q$5:$Q$1000,$Q58,$T$5:$T$1000,"Macro",$G$5:$G$1000,"&gt;0"))/(COUNTIFS($Q$5:$Q$1000,$Q58,$T$5:$T$1000,"Macro")*SUMIFS($G$5:$G$1000,$Q$5:$Q$1000,$Q58,$T$5:$T$1000,"Macro")/COUNTIFS($Q$5:$Q$1000,$Q58,$T$5:$T$1000,"Macro",$G$5:$G$1000,"&gt;0"))))</f>
        <v/>
      </c>
    </row>
    <row r="59">
      <c r="A59" s="55">
        <f>IF(NOT((COUNTA($B59:$K59)+COUNTA($O59))&gt;0),"",IF($T59="Macro",COUNTIFS($T$5:$T59,"Macro",$Q$5:$Q59,$Q59),IF(N($S59)=0,"?",COUNTIFS(INDEX($T$5:$T$1000,1):INDEX($T$5:$T$1000,$S59-4),"Macro",INDEX($Q$5:$Q$1000,1):INDEX($Q$5:$Q$1000,$S59-4),INDEX($Q$5:$Q$1000,$S59-4))&amp;"."&amp;COUNTIFS($S$5:$S59,$S59,$T$5:$T59,"Sub"))))</f>
        <v/>
      </c>
      <c r="B59" s="56" t="n"/>
      <c r="C59" s="57" t="n"/>
      <c r="D59" s="58" t="n"/>
      <c r="E59" s="58" t="n"/>
      <c r="F59" s="58" t="n"/>
      <c r="G59" s="59" t="n"/>
      <c r="H59" s="59" t="n"/>
      <c r="I59" s="59" t="n"/>
      <c r="J59" s="59" t="n"/>
      <c r="K59" s="59" t="n"/>
      <c r="L59" s="60">
        <f>IF(NOT((COUNTA($B59:$K59)+COUNTA($O59))&gt;0),"",IF(ISNUMBER($F59),1,IF(N($U59)&gt;0,AVERAGEIFS($V$5:$V$1000,$S$5:$S$1000,ROW(),$T$5:$T$1000,"Sub"),$V59)))</f>
        <v/>
      </c>
      <c r="M59" s="55">
        <f>IF($L59="","",IF($L59&gt;=1,"Completado",IF($L59&gt;0,"En curso","Pendiente")))</f>
        <v/>
      </c>
      <c r="N59" s="55">
        <f>IF(NOT((COUNTA($B59:$K59)+COUNTA($O59))&gt;0),"",IF(ISNUMBER($F59),IF(AND(ISNUMBER($E59),$F59&gt;$E59),"Cumplida con "&amp;($F59-$E59)&amp;IF($F59-$E59=1," día"," días")&amp;" de retraso","Cumplida"),IF(N($L59)&gt;=1,"Cumplida",IF(NOT(ISNUMBER($E59)),"Sin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plazo")))))))</f>
        <v/>
      </c>
      <c r="O59" s="57" t="n"/>
      <c r="P59" s="61">
        <f>IF(NOT((COUNTA($B59:$K59)+COUNTA($O59))&gt;0),"",IF((IF($C59="","Falta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",""))="","✔ OK","⚠ "&amp;LEFT(IF($C59="","Falta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",""),LEN(IF($C59="","Falta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",""))-3)))</f>
        <v/>
      </c>
      <c r="Q59" s="62">
        <f>IF(NOT((COUNTA($B59:$K59)+COUNTA($O59))&gt;0),"",IF(AND($T59="Sub",N($S59)&gt;0),IF(ISNUMBER(INDEX($D$5:$D$1000,$S59-4)),DATE(YEAR(INDEX($D$5:$D$1000,$S59-4)),MONTH(INDEX($D$5:$D$1000,$S59-4)),1),IF(ISNUMBER(INDEX($E$5:$E$1000,$S59-4)),DATE(YEAR(INDEX($E$5:$E$1000,$S59-4)),MONTH(INDEX($E$5:$E$1000,$S59-4)),1),MesCiclo)),IF(ISNUMBER($D59),DATE(YEAR($D59),MONTH($D59),1),IF(ISNUMBER($E59),DATE(YEAR($E59),MONTH($E59),1),MesCiclo))))</f>
        <v/>
      </c>
      <c r="R59" s="63">
        <f>IF(OR($Q59="",$Q59&lt;&gt;MesCiclo),"",COUNTIF($Q$5:$Q59,MesCiclo))</f>
        <v/>
      </c>
      <c r="S59" s="63">
        <f>IF($T59="","",IF($T59="Macro",ROW(),IFERROR(LOOKUP(2,1/($T$5:$T59="Macro"),ROW($T$5:$T59)),0)))</f>
        <v/>
      </c>
      <c r="T59" s="63">
        <f>IF(NOT((COUNTA($B59:$K59)+COUNTA($O59))&gt;0),"",IF($B59="Subactividad","Sub","Macro"))</f>
        <v/>
      </c>
      <c r="U59" s="63">
        <f>IF($T59="Macro",COUNTIFS($S$5:$S$1000,ROW(),$T$5:$T$1000,"Sub"),"")</f>
        <v/>
      </c>
      <c r="V59" s="63">
        <f>IF($T59="","",IF(ISNUMBER($F59),1,IFERROR(LOOKUP(2,1/($H59:$K59&lt;&gt;""),$H59:$K59),0)))</f>
        <v/>
      </c>
      <c r="W59" s="63">
        <f>IF($T59="","",IF(AND(ISNUMBER($F59),$F59&lt;=IF($Q59=MesCiclo,InicioCiclo,$Q59+MOD(2-WEEKDAY($Q59),7))+6),1,IF(ISNUMBER($H59),$H59,0)))</f>
        <v/>
      </c>
      <c r="X59" s="63">
        <f>IF($T59="","",IF(AND(ISNUMBER($F59),$F59&lt;=IF($Q59=MesCiclo,InicioCiclo,$Q59+MOD(2-WEEKDAY($Q59),7))+13),1,IF(ISNUMBER($I59),$I59,$W59)))</f>
        <v/>
      </c>
      <c r="Y59" s="63">
        <f>IF($T59="","",IF(AND(ISNUMBER($F59),$F59&lt;=IF($Q59=MesCiclo,InicioCiclo,$Q59+MOD(2-WEEKDAY($Q59),7))+20),1,IF(ISNUMBER($J59),$J59,$X59)))</f>
        <v/>
      </c>
      <c r="Z59" s="63">
        <f>IF($T59="","",IF(AND(ISNUMBER($F59),$F59&lt;=IF($Q59=MesCiclo,InicioCiclo,$Q59+MOD(2-WEEKDAY($Q59),7))+27),1,IF(ISNUMBER($K59),$K59,$Y59)))</f>
        <v/>
      </c>
      <c r="AA59" s="63">
        <f>IF($T59="","",IF(AND(ISNUMBER($F59),$F59&lt;=IF($Q59=MesCiclo,InicioCiclo,$Q59+MOD(2-WEEKDAY($Q59),7))+6),1,IF(N($U59)&gt;0,AVERAGEIFS($W$5:$W$1000,$S$5:$S$1000,ROW(),$T$5:$T$1000,"Sub"),$W59)))</f>
        <v/>
      </c>
      <c r="AB59" s="63">
        <f>IF($T59="","",IF(AND(ISNUMBER($F59),$F59&lt;=IF($Q59=MesCiclo,InicioCiclo,$Q59+MOD(2-WEEKDAY($Q59),7))+13),1,IF(N($U59)&gt;0,AVERAGEIFS($X$5:$X$1000,$S$5:$S$1000,ROW(),$T$5:$T$1000,"Sub"),$X59)))</f>
        <v/>
      </c>
      <c r="AC59" s="63">
        <f>IF($T59="","",IF(AND(ISNUMBER($F59),$F59&lt;=IF($Q59=MesCiclo,InicioCiclo,$Q59+MOD(2-WEEKDAY($Q59),7))+20),1,IF(N($U59)&gt;0,AVERAGEIFS($Y$5:$Y$1000,$S$5:$S$1000,ROW(),$T$5:$T$1000,"Sub"),$Y59)))</f>
        <v/>
      </c>
      <c r="AD59" s="63">
        <f>IF($T59="","",IF(AND(ISNUMBER($F59),$F59&lt;=IF($Q59=MesCiclo,InicioCiclo,$Q59+MOD(2-WEEKDAY($Q59),7))+27),1,IF(N($U59)&gt;0,AVERAGEIFS($Z$5:$Z$1000,$S$5:$S$1000,ROW(),$T$5:$T$1000,"Sub"),$Z59)))</f>
        <v/>
      </c>
      <c r="AE59" s="63">
        <f>IF($T59&lt;&gt;"Macro","",IF(COUNTIFS($Q$5:$Q$1000,$Q59,$T$5:$T$1000,"Macro",$G$5:$G$1000,"&gt;0")=0,1/COUNTIFS($Q$5:$Q$1000,$Q59,$T$5:$T$1000,"Macro"),IF(AND(ISNUMBER($G59),N($G59)&gt;0),$G59,SUMIFS($G$5:$G$1000,$Q$5:$Q$1000,$Q59,$T$5:$T$1000,"Macro")/COUNTIFS($Q$5:$Q$1000,$Q59,$T$5:$T$1000,"Macro",$G$5:$G$1000,"&gt;0"))/(COUNTIFS($Q$5:$Q$1000,$Q59,$T$5:$T$1000,"Macro")*SUMIFS($G$5:$G$1000,$Q$5:$Q$1000,$Q59,$T$5:$T$1000,"Macro")/COUNTIFS($Q$5:$Q$1000,$Q59,$T$5:$T$1000,"Macro",$G$5:$G$1000,"&gt;0"))))</f>
        <v/>
      </c>
    </row>
    <row r="60">
      <c r="A60" s="55">
        <f>IF(NOT((COUNTA($B60:$K60)+COUNTA($O60))&gt;0),"",IF($T60="Macro",COUNTIFS($T$5:$T60,"Macro",$Q$5:$Q60,$Q60),IF(N($S60)=0,"?",COUNTIFS(INDEX($T$5:$T$1000,1):INDEX($T$5:$T$1000,$S60-4),"Macro",INDEX($Q$5:$Q$1000,1):INDEX($Q$5:$Q$1000,$S60-4),INDEX($Q$5:$Q$1000,$S60-4))&amp;"."&amp;COUNTIFS($S$5:$S60,$S60,$T$5:$T60,"Sub"))))</f>
        <v/>
      </c>
      <c r="B60" s="56" t="n"/>
      <c r="C60" s="57" t="n"/>
      <c r="D60" s="58" t="n"/>
      <c r="E60" s="58" t="n"/>
      <c r="F60" s="58" t="n"/>
      <c r="G60" s="59" t="n"/>
      <c r="H60" s="59" t="n"/>
      <c r="I60" s="59" t="n"/>
      <c r="J60" s="59" t="n"/>
      <c r="K60" s="59" t="n"/>
      <c r="L60" s="60">
        <f>IF(NOT((COUNTA($B60:$K60)+COUNTA($O60))&gt;0),"",IF(ISNUMBER($F60),1,IF(N($U60)&gt;0,AVERAGEIFS($V$5:$V$1000,$S$5:$S$1000,ROW(),$T$5:$T$1000,"Sub"),$V60)))</f>
        <v/>
      </c>
      <c r="M60" s="55">
        <f>IF($L60="","",IF($L60&gt;=1,"Completado",IF($L60&gt;0,"En curso","Pendiente")))</f>
        <v/>
      </c>
      <c r="N60" s="55">
        <f>IF(NOT((COUNTA($B60:$K60)+COUNTA($O60))&gt;0),"",IF(ISNUMBER($F60),IF(AND(ISNUMBER($E60),$F60&gt;$E60),"Cumplida con "&amp;($F60-$E60)&amp;IF($F60-$E60=1," día"," días")&amp;" de retraso","Cumplida"),IF(N($L60)&gt;=1,"Cumplida",IF(NOT(ISNUMBER($E60)),"Sin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plazo")))))))</f>
        <v/>
      </c>
      <c r="O60" s="57" t="n"/>
      <c r="P60" s="61">
        <f>IF(NOT((COUNTA($B60:$K60)+COUNTA($O60))&gt;0),"",IF((IF($C60="","Falta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",""))="","✔ OK","⚠ "&amp;LEFT(IF($C60="","Falta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",""),LEN(IF($C60="","Falta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",""))-3)))</f>
        <v/>
      </c>
      <c r="Q60" s="62">
        <f>IF(NOT((COUNTA($B60:$K60)+COUNTA($O60))&gt;0),"",IF(AND($T60="Sub",N($S60)&gt;0),IF(ISNUMBER(INDEX($D$5:$D$1000,$S60-4)),DATE(YEAR(INDEX($D$5:$D$1000,$S60-4)),MONTH(INDEX($D$5:$D$1000,$S60-4)),1),IF(ISNUMBER(INDEX($E$5:$E$1000,$S60-4)),DATE(YEAR(INDEX($E$5:$E$1000,$S60-4)),MONTH(INDEX($E$5:$E$1000,$S60-4)),1),MesCiclo)),IF(ISNUMBER($D60),DATE(YEAR($D60),MONTH($D60),1),IF(ISNUMBER($E60),DATE(YEAR($E60),MONTH($E60),1),MesCiclo))))</f>
        <v/>
      </c>
      <c r="R60" s="63">
        <f>IF(OR($Q60="",$Q60&lt;&gt;MesCiclo),"",COUNTIF($Q$5:$Q60,MesCiclo))</f>
        <v/>
      </c>
      <c r="S60" s="63">
        <f>IF($T60="","",IF($T60="Macro",ROW(),IFERROR(LOOKUP(2,1/($T$5:$T60="Macro"),ROW($T$5:$T60)),0)))</f>
        <v/>
      </c>
      <c r="T60" s="63">
        <f>IF(NOT((COUNTA($B60:$K60)+COUNTA($O60))&gt;0),"",IF($B60="Subactividad","Sub","Macro"))</f>
        <v/>
      </c>
      <c r="U60" s="63">
        <f>IF($T60="Macro",COUNTIFS($S$5:$S$1000,ROW(),$T$5:$T$1000,"Sub"),"")</f>
        <v/>
      </c>
      <c r="V60" s="63">
        <f>IF($T60="","",IF(ISNUMBER($F60),1,IFERROR(LOOKUP(2,1/($H60:$K60&lt;&gt;""),$H60:$K60),0)))</f>
        <v/>
      </c>
      <c r="W60" s="63">
        <f>IF($T60="","",IF(AND(ISNUMBER($F60),$F60&lt;=IF($Q60=MesCiclo,InicioCiclo,$Q60+MOD(2-WEEKDAY($Q60),7))+6),1,IF(ISNUMBER($H60),$H60,0)))</f>
        <v/>
      </c>
      <c r="X60" s="63">
        <f>IF($T60="","",IF(AND(ISNUMBER($F60),$F60&lt;=IF($Q60=MesCiclo,InicioCiclo,$Q60+MOD(2-WEEKDAY($Q60),7))+13),1,IF(ISNUMBER($I60),$I60,$W60)))</f>
        <v/>
      </c>
      <c r="Y60" s="63">
        <f>IF($T60="","",IF(AND(ISNUMBER($F60),$F60&lt;=IF($Q60=MesCiclo,InicioCiclo,$Q60+MOD(2-WEEKDAY($Q60),7))+20),1,IF(ISNUMBER($J60),$J60,$X60)))</f>
        <v/>
      </c>
      <c r="Z60" s="63">
        <f>IF($T60="","",IF(AND(ISNUMBER($F60),$F60&lt;=IF($Q60=MesCiclo,InicioCiclo,$Q60+MOD(2-WEEKDAY($Q60),7))+27),1,IF(ISNUMBER($K60),$K60,$Y60)))</f>
        <v/>
      </c>
      <c r="AA60" s="63">
        <f>IF($T60="","",IF(AND(ISNUMBER($F60),$F60&lt;=IF($Q60=MesCiclo,InicioCiclo,$Q60+MOD(2-WEEKDAY($Q60),7))+6),1,IF(N($U60)&gt;0,AVERAGEIFS($W$5:$W$1000,$S$5:$S$1000,ROW(),$T$5:$T$1000,"Sub"),$W60)))</f>
        <v/>
      </c>
      <c r="AB60" s="63">
        <f>IF($T60="","",IF(AND(ISNUMBER($F60),$F60&lt;=IF($Q60=MesCiclo,InicioCiclo,$Q60+MOD(2-WEEKDAY($Q60),7))+13),1,IF(N($U60)&gt;0,AVERAGEIFS($X$5:$X$1000,$S$5:$S$1000,ROW(),$T$5:$T$1000,"Sub"),$X60)))</f>
        <v/>
      </c>
      <c r="AC60" s="63">
        <f>IF($T60="","",IF(AND(ISNUMBER($F60),$F60&lt;=IF($Q60=MesCiclo,InicioCiclo,$Q60+MOD(2-WEEKDAY($Q60),7))+20),1,IF(N($U60)&gt;0,AVERAGEIFS($Y$5:$Y$1000,$S$5:$S$1000,ROW(),$T$5:$T$1000,"Sub"),$Y60)))</f>
        <v/>
      </c>
      <c r="AD60" s="63">
        <f>IF($T60="","",IF(AND(ISNUMBER($F60),$F60&lt;=IF($Q60=MesCiclo,InicioCiclo,$Q60+MOD(2-WEEKDAY($Q60),7))+27),1,IF(N($U60)&gt;0,AVERAGEIFS($Z$5:$Z$1000,$S$5:$S$1000,ROW(),$T$5:$T$1000,"Sub"),$Z60)))</f>
        <v/>
      </c>
      <c r="AE60" s="63">
        <f>IF($T60&lt;&gt;"Macro","",IF(COUNTIFS($Q$5:$Q$1000,$Q60,$T$5:$T$1000,"Macro",$G$5:$G$1000,"&gt;0")=0,1/COUNTIFS($Q$5:$Q$1000,$Q60,$T$5:$T$1000,"Macro"),IF(AND(ISNUMBER($G60),N($G60)&gt;0),$G60,SUMIFS($G$5:$G$1000,$Q$5:$Q$1000,$Q60,$T$5:$T$1000,"Macro")/COUNTIFS($Q$5:$Q$1000,$Q60,$T$5:$T$1000,"Macro",$G$5:$G$1000,"&gt;0"))/(COUNTIFS($Q$5:$Q$1000,$Q60,$T$5:$T$1000,"Macro")*SUMIFS($G$5:$G$1000,$Q$5:$Q$1000,$Q60,$T$5:$T$1000,"Macro")/COUNTIFS($Q$5:$Q$1000,$Q60,$T$5:$T$1000,"Macro",$G$5:$G$1000,"&gt;0"))))</f>
        <v/>
      </c>
    </row>
    <row r="61">
      <c r="A61" s="55">
        <f>IF(NOT((COUNTA($B61:$K61)+COUNTA($O61))&gt;0),"",IF($T61="Macro",COUNTIFS($T$5:$T61,"Macro",$Q$5:$Q61,$Q61),IF(N($S61)=0,"?",COUNTIFS(INDEX($T$5:$T$1000,1):INDEX($T$5:$T$1000,$S61-4),"Macro",INDEX($Q$5:$Q$1000,1):INDEX($Q$5:$Q$1000,$S61-4),INDEX($Q$5:$Q$1000,$S61-4))&amp;"."&amp;COUNTIFS($S$5:$S61,$S61,$T$5:$T61,"Sub"))))</f>
        <v/>
      </c>
      <c r="B61" s="56" t="n"/>
      <c r="C61" s="57" t="n"/>
      <c r="D61" s="58" t="n"/>
      <c r="E61" s="58" t="n"/>
      <c r="F61" s="58" t="n"/>
      <c r="G61" s="59" t="n"/>
      <c r="H61" s="59" t="n"/>
      <c r="I61" s="59" t="n"/>
      <c r="J61" s="59" t="n"/>
      <c r="K61" s="59" t="n"/>
      <c r="L61" s="60">
        <f>IF(NOT((COUNTA($B61:$K61)+COUNTA($O61))&gt;0),"",IF(ISNUMBER($F61),1,IF(N($U61)&gt;0,AVERAGEIFS($V$5:$V$1000,$S$5:$S$1000,ROW(),$T$5:$T$1000,"Sub"),$V61)))</f>
        <v/>
      </c>
      <c r="M61" s="55">
        <f>IF($L61="","",IF($L61&gt;=1,"Completado",IF($L61&gt;0,"En curso","Pendiente")))</f>
        <v/>
      </c>
      <c r="N61" s="55">
        <f>IF(NOT((COUNTA($B61:$K61)+COUNTA($O61))&gt;0),"",IF(ISNUMBER($F61),IF(AND(ISNUMBER($E61),$F61&gt;$E61),"Cumplida con "&amp;($F61-$E61)&amp;IF($F61-$E61=1," día"," días")&amp;" de retraso","Cumplida"),IF(N($L61)&gt;=1,"Cumplida",IF(NOT(ISNUMBER($E61)),"Sin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plazo")))))))</f>
        <v/>
      </c>
      <c r="O61" s="57" t="n"/>
      <c r="P61" s="61">
        <f>IF(NOT((COUNTA($B61:$K61)+COUNTA($O61))&gt;0),"",IF((IF($C61="","Falta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",""))="","✔ OK","⚠ "&amp;LEFT(IF($C61="","Falta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",""),LEN(IF($C61="","Falta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",""))-3)))</f>
        <v/>
      </c>
      <c r="Q61" s="62">
        <f>IF(NOT((COUNTA($B61:$K61)+COUNTA($O61))&gt;0),"",IF(AND($T61="Sub",N($S61)&gt;0),IF(ISNUMBER(INDEX($D$5:$D$1000,$S61-4)),DATE(YEAR(INDEX($D$5:$D$1000,$S61-4)),MONTH(INDEX($D$5:$D$1000,$S61-4)),1),IF(ISNUMBER(INDEX($E$5:$E$1000,$S61-4)),DATE(YEAR(INDEX($E$5:$E$1000,$S61-4)),MONTH(INDEX($E$5:$E$1000,$S61-4)),1),MesCiclo)),IF(ISNUMBER($D61),DATE(YEAR($D61),MONTH($D61),1),IF(ISNUMBER($E61),DATE(YEAR($E61),MONTH($E61),1),MesCiclo))))</f>
        <v/>
      </c>
      <c r="R61" s="63">
        <f>IF(OR($Q61="",$Q61&lt;&gt;MesCiclo),"",COUNTIF($Q$5:$Q61,MesCiclo))</f>
        <v/>
      </c>
      <c r="S61" s="63">
        <f>IF($T61="","",IF($T61="Macro",ROW(),IFERROR(LOOKUP(2,1/($T$5:$T61="Macro"),ROW($T$5:$T61)),0)))</f>
        <v/>
      </c>
      <c r="T61" s="63">
        <f>IF(NOT((COUNTA($B61:$K61)+COUNTA($O61))&gt;0),"",IF($B61="Subactividad","Sub","Macro"))</f>
        <v/>
      </c>
      <c r="U61" s="63">
        <f>IF($T61="Macro",COUNTIFS($S$5:$S$1000,ROW(),$T$5:$T$1000,"Sub"),"")</f>
        <v/>
      </c>
      <c r="V61" s="63">
        <f>IF($T61="","",IF(ISNUMBER($F61),1,IFERROR(LOOKUP(2,1/($H61:$K61&lt;&gt;""),$H61:$K61),0)))</f>
        <v/>
      </c>
      <c r="W61" s="63">
        <f>IF($T61="","",IF(AND(ISNUMBER($F61),$F61&lt;=IF($Q61=MesCiclo,InicioCiclo,$Q61+MOD(2-WEEKDAY($Q61),7))+6),1,IF(ISNUMBER($H61),$H61,0)))</f>
        <v/>
      </c>
      <c r="X61" s="63">
        <f>IF($T61="","",IF(AND(ISNUMBER($F61),$F61&lt;=IF($Q61=MesCiclo,InicioCiclo,$Q61+MOD(2-WEEKDAY($Q61),7))+13),1,IF(ISNUMBER($I61),$I61,$W61)))</f>
        <v/>
      </c>
      <c r="Y61" s="63">
        <f>IF($T61="","",IF(AND(ISNUMBER($F61),$F61&lt;=IF($Q61=MesCiclo,InicioCiclo,$Q61+MOD(2-WEEKDAY($Q61),7))+20),1,IF(ISNUMBER($J61),$J61,$X61)))</f>
        <v/>
      </c>
      <c r="Z61" s="63">
        <f>IF($T61="","",IF(AND(ISNUMBER($F61),$F61&lt;=IF($Q61=MesCiclo,InicioCiclo,$Q61+MOD(2-WEEKDAY($Q61),7))+27),1,IF(ISNUMBER($K61),$K61,$Y61)))</f>
        <v/>
      </c>
      <c r="AA61" s="63">
        <f>IF($T61="","",IF(AND(ISNUMBER($F61),$F61&lt;=IF($Q61=MesCiclo,InicioCiclo,$Q61+MOD(2-WEEKDAY($Q61),7))+6),1,IF(N($U61)&gt;0,AVERAGEIFS($W$5:$W$1000,$S$5:$S$1000,ROW(),$T$5:$T$1000,"Sub"),$W61)))</f>
        <v/>
      </c>
      <c r="AB61" s="63">
        <f>IF($T61="","",IF(AND(ISNUMBER($F61),$F61&lt;=IF($Q61=MesCiclo,InicioCiclo,$Q61+MOD(2-WEEKDAY($Q61),7))+13),1,IF(N($U61)&gt;0,AVERAGEIFS($X$5:$X$1000,$S$5:$S$1000,ROW(),$T$5:$T$1000,"Sub"),$X61)))</f>
        <v/>
      </c>
      <c r="AC61" s="63">
        <f>IF($T61="","",IF(AND(ISNUMBER($F61),$F61&lt;=IF($Q61=MesCiclo,InicioCiclo,$Q61+MOD(2-WEEKDAY($Q61),7))+20),1,IF(N($U61)&gt;0,AVERAGEIFS($Y$5:$Y$1000,$S$5:$S$1000,ROW(),$T$5:$T$1000,"Sub"),$Y61)))</f>
        <v/>
      </c>
      <c r="AD61" s="63">
        <f>IF($T61="","",IF(AND(ISNUMBER($F61),$F61&lt;=IF($Q61=MesCiclo,InicioCiclo,$Q61+MOD(2-WEEKDAY($Q61),7))+27),1,IF(N($U61)&gt;0,AVERAGEIFS($Z$5:$Z$1000,$S$5:$S$1000,ROW(),$T$5:$T$1000,"Sub"),$Z61)))</f>
        <v/>
      </c>
      <c r="AE61" s="63">
        <f>IF($T61&lt;&gt;"Macro","",IF(COUNTIFS($Q$5:$Q$1000,$Q61,$T$5:$T$1000,"Macro",$G$5:$G$1000,"&gt;0")=0,1/COUNTIFS($Q$5:$Q$1000,$Q61,$T$5:$T$1000,"Macro"),IF(AND(ISNUMBER($G61),N($G61)&gt;0),$G61,SUMIFS($G$5:$G$1000,$Q$5:$Q$1000,$Q61,$T$5:$T$1000,"Macro")/COUNTIFS($Q$5:$Q$1000,$Q61,$T$5:$T$1000,"Macro",$G$5:$G$1000,"&gt;0"))/(COUNTIFS($Q$5:$Q$1000,$Q61,$T$5:$T$1000,"Macro")*SUMIFS($G$5:$G$1000,$Q$5:$Q$1000,$Q61,$T$5:$T$1000,"Macro")/COUNTIFS($Q$5:$Q$1000,$Q61,$T$5:$T$1000,"Macro",$G$5:$G$1000,"&gt;0"))))</f>
        <v/>
      </c>
    </row>
    <row r="62">
      <c r="A62" s="55">
        <f>IF(NOT((COUNTA($B62:$K62)+COUNTA($O62))&gt;0),"",IF($T62="Macro",COUNTIFS($T$5:$T62,"Macro",$Q$5:$Q62,$Q62),IF(N($S62)=0,"?",COUNTIFS(INDEX($T$5:$T$1000,1):INDEX($T$5:$T$1000,$S62-4),"Macro",INDEX($Q$5:$Q$1000,1):INDEX($Q$5:$Q$1000,$S62-4),INDEX($Q$5:$Q$1000,$S62-4))&amp;"."&amp;COUNTIFS($S$5:$S62,$S62,$T$5:$T62,"Sub"))))</f>
        <v/>
      </c>
      <c r="B62" s="56" t="n"/>
      <c r="C62" s="57" t="n"/>
      <c r="D62" s="58" t="n"/>
      <c r="E62" s="58" t="n"/>
      <c r="F62" s="58" t="n"/>
      <c r="G62" s="59" t="n"/>
      <c r="H62" s="59" t="n"/>
      <c r="I62" s="59" t="n"/>
      <c r="J62" s="59" t="n"/>
      <c r="K62" s="59" t="n"/>
      <c r="L62" s="60">
        <f>IF(NOT((COUNTA($B62:$K62)+COUNTA($O62))&gt;0),"",IF(ISNUMBER($F62),1,IF(N($U62)&gt;0,AVERAGEIFS($V$5:$V$1000,$S$5:$S$1000,ROW(),$T$5:$T$1000,"Sub"),$V62)))</f>
        <v/>
      </c>
      <c r="M62" s="55">
        <f>IF($L62="","",IF($L62&gt;=1,"Completado",IF($L62&gt;0,"En curso","Pendiente")))</f>
        <v/>
      </c>
      <c r="N62" s="55">
        <f>IF(NOT((COUNTA($B62:$K62)+COUNTA($O62))&gt;0),"",IF(ISNUMBER($F62),IF(AND(ISNUMBER($E62),$F62&gt;$E62),"Cumplida con "&amp;($F62-$E62)&amp;IF($F62-$E62=1," día"," días")&amp;" de retraso","Cumplida"),IF(N($L62)&gt;=1,"Cumplida",IF(NOT(ISNUMBER($E62)),"Sin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plazo")))))))</f>
        <v/>
      </c>
      <c r="O62" s="57" t="n"/>
      <c r="P62" s="61">
        <f>IF(NOT((COUNTA($B62:$K62)+COUNTA($O62))&gt;0),"",IF((IF($C62="","Falta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",""))="","✔ OK","⚠ "&amp;LEFT(IF($C62="","Falta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",""),LEN(IF($C62="","Falta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",""))-3)))</f>
        <v/>
      </c>
      <c r="Q62" s="62">
        <f>IF(NOT((COUNTA($B62:$K62)+COUNTA($O62))&gt;0),"",IF(AND($T62="Sub",N($S62)&gt;0),IF(ISNUMBER(INDEX($D$5:$D$1000,$S62-4)),DATE(YEAR(INDEX($D$5:$D$1000,$S62-4)),MONTH(INDEX($D$5:$D$1000,$S62-4)),1),IF(ISNUMBER(INDEX($E$5:$E$1000,$S62-4)),DATE(YEAR(INDEX($E$5:$E$1000,$S62-4)),MONTH(INDEX($E$5:$E$1000,$S62-4)),1),MesCiclo)),IF(ISNUMBER($D62),DATE(YEAR($D62),MONTH($D62),1),IF(ISNUMBER($E62),DATE(YEAR($E62),MONTH($E62),1),MesCiclo))))</f>
        <v/>
      </c>
      <c r="R62" s="63">
        <f>IF(OR($Q62="",$Q62&lt;&gt;MesCiclo),"",COUNTIF($Q$5:$Q62,MesCiclo))</f>
        <v/>
      </c>
      <c r="S62" s="63">
        <f>IF($T62="","",IF($T62="Macro",ROW(),IFERROR(LOOKUP(2,1/($T$5:$T62="Macro"),ROW($T$5:$T62)),0)))</f>
        <v/>
      </c>
      <c r="T62" s="63">
        <f>IF(NOT((COUNTA($B62:$K62)+COUNTA($O62))&gt;0),"",IF($B62="Subactividad","Sub","Macro"))</f>
        <v/>
      </c>
      <c r="U62" s="63">
        <f>IF($T62="Macro",COUNTIFS($S$5:$S$1000,ROW(),$T$5:$T$1000,"Sub"),"")</f>
        <v/>
      </c>
      <c r="V62" s="63">
        <f>IF($T62="","",IF(ISNUMBER($F62),1,IFERROR(LOOKUP(2,1/($H62:$K62&lt;&gt;""),$H62:$K62),0)))</f>
        <v/>
      </c>
      <c r="W62" s="63">
        <f>IF($T62="","",IF(AND(ISNUMBER($F62),$F62&lt;=IF($Q62=MesCiclo,InicioCiclo,$Q62+MOD(2-WEEKDAY($Q62),7))+6),1,IF(ISNUMBER($H62),$H62,0)))</f>
        <v/>
      </c>
      <c r="X62" s="63">
        <f>IF($T62="","",IF(AND(ISNUMBER($F62),$F62&lt;=IF($Q62=MesCiclo,InicioCiclo,$Q62+MOD(2-WEEKDAY($Q62),7))+13),1,IF(ISNUMBER($I62),$I62,$W62)))</f>
        <v/>
      </c>
      <c r="Y62" s="63">
        <f>IF($T62="","",IF(AND(ISNUMBER($F62),$F62&lt;=IF($Q62=MesCiclo,InicioCiclo,$Q62+MOD(2-WEEKDAY($Q62),7))+20),1,IF(ISNUMBER($J62),$J62,$X62)))</f>
        <v/>
      </c>
      <c r="Z62" s="63">
        <f>IF($T62="","",IF(AND(ISNUMBER($F62),$F62&lt;=IF($Q62=MesCiclo,InicioCiclo,$Q62+MOD(2-WEEKDAY($Q62),7))+27),1,IF(ISNUMBER($K62),$K62,$Y62)))</f>
        <v/>
      </c>
      <c r="AA62" s="63">
        <f>IF($T62="","",IF(AND(ISNUMBER($F62),$F62&lt;=IF($Q62=MesCiclo,InicioCiclo,$Q62+MOD(2-WEEKDAY($Q62),7))+6),1,IF(N($U62)&gt;0,AVERAGEIFS($W$5:$W$1000,$S$5:$S$1000,ROW(),$T$5:$T$1000,"Sub"),$W62)))</f>
        <v/>
      </c>
      <c r="AB62" s="63">
        <f>IF($T62="","",IF(AND(ISNUMBER($F62),$F62&lt;=IF($Q62=MesCiclo,InicioCiclo,$Q62+MOD(2-WEEKDAY($Q62),7))+13),1,IF(N($U62)&gt;0,AVERAGEIFS($X$5:$X$1000,$S$5:$S$1000,ROW(),$T$5:$T$1000,"Sub"),$X62)))</f>
        <v/>
      </c>
      <c r="AC62" s="63">
        <f>IF($T62="","",IF(AND(ISNUMBER($F62),$F62&lt;=IF($Q62=MesCiclo,InicioCiclo,$Q62+MOD(2-WEEKDAY($Q62),7))+20),1,IF(N($U62)&gt;0,AVERAGEIFS($Y$5:$Y$1000,$S$5:$S$1000,ROW(),$T$5:$T$1000,"Sub"),$Y62)))</f>
        <v/>
      </c>
      <c r="AD62" s="63">
        <f>IF($T62="","",IF(AND(ISNUMBER($F62),$F62&lt;=IF($Q62=MesCiclo,InicioCiclo,$Q62+MOD(2-WEEKDAY($Q62),7))+27),1,IF(N($U62)&gt;0,AVERAGEIFS($Z$5:$Z$1000,$S$5:$S$1000,ROW(),$T$5:$T$1000,"Sub"),$Z62)))</f>
        <v/>
      </c>
      <c r="AE62" s="63">
        <f>IF($T62&lt;&gt;"Macro","",IF(COUNTIFS($Q$5:$Q$1000,$Q62,$T$5:$T$1000,"Macro",$G$5:$G$1000,"&gt;0")=0,1/COUNTIFS($Q$5:$Q$1000,$Q62,$T$5:$T$1000,"Macro"),IF(AND(ISNUMBER($G62),N($G62)&gt;0),$G62,SUMIFS($G$5:$G$1000,$Q$5:$Q$1000,$Q62,$T$5:$T$1000,"Macro")/COUNTIFS($Q$5:$Q$1000,$Q62,$T$5:$T$1000,"Macro",$G$5:$G$1000,"&gt;0"))/(COUNTIFS($Q$5:$Q$1000,$Q62,$T$5:$T$1000,"Macro")*SUMIFS($G$5:$G$1000,$Q$5:$Q$1000,$Q62,$T$5:$T$1000,"Macro")/COUNTIFS($Q$5:$Q$1000,$Q62,$T$5:$T$1000,"Macro",$G$5:$G$1000,"&gt;0"))))</f>
        <v/>
      </c>
    </row>
    <row r="63">
      <c r="A63" s="55">
        <f>IF(NOT((COUNTA($B63:$K63)+COUNTA($O63))&gt;0),"",IF($T63="Macro",COUNTIFS($T$5:$T63,"Macro",$Q$5:$Q63,$Q63),IF(N($S63)=0,"?",COUNTIFS(INDEX($T$5:$T$1000,1):INDEX($T$5:$T$1000,$S63-4),"Macro",INDEX($Q$5:$Q$1000,1):INDEX($Q$5:$Q$1000,$S63-4),INDEX($Q$5:$Q$1000,$S63-4))&amp;"."&amp;COUNTIFS($S$5:$S63,$S63,$T$5:$T63,"Sub"))))</f>
        <v/>
      </c>
      <c r="B63" s="56" t="n"/>
      <c r="C63" s="57" t="n"/>
      <c r="D63" s="58" t="n"/>
      <c r="E63" s="58" t="n"/>
      <c r="F63" s="58" t="n"/>
      <c r="G63" s="59" t="n"/>
      <c r="H63" s="59" t="n"/>
      <c r="I63" s="59" t="n"/>
      <c r="J63" s="59" t="n"/>
      <c r="K63" s="59" t="n"/>
      <c r="L63" s="60">
        <f>IF(NOT((COUNTA($B63:$K63)+COUNTA($O63))&gt;0),"",IF(ISNUMBER($F63),1,IF(N($U63)&gt;0,AVERAGEIFS($V$5:$V$1000,$S$5:$S$1000,ROW(),$T$5:$T$1000,"Sub"),$V63)))</f>
        <v/>
      </c>
      <c r="M63" s="55">
        <f>IF($L63="","",IF($L63&gt;=1,"Completado",IF($L63&gt;0,"En curso","Pendiente")))</f>
        <v/>
      </c>
      <c r="N63" s="55">
        <f>IF(NOT((COUNTA($B63:$K63)+COUNTA($O63))&gt;0),"",IF(ISNUMBER($F63),IF(AND(ISNUMBER($E63),$F63&gt;$E63),"Cumplida con "&amp;($F63-$E63)&amp;IF($F63-$E63=1," día"," días")&amp;" de retraso","Cumplida"),IF(N($L63)&gt;=1,"Cumplida",IF(NOT(ISNUMBER($E63)),"Sin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plazo")))))))</f>
        <v/>
      </c>
      <c r="O63" s="57" t="n"/>
      <c r="P63" s="61">
        <f>IF(NOT((COUNTA($B63:$K63)+COUNTA($O63))&gt;0),"",IF((IF($C63="","Falta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",""))="","✔ OK","⚠ "&amp;LEFT(IF($C63="","Falta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",""),LEN(IF($C63="","Falta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",""))-3)))</f>
        <v/>
      </c>
      <c r="Q63" s="62">
        <f>IF(NOT((COUNTA($B63:$K63)+COUNTA($O63))&gt;0),"",IF(AND($T63="Sub",N($S63)&gt;0),IF(ISNUMBER(INDEX($D$5:$D$1000,$S63-4)),DATE(YEAR(INDEX($D$5:$D$1000,$S63-4)),MONTH(INDEX($D$5:$D$1000,$S63-4)),1),IF(ISNUMBER(INDEX($E$5:$E$1000,$S63-4)),DATE(YEAR(INDEX($E$5:$E$1000,$S63-4)),MONTH(INDEX($E$5:$E$1000,$S63-4)),1),MesCiclo)),IF(ISNUMBER($D63),DATE(YEAR($D63),MONTH($D63),1),IF(ISNUMBER($E63),DATE(YEAR($E63),MONTH($E63),1),MesCiclo))))</f>
        <v/>
      </c>
      <c r="R63" s="63">
        <f>IF(OR($Q63="",$Q63&lt;&gt;MesCiclo),"",COUNTIF($Q$5:$Q63,MesCiclo))</f>
        <v/>
      </c>
      <c r="S63" s="63">
        <f>IF($T63="","",IF($T63="Macro",ROW(),IFERROR(LOOKUP(2,1/($T$5:$T63="Macro"),ROW($T$5:$T63)),0)))</f>
        <v/>
      </c>
      <c r="T63" s="63">
        <f>IF(NOT((COUNTA($B63:$K63)+COUNTA($O63))&gt;0),"",IF($B63="Subactividad","Sub","Macro"))</f>
        <v/>
      </c>
      <c r="U63" s="63">
        <f>IF($T63="Macro",COUNTIFS($S$5:$S$1000,ROW(),$T$5:$T$1000,"Sub"),"")</f>
        <v/>
      </c>
      <c r="V63" s="63">
        <f>IF($T63="","",IF(ISNUMBER($F63),1,IFERROR(LOOKUP(2,1/($H63:$K63&lt;&gt;""),$H63:$K63),0)))</f>
        <v/>
      </c>
      <c r="W63" s="63">
        <f>IF($T63="","",IF(AND(ISNUMBER($F63),$F63&lt;=IF($Q63=MesCiclo,InicioCiclo,$Q63+MOD(2-WEEKDAY($Q63),7))+6),1,IF(ISNUMBER($H63),$H63,0)))</f>
        <v/>
      </c>
      <c r="X63" s="63">
        <f>IF($T63="","",IF(AND(ISNUMBER($F63),$F63&lt;=IF($Q63=MesCiclo,InicioCiclo,$Q63+MOD(2-WEEKDAY($Q63),7))+13),1,IF(ISNUMBER($I63),$I63,$W63)))</f>
        <v/>
      </c>
      <c r="Y63" s="63">
        <f>IF($T63="","",IF(AND(ISNUMBER($F63),$F63&lt;=IF($Q63=MesCiclo,InicioCiclo,$Q63+MOD(2-WEEKDAY($Q63),7))+20),1,IF(ISNUMBER($J63),$J63,$X63)))</f>
        <v/>
      </c>
      <c r="Z63" s="63">
        <f>IF($T63="","",IF(AND(ISNUMBER($F63),$F63&lt;=IF($Q63=MesCiclo,InicioCiclo,$Q63+MOD(2-WEEKDAY($Q63),7))+27),1,IF(ISNUMBER($K63),$K63,$Y63)))</f>
        <v/>
      </c>
      <c r="AA63" s="63">
        <f>IF($T63="","",IF(AND(ISNUMBER($F63),$F63&lt;=IF($Q63=MesCiclo,InicioCiclo,$Q63+MOD(2-WEEKDAY($Q63),7))+6),1,IF(N($U63)&gt;0,AVERAGEIFS($W$5:$W$1000,$S$5:$S$1000,ROW(),$T$5:$T$1000,"Sub"),$W63)))</f>
        <v/>
      </c>
      <c r="AB63" s="63">
        <f>IF($T63="","",IF(AND(ISNUMBER($F63),$F63&lt;=IF($Q63=MesCiclo,InicioCiclo,$Q63+MOD(2-WEEKDAY($Q63),7))+13),1,IF(N($U63)&gt;0,AVERAGEIFS($X$5:$X$1000,$S$5:$S$1000,ROW(),$T$5:$T$1000,"Sub"),$X63)))</f>
        <v/>
      </c>
      <c r="AC63" s="63">
        <f>IF($T63="","",IF(AND(ISNUMBER($F63),$F63&lt;=IF($Q63=MesCiclo,InicioCiclo,$Q63+MOD(2-WEEKDAY($Q63),7))+20),1,IF(N($U63)&gt;0,AVERAGEIFS($Y$5:$Y$1000,$S$5:$S$1000,ROW(),$T$5:$T$1000,"Sub"),$Y63)))</f>
        <v/>
      </c>
      <c r="AD63" s="63">
        <f>IF($T63="","",IF(AND(ISNUMBER($F63),$F63&lt;=IF($Q63=MesCiclo,InicioCiclo,$Q63+MOD(2-WEEKDAY($Q63),7))+27),1,IF(N($U63)&gt;0,AVERAGEIFS($Z$5:$Z$1000,$S$5:$S$1000,ROW(),$T$5:$T$1000,"Sub"),$Z63)))</f>
        <v/>
      </c>
      <c r="AE63" s="63">
        <f>IF($T63&lt;&gt;"Macro","",IF(COUNTIFS($Q$5:$Q$1000,$Q63,$T$5:$T$1000,"Macro",$G$5:$G$1000,"&gt;0")=0,1/COUNTIFS($Q$5:$Q$1000,$Q63,$T$5:$T$1000,"Macro"),IF(AND(ISNUMBER($G63),N($G63)&gt;0),$G63,SUMIFS($G$5:$G$1000,$Q$5:$Q$1000,$Q63,$T$5:$T$1000,"Macro")/COUNTIFS($Q$5:$Q$1000,$Q63,$T$5:$T$1000,"Macro",$G$5:$G$1000,"&gt;0"))/(COUNTIFS($Q$5:$Q$1000,$Q63,$T$5:$T$1000,"Macro")*SUMIFS($G$5:$G$1000,$Q$5:$Q$1000,$Q63,$T$5:$T$1000,"Macro")/COUNTIFS($Q$5:$Q$1000,$Q63,$T$5:$T$1000,"Macro",$G$5:$G$1000,"&gt;0"))))</f>
        <v/>
      </c>
    </row>
    <row r="64">
      <c r="A64" s="55">
        <f>IF(NOT((COUNTA($B64:$K64)+COUNTA($O64))&gt;0),"",IF($T64="Macro",COUNTIFS($T$5:$T64,"Macro",$Q$5:$Q64,$Q64),IF(N($S64)=0,"?",COUNTIFS(INDEX($T$5:$T$1000,1):INDEX($T$5:$T$1000,$S64-4),"Macro",INDEX($Q$5:$Q$1000,1):INDEX($Q$5:$Q$1000,$S64-4),INDEX($Q$5:$Q$1000,$S64-4))&amp;"."&amp;COUNTIFS($S$5:$S64,$S64,$T$5:$T64,"Sub"))))</f>
        <v/>
      </c>
      <c r="B64" s="56" t="n"/>
      <c r="C64" s="57" t="n"/>
      <c r="D64" s="58" t="n"/>
      <c r="E64" s="58" t="n"/>
      <c r="F64" s="58" t="n"/>
      <c r="G64" s="59" t="n"/>
      <c r="H64" s="59" t="n"/>
      <c r="I64" s="59" t="n"/>
      <c r="J64" s="59" t="n"/>
      <c r="K64" s="59" t="n"/>
      <c r="L64" s="60">
        <f>IF(NOT((COUNTA($B64:$K64)+COUNTA($O64))&gt;0),"",IF(ISNUMBER($F64),1,IF(N($U64)&gt;0,AVERAGEIFS($V$5:$V$1000,$S$5:$S$1000,ROW(),$T$5:$T$1000,"Sub"),$V64)))</f>
        <v/>
      </c>
      <c r="M64" s="55">
        <f>IF($L64="","",IF($L64&gt;=1,"Completado",IF($L64&gt;0,"En curso","Pendiente")))</f>
        <v/>
      </c>
      <c r="N64" s="55">
        <f>IF(NOT((COUNTA($B64:$K64)+COUNTA($O64))&gt;0),"",IF(ISNUMBER($F64),IF(AND(ISNUMBER($E64),$F64&gt;$E64),"Cumplida con "&amp;($F64-$E64)&amp;IF($F64-$E64=1," día"," días")&amp;" de retraso","Cumplida"),IF(N($L64)&gt;=1,"Cumplida",IF(NOT(ISNUMBER($E64)),"Sin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plazo")))))))</f>
        <v/>
      </c>
      <c r="O64" s="57" t="n"/>
      <c r="P64" s="61">
        <f>IF(NOT((COUNTA($B64:$K64)+COUNTA($O64))&gt;0),"",IF((IF($C64="","Falta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",""))="","✔ OK","⚠ "&amp;LEFT(IF($C64="","Falta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",""),LEN(IF($C64="","Falta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",""))-3)))</f>
        <v/>
      </c>
      <c r="Q64" s="62">
        <f>IF(NOT((COUNTA($B64:$K64)+COUNTA($O64))&gt;0),"",IF(AND($T64="Sub",N($S64)&gt;0),IF(ISNUMBER(INDEX($D$5:$D$1000,$S64-4)),DATE(YEAR(INDEX($D$5:$D$1000,$S64-4)),MONTH(INDEX($D$5:$D$1000,$S64-4)),1),IF(ISNUMBER(INDEX($E$5:$E$1000,$S64-4)),DATE(YEAR(INDEX($E$5:$E$1000,$S64-4)),MONTH(INDEX($E$5:$E$1000,$S64-4)),1),MesCiclo)),IF(ISNUMBER($D64),DATE(YEAR($D64),MONTH($D64),1),IF(ISNUMBER($E64),DATE(YEAR($E64),MONTH($E64),1),MesCiclo))))</f>
        <v/>
      </c>
      <c r="R64" s="63">
        <f>IF(OR($Q64="",$Q64&lt;&gt;MesCiclo),"",COUNTIF($Q$5:$Q64,MesCiclo))</f>
        <v/>
      </c>
      <c r="S64" s="63">
        <f>IF($T64="","",IF($T64="Macro",ROW(),IFERROR(LOOKUP(2,1/($T$5:$T64="Macro"),ROW($T$5:$T64)),0)))</f>
        <v/>
      </c>
      <c r="T64" s="63">
        <f>IF(NOT((COUNTA($B64:$K64)+COUNTA($O64))&gt;0),"",IF($B64="Subactividad","Sub","Macro"))</f>
        <v/>
      </c>
      <c r="U64" s="63">
        <f>IF($T64="Macro",COUNTIFS($S$5:$S$1000,ROW(),$T$5:$T$1000,"Sub"),"")</f>
        <v/>
      </c>
      <c r="V64" s="63">
        <f>IF($T64="","",IF(ISNUMBER($F64),1,IFERROR(LOOKUP(2,1/($H64:$K64&lt;&gt;""),$H64:$K64),0)))</f>
        <v/>
      </c>
      <c r="W64" s="63">
        <f>IF($T64="","",IF(AND(ISNUMBER($F64),$F64&lt;=IF($Q64=MesCiclo,InicioCiclo,$Q64+MOD(2-WEEKDAY($Q64),7))+6),1,IF(ISNUMBER($H64),$H64,0)))</f>
        <v/>
      </c>
      <c r="X64" s="63">
        <f>IF($T64="","",IF(AND(ISNUMBER($F64),$F64&lt;=IF($Q64=MesCiclo,InicioCiclo,$Q64+MOD(2-WEEKDAY($Q64),7))+13),1,IF(ISNUMBER($I64),$I64,$W64)))</f>
        <v/>
      </c>
      <c r="Y64" s="63">
        <f>IF($T64="","",IF(AND(ISNUMBER($F64),$F64&lt;=IF($Q64=MesCiclo,InicioCiclo,$Q64+MOD(2-WEEKDAY($Q64),7))+20),1,IF(ISNUMBER($J64),$J64,$X64)))</f>
        <v/>
      </c>
      <c r="Z64" s="63">
        <f>IF($T64="","",IF(AND(ISNUMBER($F64),$F64&lt;=IF($Q64=MesCiclo,InicioCiclo,$Q64+MOD(2-WEEKDAY($Q64),7))+27),1,IF(ISNUMBER($K64),$K64,$Y64)))</f>
        <v/>
      </c>
      <c r="AA64" s="63">
        <f>IF($T64="","",IF(AND(ISNUMBER($F64),$F64&lt;=IF($Q64=MesCiclo,InicioCiclo,$Q64+MOD(2-WEEKDAY($Q64),7))+6),1,IF(N($U64)&gt;0,AVERAGEIFS($W$5:$W$1000,$S$5:$S$1000,ROW(),$T$5:$T$1000,"Sub"),$W64)))</f>
        <v/>
      </c>
      <c r="AB64" s="63">
        <f>IF($T64="","",IF(AND(ISNUMBER($F64),$F64&lt;=IF($Q64=MesCiclo,InicioCiclo,$Q64+MOD(2-WEEKDAY($Q64),7))+13),1,IF(N($U64)&gt;0,AVERAGEIFS($X$5:$X$1000,$S$5:$S$1000,ROW(),$T$5:$T$1000,"Sub"),$X64)))</f>
        <v/>
      </c>
      <c r="AC64" s="63">
        <f>IF($T64="","",IF(AND(ISNUMBER($F64),$F64&lt;=IF($Q64=MesCiclo,InicioCiclo,$Q64+MOD(2-WEEKDAY($Q64),7))+20),1,IF(N($U64)&gt;0,AVERAGEIFS($Y$5:$Y$1000,$S$5:$S$1000,ROW(),$T$5:$T$1000,"Sub"),$Y64)))</f>
        <v/>
      </c>
      <c r="AD64" s="63">
        <f>IF($T64="","",IF(AND(ISNUMBER($F64),$F64&lt;=IF($Q64=MesCiclo,InicioCiclo,$Q64+MOD(2-WEEKDAY($Q64),7))+27),1,IF(N($U64)&gt;0,AVERAGEIFS($Z$5:$Z$1000,$S$5:$S$1000,ROW(),$T$5:$T$1000,"Sub"),$Z64)))</f>
        <v/>
      </c>
      <c r="AE64" s="63">
        <f>IF($T64&lt;&gt;"Macro","",IF(COUNTIFS($Q$5:$Q$1000,$Q64,$T$5:$T$1000,"Macro",$G$5:$G$1000,"&gt;0")=0,1/COUNTIFS($Q$5:$Q$1000,$Q64,$T$5:$T$1000,"Macro"),IF(AND(ISNUMBER($G64),N($G64)&gt;0),$G64,SUMIFS($G$5:$G$1000,$Q$5:$Q$1000,$Q64,$T$5:$T$1000,"Macro")/COUNTIFS($Q$5:$Q$1000,$Q64,$T$5:$T$1000,"Macro",$G$5:$G$1000,"&gt;0"))/(COUNTIFS($Q$5:$Q$1000,$Q64,$T$5:$T$1000,"Macro")*SUMIFS($G$5:$G$1000,$Q$5:$Q$1000,$Q64,$T$5:$T$1000,"Macro")/COUNTIFS($Q$5:$Q$1000,$Q64,$T$5:$T$1000,"Macro",$G$5:$G$1000,"&gt;0"))))</f>
        <v/>
      </c>
    </row>
    <row r="65">
      <c r="A65" s="55">
        <f>IF(NOT((COUNTA($B65:$K65)+COUNTA($O65))&gt;0),"",IF($T65="Macro",COUNTIFS($T$5:$T65,"Macro",$Q$5:$Q65,$Q65),IF(N($S65)=0,"?",COUNTIFS(INDEX($T$5:$T$1000,1):INDEX($T$5:$T$1000,$S65-4),"Macro",INDEX($Q$5:$Q$1000,1):INDEX($Q$5:$Q$1000,$S65-4),INDEX($Q$5:$Q$1000,$S65-4))&amp;"."&amp;COUNTIFS($S$5:$S65,$S65,$T$5:$T65,"Sub"))))</f>
        <v/>
      </c>
      <c r="B65" s="56" t="n"/>
      <c r="C65" s="57" t="n"/>
      <c r="D65" s="58" t="n"/>
      <c r="E65" s="58" t="n"/>
      <c r="F65" s="58" t="n"/>
      <c r="G65" s="59" t="n"/>
      <c r="H65" s="59" t="n"/>
      <c r="I65" s="59" t="n"/>
      <c r="J65" s="59" t="n"/>
      <c r="K65" s="59" t="n"/>
      <c r="L65" s="60">
        <f>IF(NOT((COUNTA($B65:$K65)+COUNTA($O65))&gt;0),"",IF(ISNUMBER($F65),1,IF(N($U65)&gt;0,AVERAGEIFS($V$5:$V$1000,$S$5:$S$1000,ROW(),$T$5:$T$1000,"Sub"),$V65)))</f>
        <v/>
      </c>
      <c r="M65" s="55">
        <f>IF($L65="","",IF($L65&gt;=1,"Completado",IF($L65&gt;0,"En curso","Pendiente")))</f>
        <v/>
      </c>
      <c r="N65" s="55">
        <f>IF(NOT((COUNTA($B65:$K65)+COUNTA($O65))&gt;0),"",IF(ISNUMBER($F65),IF(AND(ISNUMBER($E65),$F65&gt;$E65),"Cumplida con "&amp;($F65-$E65)&amp;IF($F65-$E65=1," día"," días")&amp;" de retraso","Cumplida"),IF(N($L65)&gt;=1,"Cumplida",IF(NOT(ISNUMBER($E65)),"Sin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plazo")))))))</f>
        <v/>
      </c>
      <c r="O65" s="57" t="n"/>
      <c r="P65" s="61">
        <f>IF(NOT((COUNTA($B65:$K65)+COUNTA($O65))&gt;0),"",IF((IF($C65="","Falta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",""))="","✔ OK","⚠ "&amp;LEFT(IF($C65="","Falta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",""),LEN(IF($C65="","Falta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",""))-3)))</f>
        <v/>
      </c>
      <c r="Q65" s="62">
        <f>IF(NOT((COUNTA($B65:$K65)+COUNTA($O65))&gt;0),"",IF(AND($T65="Sub",N($S65)&gt;0),IF(ISNUMBER(INDEX($D$5:$D$1000,$S65-4)),DATE(YEAR(INDEX($D$5:$D$1000,$S65-4)),MONTH(INDEX($D$5:$D$1000,$S65-4)),1),IF(ISNUMBER(INDEX($E$5:$E$1000,$S65-4)),DATE(YEAR(INDEX($E$5:$E$1000,$S65-4)),MONTH(INDEX($E$5:$E$1000,$S65-4)),1),MesCiclo)),IF(ISNUMBER($D65),DATE(YEAR($D65),MONTH($D65),1),IF(ISNUMBER($E65),DATE(YEAR($E65),MONTH($E65),1),MesCiclo))))</f>
        <v/>
      </c>
      <c r="R65" s="63">
        <f>IF(OR($Q65="",$Q65&lt;&gt;MesCiclo),"",COUNTIF($Q$5:$Q65,MesCiclo))</f>
        <v/>
      </c>
      <c r="S65" s="63">
        <f>IF($T65="","",IF($T65="Macro",ROW(),IFERROR(LOOKUP(2,1/($T$5:$T65="Macro"),ROW($T$5:$T65)),0)))</f>
        <v/>
      </c>
      <c r="T65" s="63">
        <f>IF(NOT((COUNTA($B65:$K65)+COUNTA($O65))&gt;0),"",IF($B65="Subactividad","Sub","Macro"))</f>
        <v/>
      </c>
      <c r="U65" s="63">
        <f>IF($T65="Macro",COUNTIFS($S$5:$S$1000,ROW(),$T$5:$T$1000,"Sub"),"")</f>
        <v/>
      </c>
      <c r="V65" s="63">
        <f>IF($T65="","",IF(ISNUMBER($F65),1,IFERROR(LOOKUP(2,1/($H65:$K65&lt;&gt;""),$H65:$K65),0)))</f>
        <v/>
      </c>
      <c r="W65" s="63">
        <f>IF($T65="","",IF(AND(ISNUMBER($F65),$F65&lt;=IF($Q65=MesCiclo,InicioCiclo,$Q65+MOD(2-WEEKDAY($Q65),7))+6),1,IF(ISNUMBER($H65),$H65,0)))</f>
        <v/>
      </c>
      <c r="X65" s="63">
        <f>IF($T65="","",IF(AND(ISNUMBER($F65),$F65&lt;=IF($Q65=MesCiclo,InicioCiclo,$Q65+MOD(2-WEEKDAY($Q65),7))+13),1,IF(ISNUMBER($I65),$I65,$W65)))</f>
        <v/>
      </c>
      <c r="Y65" s="63">
        <f>IF($T65="","",IF(AND(ISNUMBER($F65),$F65&lt;=IF($Q65=MesCiclo,InicioCiclo,$Q65+MOD(2-WEEKDAY($Q65),7))+20),1,IF(ISNUMBER($J65),$J65,$X65)))</f>
        <v/>
      </c>
      <c r="Z65" s="63">
        <f>IF($T65="","",IF(AND(ISNUMBER($F65),$F65&lt;=IF($Q65=MesCiclo,InicioCiclo,$Q65+MOD(2-WEEKDAY($Q65),7))+27),1,IF(ISNUMBER($K65),$K65,$Y65)))</f>
        <v/>
      </c>
      <c r="AA65" s="63">
        <f>IF($T65="","",IF(AND(ISNUMBER($F65),$F65&lt;=IF($Q65=MesCiclo,InicioCiclo,$Q65+MOD(2-WEEKDAY($Q65),7))+6),1,IF(N($U65)&gt;0,AVERAGEIFS($W$5:$W$1000,$S$5:$S$1000,ROW(),$T$5:$T$1000,"Sub"),$W65)))</f>
        <v/>
      </c>
      <c r="AB65" s="63">
        <f>IF($T65="","",IF(AND(ISNUMBER($F65),$F65&lt;=IF($Q65=MesCiclo,InicioCiclo,$Q65+MOD(2-WEEKDAY($Q65),7))+13),1,IF(N($U65)&gt;0,AVERAGEIFS($X$5:$X$1000,$S$5:$S$1000,ROW(),$T$5:$T$1000,"Sub"),$X65)))</f>
        <v/>
      </c>
      <c r="AC65" s="63">
        <f>IF($T65="","",IF(AND(ISNUMBER($F65),$F65&lt;=IF($Q65=MesCiclo,InicioCiclo,$Q65+MOD(2-WEEKDAY($Q65),7))+20),1,IF(N($U65)&gt;0,AVERAGEIFS($Y$5:$Y$1000,$S$5:$S$1000,ROW(),$T$5:$T$1000,"Sub"),$Y65)))</f>
        <v/>
      </c>
      <c r="AD65" s="63">
        <f>IF($T65="","",IF(AND(ISNUMBER($F65),$F65&lt;=IF($Q65=MesCiclo,InicioCiclo,$Q65+MOD(2-WEEKDAY($Q65),7))+27),1,IF(N($U65)&gt;0,AVERAGEIFS($Z$5:$Z$1000,$S$5:$S$1000,ROW(),$T$5:$T$1000,"Sub"),$Z65)))</f>
        <v/>
      </c>
      <c r="AE65" s="63">
        <f>IF($T65&lt;&gt;"Macro","",IF(COUNTIFS($Q$5:$Q$1000,$Q65,$T$5:$T$1000,"Macro",$G$5:$G$1000,"&gt;0")=0,1/COUNTIFS($Q$5:$Q$1000,$Q65,$T$5:$T$1000,"Macro"),IF(AND(ISNUMBER($G65),N($G65)&gt;0),$G65,SUMIFS($G$5:$G$1000,$Q$5:$Q$1000,$Q65,$T$5:$T$1000,"Macro")/COUNTIFS($Q$5:$Q$1000,$Q65,$T$5:$T$1000,"Macro",$G$5:$G$1000,"&gt;0"))/(COUNTIFS($Q$5:$Q$1000,$Q65,$T$5:$T$1000,"Macro")*SUMIFS($G$5:$G$1000,$Q$5:$Q$1000,$Q65,$T$5:$T$1000,"Macro")/COUNTIFS($Q$5:$Q$1000,$Q65,$T$5:$T$1000,"Macro",$G$5:$G$1000,"&gt;0"))))</f>
        <v/>
      </c>
    </row>
    <row r="66">
      <c r="A66" s="55">
        <f>IF(NOT((COUNTA($B66:$K66)+COUNTA($O66))&gt;0),"",IF($T66="Macro",COUNTIFS($T$5:$T66,"Macro",$Q$5:$Q66,$Q66),IF(N($S66)=0,"?",COUNTIFS(INDEX($T$5:$T$1000,1):INDEX($T$5:$T$1000,$S66-4),"Macro",INDEX($Q$5:$Q$1000,1):INDEX($Q$5:$Q$1000,$S66-4),INDEX($Q$5:$Q$1000,$S66-4))&amp;"."&amp;COUNTIFS($S$5:$S66,$S66,$T$5:$T66,"Sub"))))</f>
        <v/>
      </c>
      <c r="B66" s="56" t="n"/>
      <c r="C66" s="57" t="n"/>
      <c r="D66" s="58" t="n"/>
      <c r="E66" s="58" t="n"/>
      <c r="F66" s="58" t="n"/>
      <c r="G66" s="59" t="n"/>
      <c r="H66" s="59" t="n"/>
      <c r="I66" s="59" t="n"/>
      <c r="J66" s="59" t="n"/>
      <c r="K66" s="59" t="n"/>
      <c r="L66" s="60">
        <f>IF(NOT((COUNTA($B66:$K66)+COUNTA($O66))&gt;0),"",IF(ISNUMBER($F66),1,IF(N($U66)&gt;0,AVERAGEIFS($V$5:$V$1000,$S$5:$S$1000,ROW(),$T$5:$T$1000,"Sub"),$V66)))</f>
        <v/>
      </c>
      <c r="M66" s="55">
        <f>IF($L66="","",IF($L66&gt;=1,"Completado",IF($L66&gt;0,"En curso","Pendiente")))</f>
        <v/>
      </c>
      <c r="N66" s="55">
        <f>IF(NOT((COUNTA($B66:$K66)+COUNTA($O66))&gt;0),"",IF(ISNUMBER($F66),IF(AND(ISNUMBER($E66),$F66&gt;$E66),"Cumplida con "&amp;($F66-$E66)&amp;IF($F66-$E66=1," día"," días")&amp;" de retraso","Cumplida"),IF(N($L66)&gt;=1,"Cumplida",IF(NOT(ISNUMBER($E66)),"Sin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plazo")))))))</f>
        <v/>
      </c>
      <c r="O66" s="57" t="n"/>
      <c r="P66" s="61">
        <f>IF(NOT((COUNTA($B66:$K66)+COUNTA($O66))&gt;0),"",IF((IF($C66="","Falta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",""))="","✔ OK","⚠ "&amp;LEFT(IF($C66="","Falta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",""),LEN(IF($C66="","Falta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",""))-3)))</f>
        <v/>
      </c>
      <c r="Q66" s="62">
        <f>IF(NOT((COUNTA($B66:$K66)+COUNTA($O66))&gt;0),"",IF(AND($T66="Sub",N($S66)&gt;0),IF(ISNUMBER(INDEX($D$5:$D$1000,$S66-4)),DATE(YEAR(INDEX($D$5:$D$1000,$S66-4)),MONTH(INDEX($D$5:$D$1000,$S66-4)),1),IF(ISNUMBER(INDEX($E$5:$E$1000,$S66-4)),DATE(YEAR(INDEX($E$5:$E$1000,$S66-4)),MONTH(INDEX($E$5:$E$1000,$S66-4)),1),MesCiclo)),IF(ISNUMBER($D66),DATE(YEAR($D66),MONTH($D66),1),IF(ISNUMBER($E66),DATE(YEAR($E66),MONTH($E66),1),MesCiclo))))</f>
        <v/>
      </c>
      <c r="R66" s="63">
        <f>IF(OR($Q66="",$Q66&lt;&gt;MesCiclo),"",COUNTIF($Q$5:$Q66,MesCiclo))</f>
        <v/>
      </c>
      <c r="S66" s="63">
        <f>IF($T66="","",IF($T66="Macro",ROW(),IFERROR(LOOKUP(2,1/($T$5:$T66="Macro"),ROW($T$5:$T66)),0)))</f>
        <v/>
      </c>
      <c r="T66" s="63">
        <f>IF(NOT((COUNTA($B66:$K66)+COUNTA($O66))&gt;0),"",IF($B66="Subactividad","Sub","Macro"))</f>
        <v/>
      </c>
      <c r="U66" s="63">
        <f>IF($T66="Macro",COUNTIFS($S$5:$S$1000,ROW(),$T$5:$T$1000,"Sub"),"")</f>
        <v/>
      </c>
      <c r="V66" s="63">
        <f>IF($T66="","",IF(ISNUMBER($F66),1,IFERROR(LOOKUP(2,1/($H66:$K66&lt;&gt;""),$H66:$K66),0)))</f>
        <v/>
      </c>
      <c r="W66" s="63">
        <f>IF($T66="","",IF(AND(ISNUMBER($F66),$F66&lt;=IF($Q66=MesCiclo,InicioCiclo,$Q66+MOD(2-WEEKDAY($Q66),7))+6),1,IF(ISNUMBER($H66),$H66,0)))</f>
        <v/>
      </c>
      <c r="X66" s="63">
        <f>IF($T66="","",IF(AND(ISNUMBER($F66),$F66&lt;=IF($Q66=MesCiclo,InicioCiclo,$Q66+MOD(2-WEEKDAY($Q66),7))+13),1,IF(ISNUMBER($I66),$I66,$W66)))</f>
        <v/>
      </c>
      <c r="Y66" s="63">
        <f>IF($T66="","",IF(AND(ISNUMBER($F66),$F66&lt;=IF($Q66=MesCiclo,InicioCiclo,$Q66+MOD(2-WEEKDAY($Q66),7))+20),1,IF(ISNUMBER($J66),$J66,$X66)))</f>
        <v/>
      </c>
      <c r="Z66" s="63">
        <f>IF($T66="","",IF(AND(ISNUMBER($F66),$F66&lt;=IF($Q66=MesCiclo,InicioCiclo,$Q66+MOD(2-WEEKDAY($Q66),7))+27),1,IF(ISNUMBER($K66),$K66,$Y66)))</f>
        <v/>
      </c>
      <c r="AA66" s="63">
        <f>IF($T66="","",IF(AND(ISNUMBER($F66),$F66&lt;=IF($Q66=MesCiclo,InicioCiclo,$Q66+MOD(2-WEEKDAY($Q66),7))+6),1,IF(N($U66)&gt;0,AVERAGEIFS($W$5:$W$1000,$S$5:$S$1000,ROW(),$T$5:$T$1000,"Sub"),$W66)))</f>
        <v/>
      </c>
      <c r="AB66" s="63">
        <f>IF($T66="","",IF(AND(ISNUMBER($F66),$F66&lt;=IF($Q66=MesCiclo,InicioCiclo,$Q66+MOD(2-WEEKDAY($Q66),7))+13),1,IF(N($U66)&gt;0,AVERAGEIFS($X$5:$X$1000,$S$5:$S$1000,ROW(),$T$5:$T$1000,"Sub"),$X66)))</f>
        <v/>
      </c>
      <c r="AC66" s="63">
        <f>IF($T66="","",IF(AND(ISNUMBER($F66),$F66&lt;=IF($Q66=MesCiclo,InicioCiclo,$Q66+MOD(2-WEEKDAY($Q66),7))+20),1,IF(N($U66)&gt;0,AVERAGEIFS($Y$5:$Y$1000,$S$5:$S$1000,ROW(),$T$5:$T$1000,"Sub"),$Y66)))</f>
        <v/>
      </c>
      <c r="AD66" s="63">
        <f>IF($T66="","",IF(AND(ISNUMBER($F66),$F66&lt;=IF($Q66=MesCiclo,InicioCiclo,$Q66+MOD(2-WEEKDAY($Q66),7))+27),1,IF(N($U66)&gt;0,AVERAGEIFS($Z$5:$Z$1000,$S$5:$S$1000,ROW(),$T$5:$T$1000,"Sub"),$Z66)))</f>
        <v/>
      </c>
      <c r="AE66" s="63">
        <f>IF($T66&lt;&gt;"Macro","",IF(COUNTIFS($Q$5:$Q$1000,$Q66,$T$5:$T$1000,"Macro",$G$5:$G$1000,"&gt;0")=0,1/COUNTIFS($Q$5:$Q$1000,$Q66,$T$5:$T$1000,"Macro"),IF(AND(ISNUMBER($G66),N($G66)&gt;0),$G66,SUMIFS($G$5:$G$1000,$Q$5:$Q$1000,$Q66,$T$5:$T$1000,"Macro")/COUNTIFS($Q$5:$Q$1000,$Q66,$T$5:$T$1000,"Macro",$G$5:$G$1000,"&gt;0"))/(COUNTIFS($Q$5:$Q$1000,$Q66,$T$5:$T$1000,"Macro")*SUMIFS($G$5:$G$1000,$Q$5:$Q$1000,$Q66,$T$5:$T$1000,"Macro")/COUNTIFS($Q$5:$Q$1000,$Q66,$T$5:$T$1000,"Macro",$G$5:$G$1000,"&gt;0"))))</f>
        <v/>
      </c>
    </row>
    <row r="67">
      <c r="A67" s="55">
        <f>IF(NOT((COUNTA($B67:$K67)+COUNTA($O67))&gt;0),"",IF($T67="Macro",COUNTIFS($T$5:$T67,"Macro",$Q$5:$Q67,$Q67),IF(N($S67)=0,"?",COUNTIFS(INDEX($T$5:$T$1000,1):INDEX($T$5:$T$1000,$S67-4),"Macro",INDEX($Q$5:$Q$1000,1):INDEX($Q$5:$Q$1000,$S67-4),INDEX($Q$5:$Q$1000,$S67-4))&amp;"."&amp;COUNTIFS($S$5:$S67,$S67,$T$5:$T67,"Sub"))))</f>
        <v/>
      </c>
      <c r="B67" s="56" t="n"/>
      <c r="C67" s="57" t="n"/>
      <c r="D67" s="58" t="n"/>
      <c r="E67" s="58" t="n"/>
      <c r="F67" s="58" t="n"/>
      <c r="G67" s="59" t="n"/>
      <c r="H67" s="59" t="n"/>
      <c r="I67" s="59" t="n"/>
      <c r="J67" s="59" t="n"/>
      <c r="K67" s="59" t="n"/>
      <c r="L67" s="60">
        <f>IF(NOT((COUNTA($B67:$K67)+COUNTA($O67))&gt;0),"",IF(ISNUMBER($F67),1,IF(N($U67)&gt;0,AVERAGEIFS($V$5:$V$1000,$S$5:$S$1000,ROW(),$T$5:$T$1000,"Sub"),$V67)))</f>
        <v/>
      </c>
      <c r="M67" s="55">
        <f>IF($L67="","",IF($L67&gt;=1,"Completado",IF($L67&gt;0,"En curso","Pendiente")))</f>
        <v/>
      </c>
      <c r="N67" s="55">
        <f>IF(NOT((COUNTA($B67:$K67)+COUNTA($O67))&gt;0),"",IF(ISNUMBER($F67),IF(AND(ISNUMBER($E67),$F67&gt;$E67),"Cumplida con "&amp;($F67-$E67)&amp;IF($F67-$E67=1," día"," días")&amp;" de retraso","Cumplida"),IF(N($L67)&gt;=1,"Cumplida",IF(NOT(ISNUMBER($E67)),"Sin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plazo")))))))</f>
        <v/>
      </c>
      <c r="O67" s="57" t="n"/>
      <c r="P67" s="61">
        <f>IF(NOT((COUNTA($B67:$K67)+COUNTA($O67))&gt;0),"",IF((IF($C67="","Falta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",""))="","✔ OK","⚠ "&amp;LEFT(IF($C67="","Falta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",""),LEN(IF($C67="","Falta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",""))-3)))</f>
        <v/>
      </c>
      <c r="Q67" s="62">
        <f>IF(NOT((COUNTA($B67:$K67)+COUNTA($O67))&gt;0),"",IF(AND($T67="Sub",N($S67)&gt;0),IF(ISNUMBER(INDEX($D$5:$D$1000,$S67-4)),DATE(YEAR(INDEX($D$5:$D$1000,$S67-4)),MONTH(INDEX($D$5:$D$1000,$S67-4)),1),IF(ISNUMBER(INDEX($E$5:$E$1000,$S67-4)),DATE(YEAR(INDEX($E$5:$E$1000,$S67-4)),MONTH(INDEX($E$5:$E$1000,$S67-4)),1),MesCiclo)),IF(ISNUMBER($D67),DATE(YEAR($D67),MONTH($D67),1),IF(ISNUMBER($E67),DATE(YEAR($E67),MONTH($E67),1),MesCiclo))))</f>
        <v/>
      </c>
      <c r="R67" s="63">
        <f>IF(OR($Q67="",$Q67&lt;&gt;MesCiclo),"",COUNTIF($Q$5:$Q67,MesCiclo))</f>
        <v/>
      </c>
      <c r="S67" s="63">
        <f>IF($T67="","",IF($T67="Macro",ROW(),IFERROR(LOOKUP(2,1/($T$5:$T67="Macro"),ROW($T$5:$T67)),0)))</f>
        <v/>
      </c>
      <c r="T67" s="63">
        <f>IF(NOT((COUNTA($B67:$K67)+COUNTA($O67))&gt;0),"",IF($B67="Subactividad","Sub","Macro"))</f>
        <v/>
      </c>
      <c r="U67" s="63">
        <f>IF($T67="Macro",COUNTIFS($S$5:$S$1000,ROW(),$T$5:$T$1000,"Sub"),"")</f>
        <v/>
      </c>
      <c r="V67" s="63">
        <f>IF($T67="","",IF(ISNUMBER($F67),1,IFERROR(LOOKUP(2,1/($H67:$K67&lt;&gt;""),$H67:$K67),0)))</f>
        <v/>
      </c>
      <c r="W67" s="63">
        <f>IF($T67="","",IF(AND(ISNUMBER($F67),$F67&lt;=IF($Q67=MesCiclo,InicioCiclo,$Q67+MOD(2-WEEKDAY($Q67),7))+6),1,IF(ISNUMBER($H67),$H67,0)))</f>
        <v/>
      </c>
      <c r="X67" s="63">
        <f>IF($T67="","",IF(AND(ISNUMBER($F67),$F67&lt;=IF($Q67=MesCiclo,InicioCiclo,$Q67+MOD(2-WEEKDAY($Q67),7))+13),1,IF(ISNUMBER($I67),$I67,$W67)))</f>
        <v/>
      </c>
      <c r="Y67" s="63">
        <f>IF($T67="","",IF(AND(ISNUMBER($F67),$F67&lt;=IF($Q67=MesCiclo,InicioCiclo,$Q67+MOD(2-WEEKDAY($Q67),7))+20),1,IF(ISNUMBER($J67),$J67,$X67)))</f>
        <v/>
      </c>
      <c r="Z67" s="63">
        <f>IF($T67="","",IF(AND(ISNUMBER($F67),$F67&lt;=IF($Q67=MesCiclo,InicioCiclo,$Q67+MOD(2-WEEKDAY($Q67),7))+27),1,IF(ISNUMBER($K67),$K67,$Y67)))</f>
        <v/>
      </c>
      <c r="AA67" s="63">
        <f>IF($T67="","",IF(AND(ISNUMBER($F67),$F67&lt;=IF($Q67=MesCiclo,InicioCiclo,$Q67+MOD(2-WEEKDAY($Q67),7))+6),1,IF(N($U67)&gt;0,AVERAGEIFS($W$5:$W$1000,$S$5:$S$1000,ROW(),$T$5:$T$1000,"Sub"),$W67)))</f>
        <v/>
      </c>
      <c r="AB67" s="63">
        <f>IF($T67="","",IF(AND(ISNUMBER($F67),$F67&lt;=IF($Q67=MesCiclo,InicioCiclo,$Q67+MOD(2-WEEKDAY($Q67),7))+13),1,IF(N($U67)&gt;0,AVERAGEIFS($X$5:$X$1000,$S$5:$S$1000,ROW(),$T$5:$T$1000,"Sub"),$X67)))</f>
        <v/>
      </c>
      <c r="AC67" s="63">
        <f>IF($T67="","",IF(AND(ISNUMBER($F67),$F67&lt;=IF($Q67=MesCiclo,InicioCiclo,$Q67+MOD(2-WEEKDAY($Q67),7))+20),1,IF(N($U67)&gt;0,AVERAGEIFS($Y$5:$Y$1000,$S$5:$S$1000,ROW(),$T$5:$T$1000,"Sub"),$Y67)))</f>
        <v/>
      </c>
      <c r="AD67" s="63">
        <f>IF($T67="","",IF(AND(ISNUMBER($F67),$F67&lt;=IF($Q67=MesCiclo,InicioCiclo,$Q67+MOD(2-WEEKDAY($Q67),7))+27),1,IF(N($U67)&gt;0,AVERAGEIFS($Z$5:$Z$1000,$S$5:$S$1000,ROW(),$T$5:$T$1000,"Sub"),$Z67)))</f>
        <v/>
      </c>
      <c r="AE67" s="63">
        <f>IF($T67&lt;&gt;"Macro","",IF(COUNTIFS($Q$5:$Q$1000,$Q67,$T$5:$T$1000,"Macro",$G$5:$G$1000,"&gt;0")=0,1/COUNTIFS($Q$5:$Q$1000,$Q67,$T$5:$T$1000,"Macro"),IF(AND(ISNUMBER($G67),N($G67)&gt;0),$G67,SUMIFS($G$5:$G$1000,$Q$5:$Q$1000,$Q67,$T$5:$T$1000,"Macro")/COUNTIFS($Q$5:$Q$1000,$Q67,$T$5:$T$1000,"Macro",$G$5:$G$1000,"&gt;0"))/(COUNTIFS($Q$5:$Q$1000,$Q67,$T$5:$T$1000,"Macro")*SUMIFS($G$5:$G$1000,$Q$5:$Q$1000,$Q67,$T$5:$T$1000,"Macro")/COUNTIFS($Q$5:$Q$1000,$Q67,$T$5:$T$1000,"Macro",$G$5:$G$1000,"&gt;0"))))</f>
        <v/>
      </c>
    </row>
    <row r="68">
      <c r="A68" s="55">
        <f>IF(NOT((COUNTA($B68:$K68)+COUNTA($O68))&gt;0),"",IF($T68="Macro",COUNTIFS($T$5:$T68,"Macro",$Q$5:$Q68,$Q68),IF(N($S68)=0,"?",COUNTIFS(INDEX($T$5:$T$1000,1):INDEX($T$5:$T$1000,$S68-4),"Macro",INDEX($Q$5:$Q$1000,1):INDEX($Q$5:$Q$1000,$S68-4),INDEX($Q$5:$Q$1000,$S68-4))&amp;"."&amp;COUNTIFS($S$5:$S68,$S68,$T$5:$T68,"Sub"))))</f>
        <v/>
      </c>
      <c r="B68" s="56" t="n"/>
      <c r="C68" s="57" t="n"/>
      <c r="D68" s="58" t="n"/>
      <c r="E68" s="58" t="n"/>
      <c r="F68" s="58" t="n"/>
      <c r="G68" s="59" t="n"/>
      <c r="H68" s="59" t="n"/>
      <c r="I68" s="59" t="n"/>
      <c r="J68" s="59" t="n"/>
      <c r="K68" s="59" t="n"/>
      <c r="L68" s="60">
        <f>IF(NOT((COUNTA($B68:$K68)+COUNTA($O68))&gt;0),"",IF(ISNUMBER($F68),1,IF(N($U68)&gt;0,AVERAGEIFS($V$5:$V$1000,$S$5:$S$1000,ROW(),$T$5:$T$1000,"Sub"),$V68)))</f>
        <v/>
      </c>
      <c r="M68" s="55">
        <f>IF($L68="","",IF($L68&gt;=1,"Completado",IF($L68&gt;0,"En curso","Pendiente")))</f>
        <v/>
      </c>
      <c r="N68" s="55">
        <f>IF(NOT((COUNTA($B68:$K68)+COUNTA($O68))&gt;0),"",IF(ISNUMBER($F68),IF(AND(ISNUMBER($E68),$F68&gt;$E68),"Cumplida con "&amp;($F68-$E68)&amp;IF($F68-$E68=1," día"," días")&amp;" de retraso","Cumplida"),IF(N($L68)&gt;=1,"Cumplida",IF(NOT(ISNUMBER($E68)),"Sin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plazo")))))))</f>
        <v/>
      </c>
      <c r="O68" s="57" t="n"/>
      <c r="P68" s="61">
        <f>IF(NOT((COUNTA($B68:$K68)+COUNTA($O68))&gt;0),"",IF((IF($C68="","Falta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",""))="","✔ OK","⚠ "&amp;LEFT(IF($C68="","Falta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",""),LEN(IF($C68="","Falta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",""))-3)))</f>
        <v/>
      </c>
      <c r="Q68" s="62">
        <f>IF(NOT((COUNTA($B68:$K68)+COUNTA($O68))&gt;0),"",IF(AND($T68="Sub",N($S68)&gt;0),IF(ISNUMBER(INDEX($D$5:$D$1000,$S68-4)),DATE(YEAR(INDEX($D$5:$D$1000,$S68-4)),MONTH(INDEX($D$5:$D$1000,$S68-4)),1),IF(ISNUMBER(INDEX($E$5:$E$1000,$S68-4)),DATE(YEAR(INDEX($E$5:$E$1000,$S68-4)),MONTH(INDEX($E$5:$E$1000,$S68-4)),1),MesCiclo)),IF(ISNUMBER($D68),DATE(YEAR($D68),MONTH($D68),1),IF(ISNUMBER($E68),DATE(YEAR($E68),MONTH($E68),1),MesCiclo))))</f>
        <v/>
      </c>
      <c r="R68" s="63">
        <f>IF(OR($Q68="",$Q68&lt;&gt;MesCiclo),"",COUNTIF($Q$5:$Q68,MesCiclo))</f>
        <v/>
      </c>
      <c r="S68" s="63">
        <f>IF($T68="","",IF($T68="Macro",ROW(),IFERROR(LOOKUP(2,1/($T$5:$T68="Macro"),ROW($T$5:$T68)),0)))</f>
        <v/>
      </c>
      <c r="T68" s="63">
        <f>IF(NOT((COUNTA($B68:$K68)+COUNTA($O68))&gt;0),"",IF($B68="Subactividad","Sub","Macro"))</f>
        <v/>
      </c>
      <c r="U68" s="63">
        <f>IF($T68="Macro",COUNTIFS($S$5:$S$1000,ROW(),$T$5:$T$1000,"Sub"),"")</f>
        <v/>
      </c>
      <c r="V68" s="63">
        <f>IF($T68="","",IF(ISNUMBER($F68),1,IFERROR(LOOKUP(2,1/($H68:$K68&lt;&gt;""),$H68:$K68),0)))</f>
        <v/>
      </c>
      <c r="W68" s="63">
        <f>IF($T68="","",IF(AND(ISNUMBER($F68),$F68&lt;=IF($Q68=MesCiclo,InicioCiclo,$Q68+MOD(2-WEEKDAY($Q68),7))+6),1,IF(ISNUMBER($H68),$H68,0)))</f>
        <v/>
      </c>
      <c r="X68" s="63">
        <f>IF($T68="","",IF(AND(ISNUMBER($F68),$F68&lt;=IF($Q68=MesCiclo,InicioCiclo,$Q68+MOD(2-WEEKDAY($Q68),7))+13),1,IF(ISNUMBER($I68),$I68,$W68)))</f>
        <v/>
      </c>
      <c r="Y68" s="63">
        <f>IF($T68="","",IF(AND(ISNUMBER($F68),$F68&lt;=IF($Q68=MesCiclo,InicioCiclo,$Q68+MOD(2-WEEKDAY($Q68),7))+20),1,IF(ISNUMBER($J68),$J68,$X68)))</f>
        <v/>
      </c>
      <c r="Z68" s="63">
        <f>IF($T68="","",IF(AND(ISNUMBER($F68),$F68&lt;=IF($Q68=MesCiclo,InicioCiclo,$Q68+MOD(2-WEEKDAY($Q68),7))+27),1,IF(ISNUMBER($K68),$K68,$Y68)))</f>
        <v/>
      </c>
      <c r="AA68" s="63">
        <f>IF($T68="","",IF(AND(ISNUMBER($F68),$F68&lt;=IF($Q68=MesCiclo,InicioCiclo,$Q68+MOD(2-WEEKDAY($Q68),7))+6),1,IF(N($U68)&gt;0,AVERAGEIFS($W$5:$W$1000,$S$5:$S$1000,ROW(),$T$5:$T$1000,"Sub"),$W68)))</f>
        <v/>
      </c>
      <c r="AB68" s="63">
        <f>IF($T68="","",IF(AND(ISNUMBER($F68),$F68&lt;=IF($Q68=MesCiclo,InicioCiclo,$Q68+MOD(2-WEEKDAY($Q68),7))+13),1,IF(N($U68)&gt;0,AVERAGEIFS($X$5:$X$1000,$S$5:$S$1000,ROW(),$T$5:$T$1000,"Sub"),$X68)))</f>
        <v/>
      </c>
      <c r="AC68" s="63">
        <f>IF($T68="","",IF(AND(ISNUMBER($F68),$F68&lt;=IF($Q68=MesCiclo,InicioCiclo,$Q68+MOD(2-WEEKDAY($Q68),7))+20),1,IF(N($U68)&gt;0,AVERAGEIFS($Y$5:$Y$1000,$S$5:$S$1000,ROW(),$T$5:$T$1000,"Sub"),$Y68)))</f>
        <v/>
      </c>
      <c r="AD68" s="63">
        <f>IF($T68="","",IF(AND(ISNUMBER($F68),$F68&lt;=IF($Q68=MesCiclo,InicioCiclo,$Q68+MOD(2-WEEKDAY($Q68),7))+27),1,IF(N($U68)&gt;0,AVERAGEIFS($Z$5:$Z$1000,$S$5:$S$1000,ROW(),$T$5:$T$1000,"Sub"),$Z68)))</f>
        <v/>
      </c>
      <c r="AE68" s="63">
        <f>IF($T68&lt;&gt;"Macro","",IF(COUNTIFS($Q$5:$Q$1000,$Q68,$T$5:$T$1000,"Macro",$G$5:$G$1000,"&gt;0")=0,1/COUNTIFS($Q$5:$Q$1000,$Q68,$T$5:$T$1000,"Macro"),IF(AND(ISNUMBER($G68),N($G68)&gt;0),$G68,SUMIFS($G$5:$G$1000,$Q$5:$Q$1000,$Q68,$T$5:$T$1000,"Macro")/COUNTIFS($Q$5:$Q$1000,$Q68,$T$5:$T$1000,"Macro",$G$5:$G$1000,"&gt;0"))/(COUNTIFS($Q$5:$Q$1000,$Q68,$T$5:$T$1000,"Macro")*SUMIFS($G$5:$G$1000,$Q$5:$Q$1000,$Q68,$T$5:$T$1000,"Macro")/COUNTIFS($Q$5:$Q$1000,$Q68,$T$5:$T$1000,"Macro",$G$5:$G$1000,"&gt;0"))))</f>
        <v/>
      </c>
    </row>
    <row r="69">
      <c r="A69" s="55">
        <f>IF(NOT((COUNTA($B69:$K69)+COUNTA($O69))&gt;0),"",IF($T69="Macro",COUNTIFS($T$5:$T69,"Macro",$Q$5:$Q69,$Q69),IF(N($S69)=0,"?",COUNTIFS(INDEX($T$5:$T$1000,1):INDEX($T$5:$T$1000,$S69-4),"Macro",INDEX($Q$5:$Q$1000,1):INDEX($Q$5:$Q$1000,$S69-4),INDEX($Q$5:$Q$1000,$S69-4))&amp;"."&amp;COUNTIFS($S$5:$S69,$S69,$T$5:$T69,"Sub"))))</f>
        <v/>
      </c>
      <c r="B69" s="56" t="n"/>
      <c r="C69" s="57" t="n"/>
      <c r="D69" s="58" t="n"/>
      <c r="E69" s="58" t="n"/>
      <c r="F69" s="58" t="n"/>
      <c r="G69" s="59" t="n"/>
      <c r="H69" s="59" t="n"/>
      <c r="I69" s="59" t="n"/>
      <c r="J69" s="59" t="n"/>
      <c r="K69" s="59" t="n"/>
      <c r="L69" s="60">
        <f>IF(NOT((COUNTA($B69:$K69)+COUNTA($O69))&gt;0),"",IF(ISNUMBER($F69),1,IF(N($U69)&gt;0,AVERAGEIFS($V$5:$V$1000,$S$5:$S$1000,ROW(),$T$5:$T$1000,"Sub"),$V69)))</f>
        <v/>
      </c>
      <c r="M69" s="55">
        <f>IF($L69="","",IF($L69&gt;=1,"Completado",IF($L69&gt;0,"En curso","Pendiente")))</f>
        <v/>
      </c>
      <c r="N69" s="55">
        <f>IF(NOT((COUNTA($B69:$K69)+COUNTA($O69))&gt;0),"",IF(ISNUMBER($F69),IF(AND(ISNUMBER($E69),$F69&gt;$E69),"Cumplida con "&amp;($F69-$E69)&amp;IF($F69-$E69=1," día"," días")&amp;" de retraso","Cumplida"),IF(N($L69)&gt;=1,"Cumplida",IF(NOT(ISNUMBER($E69)),"Sin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plazo")))))))</f>
        <v/>
      </c>
      <c r="O69" s="57" t="n"/>
      <c r="P69" s="61">
        <f>IF(NOT((COUNTA($B69:$K69)+COUNTA($O69))&gt;0),"",IF((IF($C69="","Falta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",""))="","✔ OK","⚠ "&amp;LEFT(IF($C69="","Falta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",""),LEN(IF($C69="","Falta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",""))-3)))</f>
        <v/>
      </c>
      <c r="Q69" s="62">
        <f>IF(NOT((COUNTA($B69:$K69)+COUNTA($O69))&gt;0),"",IF(AND($T69="Sub",N($S69)&gt;0),IF(ISNUMBER(INDEX($D$5:$D$1000,$S69-4)),DATE(YEAR(INDEX($D$5:$D$1000,$S69-4)),MONTH(INDEX($D$5:$D$1000,$S69-4)),1),IF(ISNUMBER(INDEX($E$5:$E$1000,$S69-4)),DATE(YEAR(INDEX($E$5:$E$1000,$S69-4)),MONTH(INDEX($E$5:$E$1000,$S69-4)),1),MesCiclo)),IF(ISNUMBER($D69),DATE(YEAR($D69),MONTH($D69),1),IF(ISNUMBER($E69),DATE(YEAR($E69),MONTH($E69),1),MesCiclo))))</f>
        <v/>
      </c>
      <c r="R69" s="63">
        <f>IF(OR($Q69="",$Q69&lt;&gt;MesCiclo),"",COUNTIF($Q$5:$Q69,MesCiclo))</f>
        <v/>
      </c>
      <c r="S69" s="63">
        <f>IF($T69="","",IF($T69="Macro",ROW(),IFERROR(LOOKUP(2,1/($T$5:$T69="Macro"),ROW($T$5:$T69)),0)))</f>
        <v/>
      </c>
      <c r="T69" s="63">
        <f>IF(NOT((COUNTA($B69:$K69)+COUNTA($O69))&gt;0),"",IF($B69="Subactividad","Sub","Macro"))</f>
        <v/>
      </c>
      <c r="U69" s="63">
        <f>IF($T69="Macro",COUNTIFS($S$5:$S$1000,ROW(),$T$5:$T$1000,"Sub"),"")</f>
        <v/>
      </c>
      <c r="V69" s="63">
        <f>IF($T69="","",IF(ISNUMBER($F69),1,IFERROR(LOOKUP(2,1/($H69:$K69&lt;&gt;""),$H69:$K69),0)))</f>
        <v/>
      </c>
      <c r="W69" s="63">
        <f>IF($T69="","",IF(AND(ISNUMBER($F69),$F69&lt;=IF($Q69=MesCiclo,InicioCiclo,$Q69+MOD(2-WEEKDAY($Q69),7))+6),1,IF(ISNUMBER($H69),$H69,0)))</f>
        <v/>
      </c>
      <c r="X69" s="63">
        <f>IF($T69="","",IF(AND(ISNUMBER($F69),$F69&lt;=IF($Q69=MesCiclo,InicioCiclo,$Q69+MOD(2-WEEKDAY($Q69),7))+13),1,IF(ISNUMBER($I69),$I69,$W69)))</f>
        <v/>
      </c>
      <c r="Y69" s="63">
        <f>IF($T69="","",IF(AND(ISNUMBER($F69),$F69&lt;=IF($Q69=MesCiclo,InicioCiclo,$Q69+MOD(2-WEEKDAY($Q69),7))+20),1,IF(ISNUMBER($J69),$J69,$X69)))</f>
        <v/>
      </c>
      <c r="Z69" s="63">
        <f>IF($T69="","",IF(AND(ISNUMBER($F69),$F69&lt;=IF($Q69=MesCiclo,InicioCiclo,$Q69+MOD(2-WEEKDAY($Q69),7))+27),1,IF(ISNUMBER($K69),$K69,$Y69)))</f>
        <v/>
      </c>
      <c r="AA69" s="63">
        <f>IF($T69="","",IF(AND(ISNUMBER($F69),$F69&lt;=IF($Q69=MesCiclo,InicioCiclo,$Q69+MOD(2-WEEKDAY($Q69),7))+6),1,IF(N($U69)&gt;0,AVERAGEIFS($W$5:$W$1000,$S$5:$S$1000,ROW(),$T$5:$T$1000,"Sub"),$W69)))</f>
        <v/>
      </c>
      <c r="AB69" s="63">
        <f>IF($T69="","",IF(AND(ISNUMBER($F69),$F69&lt;=IF($Q69=MesCiclo,InicioCiclo,$Q69+MOD(2-WEEKDAY($Q69),7))+13),1,IF(N($U69)&gt;0,AVERAGEIFS($X$5:$X$1000,$S$5:$S$1000,ROW(),$T$5:$T$1000,"Sub"),$X69)))</f>
        <v/>
      </c>
      <c r="AC69" s="63">
        <f>IF($T69="","",IF(AND(ISNUMBER($F69),$F69&lt;=IF($Q69=MesCiclo,InicioCiclo,$Q69+MOD(2-WEEKDAY($Q69),7))+20),1,IF(N($U69)&gt;0,AVERAGEIFS($Y$5:$Y$1000,$S$5:$S$1000,ROW(),$T$5:$T$1000,"Sub"),$Y69)))</f>
        <v/>
      </c>
      <c r="AD69" s="63">
        <f>IF($T69="","",IF(AND(ISNUMBER($F69),$F69&lt;=IF($Q69=MesCiclo,InicioCiclo,$Q69+MOD(2-WEEKDAY($Q69),7))+27),1,IF(N($U69)&gt;0,AVERAGEIFS($Z$5:$Z$1000,$S$5:$S$1000,ROW(),$T$5:$T$1000,"Sub"),$Z69)))</f>
        <v/>
      </c>
      <c r="AE69" s="63">
        <f>IF($T69&lt;&gt;"Macro","",IF(COUNTIFS($Q$5:$Q$1000,$Q69,$T$5:$T$1000,"Macro",$G$5:$G$1000,"&gt;0")=0,1/COUNTIFS($Q$5:$Q$1000,$Q69,$T$5:$T$1000,"Macro"),IF(AND(ISNUMBER($G69),N($G69)&gt;0),$G69,SUMIFS($G$5:$G$1000,$Q$5:$Q$1000,$Q69,$T$5:$T$1000,"Macro")/COUNTIFS($Q$5:$Q$1000,$Q69,$T$5:$T$1000,"Macro",$G$5:$G$1000,"&gt;0"))/(COUNTIFS($Q$5:$Q$1000,$Q69,$T$5:$T$1000,"Macro")*SUMIFS($G$5:$G$1000,$Q$5:$Q$1000,$Q69,$T$5:$T$1000,"Macro")/COUNTIFS($Q$5:$Q$1000,$Q69,$T$5:$T$1000,"Macro",$G$5:$G$1000,"&gt;0"))))</f>
        <v/>
      </c>
    </row>
    <row r="70">
      <c r="A70" s="55">
        <f>IF(NOT((COUNTA($B70:$K70)+COUNTA($O70))&gt;0),"",IF($T70="Macro",COUNTIFS($T$5:$T70,"Macro",$Q$5:$Q70,$Q70),IF(N($S70)=0,"?",COUNTIFS(INDEX($T$5:$T$1000,1):INDEX($T$5:$T$1000,$S70-4),"Macro",INDEX($Q$5:$Q$1000,1):INDEX($Q$5:$Q$1000,$S70-4),INDEX($Q$5:$Q$1000,$S70-4))&amp;"."&amp;COUNTIFS($S$5:$S70,$S70,$T$5:$T70,"Sub"))))</f>
        <v/>
      </c>
      <c r="B70" s="56" t="n"/>
      <c r="C70" s="57" t="n"/>
      <c r="D70" s="58" t="n"/>
      <c r="E70" s="58" t="n"/>
      <c r="F70" s="58" t="n"/>
      <c r="G70" s="59" t="n"/>
      <c r="H70" s="59" t="n"/>
      <c r="I70" s="59" t="n"/>
      <c r="J70" s="59" t="n"/>
      <c r="K70" s="59" t="n"/>
      <c r="L70" s="60">
        <f>IF(NOT((COUNTA($B70:$K70)+COUNTA($O70))&gt;0),"",IF(ISNUMBER($F70),1,IF(N($U70)&gt;0,AVERAGEIFS($V$5:$V$1000,$S$5:$S$1000,ROW(),$T$5:$T$1000,"Sub"),$V70)))</f>
        <v/>
      </c>
      <c r="M70" s="55">
        <f>IF($L70="","",IF($L70&gt;=1,"Completado",IF($L70&gt;0,"En curso","Pendiente")))</f>
        <v/>
      </c>
      <c r="N70" s="55">
        <f>IF(NOT((COUNTA($B70:$K70)+COUNTA($O70))&gt;0),"",IF(ISNUMBER($F70),IF(AND(ISNUMBER($E70),$F70&gt;$E70),"Cumplida con "&amp;($F70-$E70)&amp;IF($F70-$E70=1," día"," días")&amp;" de retraso","Cumplida"),IF(N($L70)&gt;=1,"Cumplida",IF(NOT(ISNUMBER($E70)),"Sin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plazo")))))))</f>
        <v/>
      </c>
      <c r="O70" s="57" t="n"/>
      <c r="P70" s="61">
        <f>IF(NOT((COUNTA($B70:$K70)+COUNTA($O70))&gt;0),"",IF((IF($C70="","Falta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",""))="","✔ OK","⚠ "&amp;LEFT(IF($C70="","Falta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",""),LEN(IF($C70="","Falta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",""))-3)))</f>
        <v/>
      </c>
      <c r="Q70" s="62">
        <f>IF(NOT((COUNTA($B70:$K70)+COUNTA($O70))&gt;0),"",IF(AND($T70="Sub",N($S70)&gt;0),IF(ISNUMBER(INDEX($D$5:$D$1000,$S70-4)),DATE(YEAR(INDEX($D$5:$D$1000,$S70-4)),MONTH(INDEX($D$5:$D$1000,$S70-4)),1),IF(ISNUMBER(INDEX($E$5:$E$1000,$S70-4)),DATE(YEAR(INDEX($E$5:$E$1000,$S70-4)),MONTH(INDEX($E$5:$E$1000,$S70-4)),1),MesCiclo)),IF(ISNUMBER($D70),DATE(YEAR($D70),MONTH($D70),1),IF(ISNUMBER($E70),DATE(YEAR($E70),MONTH($E70),1),MesCiclo))))</f>
        <v/>
      </c>
      <c r="R70" s="63">
        <f>IF(OR($Q70="",$Q70&lt;&gt;MesCiclo),"",COUNTIF($Q$5:$Q70,MesCiclo))</f>
        <v/>
      </c>
      <c r="S70" s="63">
        <f>IF($T70="","",IF($T70="Macro",ROW(),IFERROR(LOOKUP(2,1/($T$5:$T70="Macro"),ROW($T$5:$T70)),0)))</f>
        <v/>
      </c>
      <c r="T70" s="63">
        <f>IF(NOT((COUNTA($B70:$K70)+COUNTA($O70))&gt;0),"",IF($B70="Subactividad","Sub","Macro"))</f>
        <v/>
      </c>
      <c r="U70" s="63">
        <f>IF($T70="Macro",COUNTIFS($S$5:$S$1000,ROW(),$T$5:$T$1000,"Sub"),"")</f>
        <v/>
      </c>
      <c r="V70" s="63">
        <f>IF($T70="","",IF(ISNUMBER($F70),1,IFERROR(LOOKUP(2,1/($H70:$K70&lt;&gt;""),$H70:$K70),0)))</f>
        <v/>
      </c>
      <c r="W70" s="63">
        <f>IF($T70="","",IF(AND(ISNUMBER($F70),$F70&lt;=IF($Q70=MesCiclo,InicioCiclo,$Q70+MOD(2-WEEKDAY($Q70),7))+6),1,IF(ISNUMBER($H70),$H70,0)))</f>
        <v/>
      </c>
      <c r="X70" s="63">
        <f>IF($T70="","",IF(AND(ISNUMBER($F70),$F70&lt;=IF($Q70=MesCiclo,InicioCiclo,$Q70+MOD(2-WEEKDAY($Q70),7))+13),1,IF(ISNUMBER($I70),$I70,$W70)))</f>
        <v/>
      </c>
      <c r="Y70" s="63">
        <f>IF($T70="","",IF(AND(ISNUMBER($F70),$F70&lt;=IF($Q70=MesCiclo,InicioCiclo,$Q70+MOD(2-WEEKDAY($Q70),7))+20),1,IF(ISNUMBER($J70),$J70,$X70)))</f>
        <v/>
      </c>
      <c r="Z70" s="63">
        <f>IF($T70="","",IF(AND(ISNUMBER($F70),$F70&lt;=IF($Q70=MesCiclo,InicioCiclo,$Q70+MOD(2-WEEKDAY($Q70),7))+27),1,IF(ISNUMBER($K70),$K70,$Y70)))</f>
        <v/>
      </c>
      <c r="AA70" s="63">
        <f>IF($T70="","",IF(AND(ISNUMBER($F70),$F70&lt;=IF($Q70=MesCiclo,InicioCiclo,$Q70+MOD(2-WEEKDAY($Q70),7))+6),1,IF(N($U70)&gt;0,AVERAGEIFS($W$5:$W$1000,$S$5:$S$1000,ROW(),$T$5:$T$1000,"Sub"),$W70)))</f>
        <v/>
      </c>
      <c r="AB70" s="63">
        <f>IF($T70="","",IF(AND(ISNUMBER($F70),$F70&lt;=IF($Q70=MesCiclo,InicioCiclo,$Q70+MOD(2-WEEKDAY($Q70),7))+13),1,IF(N($U70)&gt;0,AVERAGEIFS($X$5:$X$1000,$S$5:$S$1000,ROW(),$T$5:$T$1000,"Sub"),$X70)))</f>
        <v/>
      </c>
      <c r="AC70" s="63">
        <f>IF($T70="","",IF(AND(ISNUMBER($F70),$F70&lt;=IF($Q70=MesCiclo,InicioCiclo,$Q70+MOD(2-WEEKDAY($Q70),7))+20),1,IF(N($U70)&gt;0,AVERAGEIFS($Y$5:$Y$1000,$S$5:$S$1000,ROW(),$T$5:$T$1000,"Sub"),$Y70)))</f>
        <v/>
      </c>
      <c r="AD70" s="63">
        <f>IF($T70="","",IF(AND(ISNUMBER($F70),$F70&lt;=IF($Q70=MesCiclo,InicioCiclo,$Q70+MOD(2-WEEKDAY($Q70),7))+27),1,IF(N($U70)&gt;0,AVERAGEIFS($Z$5:$Z$1000,$S$5:$S$1000,ROW(),$T$5:$T$1000,"Sub"),$Z70)))</f>
        <v/>
      </c>
      <c r="AE70" s="63">
        <f>IF($T70&lt;&gt;"Macro","",IF(COUNTIFS($Q$5:$Q$1000,$Q70,$T$5:$T$1000,"Macro",$G$5:$G$1000,"&gt;0")=0,1/COUNTIFS($Q$5:$Q$1000,$Q70,$T$5:$T$1000,"Macro"),IF(AND(ISNUMBER($G70),N($G70)&gt;0),$G70,SUMIFS($G$5:$G$1000,$Q$5:$Q$1000,$Q70,$T$5:$T$1000,"Macro")/COUNTIFS($Q$5:$Q$1000,$Q70,$T$5:$T$1000,"Macro",$G$5:$G$1000,"&gt;0"))/(COUNTIFS($Q$5:$Q$1000,$Q70,$T$5:$T$1000,"Macro")*SUMIFS($G$5:$G$1000,$Q$5:$Q$1000,$Q70,$T$5:$T$1000,"Macro")/COUNTIFS($Q$5:$Q$1000,$Q70,$T$5:$T$1000,"Macro",$G$5:$G$1000,"&gt;0"))))</f>
        <v/>
      </c>
    </row>
    <row r="71">
      <c r="A71" s="55">
        <f>IF(NOT((COUNTA($B71:$K71)+COUNTA($O71))&gt;0),"",IF($T71="Macro",COUNTIFS($T$5:$T71,"Macro",$Q$5:$Q71,$Q71),IF(N($S71)=0,"?",COUNTIFS(INDEX($T$5:$T$1000,1):INDEX($T$5:$T$1000,$S71-4),"Macro",INDEX($Q$5:$Q$1000,1):INDEX($Q$5:$Q$1000,$S71-4),INDEX($Q$5:$Q$1000,$S71-4))&amp;"."&amp;COUNTIFS($S$5:$S71,$S71,$T$5:$T71,"Sub"))))</f>
        <v/>
      </c>
      <c r="B71" s="56" t="n"/>
      <c r="C71" s="57" t="n"/>
      <c r="D71" s="58" t="n"/>
      <c r="E71" s="58" t="n"/>
      <c r="F71" s="58" t="n"/>
      <c r="G71" s="59" t="n"/>
      <c r="H71" s="59" t="n"/>
      <c r="I71" s="59" t="n"/>
      <c r="J71" s="59" t="n"/>
      <c r="K71" s="59" t="n"/>
      <c r="L71" s="60">
        <f>IF(NOT((COUNTA($B71:$K71)+COUNTA($O71))&gt;0),"",IF(ISNUMBER($F71),1,IF(N($U71)&gt;0,AVERAGEIFS($V$5:$V$1000,$S$5:$S$1000,ROW(),$T$5:$T$1000,"Sub"),$V71)))</f>
        <v/>
      </c>
      <c r="M71" s="55">
        <f>IF($L71="","",IF($L71&gt;=1,"Completado",IF($L71&gt;0,"En curso","Pendiente")))</f>
        <v/>
      </c>
      <c r="N71" s="55">
        <f>IF(NOT((COUNTA($B71:$K71)+COUNTA($O71))&gt;0),"",IF(ISNUMBER($F71),IF(AND(ISNUMBER($E71),$F71&gt;$E71),"Cumplida con "&amp;($F71-$E71)&amp;IF($F71-$E71=1," día"," días")&amp;" de retraso","Cumplida"),IF(N($L71)&gt;=1,"Cumplida",IF(NOT(ISNUMBER($E71)),"Sin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plazo")))))))</f>
        <v/>
      </c>
      <c r="O71" s="57" t="n"/>
      <c r="P71" s="61">
        <f>IF(NOT((COUNTA($B71:$K71)+COUNTA($O71))&gt;0),"",IF((IF($C71="","Falta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",""))="","✔ OK","⚠ "&amp;LEFT(IF($C71="","Falta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",""),LEN(IF($C71="","Falta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",""))-3)))</f>
        <v/>
      </c>
      <c r="Q71" s="62">
        <f>IF(NOT((COUNTA($B71:$K71)+COUNTA($O71))&gt;0),"",IF(AND($T71="Sub",N($S71)&gt;0),IF(ISNUMBER(INDEX($D$5:$D$1000,$S71-4)),DATE(YEAR(INDEX($D$5:$D$1000,$S71-4)),MONTH(INDEX($D$5:$D$1000,$S71-4)),1),IF(ISNUMBER(INDEX($E$5:$E$1000,$S71-4)),DATE(YEAR(INDEX($E$5:$E$1000,$S71-4)),MONTH(INDEX($E$5:$E$1000,$S71-4)),1),MesCiclo)),IF(ISNUMBER($D71),DATE(YEAR($D71),MONTH($D71),1),IF(ISNUMBER($E71),DATE(YEAR($E71),MONTH($E71),1),MesCiclo))))</f>
        <v/>
      </c>
      <c r="R71" s="63">
        <f>IF(OR($Q71="",$Q71&lt;&gt;MesCiclo),"",COUNTIF($Q$5:$Q71,MesCiclo))</f>
        <v/>
      </c>
      <c r="S71" s="63">
        <f>IF($T71="","",IF($T71="Macro",ROW(),IFERROR(LOOKUP(2,1/($T$5:$T71="Macro"),ROW($T$5:$T71)),0)))</f>
        <v/>
      </c>
      <c r="T71" s="63">
        <f>IF(NOT((COUNTA($B71:$K71)+COUNTA($O71))&gt;0),"",IF($B71="Subactividad","Sub","Macro"))</f>
        <v/>
      </c>
      <c r="U71" s="63">
        <f>IF($T71="Macro",COUNTIFS($S$5:$S$1000,ROW(),$T$5:$T$1000,"Sub"),"")</f>
        <v/>
      </c>
      <c r="V71" s="63">
        <f>IF($T71="","",IF(ISNUMBER($F71),1,IFERROR(LOOKUP(2,1/($H71:$K71&lt;&gt;""),$H71:$K71),0)))</f>
        <v/>
      </c>
      <c r="W71" s="63">
        <f>IF($T71="","",IF(AND(ISNUMBER($F71),$F71&lt;=IF($Q71=MesCiclo,InicioCiclo,$Q71+MOD(2-WEEKDAY($Q71),7))+6),1,IF(ISNUMBER($H71),$H71,0)))</f>
        <v/>
      </c>
      <c r="X71" s="63">
        <f>IF($T71="","",IF(AND(ISNUMBER($F71),$F71&lt;=IF($Q71=MesCiclo,InicioCiclo,$Q71+MOD(2-WEEKDAY($Q71),7))+13),1,IF(ISNUMBER($I71),$I71,$W71)))</f>
        <v/>
      </c>
      <c r="Y71" s="63">
        <f>IF($T71="","",IF(AND(ISNUMBER($F71),$F71&lt;=IF($Q71=MesCiclo,InicioCiclo,$Q71+MOD(2-WEEKDAY($Q71),7))+20),1,IF(ISNUMBER($J71),$J71,$X71)))</f>
        <v/>
      </c>
      <c r="Z71" s="63">
        <f>IF($T71="","",IF(AND(ISNUMBER($F71),$F71&lt;=IF($Q71=MesCiclo,InicioCiclo,$Q71+MOD(2-WEEKDAY($Q71),7))+27),1,IF(ISNUMBER($K71),$K71,$Y71)))</f>
        <v/>
      </c>
      <c r="AA71" s="63">
        <f>IF($T71="","",IF(AND(ISNUMBER($F71),$F71&lt;=IF($Q71=MesCiclo,InicioCiclo,$Q71+MOD(2-WEEKDAY($Q71),7))+6),1,IF(N($U71)&gt;0,AVERAGEIFS($W$5:$W$1000,$S$5:$S$1000,ROW(),$T$5:$T$1000,"Sub"),$W71)))</f>
        <v/>
      </c>
      <c r="AB71" s="63">
        <f>IF($T71="","",IF(AND(ISNUMBER($F71),$F71&lt;=IF($Q71=MesCiclo,InicioCiclo,$Q71+MOD(2-WEEKDAY($Q71),7))+13),1,IF(N($U71)&gt;0,AVERAGEIFS($X$5:$X$1000,$S$5:$S$1000,ROW(),$T$5:$T$1000,"Sub"),$X71)))</f>
        <v/>
      </c>
      <c r="AC71" s="63">
        <f>IF($T71="","",IF(AND(ISNUMBER($F71),$F71&lt;=IF($Q71=MesCiclo,InicioCiclo,$Q71+MOD(2-WEEKDAY($Q71),7))+20),1,IF(N($U71)&gt;0,AVERAGEIFS($Y$5:$Y$1000,$S$5:$S$1000,ROW(),$T$5:$T$1000,"Sub"),$Y71)))</f>
        <v/>
      </c>
      <c r="AD71" s="63">
        <f>IF($T71="","",IF(AND(ISNUMBER($F71),$F71&lt;=IF($Q71=MesCiclo,InicioCiclo,$Q71+MOD(2-WEEKDAY($Q71),7))+27),1,IF(N($U71)&gt;0,AVERAGEIFS($Z$5:$Z$1000,$S$5:$S$1000,ROW(),$T$5:$T$1000,"Sub"),$Z71)))</f>
        <v/>
      </c>
      <c r="AE71" s="63">
        <f>IF($T71&lt;&gt;"Macro","",IF(COUNTIFS($Q$5:$Q$1000,$Q71,$T$5:$T$1000,"Macro",$G$5:$G$1000,"&gt;0")=0,1/COUNTIFS($Q$5:$Q$1000,$Q71,$T$5:$T$1000,"Macro"),IF(AND(ISNUMBER($G71),N($G71)&gt;0),$G71,SUMIFS($G$5:$G$1000,$Q$5:$Q$1000,$Q71,$T$5:$T$1000,"Macro")/COUNTIFS($Q$5:$Q$1000,$Q71,$T$5:$T$1000,"Macro",$G$5:$G$1000,"&gt;0"))/(COUNTIFS($Q$5:$Q$1000,$Q71,$T$5:$T$1000,"Macro")*SUMIFS($G$5:$G$1000,$Q$5:$Q$1000,$Q71,$T$5:$T$1000,"Macro")/COUNTIFS($Q$5:$Q$1000,$Q71,$T$5:$T$1000,"Macro",$G$5:$G$1000,"&gt;0"))))</f>
        <v/>
      </c>
    </row>
    <row r="72">
      <c r="A72" s="55">
        <f>IF(NOT((COUNTA($B72:$K72)+COUNTA($O72))&gt;0),"",IF($T72="Macro",COUNTIFS($T$5:$T72,"Macro",$Q$5:$Q72,$Q72),IF(N($S72)=0,"?",COUNTIFS(INDEX($T$5:$T$1000,1):INDEX($T$5:$T$1000,$S72-4),"Macro",INDEX($Q$5:$Q$1000,1):INDEX($Q$5:$Q$1000,$S72-4),INDEX($Q$5:$Q$1000,$S72-4))&amp;"."&amp;COUNTIFS($S$5:$S72,$S72,$T$5:$T72,"Sub"))))</f>
        <v/>
      </c>
      <c r="B72" s="56" t="n"/>
      <c r="C72" s="57" t="n"/>
      <c r="D72" s="58" t="n"/>
      <c r="E72" s="58" t="n"/>
      <c r="F72" s="58" t="n"/>
      <c r="G72" s="59" t="n"/>
      <c r="H72" s="59" t="n"/>
      <c r="I72" s="59" t="n"/>
      <c r="J72" s="59" t="n"/>
      <c r="K72" s="59" t="n"/>
      <c r="L72" s="60">
        <f>IF(NOT((COUNTA($B72:$K72)+COUNTA($O72))&gt;0),"",IF(ISNUMBER($F72),1,IF(N($U72)&gt;0,AVERAGEIFS($V$5:$V$1000,$S$5:$S$1000,ROW(),$T$5:$T$1000,"Sub"),$V72)))</f>
        <v/>
      </c>
      <c r="M72" s="55">
        <f>IF($L72="","",IF($L72&gt;=1,"Completado",IF($L72&gt;0,"En curso","Pendiente")))</f>
        <v/>
      </c>
      <c r="N72" s="55">
        <f>IF(NOT((COUNTA($B72:$K72)+COUNTA($O72))&gt;0),"",IF(ISNUMBER($F72),IF(AND(ISNUMBER($E72),$F72&gt;$E72),"Cumplida con "&amp;($F72-$E72)&amp;IF($F72-$E72=1," día"," días")&amp;" de retraso","Cumplida"),IF(N($L72)&gt;=1,"Cumplida",IF(NOT(ISNUMBER($E72)),"Sin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plazo")))))))</f>
        <v/>
      </c>
      <c r="O72" s="57" t="n"/>
      <c r="P72" s="61">
        <f>IF(NOT((COUNTA($B72:$K72)+COUNTA($O72))&gt;0),"",IF((IF($C72="","Falta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",""))="","✔ OK","⚠ "&amp;LEFT(IF($C72="","Falta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",""),LEN(IF($C72="","Falta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",""))-3)))</f>
        <v/>
      </c>
      <c r="Q72" s="62">
        <f>IF(NOT((COUNTA($B72:$K72)+COUNTA($O72))&gt;0),"",IF(AND($T72="Sub",N($S72)&gt;0),IF(ISNUMBER(INDEX($D$5:$D$1000,$S72-4)),DATE(YEAR(INDEX($D$5:$D$1000,$S72-4)),MONTH(INDEX($D$5:$D$1000,$S72-4)),1),IF(ISNUMBER(INDEX($E$5:$E$1000,$S72-4)),DATE(YEAR(INDEX($E$5:$E$1000,$S72-4)),MONTH(INDEX($E$5:$E$1000,$S72-4)),1),MesCiclo)),IF(ISNUMBER($D72),DATE(YEAR($D72),MONTH($D72),1),IF(ISNUMBER($E72),DATE(YEAR($E72),MONTH($E72),1),MesCiclo))))</f>
        <v/>
      </c>
      <c r="R72" s="63">
        <f>IF(OR($Q72="",$Q72&lt;&gt;MesCiclo),"",COUNTIF($Q$5:$Q72,MesCiclo))</f>
        <v/>
      </c>
      <c r="S72" s="63">
        <f>IF($T72="","",IF($T72="Macro",ROW(),IFERROR(LOOKUP(2,1/($T$5:$T72="Macro"),ROW($T$5:$T72)),0)))</f>
        <v/>
      </c>
      <c r="T72" s="63">
        <f>IF(NOT((COUNTA($B72:$K72)+COUNTA($O72))&gt;0),"",IF($B72="Subactividad","Sub","Macro"))</f>
        <v/>
      </c>
      <c r="U72" s="63">
        <f>IF($T72="Macro",COUNTIFS($S$5:$S$1000,ROW(),$T$5:$T$1000,"Sub"),"")</f>
        <v/>
      </c>
      <c r="V72" s="63">
        <f>IF($T72="","",IF(ISNUMBER($F72),1,IFERROR(LOOKUP(2,1/($H72:$K72&lt;&gt;""),$H72:$K72),0)))</f>
        <v/>
      </c>
      <c r="W72" s="63">
        <f>IF($T72="","",IF(AND(ISNUMBER($F72),$F72&lt;=IF($Q72=MesCiclo,InicioCiclo,$Q72+MOD(2-WEEKDAY($Q72),7))+6),1,IF(ISNUMBER($H72),$H72,0)))</f>
        <v/>
      </c>
      <c r="X72" s="63">
        <f>IF($T72="","",IF(AND(ISNUMBER($F72),$F72&lt;=IF($Q72=MesCiclo,InicioCiclo,$Q72+MOD(2-WEEKDAY($Q72),7))+13),1,IF(ISNUMBER($I72),$I72,$W72)))</f>
        <v/>
      </c>
      <c r="Y72" s="63">
        <f>IF($T72="","",IF(AND(ISNUMBER($F72),$F72&lt;=IF($Q72=MesCiclo,InicioCiclo,$Q72+MOD(2-WEEKDAY($Q72),7))+20),1,IF(ISNUMBER($J72),$J72,$X72)))</f>
        <v/>
      </c>
      <c r="Z72" s="63">
        <f>IF($T72="","",IF(AND(ISNUMBER($F72),$F72&lt;=IF($Q72=MesCiclo,InicioCiclo,$Q72+MOD(2-WEEKDAY($Q72),7))+27),1,IF(ISNUMBER($K72),$K72,$Y72)))</f>
        <v/>
      </c>
      <c r="AA72" s="63">
        <f>IF($T72="","",IF(AND(ISNUMBER($F72),$F72&lt;=IF($Q72=MesCiclo,InicioCiclo,$Q72+MOD(2-WEEKDAY($Q72),7))+6),1,IF(N($U72)&gt;0,AVERAGEIFS($W$5:$W$1000,$S$5:$S$1000,ROW(),$T$5:$T$1000,"Sub"),$W72)))</f>
        <v/>
      </c>
      <c r="AB72" s="63">
        <f>IF($T72="","",IF(AND(ISNUMBER($F72),$F72&lt;=IF($Q72=MesCiclo,InicioCiclo,$Q72+MOD(2-WEEKDAY($Q72),7))+13),1,IF(N($U72)&gt;0,AVERAGEIFS($X$5:$X$1000,$S$5:$S$1000,ROW(),$T$5:$T$1000,"Sub"),$X72)))</f>
        <v/>
      </c>
      <c r="AC72" s="63">
        <f>IF($T72="","",IF(AND(ISNUMBER($F72),$F72&lt;=IF($Q72=MesCiclo,InicioCiclo,$Q72+MOD(2-WEEKDAY($Q72),7))+20),1,IF(N($U72)&gt;0,AVERAGEIFS($Y$5:$Y$1000,$S$5:$S$1000,ROW(),$T$5:$T$1000,"Sub"),$Y72)))</f>
        <v/>
      </c>
      <c r="AD72" s="63">
        <f>IF($T72="","",IF(AND(ISNUMBER($F72),$F72&lt;=IF($Q72=MesCiclo,InicioCiclo,$Q72+MOD(2-WEEKDAY($Q72),7))+27),1,IF(N($U72)&gt;0,AVERAGEIFS($Z$5:$Z$1000,$S$5:$S$1000,ROW(),$T$5:$T$1000,"Sub"),$Z72)))</f>
        <v/>
      </c>
      <c r="AE72" s="63">
        <f>IF($T72&lt;&gt;"Macro","",IF(COUNTIFS($Q$5:$Q$1000,$Q72,$T$5:$T$1000,"Macro",$G$5:$G$1000,"&gt;0")=0,1/COUNTIFS($Q$5:$Q$1000,$Q72,$T$5:$T$1000,"Macro"),IF(AND(ISNUMBER($G72),N($G72)&gt;0),$G72,SUMIFS($G$5:$G$1000,$Q$5:$Q$1000,$Q72,$T$5:$T$1000,"Macro")/COUNTIFS($Q$5:$Q$1000,$Q72,$T$5:$T$1000,"Macro",$G$5:$G$1000,"&gt;0"))/(COUNTIFS($Q$5:$Q$1000,$Q72,$T$5:$T$1000,"Macro")*SUMIFS($G$5:$G$1000,$Q$5:$Q$1000,$Q72,$T$5:$T$1000,"Macro")/COUNTIFS($Q$5:$Q$1000,$Q72,$T$5:$T$1000,"Macro",$G$5:$G$1000,"&gt;0"))))</f>
        <v/>
      </c>
    </row>
    <row r="73">
      <c r="A73" s="55">
        <f>IF(NOT((COUNTA($B73:$K73)+COUNTA($O73))&gt;0),"",IF($T73="Macro",COUNTIFS($T$5:$T73,"Macro",$Q$5:$Q73,$Q73),IF(N($S73)=0,"?",COUNTIFS(INDEX($T$5:$T$1000,1):INDEX($T$5:$T$1000,$S73-4),"Macro",INDEX($Q$5:$Q$1000,1):INDEX($Q$5:$Q$1000,$S73-4),INDEX($Q$5:$Q$1000,$S73-4))&amp;"."&amp;COUNTIFS($S$5:$S73,$S73,$T$5:$T73,"Sub"))))</f>
        <v/>
      </c>
      <c r="B73" s="56" t="n"/>
      <c r="C73" s="57" t="n"/>
      <c r="D73" s="58" t="n"/>
      <c r="E73" s="58" t="n"/>
      <c r="F73" s="58" t="n"/>
      <c r="G73" s="59" t="n"/>
      <c r="H73" s="59" t="n"/>
      <c r="I73" s="59" t="n"/>
      <c r="J73" s="59" t="n"/>
      <c r="K73" s="59" t="n"/>
      <c r="L73" s="60">
        <f>IF(NOT((COUNTA($B73:$K73)+COUNTA($O73))&gt;0),"",IF(ISNUMBER($F73),1,IF(N($U73)&gt;0,AVERAGEIFS($V$5:$V$1000,$S$5:$S$1000,ROW(),$T$5:$T$1000,"Sub"),$V73)))</f>
        <v/>
      </c>
      <c r="M73" s="55">
        <f>IF($L73="","",IF($L73&gt;=1,"Completado",IF($L73&gt;0,"En curso","Pendiente")))</f>
        <v/>
      </c>
      <c r="N73" s="55">
        <f>IF(NOT((COUNTA($B73:$K73)+COUNTA($O73))&gt;0),"",IF(ISNUMBER($F73),IF(AND(ISNUMBER($E73),$F73&gt;$E73),"Cumplida con "&amp;($F73-$E73)&amp;IF($F73-$E73=1," día"," días")&amp;" de retraso","Cumplida"),IF(N($L73)&gt;=1,"Cumplida",IF(NOT(ISNUMBER($E73)),"Sin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plazo")))))))</f>
        <v/>
      </c>
      <c r="O73" s="57" t="n"/>
      <c r="P73" s="61">
        <f>IF(NOT((COUNTA($B73:$K73)+COUNTA($O73))&gt;0),"",IF((IF($C73="","Falta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",""))="","✔ OK","⚠ "&amp;LEFT(IF($C73="","Falta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",""),LEN(IF($C73="","Falta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",""))-3)))</f>
        <v/>
      </c>
      <c r="Q73" s="62">
        <f>IF(NOT((COUNTA($B73:$K73)+COUNTA($O73))&gt;0),"",IF(AND($T73="Sub",N($S73)&gt;0),IF(ISNUMBER(INDEX($D$5:$D$1000,$S73-4)),DATE(YEAR(INDEX($D$5:$D$1000,$S73-4)),MONTH(INDEX($D$5:$D$1000,$S73-4)),1),IF(ISNUMBER(INDEX($E$5:$E$1000,$S73-4)),DATE(YEAR(INDEX($E$5:$E$1000,$S73-4)),MONTH(INDEX($E$5:$E$1000,$S73-4)),1),MesCiclo)),IF(ISNUMBER($D73),DATE(YEAR($D73),MONTH($D73),1),IF(ISNUMBER($E73),DATE(YEAR($E73),MONTH($E73),1),MesCiclo))))</f>
        <v/>
      </c>
      <c r="R73" s="63">
        <f>IF(OR($Q73="",$Q73&lt;&gt;MesCiclo),"",COUNTIF($Q$5:$Q73,MesCiclo))</f>
        <v/>
      </c>
      <c r="S73" s="63">
        <f>IF($T73="","",IF($T73="Macro",ROW(),IFERROR(LOOKUP(2,1/($T$5:$T73="Macro"),ROW($T$5:$T73)),0)))</f>
        <v/>
      </c>
      <c r="T73" s="63">
        <f>IF(NOT((COUNTA($B73:$K73)+COUNTA($O73))&gt;0),"",IF($B73="Subactividad","Sub","Macro"))</f>
        <v/>
      </c>
      <c r="U73" s="63">
        <f>IF($T73="Macro",COUNTIFS($S$5:$S$1000,ROW(),$T$5:$T$1000,"Sub"),"")</f>
        <v/>
      </c>
      <c r="V73" s="63">
        <f>IF($T73="","",IF(ISNUMBER($F73),1,IFERROR(LOOKUP(2,1/($H73:$K73&lt;&gt;""),$H73:$K73),0)))</f>
        <v/>
      </c>
      <c r="W73" s="63">
        <f>IF($T73="","",IF(AND(ISNUMBER($F73),$F73&lt;=IF($Q73=MesCiclo,InicioCiclo,$Q73+MOD(2-WEEKDAY($Q73),7))+6),1,IF(ISNUMBER($H73),$H73,0)))</f>
        <v/>
      </c>
      <c r="X73" s="63">
        <f>IF($T73="","",IF(AND(ISNUMBER($F73),$F73&lt;=IF($Q73=MesCiclo,InicioCiclo,$Q73+MOD(2-WEEKDAY($Q73),7))+13),1,IF(ISNUMBER($I73),$I73,$W73)))</f>
        <v/>
      </c>
      <c r="Y73" s="63">
        <f>IF($T73="","",IF(AND(ISNUMBER($F73),$F73&lt;=IF($Q73=MesCiclo,InicioCiclo,$Q73+MOD(2-WEEKDAY($Q73),7))+20),1,IF(ISNUMBER($J73),$J73,$X73)))</f>
        <v/>
      </c>
      <c r="Z73" s="63">
        <f>IF($T73="","",IF(AND(ISNUMBER($F73),$F73&lt;=IF($Q73=MesCiclo,InicioCiclo,$Q73+MOD(2-WEEKDAY($Q73),7))+27),1,IF(ISNUMBER($K73),$K73,$Y73)))</f>
        <v/>
      </c>
      <c r="AA73" s="63">
        <f>IF($T73="","",IF(AND(ISNUMBER($F73),$F73&lt;=IF($Q73=MesCiclo,InicioCiclo,$Q73+MOD(2-WEEKDAY($Q73),7))+6),1,IF(N($U73)&gt;0,AVERAGEIFS($W$5:$W$1000,$S$5:$S$1000,ROW(),$T$5:$T$1000,"Sub"),$W73)))</f>
        <v/>
      </c>
      <c r="AB73" s="63">
        <f>IF($T73="","",IF(AND(ISNUMBER($F73),$F73&lt;=IF($Q73=MesCiclo,InicioCiclo,$Q73+MOD(2-WEEKDAY($Q73),7))+13),1,IF(N($U73)&gt;0,AVERAGEIFS($X$5:$X$1000,$S$5:$S$1000,ROW(),$T$5:$T$1000,"Sub"),$X73)))</f>
        <v/>
      </c>
      <c r="AC73" s="63">
        <f>IF($T73="","",IF(AND(ISNUMBER($F73),$F73&lt;=IF($Q73=MesCiclo,InicioCiclo,$Q73+MOD(2-WEEKDAY($Q73),7))+20),1,IF(N($U73)&gt;0,AVERAGEIFS($Y$5:$Y$1000,$S$5:$S$1000,ROW(),$T$5:$T$1000,"Sub"),$Y73)))</f>
        <v/>
      </c>
      <c r="AD73" s="63">
        <f>IF($T73="","",IF(AND(ISNUMBER($F73),$F73&lt;=IF($Q73=MesCiclo,InicioCiclo,$Q73+MOD(2-WEEKDAY($Q73),7))+27),1,IF(N($U73)&gt;0,AVERAGEIFS($Z$5:$Z$1000,$S$5:$S$1000,ROW(),$T$5:$T$1000,"Sub"),$Z73)))</f>
        <v/>
      </c>
      <c r="AE73" s="63">
        <f>IF($T73&lt;&gt;"Macro","",IF(COUNTIFS($Q$5:$Q$1000,$Q73,$T$5:$T$1000,"Macro",$G$5:$G$1000,"&gt;0")=0,1/COUNTIFS($Q$5:$Q$1000,$Q73,$T$5:$T$1000,"Macro"),IF(AND(ISNUMBER($G73),N($G73)&gt;0),$G73,SUMIFS($G$5:$G$1000,$Q$5:$Q$1000,$Q73,$T$5:$T$1000,"Macro")/COUNTIFS($Q$5:$Q$1000,$Q73,$T$5:$T$1000,"Macro",$G$5:$G$1000,"&gt;0"))/(COUNTIFS($Q$5:$Q$1000,$Q73,$T$5:$T$1000,"Macro")*SUMIFS($G$5:$G$1000,$Q$5:$Q$1000,$Q73,$T$5:$T$1000,"Macro")/COUNTIFS($Q$5:$Q$1000,$Q73,$T$5:$T$1000,"Macro",$G$5:$G$1000,"&gt;0"))))</f>
        <v/>
      </c>
    </row>
    <row r="74">
      <c r="A74" s="55">
        <f>IF(NOT((COUNTA($B74:$K74)+COUNTA($O74))&gt;0),"",IF($T74="Macro",COUNTIFS($T$5:$T74,"Macro",$Q$5:$Q74,$Q74),IF(N($S74)=0,"?",COUNTIFS(INDEX($T$5:$T$1000,1):INDEX($T$5:$T$1000,$S74-4),"Macro",INDEX($Q$5:$Q$1000,1):INDEX($Q$5:$Q$1000,$S74-4),INDEX($Q$5:$Q$1000,$S74-4))&amp;"."&amp;COUNTIFS($S$5:$S74,$S74,$T$5:$T74,"Sub"))))</f>
        <v/>
      </c>
      <c r="B74" s="56" t="n"/>
      <c r="C74" s="57" t="n"/>
      <c r="D74" s="58" t="n"/>
      <c r="E74" s="58" t="n"/>
      <c r="F74" s="58" t="n"/>
      <c r="G74" s="59" t="n"/>
      <c r="H74" s="59" t="n"/>
      <c r="I74" s="59" t="n"/>
      <c r="J74" s="59" t="n"/>
      <c r="K74" s="59" t="n"/>
      <c r="L74" s="60">
        <f>IF(NOT((COUNTA($B74:$K74)+COUNTA($O74))&gt;0),"",IF(ISNUMBER($F74),1,IF(N($U74)&gt;0,AVERAGEIFS($V$5:$V$1000,$S$5:$S$1000,ROW(),$T$5:$T$1000,"Sub"),$V74)))</f>
        <v/>
      </c>
      <c r="M74" s="55">
        <f>IF($L74="","",IF($L74&gt;=1,"Completado",IF($L74&gt;0,"En curso","Pendiente")))</f>
        <v/>
      </c>
      <c r="N74" s="55">
        <f>IF(NOT((COUNTA($B74:$K74)+COUNTA($O74))&gt;0),"",IF(ISNUMBER($F74),IF(AND(ISNUMBER($E74),$F74&gt;$E74),"Cumplida con "&amp;($F74-$E74)&amp;IF($F74-$E74=1," día"," días")&amp;" de retraso","Cumplida"),IF(N($L74)&gt;=1,"Cumplida",IF(NOT(ISNUMBER($E74)),"Sin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plazo")))))))</f>
        <v/>
      </c>
      <c r="O74" s="57" t="n"/>
      <c r="P74" s="61">
        <f>IF(NOT((COUNTA($B74:$K74)+COUNTA($O74))&gt;0),"",IF((IF($C74="","Falta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",""))="","✔ OK","⚠ "&amp;LEFT(IF($C74="","Falta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",""),LEN(IF($C74="","Falta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",""))-3)))</f>
        <v/>
      </c>
      <c r="Q74" s="62">
        <f>IF(NOT((COUNTA($B74:$K74)+COUNTA($O74))&gt;0),"",IF(AND($T74="Sub",N($S74)&gt;0),IF(ISNUMBER(INDEX($D$5:$D$1000,$S74-4)),DATE(YEAR(INDEX($D$5:$D$1000,$S74-4)),MONTH(INDEX($D$5:$D$1000,$S74-4)),1),IF(ISNUMBER(INDEX($E$5:$E$1000,$S74-4)),DATE(YEAR(INDEX($E$5:$E$1000,$S74-4)),MONTH(INDEX($E$5:$E$1000,$S74-4)),1),MesCiclo)),IF(ISNUMBER($D74),DATE(YEAR($D74),MONTH($D74),1),IF(ISNUMBER($E74),DATE(YEAR($E74),MONTH($E74),1),MesCiclo))))</f>
        <v/>
      </c>
      <c r="R74" s="63">
        <f>IF(OR($Q74="",$Q74&lt;&gt;MesCiclo),"",COUNTIF($Q$5:$Q74,MesCiclo))</f>
        <v/>
      </c>
      <c r="S74" s="63">
        <f>IF($T74="","",IF($T74="Macro",ROW(),IFERROR(LOOKUP(2,1/($T$5:$T74="Macro"),ROW($T$5:$T74)),0)))</f>
        <v/>
      </c>
      <c r="T74" s="63">
        <f>IF(NOT((COUNTA($B74:$K74)+COUNTA($O74))&gt;0),"",IF($B74="Subactividad","Sub","Macro"))</f>
        <v/>
      </c>
      <c r="U74" s="63">
        <f>IF($T74="Macro",COUNTIFS($S$5:$S$1000,ROW(),$T$5:$T$1000,"Sub"),"")</f>
        <v/>
      </c>
      <c r="V74" s="63">
        <f>IF($T74="","",IF(ISNUMBER($F74),1,IFERROR(LOOKUP(2,1/($H74:$K74&lt;&gt;""),$H74:$K74),0)))</f>
        <v/>
      </c>
      <c r="W74" s="63">
        <f>IF($T74="","",IF(AND(ISNUMBER($F74),$F74&lt;=IF($Q74=MesCiclo,InicioCiclo,$Q74+MOD(2-WEEKDAY($Q74),7))+6),1,IF(ISNUMBER($H74),$H74,0)))</f>
        <v/>
      </c>
      <c r="X74" s="63">
        <f>IF($T74="","",IF(AND(ISNUMBER($F74),$F74&lt;=IF($Q74=MesCiclo,InicioCiclo,$Q74+MOD(2-WEEKDAY($Q74),7))+13),1,IF(ISNUMBER($I74),$I74,$W74)))</f>
        <v/>
      </c>
      <c r="Y74" s="63">
        <f>IF($T74="","",IF(AND(ISNUMBER($F74),$F74&lt;=IF($Q74=MesCiclo,InicioCiclo,$Q74+MOD(2-WEEKDAY($Q74),7))+20),1,IF(ISNUMBER($J74),$J74,$X74)))</f>
        <v/>
      </c>
      <c r="Z74" s="63">
        <f>IF($T74="","",IF(AND(ISNUMBER($F74),$F74&lt;=IF($Q74=MesCiclo,InicioCiclo,$Q74+MOD(2-WEEKDAY($Q74),7))+27),1,IF(ISNUMBER($K74),$K74,$Y74)))</f>
        <v/>
      </c>
      <c r="AA74" s="63">
        <f>IF($T74="","",IF(AND(ISNUMBER($F74),$F74&lt;=IF($Q74=MesCiclo,InicioCiclo,$Q74+MOD(2-WEEKDAY($Q74),7))+6),1,IF(N($U74)&gt;0,AVERAGEIFS($W$5:$W$1000,$S$5:$S$1000,ROW(),$T$5:$T$1000,"Sub"),$W74)))</f>
        <v/>
      </c>
      <c r="AB74" s="63">
        <f>IF($T74="","",IF(AND(ISNUMBER($F74),$F74&lt;=IF($Q74=MesCiclo,InicioCiclo,$Q74+MOD(2-WEEKDAY($Q74),7))+13),1,IF(N($U74)&gt;0,AVERAGEIFS($X$5:$X$1000,$S$5:$S$1000,ROW(),$T$5:$T$1000,"Sub"),$X74)))</f>
        <v/>
      </c>
      <c r="AC74" s="63">
        <f>IF($T74="","",IF(AND(ISNUMBER($F74),$F74&lt;=IF($Q74=MesCiclo,InicioCiclo,$Q74+MOD(2-WEEKDAY($Q74),7))+20),1,IF(N($U74)&gt;0,AVERAGEIFS($Y$5:$Y$1000,$S$5:$S$1000,ROW(),$T$5:$T$1000,"Sub"),$Y74)))</f>
        <v/>
      </c>
      <c r="AD74" s="63">
        <f>IF($T74="","",IF(AND(ISNUMBER($F74),$F74&lt;=IF($Q74=MesCiclo,InicioCiclo,$Q74+MOD(2-WEEKDAY($Q74),7))+27),1,IF(N($U74)&gt;0,AVERAGEIFS($Z$5:$Z$1000,$S$5:$S$1000,ROW(),$T$5:$T$1000,"Sub"),$Z74)))</f>
        <v/>
      </c>
      <c r="AE74" s="63">
        <f>IF($T74&lt;&gt;"Macro","",IF(COUNTIFS($Q$5:$Q$1000,$Q74,$T$5:$T$1000,"Macro",$G$5:$G$1000,"&gt;0")=0,1/COUNTIFS($Q$5:$Q$1000,$Q74,$T$5:$T$1000,"Macro"),IF(AND(ISNUMBER($G74),N($G74)&gt;0),$G74,SUMIFS($G$5:$G$1000,$Q$5:$Q$1000,$Q74,$T$5:$T$1000,"Macro")/COUNTIFS($Q$5:$Q$1000,$Q74,$T$5:$T$1000,"Macro",$G$5:$G$1000,"&gt;0"))/(COUNTIFS($Q$5:$Q$1000,$Q74,$T$5:$T$1000,"Macro")*SUMIFS($G$5:$G$1000,$Q$5:$Q$1000,$Q74,$T$5:$T$1000,"Macro")/COUNTIFS($Q$5:$Q$1000,$Q74,$T$5:$T$1000,"Macro",$G$5:$G$1000,"&gt;0"))))</f>
        <v/>
      </c>
    </row>
    <row r="75">
      <c r="A75" s="55">
        <f>IF(NOT((COUNTA($B75:$K75)+COUNTA($O75))&gt;0),"",IF($T75="Macro",COUNTIFS($T$5:$T75,"Macro",$Q$5:$Q75,$Q75),IF(N($S75)=0,"?",COUNTIFS(INDEX($T$5:$T$1000,1):INDEX($T$5:$T$1000,$S75-4),"Macro",INDEX($Q$5:$Q$1000,1):INDEX($Q$5:$Q$1000,$S75-4),INDEX($Q$5:$Q$1000,$S75-4))&amp;"."&amp;COUNTIFS($S$5:$S75,$S75,$T$5:$T75,"Sub"))))</f>
        <v/>
      </c>
      <c r="B75" s="56" t="n"/>
      <c r="C75" s="57" t="n"/>
      <c r="D75" s="58" t="n"/>
      <c r="E75" s="58" t="n"/>
      <c r="F75" s="58" t="n"/>
      <c r="G75" s="59" t="n"/>
      <c r="H75" s="59" t="n"/>
      <c r="I75" s="59" t="n"/>
      <c r="J75" s="59" t="n"/>
      <c r="K75" s="59" t="n"/>
      <c r="L75" s="60">
        <f>IF(NOT((COUNTA($B75:$K75)+COUNTA($O75))&gt;0),"",IF(ISNUMBER($F75),1,IF(N($U75)&gt;0,AVERAGEIFS($V$5:$V$1000,$S$5:$S$1000,ROW(),$T$5:$T$1000,"Sub"),$V75)))</f>
        <v/>
      </c>
      <c r="M75" s="55">
        <f>IF($L75="","",IF($L75&gt;=1,"Completado",IF($L75&gt;0,"En curso","Pendiente")))</f>
        <v/>
      </c>
      <c r="N75" s="55">
        <f>IF(NOT((COUNTA($B75:$K75)+COUNTA($O75))&gt;0),"",IF(ISNUMBER($F75),IF(AND(ISNUMBER($E75),$F75&gt;$E75),"Cumplida con "&amp;($F75-$E75)&amp;IF($F75-$E75=1," día"," días")&amp;" de retraso","Cumplida"),IF(N($L75)&gt;=1,"Cumplida",IF(NOT(ISNUMBER($E75)),"Sin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plazo")))))))</f>
        <v/>
      </c>
      <c r="O75" s="57" t="n"/>
      <c r="P75" s="61">
        <f>IF(NOT((COUNTA($B75:$K75)+COUNTA($O75))&gt;0),"",IF((IF($C75="","Falta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",""))="","✔ OK","⚠ "&amp;LEFT(IF($C75="","Falta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",""),LEN(IF($C75="","Falta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",""))-3)))</f>
        <v/>
      </c>
      <c r="Q75" s="62">
        <f>IF(NOT((COUNTA($B75:$K75)+COUNTA($O75))&gt;0),"",IF(AND($T75="Sub",N($S75)&gt;0),IF(ISNUMBER(INDEX($D$5:$D$1000,$S75-4)),DATE(YEAR(INDEX($D$5:$D$1000,$S75-4)),MONTH(INDEX($D$5:$D$1000,$S75-4)),1),IF(ISNUMBER(INDEX($E$5:$E$1000,$S75-4)),DATE(YEAR(INDEX($E$5:$E$1000,$S75-4)),MONTH(INDEX($E$5:$E$1000,$S75-4)),1),MesCiclo)),IF(ISNUMBER($D75),DATE(YEAR($D75),MONTH($D75),1),IF(ISNUMBER($E75),DATE(YEAR($E75),MONTH($E75),1),MesCiclo))))</f>
        <v/>
      </c>
      <c r="R75" s="63">
        <f>IF(OR($Q75="",$Q75&lt;&gt;MesCiclo),"",COUNTIF($Q$5:$Q75,MesCiclo))</f>
        <v/>
      </c>
      <c r="S75" s="63">
        <f>IF($T75="","",IF($T75="Macro",ROW(),IFERROR(LOOKUP(2,1/($T$5:$T75="Macro"),ROW($T$5:$T75)),0)))</f>
        <v/>
      </c>
      <c r="T75" s="63">
        <f>IF(NOT((COUNTA($B75:$K75)+COUNTA($O75))&gt;0),"",IF($B75="Subactividad","Sub","Macro"))</f>
        <v/>
      </c>
      <c r="U75" s="63">
        <f>IF($T75="Macro",COUNTIFS($S$5:$S$1000,ROW(),$T$5:$T$1000,"Sub"),"")</f>
        <v/>
      </c>
      <c r="V75" s="63">
        <f>IF($T75="","",IF(ISNUMBER($F75),1,IFERROR(LOOKUP(2,1/($H75:$K75&lt;&gt;""),$H75:$K75),0)))</f>
        <v/>
      </c>
      <c r="W75" s="63">
        <f>IF($T75="","",IF(AND(ISNUMBER($F75),$F75&lt;=IF($Q75=MesCiclo,InicioCiclo,$Q75+MOD(2-WEEKDAY($Q75),7))+6),1,IF(ISNUMBER($H75),$H75,0)))</f>
        <v/>
      </c>
      <c r="X75" s="63">
        <f>IF($T75="","",IF(AND(ISNUMBER($F75),$F75&lt;=IF($Q75=MesCiclo,InicioCiclo,$Q75+MOD(2-WEEKDAY($Q75),7))+13),1,IF(ISNUMBER($I75),$I75,$W75)))</f>
        <v/>
      </c>
      <c r="Y75" s="63">
        <f>IF($T75="","",IF(AND(ISNUMBER($F75),$F75&lt;=IF($Q75=MesCiclo,InicioCiclo,$Q75+MOD(2-WEEKDAY($Q75),7))+20),1,IF(ISNUMBER($J75),$J75,$X75)))</f>
        <v/>
      </c>
      <c r="Z75" s="63">
        <f>IF($T75="","",IF(AND(ISNUMBER($F75),$F75&lt;=IF($Q75=MesCiclo,InicioCiclo,$Q75+MOD(2-WEEKDAY($Q75),7))+27),1,IF(ISNUMBER($K75),$K75,$Y75)))</f>
        <v/>
      </c>
      <c r="AA75" s="63">
        <f>IF($T75="","",IF(AND(ISNUMBER($F75),$F75&lt;=IF($Q75=MesCiclo,InicioCiclo,$Q75+MOD(2-WEEKDAY($Q75),7))+6),1,IF(N($U75)&gt;0,AVERAGEIFS($W$5:$W$1000,$S$5:$S$1000,ROW(),$T$5:$T$1000,"Sub"),$W75)))</f>
        <v/>
      </c>
      <c r="AB75" s="63">
        <f>IF($T75="","",IF(AND(ISNUMBER($F75),$F75&lt;=IF($Q75=MesCiclo,InicioCiclo,$Q75+MOD(2-WEEKDAY($Q75),7))+13),1,IF(N($U75)&gt;0,AVERAGEIFS($X$5:$X$1000,$S$5:$S$1000,ROW(),$T$5:$T$1000,"Sub"),$X75)))</f>
        <v/>
      </c>
      <c r="AC75" s="63">
        <f>IF($T75="","",IF(AND(ISNUMBER($F75),$F75&lt;=IF($Q75=MesCiclo,InicioCiclo,$Q75+MOD(2-WEEKDAY($Q75),7))+20),1,IF(N($U75)&gt;0,AVERAGEIFS($Y$5:$Y$1000,$S$5:$S$1000,ROW(),$T$5:$T$1000,"Sub"),$Y75)))</f>
        <v/>
      </c>
      <c r="AD75" s="63">
        <f>IF($T75="","",IF(AND(ISNUMBER($F75),$F75&lt;=IF($Q75=MesCiclo,InicioCiclo,$Q75+MOD(2-WEEKDAY($Q75),7))+27),1,IF(N($U75)&gt;0,AVERAGEIFS($Z$5:$Z$1000,$S$5:$S$1000,ROW(),$T$5:$T$1000,"Sub"),$Z75)))</f>
        <v/>
      </c>
      <c r="AE75" s="63">
        <f>IF($T75&lt;&gt;"Macro","",IF(COUNTIFS($Q$5:$Q$1000,$Q75,$T$5:$T$1000,"Macro",$G$5:$G$1000,"&gt;0")=0,1/COUNTIFS($Q$5:$Q$1000,$Q75,$T$5:$T$1000,"Macro"),IF(AND(ISNUMBER($G75),N($G75)&gt;0),$G75,SUMIFS($G$5:$G$1000,$Q$5:$Q$1000,$Q75,$T$5:$T$1000,"Macro")/COUNTIFS($Q$5:$Q$1000,$Q75,$T$5:$T$1000,"Macro",$G$5:$G$1000,"&gt;0"))/(COUNTIFS($Q$5:$Q$1000,$Q75,$T$5:$T$1000,"Macro")*SUMIFS($G$5:$G$1000,$Q$5:$Q$1000,$Q75,$T$5:$T$1000,"Macro")/COUNTIFS($Q$5:$Q$1000,$Q75,$T$5:$T$1000,"Macro",$G$5:$G$1000,"&gt;0"))))</f>
        <v/>
      </c>
    </row>
    <row r="76">
      <c r="A76" s="55">
        <f>IF(NOT((COUNTA($B76:$K76)+COUNTA($O76))&gt;0),"",IF($T76="Macro",COUNTIFS($T$5:$T76,"Macro",$Q$5:$Q76,$Q76),IF(N($S76)=0,"?",COUNTIFS(INDEX($T$5:$T$1000,1):INDEX($T$5:$T$1000,$S76-4),"Macro",INDEX($Q$5:$Q$1000,1):INDEX($Q$5:$Q$1000,$S76-4),INDEX($Q$5:$Q$1000,$S76-4))&amp;"."&amp;COUNTIFS($S$5:$S76,$S76,$T$5:$T76,"Sub"))))</f>
        <v/>
      </c>
      <c r="B76" s="56" t="n"/>
      <c r="C76" s="57" t="n"/>
      <c r="D76" s="58" t="n"/>
      <c r="E76" s="58" t="n"/>
      <c r="F76" s="58" t="n"/>
      <c r="G76" s="59" t="n"/>
      <c r="H76" s="59" t="n"/>
      <c r="I76" s="59" t="n"/>
      <c r="J76" s="59" t="n"/>
      <c r="K76" s="59" t="n"/>
      <c r="L76" s="60">
        <f>IF(NOT((COUNTA($B76:$K76)+COUNTA($O76))&gt;0),"",IF(ISNUMBER($F76),1,IF(N($U76)&gt;0,AVERAGEIFS($V$5:$V$1000,$S$5:$S$1000,ROW(),$T$5:$T$1000,"Sub"),$V76)))</f>
        <v/>
      </c>
      <c r="M76" s="55">
        <f>IF($L76="","",IF($L76&gt;=1,"Completado",IF($L76&gt;0,"En curso","Pendiente")))</f>
        <v/>
      </c>
      <c r="N76" s="55">
        <f>IF(NOT((COUNTA($B76:$K76)+COUNTA($O76))&gt;0),"",IF(ISNUMBER($F76),IF(AND(ISNUMBER($E76),$F76&gt;$E76),"Cumplida con "&amp;($F76-$E76)&amp;IF($F76-$E76=1," día"," días")&amp;" de retraso","Cumplida"),IF(N($L76)&gt;=1,"Cumplida",IF(NOT(ISNUMBER($E76)),"Sin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plazo")))))))</f>
        <v/>
      </c>
      <c r="O76" s="57" t="n"/>
      <c r="P76" s="61">
        <f>IF(NOT((COUNTA($B76:$K76)+COUNTA($O76))&gt;0),"",IF((IF($C76="","Falta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",""))="","✔ OK","⚠ "&amp;LEFT(IF($C76="","Falta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",""),LEN(IF($C76="","Falta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",""))-3)))</f>
        <v/>
      </c>
      <c r="Q76" s="62">
        <f>IF(NOT((COUNTA($B76:$K76)+COUNTA($O76))&gt;0),"",IF(AND($T76="Sub",N($S76)&gt;0),IF(ISNUMBER(INDEX($D$5:$D$1000,$S76-4)),DATE(YEAR(INDEX($D$5:$D$1000,$S76-4)),MONTH(INDEX($D$5:$D$1000,$S76-4)),1),IF(ISNUMBER(INDEX($E$5:$E$1000,$S76-4)),DATE(YEAR(INDEX($E$5:$E$1000,$S76-4)),MONTH(INDEX($E$5:$E$1000,$S76-4)),1),MesCiclo)),IF(ISNUMBER($D76),DATE(YEAR($D76),MONTH($D76),1),IF(ISNUMBER($E76),DATE(YEAR($E76),MONTH($E76),1),MesCiclo))))</f>
        <v/>
      </c>
      <c r="R76" s="63">
        <f>IF(OR($Q76="",$Q76&lt;&gt;MesCiclo),"",COUNTIF($Q$5:$Q76,MesCiclo))</f>
        <v/>
      </c>
      <c r="S76" s="63">
        <f>IF($T76="","",IF($T76="Macro",ROW(),IFERROR(LOOKUP(2,1/($T$5:$T76="Macro"),ROW($T$5:$T76)),0)))</f>
        <v/>
      </c>
      <c r="T76" s="63">
        <f>IF(NOT((COUNTA($B76:$K76)+COUNTA($O76))&gt;0),"",IF($B76="Subactividad","Sub","Macro"))</f>
        <v/>
      </c>
      <c r="U76" s="63">
        <f>IF($T76="Macro",COUNTIFS($S$5:$S$1000,ROW(),$T$5:$T$1000,"Sub"),"")</f>
        <v/>
      </c>
      <c r="V76" s="63">
        <f>IF($T76="","",IF(ISNUMBER($F76),1,IFERROR(LOOKUP(2,1/($H76:$K76&lt;&gt;""),$H76:$K76),0)))</f>
        <v/>
      </c>
      <c r="W76" s="63">
        <f>IF($T76="","",IF(AND(ISNUMBER($F76),$F76&lt;=IF($Q76=MesCiclo,InicioCiclo,$Q76+MOD(2-WEEKDAY($Q76),7))+6),1,IF(ISNUMBER($H76),$H76,0)))</f>
        <v/>
      </c>
      <c r="X76" s="63">
        <f>IF($T76="","",IF(AND(ISNUMBER($F76),$F76&lt;=IF($Q76=MesCiclo,InicioCiclo,$Q76+MOD(2-WEEKDAY($Q76),7))+13),1,IF(ISNUMBER($I76),$I76,$W76)))</f>
        <v/>
      </c>
      <c r="Y76" s="63">
        <f>IF($T76="","",IF(AND(ISNUMBER($F76),$F76&lt;=IF($Q76=MesCiclo,InicioCiclo,$Q76+MOD(2-WEEKDAY($Q76),7))+20),1,IF(ISNUMBER($J76),$J76,$X76)))</f>
        <v/>
      </c>
      <c r="Z76" s="63">
        <f>IF($T76="","",IF(AND(ISNUMBER($F76),$F76&lt;=IF($Q76=MesCiclo,InicioCiclo,$Q76+MOD(2-WEEKDAY($Q76),7))+27),1,IF(ISNUMBER($K76),$K76,$Y76)))</f>
        <v/>
      </c>
      <c r="AA76" s="63">
        <f>IF($T76="","",IF(AND(ISNUMBER($F76),$F76&lt;=IF($Q76=MesCiclo,InicioCiclo,$Q76+MOD(2-WEEKDAY($Q76),7))+6),1,IF(N($U76)&gt;0,AVERAGEIFS($W$5:$W$1000,$S$5:$S$1000,ROW(),$T$5:$T$1000,"Sub"),$W76)))</f>
        <v/>
      </c>
      <c r="AB76" s="63">
        <f>IF($T76="","",IF(AND(ISNUMBER($F76),$F76&lt;=IF($Q76=MesCiclo,InicioCiclo,$Q76+MOD(2-WEEKDAY($Q76),7))+13),1,IF(N($U76)&gt;0,AVERAGEIFS($X$5:$X$1000,$S$5:$S$1000,ROW(),$T$5:$T$1000,"Sub"),$X76)))</f>
        <v/>
      </c>
      <c r="AC76" s="63">
        <f>IF($T76="","",IF(AND(ISNUMBER($F76),$F76&lt;=IF($Q76=MesCiclo,InicioCiclo,$Q76+MOD(2-WEEKDAY($Q76),7))+20),1,IF(N($U76)&gt;0,AVERAGEIFS($Y$5:$Y$1000,$S$5:$S$1000,ROW(),$T$5:$T$1000,"Sub"),$Y76)))</f>
        <v/>
      </c>
      <c r="AD76" s="63">
        <f>IF($T76="","",IF(AND(ISNUMBER($F76),$F76&lt;=IF($Q76=MesCiclo,InicioCiclo,$Q76+MOD(2-WEEKDAY($Q76),7))+27),1,IF(N($U76)&gt;0,AVERAGEIFS($Z$5:$Z$1000,$S$5:$S$1000,ROW(),$T$5:$T$1000,"Sub"),$Z76)))</f>
        <v/>
      </c>
      <c r="AE76" s="63">
        <f>IF($T76&lt;&gt;"Macro","",IF(COUNTIFS($Q$5:$Q$1000,$Q76,$T$5:$T$1000,"Macro",$G$5:$G$1000,"&gt;0")=0,1/COUNTIFS($Q$5:$Q$1000,$Q76,$T$5:$T$1000,"Macro"),IF(AND(ISNUMBER($G76),N($G76)&gt;0),$G76,SUMIFS($G$5:$G$1000,$Q$5:$Q$1000,$Q76,$T$5:$T$1000,"Macro")/COUNTIFS($Q$5:$Q$1000,$Q76,$T$5:$T$1000,"Macro",$G$5:$G$1000,"&gt;0"))/(COUNTIFS($Q$5:$Q$1000,$Q76,$T$5:$T$1000,"Macro")*SUMIFS($G$5:$G$1000,$Q$5:$Q$1000,$Q76,$T$5:$T$1000,"Macro")/COUNTIFS($Q$5:$Q$1000,$Q76,$T$5:$T$1000,"Macro",$G$5:$G$1000,"&gt;0"))))</f>
        <v/>
      </c>
    </row>
    <row r="77">
      <c r="A77" s="55">
        <f>IF(NOT((COUNTA($B77:$K77)+COUNTA($O77))&gt;0),"",IF($T77="Macro",COUNTIFS($T$5:$T77,"Macro",$Q$5:$Q77,$Q77),IF(N($S77)=0,"?",COUNTIFS(INDEX($T$5:$T$1000,1):INDEX($T$5:$T$1000,$S77-4),"Macro",INDEX($Q$5:$Q$1000,1):INDEX($Q$5:$Q$1000,$S77-4),INDEX($Q$5:$Q$1000,$S77-4))&amp;"."&amp;COUNTIFS($S$5:$S77,$S77,$T$5:$T77,"Sub"))))</f>
        <v/>
      </c>
      <c r="B77" s="56" t="n"/>
      <c r="C77" s="57" t="n"/>
      <c r="D77" s="58" t="n"/>
      <c r="E77" s="58" t="n"/>
      <c r="F77" s="58" t="n"/>
      <c r="G77" s="59" t="n"/>
      <c r="H77" s="59" t="n"/>
      <c r="I77" s="59" t="n"/>
      <c r="J77" s="59" t="n"/>
      <c r="K77" s="59" t="n"/>
      <c r="L77" s="60">
        <f>IF(NOT((COUNTA($B77:$K77)+COUNTA($O77))&gt;0),"",IF(ISNUMBER($F77),1,IF(N($U77)&gt;0,AVERAGEIFS($V$5:$V$1000,$S$5:$S$1000,ROW(),$T$5:$T$1000,"Sub"),$V77)))</f>
        <v/>
      </c>
      <c r="M77" s="55">
        <f>IF($L77="","",IF($L77&gt;=1,"Completado",IF($L77&gt;0,"En curso","Pendiente")))</f>
        <v/>
      </c>
      <c r="N77" s="55">
        <f>IF(NOT((COUNTA($B77:$K77)+COUNTA($O77))&gt;0),"",IF(ISNUMBER($F77),IF(AND(ISNUMBER($E77),$F77&gt;$E77),"Cumplida con "&amp;($F77-$E77)&amp;IF($F77-$E77=1," día"," días")&amp;" de retraso","Cumplida"),IF(N($L77)&gt;=1,"Cumplida",IF(NOT(ISNUMBER($E77)),"Sin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plazo")))))))</f>
        <v/>
      </c>
      <c r="O77" s="57" t="n"/>
      <c r="P77" s="61">
        <f>IF(NOT((COUNTA($B77:$K77)+COUNTA($O77))&gt;0),"",IF((IF($C77="","Falta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",""))="","✔ OK","⚠ "&amp;LEFT(IF($C77="","Falta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",""),LEN(IF($C77="","Falta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",""))-3)))</f>
        <v/>
      </c>
      <c r="Q77" s="62">
        <f>IF(NOT((COUNTA($B77:$K77)+COUNTA($O77))&gt;0),"",IF(AND($T77="Sub",N($S77)&gt;0),IF(ISNUMBER(INDEX($D$5:$D$1000,$S77-4)),DATE(YEAR(INDEX($D$5:$D$1000,$S77-4)),MONTH(INDEX($D$5:$D$1000,$S77-4)),1),IF(ISNUMBER(INDEX($E$5:$E$1000,$S77-4)),DATE(YEAR(INDEX($E$5:$E$1000,$S77-4)),MONTH(INDEX($E$5:$E$1000,$S77-4)),1),MesCiclo)),IF(ISNUMBER($D77),DATE(YEAR($D77),MONTH($D77),1),IF(ISNUMBER($E77),DATE(YEAR($E77),MONTH($E77),1),MesCiclo))))</f>
        <v/>
      </c>
      <c r="R77" s="63">
        <f>IF(OR($Q77="",$Q77&lt;&gt;MesCiclo),"",COUNTIF($Q$5:$Q77,MesCiclo))</f>
        <v/>
      </c>
      <c r="S77" s="63">
        <f>IF($T77="","",IF($T77="Macro",ROW(),IFERROR(LOOKUP(2,1/($T$5:$T77="Macro"),ROW($T$5:$T77)),0)))</f>
        <v/>
      </c>
      <c r="T77" s="63">
        <f>IF(NOT((COUNTA($B77:$K77)+COUNTA($O77))&gt;0),"",IF($B77="Subactividad","Sub","Macro"))</f>
        <v/>
      </c>
      <c r="U77" s="63">
        <f>IF($T77="Macro",COUNTIFS($S$5:$S$1000,ROW(),$T$5:$T$1000,"Sub"),"")</f>
        <v/>
      </c>
      <c r="V77" s="63">
        <f>IF($T77="","",IF(ISNUMBER($F77),1,IFERROR(LOOKUP(2,1/($H77:$K77&lt;&gt;""),$H77:$K77),0)))</f>
        <v/>
      </c>
      <c r="W77" s="63">
        <f>IF($T77="","",IF(AND(ISNUMBER($F77),$F77&lt;=IF($Q77=MesCiclo,InicioCiclo,$Q77+MOD(2-WEEKDAY($Q77),7))+6),1,IF(ISNUMBER($H77),$H77,0)))</f>
        <v/>
      </c>
      <c r="X77" s="63">
        <f>IF($T77="","",IF(AND(ISNUMBER($F77),$F77&lt;=IF($Q77=MesCiclo,InicioCiclo,$Q77+MOD(2-WEEKDAY($Q77),7))+13),1,IF(ISNUMBER($I77),$I77,$W77)))</f>
        <v/>
      </c>
      <c r="Y77" s="63">
        <f>IF($T77="","",IF(AND(ISNUMBER($F77),$F77&lt;=IF($Q77=MesCiclo,InicioCiclo,$Q77+MOD(2-WEEKDAY($Q77),7))+20),1,IF(ISNUMBER($J77),$J77,$X77)))</f>
        <v/>
      </c>
      <c r="Z77" s="63">
        <f>IF($T77="","",IF(AND(ISNUMBER($F77),$F77&lt;=IF($Q77=MesCiclo,InicioCiclo,$Q77+MOD(2-WEEKDAY($Q77),7))+27),1,IF(ISNUMBER($K77),$K77,$Y77)))</f>
        <v/>
      </c>
      <c r="AA77" s="63">
        <f>IF($T77="","",IF(AND(ISNUMBER($F77),$F77&lt;=IF($Q77=MesCiclo,InicioCiclo,$Q77+MOD(2-WEEKDAY($Q77),7))+6),1,IF(N($U77)&gt;0,AVERAGEIFS($W$5:$W$1000,$S$5:$S$1000,ROW(),$T$5:$T$1000,"Sub"),$W77)))</f>
        <v/>
      </c>
      <c r="AB77" s="63">
        <f>IF($T77="","",IF(AND(ISNUMBER($F77),$F77&lt;=IF($Q77=MesCiclo,InicioCiclo,$Q77+MOD(2-WEEKDAY($Q77),7))+13),1,IF(N($U77)&gt;0,AVERAGEIFS($X$5:$X$1000,$S$5:$S$1000,ROW(),$T$5:$T$1000,"Sub"),$X77)))</f>
        <v/>
      </c>
      <c r="AC77" s="63">
        <f>IF($T77="","",IF(AND(ISNUMBER($F77),$F77&lt;=IF($Q77=MesCiclo,InicioCiclo,$Q77+MOD(2-WEEKDAY($Q77),7))+20),1,IF(N($U77)&gt;0,AVERAGEIFS($Y$5:$Y$1000,$S$5:$S$1000,ROW(),$T$5:$T$1000,"Sub"),$Y77)))</f>
        <v/>
      </c>
      <c r="AD77" s="63">
        <f>IF($T77="","",IF(AND(ISNUMBER($F77),$F77&lt;=IF($Q77=MesCiclo,InicioCiclo,$Q77+MOD(2-WEEKDAY($Q77),7))+27),1,IF(N($U77)&gt;0,AVERAGEIFS($Z$5:$Z$1000,$S$5:$S$1000,ROW(),$T$5:$T$1000,"Sub"),$Z77)))</f>
        <v/>
      </c>
      <c r="AE77" s="63">
        <f>IF($T77&lt;&gt;"Macro","",IF(COUNTIFS($Q$5:$Q$1000,$Q77,$T$5:$T$1000,"Macro",$G$5:$G$1000,"&gt;0")=0,1/COUNTIFS($Q$5:$Q$1000,$Q77,$T$5:$T$1000,"Macro"),IF(AND(ISNUMBER($G77),N($G77)&gt;0),$G77,SUMIFS($G$5:$G$1000,$Q$5:$Q$1000,$Q77,$T$5:$T$1000,"Macro")/COUNTIFS($Q$5:$Q$1000,$Q77,$T$5:$T$1000,"Macro",$G$5:$G$1000,"&gt;0"))/(COUNTIFS($Q$5:$Q$1000,$Q77,$T$5:$T$1000,"Macro")*SUMIFS($G$5:$G$1000,$Q$5:$Q$1000,$Q77,$T$5:$T$1000,"Macro")/COUNTIFS($Q$5:$Q$1000,$Q77,$T$5:$T$1000,"Macro",$G$5:$G$1000,"&gt;0"))))</f>
        <v/>
      </c>
    </row>
    <row r="78">
      <c r="A78" s="55">
        <f>IF(NOT((COUNTA($B78:$K78)+COUNTA($O78))&gt;0),"",IF($T78="Macro",COUNTIFS($T$5:$T78,"Macro",$Q$5:$Q78,$Q78),IF(N($S78)=0,"?",COUNTIFS(INDEX($T$5:$T$1000,1):INDEX($T$5:$T$1000,$S78-4),"Macro",INDEX($Q$5:$Q$1000,1):INDEX($Q$5:$Q$1000,$S78-4),INDEX($Q$5:$Q$1000,$S78-4))&amp;"."&amp;COUNTIFS($S$5:$S78,$S78,$T$5:$T78,"Sub"))))</f>
        <v/>
      </c>
      <c r="B78" s="56" t="n"/>
      <c r="C78" s="57" t="n"/>
      <c r="D78" s="58" t="n"/>
      <c r="E78" s="58" t="n"/>
      <c r="F78" s="58" t="n"/>
      <c r="G78" s="59" t="n"/>
      <c r="H78" s="59" t="n"/>
      <c r="I78" s="59" t="n"/>
      <c r="J78" s="59" t="n"/>
      <c r="K78" s="59" t="n"/>
      <c r="L78" s="60">
        <f>IF(NOT((COUNTA($B78:$K78)+COUNTA($O78))&gt;0),"",IF(ISNUMBER($F78),1,IF(N($U78)&gt;0,AVERAGEIFS($V$5:$V$1000,$S$5:$S$1000,ROW(),$T$5:$T$1000,"Sub"),$V78)))</f>
        <v/>
      </c>
      <c r="M78" s="55">
        <f>IF($L78="","",IF($L78&gt;=1,"Completado",IF($L78&gt;0,"En curso","Pendiente")))</f>
        <v/>
      </c>
      <c r="N78" s="55">
        <f>IF(NOT((COUNTA($B78:$K78)+COUNTA($O78))&gt;0),"",IF(ISNUMBER($F78),IF(AND(ISNUMBER($E78),$F78&gt;$E78),"Cumplida con "&amp;($F78-$E78)&amp;IF($F78-$E78=1," día"," días")&amp;" de retraso","Cumplida"),IF(N($L78)&gt;=1,"Cumplida",IF(NOT(ISNUMBER($E78)),"Sin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plazo")))))))</f>
        <v/>
      </c>
      <c r="O78" s="57" t="n"/>
      <c r="P78" s="61">
        <f>IF(NOT((COUNTA($B78:$K78)+COUNTA($O78))&gt;0),"",IF((IF($C78="","Falta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",""))="","✔ OK","⚠ "&amp;LEFT(IF($C78="","Falta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",""),LEN(IF($C78="","Falta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",""))-3)))</f>
        <v/>
      </c>
      <c r="Q78" s="62">
        <f>IF(NOT((COUNTA($B78:$K78)+COUNTA($O78))&gt;0),"",IF(AND($T78="Sub",N($S78)&gt;0),IF(ISNUMBER(INDEX($D$5:$D$1000,$S78-4)),DATE(YEAR(INDEX($D$5:$D$1000,$S78-4)),MONTH(INDEX($D$5:$D$1000,$S78-4)),1),IF(ISNUMBER(INDEX($E$5:$E$1000,$S78-4)),DATE(YEAR(INDEX($E$5:$E$1000,$S78-4)),MONTH(INDEX($E$5:$E$1000,$S78-4)),1),MesCiclo)),IF(ISNUMBER($D78),DATE(YEAR($D78),MONTH($D78),1),IF(ISNUMBER($E78),DATE(YEAR($E78),MONTH($E78),1),MesCiclo))))</f>
        <v/>
      </c>
      <c r="R78" s="63">
        <f>IF(OR($Q78="",$Q78&lt;&gt;MesCiclo),"",COUNTIF($Q$5:$Q78,MesCiclo))</f>
        <v/>
      </c>
      <c r="S78" s="63">
        <f>IF($T78="","",IF($T78="Macro",ROW(),IFERROR(LOOKUP(2,1/($T$5:$T78="Macro"),ROW($T$5:$T78)),0)))</f>
        <v/>
      </c>
      <c r="T78" s="63">
        <f>IF(NOT((COUNTA($B78:$K78)+COUNTA($O78))&gt;0),"",IF($B78="Subactividad","Sub","Macro"))</f>
        <v/>
      </c>
      <c r="U78" s="63">
        <f>IF($T78="Macro",COUNTIFS($S$5:$S$1000,ROW(),$T$5:$T$1000,"Sub"),"")</f>
        <v/>
      </c>
      <c r="V78" s="63">
        <f>IF($T78="","",IF(ISNUMBER($F78),1,IFERROR(LOOKUP(2,1/($H78:$K78&lt;&gt;""),$H78:$K78),0)))</f>
        <v/>
      </c>
      <c r="W78" s="63">
        <f>IF($T78="","",IF(AND(ISNUMBER($F78),$F78&lt;=IF($Q78=MesCiclo,InicioCiclo,$Q78+MOD(2-WEEKDAY($Q78),7))+6),1,IF(ISNUMBER($H78),$H78,0)))</f>
        <v/>
      </c>
      <c r="X78" s="63">
        <f>IF($T78="","",IF(AND(ISNUMBER($F78),$F78&lt;=IF($Q78=MesCiclo,InicioCiclo,$Q78+MOD(2-WEEKDAY($Q78),7))+13),1,IF(ISNUMBER($I78),$I78,$W78)))</f>
        <v/>
      </c>
      <c r="Y78" s="63">
        <f>IF($T78="","",IF(AND(ISNUMBER($F78),$F78&lt;=IF($Q78=MesCiclo,InicioCiclo,$Q78+MOD(2-WEEKDAY($Q78),7))+20),1,IF(ISNUMBER($J78),$J78,$X78)))</f>
        <v/>
      </c>
      <c r="Z78" s="63">
        <f>IF($T78="","",IF(AND(ISNUMBER($F78),$F78&lt;=IF($Q78=MesCiclo,InicioCiclo,$Q78+MOD(2-WEEKDAY($Q78),7))+27),1,IF(ISNUMBER($K78),$K78,$Y78)))</f>
        <v/>
      </c>
      <c r="AA78" s="63">
        <f>IF($T78="","",IF(AND(ISNUMBER($F78),$F78&lt;=IF($Q78=MesCiclo,InicioCiclo,$Q78+MOD(2-WEEKDAY($Q78),7))+6),1,IF(N($U78)&gt;0,AVERAGEIFS($W$5:$W$1000,$S$5:$S$1000,ROW(),$T$5:$T$1000,"Sub"),$W78)))</f>
        <v/>
      </c>
      <c r="AB78" s="63">
        <f>IF($T78="","",IF(AND(ISNUMBER($F78),$F78&lt;=IF($Q78=MesCiclo,InicioCiclo,$Q78+MOD(2-WEEKDAY($Q78),7))+13),1,IF(N($U78)&gt;0,AVERAGEIFS($X$5:$X$1000,$S$5:$S$1000,ROW(),$T$5:$T$1000,"Sub"),$X78)))</f>
        <v/>
      </c>
      <c r="AC78" s="63">
        <f>IF($T78="","",IF(AND(ISNUMBER($F78),$F78&lt;=IF($Q78=MesCiclo,InicioCiclo,$Q78+MOD(2-WEEKDAY($Q78),7))+20),1,IF(N($U78)&gt;0,AVERAGEIFS($Y$5:$Y$1000,$S$5:$S$1000,ROW(),$T$5:$T$1000,"Sub"),$Y78)))</f>
        <v/>
      </c>
      <c r="AD78" s="63">
        <f>IF($T78="","",IF(AND(ISNUMBER($F78),$F78&lt;=IF($Q78=MesCiclo,InicioCiclo,$Q78+MOD(2-WEEKDAY($Q78),7))+27),1,IF(N($U78)&gt;0,AVERAGEIFS($Z$5:$Z$1000,$S$5:$S$1000,ROW(),$T$5:$T$1000,"Sub"),$Z78)))</f>
        <v/>
      </c>
      <c r="AE78" s="63">
        <f>IF($T78&lt;&gt;"Macro","",IF(COUNTIFS($Q$5:$Q$1000,$Q78,$T$5:$T$1000,"Macro",$G$5:$G$1000,"&gt;0")=0,1/COUNTIFS($Q$5:$Q$1000,$Q78,$T$5:$T$1000,"Macro"),IF(AND(ISNUMBER($G78),N($G78)&gt;0),$G78,SUMIFS($G$5:$G$1000,$Q$5:$Q$1000,$Q78,$T$5:$T$1000,"Macro")/COUNTIFS($Q$5:$Q$1000,$Q78,$T$5:$T$1000,"Macro",$G$5:$G$1000,"&gt;0"))/(COUNTIFS($Q$5:$Q$1000,$Q78,$T$5:$T$1000,"Macro")*SUMIFS($G$5:$G$1000,$Q$5:$Q$1000,$Q78,$T$5:$T$1000,"Macro")/COUNTIFS($Q$5:$Q$1000,$Q78,$T$5:$T$1000,"Macro",$G$5:$G$1000,"&gt;0"))))</f>
        <v/>
      </c>
    </row>
    <row r="79">
      <c r="A79" s="55">
        <f>IF(NOT((COUNTA($B79:$K79)+COUNTA($O79))&gt;0),"",IF($T79="Macro",COUNTIFS($T$5:$T79,"Macro",$Q$5:$Q79,$Q79),IF(N($S79)=0,"?",COUNTIFS(INDEX($T$5:$T$1000,1):INDEX($T$5:$T$1000,$S79-4),"Macro",INDEX($Q$5:$Q$1000,1):INDEX($Q$5:$Q$1000,$S79-4),INDEX($Q$5:$Q$1000,$S79-4))&amp;"."&amp;COUNTIFS($S$5:$S79,$S79,$T$5:$T79,"Sub"))))</f>
        <v/>
      </c>
      <c r="B79" s="56" t="n"/>
      <c r="C79" s="57" t="n"/>
      <c r="D79" s="58" t="n"/>
      <c r="E79" s="58" t="n"/>
      <c r="F79" s="58" t="n"/>
      <c r="G79" s="59" t="n"/>
      <c r="H79" s="59" t="n"/>
      <c r="I79" s="59" t="n"/>
      <c r="J79" s="59" t="n"/>
      <c r="K79" s="59" t="n"/>
      <c r="L79" s="60">
        <f>IF(NOT((COUNTA($B79:$K79)+COUNTA($O79))&gt;0),"",IF(ISNUMBER($F79),1,IF(N($U79)&gt;0,AVERAGEIFS($V$5:$V$1000,$S$5:$S$1000,ROW(),$T$5:$T$1000,"Sub"),$V79)))</f>
        <v/>
      </c>
      <c r="M79" s="55">
        <f>IF($L79="","",IF($L79&gt;=1,"Completado",IF($L79&gt;0,"En curso","Pendiente")))</f>
        <v/>
      </c>
      <c r="N79" s="55">
        <f>IF(NOT((COUNTA($B79:$K79)+COUNTA($O79))&gt;0),"",IF(ISNUMBER($F79),IF(AND(ISNUMBER($E79),$F79&gt;$E79),"Cumplida con "&amp;($F79-$E79)&amp;IF($F79-$E79=1," día"," días")&amp;" de retraso","Cumplida"),IF(N($L79)&gt;=1,"Cumplida",IF(NOT(ISNUMBER($E79)),"Sin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plazo")))))))</f>
        <v/>
      </c>
      <c r="O79" s="57" t="n"/>
      <c r="P79" s="61">
        <f>IF(NOT((COUNTA($B79:$K79)+COUNTA($O79))&gt;0),"",IF((IF($C79="","Falta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",""))="","✔ OK","⚠ "&amp;LEFT(IF($C79="","Falta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",""),LEN(IF($C79="","Falta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",""))-3)))</f>
        <v/>
      </c>
      <c r="Q79" s="62">
        <f>IF(NOT((COUNTA($B79:$K79)+COUNTA($O79))&gt;0),"",IF(AND($T79="Sub",N($S79)&gt;0),IF(ISNUMBER(INDEX($D$5:$D$1000,$S79-4)),DATE(YEAR(INDEX($D$5:$D$1000,$S79-4)),MONTH(INDEX($D$5:$D$1000,$S79-4)),1),IF(ISNUMBER(INDEX($E$5:$E$1000,$S79-4)),DATE(YEAR(INDEX($E$5:$E$1000,$S79-4)),MONTH(INDEX($E$5:$E$1000,$S79-4)),1),MesCiclo)),IF(ISNUMBER($D79),DATE(YEAR($D79),MONTH($D79),1),IF(ISNUMBER($E79),DATE(YEAR($E79),MONTH($E79),1),MesCiclo))))</f>
        <v/>
      </c>
      <c r="R79" s="63">
        <f>IF(OR($Q79="",$Q79&lt;&gt;MesCiclo),"",COUNTIF($Q$5:$Q79,MesCiclo))</f>
        <v/>
      </c>
      <c r="S79" s="63">
        <f>IF($T79="","",IF($T79="Macro",ROW(),IFERROR(LOOKUP(2,1/($T$5:$T79="Macro"),ROW($T$5:$T79)),0)))</f>
        <v/>
      </c>
      <c r="T79" s="63">
        <f>IF(NOT((COUNTA($B79:$K79)+COUNTA($O79))&gt;0),"",IF($B79="Subactividad","Sub","Macro"))</f>
        <v/>
      </c>
      <c r="U79" s="63">
        <f>IF($T79="Macro",COUNTIFS($S$5:$S$1000,ROW(),$T$5:$T$1000,"Sub"),"")</f>
        <v/>
      </c>
      <c r="V79" s="63">
        <f>IF($T79="","",IF(ISNUMBER($F79),1,IFERROR(LOOKUP(2,1/($H79:$K79&lt;&gt;""),$H79:$K79),0)))</f>
        <v/>
      </c>
      <c r="W79" s="63">
        <f>IF($T79="","",IF(AND(ISNUMBER($F79),$F79&lt;=IF($Q79=MesCiclo,InicioCiclo,$Q79+MOD(2-WEEKDAY($Q79),7))+6),1,IF(ISNUMBER($H79),$H79,0)))</f>
        <v/>
      </c>
      <c r="X79" s="63">
        <f>IF($T79="","",IF(AND(ISNUMBER($F79),$F79&lt;=IF($Q79=MesCiclo,InicioCiclo,$Q79+MOD(2-WEEKDAY($Q79),7))+13),1,IF(ISNUMBER($I79),$I79,$W79)))</f>
        <v/>
      </c>
      <c r="Y79" s="63">
        <f>IF($T79="","",IF(AND(ISNUMBER($F79),$F79&lt;=IF($Q79=MesCiclo,InicioCiclo,$Q79+MOD(2-WEEKDAY($Q79),7))+20),1,IF(ISNUMBER($J79),$J79,$X79)))</f>
        <v/>
      </c>
      <c r="Z79" s="63">
        <f>IF($T79="","",IF(AND(ISNUMBER($F79),$F79&lt;=IF($Q79=MesCiclo,InicioCiclo,$Q79+MOD(2-WEEKDAY($Q79),7))+27),1,IF(ISNUMBER($K79),$K79,$Y79)))</f>
        <v/>
      </c>
      <c r="AA79" s="63">
        <f>IF($T79="","",IF(AND(ISNUMBER($F79),$F79&lt;=IF($Q79=MesCiclo,InicioCiclo,$Q79+MOD(2-WEEKDAY($Q79),7))+6),1,IF(N($U79)&gt;0,AVERAGEIFS($W$5:$W$1000,$S$5:$S$1000,ROW(),$T$5:$T$1000,"Sub"),$W79)))</f>
        <v/>
      </c>
      <c r="AB79" s="63">
        <f>IF($T79="","",IF(AND(ISNUMBER($F79),$F79&lt;=IF($Q79=MesCiclo,InicioCiclo,$Q79+MOD(2-WEEKDAY($Q79),7))+13),1,IF(N($U79)&gt;0,AVERAGEIFS($X$5:$X$1000,$S$5:$S$1000,ROW(),$T$5:$T$1000,"Sub"),$X79)))</f>
        <v/>
      </c>
      <c r="AC79" s="63">
        <f>IF($T79="","",IF(AND(ISNUMBER($F79),$F79&lt;=IF($Q79=MesCiclo,InicioCiclo,$Q79+MOD(2-WEEKDAY($Q79),7))+20),1,IF(N($U79)&gt;0,AVERAGEIFS($Y$5:$Y$1000,$S$5:$S$1000,ROW(),$T$5:$T$1000,"Sub"),$Y79)))</f>
        <v/>
      </c>
      <c r="AD79" s="63">
        <f>IF($T79="","",IF(AND(ISNUMBER($F79),$F79&lt;=IF($Q79=MesCiclo,InicioCiclo,$Q79+MOD(2-WEEKDAY($Q79),7))+27),1,IF(N($U79)&gt;0,AVERAGEIFS($Z$5:$Z$1000,$S$5:$S$1000,ROW(),$T$5:$T$1000,"Sub"),$Z79)))</f>
        <v/>
      </c>
      <c r="AE79" s="63">
        <f>IF($T79&lt;&gt;"Macro","",IF(COUNTIFS($Q$5:$Q$1000,$Q79,$T$5:$T$1000,"Macro",$G$5:$G$1000,"&gt;0")=0,1/COUNTIFS($Q$5:$Q$1000,$Q79,$T$5:$T$1000,"Macro"),IF(AND(ISNUMBER($G79),N($G79)&gt;0),$G79,SUMIFS($G$5:$G$1000,$Q$5:$Q$1000,$Q79,$T$5:$T$1000,"Macro")/COUNTIFS($Q$5:$Q$1000,$Q79,$T$5:$T$1000,"Macro",$G$5:$G$1000,"&gt;0"))/(COUNTIFS($Q$5:$Q$1000,$Q79,$T$5:$T$1000,"Macro")*SUMIFS($G$5:$G$1000,$Q$5:$Q$1000,$Q79,$T$5:$T$1000,"Macro")/COUNTIFS($Q$5:$Q$1000,$Q79,$T$5:$T$1000,"Macro",$G$5:$G$1000,"&gt;0"))))</f>
        <v/>
      </c>
    </row>
    <row r="80">
      <c r="A80" s="55">
        <f>IF(NOT((COUNTA($B80:$K80)+COUNTA($O80))&gt;0),"",IF($T80="Macro",COUNTIFS($T$5:$T80,"Macro",$Q$5:$Q80,$Q80),IF(N($S80)=0,"?",COUNTIFS(INDEX($T$5:$T$1000,1):INDEX($T$5:$T$1000,$S80-4),"Macro",INDEX($Q$5:$Q$1000,1):INDEX($Q$5:$Q$1000,$S80-4),INDEX($Q$5:$Q$1000,$S80-4))&amp;"."&amp;COUNTIFS($S$5:$S80,$S80,$T$5:$T80,"Sub"))))</f>
        <v/>
      </c>
      <c r="B80" s="56" t="n"/>
      <c r="C80" s="57" t="n"/>
      <c r="D80" s="58" t="n"/>
      <c r="E80" s="58" t="n"/>
      <c r="F80" s="58" t="n"/>
      <c r="G80" s="59" t="n"/>
      <c r="H80" s="59" t="n"/>
      <c r="I80" s="59" t="n"/>
      <c r="J80" s="59" t="n"/>
      <c r="K80" s="59" t="n"/>
      <c r="L80" s="60">
        <f>IF(NOT((COUNTA($B80:$K80)+COUNTA($O80))&gt;0),"",IF(ISNUMBER($F80),1,IF(N($U80)&gt;0,AVERAGEIFS($V$5:$V$1000,$S$5:$S$1000,ROW(),$T$5:$T$1000,"Sub"),$V80)))</f>
        <v/>
      </c>
      <c r="M80" s="55">
        <f>IF($L80="","",IF($L80&gt;=1,"Completado",IF($L80&gt;0,"En curso","Pendiente")))</f>
        <v/>
      </c>
      <c r="N80" s="55">
        <f>IF(NOT((COUNTA($B80:$K80)+COUNTA($O80))&gt;0),"",IF(ISNUMBER($F80),IF(AND(ISNUMBER($E80),$F80&gt;$E80),"Cumplida con "&amp;($F80-$E80)&amp;IF($F80-$E80=1," día"," días")&amp;" de retraso","Cumplida"),IF(N($L80)&gt;=1,"Cumplida",IF(NOT(ISNUMBER($E80)),"Sin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plazo")))))))</f>
        <v/>
      </c>
      <c r="O80" s="57" t="n"/>
      <c r="P80" s="61">
        <f>IF(NOT((COUNTA($B80:$K80)+COUNTA($O80))&gt;0),"",IF((IF($C80="","Falta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",""))="","✔ OK","⚠ "&amp;LEFT(IF($C80="","Falta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",""),LEN(IF($C80="","Falta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",""))-3)))</f>
        <v/>
      </c>
      <c r="Q80" s="62">
        <f>IF(NOT((COUNTA($B80:$K80)+COUNTA($O80))&gt;0),"",IF(AND($T80="Sub",N($S80)&gt;0),IF(ISNUMBER(INDEX($D$5:$D$1000,$S80-4)),DATE(YEAR(INDEX($D$5:$D$1000,$S80-4)),MONTH(INDEX($D$5:$D$1000,$S80-4)),1),IF(ISNUMBER(INDEX($E$5:$E$1000,$S80-4)),DATE(YEAR(INDEX($E$5:$E$1000,$S80-4)),MONTH(INDEX($E$5:$E$1000,$S80-4)),1),MesCiclo)),IF(ISNUMBER($D80),DATE(YEAR($D80),MONTH($D80),1),IF(ISNUMBER($E80),DATE(YEAR($E80),MONTH($E80),1),MesCiclo))))</f>
        <v/>
      </c>
      <c r="R80" s="63">
        <f>IF(OR($Q80="",$Q80&lt;&gt;MesCiclo),"",COUNTIF($Q$5:$Q80,MesCiclo))</f>
        <v/>
      </c>
      <c r="S80" s="63">
        <f>IF($T80="","",IF($T80="Macro",ROW(),IFERROR(LOOKUP(2,1/($T$5:$T80="Macro"),ROW($T$5:$T80)),0)))</f>
        <v/>
      </c>
      <c r="T80" s="63">
        <f>IF(NOT((COUNTA($B80:$K80)+COUNTA($O80))&gt;0),"",IF($B80="Subactividad","Sub","Macro"))</f>
        <v/>
      </c>
      <c r="U80" s="63">
        <f>IF($T80="Macro",COUNTIFS($S$5:$S$1000,ROW(),$T$5:$T$1000,"Sub"),"")</f>
        <v/>
      </c>
      <c r="V80" s="63">
        <f>IF($T80="","",IF(ISNUMBER($F80),1,IFERROR(LOOKUP(2,1/($H80:$K80&lt;&gt;""),$H80:$K80),0)))</f>
        <v/>
      </c>
      <c r="W80" s="63">
        <f>IF($T80="","",IF(AND(ISNUMBER($F80),$F80&lt;=IF($Q80=MesCiclo,InicioCiclo,$Q80+MOD(2-WEEKDAY($Q80),7))+6),1,IF(ISNUMBER($H80),$H80,0)))</f>
        <v/>
      </c>
      <c r="X80" s="63">
        <f>IF($T80="","",IF(AND(ISNUMBER($F80),$F80&lt;=IF($Q80=MesCiclo,InicioCiclo,$Q80+MOD(2-WEEKDAY($Q80),7))+13),1,IF(ISNUMBER($I80),$I80,$W80)))</f>
        <v/>
      </c>
      <c r="Y80" s="63">
        <f>IF($T80="","",IF(AND(ISNUMBER($F80),$F80&lt;=IF($Q80=MesCiclo,InicioCiclo,$Q80+MOD(2-WEEKDAY($Q80),7))+20),1,IF(ISNUMBER($J80),$J80,$X80)))</f>
        <v/>
      </c>
      <c r="Z80" s="63">
        <f>IF($T80="","",IF(AND(ISNUMBER($F80),$F80&lt;=IF($Q80=MesCiclo,InicioCiclo,$Q80+MOD(2-WEEKDAY($Q80),7))+27),1,IF(ISNUMBER($K80),$K80,$Y80)))</f>
        <v/>
      </c>
      <c r="AA80" s="63">
        <f>IF($T80="","",IF(AND(ISNUMBER($F80),$F80&lt;=IF($Q80=MesCiclo,InicioCiclo,$Q80+MOD(2-WEEKDAY($Q80),7))+6),1,IF(N($U80)&gt;0,AVERAGEIFS($W$5:$W$1000,$S$5:$S$1000,ROW(),$T$5:$T$1000,"Sub"),$W80)))</f>
        <v/>
      </c>
      <c r="AB80" s="63">
        <f>IF($T80="","",IF(AND(ISNUMBER($F80),$F80&lt;=IF($Q80=MesCiclo,InicioCiclo,$Q80+MOD(2-WEEKDAY($Q80),7))+13),1,IF(N($U80)&gt;0,AVERAGEIFS($X$5:$X$1000,$S$5:$S$1000,ROW(),$T$5:$T$1000,"Sub"),$X80)))</f>
        <v/>
      </c>
      <c r="AC80" s="63">
        <f>IF($T80="","",IF(AND(ISNUMBER($F80),$F80&lt;=IF($Q80=MesCiclo,InicioCiclo,$Q80+MOD(2-WEEKDAY($Q80),7))+20),1,IF(N($U80)&gt;0,AVERAGEIFS($Y$5:$Y$1000,$S$5:$S$1000,ROW(),$T$5:$T$1000,"Sub"),$Y80)))</f>
        <v/>
      </c>
      <c r="AD80" s="63">
        <f>IF($T80="","",IF(AND(ISNUMBER($F80),$F80&lt;=IF($Q80=MesCiclo,InicioCiclo,$Q80+MOD(2-WEEKDAY($Q80),7))+27),1,IF(N($U80)&gt;0,AVERAGEIFS($Z$5:$Z$1000,$S$5:$S$1000,ROW(),$T$5:$T$1000,"Sub"),$Z80)))</f>
        <v/>
      </c>
      <c r="AE80" s="63">
        <f>IF($T80&lt;&gt;"Macro","",IF(COUNTIFS($Q$5:$Q$1000,$Q80,$T$5:$T$1000,"Macro",$G$5:$G$1000,"&gt;0")=0,1/COUNTIFS($Q$5:$Q$1000,$Q80,$T$5:$T$1000,"Macro"),IF(AND(ISNUMBER($G80),N($G80)&gt;0),$G80,SUMIFS($G$5:$G$1000,$Q$5:$Q$1000,$Q80,$T$5:$T$1000,"Macro")/COUNTIFS($Q$5:$Q$1000,$Q80,$T$5:$T$1000,"Macro",$G$5:$G$1000,"&gt;0"))/(COUNTIFS($Q$5:$Q$1000,$Q80,$T$5:$T$1000,"Macro")*SUMIFS($G$5:$G$1000,$Q$5:$Q$1000,$Q80,$T$5:$T$1000,"Macro")/COUNTIFS($Q$5:$Q$1000,$Q80,$T$5:$T$1000,"Macro",$G$5:$G$1000,"&gt;0"))))</f>
        <v/>
      </c>
    </row>
    <row r="81">
      <c r="A81" s="55">
        <f>IF(NOT((COUNTA($B81:$K81)+COUNTA($O81))&gt;0),"",IF($T81="Macro",COUNTIFS($T$5:$T81,"Macro",$Q$5:$Q81,$Q81),IF(N($S81)=0,"?",COUNTIFS(INDEX($T$5:$T$1000,1):INDEX($T$5:$T$1000,$S81-4),"Macro",INDEX($Q$5:$Q$1000,1):INDEX($Q$5:$Q$1000,$S81-4),INDEX($Q$5:$Q$1000,$S81-4))&amp;"."&amp;COUNTIFS($S$5:$S81,$S81,$T$5:$T81,"Sub"))))</f>
        <v/>
      </c>
      <c r="B81" s="56" t="n"/>
      <c r="C81" s="57" t="n"/>
      <c r="D81" s="58" t="n"/>
      <c r="E81" s="58" t="n"/>
      <c r="F81" s="58" t="n"/>
      <c r="G81" s="59" t="n"/>
      <c r="H81" s="59" t="n"/>
      <c r="I81" s="59" t="n"/>
      <c r="J81" s="59" t="n"/>
      <c r="K81" s="59" t="n"/>
      <c r="L81" s="60">
        <f>IF(NOT((COUNTA($B81:$K81)+COUNTA($O81))&gt;0),"",IF(ISNUMBER($F81),1,IF(N($U81)&gt;0,AVERAGEIFS($V$5:$V$1000,$S$5:$S$1000,ROW(),$T$5:$T$1000,"Sub"),$V81)))</f>
        <v/>
      </c>
      <c r="M81" s="55">
        <f>IF($L81="","",IF($L81&gt;=1,"Completado",IF($L81&gt;0,"En curso","Pendiente")))</f>
        <v/>
      </c>
      <c r="N81" s="55">
        <f>IF(NOT((COUNTA($B81:$K81)+COUNTA($O81))&gt;0),"",IF(ISNUMBER($F81),IF(AND(ISNUMBER($E81),$F81&gt;$E81),"Cumplida con "&amp;($F81-$E81)&amp;IF($F81-$E81=1," día"," días")&amp;" de retraso","Cumplida"),IF(N($L81)&gt;=1,"Cumplida",IF(NOT(ISNUMBER($E81)),"Sin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plazo")))))))</f>
        <v/>
      </c>
      <c r="O81" s="57" t="n"/>
      <c r="P81" s="61">
        <f>IF(NOT((COUNTA($B81:$K81)+COUNTA($O81))&gt;0),"",IF((IF($C81="","Falta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",""))="","✔ OK","⚠ "&amp;LEFT(IF($C81="","Falta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",""),LEN(IF($C81="","Falta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",""))-3)))</f>
        <v/>
      </c>
      <c r="Q81" s="62">
        <f>IF(NOT((COUNTA($B81:$K81)+COUNTA($O81))&gt;0),"",IF(AND($T81="Sub",N($S81)&gt;0),IF(ISNUMBER(INDEX($D$5:$D$1000,$S81-4)),DATE(YEAR(INDEX($D$5:$D$1000,$S81-4)),MONTH(INDEX($D$5:$D$1000,$S81-4)),1),IF(ISNUMBER(INDEX($E$5:$E$1000,$S81-4)),DATE(YEAR(INDEX($E$5:$E$1000,$S81-4)),MONTH(INDEX($E$5:$E$1000,$S81-4)),1),MesCiclo)),IF(ISNUMBER($D81),DATE(YEAR($D81),MONTH($D81),1),IF(ISNUMBER($E81),DATE(YEAR($E81),MONTH($E81),1),MesCiclo))))</f>
        <v/>
      </c>
      <c r="R81" s="63">
        <f>IF(OR($Q81="",$Q81&lt;&gt;MesCiclo),"",COUNTIF($Q$5:$Q81,MesCiclo))</f>
        <v/>
      </c>
      <c r="S81" s="63">
        <f>IF($T81="","",IF($T81="Macro",ROW(),IFERROR(LOOKUP(2,1/($T$5:$T81="Macro"),ROW($T$5:$T81)),0)))</f>
        <v/>
      </c>
      <c r="T81" s="63">
        <f>IF(NOT((COUNTA($B81:$K81)+COUNTA($O81))&gt;0),"",IF($B81="Subactividad","Sub","Macro"))</f>
        <v/>
      </c>
      <c r="U81" s="63">
        <f>IF($T81="Macro",COUNTIFS($S$5:$S$1000,ROW(),$T$5:$T$1000,"Sub"),"")</f>
        <v/>
      </c>
      <c r="V81" s="63">
        <f>IF($T81="","",IF(ISNUMBER($F81),1,IFERROR(LOOKUP(2,1/($H81:$K81&lt;&gt;""),$H81:$K81),0)))</f>
        <v/>
      </c>
      <c r="W81" s="63">
        <f>IF($T81="","",IF(AND(ISNUMBER($F81),$F81&lt;=IF($Q81=MesCiclo,InicioCiclo,$Q81+MOD(2-WEEKDAY($Q81),7))+6),1,IF(ISNUMBER($H81),$H81,0)))</f>
        <v/>
      </c>
      <c r="X81" s="63">
        <f>IF($T81="","",IF(AND(ISNUMBER($F81),$F81&lt;=IF($Q81=MesCiclo,InicioCiclo,$Q81+MOD(2-WEEKDAY($Q81),7))+13),1,IF(ISNUMBER($I81),$I81,$W81)))</f>
        <v/>
      </c>
      <c r="Y81" s="63">
        <f>IF($T81="","",IF(AND(ISNUMBER($F81),$F81&lt;=IF($Q81=MesCiclo,InicioCiclo,$Q81+MOD(2-WEEKDAY($Q81),7))+20),1,IF(ISNUMBER($J81),$J81,$X81)))</f>
        <v/>
      </c>
      <c r="Z81" s="63">
        <f>IF($T81="","",IF(AND(ISNUMBER($F81),$F81&lt;=IF($Q81=MesCiclo,InicioCiclo,$Q81+MOD(2-WEEKDAY($Q81),7))+27),1,IF(ISNUMBER($K81),$K81,$Y81)))</f>
        <v/>
      </c>
      <c r="AA81" s="63">
        <f>IF($T81="","",IF(AND(ISNUMBER($F81),$F81&lt;=IF($Q81=MesCiclo,InicioCiclo,$Q81+MOD(2-WEEKDAY($Q81),7))+6),1,IF(N($U81)&gt;0,AVERAGEIFS($W$5:$W$1000,$S$5:$S$1000,ROW(),$T$5:$T$1000,"Sub"),$W81)))</f>
        <v/>
      </c>
      <c r="AB81" s="63">
        <f>IF($T81="","",IF(AND(ISNUMBER($F81),$F81&lt;=IF($Q81=MesCiclo,InicioCiclo,$Q81+MOD(2-WEEKDAY($Q81),7))+13),1,IF(N($U81)&gt;0,AVERAGEIFS($X$5:$X$1000,$S$5:$S$1000,ROW(),$T$5:$T$1000,"Sub"),$X81)))</f>
        <v/>
      </c>
      <c r="AC81" s="63">
        <f>IF($T81="","",IF(AND(ISNUMBER($F81),$F81&lt;=IF($Q81=MesCiclo,InicioCiclo,$Q81+MOD(2-WEEKDAY($Q81),7))+20),1,IF(N($U81)&gt;0,AVERAGEIFS($Y$5:$Y$1000,$S$5:$S$1000,ROW(),$T$5:$T$1000,"Sub"),$Y81)))</f>
        <v/>
      </c>
      <c r="AD81" s="63">
        <f>IF($T81="","",IF(AND(ISNUMBER($F81),$F81&lt;=IF($Q81=MesCiclo,InicioCiclo,$Q81+MOD(2-WEEKDAY($Q81),7))+27),1,IF(N($U81)&gt;0,AVERAGEIFS($Z$5:$Z$1000,$S$5:$S$1000,ROW(),$T$5:$T$1000,"Sub"),$Z81)))</f>
        <v/>
      </c>
      <c r="AE81" s="63">
        <f>IF($T81&lt;&gt;"Macro","",IF(COUNTIFS($Q$5:$Q$1000,$Q81,$T$5:$T$1000,"Macro",$G$5:$G$1000,"&gt;0")=0,1/COUNTIFS($Q$5:$Q$1000,$Q81,$T$5:$T$1000,"Macro"),IF(AND(ISNUMBER($G81),N($G81)&gt;0),$G81,SUMIFS($G$5:$G$1000,$Q$5:$Q$1000,$Q81,$T$5:$T$1000,"Macro")/COUNTIFS($Q$5:$Q$1000,$Q81,$T$5:$T$1000,"Macro",$G$5:$G$1000,"&gt;0"))/(COUNTIFS($Q$5:$Q$1000,$Q81,$T$5:$T$1000,"Macro")*SUMIFS($G$5:$G$1000,$Q$5:$Q$1000,$Q81,$T$5:$T$1000,"Macro")/COUNTIFS($Q$5:$Q$1000,$Q81,$T$5:$T$1000,"Macro",$G$5:$G$1000,"&gt;0"))))</f>
        <v/>
      </c>
    </row>
    <row r="82">
      <c r="A82" s="55">
        <f>IF(NOT((COUNTA($B82:$K82)+COUNTA($O82))&gt;0),"",IF($T82="Macro",COUNTIFS($T$5:$T82,"Macro",$Q$5:$Q82,$Q82),IF(N($S82)=0,"?",COUNTIFS(INDEX($T$5:$T$1000,1):INDEX($T$5:$T$1000,$S82-4),"Macro",INDEX($Q$5:$Q$1000,1):INDEX($Q$5:$Q$1000,$S82-4),INDEX($Q$5:$Q$1000,$S82-4))&amp;"."&amp;COUNTIFS($S$5:$S82,$S82,$T$5:$T82,"Sub"))))</f>
        <v/>
      </c>
      <c r="B82" s="56" t="n"/>
      <c r="C82" s="57" t="n"/>
      <c r="D82" s="58" t="n"/>
      <c r="E82" s="58" t="n"/>
      <c r="F82" s="58" t="n"/>
      <c r="G82" s="59" t="n"/>
      <c r="H82" s="59" t="n"/>
      <c r="I82" s="59" t="n"/>
      <c r="J82" s="59" t="n"/>
      <c r="K82" s="59" t="n"/>
      <c r="L82" s="60">
        <f>IF(NOT((COUNTA($B82:$K82)+COUNTA($O82))&gt;0),"",IF(ISNUMBER($F82),1,IF(N($U82)&gt;0,AVERAGEIFS($V$5:$V$1000,$S$5:$S$1000,ROW(),$T$5:$T$1000,"Sub"),$V82)))</f>
        <v/>
      </c>
      <c r="M82" s="55">
        <f>IF($L82="","",IF($L82&gt;=1,"Completado",IF($L82&gt;0,"En curso","Pendiente")))</f>
        <v/>
      </c>
      <c r="N82" s="55">
        <f>IF(NOT((COUNTA($B82:$K82)+COUNTA($O82))&gt;0),"",IF(ISNUMBER($F82),IF(AND(ISNUMBER($E82),$F82&gt;$E82),"Cumplida con "&amp;($F82-$E82)&amp;IF($F82-$E82=1," día"," días")&amp;" de retraso","Cumplida"),IF(N($L82)&gt;=1,"Cumplida",IF(NOT(ISNUMBER($E82)),"Sin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plazo")))))))</f>
        <v/>
      </c>
      <c r="O82" s="57" t="n"/>
      <c r="P82" s="61">
        <f>IF(NOT((COUNTA($B82:$K82)+COUNTA($O82))&gt;0),"",IF((IF($C82="","Falta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",""))="","✔ OK","⚠ "&amp;LEFT(IF($C82="","Falta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",""),LEN(IF($C82="","Falta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",""))-3)))</f>
        <v/>
      </c>
      <c r="Q82" s="62">
        <f>IF(NOT((COUNTA($B82:$K82)+COUNTA($O82))&gt;0),"",IF(AND($T82="Sub",N($S82)&gt;0),IF(ISNUMBER(INDEX($D$5:$D$1000,$S82-4)),DATE(YEAR(INDEX($D$5:$D$1000,$S82-4)),MONTH(INDEX($D$5:$D$1000,$S82-4)),1),IF(ISNUMBER(INDEX($E$5:$E$1000,$S82-4)),DATE(YEAR(INDEX($E$5:$E$1000,$S82-4)),MONTH(INDEX($E$5:$E$1000,$S82-4)),1),MesCiclo)),IF(ISNUMBER($D82),DATE(YEAR($D82),MONTH($D82),1),IF(ISNUMBER($E82),DATE(YEAR($E82),MONTH($E82),1),MesCiclo))))</f>
        <v/>
      </c>
      <c r="R82" s="63">
        <f>IF(OR($Q82="",$Q82&lt;&gt;MesCiclo),"",COUNTIF($Q$5:$Q82,MesCiclo))</f>
        <v/>
      </c>
      <c r="S82" s="63">
        <f>IF($T82="","",IF($T82="Macro",ROW(),IFERROR(LOOKUP(2,1/($T$5:$T82="Macro"),ROW($T$5:$T82)),0)))</f>
        <v/>
      </c>
      <c r="T82" s="63">
        <f>IF(NOT((COUNTA($B82:$K82)+COUNTA($O82))&gt;0),"",IF($B82="Subactividad","Sub","Macro"))</f>
        <v/>
      </c>
      <c r="U82" s="63">
        <f>IF($T82="Macro",COUNTIFS($S$5:$S$1000,ROW(),$T$5:$T$1000,"Sub"),"")</f>
        <v/>
      </c>
      <c r="V82" s="63">
        <f>IF($T82="","",IF(ISNUMBER($F82),1,IFERROR(LOOKUP(2,1/($H82:$K82&lt;&gt;""),$H82:$K82),0)))</f>
        <v/>
      </c>
      <c r="W82" s="63">
        <f>IF($T82="","",IF(AND(ISNUMBER($F82),$F82&lt;=IF($Q82=MesCiclo,InicioCiclo,$Q82+MOD(2-WEEKDAY($Q82),7))+6),1,IF(ISNUMBER($H82),$H82,0)))</f>
        <v/>
      </c>
      <c r="X82" s="63">
        <f>IF($T82="","",IF(AND(ISNUMBER($F82),$F82&lt;=IF($Q82=MesCiclo,InicioCiclo,$Q82+MOD(2-WEEKDAY($Q82),7))+13),1,IF(ISNUMBER($I82),$I82,$W82)))</f>
        <v/>
      </c>
      <c r="Y82" s="63">
        <f>IF($T82="","",IF(AND(ISNUMBER($F82),$F82&lt;=IF($Q82=MesCiclo,InicioCiclo,$Q82+MOD(2-WEEKDAY($Q82),7))+20),1,IF(ISNUMBER($J82),$J82,$X82)))</f>
        <v/>
      </c>
      <c r="Z82" s="63">
        <f>IF($T82="","",IF(AND(ISNUMBER($F82),$F82&lt;=IF($Q82=MesCiclo,InicioCiclo,$Q82+MOD(2-WEEKDAY($Q82),7))+27),1,IF(ISNUMBER($K82),$K82,$Y82)))</f>
        <v/>
      </c>
      <c r="AA82" s="63">
        <f>IF($T82="","",IF(AND(ISNUMBER($F82),$F82&lt;=IF($Q82=MesCiclo,InicioCiclo,$Q82+MOD(2-WEEKDAY($Q82),7))+6),1,IF(N($U82)&gt;0,AVERAGEIFS($W$5:$W$1000,$S$5:$S$1000,ROW(),$T$5:$T$1000,"Sub"),$W82)))</f>
        <v/>
      </c>
      <c r="AB82" s="63">
        <f>IF($T82="","",IF(AND(ISNUMBER($F82),$F82&lt;=IF($Q82=MesCiclo,InicioCiclo,$Q82+MOD(2-WEEKDAY($Q82),7))+13),1,IF(N($U82)&gt;0,AVERAGEIFS($X$5:$X$1000,$S$5:$S$1000,ROW(),$T$5:$T$1000,"Sub"),$X82)))</f>
        <v/>
      </c>
      <c r="AC82" s="63">
        <f>IF($T82="","",IF(AND(ISNUMBER($F82),$F82&lt;=IF($Q82=MesCiclo,InicioCiclo,$Q82+MOD(2-WEEKDAY($Q82),7))+20),1,IF(N($U82)&gt;0,AVERAGEIFS($Y$5:$Y$1000,$S$5:$S$1000,ROW(),$T$5:$T$1000,"Sub"),$Y82)))</f>
        <v/>
      </c>
      <c r="AD82" s="63">
        <f>IF($T82="","",IF(AND(ISNUMBER($F82),$F82&lt;=IF($Q82=MesCiclo,InicioCiclo,$Q82+MOD(2-WEEKDAY($Q82),7))+27),1,IF(N($U82)&gt;0,AVERAGEIFS($Z$5:$Z$1000,$S$5:$S$1000,ROW(),$T$5:$T$1000,"Sub"),$Z82)))</f>
        <v/>
      </c>
      <c r="AE82" s="63">
        <f>IF($T82&lt;&gt;"Macro","",IF(COUNTIFS($Q$5:$Q$1000,$Q82,$T$5:$T$1000,"Macro",$G$5:$G$1000,"&gt;0")=0,1/COUNTIFS($Q$5:$Q$1000,$Q82,$T$5:$T$1000,"Macro"),IF(AND(ISNUMBER($G82),N($G82)&gt;0),$G82,SUMIFS($G$5:$G$1000,$Q$5:$Q$1000,$Q82,$T$5:$T$1000,"Macro")/COUNTIFS($Q$5:$Q$1000,$Q82,$T$5:$T$1000,"Macro",$G$5:$G$1000,"&gt;0"))/(COUNTIFS($Q$5:$Q$1000,$Q82,$T$5:$T$1000,"Macro")*SUMIFS($G$5:$G$1000,$Q$5:$Q$1000,$Q82,$T$5:$T$1000,"Macro")/COUNTIFS($Q$5:$Q$1000,$Q82,$T$5:$T$1000,"Macro",$G$5:$G$1000,"&gt;0"))))</f>
        <v/>
      </c>
    </row>
    <row r="83">
      <c r="A83" s="55">
        <f>IF(NOT((COUNTA($B83:$K83)+COUNTA($O83))&gt;0),"",IF($T83="Macro",COUNTIFS($T$5:$T83,"Macro",$Q$5:$Q83,$Q83),IF(N($S83)=0,"?",COUNTIFS(INDEX($T$5:$T$1000,1):INDEX($T$5:$T$1000,$S83-4),"Macro",INDEX($Q$5:$Q$1000,1):INDEX($Q$5:$Q$1000,$S83-4),INDEX($Q$5:$Q$1000,$S83-4))&amp;"."&amp;COUNTIFS($S$5:$S83,$S83,$T$5:$T83,"Sub"))))</f>
        <v/>
      </c>
      <c r="B83" s="56" t="n"/>
      <c r="C83" s="57" t="n"/>
      <c r="D83" s="58" t="n"/>
      <c r="E83" s="58" t="n"/>
      <c r="F83" s="58" t="n"/>
      <c r="G83" s="59" t="n"/>
      <c r="H83" s="59" t="n"/>
      <c r="I83" s="59" t="n"/>
      <c r="J83" s="59" t="n"/>
      <c r="K83" s="59" t="n"/>
      <c r="L83" s="60">
        <f>IF(NOT((COUNTA($B83:$K83)+COUNTA($O83))&gt;0),"",IF(ISNUMBER($F83),1,IF(N($U83)&gt;0,AVERAGEIFS($V$5:$V$1000,$S$5:$S$1000,ROW(),$T$5:$T$1000,"Sub"),$V83)))</f>
        <v/>
      </c>
      <c r="M83" s="55">
        <f>IF($L83="","",IF($L83&gt;=1,"Completado",IF($L83&gt;0,"En curso","Pendiente")))</f>
        <v/>
      </c>
      <c r="N83" s="55">
        <f>IF(NOT((COUNTA($B83:$K83)+COUNTA($O83))&gt;0),"",IF(ISNUMBER($F83),IF(AND(ISNUMBER($E83),$F83&gt;$E83),"Cumplida con "&amp;($F83-$E83)&amp;IF($F83-$E83=1," día"," días")&amp;" de retraso","Cumplida"),IF(N($L83)&gt;=1,"Cumplida",IF(NOT(ISNUMBER($E83)),"Sin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plazo")))))))</f>
        <v/>
      </c>
      <c r="O83" s="57" t="n"/>
      <c r="P83" s="61">
        <f>IF(NOT((COUNTA($B83:$K83)+COUNTA($O83))&gt;0),"",IF((IF($C83="","Falta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",""))="","✔ OK","⚠ "&amp;LEFT(IF($C83="","Falta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",""),LEN(IF($C83="","Falta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",""))-3)))</f>
        <v/>
      </c>
      <c r="Q83" s="62">
        <f>IF(NOT((COUNTA($B83:$K83)+COUNTA($O83))&gt;0),"",IF(AND($T83="Sub",N($S83)&gt;0),IF(ISNUMBER(INDEX($D$5:$D$1000,$S83-4)),DATE(YEAR(INDEX($D$5:$D$1000,$S83-4)),MONTH(INDEX($D$5:$D$1000,$S83-4)),1),IF(ISNUMBER(INDEX($E$5:$E$1000,$S83-4)),DATE(YEAR(INDEX($E$5:$E$1000,$S83-4)),MONTH(INDEX($E$5:$E$1000,$S83-4)),1),MesCiclo)),IF(ISNUMBER($D83),DATE(YEAR($D83),MONTH($D83),1),IF(ISNUMBER($E83),DATE(YEAR($E83),MONTH($E83),1),MesCiclo))))</f>
        <v/>
      </c>
      <c r="R83" s="63">
        <f>IF(OR($Q83="",$Q83&lt;&gt;MesCiclo),"",COUNTIF($Q$5:$Q83,MesCiclo))</f>
        <v/>
      </c>
      <c r="S83" s="63">
        <f>IF($T83="","",IF($T83="Macro",ROW(),IFERROR(LOOKUP(2,1/($T$5:$T83="Macro"),ROW($T$5:$T83)),0)))</f>
        <v/>
      </c>
      <c r="T83" s="63">
        <f>IF(NOT((COUNTA($B83:$K83)+COUNTA($O83))&gt;0),"",IF($B83="Subactividad","Sub","Macro"))</f>
        <v/>
      </c>
      <c r="U83" s="63">
        <f>IF($T83="Macro",COUNTIFS($S$5:$S$1000,ROW(),$T$5:$T$1000,"Sub"),"")</f>
        <v/>
      </c>
      <c r="V83" s="63">
        <f>IF($T83="","",IF(ISNUMBER($F83),1,IFERROR(LOOKUP(2,1/($H83:$K83&lt;&gt;""),$H83:$K83),0)))</f>
        <v/>
      </c>
      <c r="W83" s="63">
        <f>IF($T83="","",IF(AND(ISNUMBER($F83),$F83&lt;=IF($Q83=MesCiclo,InicioCiclo,$Q83+MOD(2-WEEKDAY($Q83),7))+6),1,IF(ISNUMBER($H83),$H83,0)))</f>
        <v/>
      </c>
      <c r="X83" s="63">
        <f>IF($T83="","",IF(AND(ISNUMBER($F83),$F83&lt;=IF($Q83=MesCiclo,InicioCiclo,$Q83+MOD(2-WEEKDAY($Q83),7))+13),1,IF(ISNUMBER($I83),$I83,$W83)))</f>
        <v/>
      </c>
      <c r="Y83" s="63">
        <f>IF($T83="","",IF(AND(ISNUMBER($F83),$F83&lt;=IF($Q83=MesCiclo,InicioCiclo,$Q83+MOD(2-WEEKDAY($Q83),7))+20),1,IF(ISNUMBER($J83),$J83,$X83)))</f>
        <v/>
      </c>
      <c r="Z83" s="63">
        <f>IF($T83="","",IF(AND(ISNUMBER($F83),$F83&lt;=IF($Q83=MesCiclo,InicioCiclo,$Q83+MOD(2-WEEKDAY($Q83),7))+27),1,IF(ISNUMBER($K83),$K83,$Y83)))</f>
        <v/>
      </c>
      <c r="AA83" s="63">
        <f>IF($T83="","",IF(AND(ISNUMBER($F83),$F83&lt;=IF($Q83=MesCiclo,InicioCiclo,$Q83+MOD(2-WEEKDAY($Q83),7))+6),1,IF(N($U83)&gt;0,AVERAGEIFS($W$5:$W$1000,$S$5:$S$1000,ROW(),$T$5:$T$1000,"Sub"),$W83)))</f>
        <v/>
      </c>
      <c r="AB83" s="63">
        <f>IF($T83="","",IF(AND(ISNUMBER($F83),$F83&lt;=IF($Q83=MesCiclo,InicioCiclo,$Q83+MOD(2-WEEKDAY($Q83),7))+13),1,IF(N($U83)&gt;0,AVERAGEIFS($X$5:$X$1000,$S$5:$S$1000,ROW(),$T$5:$T$1000,"Sub"),$X83)))</f>
        <v/>
      </c>
      <c r="AC83" s="63">
        <f>IF($T83="","",IF(AND(ISNUMBER($F83),$F83&lt;=IF($Q83=MesCiclo,InicioCiclo,$Q83+MOD(2-WEEKDAY($Q83),7))+20),1,IF(N($U83)&gt;0,AVERAGEIFS($Y$5:$Y$1000,$S$5:$S$1000,ROW(),$T$5:$T$1000,"Sub"),$Y83)))</f>
        <v/>
      </c>
      <c r="AD83" s="63">
        <f>IF($T83="","",IF(AND(ISNUMBER($F83),$F83&lt;=IF($Q83=MesCiclo,InicioCiclo,$Q83+MOD(2-WEEKDAY($Q83),7))+27),1,IF(N($U83)&gt;0,AVERAGEIFS($Z$5:$Z$1000,$S$5:$S$1000,ROW(),$T$5:$T$1000,"Sub"),$Z83)))</f>
        <v/>
      </c>
      <c r="AE83" s="63">
        <f>IF($T83&lt;&gt;"Macro","",IF(COUNTIFS($Q$5:$Q$1000,$Q83,$T$5:$T$1000,"Macro",$G$5:$G$1000,"&gt;0")=0,1/COUNTIFS($Q$5:$Q$1000,$Q83,$T$5:$T$1000,"Macro"),IF(AND(ISNUMBER($G83),N($G83)&gt;0),$G83,SUMIFS($G$5:$G$1000,$Q$5:$Q$1000,$Q83,$T$5:$T$1000,"Macro")/COUNTIFS($Q$5:$Q$1000,$Q83,$T$5:$T$1000,"Macro",$G$5:$G$1000,"&gt;0"))/(COUNTIFS($Q$5:$Q$1000,$Q83,$T$5:$T$1000,"Macro")*SUMIFS($G$5:$G$1000,$Q$5:$Q$1000,$Q83,$T$5:$T$1000,"Macro")/COUNTIFS($Q$5:$Q$1000,$Q83,$T$5:$T$1000,"Macro",$G$5:$G$1000,"&gt;0"))))</f>
        <v/>
      </c>
    </row>
    <row r="84">
      <c r="A84" s="55">
        <f>IF(NOT((COUNTA($B84:$K84)+COUNTA($O84))&gt;0),"",IF($T84="Macro",COUNTIFS($T$5:$T84,"Macro",$Q$5:$Q84,$Q84),IF(N($S84)=0,"?",COUNTIFS(INDEX($T$5:$T$1000,1):INDEX($T$5:$T$1000,$S84-4),"Macro",INDEX($Q$5:$Q$1000,1):INDEX($Q$5:$Q$1000,$S84-4),INDEX($Q$5:$Q$1000,$S84-4))&amp;"."&amp;COUNTIFS($S$5:$S84,$S84,$T$5:$T84,"Sub"))))</f>
        <v/>
      </c>
      <c r="B84" s="56" t="n"/>
      <c r="C84" s="57" t="n"/>
      <c r="D84" s="58" t="n"/>
      <c r="E84" s="58" t="n"/>
      <c r="F84" s="58" t="n"/>
      <c r="G84" s="59" t="n"/>
      <c r="H84" s="59" t="n"/>
      <c r="I84" s="59" t="n"/>
      <c r="J84" s="59" t="n"/>
      <c r="K84" s="59" t="n"/>
      <c r="L84" s="60">
        <f>IF(NOT((COUNTA($B84:$K84)+COUNTA($O84))&gt;0),"",IF(ISNUMBER($F84),1,IF(N($U84)&gt;0,AVERAGEIFS($V$5:$V$1000,$S$5:$S$1000,ROW(),$T$5:$T$1000,"Sub"),$V84)))</f>
        <v/>
      </c>
      <c r="M84" s="55">
        <f>IF($L84="","",IF($L84&gt;=1,"Completado",IF($L84&gt;0,"En curso","Pendiente")))</f>
        <v/>
      </c>
      <c r="N84" s="55">
        <f>IF(NOT((COUNTA($B84:$K84)+COUNTA($O84))&gt;0),"",IF(ISNUMBER($F84),IF(AND(ISNUMBER($E84),$F84&gt;$E84),"Cumplida con "&amp;($F84-$E84)&amp;IF($F84-$E84=1," día"," días")&amp;" de retraso","Cumplida"),IF(N($L84)&gt;=1,"Cumplida",IF(NOT(ISNUMBER($E84)),"Sin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plazo")))))))</f>
        <v/>
      </c>
      <c r="O84" s="57" t="n"/>
      <c r="P84" s="61">
        <f>IF(NOT((COUNTA($B84:$K84)+COUNTA($O84))&gt;0),"",IF((IF($C84="","Falta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",""))="","✔ OK","⚠ "&amp;LEFT(IF($C84="","Falta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",""),LEN(IF($C84="","Falta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",""))-3)))</f>
        <v/>
      </c>
      <c r="Q84" s="62">
        <f>IF(NOT((COUNTA($B84:$K84)+COUNTA($O84))&gt;0),"",IF(AND($T84="Sub",N($S84)&gt;0),IF(ISNUMBER(INDEX($D$5:$D$1000,$S84-4)),DATE(YEAR(INDEX($D$5:$D$1000,$S84-4)),MONTH(INDEX($D$5:$D$1000,$S84-4)),1),IF(ISNUMBER(INDEX($E$5:$E$1000,$S84-4)),DATE(YEAR(INDEX($E$5:$E$1000,$S84-4)),MONTH(INDEX($E$5:$E$1000,$S84-4)),1),MesCiclo)),IF(ISNUMBER($D84),DATE(YEAR($D84),MONTH($D84),1),IF(ISNUMBER($E84),DATE(YEAR($E84),MONTH($E84),1),MesCiclo))))</f>
        <v/>
      </c>
      <c r="R84" s="63">
        <f>IF(OR($Q84="",$Q84&lt;&gt;MesCiclo),"",COUNTIF($Q$5:$Q84,MesCiclo))</f>
        <v/>
      </c>
      <c r="S84" s="63">
        <f>IF($T84="","",IF($T84="Macro",ROW(),IFERROR(LOOKUP(2,1/($T$5:$T84="Macro"),ROW($T$5:$T84)),0)))</f>
        <v/>
      </c>
      <c r="T84" s="63">
        <f>IF(NOT((COUNTA($B84:$K84)+COUNTA($O84))&gt;0),"",IF($B84="Subactividad","Sub","Macro"))</f>
        <v/>
      </c>
      <c r="U84" s="63">
        <f>IF($T84="Macro",COUNTIFS($S$5:$S$1000,ROW(),$T$5:$T$1000,"Sub"),"")</f>
        <v/>
      </c>
      <c r="V84" s="63">
        <f>IF($T84="","",IF(ISNUMBER($F84),1,IFERROR(LOOKUP(2,1/($H84:$K84&lt;&gt;""),$H84:$K84),0)))</f>
        <v/>
      </c>
      <c r="W84" s="63">
        <f>IF($T84="","",IF(AND(ISNUMBER($F84),$F84&lt;=IF($Q84=MesCiclo,InicioCiclo,$Q84+MOD(2-WEEKDAY($Q84),7))+6),1,IF(ISNUMBER($H84),$H84,0)))</f>
        <v/>
      </c>
      <c r="X84" s="63">
        <f>IF($T84="","",IF(AND(ISNUMBER($F84),$F84&lt;=IF($Q84=MesCiclo,InicioCiclo,$Q84+MOD(2-WEEKDAY($Q84),7))+13),1,IF(ISNUMBER($I84),$I84,$W84)))</f>
        <v/>
      </c>
      <c r="Y84" s="63">
        <f>IF($T84="","",IF(AND(ISNUMBER($F84),$F84&lt;=IF($Q84=MesCiclo,InicioCiclo,$Q84+MOD(2-WEEKDAY($Q84),7))+20),1,IF(ISNUMBER($J84),$J84,$X84)))</f>
        <v/>
      </c>
      <c r="Z84" s="63">
        <f>IF($T84="","",IF(AND(ISNUMBER($F84),$F84&lt;=IF($Q84=MesCiclo,InicioCiclo,$Q84+MOD(2-WEEKDAY($Q84),7))+27),1,IF(ISNUMBER($K84),$K84,$Y84)))</f>
        <v/>
      </c>
      <c r="AA84" s="63">
        <f>IF($T84="","",IF(AND(ISNUMBER($F84),$F84&lt;=IF($Q84=MesCiclo,InicioCiclo,$Q84+MOD(2-WEEKDAY($Q84),7))+6),1,IF(N($U84)&gt;0,AVERAGEIFS($W$5:$W$1000,$S$5:$S$1000,ROW(),$T$5:$T$1000,"Sub"),$W84)))</f>
        <v/>
      </c>
      <c r="AB84" s="63">
        <f>IF($T84="","",IF(AND(ISNUMBER($F84),$F84&lt;=IF($Q84=MesCiclo,InicioCiclo,$Q84+MOD(2-WEEKDAY($Q84),7))+13),1,IF(N($U84)&gt;0,AVERAGEIFS($X$5:$X$1000,$S$5:$S$1000,ROW(),$T$5:$T$1000,"Sub"),$X84)))</f>
        <v/>
      </c>
      <c r="AC84" s="63">
        <f>IF($T84="","",IF(AND(ISNUMBER($F84),$F84&lt;=IF($Q84=MesCiclo,InicioCiclo,$Q84+MOD(2-WEEKDAY($Q84),7))+20),1,IF(N($U84)&gt;0,AVERAGEIFS($Y$5:$Y$1000,$S$5:$S$1000,ROW(),$T$5:$T$1000,"Sub"),$Y84)))</f>
        <v/>
      </c>
      <c r="AD84" s="63">
        <f>IF($T84="","",IF(AND(ISNUMBER($F84),$F84&lt;=IF($Q84=MesCiclo,InicioCiclo,$Q84+MOD(2-WEEKDAY($Q84),7))+27),1,IF(N($U84)&gt;0,AVERAGEIFS($Z$5:$Z$1000,$S$5:$S$1000,ROW(),$T$5:$T$1000,"Sub"),$Z84)))</f>
        <v/>
      </c>
      <c r="AE84" s="63">
        <f>IF($T84&lt;&gt;"Macro","",IF(COUNTIFS($Q$5:$Q$1000,$Q84,$T$5:$T$1000,"Macro",$G$5:$G$1000,"&gt;0")=0,1/COUNTIFS($Q$5:$Q$1000,$Q84,$T$5:$T$1000,"Macro"),IF(AND(ISNUMBER($G84),N($G84)&gt;0),$G84,SUMIFS($G$5:$G$1000,$Q$5:$Q$1000,$Q84,$T$5:$T$1000,"Macro")/COUNTIFS($Q$5:$Q$1000,$Q84,$T$5:$T$1000,"Macro",$G$5:$G$1000,"&gt;0"))/(COUNTIFS($Q$5:$Q$1000,$Q84,$T$5:$T$1000,"Macro")*SUMIFS($G$5:$G$1000,$Q$5:$Q$1000,$Q84,$T$5:$T$1000,"Macro")/COUNTIFS($Q$5:$Q$1000,$Q84,$T$5:$T$1000,"Macro",$G$5:$G$1000,"&gt;0"))))</f>
        <v/>
      </c>
    </row>
    <row r="85">
      <c r="A85" s="55">
        <f>IF(NOT((COUNTA($B85:$K85)+COUNTA($O85))&gt;0),"",IF($T85="Macro",COUNTIFS($T$5:$T85,"Macro",$Q$5:$Q85,$Q85),IF(N($S85)=0,"?",COUNTIFS(INDEX($T$5:$T$1000,1):INDEX($T$5:$T$1000,$S85-4),"Macro",INDEX($Q$5:$Q$1000,1):INDEX($Q$5:$Q$1000,$S85-4),INDEX($Q$5:$Q$1000,$S85-4))&amp;"."&amp;COUNTIFS($S$5:$S85,$S85,$T$5:$T85,"Sub"))))</f>
        <v/>
      </c>
      <c r="B85" s="56" t="n"/>
      <c r="C85" s="57" t="n"/>
      <c r="D85" s="58" t="n"/>
      <c r="E85" s="58" t="n"/>
      <c r="F85" s="58" t="n"/>
      <c r="G85" s="59" t="n"/>
      <c r="H85" s="59" t="n"/>
      <c r="I85" s="59" t="n"/>
      <c r="J85" s="59" t="n"/>
      <c r="K85" s="59" t="n"/>
      <c r="L85" s="60">
        <f>IF(NOT((COUNTA($B85:$K85)+COUNTA($O85))&gt;0),"",IF(ISNUMBER($F85),1,IF(N($U85)&gt;0,AVERAGEIFS($V$5:$V$1000,$S$5:$S$1000,ROW(),$T$5:$T$1000,"Sub"),$V85)))</f>
        <v/>
      </c>
      <c r="M85" s="55">
        <f>IF($L85="","",IF($L85&gt;=1,"Completado",IF($L85&gt;0,"En curso","Pendiente")))</f>
        <v/>
      </c>
      <c r="N85" s="55">
        <f>IF(NOT((COUNTA($B85:$K85)+COUNTA($O85))&gt;0),"",IF(ISNUMBER($F85),IF(AND(ISNUMBER($E85),$F85&gt;$E85),"Cumplida con "&amp;($F85-$E85)&amp;IF($F85-$E85=1," día"," días")&amp;" de retraso","Cumplida"),IF(N($L85)&gt;=1,"Cumplida",IF(NOT(ISNUMBER($E85)),"Sin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plazo")))))))</f>
        <v/>
      </c>
      <c r="O85" s="57" t="n"/>
      <c r="P85" s="61">
        <f>IF(NOT((COUNTA($B85:$K85)+COUNTA($O85))&gt;0),"",IF((IF($C85="","Falta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",""))="","✔ OK","⚠ "&amp;LEFT(IF($C85="","Falta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",""),LEN(IF($C85="","Falta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",""))-3)))</f>
        <v/>
      </c>
      <c r="Q85" s="62">
        <f>IF(NOT((COUNTA($B85:$K85)+COUNTA($O85))&gt;0),"",IF(AND($T85="Sub",N($S85)&gt;0),IF(ISNUMBER(INDEX($D$5:$D$1000,$S85-4)),DATE(YEAR(INDEX($D$5:$D$1000,$S85-4)),MONTH(INDEX($D$5:$D$1000,$S85-4)),1),IF(ISNUMBER(INDEX($E$5:$E$1000,$S85-4)),DATE(YEAR(INDEX($E$5:$E$1000,$S85-4)),MONTH(INDEX($E$5:$E$1000,$S85-4)),1),MesCiclo)),IF(ISNUMBER($D85),DATE(YEAR($D85),MONTH($D85),1),IF(ISNUMBER($E85),DATE(YEAR($E85),MONTH($E85),1),MesCiclo))))</f>
        <v/>
      </c>
      <c r="R85" s="63">
        <f>IF(OR($Q85="",$Q85&lt;&gt;MesCiclo),"",COUNTIF($Q$5:$Q85,MesCiclo))</f>
        <v/>
      </c>
      <c r="S85" s="63">
        <f>IF($T85="","",IF($T85="Macro",ROW(),IFERROR(LOOKUP(2,1/($T$5:$T85="Macro"),ROW($T$5:$T85)),0)))</f>
        <v/>
      </c>
      <c r="T85" s="63">
        <f>IF(NOT((COUNTA($B85:$K85)+COUNTA($O85))&gt;0),"",IF($B85="Subactividad","Sub","Macro"))</f>
        <v/>
      </c>
      <c r="U85" s="63">
        <f>IF($T85="Macro",COUNTIFS($S$5:$S$1000,ROW(),$T$5:$T$1000,"Sub"),"")</f>
        <v/>
      </c>
      <c r="V85" s="63">
        <f>IF($T85="","",IF(ISNUMBER($F85),1,IFERROR(LOOKUP(2,1/($H85:$K85&lt;&gt;""),$H85:$K85),0)))</f>
        <v/>
      </c>
      <c r="W85" s="63">
        <f>IF($T85="","",IF(AND(ISNUMBER($F85),$F85&lt;=IF($Q85=MesCiclo,InicioCiclo,$Q85+MOD(2-WEEKDAY($Q85),7))+6),1,IF(ISNUMBER($H85),$H85,0)))</f>
        <v/>
      </c>
      <c r="X85" s="63">
        <f>IF($T85="","",IF(AND(ISNUMBER($F85),$F85&lt;=IF($Q85=MesCiclo,InicioCiclo,$Q85+MOD(2-WEEKDAY($Q85),7))+13),1,IF(ISNUMBER($I85),$I85,$W85)))</f>
        <v/>
      </c>
      <c r="Y85" s="63">
        <f>IF($T85="","",IF(AND(ISNUMBER($F85),$F85&lt;=IF($Q85=MesCiclo,InicioCiclo,$Q85+MOD(2-WEEKDAY($Q85),7))+20),1,IF(ISNUMBER($J85),$J85,$X85)))</f>
        <v/>
      </c>
      <c r="Z85" s="63">
        <f>IF($T85="","",IF(AND(ISNUMBER($F85),$F85&lt;=IF($Q85=MesCiclo,InicioCiclo,$Q85+MOD(2-WEEKDAY($Q85),7))+27),1,IF(ISNUMBER($K85),$K85,$Y85)))</f>
        <v/>
      </c>
      <c r="AA85" s="63">
        <f>IF($T85="","",IF(AND(ISNUMBER($F85),$F85&lt;=IF($Q85=MesCiclo,InicioCiclo,$Q85+MOD(2-WEEKDAY($Q85),7))+6),1,IF(N($U85)&gt;0,AVERAGEIFS($W$5:$W$1000,$S$5:$S$1000,ROW(),$T$5:$T$1000,"Sub"),$W85)))</f>
        <v/>
      </c>
      <c r="AB85" s="63">
        <f>IF($T85="","",IF(AND(ISNUMBER($F85),$F85&lt;=IF($Q85=MesCiclo,InicioCiclo,$Q85+MOD(2-WEEKDAY($Q85),7))+13),1,IF(N($U85)&gt;0,AVERAGEIFS($X$5:$X$1000,$S$5:$S$1000,ROW(),$T$5:$T$1000,"Sub"),$X85)))</f>
        <v/>
      </c>
      <c r="AC85" s="63">
        <f>IF($T85="","",IF(AND(ISNUMBER($F85),$F85&lt;=IF($Q85=MesCiclo,InicioCiclo,$Q85+MOD(2-WEEKDAY($Q85),7))+20),1,IF(N($U85)&gt;0,AVERAGEIFS($Y$5:$Y$1000,$S$5:$S$1000,ROW(),$T$5:$T$1000,"Sub"),$Y85)))</f>
        <v/>
      </c>
      <c r="AD85" s="63">
        <f>IF($T85="","",IF(AND(ISNUMBER($F85),$F85&lt;=IF($Q85=MesCiclo,InicioCiclo,$Q85+MOD(2-WEEKDAY($Q85),7))+27),1,IF(N($U85)&gt;0,AVERAGEIFS($Z$5:$Z$1000,$S$5:$S$1000,ROW(),$T$5:$T$1000,"Sub"),$Z85)))</f>
        <v/>
      </c>
      <c r="AE85" s="63">
        <f>IF($T85&lt;&gt;"Macro","",IF(COUNTIFS($Q$5:$Q$1000,$Q85,$T$5:$T$1000,"Macro",$G$5:$G$1000,"&gt;0")=0,1/COUNTIFS($Q$5:$Q$1000,$Q85,$T$5:$T$1000,"Macro"),IF(AND(ISNUMBER($G85),N($G85)&gt;0),$G85,SUMIFS($G$5:$G$1000,$Q$5:$Q$1000,$Q85,$T$5:$T$1000,"Macro")/COUNTIFS($Q$5:$Q$1000,$Q85,$T$5:$T$1000,"Macro",$G$5:$G$1000,"&gt;0"))/(COUNTIFS($Q$5:$Q$1000,$Q85,$T$5:$T$1000,"Macro")*SUMIFS($G$5:$G$1000,$Q$5:$Q$1000,$Q85,$T$5:$T$1000,"Macro")/COUNTIFS($Q$5:$Q$1000,$Q85,$T$5:$T$1000,"Macro",$G$5:$G$1000,"&gt;0"))))</f>
        <v/>
      </c>
    </row>
    <row r="86">
      <c r="A86" s="55">
        <f>IF(NOT((COUNTA($B86:$K86)+COUNTA($O86))&gt;0),"",IF($T86="Macro",COUNTIFS($T$5:$T86,"Macro",$Q$5:$Q86,$Q86),IF(N($S86)=0,"?",COUNTIFS(INDEX($T$5:$T$1000,1):INDEX($T$5:$T$1000,$S86-4),"Macro",INDEX($Q$5:$Q$1000,1):INDEX($Q$5:$Q$1000,$S86-4),INDEX($Q$5:$Q$1000,$S86-4))&amp;"."&amp;COUNTIFS($S$5:$S86,$S86,$T$5:$T86,"Sub"))))</f>
        <v/>
      </c>
      <c r="B86" s="56" t="n"/>
      <c r="C86" s="57" t="n"/>
      <c r="D86" s="58" t="n"/>
      <c r="E86" s="58" t="n"/>
      <c r="F86" s="58" t="n"/>
      <c r="G86" s="59" t="n"/>
      <c r="H86" s="59" t="n"/>
      <c r="I86" s="59" t="n"/>
      <c r="J86" s="59" t="n"/>
      <c r="K86" s="59" t="n"/>
      <c r="L86" s="60">
        <f>IF(NOT((COUNTA($B86:$K86)+COUNTA($O86))&gt;0),"",IF(ISNUMBER($F86),1,IF(N($U86)&gt;0,AVERAGEIFS($V$5:$V$1000,$S$5:$S$1000,ROW(),$T$5:$T$1000,"Sub"),$V86)))</f>
        <v/>
      </c>
      <c r="M86" s="55">
        <f>IF($L86="","",IF($L86&gt;=1,"Completado",IF($L86&gt;0,"En curso","Pendiente")))</f>
        <v/>
      </c>
      <c r="N86" s="55">
        <f>IF(NOT((COUNTA($B86:$K86)+COUNTA($O86))&gt;0),"",IF(ISNUMBER($F86),IF(AND(ISNUMBER($E86),$F86&gt;$E86),"Cumplida con "&amp;($F86-$E86)&amp;IF($F86-$E86=1," día"," días")&amp;" de retraso","Cumplida"),IF(N($L86)&gt;=1,"Cumplida",IF(NOT(ISNUMBER($E86)),"Sin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plazo")))))))</f>
        <v/>
      </c>
      <c r="O86" s="57" t="n"/>
      <c r="P86" s="61">
        <f>IF(NOT((COUNTA($B86:$K86)+COUNTA($O86))&gt;0),"",IF((IF($C86="","Falta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",""))="","✔ OK","⚠ "&amp;LEFT(IF($C86="","Falta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",""),LEN(IF($C86="","Falta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",""))-3)))</f>
        <v/>
      </c>
      <c r="Q86" s="62">
        <f>IF(NOT((COUNTA($B86:$K86)+COUNTA($O86))&gt;0),"",IF(AND($T86="Sub",N($S86)&gt;0),IF(ISNUMBER(INDEX($D$5:$D$1000,$S86-4)),DATE(YEAR(INDEX($D$5:$D$1000,$S86-4)),MONTH(INDEX($D$5:$D$1000,$S86-4)),1),IF(ISNUMBER(INDEX($E$5:$E$1000,$S86-4)),DATE(YEAR(INDEX($E$5:$E$1000,$S86-4)),MONTH(INDEX($E$5:$E$1000,$S86-4)),1),MesCiclo)),IF(ISNUMBER($D86),DATE(YEAR($D86),MONTH($D86),1),IF(ISNUMBER($E86),DATE(YEAR($E86),MONTH($E86),1),MesCiclo))))</f>
        <v/>
      </c>
      <c r="R86" s="63">
        <f>IF(OR($Q86="",$Q86&lt;&gt;MesCiclo),"",COUNTIF($Q$5:$Q86,MesCiclo))</f>
        <v/>
      </c>
      <c r="S86" s="63">
        <f>IF($T86="","",IF($T86="Macro",ROW(),IFERROR(LOOKUP(2,1/($T$5:$T86="Macro"),ROW($T$5:$T86)),0)))</f>
        <v/>
      </c>
      <c r="T86" s="63">
        <f>IF(NOT((COUNTA($B86:$K86)+COUNTA($O86))&gt;0),"",IF($B86="Subactividad","Sub","Macro"))</f>
        <v/>
      </c>
      <c r="U86" s="63">
        <f>IF($T86="Macro",COUNTIFS($S$5:$S$1000,ROW(),$T$5:$T$1000,"Sub"),"")</f>
        <v/>
      </c>
      <c r="V86" s="63">
        <f>IF($T86="","",IF(ISNUMBER($F86),1,IFERROR(LOOKUP(2,1/($H86:$K86&lt;&gt;""),$H86:$K86),0)))</f>
        <v/>
      </c>
      <c r="W86" s="63">
        <f>IF($T86="","",IF(AND(ISNUMBER($F86),$F86&lt;=IF($Q86=MesCiclo,InicioCiclo,$Q86+MOD(2-WEEKDAY($Q86),7))+6),1,IF(ISNUMBER($H86),$H86,0)))</f>
        <v/>
      </c>
      <c r="X86" s="63">
        <f>IF($T86="","",IF(AND(ISNUMBER($F86),$F86&lt;=IF($Q86=MesCiclo,InicioCiclo,$Q86+MOD(2-WEEKDAY($Q86),7))+13),1,IF(ISNUMBER($I86),$I86,$W86)))</f>
        <v/>
      </c>
      <c r="Y86" s="63">
        <f>IF($T86="","",IF(AND(ISNUMBER($F86),$F86&lt;=IF($Q86=MesCiclo,InicioCiclo,$Q86+MOD(2-WEEKDAY($Q86),7))+20),1,IF(ISNUMBER($J86),$J86,$X86)))</f>
        <v/>
      </c>
      <c r="Z86" s="63">
        <f>IF($T86="","",IF(AND(ISNUMBER($F86),$F86&lt;=IF($Q86=MesCiclo,InicioCiclo,$Q86+MOD(2-WEEKDAY($Q86),7))+27),1,IF(ISNUMBER($K86),$K86,$Y86)))</f>
        <v/>
      </c>
      <c r="AA86" s="63">
        <f>IF($T86="","",IF(AND(ISNUMBER($F86),$F86&lt;=IF($Q86=MesCiclo,InicioCiclo,$Q86+MOD(2-WEEKDAY($Q86),7))+6),1,IF(N($U86)&gt;0,AVERAGEIFS($W$5:$W$1000,$S$5:$S$1000,ROW(),$T$5:$T$1000,"Sub"),$W86)))</f>
        <v/>
      </c>
      <c r="AB86" s="63">
        <f>IF($T86="","",IF(AND(ISNUMBER($F86),$F86&lt;=IF($Q86=MesCiclo,InicioCiclo,$Q86+MOD(2-WEEKDAY($Q86),7))+13),1,IF(N($U86)&gt;0,AVERAGEIFS($X$5:$X$1000,$S$5:$S$1000,ROW(),$T$5:$T$1000,"Sub"),$X86)))</f>
        <v/>
      </c>
      <c r="AC86" s="63">
        <f>IF($T86="","",IF(AND(ISNUMBER($F86),$F86&lt;=IF($Q86=MesCiclo,InicioCiclo,$Q86+MOD(2-WEEKDAY($Q86),7))+20),1,IF(N($U86)&gt;0,AVERAGEIFS($Y$5:$Y$1000,$S$5:$S$1000,ROW(),$T$5:$T$1000,"Sub"),$Y86)))</f>
        <v/>
      </c>
      <c r="AD86" s="63">
        <f>IF($T86="","",IF(AND(ISNUMBER($F86),$F86&lt;=IF($Q86=MesCiclo,InicioCiclo,$Q86+MOD(2-WEEKDAY($Q86),7))+27),1,IF(N($U86)&gt;0,AVERAGEIFS($Z$5:$Z$1000,$S$5:$S$1000,ROW(),$T$5:$T$1000,"Sub"),$Z86)))</f>
        <v/>
      </c>
      <c r="AE86" s="63">
        <f>IF($T86&lt;&gt;"Macro","",IF(COUNTIFS($Q$5:$Q$1000,$Q86,$T$5:$T$1000,"Macro",$G$5:$G$1000,"&gt;0")=0,1/COUNTIFS($Q$5:$Q$1000,$Q86,$T$5:$T$1000,"Macro"),IF(AND(ISNUMBER($G86),N($G86)&gt;0),$G86,SUMIFS($G$5:$G$1000,$Q$5:$Q$1000,$Q86,$T$5:$T$1000,"Macro")/COUNTIFS($Q$5:$Q$1000,$Q86,$T$5:$T$1000,"Macro",$G$5:$G$1000,"&gt;0"))/(COUNTIFS($Q$5:$Q$1000,$Q86,$T$5:$T$1000,"Macro")*SUMIFS($G$5:$G$1000,$Q$5:$Q$1000,$Q86,$T$5:$T$1000,"Macro")/COUNTIFS($Q$5:$Q$1000,$Q86,$T$5:$T$1000,"Macro",$G$5:$G$1000,"&gt;0"))))</f>
        <v/>
      </c>
    </row>
    <row r="87">
      <c r="A87" s="55">
        <f>IF(NOT((COUNTA($B87:$K87)+COUNTA($O87))&gt;0),"",IF($T87="Macro",COUNTIFS($T$5:$T87,"Macro",$Q$5:$Q87,$Q87),IF(N($S87)=0,"?",COUNTIFS(INDEX($T$5:$T$1000,1):INDEX($T$5:$T$1000,$S87-4),"Macro",INDEX($Q$5:$Q$1000,1):INDEX($Q$5:$Q$1000,$S87-4),INDEX($Q$5:$Q$1000,$S87-4))&amp;"."&amp;COUNTIFS($S$5:$S87,$S87,$T$5:$T87,"Sub"))))</f>
        <v/>
      </c>
      <c r="B87" s="56" t="n"/>
      <c r="C87" s="57" t="n"/>
      <c r="D87" s="58" t="n"/>
      <c r="E87" s="58" t="n"/>
      <c r="F87" s="58" t="n"/>
      <c r="G87" s="59" t="n"/>
      <c r="H87" s="59" t="n"/>
      <c r="I87" s="59" t="n"/>
      <c r="J87" s="59" t="n"/>
      <c r="K87" s="59" t="n"/>
      <c r="L87" s="60">
        <f>IF(NOT((COUNTA($B87:$K87)+COUNTA($O87))&gt;0),"",IF(ISNUMBER($F87),1,IF(N($U87)&gt;0,AVERAGEIFS($V$5:$V$1000,$S$5:$S$1000,ROW(),$T$5:$T$1000,"Sub"),$V87)))</f>
        <v/>
      </c>
      <c r="M87" s="55">
        <f>IF($L87="","",IF($L87&gt;=1,"Completado",IF($L87&gt;0,"En curso","Pendiente")))</f>
        <v/>
      </c>
      <c r="N87" s="55">
        <f>IF(NOT((COUNTA($B87:$K87)+COUNTA($O87))&gt;0),"",IF(ISNUMBER($F87),IF(AND(ISNUMBER($E87),$F87&gt;$E87),"Cumplida con "&amp;($F87-$E87)&amp;IF($F87-$E87=1," día"," días")&amp;" de retraso","Cumplida"),IF(N($L87)&gt;=1,"Cumplida",IF(NOT(ISNUMBER($E87)),"Sin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plazo")))))))</f>
        <v/>
      </c>
      <c r="O87" s="57" t="n"/>
      <c r="P87" s="61">
        <f>IF(NOT((COUNTA($B87:$K87)+COUNTA($O87))&gt;0),"",IF((IF($C87="","Falta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",""))="","✔ OK","⚠ "&amp;LEFT(IF($C87="","Falta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",""),LEN(IF($C87="","Falta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",""))-3)))</f>
        <v/>
      </c>
      <c r="Q87" s="62">
        <f>IF(NOT((COUNTA($B87:$K87)+COUNTA($O87))&gt;0),"",IF(AND($T87="Sub",N($S87)&gt;0),IF(ISNUMBER(INDEX($D$5:$D$1000,$S87-4)),DATE(YEAR(INDEX($D$5:$D$1000,$S87-4)),MONTH(INDEX($D$5:$D$1000,$S87-4)),1),IF(ISNUMBER(INDEX($E$5:$E$1000,$S87-4)),DATE(YEAR(INDEX($E$5:$E$1000,$S87-4)),MONTH(INDEX($E$5:$E$1000,$S87-4)),1),MesCiclo)),IF(ISNUMBER($D87),DATE(YEAR($D87),MONTH($D87),1),IF(ISNUMBER($E87),DATE(YEAR($E87),MONTH($E87),1),MesCiclo))))</f>
        <v/>
      </c>
      <c r="R87" s="63">
        <f>IF(OR($Q87="",$Q87&lt;&gt;MesCiclo),"",COUNTIF($Q$5:$Q87,MesCiclo))</f>
        <v/>
      </c>
      <c r="S87" s="63">
        <f>IF($T87="","",IF($T87="Macro",ROW(),IFERROR(LOOKUP(2,1/($T$5:$T87="Macro"),ROW($T$5:$T87)),0)))</f>
        <v/>
      </c>
      <c r="T87" s="63">
        <f>IF(NOT((COUNTA($B87:$K87)+COUNTA($O87))&gt;0),"",IF($B87="Subactividad","Sub","Macro"))</f>
        <v/>
      </c>
      <c r="U87" s="63">
        <f>IF($T87="Macro",COUNTIFS($S$5:$S$1000,ROW(),$T$5:$T$1000,"Sub"),"")</f>
        <v/>
      </c>
      <c r="V87" s="63">
        <f>IF($T87="","",IF(ISNUMBER($F87),1,IFERROR(LOOKUP(2,1/($H87:$K87&lt;&gt;""),$H87:$K87),0)))</f>
        <v/>
      </c>
      <c r="W87" s="63">
        <f>IF($T87="","",IF(AND(ISNUMBER($F87),$F87&lt;=IF($Q87=MesCiclo,InicioCiclo,$Q87+MOD(2-WEEKDAY($Q87),7))+6),1,IF(ISNUMBER($H87),$H87,0)))</f>
        <v/>
      </c>
      <c r="X87" s="63">
        <f>IF($T87="","",IF(AND(ISNUMBER($F87),$F87&lt;=IF($Q87=MesCiclo,InicioCiclo,$Q87+MOD(2-WEEKDAY($Q87),7))+13),1,IF(ISNUMBER($I87),$I87,$W87)))</f>
        <v/>
      </c>
      <c r="Y87" s="63">
        <f>IF($T87="","",IF(AND(ISNUMBER($F87),$F87&lt;=IF($Q87=MesCiclo,InicioCiclo,$Q87+MOD(2-WEEKDAY($Q87),7))+20),1,IF(ISNUMBER($J87),$J87,$X87)))</f>
        <v/>
      </c>
      <c r="Z87" s="63">
        <f>IF($T87="","",IF(AND(ISNUMBER($F87),$F87&lt;=IF($Q87=MesCiclo,InicioCiclo,$Q87+MOD(2-WEEKDAY($Q87),7))+27),1,IF(ISNUMBER($K87),$K87,$Y87)))</f>
        <v/>
      </c>
      <c r="AA87" s="63">
        <f>IF($T87="","",IF(AND(ISNUMBER($F87),$F87&lt;=IF($Q87=MesCiclo,InicioCiclo,$Q87+MOD(2-WEEKDAY($Q87),7))+6),1,IF(N($U87)&gt;0,AVERAGEIFS($W$5:$W$1000,$S$5:$S$1000,ROW(),$T$5:$T$1000,"Sub"),$W87)))</f>
        <v/>
      </c>
      <c r="AB87" s="63">
        <f>IF($T87="","",IF(AND(ISNUMBER($F87),$F87&lt;=IF($Q87=MesCiclo,InicioCiclo,$Q87+MOD(2-WEEKDAY($Q87),7))+13),1,IF(N($U87)&gt;0,AVERAGEIFS($X$5:$X$1000,$S$5:$S$1000,ROW(),$T$5:$T$1000,"Sub"),$X87)))</f>
        <v/>
      </c>
      <c r="AC87" s="63">
        <f>IF($T87="","",IF(AND(ISNUMBER($F87),$F87&lt;=IF($Q87=MesCiclo,InicioCiclo,$Q87+MOD(2-WEEKDAY($Q87),7))+20),1,IF(N($U87)&gt;0,AVERAGEIFS($Y$5:$Y$1000,$S$5:$S$1000,ROW(),$T$5:$T$1000,"Sub"),$Y87)))</f>
        <v/>
      </c>
      <c r="AD87" s="63">
        <f>IF($T87="","",IF(AND(ISNUMBER($F87),$F87&lt;=IF($Q87=MesCiclo,InicioCiclo,$Q87+MOD(2-WEEKDAY($Q87),7))+27),1,IF(N($U87)&gt;0,AVERAGEIFS($Z$5:$Z$1000,$S$5:$S$1000,ROW(),$T$5:$T$1000,"Sub"),$Z87)))</f>
        <v/>
      </c>
      <c r="AE87" s="63">
        <f>IF($T87&lt;&gt;"Macro","",IF(COUNTIFS($Q$5:$Q$1000,$Q87,$T$5:$T$1000,"Macro",$G$5:$G$1000,"&gt;0")=0,1/COUNTIFS($Q$5:$Q$1000,$Q87,$T$5:$T$1000,"Macro"),IF(AND(ISNUMBER($G87),N($G87)&gt;0),$G87,SUMIFS($G$5:$G$1000,$Q$5:$Q$1000,$Q87,$T$5:$T$1000,"Macro")/COUNTIFS($Q$5:$Q$1000,$Q87,$T$5:$T$1000,"Macro",$G$5:$G$1000,"&gt;0"))/(COUNTIFS($Q$5:$Q$1000,$Q87,$T$5:$T$1000,"Macro")*SUMIFS($G$5:$G$1000,$Q$5:$Q$1000,$Q87,$T$5:$T$1000,"Macro")/COUNTIFS($Q$5:$Q$1000,$Q87,$T$5:$T$1000,"Macro",$G$5:$G$1000,"&gt;0"))))</f>
        <v/>
      </c>
    </row>
    <row r="88">
      <c r="A88" s="55">
        <f>IF(NOT((COUNTA($B88:$K88)+COUNTA($O88))&gt;0),"",IF($T88="Macro",COUNTIFS($T$5:$T88,"Macro",$Q$5:$Q88,$Q88),IF(N($S88)=0,"?",COUNTIFS(INDEX($T$5:$T$1000,1):INDEX($T$5:$T$1000,$S88-4),"Macro",INDEX($Q$5:$Q$1000,1):INDEX($Q$5:$Q$1000,$S88-4),INDEX($Q$5:$Q$1000,$S88-4))&amp;"."&amp;COUNTIFS($S$5:$S88,$S88,$T$5:$T88,"Sub"))))</f>
        <v/>
      </c>
      <c r="B88" s="56" t="n"/>
      <c r="C88" s="57" t="n"/>
      <c r="D88" s="58" t="n"/>
      <c r="E88" s="58" t="n"/>
      <c r="F88" s="58" t="n"/>
      <c r="G88" s="59" t="n"/>
      <c r="H88" s="59" t="n"/>
      <c r="I88" s="59" t="n"/>
      <c r="J88" s="59" t="n"/>
      <c r="K88" s="59" t="n"/>
      <c r="L88" s="60">
        <f>IF(NOT((COUNTA($B88:$K88)+COUNTA($O88))&gt;0),"",IF(ISNUMBER($F88),1,IF(N($U88)&gt;0,AVERAGEIFS($V$5:$V$1000,$S$5:$S$1000,ROW(),$T$5:$T$1000,"Sub"),$V88)))</f>
        <v/>
      </c>
      <c r="M88" s="55">
        <f>IF($L88="","",IF($L88&gt;=1,"Completado",IF($L88&gt;0,"En curso","Pendiente")))</f>
        <v/>
      </c>
      <c r="N88" s="55">
        <f>IF(NOT((COUNTA($B88:$K88)+COUNTA($O88))&gt;0),"",IF(ISNUMBER($F88),IF(AND(ISNUMBER($E88),$F88&gt;$E88),"Cumplida con "&amp;($F88-$E88)&amp;IF($F88-$E88=1," día"," días")&amp;" de retraso","Cumplida"),IF(N($L88)&gt;=1,"Cumplida",IF(NOT(ISNUMBER($E88)),"Sin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plazo")))))))</f>
        <v/>
      </c>
      <c r="O88" s="57" t="n"/>
      <c r="P88" s="61">
        <f>IF(NOT((COUNTA($B88:$K88)+COUNTA($O88))&gt;0),"",IF((IF($C88="","Falta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",""))="","✔ OK","⚠ "&amp;LEFT(IF($C88="","Falta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",""),LEN(IF($C88="","Falta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",""))-3)))</f>
        <v/>
      </c>
      <c r="Q88" s="62">
        <f>IF(NOT((COUNTA($B88:$K88)+COUNTA($O88))&gt;0),"",IF(AND($T88="Sub",N($S88)&gt;0),IF(ISNUMBER(INDEX($D$5:$D$1000,$S88-4)),DATE(YEAR(INDEX($D$5:$D$1000,$S88-4)),MONTH(INDEX($D$5:$D$1000,$S88-4)),1),IF(ISNUMBER(INDEX($E$5:$E$1000,$S88-4)),DATE(YEAR(INDEX($E$5:$E$1000,$S88-4)),MONTH(INDEX($E$5:$E$1000,$S88-4)),1),MesCiclo)),IF(ISNUMBER($D88),DATE(YEAR($D88),MONTH($D88),1),IF(ISNUMBER($E88),DATE(YEAR($E88),MONTH($E88),1),MesCiclo))))</f>
        <v/>
      </c>
      <c r="R88" s="63">
        <f>IF(OR($Q88="",$Q88&lt;&gt;MesCiclo),"",COUNTIF($Q$5:$Q88,MesCiclo))</f>
        <v/>
      </c>
      <c r="S88" s="63">
        <f>IF($T88="","",IF($T88="Macro",ROW(),IFERROR(LOOKUP(2,1/($T$5:$T88="Macro"),ROW($T$5:$T88)),0)))</f>
        <v/>
      </c>
      <c r="T88" s="63">
        <f>IF(NOT((COUNTA($B88:$K88)+COUNTA($O88))&gt;0),"",IF($B88="Subactividad","Sub","Macro"))</f>
        <v/>
      </c>
      <c r="U88" s="63">
        <f>IF($T88="Macro",COUNTIFS($S$5:$S$1000,ROW(),$T$5:$T$1000,"Sub"),"")</f>
        <v/>
      </c>
      <c r="V88" s="63">
        <f>IF($T88="","",IF(ISNUMBER($F88),1,IFERROR(LOOKUP(2,1/($H88:$K88&lt;&gt;""),$H88:$K88),0)))</f>
        <v/>
      </c>
      <c r="W88" s="63">
        <f>IF($T88="","",IF(AND(ISNUMBER($F88),$F88&lt;=IF($Q88=MesCiclo,InicioCiclo,$Q88+MOD(2-WEEKDAY($Q88),7))+6),1,IF(ISNUMBER($H88),$H88,0)))</f>
        <v/>
      </c>
      <c r="X88" s="63">
        <f>IF($T88="","",IF(AND(ISNUMBER($F88),$F88&lt;=IF($Q88=MesCiclo,InicioCiclo,$Q88+MOD(2-WEEKDAY($Q88),7))+13),1,IF(ISNUMBER($I88),$I88,$W88)))</f>
        <v/>
      </c>
      <c r="Y88" s="63">
        <f>IF($T88="","",IF(AND(ISNUMBER($F88),$F88&lt;=IF($Q88=MesCiclo,InicioCiclo,$Q88+MOD(2-WEEKDAY($Q88),7))+20),1,IF(ISNUMBER($J88),$J88,$X88)))</f>
        <v/>
      </c>
      <c r="Z88" s="63">
        <f>IF($T88="","",IF(AND(ISNUMBER($F88),$F88&lt;=IF($Q88=MesCiclo,InicioCiclo,$Q88+MOD(2-WEEKDAY($Q88),7))+27),1,IF(ISNUMBER($K88),$K88,$Y88)))</f>
        <v/>
      </c>
      <c r="AA88" s="63">
        <f>IF($T88="","",IF(AND(ISNUMBER($F88),$F88&lt;=IF($Q88=MesCiclo,InicioCiclo,$Q88+MOD(2-WEEKDAY($Q88),7))+6),1,IF(N($U88)&gt;0,AVERAGEIFS($W$5:$W$1000,$S$5:$S$1000,ROW(),$T$5:$T$1000,"Sub"),$W88)))</f>
        <v/>
      </c>
      <c r="AB88" s="63">
        <f>IF($T88="","",IF(AND(ISNUMBER($F88),$F88&lt;=IF($Q88=MesCiclo,InicioCiclo,$Q88+MOD(2-WEEKDAY($Q88),7))+13),1,IF(N($U88)&gt;0,AVERAGEIFS($X$5:$X$1000,$S$5:$S$1000,ROW(),$T$5:$T$1000,"Sub"),$X88)))</f>
        <v/>
      </c>
      <c r="AC88" s="63">
        <f>IF($T88="","",IF(AND(ISNUMBER($F88),$F88&lt;=IF($Q88=MesCiclo,InicioCiclo,$Q88+MOD(2-WEEKDAY($Q88),7))+20),1,IF(N($U88)&gt;0,AVERAGEIFS($Y$5:$Y$1000,$S$5:$S$1000,ROW(),$T$5:$T$1000,"Sub"),$Y88)))</f>
        <v/>
      </c>
      <c r="AD88" s="63">
        <f>IF($T88="","",IF(AND(ISNUMBER($F88),$F88&lt;=IF($Q88=MesCiclo,InicioCiclo,$Q88+MOD(2-WEEKDAY($Q88),7))+27),1,IF(N($U88)&gt;0,AVERAGEIFS($Z$5:$Z$1000,$S$5:$S$1000,ROW(),$T$5:$T$1000,"Sub"),$Z88)))</f>
        <v/>
      </c>
      <c r="AE88" s="63">
        <f>IF($T88&lt;&gt;"Macro","",IF(COUNTIFS($Q$5:$Q$1000,$Q88,$T$5:$T$1000,"Macro",$G$5:$G$1000,"&gt;0")=0,1/COUNTIFS($Q$5:$Q$1000,$Q88,$T$5:$T$1000,"Macro"),IF(AND(ISNUMBER($G88),N($G88)&gt;0),$G88,SUMIFS($G$5:$G$1000,$Q$5:$Q$1000,$Q88,$T$5:$T$1000,"Macro")/COUNTIFS($Q$5:$Q$1000,$Q88,$T$5:$T$1000,"Macro",$G$5:$G$1000,"&gt;0"))/(COUNTIFS($Q$5:$Q$1000,$Q88,$T$5:$T$1000,"Macro")*SUMIFS($G$5:$G$1000,$Q$5:$Q$1000,$Q88,$T$5:$T$1000,"Macro")/COUNTIFS($Q$5:$Q$1000,$Q88,$T$5:$T$1000,"Macro",$G$5:$G$1000,"&gt;0"))))</f>
        <v/>
      </c>
    </row>
    <row r="89">
      <c r="A89" s="55">
        <f>IF(NOT((COUNTA($B89:$K89)+COUNTA($O89))&gt;0),"",IF($T89="Macro",COUNTIFS($T$5:$T89,"Macro",$Q$5:$Q89,$Q89),IF(N($S89)=0,"?",COUNTIFS(INDEX($T$5:$T$1000,1):INDEX($T$5:$T$1000,$S89-4),"Macro",INDEX($Q$5:$Q$1000,1):INDEX($Q$5:$Q$1000,$S89-4),INDEX($Q$5:$Q$1000,$S89-4))&amp;"."&amp;COUNTIFS($S$5:$S89,$S89,$T$5:$T89,"Sub"))))</f>
        <v/>
      </c>
      <c r="B89" s="56" t="n"/>
      <c r="C89" s="57" t="n"/>
      <c r="D89" s="58" t="n"/>
      <c r="E89" s="58" t="n"/>
      <c r="F89" s="58" t="n"/>
      <c r="G89" s="59" t="n"/>
      <c r="H89" s="59" t="n"/>
      <c r="I89" s="59" t="n"/>
      <c r="J89" s="59" t="n"/>
      <c r="K89" s="59" t="n"/>
      <c r="L89" s="60">
        <f>IF(NOT((COUNTA($B89:$K89)+COUNTA($O89))&gt;0),"",IF(ISNUMBER($F89),1,IF(N($U89)&gt;0,AVERAGEIFS($V$5:$V$1000,$S$5:$S$1000,ROW(),$T$5:$T$1000,"Sub"),$V89)))</f>
        <v/>
      </c>
      <c r="M89" s="55">
        <f>IF($L89="","",IF($L89&gt;=1,"Completado",IF($L89&gt;0,"En curso","Pendiente")))</f>
        <v/>
      </c>
      <c r="N89" s="55">
        <f>IF(NOT((COUNTA($B89:$K89)+COUNTA($O89))&gt;0),"",IF(ISNUMBER($F89),IF(AND(ISNUMBER($E89),$F89&gt;$E89),"Cumplida con "&amp;($F89-$E89)&amp;IF($F89-$E89=1," día"," días")&amp;" de retraso","Cumplida"),IF(N($L89)&gt;=1,"Cumplida",IF(NOT(ISNUMBER($E89)),"Sin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plazo")))))))</f>
        <v/>
      </c>
      <c r="O89" s="57" t="n"/>
      <c r="P89" s="61">
        <f>IF(NOT((COUNTA($B89:$K89)+COUNTA($O89))&gt;0),"",IF((IF($C89="","Falta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",""))="","✔ OK","⚠ "&amp;LEFT(IF($C89="","Falta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",""),LEN(IF($C89="","Falta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",""))-3)))</f>
        <v/>
      </c>
      <c r="Q89" s="62">
        <f>IF(NOT((COUNTA($B89:$K89)+COUNTA($O89))&gt;0),"",IF(AND($T89="Sub",N($S89)&gt;0),IF(ISNUMBER(INDEX($D$5:$D$1000,$S89-4)),DATE(YEAR(INDEX($D$5:$D$1000,$S89-4)),MONTH(INDEX($D$5:$D$1000,$S89-4)),1),IF(ISNUMBER(INDEX($E$5:$E$1000,$S89-4)),DATE(YEAR(INDEX($E$5:$E$1000,$S89-4)),MONTH(INDEX($E$5:$E$1000,$S89-4)),1),MesCiclo)),IF(ISNUMBER($D89),DATE(YEAR($D89),MONTH($D89),1),IF(ISNUMBER($E89),DATE(YEAR($E89),MONTH($E89),1),MesCiclo))))</f>
        <v/>
      </c>
      <c r="R89" s="63">
        <f>IF(OR($Q89="",$Q89&lt;&gt;MesCiclo),"",COUNTIF($Q$5:$Q89,MesCiclo))</f>
        <v/>
      </c>
      <c r="S89" s="63">
        <f>IF($T89="","",IF($T89="Macro",ROW(),IFERROR(LOOKUP(2,1/($T$5:$T89="Macro"),ROW($T$5:$T89)),0)))</f>
        <v/>
      </c>
      <c r="T89" s="63">
        <f>IF(NOT((COUNTA($B89:$K89)+COUNTA($O89))&gt;0),"",IF($B89="Subactividad","Sub","Macro"))</f>
        <v/>
      </c>
      <c r="U89" s="63">
        <f>IF($T89="Macro",COUNTIFS($S$5:$S$1000,ROW(),$T$5:$T$1000,"Sub"),"")</f>
        <v/>
      </c>
      <c r="V89" s="63">
        <f>IF($T89="","",IF(ISNUMBER($F89),1,IFERROR(LOOKUP(2,1/($H89:$K89&lt;&gt;""),$H89:$K89),0)))</f>
        <v/>
      </c>
      <c r="W89" s="63">
        <f>IF($T89="","",IF(AND(ISNUMBER($F89),$F89&lt;=IF($Q89=MesCiclo,InicioCiclo,$Q89+MOD(2-WEEKDAY($Q89),7))+6),1,IF(ISNUMBER($H89),$H89,0)))</f>
        <v/>
      </c>
      <c r="X89" s="63">
        <f>IF($T89="","",IF(AND(ISNUMBER($F89),$F89&lt;=IF($Q89=MesCiclo,InicioCiclo,$Q89+MOD(2-WEEKDAY($Q89),7))+13),1,IF(ISNUMBER($I89),$I89,$W89)))</f>
        <v/>
      </c>
      <c r="Y89" s="63">
        <f>IF($T89="","",IF(AND(ISNUMBER($F89),$F89&lt;=IF($Q89=MesCiclo,InicioCiclo,$Q89+MOD(2-WEEKDAY($Q89),7))+20),1,IF(ISNUMBER($J89),$J89,$X89)))</f>
        <v/>
      </c>
      <c r="Z89" s="63">
        <f>IF($T89="","",IF(AND(ISNUMBER($F89),$F89&lt;=IF($Q89=MesCiclo,InicioCiclo,$Q89+MOD(2-WEEKDAY($Q89),7))+27),1,IF(ISNUMBER($K89),$K89,$Y89)))</f>
        <v/>
      </c>
      <c r="AA89" s="63">
        <f>IF($T89="","",IF(AND(ISNUMBER($F89),$F89&lt;=IF($Q89=MesCiclo,InicioCiclo,$Q89+MOD(2-WEEKDAY($Q89),7))+6),1,IF(N($U89)&gt;0,AVERAGEIFS($W$5:$W$1000,$S$5:$S$1000,ROW(),$T$5:$T$1000,"Sub"),$W89)))</f>
        <v/>
      </c>
      <c r="AB89" s="63">
        <f>IF($T89="","",IF(AND(ISNUMBER($F89),$F89&lt;=IF($Q89=MesCiclo,InicioCiclo,$Q89+MOD(2-WEEKDAY($Q89),7))+13),1,IF(N($U89)&gt;0,AVERAGEIFS($X$5:$X$1000,$S$5:$S$1000,ROW(),$T$5:$T$1000,"Sub"),$X89)))</f>
        <v/>
      </c>
      <c r="AC89" s="63">
        <f>IF($T89="","",IF(AND(ISNUMBER($F89),$F89&lt;=IF($Q89=MesCiclo,InicioCiclo,$Q89+MOD(2-WEEKDAY($Q89),7))+20),1,IF(N($U89)&gt;0,AVERAGEIFS($Y$5:$Y$1000,$S$5:$S$1000,ROW(),$T$5:$T$1000,"Sub"),$Y89)))</f>
        <v/>
      </c>
      <c r="AD89" s="63">
        <f>IF($T89="","",IF(AND(ISNUMBER($F89),$F89&lt;=IF($Q89=MesCiclo,InicioCiclo,$Q89+MOD(2-WEEKDAY($Q89),7))+27),1,IF(N($U89)&gt;0,AVERAGEIFS($Z$5:$Z$1000,$S$5:$S$1000,ROW(),$T$5:$T$1000,"Sub"),$Z89)))</f>
        <v/>
      </c>
      <c r="AE89" s="63">
        <f>IF($T89&lt;&gt;"Macro","",IF(COUNTIFS($Q$5:$Q$1000,$Q89,$T$5:$T$1000,"Macro",$G$5:$G$1000,"&gt;0")=0,1/COUNTIFS($Q$5:$Q$1000,$Q89,$T$5:$T$1000,"Macro"),IF(AND(ISNUMBER($G89),N($G89)&gt;0),$G89,SUMIFS($G$5:$G$1000,$Q$5:$Q$1000,$Q89,$T$5:$T$1000,"Macro")/COUNTIFS($Q$5:$Q$1000,$Q89,$T$5:$T$1000,"Macro",$G$5:$G$1000,"&gt;0"))/(COUNTIFS($Q$5:$Q$1000,$Q89,$T$5:$T$1000,"Macro")*SUMIFS($G$5:$G$1000,$Q$5:$Q$1000,$Q89,$T$5:$T$1000,"Macro")/COUNTIFS($Q$5:$Q$1000,$Q89,$T$5:$T$1000,"Macro",$G$5:$G$1000,"&gt;0"))))</f>
        <v/>
      </c>
    </row>
    <row r="90">
      <c r="A90" s="55">
        <f>IF(NOT((COUNTA($B90:$K90)+COUNTA($O90))&gt;0),"",IF($T90="Macro",COUNTIFS($T$5:$T90,"Macro",$Q$5:$Q90,$Q90),IF(N($S90)=0,"?",COUNTIFS(INDEX($T$5:$T$1000,1):INDEX($T$5:$T$1000,$S90-4),"Macro",INDEX($Q$5:$Q$1000,1):INDEX($Q$5:$Q$1000,$S90-4),INDEX($Q$5:$Q$1000,$S90-4))&amp;"."&amp;COUNTIFS($S$5:$S90,$S90,$T$5:$T90,"Sub"))))</f>
        <v/>
      </c>
      <c r="B90" s="56" t="n"/>
      <c r="C90" s="57" t="n"/>
      <c r="D90" s="58" t="n"/>
      <c r="E90" s="58" t="n"/>
      <c r="F90" s="58" t="n"/>
      <c r="G90" s="59" t="n"/>
      <c r="H90" s="59" t="n"/>
      <c r="I90" s="59" t="n"/>
      <c r="J90" s="59" t="n"/>
      <c r="K90" s="59" t="n"/>
      <c r="L90" s="60">
        <f>IF(NOT((COUNTA($B90:$K90)+COUNTA($O90))&gt;0),"",IF(ISNUMBER($F90),1,IF(N($U90)&gt;0,AVERAGEIFS($V$5:$V$1000,$S$5:$S$1000,ROW(),$T$5:$T$1000,"Sub"),$V90)))</f>
        <v/>
      </c>
      <c r="M90" s="55">
        <f>IF($L90="","",IF($L90&gt;=1,"Completado",IF($L90&gt;0,"En curso","Pendiente")))</f>
        <v/>
      </c>
      <c r="N90" s="55">
        <f>IF(NOT((COUNTA($B90:$K90)+COUNTA($O90))&gt;0),"",IF(ISNUMBER($F90),IF(AND(ISNUMBER($E90),$F90&gt;$E90),"Cumplida con "&amp;($F90-$E90)&amp;IF($F90-$E90=1," día"," días")&amp;" de retraso","Cumplida"),IF(N($L90)&gt;=1,"Cumplida",IF(NOT(ISNUMBER($E90)),"Sin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plazo")))))))</f>
        <v/>
      </c>
      <c r="O90" s="57" t="n"/>
      <c r="P90" s="61">
        <f>IF(NOT((COUNTA($B90:$K90)+COUNTA($O90))&gt;0),"",IF((IF($C90="","Falta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",""))="","✔ OK","⚠ "&amp;LEFT(IF($C90="","Falta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",""),LEN(IF($C90="","Falta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",""))-3)))</f>
        <v/>
      </c>
      <c r="Q90" s="62">
        <f>IF(NOT((COUNTA($B90:$K90)+COUNTA($O90))&gt;0),"",IF(AND($T90="Sub",N($S90)&gt;0),IF(ISNUMBER(INDEX($D$5:$D$1000,$S90-4)),DATE(YEAR(INDEX($D$5:$D$1000,$S90-4)),MONTH(INDEX($D$5:$D$1000,$S90-4)),1),IF(ISNUMBER(INDEX($E$5:$E$1000,$S90-4)),DATE(YEAR(INDEX($E$5:$E$1000,$S90-4)),MONTH(INDEX($E$5:$E$1000,$S90-4)),1),MesCiclo)),IF(ISNUMBER($D90),DATE(YEAR($D90),MONTH($D90),1),IF(ISNUMBER($E90),DATE(YEAR($E90),MONTH($E90),1),MesCiclo))))</f>
        <v/>
      </c>
      <c r="R90" s="63">
        <f>IF(OR($Q90="",$Q90&lt;&gt;MesCiclo),"",COUNTIF($Q$5:$Q90,MesCiclo))</f>
        <v/>
      </c>
      <c r="S90" s="63">
        <f>IF($T90="","",IF($T90="Macro",ROW(),IFERROR(LOOKUP(2,1/($T$5:$T90="Macro"),ROW($T$5:$T90)),0)))</f>
        <v/>
      </c>
      <c r="T90" s="63">
        <f>IF(NOT((COUNTA($B90:$K90)+COUNTA($O90))&gt;0),"",IF($B90="Subactividad","Sub","Macro"))</f>
        <v/>
      </c>
      <c r="U90" s="63">
        <f>IF($T90="Macro",COUNTIFS($S$5:$S$1000,ROW(),$T$5:$T$1000,"Sub"),"")</f>
        <v/>
      </c>
      <c r="V90" s="63">
        <f>IF($T90="","",IF(ISNUMBER($F90),1,IFERROR(LOOKUP(2,1/($H90:$K90&lt;&gt;""),$H90:$K90),0)))</f>
        <v/>
      </c>
      <c r="W90" s="63">
        <f>IF($T90="","",IF(AND(ISNUMBER($F90),$F90&lt;=IF($Q90=MesCiclo,InicioCiclo,$Q90+MOD(2-WEEKDAY($Q90),7))+6),1,IF(ISNUMBER($H90),$H90,0)))</f>
        <v/>
      </c>
      <c r="X90" s="63">
        <f>IF($T90="","",IF(AND(ISNUMBER($F90),$F90&lt;=IF($Q90=MesCiclo,InicioCiclo,$Q90+MOD(2-WEEKDAY($Q90),7))+13),1,IF(ISNUMBER($I90),$I90,$W90)))</f>
        <v/>
      </c>
      <c r="Y90" s="63">
        <f>IF($T90="","",IF(AND(ISNUMBER($F90),$F90&lt;=IF($Q90=MesCiclo,InicioCiclo,$Q90+MOD(2-WEEKDAY($Q90),7))+20),1,IF(ISNUMBER($J90),$J90,$X90)))</f>
        <v/>
      </c>
      <c r="Z90" s="63">
        <f>IF($T90="","",IF(AND(ISNUMBER($F90),$F90&lt;=IF($Q90=MesCiclo,InicioCiclo,$Q90+MOD(2-WEEKDAY($Q90),7))+27),1,IF(ISNUMBER($K90),$K90,$Y90)))</f>
        <v/>
      </c>
      <c r="AA90" s="63">
        <f>IF($T90="","",IF(AND(ISNUMBER($F90),$F90&lt;=IF($Q90=MesCiclo,InicioCiclo,$Q90+MOD(2-WEEKDAY($Q90),7))+6),1,IF(N($U90)&gt;0,AVERAGEIFS($W$5:$W$1000,$S$5:$S$1000,ROW(),$T$5:$T$1000,"Sub"),$W90)))</f>
        <v/>
      </c>
      <c r="AB90" s="63">
        <f>IF($T90="","",IF(AND(ISNUMBER($F90),$F90&lt;=IF($Q90=MesCiclo,InicioCiclo,$Q90+MOD(2-WEEKDAY($Q90),7))+13),1,IF(N($U90)&gt;0,AVERAGEIFS($X$5:$X$1000,$S$5:$S$1000,ROW(),$T$5:$T$1000,"Sub"),$X90)))</f>
        <v/>
      </c>
      <c r="AC90" s="63">
        <f>IF($T90="","",IF(AND(ISNUMBER($F90),$F90&lt;=IF($Q90=MesCiclo,InicioCiclo,$Q90+MOD(2-WEEKDAY($Q90),7))+20),1,IF(N($U90)&gt;0,AVERAGEIFS($Y$5:$Y$1000,$S$5:$S$1000,ROW(),$T$5:$T$1000,"Sub"),$Y90)))</f>
        <v/>
      </c>
      <c r="AD90" s="63">
        <f>IF($T90="","",IF(AND(ISNUMBER($F90),$F90&lt;=IF($Q90=MesCiclo,InicioCiclo,$Q90+MOD(2-WEEKDAY($Q90),7))+27),1,IF(N($U90)&gt;0,AVERAGEIFS($Z$5:$Z$1000,$S$5:$S$1000,ROW(),$T$5:$T$1000,"Sub"),$Z90)))</f>
        <v/>
      </c>
      <c r="AE90" s="63">
        <f>IF($T90&lt;&gt;"Macro","",IF(COUNTIFS($Q$5:$Q$1000,$Q90,$T$5:$T$1000,"Macro",$G$5:$G$1000,"&gt;0")=0,1/COUNTIFS($Q$5:$Q$1000,$Q90,$T$5:$T$1000,"Macro"),IF(AND(ISNUMBER($G90),N($G90)&gt;0),$G90,SUMIFS($G$5:$G$1000,$Q$5:$Q$1000,$Q90,$T$5:$T$1000,"Macro")/COUNTIFS($Q$5:$Q$1000,$Q90,$T$5:$T$1000,"Macro",$G$5:$G$1000,"&gt;0"))/(COUNTIFS($Q$5:$Q$1000,$Q90,$T$5:$T$1000,"Macro")*SUMIFS($G$5:$G$1000,$Q$5:$Q$1000,$Q90,$T$5:$T$1000,"Macro")/COUNTIFS($Q$5:$Q$1000,$Q90,$T$5:$T$1000,"Macro",$G$5:$G$1000,"&gt;0"))))</f>
        <v/>
      </c>
    </row>
    <row r="91">
      <c r="A91" s="55">
        <f>IF(NOT((COUNTA($B91:$K91)+COUNTA($O91))&gt;0),"",IF($T91="Macro",COUNTIFS($T$5:$T91,"Macro",$Q$5:$Q91,$Q91),IF(N($S91)=0,"?",COUNTIFS(INDEX($T$5:$T$1000,1):INDEX($T$5:$T$1000,$S91-4),"Macro",INDEX($Q$5:$Q$1000,1):INDEX($Q$5:$Q$1000,$S91-4),INDEX($Q$5:$Q$1000,$S91-4))&amp;"."&amp;COUNTIFS($S$5:$S91,$S91,$T$5:$T91,"Sub"))))</f>
        <v/>
      </c>
      <c r="B91" s="56" t="n"/>
      <c r="C91" s="57" t="n"/>
      <c r="D91" s="58" t="n"/>
      <c r="E91" s="58" t="n"/>
      <c r="F91" s="58" t="n"/>
      <c r="G91" s="59" t="n"/>
      <c r="H91" s="59" t="n"/>
      <c r="I91" s="59" t="n"/>
      <c r="J91" s="59" t="n"/>
      <c r="K91" s="59" t="n"/>
      <c r="L91" s="60">
        <f>IF(NOT((COUNTA($B91:$K91)+COUNTA($O91))&gt;0),"",IF(ISNUMBER($F91),1,IF(N($U91)&gt;0,AVERAGEIFS($V$5:$V$1000,$S$5:$S$1000,ROW(),$T$5:$T$1000,"Sub"),$V91)))</f>
        <v/>
      </c>
      <c r="M91" s="55">
        <f>IF($L91="","",IF($L91&gt;=1,"Completado",IF($L91&gt;0,"En curso","Pendiente")))</f>
        <v/>
      </c>
      <c r="N91" s="55">
        <f>IF(NOT((COUNTA($B91:$K91)+COUNTA($O91))&gt;0),"",IF(ISNUMBER($F91),IF(AND(ISNUMBER($E91),$F91&gt;$E91),"Cumplida con "&amp;($F91-$E91)&amp;IF($F91-$E91=1," día"," días")&amp;" de retraso","Cumplida"),IF(N($L91)&gt;=1,"Cumplida",IF(NOT(ISNUMBER($E91)),"Sin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plazo")))))))</f>
        <v/>
      </c>
      <c r="O91" s="57" t="n"/>
      <c r="P91" s="61">
        <f>IF(NOT((COUNTA($B91:$K91)+COUNTA($O91))&gt;0),"",IF((IF($C91="","Falta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",""))="","✔ OK","⚠ "&amp;LEFT(IF($C91="","Falta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",""),LEN(IF($C91="","Falta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",""))-3)))</f>
        <v/>
      </c>
      <c r="Q91" s="62">
        <f>IF(NOT((COUNTA($B91:$K91)+COUNTA($O91))&gt;0),"",IF(AND($T91="Sub",N($S91)&gt;0),IF(ISNUMBER(INDEX($D$5:$D$1000,$S91-4)),DATE(YEAR(INDEX($D$5:$D$1000,$S91-4)),MONTH(INDEX($D$5:$D$1000,$S91-4)),1),IF(ISNUMBER(INDEX($E$5:$E$1000,$S91-4)),DATE(YEAR(INDEX($E$5:$E$1000,$S91-4)),MONTH(INDEX($E$5:$E$1000,$S91-4)),1),MesCiclo)),IF(ISNUMBER($D91),DATE(YEAR($D91),MONTH($D91),1),IF(ISNUMBER($E91),DATE(YEAR($E91),MONTH($E91),1),MesCiclo))))</f>
        <v/>
      </c>
      <c r="R91" s="63">
        <f>IF(OR($Q91="",$Q91&lt;&gt;MesCiclo),"",COUNTIF($Q$5:$Q91,MesCiclo))</f>
        <v/>
      </c>
      <c r="S91" s="63">
        <f>IF($T91="","",IF($T91="Macro",ROW(),IFERROR(LOOKUP(2,1/($T$5:$T91="Macro"),ROW($T$5:$T91)),0)))</f>
        <v/>
      </c>
      <c r="T91" s="63">
        <f>IF(NOT((COUNTA($B91:$K91)+COUNTA($O91))&gt;0),"",IF($B91="Subactividad","Sub","Macro"))</f>
        <v/>
      </c>
      <c r="U91" s="63">
        <f>IF($T91="Macro",COUNTIFS($S$5:$S$1000,ROW(),$T$5:$T$1000,"Sub"),"")</f>
        <v/>
      </c>
      <c r="V91" s="63">
        <f>IF($T91="","",IF(ISNUMBER($F91),1,IFERROR(LOOKUP(2,1/($H91:$K91&lt;&gt;""),$H91:$K91),0)))</f>
        <v/>
      </c>
      <c r="W91" s="63">
        <f>IF($T91="","",IF(AND(ISNUMBER($F91),$F91&lt;=IF($Q91=MesCiclo,InicioCiclo,$Q91+MOD(2-WEEKDAY($Q91),7))+6),1,IF(ISNUMBER($H91),$H91,0)))</f>
        <v/>
      </c>
      <c r="X91" s="63">
        <f>IF($T91="","",IF(AND(ISNUMBER($F91),$F91&lt;=IF($Q91=MesCiclo,InicioCiclo,$Q91+MOD(2-WEEKDAY($Q91),7))+13),1,IF(ISNUMBER($I91),$I91,$W91)))</f>
        <v/>
      </c>
      <c r="Y91" s="63">
        <f>IF($T91="","",IF(AND(ISNUMBER($F91),$F91&lt;=IF($Q91=MesCiclo,InicioCiclo,$Q91+MOD(2-WEEKDAY($Q91),7))+20),1,IF(ISNUMBER($J91),$J91,$X91)))</f>
        <v/>
      </c>
      <c r="Z91" s="63">
        <f>IF($T91="","",IF(AND(ISNUMBER($F91),$F91&lt;=IF($Q91=MesCiclo,InicioCiclo,$Q91+MOD(2-WEEKDAY($Q91),7))+27),1,IF(ISNUMBER($K91),$K91,$Y91)))</f>
        <v/>
      </c>
      <c r="AA91" s="63">
        <f>IF($T91="","",IF(AND(ISNUMBER($F91),$F91&lt;=IF($Q91=MesCiclo,InicioCiclo,$Q91+MOD(2-WEEKDAY($Q91),7))+6),1,IF(N($U91)&gt;0,AVERAGEIFS($W$5:$W$1000,$S$5:$S$1000,ROW(),$T$5:$T$1000,"Sub"),$W91)))</f>
        <v/>
      </c>
      <c r="AB91" s="63">
        <f>IF($T91="","",IF(AND(ISNUMBER($F91),$F91&lt;=IF($Q91=MesCiclo,InicioCiclo,$Q91+MOD(2-WEEKDAY($Q91),7))+13),1,IF(N($U91)&gt;0,AVERAGEIFS($X$5:$X$1000,$S$5:$S$1000,ROW(),$T$5:$T$1000,"Sub"),$X91)))</f>
        <v/>
      </c>
      <c r="AC91" s="63">
        <f>IF($T91="","",IF(AND(ISNUMBER($F91),$F91&lt;=IF($Q91=MesCiclo,InicioCiclo,$Q91+MOD(2-WEEKDAY($Q91),7))+20),1,IF(N($U91)&gt;0,AVERAGEIFS($Y$5:$Y$1000,$S$5:$S$1000,ROW(),$T$5:$T$1000,"Sub"),$Y91)))</f>
        <v/>
      </c>
      <c r="AD91" s="63">
        <f>IF($T91="","",IF(AND(ISNUMBER($F91),$F91&lt;=IF($Q91=MesCiclo,InicioCiclo,$Q91+MOD(2-WEEKDAY($Q91),7))+27),1,IF(N($U91)&gt;0,AVERAGEIFS($Z$5:$Z$1000,$S$5:$S$1000,ROW(),$T$5:$T$1000,"Sub"),$Z91)))</f>
        <v/>
      </c>
      <c r="AE91" s="63">
        <f>IF($T91&lt;&gt;"Macro","",IF(COUNTIFS($Q$5:$Q$1000,$Q91,$T$5:$T$1000,"Macro",$G$5:$G$1000,"&gt;0")=0,1/COUNTIFS($Q$5:$Q$1000,$Q91,$T$5:$T$1000,"Macro"),IF(AND(ISNUMBER($G91),N($G91)&gt;0),$G91,SUMIFS($G$5:$G$1000,$Q$5:$Q$1000,$Q91,$T$5:$T$1000,"Macro")/COUNTIFS($Q$5:$Q$1000,$Q91,$T$5:$T$1000,"Macro",$G$5:$G$1000,"&gt;0"))/(COUNTIFS($Q$5:$Q$1000,$Q91,$T$5:$T$1000,"Macro")*SUMIFS($G$5:$G$1000,$Q$5:$Q$1000,$Q91,$T$5:$T$1000,"Macro")/COUNTIFS($Q$5:$Q$1000,$Q91,$T$5:$T$1000,"Macro",$G$5:$G$1000,"&gt;0"))))</f>
        <v/>
      </c>
    </row>
    <row r="92">
      <c r="A92" s="55">
        <f>IF(NOT((COUNTA($B92:$K92)+COUNTA($O92))&gt;0),"",IF($T92="Macro",COUNTIFS($T$5:$T92,"Macro",$Q$5:$Q92,$Q92),IF(N($S92)=0,"?",COUNTIFS(INDEX($T$5:$T$1000,1):INDEX($T$5:$T$1000,$S92-4),"Macro",INDEX($Q$5:$Q$1000,1):INDEX($Q$5:$Q$1000,$S92-4),INDEX($Q$5:$Q$1000,$S92-4))&amp;"."&amp;COUNTIFS($S$5:$S92,$S92,$T$5:$T92,"Sub"))))</f>
        <v/>
      </c>
      <c r="B92" s="56" t="n"/>
      <c r="C92" s="57" t="n"/>
      <c r="D92" s="58" t="n"/>
      <c r="E92" s="58" t="n"/>
      <c r="F92" s="58" t="n"/>
      <c r="G92" s="59" t="n"/>
      <c r="H92" s="59" t="n"/>
      <c r="I92" s="59" t="n"/>
      <c r="J92" s="59" t="n"/>
      <c r="K92" s="59" t="n"/>
      <c r="L92" s="60">
        <f>IF(NOT((COUNTA($B92:$K92)+COUNTA($O92))&gt;0),"",IF(ISNUMBER($F92),1,IF(N($U92)&gt;0,AVERAGEIFS($V$5:$V$1000,$S$5:$S$1000,ROW(),$T$5:$T$1000,"Sub"),$V92)))</f>
        <v/>
      </c>
      <c r="M92" s="55">
        <f>IF($L92="","",IF($L92&gt;=1,"Completado",IF($L92&gt;0,"En curso","Pendiente")))</f>
        <v/>
      </c>
      <c r="N92" s="55">
        <f>IF(NOT((COUNTA($B92:$K92)+COUNTA($O92))&gt;0),"",IF(ISNUMBER($F92),IF(AND(ISNUMBER($E92),$F92&gt;$E92),"Cumplida con "&amp;($F92-$E92)&amp;IF($F92-$E92=1," día"," días")&amp;" de retraso","Cumplida"),IF(N($L92)&gt;=1,"Cumplida",IF(NOT(ISNUMBER($E92)),"Sin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plazo")))))))</f>
        <v/>
      </c>
      <c r="O92" s="57" t="n"/>
      <c r="P92" s="61">
        <f>IF(NOT((COUNTA($B92:$K92)+COUNTA($O92))&gt;0),"",IF((IF($C92="","Falta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",""))="","✔ OK","⚠ "&amp;LEFT(IF($C92="","Falta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",""),LEN(IF($C92="","Falta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",""))-3)))</f>
        <v/>
      </c>
      <c r="Q92" s="62">
        <f>IF(NOT((COUNTA($B92:$K92)+COUNTA($O92))&gt;0),"",IF(AND($T92="Sub",N($S92)&gt;0),IF(ISNUMBER(INDEX($D$5:$D$1000,$S92-4)),DATE(YEAR(INDEX($D$5:$D$1000,$S92-4)),MONTH(INDEX($D$5:$D$1000,$S92-4)),1),IF(ISNUMBER(INDEX($E$5:$E$1000,$S92-4)),DATE(YEAR(INDEX($E$5:$E$1000,$S92-4)),MONTH(INDEX($E$5:$E$1000,$S92-4)),1),MesCiclo)),IF(ISNUMBER($D92),DATE(YEAR($D92),MONTH($D92),1),IF(ISNUMBER($E92),DATE(YEAR($E92),MONTH($E92),1),MesCiclo))))</f>
        <v/>
      </c>
      <c r="R92" s="63">
        <f>IF(OR($Q92="",$Q92&lt;&gt;MesCiclo),"",COUNTIF($Q$5:$Q92,MesCiclo))</f>
        <v/>
      </c>
      <c r="S92" s="63">
        <f>IF($T92="","",IF($T92="Macro",ROW(),IFERROR(LOOKUP(2,1/($T$5:$T92="Macro"),ROW($T$5:$T92)),0)))</f>
        <v/>
      </c>
      <c r="T92" s="63">
        <f>IF(NOT((COUNTA($B92:$K92)+COUNTA($O92))&gt;0),"",IF($B92="Subactividad","Sub","Macro"))</f>
        <v/>
      </c>
      <c r="U92" s="63">
        <f>IF($T92="Macro",COUNTIFS($S$5:$S$1000,ROW(),$T$5:$T$1000,"Sub"),"")</f>
        <v/>
      </c>
      <c r="V92" s="63">
        <f>IF($T92="","",IF(ISNUMBER($F92),1,IFERROR(LOOKUP(2,1/($H92:$K92&lt;&gt;""),$H92:$K92),0)))</f>
        <v/>
      </c>
      <c r="W92" s="63">
        <f>IF($T92="","",IF(AND(ISNUMBER($F92),$F92&lt;=IF($Q92=MesCiclo,InicioCiclo,$Q92+MOD(2-WEEKDAY($Q92),7))+6),1,IF(ISNUMBER($H92),$H92,0)))</f>
        <v/>
      </c>
      <c r="X92" s="63">
        <f>IF($T92="","",IF(AND(ISNUMBER($F92),$F92&lt;=IF($Q92=MesCiclo,InicioCiclo,$Q92+MOD(2-WEEKDAY($Q92),7))+13),1,IF(ISNUMBER($I92),$I92,$W92)))</f>
        <v/>
      </c>
      <c r="Y92" s="63">
        <f>IF($T92="","",IF(AND(ISNUMBER($F92),$F92&lt;=IF($Q92=MesCiclo,InicioCiclo,$Q92+MOD(2-WEEKDAY($Q92),7))+20),1,IF(ISNUMBER($J92),$J92,$X92)))</f>
        <v/>
      </c>
      <c r="Z92" s="63">
        <f>IF($T92="","",IF(AND(ISNUMBER($F92),$F92&lt;=IF($Q92=MesCiclo,InicioCiclo,$Q92+MOD(2-WEEKDAY($Q92),7))+27),1,IF(ISNUMBER($K92),$K92,$Y92)))</f>
        <v/>
      </c>
      <c r="AA92" s="63">
        <f>IF($T92="","",IF(AND(ISNUMBER($F92),$F92&lt;=IF($Q92=MesCiclo,InicioCiclo,$Q92+MOD(2-WEEKDAY($Q92),7))+6),1,IF(N($U92)&gt;0,AVERAGEIFS($W$5:$W$1000,$S$5:$S$1000,ROW(),$T$5:$T$1000,"Sub"),$W92)))</f>
        <v/>
      </c>
      <c r="AB92" s="63">
        <f>IF($T92="","",IF(AND(ISNUMBER($F92),$F92&lt;=IF($Q92=MesCiclo,InicioCiclo,$Q92+MOD(2-WEEKDAY($Q92),7))+13),1,IF(N($U92)&gt;0,AVERAGEIFS($X$5:$X$1000,$S$5:$S$1000,ROW(),$T$5:$T$1000,"Sub"),$X92)))</f>
        <v/>
      </c>
      <c r="AC92" s="63">
        <f>IF($T92="","",IF(AND(ISNUMBER($F92),$F92&lt;=IF($Q92=MesCiclo,InicioCiclo,$Q92+MOD(2-WEEKDAY($Q92),7))+20),1,IF(N($U92)&gt;0,AVERAGEIFS($Y$5:$Y$1000,$S$5:$S$1000,ROW(),$T$5:$T$1000,"Sub"),$Y92)))</f>
        <v/>
      </c>
      <c r="AD92" s="63">
        <f>IF($T92="","",IF(AND(ISNUMBER($F92),$F92&lt;=IF($Q92=MesCiclo,InicioCiclo,$Q92+MOD(2-WEEKDAY($Q92),7))+27),1,IF(N($U92)&gt;0,AVERAGEIFS($Z$5:$Z$1000,$S$5:$S$1000,ROW(),$T$5:$T$1000,"Sub"),$Z92)))</f>
        <v/>
      </c>
      <c r="AE92" s="63">
        <f>IF($T92&lt;&gt;"Macro","",IF(COUNTIFS($Q$5:$Q$1000,$Q92,$T$5:$T$1000,"Macro",$G$5:$G$1000,"&gt;0")=0,1/COUNTIFS($Q$5:$Q$1000,$Q92,$T$5:$T$1000,"Macro"),IF(AND(ISNUMBER($G92),N($G92)&gt;0),$G92,SUMIFS($G$5:$G$1000,$Q$5:$Q$1000,$Q92,$T$5:$T$1000,"Macro")/COUNTIFS($Q$5:$Q$1000,$Q92,$T$5:$T$1000,"Macro",$G$5:$G$1000,"&gt;0"))/(COUNTIFS($Q$5:$Q$1000,$Q92,$T$5:$T$1000,"Macro")*SUMIFS($G$5:$G$1000,$Q$5:$Q$1000,$Q92,$T$5:$T$1000,"Macro")/COUNTIFS($Q$5:$Q$1000,$Q92,$T$5:$T$1000,"Macro",$G$5:$G$1000,"&gt;0"))))</f>
        <v/>
      </c>
    </row>
    <row r="93">
      <c r="A93" s="55">
        <f>IF(NOT((COUNTA($B93:$K93)+COUNTA($O93))&gt;0),"",IF($T93="Macro",COUNTIFS($T$5:$T93,"Macro",$Q$5:$Q93,$Q93),IF(N($S93)=0,"?",COUNTIFS(INDEX($T$5:$T$1000,1):INDEX($T$5:$T$1000,$S93-4),"Macro",INDEX($Q$5:$Q$1000,1):INDEX($Q$5:$Q$1000,$S93-4),INDEX($Q$5:$Q$1000,$S93-4))&amp;"."&amp;COUNTIFS($S$5:$S93,$S93,$T$5:$T93,"Sub"))))</f>
        <v/>
      </c>
      <c r="B93" s="56" t="n"/>
      <c r="C93" s="57" t="n"/>
      <c r="D93" s="58" t="n"/>
      <c r="E93" s="58" t="n"/>
      <c r="F93" s="58" t="n"/>
      <c r="G93" s="59" t="n"/>
      <c r="H93" s="59" t="n"/>
      <c r="I93" s="59" t="n"/>
      <c r="J93" s="59" t="n"/>
      <c r="K93" s="59" t="n"/>
      <c r="L93" s="60">
        <f>IF(NOT((COUNTA($B93:$K93)+COUNTA($O93))&gt;0),"",IF(ISNUMBER($F93),1,IF(N($U93)&gt;0,AVERAGEIFS($V$5:$V$1000,$S$5:$S$1000,ROW(),$T$5:$T$1000,"Sub"),$V93)))</f>
        <v/>
      </c>
      <c r="M93" s="55">
        <f>IF($L93="","",IF($L93&gt;=1,"Completado",IF($L93&gt;0,"En curso","Pendiente")))</f>
        <v/>
      </c>
      <c r="N93" s="55">
        <f>IF(NOT((COUNTA($B93:$K93)+COUNTA($O93))&gt;0),"",IF(ISNUMBER($F93),IF(AND(ISNUMBER($E93),$F93&gt;$E93),"Cumplida con "&amp;($F93-$E93)&amp;IF($F93-$E93=1," día"," días")&amp;" de retraso","Cumplida"),IF(N($L93)&gt;=1,"Cumplida",IF(NOT(ISNUMBER($E93)),"Sin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plazo")))))))</f>
        <v/>
      </c>
      <c r="O93" s="57" t="n"/>
      <c r="P93" s="61">
        <f>IF(NOT((COUNTA($B93:$K93)+COUNTA($O93))&gt;0),"",IF((IF($C93="","Falta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",""))="","✔ OK","⚠ "&amp;LEFT(IF($C93="","Falta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",""),LEN(IF($C93="","Falta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",""))-3)))</f>
        <v/>
      </c>
      <c r="Q93" s="62">
        <f>IF(NOT((COUNTA($B93:$K93)+COUNTA($O93))&gt;0),"",IF(AND($T93="Sub",N($S93)&gt;0),IF(ISNUMBER(INDEX($D$5:$D$1000,$S93-4)),DATE(YEAR(INDEX($D$5:$D$1000,$S93-4)),MONTH(INDEX($D$5:$D$1000,$S93-4)),1),IF(ISNUMBER(INDEX($E$5:$E$1000,$S93-4)),DATE(YEAR(INDEX($E$5:$E$1000,$S93-4)),MONTH(INDEX($E$5:$E$1000,$S93-4)),1),MesCiclo)),IF(ISNUMBER($D93),DATE(YEAR($D93),MONTH($D93),1),IF(ISNUMBER($E93),DATE(YEAR($E93),MONTH($E93),1),MesCiclo))))</f>
        <v/>
      </c>
      <c r="R93" s="63">
        <f>IF(OR($Q93="",$Q93&lt;&gt;MesCiclo),"",COUNTIF($Q$5:$Q93,MesCiclo))</f>
        <v/>
      </c>
      <c r="S93" s="63">
        <f>IF($T93="","",IF($T93="Macro",ROW(),IFERROR(LOOKUP(2,1/($T$5:$T93="Macro"),ROW($T$5:$T93)),0)))</f>
        <v/>
      </c>
      <c r="T93" s="63">
        <f>IF(NOT((COUNTA($B93:$K93)+COUNTA($O93))&gt;0),"",IF($B93="Subactividad","Sub","Macro"))</f>
        <v/>
      </c>
      <c r="U93" s="63">
        <f>IF($T93="Macro",COUNTIFS($S$5:$S$1000,ROW(),$T$5:$T$1000,"Sub"),"")</f>
        <v/>
      </c>
      <c r="V93" s="63">
        <f>IF($T93="","",IF(ISNUMBER($F93),1,IFERROR(LOOKUP(2,1/($H93:$K93&lt;&gt;""),$H93:$K93),0)))</f>
        <v/>
      </c>
      <c r="W93" s="63">
        <f>IF($T93="","",IF(AND(ISNUMBER($F93),$F93&lt;=IF($Q93=MesCiclo,InicioCiclo,$Q93+MOD(2-WEEKDAY($Q93),7))+6),1,IF(ISNUMBER($H93),$H93,0)))</f>
        <v/>
      </c>
      <c r="X93" s="63">
        <f>IF($T93="","",IF(AND(ISNUMBER($F93),$F93&lt;=IF($Q93=MesCiclo,InicioCiclo,$Q93+MOD(2-WEEKDAY($Q93),7))+13),1,IF(ISNUMBER($I93),$I93,$W93)))</f>
        <v/>
      </c>
      <c r="Y93" s="63">
        <f>IF($T93="","",IF(AND(ISNUMBER($F93),$F93&lt;=IF($Q93=MesCiclo,InicioCiclo,$Q93+MOD(2-WEEKDAY($Q93),7))+20),1,IF(ISNUMBER($J93),$J93,$X93)))</f>
        <v/>
      </c>
      <c r="Z93" s="63">
        <f>IF($T93="","",IF(AND(ISNUMBER($F93),$F93&lt;=IF($Q93=MesCiclo,InicioCiclo,$Q93+MOD(2-WEEKDAY($Q93),7))+27),1,IF(ISNUMBER($K93),$K93,$Y93)))</f>
        <v/>
      </c>
      <c r="AA93" s="63">
        <f>IF($T93="","",IF(AND(ISNUMBER($F93),$F93&lt;=IF($Q93=MesCiclo,InicioCiclo,$Q93+MOD(2-WEEKDAY($Q93),7))+6),1,IF(N($U93)&gt;0,AVERAGEIFS($W$5:$W$1000,$S$5:$S$1000,ROW(),$T$5:$T$1000,"Sub"),$W93)))</f>
        <v/>
      </c>
      <c r="AB93" s="63">
        <f>IF($T93="","",IF(AND(ISNUMBER($F93),$F93&lt;=IF($Q93=MesCiclo,InicioCiclo,$Q93+MOD(2-WEEKDAY($Q93),7))+13),1,IF(N($U93)&gt;0,AVERAGEIFS($X$5:$X$1000,$S$5:$S$1000,ROW(),$T$5:$T$1000,"Sub"),$X93)))</f>
        <v/>
      </c>
      <c r="AC93" s="63">
        <f>IF($T93="","",IF(AND(ISNUMBER($F93),$F93&lt;=IF($Q93=MesCiclo,InicioCiclo,$Q93+MOD(2-WEEKDAY($Q93),7))+20),1,IF(N($U93)&gt;0,AVERAGEIFS($Y$5:$Y$1000,$S$5:$S$1000,ROW(),$T$5:$T$1000,"Sub"),$Y93)))</f>
        <v/>
      </c>
      <c r="AD93" s="63">
        <f>IF($T93="","",IF(AND(ISNUMBER($F93),$F93&lt;=IF($Q93=MesCiclo,InicioCiclo,$Q93+MOD(2-WEEKDAY($Q93),7))+27),1,IF(N($U93)&gt;0,AVERAGEIFS($Z$5:$Z$1000,$S$5:$S$1000,ROW(),$T$5:$T$1000,"Sub"),$Z93)))</f>
        <v/>
      </c>
      <c r="AE93" s="63">
        <f>IF($T93&lt;&gt;"Macro","",IF(COUNTIFS($Q$5:$Q$1000,$Q93,$T$5:$T$1000,"Macro",$G$5:$G$1000,"&gt;0")=0,1/COUNTIFS($Q$5:$Q$1000,$Q93,$T$5:$T$1000,"Macro"),IF(AND(ISNUMBER($G93),N($G93)&gt;0),$G93,SUMIFS($G$5:$G$1000,$Q$5:$Q$1000,$Q93,$T$5:$T$1000,"Macro")/COUNTIFS($Q$5:$Q$1000,$Q93,$T$5:$T$1000,"Macro",$G$5:$G$1000,"&gt;0"))/(COUNTIFS($Q$5:$Q$1000,$Q93,$T$5:$T$1000,"Macro")*SUMIFS($G$5:$G$1000,$Q$5:$Q$1000,$Q93,$T$5:$T$1000,"Macro")/COUNTIFS($Q$5:$Q$1000,$Q93,$T$5:$T$1000,"Macro",$G$5:$G$1000,"&gt;0"))))</f>
        <v/>
      </c>
    </row>
    <row r="94">
      <c r="A94" s="55">
        <f>IF(NOT((COUNTA($B94:$K94)+COUNTA($O94))&gt;0),"",IF($T94="Macro",COUNTIFS($T$5:$T94,"Macro",$Q$5:$Q94,$Q94),IF(N($S94)=0,"?",COUNTIFS(INDEX($T$5:$T$1000,1):INDEX($T$5:$T$1000,$S94-4),"Macro",INDEX($Q$5:$Q$1000,1):INDEX($Q$5:$Q$1000,$S94-4),INDEX($Q$5:$Q$1000,$S94-4))&amp;"."&amp;COUNTIFS($S$5:$S94,$S94,$T$5:$T94,"Sub"))))</f>
        <v/>
      </c>
      <c r="B94" s="56" t="n"/>
      <c r="C94" s="57" t="n"/>
      <c r="D94" s="58" t="n"/>
      <c r="E94" s="58" t="n"/>
      <c r="F94" s="58" t="n"/>
      <c r="G94" s="59" t="n"/>
      <c r="H94" s="59" t="n"/>
      <c r="I94" s="59" t="n"/>
      <c r="J94" s="59" t="n"/>
      <c r="K94" s="59" t="n"/>
      <c r="L94" s="60">
        <f>IF(NOT((COUNTA($B94:$K94)+COUNTA($O94))&gt;0),"",IF(ISNUMBER($F94),1,IF(N($U94)&gt;0,AVERAGEIFS($V$5:$V$1000,$S$5:$S$1000,ROW(),$T$5:$T$1000,"Sub"),$V94)))</f>
        <v/>
      </c>
      <c r="M94" s="55">
        <f>IF($L94="","",IF($L94&gt;=1,"Completado",IF($L94&gt;0,"En curso","Pendiente")))</f>
        <v/>
      </c>
      <c r="N94" s="55">
        <f>IF(NOT((COUNTA($B94:$K94)+COUNTA($O94))&gt;0),"",IF(ISNUMBER($F94),IF(AND(ISNUMBER($E94),$F94&gt;$E94),"Cumplida con "&amp;($F94-$E94)&amp;IF($F94-$E94=1," día"," días")&amp;" de retraso","Cumplida"),IF(N($L94)&gt;=1,"Cumplida",IF(NOT(ISNUMBER($E94)),"Sin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plazo")))))))</f>
        <v/>
      </c>
      <c r="O94" s="57" t="n"/>
      <c r="P94" s="61">
        <f>IF(NOT((COUNTA($B94:$K94)+COUNTA($O94))&gt;0),"",IF((IF($C94="","Falta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",""))="","✔ OK","⚠ "&amp;LEFT(IF($C94="","Falta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",""),LEN(IF($C94="","Falta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",""))-3)))</f>
        <v/>
      </c>
      <c r="Q94" s="62">
        <f>IF(NOT((COUNTA($B94:$K94)+COUNTA($O94))&gt;0),"",IF(AND($T94="Sub",N($S94)&gt;0),IF(ISNUMBER(INDEX($D$5:$D$1000,$S94-4)),DATE(YEAR(INDEX($D$5:$D$1000,$S94-4)),MONTH(INDEX($D$5:$D$1000,$S94-4)),1),IF(ISNUMBER(INDEX($E$5:$E$1000,$S94-4)),DATE(YEAR(INDEX($E$5:$E$1000,$S94-4)),MONTH(INDEX($E$5:$E$1000,$S94-4)),1),MesCiclo)),IF(ISNUMBER($D94),DATE(YEAR($D94),MONTH($D94),1),IF(ISNUMBER($E94),DATE(YEAR($E94),MONTH($E94),1),MesCiclo))))</f>
        <v/>
      </c>
      <c r="R94" s="63">
        <f>IF(OR($Q94="",$Q94&lt;&gt;MesCiclo),"",COUNTIF($Q$5:$Q94,MesCiclo))</f>
        <v/>
      </c>
      <c r="S94" s="63">
        <f>IF($T94="","",IF($T94="Macro",ROW(),IFERROR(LOOKUP(2,1/($T$5:$T94="Macro"),ROW($T$5:$T94)),0)))</f>
        <v/>
      </c>
      <c r="T94" s="63">
        <f>IF(NOT((COUNTA($B94:$K94)+COUNTA($O94))&gt;0),"",IF($B94="Subactividad","Sub","Macro"))</f>
        <v/>
      </c>
      <c r="U94" s="63">
        <f>IF($T94="Macro",COUNTIFS($S$5:$S$1000,ROW(),$T$5:$T$1000,"Sub"),"")</f>
        <v/>
      </c>
      <c r="V94" s="63">
        <f>IF($T94="","",IF(ISNUMBER($F94),1,IFERROR(LOOKUP(2,1/($H94:$K94&lt;&gt;""),$H94:$K94),0)))</f>
        <v/>
      </c>
      <c r="W94" s="63">
        <f>IF($T94="","",IF(AND(ISNUMBER($F94),$F94&lt;=IF($Q94=MesCiclo,InicioCiclo,$Q94+MOD(2-WEEKDAY($Q94),7))+6),1,IF(ISNUMBER($H94),$H94,0)))</f>
        <v/>
      </c>
      <c r="X94" s="63">
        <f>IF($T94="","",IF(AND(ISNUMBER($F94),$F94&lt;=IF($Q94=MesCiclo,InicioCiclo,$Q94+MOD(2-WEEKDAY($Q94),7))+13),1,IF(ISNUMBER($I94),$I94,$W94)))</f>
        <v/>
      </c>
      <c r="Y94" s="63">
        <f>IF($T94="","",IF(AND(ISNUMBER($F94),$F94&lt;=IF($Q94=MesCiclo,InicioCiclo,$Q94+MOD(2-WEEKDAY($Q94),7))+20),1,IF(ISNUMBER($J94),$J94,$X94)))</f>
        <v/>
      </c>
      <c r="Z94" s="63">
        <f>IF($T94="","",IF(AND(ISNUMBER($F94),$F94&lt;=IF($Q94=MesCiclo,InicioCiclo,$Q94+MOD(2-WEEKDAY($Q94),7))+27),1,IF(ISNUMBER($K94),$K94,$Y94)))</f>
        <v/>
      </c>
      <c r="AA94" s="63">
        <f>IF($T94="","",IF(AND(ISNUMBER($F94),$F94&lt;=IF($Q94=MesCiclo,InicioCiclo,$Q94+MOD(2-WEEKDAY($Q94),7))+6),1,IF(N($U94)&gt;0,AVERAGEIFS($W$5:$W$1000,$S$5:$S$1000,ROW(),$T$5:$T$1000,"Sub"),$W94)))</f>
        <v/>
      </c>
      <c r="AB94" s="63">
        <f>IF($T94="","",IF(AND(ISNUMBER($F94),$F94&lt;=IF($Q94=MesCiclo,InicioCiclo,$Q94+MOD(2-WEEKDAY($Q94),7))+13),1,IF(N($U94)&gt;0,AVERAGEIFS($X$5:$X$1000,$S$5:$S$1000,ROW(),$T$5:$T$1000,"Sub"),$X94)))</f>
        <v/>
      </c>
      <c r="AC94" s="63">
        <f>IF($T94="","",IF(AND(ISNUMBER($F94),$F94&lt;=IF($Q94=MesCiclo,InicioCiclo,$Q94+MOD(2-WEEKDAY($Q94),7))+20),1,IF(N($U94)&gt;0,AVERAGEIFS($Y$5:$Y$1000,$S$5:$S$1000,ROW(),$T$5:$T$1000,"Sub"),$Y94)))</f>
        <v/>
      </c>
      <c r="AD94" s="63">
        <f>IF($T94="","",IF(AND(ISNUMBER($F94),$F94&lt;=IF($Q94=MesCiclo,InicioCiclo,$Q94+MOD(2-WEEKDAY($Q94),7))+27),1,IF(N($U94)&gt;0,AVERAGEIFS($Z$5:$Z$1000,$S$5:$S$1000,ROW(),$T$5:$T$1000,"Sub"),$Z94)))</f>
        <v/>
      </c>
      <c r="AE94" s="63">
        <f>IF($T94&lt;&gt;"Macro","",IF(COUNTIFS($Q$5:$Q$1000,$Q94,$T$5:$T$1000,"Macro",$G$5:$G$1000,"&gt;0")=0,1/COUNTIFS($Q$5:$Q$1000,$Q94,$T$5:$T$1000,"Macro"),IF(AND(ISNUMBER($G94),N($G94)&gt;0),$G94,SUMIFS($G$5:$G$1000,$Q$5:$Q$1000,$Q94,$T$5:$T$1000,"Macro")/COUNTIFS($Q$5:$Q$1000,$Q94,$T$5:$T$1000,"Macro",$G$5:$G$1000,"&gt;0"))/(COUNTIFS($Q$5:$Q$1000,$Q94,$T$5:$T$1000,"Macro")*SUMIFS($G$5:$G$1000,$Q$5:$Q$1000,$Q94,$T$5:$T$1000,"Macro")/COUNTIFS($Q$5:$Q$1000,$Q94,$T$5:$T$1000,"Macro",$G$5:$G$1000,"&gt;0"))))</f>
        <v/>
      </c>
    </row>
    <row r="95">
      <c r="A95" s="55">
        <f>IF(NOT((COUNTA($B95:$K95)+COUNTA($O95))&gt;0),"",IF($T95="Macro",COUNTIFS($T$5:$T95,"Macro",$Q$5:$Q95,$Q95),IF(N($S95)=0,"?",COUNTIFS(INDEX($T$5:$T$1000,1):INDEX($T$5:$T$1000,$S95-4),"Macro",INDEX($Q$5:$Q$1000,1):INDEX($Q$5:$Q$1000,$S95-4),INDEX($Q$5:$Q$1000,$S95-4))&amp;"."&amp;COUNTIFS($S$5:$S95,$S95,$T$5:$T95,"Sub"))))</f>
        <v/>
      </c>
      <c r="B95" s="56" t="n"/>
      <c r="C95" s="57" t="n"/>
      <c r="D95" s="58" t="n"/>
      <c r="E95" s="58" t="n"/>
      <c r="F95" s="58" t="n"/>
      <c r="G95" s="59" t="n"/>
      <c r="H95" s="59" t="n"/>
      <c r="I95" s="59" t="n"/>
      <c r="J95" s="59" t="n"/>
      <c r="K95" s="59" t="n"/>
      <c r="L95" s="60">
        <f>IF(NOT((COUNTA($B95:$K95)+COUNTA($O95))&gt;0),"",IF(ISNUMBER($F95),1,IF(N($U95)&gt;0,AVERAGEIFS($V$5:$V$1000,$S$5:$S$1000,ROW(),$T$5:$T$1000,"Sub"),$V95)))</f>
        <v/>
      </c>
      <c r="M95" s="55">
        <f>IF($L95="","",IF($L95&gt;=1,"Completado",IF($L95&gt;0,"En curso","Pendiente")))</f>
        <v/>
      </c>
      <c r="N95" s="55">
        <f>IF(NOT((COUNTA($B95:$K95)+COUNTA($O95))&gt;0),"",IF(ISNUMBER($F95),IF(AND(ISNUMBER($E95),$F95&gt;$E95),"Cumplida con "&amp;($F95-$E95)&amp;IF($F95-$E95=1," día"," días")&amp;" de retraso","Cumplida"),IF(N($L95)&gt;=1,"Cumplida",IF(NOT(ISNUMBER($E95)),"Sin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plazo")))))))</f>
        <v/>
      </c>
      <c r="O95" s="57" t="n"/>
      <c r="P95" s="61">
        <f>IF(NOT((COUNTA($B95:$K95)+COUNTA($O95))&gt;0),"",IF((IF($C95="","Falta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",""))="","✔ OK","⚠ "&amp;LEFT(IF($C95="","Falta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",""),LEN(IF($C95="","Falta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",""))-3)))</f>
        <v/>
      </c>
      <c r="Q95" s="62">
        <f>IF(NOT((COUNTA($B95:$K95)+COUNTA($O95))&gt;0),"",IF(AND($T95="Sub",N($S95)&gt;0),IF(ISNUMBER(INDEX($D$5:$D$1000,$S95-4)),DATE(YEAR(INDEX($D$5:$D$1000,$S95-4)),MONTH(INDEX($D$5:$D$1000,$S95-4)),1),IF(ISNUMBER(INDEX($E$5:$E$1000,$S95-4)),DATE(YEAR(INDEX($E$5:$E$1000,$S95-4)),MONTH(INDEX($E$5:$E$1000,$S95-4)),1),MesCiclo)),IF(ISNUMBER($D95),DATE(YEAR($D95),MONTH($D95),1),IF(ISNUMBER($E95),DATE(YEAR($E95),MONTH($E95),1),MesCiclo))))</f>
        <v/>
      </c>
      <c r="R95" s="63">
        <f>IF(OR($Q95="",$Q95&lt;&gt;MesCiclo),"",COUNTIF($Q$5:$Q95,MesCiclo))</f>
        <v/>
      </c>
      <c r="S95" s="63">
        <f>IF($T95="","",IF($T95="Macro",ROW(),IFERROR(LOOKUP(2,1/($T$5:$T95="Macro"),ROW($T$5:$T95)),0)))</f>
        <v/>
      </c>
      <c r="T95" s="63">
        <f>IF(NOT((COUNTA($B95:$K95)+COUNTA($O95))&gt;0),"",IF($B95="Subactividad","Sub","Macro"))</f>
        <v/>
      </c>
      <c r="U95" s="63">
        <f>IF($T95="Macro",COUNTIFS($S$5:$S$1000,ROW(),$T$5:$T$1000,"Sub"),"")</f>
        <v/>
      </c>
      <c r="V95" s="63">
        <f>IF($T95="","",IF(ISNUMBER($F95),1,IFERROR(LOOKUP(2,1/($H95:$K95&lt;&gt;""),$H95:$K95),0)))</f>
        <v/>
      </c>
      <c r="W95" s="63">
        <f>IF($T95="","",IF(AND(ISNUMBER($F95),$F95&lt;=IF($Q95=MesCiclo,InicioCiclo,$Q95+MOD(2-WEEKDAY($Q95),7))+6),1,IF(ISNUMBER($H95),$H95,0)))</f>
        <v/>
      </c>
      <c r="X95" s="63">
        <f>IF($T95="","",IF(AND(ISNUMBER($F95),$F95&lt;=IF($Q95=MesCiclo,InicioCiclo,$Q95+MOD(2-WEEKDAY($Q95),7))+13),1,IF(ISNUMBER($I95),$I95,$W95)))</f>
        <v/>
      </c>
      <c r="Y95" s="63">
        <f>IF($T95="","",IF(AND(ISNUMBER($F95),$F95&lt;=IF($Q95=MesCiclo,InicioCiclo,$Q95+MOD(2-WEEKDAY($Q95),7))+20),1,IF(ISNUMBER($J95),$J95,$X95)))</f>
        <v/>
      </c>
      <c r="Z95" s="63">
        <f>IF($T95="","",IF(AND(ISNUMBER($F95),$F95&lt;=IF($Q95=MesCiclo,InicioCiclo,$Q95+MOD(2-WEEKDAY($Q95),7))+27),1,IF(ISNUMBER($K95),$K95,$Y95)))</f>
        <v/>
      </c>
      <c r="AA95" s="63">
        <f>IF($T95="","",IF(AND(ISNUMBER($F95),$F95&lt;=IF($Q95=MesCiclo,InicioCiclo,$Q95+MOD(2-WEEKDAY($Q95),7))+6),1,IF(N($U95)&gt;0,AVERAGEIFS($W$5:$W$1000,$S$5:$S$1000,ROW(),$T$5:$T$1000,"Sub"),$W95)))</f>
        <v/>
      </c>
      <c r="AB95" s="63">
        <f>IF($T95="","",IF(AND(ISNUMBER($F95),$F95&lt;=IF($Q95=MesCiclo,InicioCiclo,$Q95+MOD(2-WEEKDAY($Q95),7))+13),1,IF(N($U95)&gt;0,AVERAGEIFS($X$5:$X$1000,$S$5:$S$1000,ROW(),$T$5:$T$1000,"Sub"),$X95)))</f>
        <v/>
      </c>
      <c r="AC95" s="63">
        <f>IF($T95="","",IF(AND(ISNUMBER($F95),$F95&lt;=IF($Q95=MesCiclo,InicioCiclo,$Q95+MOD(2-WEEKDAY($Q95),7))+20),1,IF(N($U95)&gt;0,AVERAGEIFS($Y$5:$Y$1000,$S$5:$S$1000,ROW(),$T$5:$T$1000,"Sub"),$Y95)))</f>
        <v/>
      </c>
      <c r="AD95" s="63">
        <f>IF($T95="","",IF(AND(ISNUMBER($F95),$F95&lt;=IF($Q95=MesCiclo,InicioCiclo,$Q95+MOD(2-WEEKDAY($Q95),7))+27),1,IF(N($U95)&gt;0,AVERAGEIFS($Z$5:$Z$1000,$S$5:$S$1000,ROW(),$T$5:$T$1000,"Sub"),$Z95)))</f>
        <v/>
      </c>
      <c r="AE95" s="63">
        <f>IF($T95&lt;&gt;"Macro","",IF(COUNTIFS($Q$5:$Q$1000,$Q95,$T$5:$T$1000,"Macro",$G$5:$G$1000,"&gt;0")=0,1/COUNTIFS($Q$5:$Q$1000,$Q95,$T$5:$T$1000,"Macro"),IF(AND(ISNUMBER($G95),N($G95)&gt;0),$G95,SUMIFS($G$5:$G$1000,$Q$5:$Q$1000,$Q95,$T$5:$T$1000,"Macro")/COUNTIFS($Q$5:$Q$1000,$Q95,$T$5:$T$1000,"Macro",$G$5:$G$1000,"&gt;0"))/(COUNTIFS($Q$5:$Q$1000,$Q95,$T$5:$T$1000,"Macro")*SUMIFS($G$5:$G$1000,$Q$5:$Q$1000,$Q95,$T$5:$T$1000,"Macro")/COUNTIFS($Q$5:$Q$1000,$Q95,$T$5:$T$1000,"Macro",$G$5:$G$1000,"&gt;0"))))</f>
        <v/>
      </c>
    </row>
    <row r="96">
      <c r="A96" s="55">
        <f>IF(NOT((COUNTA($B96:$K96)+COUNTA($O96))&gt;0),"",IF($T96="Macro",COUNTIFS($T$5:$T96,"Macro",$Q$5:$Q96,$Q96),IF(N($S96)=0,"?",COUNTIFS(INDEX($T$5:$T$1000,1):INDEX($T$5:$T$1000,$S96-4),"Macro",INDEX($Q$5:$Q$1000,1):INDEX($Q$5:$Q$1000,$S96-4),INDEX($Q$5:$Q$1000,$S96-4))&amp;"."&amp;COUNTIFS($S$5:$S96,$S96,$T$5:$T96,"Sub"))))</f>
        <v/>
      </c>
      <c r="B96" s="56" t="n"/>
      <c r="C96" s="57" t="n"/>
      <c r="D96" s="58" t="n"/>
      <c r="E96" s="58" t="n"/>
      <c r="F96" s="58" t="n"/>
      <c r="G96" s="59" t="n"/>
      <c r="H96" s="59" t="n"/>
      <c r="I96" s="59" t="n"/>
      <c r="J96" s="59" t="n"/>
      <c r="K96" s="59" t="n"/>
      <c r="L96" s="60">
        <f>IF(NOT((COUNTA($B96:$K96)+COUNTA($O96))&gt;0),"",IF(ISNUMBER($F96),1,IF(N($U96)&gt;0,AVERAGEIFS($V$5:$V$1000,$S$5:$S$1000,ROW(),$T$5:$T$1000,"Sub"),$V96)))</f>
        <v/>
      </c>
      <c r="M96" s="55">
        <f>IF($L96="","",IF($L96&gt;=1,"Completado",IF($L96&gt;0,"En curso","Pendiente")))</f>
        <v/>
      </c>
      <c r="N96" s="55">
        <f>IF(NOT((COUNTA($B96:$K96)+COUNTA($O96))&gt;0),"",IF(ISNUMBER($F96),IF(AND(ISNUMBER($E96),$F96&gt;$E96),"Cumplida con "&amp;($F96-$E96)&amp;IF($F96-$E96=1," día"," días")&amp;" de retraso","Cumplida"),IF(N($L96)&gt;=1,"Cumplida",IF(NOT(ISNUMBER($E96)),"Sin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plazo")))))))</f>
        <v/>
      </c>
      <c r="O96" s="57" t="n"/>
      <c r="P96" s="61">
        <f>IF(NOT((COUNTA($B96:$K96)+COUNTA($O96))&gt;0),"",IF((IF($C96="","Falta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",""))="","✔ OK","⚠ "&amp;LEFT(IF($C96="","Falta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",""),LEN(IF($C96="","Falta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",""))-3)))</f>
        <v/>
      </c>
      <c r="Q96" s="62">
        <f>IF(NOT((COUNTA($B96:$K96)+COUNTA($O96))&gt;0),"",IF(AND($T96="Sub",N($S96)&gt;0),IF(ISNUMBER(INDEX($D$5:$D$1000,$S96-4)),DATE(YEAR(INDEX($D$5:$D$1000,$S96-4)),MONTH(INDEX($D$5:$D$1000,$S96-4)),1),IF(ISNUMBER(INDEX($E$5:$E$1000,$S96-4)),DATE(YEAR(INDEX($E$5:$E$1000,$S96-4)),MONTH(INDEX($E$5:$E$1000,$S96-4)),1),MesCiclo)),IF(ISNUMBER($D96),DATE(YEAR($D96),MONTH($D96),1),IF(ISNUMBER($E96),DATE(YEAR($E96),MONTH($E96),1),MesCiclo))))</f>
        <v/>
      </c>
      <c r="R96" s="63">
        <f>IF(OR($Q96="",$Q96&lt;&gt;MesCiclo),"",COUNTIF($Q$5:$Q96,MesCiclo))</f>
        <v/>
      </c>
      <c r="S96" s="63">
        <f>IF($T96="","",IF($T96="Macro",ROW(),IFERROR(LOOKUP(2,1/($T$5:$T96="Macro"),ROW($T$5:$T96)),0)))</f>
        <v/>
      </c>
      <c r="T96" s="63">
        <f>IF(NOT((COUNTA($B96:$K96)+COUNTA($O96))&gt;0),"",IF($B96="Subactividad","Sub","Macro"))</f>
        <v/>
      </c>
      <c r="U96" s="63">
        <f>IF($T96="Macro",COUNTIFS($S$5:$S$1000,ROW(),$T$5:$T$1000,"Sub"),"")</f>
        <v/>
      </c>
      <c r="V96" s="63">
        <f>IF($T96="","",IF(ISNUMBER($F96),1,IFERROR(LOOKUP(2,1/($H96:$K96&lt;&gt;""),$H96:$K96),0)))</f>
        <v/>
      </c>
      <c r="W96" s="63">
        <f>IF($T96="","",IF(AND(ISNUMBER($F96),$F96&lt;=IF($Q96=MesCiclo,InicioCiclo,$Q96+MOD(2-WEEKDAY($Q96),7))+6),1,IF(ISNUMBER($H96),$H96,0)))</f>
        <v/>
      </c>
      <c r="X96" s="63">
        <f>IF($T96="","",IF(AND(ISNUMBER($F96),$F96&lt;=IF($Q96=MesCiclo,InicioCiclo,$Q96+MOD(2-WEEKDAY($Q96),7))+13),1,IF(ISNUMBER($I96),$I96,$W96)))</f>
        <v/>
      </c>
      <c r="Y96" s="63">
        <f>IF($T96="","",IF(AND(ISNUMBER($F96),$F96&lt;=IF($Q96=MesCiclo,InicioCiclo,$Q96+MOD(2-WEEKDAY($Q96),7))+20),1,IF(ISNUMBER($J96),$J96,$X96)))</f>
        <v/>
      </c>
      <c r="Z96" s="63">
        <f>IF($T96="","",IF(AND(ISNUMBER($F96),$F96&lt;=IF($Q96=MesCiclo,InicioCiclo,$Q96+MOD(2-WEEKDAY($Q96),7))+27),1,IF(ISNUMBER($K96),$K96,$Y96)))</f>
        <v/>
      </c>
      <c r="AA96" s="63">
        <f>IF($T96="","",IF(AND(ISNUMBER($F96),$F96&lt;=IF($Q96=MesCiclo,InicioCiclo,$Q96+MOD(2-WEEKDAY($Q96),7))+6),1,IF(N($U96)&gt;0,AVERAGEIFS($W$5:$W$1000,$S$5:$S$1000,ROW(),$T$5:$T$1000,"Sub"),$W96)))</f>
        <v/>
      </c>
      <c r="AB96" s="63">
        <f>IF($T96="","",IF(AND(ISNUMBER($F96),$F96&lt;=IF($Q96=MesCiclo,InicioCiclo,$Q96+MOD(2-WEEKDAY($Q96),7))+13),1,IF(N($U96)&gt;0,AVERAGEIFS($X$5:$X$1000,$S$5:$S$1000,ROW(),$T$5:$T$1000,"Sub"),$X96)))</f>
        <v/>
      </c>
      <c r="AC96" s="63">
        <f>IF($T96="","",IF(AND(ISNUMBER($F96),$F96&lt;=IF($Q96=MesCiclo,InicioCiclo,$Q96+MOD(2-WEEKDAY($Q96),7))+20),1,IF(N($U96)&gt;0,AVERAGEIFS($Y$5:$Y$1000,$S$5:$S$1000,ROW(),$T$5:$T$1000,"Sub"),$Y96)))</f>
        <v/>
      </c>
      <c r="AD96" s="63">
        <f>IF($T96="","",IF(AND(ISNUMBER($F96),$F96&lt;=IF($Q96=MesCiclo,InicioCiclo,$Q96+MOD(2-WEEKDAY($Q96),7))+27),1,IF(N($U96)&gt;0,AVERAGEIFS($Z$5:$Z$1000,$S$5:$S$1000,ROW(),$T$5:$T$1000,"Sub"),$Z96)))</f>
        <v/>
      </c>
      <c r="AE96" s="63">
        <f>IF($T96&lt;&gt;"Macro","",IF(COUNTIFS($Q$5:$Q$1000,$Q96,$T$5:$T$1000,"Macro",$G$5:$G$1000,"&gt;0")=0,1/COUNTIFS($Q$5:$Q$1000,$Q96,$T$5:$T$1000,"Macro"),IF(AND(ISNUMBER($G96),N($G96)&gt;0),$G96,SUMIFS($G$5:$G$1000,$Q$5:$Q$1000,$Q96,$T$5:$T$1000,"Macro")/COUNTIFS($Q$5:$Q$1000,$Q96,$T$5:$T$1000,"Macro",$G$5:$G$1000,"&gt;0"))/(COUNTIFS($Q$5:$Q$1000,$Q96,$T$5:$T$1000,"Macro")*SUMIFS($G$5:$G$1000,$Q$5:$Q$1000,$Q96,$T$5:$T$1000,"Macro")/COUNTIFS($Q$5:$Q$1000,$Q96,$T$5:$T$1000,"Macro",$G$5:$G$1000,"&gt;0"))))</f>
        <v/>
      </c>
    </row>
    <row r="97">
      <c r="A97" s="55">
        <f>IF(NOT((COUNTA($B97:$K97)+COUNTA($O97))&gt;0),"",IF($T97="Macro",COUNTIFS($T$5:$T97,"Macro",$Q$5:$Q97,$Q97),IF(N($S97)=0,"?",COUNTIFS(INDEX($T$5:$T$1000,1):INDEX($T$5:$T$1000,$S97-4),"Macro",INDEX($Q$5:$Q$1000,1):INDEX($Q$5:$Q$1000,$S97-4),INDEX($Q$5:$Q$1000,$S97-4))&amp;"."&amp;COUNTIFS($S$5:$S97,$S97,$T$5:$T97,"Sub"))))</f>
        <v/>
      </c>
      <c r="B97" s="56" t="n"/>
      <c r="C97" s="57" t="n"/>
      <c r="D97" s="58" t="n"/>
      <c r="E97" s="58" t="n"/>
      <c r="F97" s="58" t="n"/>
      <c r="G97" s="59" t="n"/>
      <c r="H97" s="59" t="n"/>
      <c r="I97" s="59" t="n"/>
      <c r="J97" s="59" t="n"/>
      <c r="K97" s="59" t="n"/>
      <c r="L97" s="60">
        <f>IF(NOT((COUNTA($B97:$K97)+COUNTA($O97))&gt;0),"",IF(ISNUMBER($F97),1,IF(N($U97)&gt;0,AVERAGEIFS($V$5:$V$1000,$S$5:$S$1000,ROW(),$T$5:$T$1000,"Sub"),$V97)))</f>
        <v/>
      </c>
      <c r="M97" s="55">
        <f>IF($L97="","",IF($L97&gt;=1,"Completado",IF($L97&gt;0,"En curso","Pendiente")))</f>
        <v/>
      </c>
      <c r="N97" s="55">
        <f>IF(NOT((COUNTA($B97:$K97)+COUNTA($O97))&gt;0),"",IF(ISNUMBER($F97),IF(AND(ISNUMBER($E97),$F97&gt;$E97),"Cumplida con "&amp;($F97-$E97)&amp;IF($F97-$E97=1," día"," días")&amp;" de retraso","Cumplida"),IF(N($L97)&gt;=1,"Cumplida",IF(NOT(ISNUMBER($E97)),"Sin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plazo")))))))</f>
        <v/>
      </c>
      <c r="O97" s="57" t="n"/>
      <c r="P97" s="61">
        <f>IF(NOT((COUNTA($B97:$K97)+COUNTA($O97))&gt;0),"",IF((IF($C97="","Falta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",""))="","✔ OK","⚠ "&amp;LEFT(IF($C97="","Falta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",""),LEN(IF($C97="","Falta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",""))-3)))</f>
        <v/>
      </c>
      <c r="Q97" s="62">
        <f>IF(NOT((COUNTA($B97:$K97)+COUNTA($O97))&gt;0),"",IF(AND($T97="Sub",N($S97)&gt;0),IF(ISNUMBER(INDEX($D$5:$D$1000,$S97-4)),DATE(YEAR(INDEX($D$5:$D$1000,$S97-4)),MONTH(INDEX($D$5:$D$1000,$S97-4)),1),IF(ISNUMBER(INDEX($E$5:$E$1000,$S97-4)),DATE(YEAR(INDEX($E$5:$E$1000,$S97-4)),MONTH(INDEX($E$5:$E$1000,$S97-4)),1),MesCiclo)),IF(ISNUMBER($D97),DATE(YEAR($D97),MONTH($D97),1),IF(ISNUMBER($E97),DATE(YEAR($E97),MONTH($E97),1),MesCiclo))))</f>
        <v/>
      </c>
      <c r="R97" s="63">
        <f>IF(OR($Q97="",$Q97&lt;&gt;MesCiclo),"",COUNTIF($Q$5:$Q97,MesCiclo))</f>
        <v/>
      </c>
      <c r="S97" s="63">
        <f>IF($T97="","",IF($T97="Macro",ROW(),IFERROR(LOOKUP(2,1/($T$5:$T97="Macro"),ROW($T$5:$T97)),0)))</f>
        <v/>
      </c>
      <c r="T97" s="63">
        <f>IF(NOT((COUNTA($B97:$K97)+COUNTA($O97))&gt;0),"",IF($B97="Subactividad","Sub","Macro"))</f>
        <v/>
      </c>
      <c r="U97" s="63">
        <f>IF($T97="Macro",COUNTIFS($S$5:$S$1000,ROW(),$T$5:$T$1000,"Sub"),"")</f>
        <v/>
      </c>
      <c r="V97" s="63">
        <f>IF($T97="","",IF(ISNUMBER($F97),1,IFERROR(LOOKUP(2,1/($H97:$K97&lt;&gt;""),$H97:$K97),0)))</f>
        <v/>
      </c>
      <c r="W97" s="63">
        <f>IF($T97="","",IF(AND(ISNUMBER($F97),$F97&lt;=IF($Q97=MesCiclo,InicioCiclo,$Q97+MOD(2-WEEKDAY($Q97),7))+6),1,IF(ISNUMBER($H97),$H97,0)))</f>
        <v/>
      </c>
      <c r="X97" s="63">
        <f>IF($T97="","",IF(AND(ISNUMBER($F97),$F97&lt;=IF($Q97=MesCiclo,InicioCiclo,$Q97+MOD(2-WEEKDAY($Q97),7))+13),1,IF(ISNUMBER($I97),$I97,$W97)))</f>
        <v/>
      </c>
      <c r="Y97" s="63">
        <f>IF($T97="","",IF(AND(ISNUMBER($F97),$F97&lt;=IF($Q97=MesCiclo,InicioCiclo,$Q97+MOD(2-WEEKDAY($Q97),7))+20),1,IF(ISNUMBER($J97),$J97,$X97)))</f>
        <v/>
      </c>
      <c r="Z97" s="63">
        <f>IF($T97="","",IF(AND(ISNUMBER($F97),$F97&lt;=IF($Q97=MesCiclo,InicioCiclo,$Q97+MOD(2-WEEKDAY($Q97),7))+27),1,IF(ISNUMBER($K97),$K97,$Y97)))</f>
        <v/>
      </c>
      <c r="AA97" s="63">
        <f>IF($T97="","",IF(AND(ISNUMBER($F97),$F97&lt;=IF($Q97=MesCiclo,InicioCiclo,$Q97+MOD(2-WEEKDAY($Q97),7))+6),1,IF(N($U97)&gt;0,AVERAGEIFS($W$5:$W$1000,$S$5:$S$1000,ROW(),$T$5:$T$1000,"Sub"),$W97)))</f>
        <v/>
      </c>
      <c r="AB97" s="63">
        <f>IF($T97="","",IF(AND(ISNUMBER($F97),$F97&lt;=IF($Q97=MesCiclo,InicioCiclo,$Q97+MOD(2-WEEKDAY($Q97),7))+13),1,IF(N($U97)&gt;0,AVERAGEIFS($X$5:$X$1000,$S$5:$S$1000,ROW(),$T$5:$T$1000,"Sub"),$X97)))</f>
        <v/>
      </c>
      <c r="AC97" s="63">
        <f>IF($T97="","",IF(AND(ISNUMBER($F97),$F97&lt;=IF($Q97=MesCiclo,InicioCiclo,$Q97+MOD(2-WEEKDAY($Q97),7))+20),1,IF(N($U97)&gt;0,AVERAGEIFS($Y$5:$Y$1000,$S$5:$S$1000,ROW(),$T$5:$T$1000,"Sub"),$Y97)))</f>
        <v/>
      </c>
      <c r="AD97" s="63">
        <f>IF($T97="","",IF(AND(ISNUMBER($F97),$F97&lt;=IF($Q97=MesCiclo,InicioCiclo,$Q97+MOD(2-WEEKDAY($Q97),7))+27),1,IF(N($U97)&gt;0,AVERAGEIFS($Z$5:$Z$1000,$S$5:$S$1000,ROW(),$T$5:$T$1000,"Sub"),$Z97)))</f>
        <v/>
      </c>
      <c r="AE97" s="63">
        <f>IF($T97&lt;&gt;"Macro","",IF(COUNTIFS($Q$5:$Q$1000,$Q97,$T$5:$T$1000,"Macro",$G$5:$G$1000,"&gt;0")=0,1/COUNTIFS($Q$5:$Q$1000,$Q97,$T$5:$T$1000,"Macro"),IF(AND(ISNUMBER($G97),N($G97)&gt;0),$G97,SUMIFS($G$5:$G$1000,$Q$5:$Q$1000,$Q97,$T$5:$T$1000,"Macro")/COUNTIFS($Q$5:$Q$1000,$Q97,$T$5:$T$1000,"Macro",$G$5:$G$1000,"&gt;0"))/(COUNTIFS($Q$5:$Q$1000,$Q97,$T$5:$T$1000,"Macro")*SUMIFS($G$5:$G$1000,$Q$5:$Q$1000,$Q97,$T$5:$T$1000,"Macro")/COUNTIFS($Q$5:$Q$1000,$Q97,$T$5:$T$1000,"Macro",$G$5:$G$1000,"&gt;0"))))</f>
        <v/>
      </c>
    </row>
    <row r="98">
      <c r="A98" s="55">
        <f>IF(NOT((COUNTA($B98:$K98)+COUNTA($O98))&gt;0),"",IF($T98="Macro",COUNTIFS($T$5:$T98,"Macro",$Q$5:$Q98,$Q98),IF(N($S98)=0,"?",COUNTIFS(INDEX($T$5:$T$1000,1):INDEX($T$5:$T$1000,$S98-4),"Macro",INDEX($Q$5:$Q$1000,1):INDEX($Q$5:$Q$1000,$S98-4),INDEX($Q$5:$Q$1000,$S98-4))&amp;"."&amp;COUNTIFS($S$5:$S98,$S98,$T$5:$T98,"Sub"))))</f>
        <v/>
      </c>
      <c r="B98" s="56" t="n"/>
      <c r="C98" s="57" t="n"/>
      <c r="D98" s="58" t="n"/>
      <c r="E98" s="58" t="n"/>
      <c r="F98" s="58" t="n"/>
      <c r="G98" s="59" t="n"/>
      <c r="H98" s="59" t="n"/>
      <c r="I98" s="59" t="n"/>
      <c r="J98" s="59" t="n"/>
      <c r="K98" s="59" t="n"/>
      <c r="L98" s="60">
        <f>IF(NOT((COUNTA($B98:$K98)+COUNTA($O98))&gt;0),"",IF(ISNUMBER($F98),1,IF(N($U98)&gt;0,AVERAGEIFS($V$5:$V$1000,$S$5:$S$1000,ROW(),$T$5:$T$1000,"Sub"),$V98)))</f>
        <v/>
      </c>
      <c r="M98" s="55">
        <f>IF($L98="","",IF($L98&gt;=1,"Completado",IF($L98&gt;0,"En curso","Pendiente")))</f>
        <v/>
      </c>
      <c r="N98" s="55">
        <f>IF(NOT((COUNTA($B98:$K98)+COUNTA($O98))&gt;0),"",IF(ISNUMBER($F98),IF(AND(ISNUMBER($E98),$F98&gt;$E98),"Cumplida con "&amp;($F98-$E98)&amp;IF($F98-$E98=1," día"," días")&amp;" de retraso","Cumplida"),IF(N($L98)&gt;=1,"Cumplida",IF(NOT(ISNUMBER($E98)),"Sin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plazo")))))))</f>
        <v/>
      </c>
      <c r="O98" s="57" t="n"/>
      <c r="P98" s="61">
        <f>IF(NOT((COUNTA($B98:$K98)+COUNTA($O98))&gt;0),"",IF((IF($C98="","Falta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",""))="","✔ OK","⚠ "&amp;LEFT(IF($C98="","Falta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",""),LEN(IF($C98="","Falta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",""))-3)))</f>
        <v/>
      </c>
      <c r="Q98" s="62">
        <f>IF(NOT((COUNTA($B98:$K98)+COUNTA($O98))&gt;0),"",IF(AND($T98="Sub",N($S98)&gt;0),IF(ISNUMBER(INDEX($D$5:$D$1000,$S98-4)),DATE(YEAR(INDEX($D$5:$D$1000,$S98-4)),MONTH(INDEX($D$5:$D$1000,$S98-4)),1),IF(ISNUMBER(INDEX($E$5:$E$1000,$S98-4)),DATE(YEAR(INDEX($E$5:$E$1000,$S98-4)),MONTH(INDEX($E$5:$E$1000,$S98-4)),1),MesCiclo)),IF(ISNUMBER($D98),DATE(YEAR($D98),MONTH($D98),1),IF(ISNUMBER($E98),DATE(YEAR($E98),MONTH($E98),1),MesCiclo))))</f>
        <v/>
      </c>
      <c r="R98" s="63">
        <f>IF(OR($Q98="",$Q98&lt;&gt;MesCiclo),"",COUNTIF($Q$5:$Q98,MesCiclo))</f>
        <v/>
      </c>
      <c r="S98" s="63">
        <f>IF($T98="","",IF($T98="Macro",ROW(),IFERROR(LOOKUP(2,1/($T$5:$T98="Macro"),ROW($T$5:$T98)),0)))</f>
        <v/>
      </c>
      <c r="T98" s="63">
        <f>IF(NOT((COUNTA($B98:$K98)+COUNTA($O98))&gt;0),"",IF($B98="Subactividad","Sub","Macro"))</f>
        <v/>
      </c>
      <c r="U98" s="63">
        <f>IF($T98="Macro",COUNTIFS($S$5:$S$1000,ROW(),$T$5:$T$1000,"Sub"),"")</f>
        <v/>
      </c>
      <c r="V98" s="63">
        <f>IF($T98="","",IF(ISNUMBER($F98),1,IFERROR(LOOKUP(2,1/($H98:$K98&lt;&gt;""),$H98:$K98),0)))</f>
        <v/>
      </c>
      <c r="W98" s="63">
        <f>IF($T98="","",IF(AND(ISNUMBER($F98),$F98&lt;=IF($Q98=MesCiclo,InicioCiclo,$Q98+MOD(2-WEEKDAY($Q98),7))+6),1,IF(ISNUMBER($H98),$H98,0)))</f>
        <v/>
      </c>
      <c r="X98" s="63">
        <f>IF($T98="","",IF(AND(ISNUMBER($F98),$F98&lt;=IF($Q98=MesCiclo,InicioCiclo,$Q98+MOD(2-WEEKDAY($Q98),7))+13),1,IF(ISNUMBER($I98),$I98,$W98)))</f>
        <v/>
      </c>
      <c r="Y98" s="63">
        <f>IF($T98="","",IF(AND(ISNUMBER($F98),$F98&lt;=IF($Q98=MesCiclo,InicioCiclo,$Q98+MOD(2-WEEKDAY($Q98),7))+20),1,IF(ISNUMBER($J98),$J98,$X98)))</f>
        <v/>
      </c>
      <c r="Z98" s="63">
        <f>IF($T98="","",IF(AND(ISNUMBER($F98),$F98&lt;=IF($Q98=MesCiclo,InicioCiclo,$Q98+MOD(2-WEEKDAY($Q98),7))+27),1,IF(ISNUMBER($K98),$K98,$Y98)))</f>
        <v/>
      </c>
      <c r="AA98" s="63">
        <f>IF($T98="","",IF(AND(ISNUMBER($F98),$F98&lt;=IF($Q98=MesCiclo,InicioCiclo,$Q98+MOD(2-WEEKDAY($Q98),7))+6),1,IF(N($U98)&gt;0,AVERAGEIFS($W$5:$W$1000,$S$5:$S$1000,ROW(),$T$5:$T$1000,"Sub"),$W98)))</f>
        <v/>
      </c>
      <c r="AB98" s="63">
        <f>IF($T98="","",IF(AND(ISNUMBER($F98),$F98&lt;=IF($Q98=MesCiclo,InicioCiclo,$Q98+MOD(2-WEEKDAY($Q98),7))+13),1,IF(N($U98)&gt;0,AVERAGEIFS($X$5:$X$1000,$S$5:$S$1000,ROW(),$T$5:$T$1000,"Sub"),$X98)))</f>
        <v/>
      </c>
      <c r="AC98" s="63">
        <f>IF($T98="","",IF(AND(ISNUMBER($F98),$F98&lt;=IF($Q98=MesCiclo,InicioCiclo,$Q98+MOD(2-WEEKDAY($Q98),7))+20),1,IF(N($U98)&gt;0,AVERAGEIFS($Y$5:$Y$1000,$S$5:$S$1000,ROW(),$T$5:$T$1000,"Sub"),$Y98)))</f>
        <v/>
      </c>
      <c r="AD98" s="63">
        <f>IF($T98="","",IF(AND(ISNUMBER($F98),$F98&lt;=IF($Q98=MesCiclo,InicioCiclo,$Q98+MOD(2-WEEKDAY($Q98),7))+27),1,IF(N($U98)&gt;0,AVERAGEIFS($Z$5:$Z$1000,$S$5:$S$1000,ROW(),$T$5:$T$1000,"Sub"),$Z98)))</f>
        <v/>
      </c>
      <c r="AE98" s="63">
        <f>IF($T98&lt;&gt;"Macro","",IF(COUNTIFS($Q$5:$Q$1000,$Q98,$T$5:$T$1000,"Macro",$G$5:$G$1000,"&gt;0")=0,1/COUNTIFS($Q$5:$Q$1000,$Q98,$T$5:$T$1000,"Macro"),IF(AND(ISNUMBER($G98),N($G98)&gt;0),$G98,SUMIFS($G$5:$G$1000,$Q$5:$Q$1000,$Q98,$T$5:$T$1000,"Macro")/COUNTIFS($Q$5:$Q$1000,$Q98,$T$5:$T$1000,"Macro",$G$5:$G$1000,"&gt;0"))/(COUNTIFS($Q$5:$Q$1000,$Q98,$T$5:$T$1000,"Macro")*SUMIFS($G$5:$G$1000,$Q$5:$Q$1000,$Q98,$T$5:$T$1000,"Macro")/COUNTIFS($Q$5:$Q$1000,$Q98,$T$5:$T$1000,"Macro",$G$5:$G$1000,"&gt;0"))))</f>
        <v/>
      </c>
    </row>
    <row r="99">
      <c r="A99" s="55">
        <f>IF(NOT((COUNTA($B99:$K99)+COUNTA($O99))&gt;0),"",IF($T99="Macro",COUNTIFS($T$5:$T99,"Macro",$Q$5:$Q99,$Q99),IF(N($S99)=0,"?",COUNTIFS(INDEX($T$5:$T$1000,1):INDEX($T$5:$T$1000,$S99-4),"Macro",INDEX($Q$5:$Q$1000,1):INDEX($Q$5:$Q$1000,$S99-4),INDEX($Q$5:$Q$1000,$S99-4))&amp;"."&amp;COUNTIFS($S$5:$S99,$S99,$T$5:$T99,"Sub"))))</f>
        <v/>
      </c>
      <c r="B99" s="56" t="n"/>
      <c r="C99" s="57" t="n"/>
      <c r="D99" s="58" t="n"/>
      <c r="E99" s="58" t="n"/>
      <c r="F99" s="58" t="n"/>
      <c r="G99" s="59" t="n"/>
      <c r="H99" s="59" t="n"/>
      <c r="I99" s="59" t="n"/>
      <c r="J99" s="59" t="n"/>
      <c r="K99" s="59" t="n"/>
      <c r="L99" s="60">
        <f>IF(NOT((COUNTA($B99:$K99)+COUNTA($O99))&gt;0),"",IF(ISNUMBER($F99),1,IF(N($U99)&gt;0,AVERAGEIFS($V$5:$V$1000,$S$5:$S$1000,ROW(),$T$5:$T$1000,"Sub"),$V99)))</f>
        <v/>
      </c>
      <c r="M99" s="55">
        <f>IF($L99="","",IF($L99&gt;=1,"Completado",IF($L99&gt;0,"En curso","Pendiente")))</f>
        <v/>
      </c>
      <c r="N99" s="55">
        <f>IF(NOT((COUNTA($B99:$K99)+COUNTA($O99))&gt;0),"",IF(ISNUMBER($F99),IF(AND(ISNUMBER($E99),$F99&gt;$E99),"Cumplida con "&amp;($F99-$E99)&amp;IF($F99-$E99=1," día"," días")&amp;" de retraso","Cumplida"),IF(N($L99)&gt;=1,"Cumplida",IF(NOT(ISNUMBER($E99)),"Sin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plazo")))))))</f>
        <v/>
      </c>
      <c r="O99" s="57" t="n"/>
      <c r="P99" s="61">
        <f>IF(NOT((COUNTA($B99:$K99)+COUNTA($O99))&gt;0),"",IF((IF($C99="","Falta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",""))="","✔ OK","⚠ "&amp;LEFT(IF($C99="","Falta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",""),LEN(IF($C99="","Falta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",""))-3)))</f>
        <v/>
      </c>
      <c r="Q99" s="62">
        <f>IF(NOT((COUNTA($B99:$K99)+COUNTA($O99))&gt;0),"",IF(AND($T99="Sub",N($S99)&gt;0),IF(ISNUMBER(INDEX($D$5:$D$1000,$S99-4)),DATE(YEAR(INDEX($D$5:$D$1000,$S99-4)),MONTH(INDEX($D$5:$D$1000,$S99-4)),1),IF(ISNUMBER(INDEX($E$5:$E$1000,$S99-4)),DATE(YEAR(INDEX($E$5:$E$1000,$S99-4)),MONTH(INDEX($E$5:$E$1000,$S99-4)),1),MesCiclo)),IF(ISNUMBER($D99),DATE(YEAR($D99),MONTH($D99),1),IF(ISNUMBER($E99),DATE(YEAR($E99),MONTH($E99),1),MesCiclo))))</f>
        <v/>
      </c>
      <c r="R99" s="63">
        <f>IF(OR($Q99="",$Q99&lt;&gt;MesCiclo),"",COUNTIF($Q$5:$Q99,MesCiclo))</f>
        <v/>
      </c>
      <c r="S99" s="63">
        <f>IF($T99="","",IF($T99="Macro",ROW(),IFERROR(LOOKUP(2,1/($T$5:$T99="Macro"),ROW($T$5:$T99)),0)))</f>
        <v/>
      </c>
      <c r="T99" s="63">
        <f>IF(NOT((COUNTA($B99:$K99)+COUNTA($O99))&gt;0),"",IF($B99="Subactividad","Sub","Macro"))</f>
        <v/>
      </c>
      <c r="U99" s="63">
        <f>IF($T99="Macro",COUNTIFS($S$5:$S$1000,ROW(),$T$5:$T$1000,"Sub"),"")</f>
        <v/>
      </c>
      <c r="V99" s="63">
        <f>IF($T99="","",IF(ISNUMBER($F99),1,IFERROR(LOOKUP(2,1/($H99:$K99&lt;&gt;""),$H99:$K99),0)))</f>
        <v/>
      </c>
      <c r="W99" s="63">
        <f>IF($T99="","",IF(AND(ISNUMBER($F99),$F99&lt;=IF($Q99=MesCiclo,InicioCiclo,$Q99+MOD(2-WEEKDAY($Q99),7))+6),1,IF(ISNUMBER($H99),$H99,0)))</f>
        <v/>
      </c>
      <c r="X99" s="63">
        <f>IF($T99="","",IF(AND(ISNUMBER($F99),$F99&lt;=IF($Q99=MesCiclo,InicioCiclo,$Q99+MOD(2-WEEKDAY($Q99),7))+13),1,IF(ISNUMBER($I99),$I99,$W99)))</f>
        <v/>
      </c>
      <c r="Y99" s="63">
        <f>IF($T99="","",IF(AND(ISNUMBER($F99),$F99&lt;=IF($Q99=MesCiclo,InicioCiclo,$Q99+MOD(2-WEEKDAY($Q99),7))+20),1,IF(ISNUMBER($J99),$J99,$X99)))</f>
        <v/>
      </c>
      <c r="Z99" s="63">
        <f>IF($T99="","",IF(AND(ISNUMBER($F99),$F99&lt;=IF($Q99=MesCiclo,InicioCiclo,$Q99+MOD(2-WEEKDAY($Q99),7))+27),1,IF(ISNUMBER($K99),$K99,$Y99)))</f>
        <v/>
      </c>
      <c r="AA99" s="63">
        <f>IF($T99="","",IF(AND(ISNUMBER($F99),$F99&lt;=IF($Q99=MesCiclo,InicioCiclo,$Q99+MOD(2-WEEKDAY($Q99),7))+6),1,IF(N($U99)&gt;0,AVERAGEIFS($W$5:$W$1000,$S$5:$S$1000,ROW(),$T$5:$T$1000,"Sub"),$W99)))</f>
        <v/>
      </c>
      <c r="AB99" s="63">
        <f>IF($T99="","",IF(AND(ISNUMBER($F99),$F99&lt;=IF($Q99=MesCiclo,InicioCiclo,$Q99+MOD(2-WEEKDAY($Q99),7))+13),1,IF(N($U99)&gt;0,AVERAGEIFS($X$5:$X$1000,$S$5:$S$1000,ROW(),$T$5:$T$1000,"Sub"),$X99)))</f>
        <v/>
      </c>
      <c r="AC99" s="63">
        <f>IF($T99="","",IF(AND(ISNUMBER($F99),$F99&lt;=IF($Q99=MesCiclo,InicioCiclo,$Q99+MOD(2-WEEKDAY($Q99),7))+20),1,IF(N($U99)&gt;0,AVERAGEIFS($Y$5:$Y$1000,$S$5:$S$1000,ROW(),$T$5:$T$1000,"Sub"),$Y99)))</f>
        <v/>
      </c>
      <c r="AD99" s="63">
        <f>IF($T99="","",IF(AND(ISNUMBER($F99),$F99&lt;=IF($Q99=MesCiclo,InicioCiclo,$Q99+MOD(2-WEEKDAY($Q99),7))+27),1,IF(N($U99)&gt;0,AVERAGEIFS($Z$5:$Z$1000,$S$5:$S$1000,ROW(),$T$5:$T$1000,"Sub"),$Z99)))</f>
        <v/>
      </c>
      <c r="AE99" s="63">
        <f>IF($T99&lt;&gt;"Macro","",IF(COUNTIFS($Q$5:$Q$1000,$Q99,$T$5:$T$1000,"Macro",$G$5:$G$1000,"&gt;0")=0,1/COUNTIFS($Q$5:$Q$1000,$Q99,$T$5:$T$1000,"Macro"),IF(AND(ISNUMBER($G99),N($G99)&gt;0),$G99,SUMIFS($G$5:$G$1000,$Q$5:$Q$1000,$Q99,$T$5:$T$1000,"Macro")/COUNTIFS($Q$5:$Q$1000,$Q99,$T$5:$T$1000,"Macro",$G$5:$G$1000,"&gt;0"))/(COUNTIFS($Q$5:$Q$1000,$Q99,$T$5:$T$1000,"Macro")*SUMIFS($G$5:$G$1000,$Q$5:$Q$1000,$Q99,$T$5:$T$1000,"Macro")/COUNTIFS($Q$5:$Q$1000,$Q99,$T$5:$T$1000,"Macro",$G$5:$G$1000,"&gt;0"))))</f>
        <v/>
      </c>
    </row>
    <row r="100">
      <c r="A100" s="55">
        <f>IF(NOT((COUNTA($B100:$K100)+COUNTA($O100))&gt;0),"",IF($T100="Macro",COUNTIFS($T$5:$T100,"Macro",$Q$5:$Q100,$Q100),IF(N($S100)=0,"?",COUNTIFS(INDEX($T$5:$T$1000,1):INDEX($T$5:$T$1000,$S100-4),"Macro",INDEX($Q$5:$Q$1000,1):INDEX($Q$5:$Q$1000,$S100-4),INDEX($Q$5:$Q$1000,$S100-4))&amp;"."&amp;COUNTIFS($S$5:$S100,$S100,$T$5:$T100,"Sub"))))</f>
        <v/>
      </c>
      <c r="B100" s="56" t="n"/>
      <c r="C100" s="57" t="n"/>
      <c r="D100" s="58" t="n"/>
      <c r="E100" s="58" t="n"/>
      <c r="F100" s="58" t="n"/>
      <c r="G100" s="59" t="n"/>
      <c r="H100" s="59" t="n"/>
      <c r="I100" s="59" t="n"/>
      <c r="J100" s="59" t="n"/>
      <c r="K100" s="59" t="n"/>
      <c r="L100" s="60">
        <f>IF(NOT((COUNTA($B100:$K100)+COUNTA($O100))&gt;0),"",IF(ISNUMBER($F100),1,IF(N($U100)&gt;0,AVERAGEIFS($V$5:$V$1000,$S$5:$S$1000,ROW(),$T$5:$T$1000,"Sub"),$V100)))</f>
        <v/>
      </c>
      <c r="M100" s="55">
        <f>IF($L100="","",IF($L100&gt;=1,"Completado",IF($L100&gt;0,"En curso","Pendiente")))</f>
        <v/>
      </c>
      <c r="N100" s="55">
        <f>IF(NOT((COUNTA($B100:$K100)+COUNTA($O100))&gt;0),"",IF(ISNUMBER($F100),IF(AND(ISNUMBER($E100),$F100&gt;$E100),"Cumplida con "&amp;($F100-$E100)&amp;IF($F100-$E100=1," día"," días")&amp;" de retraso","Cumplida"),IF(N($L100)&gt;=1,"Cumplida",IF(NOT(ISNUMBER($E100)),"Sin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plazo")))))))</f>
        <v/>
      </c>
      <c r="O100" s="57" t="n"/>
      <c r="P100" s="61">
        <f>IF(NOT((COUNTA($B100:$K100)+COUNTA($O100))&gt;0),"",IF((IF($C100="","Falta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",""))="","✔ OK","⚠ "&amp;LEFT(IF($C100="","Falta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",""),LEN(IF($C100="","Falta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",""))-3)))</f>
        <v/>
      </c>
      <c r="Q100" s="62">
        <f>IF(NOT((COUNTA($B100:$K100)+COUNTA($O100))&gt;0),"",IF(AND($T100="Sub",N($S100)&gt;0),IF(ISNUMBER(INDEX($D$5:$D$1000,$S100-4)),DATE(YEAR(INDEX($D$5:$D$1000,$S100-4)),MONTH(INDEX($D$5:$D$1000,$S100-4)),1),IF(ISNUMBER(INDEX($E$5:$E$1000,$S100-4)),DATE(YEAR(INDEX($E$5:$E$1000,$S100-4)),MONTH(INDEX($E$5:$E$1000,$S100-4)),1),MesCiclo)),IF(ISNUMBER($D100),DATE(YEAR($D100),MONTH($D100),1),IF(ISNUMBER($E100),DATE(YEAR($E100),MONTH($E100),1),MesCiclo))))</f>
        <v/>
      </c>
      <c r="R100" s="63">
        <f>IF(OR($Q100="",$Q100&lt;&gt;MesCiclo),"",COUNTIF($Q$5:$Q100,MesCiclo))</f>
        <v/>
      </c>
      <c r="S100" s="63">
        <f>IF($T100="","",IF($T100="Macro",ROW(),IFERROR(LOOKUP(2,1/($T$5:$T100="Macro"),ROW($T$5:$T100)),0)))</f>
        <v/>
      </c>
      <c r="T100" s="63">
        <f>IF(NOT((COUNTA($B100:$K100)+COUNTA($O100))&gt;0),"",IF($B100="Subactividad","Sub","Macro"))</f>
        <v/>
      </c>
      <c r="U100" s="63">
        <f>IF($T100="Macro",COUNTIFS($S$5:$S$1000,ROW(),$T$5:$T$1000,"Sub"),"")</f>
        <v/>
      </c>
      <c r="V100" s="63">
        <f>IF($T100="","",IF(ISNUMBER($F100),1,IFERROR(LOOKUP(2,1/($H100:$K100&lt;&gt;""),$H100:$K100),0)))</f>
        <v/>
      </c>
      <c r="W100" s="63">
        <f>IF($T100="","",IF(AND(ISNUMBER($F100),$F100&lt;=IF($Q100=MesCiclo,InicioCiclo,$Q100+MOD(2-WEEKDAY($Q100),7))+6),1,IF(ISNUMBER($H100),$H100,0)))</f>
        <v/>
      </c>
      <c r="X100" s="63">
        <f>IF($T100="","",IF(AND(ISNUMBER($F100),$F100&lt;=IF($Q100=MesCiclo,InicioCiclo,$Q100+MOD(2-WEEKDAY($Q100),7))+13),1,IF(ISNUMBER($I100),$I100,$W100)))</f>
        <v/>
      </c>
      <c r="Y100" s="63">
        <f>IF($T100="","",IF(AND(ISNUMBER($F100),$F100&lt;=IF($Q100=MesCiclo,InicioCiclo,$Q100+MOD(2-WEEKDAY($Q100),7))+20),1,IF(ISNUMBER($J100),$J100,$X100)))</f>
        <v/>
      </c>
      <c r="Z100" s="63">
        <f>IF($T100="","",IF(AND(ISNUMBER($F100),$F100&lt;=IF($Q100=MesCiclo,InicioCiclo,$Q100+MOD(2-WEEKDAY($Q100),7))+27),1,IF(ISNUMBER($K100),$K100,$Y100)))</f>
        <v/>
      </c>
      <c r="AA100" s="63">
        <f>IF($T100="","",IF(AND(ISNUMBER($F100),$F100&lt;=IF($Q100=MesCiclo,InicioCiclo,$Q100+MOD(2-WEEKDAY($Q100),7))+6),1,IF(N($U100)&gt;0,AVERAGEIFS($W$5:$W$1000,$S$5:$S$1000,ROW(),$T$5:$T$1000,"Sub"),$W100)))</f>
        <v/>
      </c>
      <c r="AB100" s="63">
        <f>IF($T100="","",IF(AND(ISNUMBER($F100),$F100&lt;=IF($Q100=MesCiclo,InicioCiclo,$Q100+MOD(2-WEEKDAY($Q100),7))+13),1,IF(N($U100)&gt;0,AVERAGEIFS($X$5:$X$1000,$S$5:$S$1000,ROW(),$T$5:$T$1000,"Sub"),$X100)))</f>
        <v/>
      </c>
      <c r="AC100" s="63">
        <f>IF($T100="","",IF(AND(ISNUMBER($F100),$F100&lt;=IF($Q100=MesCiclo,InicioCiclo,$Q100+MOD(2-WEEKDAY($Q100),7))+20),1,IF(N($U100)&gt;0,AVERAGEIFS($Y$5:$Y$1000,$S$5:$S$1000,ROW(),$T$5:$T$1000,"Sub"),$Y100)))</f>
        <v/>
      </c>
      <c r="AD100" s="63">
        <f>IF($T100="","",IF(AND(ISNUMBER($F100),$F100&lt;=IF($Q100=MesCiclo,InicioCiclo,$Q100+MOD(2-WEEKDAY($Q100),7))+27),1,IF(N($U100)&gt;0,AVERAGEIFS($Z$5:$Z$1000,$S$5:$S$1000,ROW(),$T$5:$T$1000,"Sub"),$Z100)))</f>
        <v/>
      </c>
      <c r="AE100" s="63">
        <f>IF($T100&lt;&gt;"Macro","",IF(COUNTIFS($Q$5:$Q$1000,$Q100,$T$5:$T$1000,"Macro",$G$5:$G$1000,"&gt;0")=0,1/COUNTIFS($Q$5:$Q$1000,$Q100,$T$5:$T$1000,"Macro"),IF(AND(ISNUMBER($G100),N($G100)&gt;0),$G100,SUMIFS($G$5:$G$1000,$Q$5:$Q$1000,$Q100,$T$5:$T$1000,"Macro")/COUNTIFS($Q$5:$Q$1000,$Q100,$T$5:$T$1000,"Macro",$G$5:$G$1000,"&gt;0"))/(COUNTIFS($Q$5:$Q$1000,$Q100,$T$5:$T$1000,"Macro")*SUMIFS($G$5:$G$1000,$Q$5:$Q$1000,$Q100,$T$5:$T$1000,"Macro")/COUNTIFS($Q$5:$Q$1000,$Q100,$T$5:$T$1000,"Macro",$G$5:$G$1000,"&gt;0"))))</f>
        <v/>
      </c>
    </row>
    <row r="101">
      <c r="A101" s="55">
        <f>IF(NOT((COUNTA($B101:$K101)+COUNTA($O101))&gt;0),"",IF($T101="Macro",COUNTIFS($T$5:$T101,"Macro",$Q$5:$Q101,$Q101),IF(N($S101)=0,"?",COUNTIFS(INDEX($T$5:$T$1000,1):INDEX($T$5:$T$1000,$S101-4),"Macro",INDEX($Q$5:$Q$1000,1):INDEX($Q$5:$Q$1000,$S101-4),INDEX($Q$5:$Q$1000,$S101-4))&amp;"."&amp;COUNTIFS($S$5:$S101,$S101,$T$5:$T101,"Sub"))))</f>
        <v/>
      </c>
      <c r="B101" s="56" t="n"/>
      <c r="C101" s="57" t="n"/>
      <c r="D101" s="58" t="n"/>
      <c r="E101" s="58" t="n"/>
      <c r="F101" s="58" t="n"/>
      <c r="G101" s="59" t="n"/>
      <c r="H101" s="59" t="n"/>
      <c r="I101" s="59" t="n"/>
      <c r="J101" s="59" t="n"/>
      <c r="K101" s="59" t="n"/>
      <c r="L101" s="60">
        <f>IF(NOT((COUNTA($B101:$K101)+COUNTA($O101))&gt;0),"",IF(ISNUMBER($F101),1,IF(N($U101)&gt;0,AVERAGEIFS($V$5:$V$1000,$S$5:$S$1000,ROW(),$T$5:$T$1000,"Sub"),$V101)))</f>
        <v/>
      </c>
      <c r="M101" s="55">
        <f>IF($L101="","",IF($L101&gt;=1,"Completado",IF($L101&gt;0,"En curso","Pendiente")))</f>
        <v/>
      </c>
      <c r="N101" s="55">
        <f>IF(NOT((COUNTA($B101:$K101)+COUNTA($O101))&gt;0),"",IF(ISNUMBER($F101),IF(AND(ISNUMBER($E101),$F101&gt;$E101),"Cumplida con "&amp;($F101-$E101)&amp;IF($F101-$E101=1," día"," días")&amp;" de retraso","Cumplida"),IF(N($L101)&gt;=1,"Cumplida",IF(NOT(ISNUMBER($E101)),"Sin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plazo")))))))</f>
        <v/>
      </c>
      <c r="O101" s="57" t="n"/>
      <c r="P101" s="61">
        <f>IF(NOT((COUNTA($B101:$K101)+COUNTA($O101))&gt;0),"",IF((IF($C101="","Falta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",""))="","✔ OK","⚠ "&amp;LEFT(IF($C101="","Falta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",""),LEN(IF($C101="","Falta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",""))-3)))</f>
        <v/>
      </c>
      <c r="Q101" s="62">
        <f>IF(NOT((COUNTA($B101:$K101)+COUNTA($O101))&gt;0),"",IF(AND($T101="Sub",N($S101)&gt;0),IF(ISNUMBER(INDEX($D$5:$D$1000,$S101-4)),DATE(YEAR(INDEX($D$5:$D$1000,$S101-4)),MONTH(INDEX($D$5:$D$1000,$S101-4)),1),IF(ISNUMBER(INDEX($E$5:$E$1000,$S101-4)),DATE(YEAR(INDEX($E$5:$E$1000,$S101-4)),MONTH(INDEX($E$5:$E$1000,$S101-4)),1),MesCiclo)),IF(ISNUMBER($D101),DATE(YEAR($D101),MONTH($D101),1),IF(ISNUMBER($E101),DATE(YEAR($E101),MONTH($E101),1),MesCiclo))))</f>
        <v/>
      </c>
      <c r="R101" s="63">
        <f>IF(OR($Q101="",$Q101&lt;&gt;MesCiclo),"",COUNTIF($Q$5:$Q101,MesCiclo))</f>
        <v/>
      </c>
      <c r="S101" s="63">
        <f>IF($T101="","",IF($T101="Macro",ROW(),IFERROR(LOOKUP(2,1/($T$5:$T101="Macro"),ROW($T$5:$T101)),0)))</f>
        <v/>
      </c>
      <c r="T101" s="63">
        <f>IF(NOT((COUNTA($B101:$K101)+COUNTA($O101))&gt;0),"",IF($B101="Subactividad","Sub","Macro"))</f>
        <v/>
      </c>
      <c r="U101" s="63">
        <f>IF($T101="Macro",COUNTIFS($S$5:$S$1000,ROW(),$T$5:$T$1000,"Sub"),"")</f>
        <v/>
      </c>
      <c r="V101" s="63">
        <f>IF($T101="","",IF(ISNUMBER($F101),1,IFERROR(LOOKUP(2,1/($H101:$K101&lt;&gt;""),$H101:$K101),0)))</f>
        <v/>
      </c>
      <c r="W101" s="63">
        <f>IF($T101="","",IF(AND(ISNUMBER($F101),$F101&lt;=IF($Q101=MesCiclo,InicioCiclo,$Q101+MOD(2-WEEKDAY($Q101),7))+6),1,IF(ISNUMBER($H101),$H101,0)))</f>
        <v/>
      </c>
      <c r="X101" s="63">
        <f>IF($T101="","",IF(AND(ISNUMBER($F101),$F101&lt;=IF($Q101=MesCiclo,InicioCiclo,$Q101+MOD(2-WEEKDAY($Q101),7))+13),1,IF(ISNUMBER($I101),$I101,$W101)))</f>
        <v/>
      </c>
      <c r="Y101" s="63">
        <f>IF($T101="","",IF(AND(ISNUMBER($F101),$F101&lt;=IF($Q101=MesCiclo,InicioCiclo,$Q101+MOD(2-WEEKDAY($Q101),7))+20),1,IF(ISNUMBER($J101),$J101,$X101)))</f>
        <v/>
      </c>
      <c r="Z101" s="63">
        <f>IF($T101="","",IF(AND(ISNUMBER($F101),$F101&lt;=IF($Q101=MesCiclo,InicioCiclo,$Q101+MOD(2-WEEKDAY($Q101),7))+27),1,IF(ISNUMBER($K101),$K101,$Y101)))</f>
        <v/>
      </c>
      <c r="AA101" s="63">
        <f>IF($T101="","",IF(AND(ISNUMBER($F101),$F101&lt;=IF($Q101=MesCiclo,InicioCiclo,$Q101+MOD(2-WEEKDAY($Q101),7))+6),1,IF(N($U101)&gt;0,AVERAGEIFS($W$5:$W$1000,$S$5:$S$1000,ROW(),$T$5:$T$1000,"Sub"),$W101)))</f>
        <v/>
      </c>
      <c r="AB101" s="63">
        <f>IF($T101="","",IF(AND(ISNUMBER($F101),$F101&lt;=IF($Q101=MesCiclo,InicioCiclo,$Q101+MOD(2-WEEKDAY($Q101),7))+13),1,IF(N($U101)&gt;0,AVERAGEIFS($X$5:$X$1000,$S$5:$S$1000,ROW(),$T$5:$T$1000,"Sub"),$X101)))</f>
        <v/>
      </c>
      <c r="AC101" s="63">
        <f>IF($T101="","",IF(AND(ISNUMBER($F101),$F101&lt;=IF($Q101=MesCiclo,InicioCiclo,$Q101+MOD(2-WEEKDAY($Q101),7))+20),1,IF(N($U101)&gt;0,AVERAGEIFS($Y$5:$Y$1000,$S$5:$S$1000,ROW(),$T$5:$T$1000,"Sub"),$Y101)))</f>
        <v/>
      </c>
      <c r="AD101" s="63">
        <f>IF($T101="","",IF(AND(ISNUMBER($F101),$F101&lt;=IF($Q101=MesCiclo,InicioCiclo,$Q101+MOD(2-WEEKDAY($Q101),7))+27),1,IF(N($U101)&gt;0,AVERAGEIFS($Z$5:$Z$1000,$S$5:$S$1000,ROW(),$T$5:$T$1000,"Sub"),$Z101)))</f>
        <v/>
      </c>
      <c r="AE101" s="63">
        <f>IF($T101&lt;&gt;"Macro","",IF(COUNTIFS($Q$5:$Q$1000,$Q101,$T$5:$T$1000,"Macro",$G$5:$G$1000,"&gt;0")=0,1/COUNTIFS($Q$5:$Q$1000,$Q101,$T$5:$T$1000,"Macro"),IF(AND(ISNUMBER($G101),N($G101)&gt;0),$G101,SUMIFS($G$5:$G$1000,$Q$5:$Q$1000,$Q101,$T$5:$T$1000,"Macro")/COUNTIFS($Q$5:$Q$1000,$Q101,$T$5:$T$1000,"Macro",$G$5:$G$1000,"&gt;0"))/(COUNTIFS($Q$5:$Q$1000,$Q101,$T$5:$T$1000,"Macro")*SUMIFS($G$5:$G$1000,$Q$5:$Q$1000,$Q101,$T$5:$T$1000,"Macro")/COUNTIFS($Q$5:$Q$1000,$Q101,$T$5:$T$1000,"Macro",$G$5:$G$1000,"&gt;0"))))</f>
        <v/>
      </c>
    </row>
    <row r="102">
      <c r="A102" s="55">
        <f>IF(NOT((COUNTA($B102:$K102)+COUNTA($O102))&gt;0),"",IF($T102="Macro",COUNTIFS($T$5:$T102,"Macro",$Q$5:$Q102,$Q102),IF(N($S102)=0,"?",COUNTIFS(INDEX($T$5:$T$1000,1):INDEX($T$5:$T$1000,$S102-4),"Macro",INDEX($Q$5:$Q$1000,1):INDEX($Q$5:$Q$1000,$S102-4),INDEX($Q$5:$Q$1000,$S102-4))&amp;"."&amp;COUNTIFS($S$5:$S102,$S102,$T$5:$T102,"Sub"))))</f>
        <v/>
      </c>
      <c r="B102" s="56" t="n"/>
      <c r="C102" s="57" t="n"/>
      <c r="D102" s="58" t="n"/>
      <c r="E102" s="58" t="n"/>
      <c r="F102" s="58" t="n"/>
      <c r="G102" s="59" t="n"/>
      <c r="H102" s="59" t="n"/>
      <c r="I102" s="59" t="n"/>
      <c r="J102" s="59" t="n"/>
      <c r="K102" s="59" t="n"/>
      <c r="L102" s="60">
        <f>IF(NOT((COUNTA($B102:$K102)+COUNTA($O102))&gt;0),"",IF(ISNUMBER($F102),1,IF(N($U102)&gt;0,AVERAGEIFS($V$5:$V$1000,$S$5:$S$1000,ROW(),$T$5:$T$1000,"Sub"),$V102)))</f>
        <v/>
      </c>
      <c r="M102" s="55">
        <f>IF($L102="","",IF($L102&gt;=1,"Completado",IF($L102&gt;0,"En curso","Pendiente")))</f>
        <v/>
      </c>
      <c r="N102" s="55">
        <f>IF(NOT((COUNTA($B102:$K102)+COUNTA($O102))&gt;0),"",IF(ISNUMBER($F102),IF(AND(ISNUMBER($E102),$F102&gt;$E102),"Cumplida con "&amp;($F102-$E102)&amp;IF($F102-$E102=1," día"," días")&amp;" de retraso","Cumplida"),IF(N($L102)&gt;=1,"Cumplida",IF(NOT(ISNUMBER($E102)),"Sin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plazo")))))))</f>
        <v/>
      </c>
      <c r="O102" s="57" t="n"/>
      <c r="P102" s="61">
        <f>IF(NOT((COUNTA($B102:$K102)+COUNTA($O102))&gt;0),"",IF((IF($C102="","Falta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",""))="","✔ OK","⚠ "&amp;LEFT(IF($C102="","Falta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",""),LEN(IF($C102="","Falta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",""))-3)))</f>
        <v/>
      </c>
      <c r="Q102" s="62">
        <f>IF(NOT((COUNTA($B102:$K102)+COUNTA($O102))&gt;0),"",IF(AND($T102="Sub",N($S102)&gt;0),IF(ISNUMBER(INDEX($D$5:$D$1000,$S102-4)),DATE(YEAR(INDEX($D$5:$D$1000,$S102-4)),MONTH(INDEX($D$5:$D$1000,$S102-4)),1),IF(ISNUMBER(INDEX($E$5:$E$1000,$S102-4)),DATE(YEAR(INDEX($E$5:$E$1000,$S102-4)),MONTH(INDEX($E$5:$E$1000,$S102-4)),1),MesCiclo)),IF(ISNUMBER($D102),DATE(YEAR($D102),MONTH($D102),1),IF(ISNUMBER($E102),DATE(YEAR($E102),MONTH($E102),1),MesCiclo))))</f>
        <v/>
      </c>
      <c r="R102" s="63">
        <f>IF(OR($Q102="",$Q102&lt;&gt;MesCiclo),"",COUNTIF($Q$5:$Q102,MesCiclo))</f>
        <v/>
      </c>
      <c r="S102" s="63">
        <f>IF($T102="","",IF($T102="Macro",ROW(),IFERROR(LOOKUP(2,1/($T$5:$T102="Macro"),ROW($T$5:$T102)),0)))</f>
        <v/>
      </c>
      <c r="T102" s="63">
        <f>IF(NOT((COUNTA($B102:$K102)+COUNTA($O102))&gt;0),"",IF($B102="Subactividad","Sub","Macro"))</f>
        <v/>
      </c>
      <c r="U102" s="63">
        <f>IF($T102="Macro",COUNTIFS($S$5:$S$1000,ROW(),$T$5:$T$1000,"Sub"),"")</f>
        <v/>
      </c>
      <c r="V102" s="63">
        <f>IF($T102="","",IF(ISNUMBER($F102),1,IFERROR(LOOKUP(2,1/($H102:$K102&lt;&gt;""),$H102:$K102),0)))</f>
        <v/>
      </c>
      <c r="W102" s="63">
        <f>IF($T102="","",IF(AND(ISNUMBER($F102),$F102&lt;=IF($Q102=MesCiclo,InicioCiclo,$Q102+MOD(2-WEEKDAY($Q102),7))+6),1,IF(ISNUMBER($H102),$H102,0)))</f>
        <v/>
      </c>
      <c r="X102" s="63">
        <f>IF($T102="","",IF(AND(ISNUMBER($F102),$F102&lt;=IF($Q102=MesCiclo,InicioCiclo,$Q102+MOD(2-WEEKDAY($Q102),7))+13),1,IF(ISNUMBER($I102),$I102,$W102)))</f>
        <v/>
      </c>
      <c r="Y102" s="63">
        <f>IF($T102="","",IF(AND(ISNUMBER($F102),$F102&lt;=IF($Q102=MesCiclo,InicioCiclo,$Q102+MOD(2-WEEKDAY($Q102),7))+20),1,IF(ISNUMBER($J102),$J102,$X102)))</f>
        <v/>
      </c>
      <c r="Z102" s="63">
        <f>IF($T102="","",IF(AND(ISNUMBER($F102),$F102&lt;=IF($Q102=MesCiclo,InicioCiclo,$Q102+MOD(2-WEEKDAY($Q102),7))+27),1,IF(ISNUMBER($K102),$K102,$Y102)))</f>
        <v/>
      </c>
      <c r="AA102" s="63">
        <f>IF($T102="","",IF(AND(ISNUMBER($F102),$F102&lt;=IF($Q102=MesCiclo,InicioCiclo,$Q102+MOD(2-WEEKDAY($Q102),7))+6),1,IF(N($U102)&gt;0,AVERAGEIFS($W$5:$W$1000,$S$5:$S$1000,ROW(),$T$5:$T$1000,"Sub"),$W102)))</f>
        <v/>
      </c>
      <c r="AB102" s="63">
        <f>IF($T102="","",IF(AND(ISNUMBER($F102),$F102&lt;=IF($Q102=MesCiclo,InicioCiclo,$Q102+MOD(2-WEEKDAY($Q102),7))+13),1,IF(N($U102)&gt;0,AVERAGEIFS($X$5:$X$1000,$S$5:$S$1000,ROW(),$T$5:$T$1000,"Sub"),$X102)))</f>
        <v/>
      </c>
      <c r="AC102" s="63">
        <f>IF($T102="","",IF(AND(ISNUMBER($F102),$F102&lt;=IF($Q102=MesCiclo,InicioCiclo,$Q102+MOD(2-WEEKDAY($Q102),7))+20),1,IF(N($U102)&gt;0,AVERAGEIFS($Y$5:$Y$1000,$S$5:$S$1000,ROW(),$T$5:$T$1000,"Sub"),$Y102)))</f>
        <v/>
      </c>
      <c r="AD102" s="63">
        <f>IF($T102="","",IF(AND(ISNUMBER($F102),$F102&lt;=IF($Q102=MesCiclo,InicioCiclo,$Q102+MOD(2-WEEKDAY($Q102),7))+27),1,IF(N($U102)&gt;0,AVERAGEIFS($Z$5:$Z$1000,$S$5:$S$1000,ROW(),$T$5:$T$1000,"Sub"),$Z102)))</f>
        <v/>
      </c>
      <c r="AE102" s="63">
        <f>IF($T102&lt;&gt;"Macro","",IF(COUNTIFS($Q$5:$Q$1000,$Q102,$T$5:$T$1000,"Macro",$G$5:$G$1000,"&gt;0")=0,1/COUNTIFS($Q$5:$Q$1000,$Q102,$T$5:$T$1000,"Macro"),IF(AND(ISNUMBER($G102),N($G102)&gt;0),$G102,SUMIFS($G$5:$G$1000,$Q$5:$Q$1000,$Q102,$T$5:$T$1000,"Macro")/COUNTIFS($Q$5:$Q$1000,$Q102,$T$5:$T$1000,"Macro",$G$5:$G$1000,"&gt;0"))/(COUNTIFS($Q$5:$Q$1000,$Q102,$T$5:$T$1000,"Macro")*SUMIFS($G$5:$G$1000,$Q$5:$Q$1000,$Q102,$T$5:$T$1000,"Macro")/COUNTIFS($Q$5:$Q$1000,$Q102,$T$5:$T$1000,"Macro",$G$5:$G$1000,"&gt;0"))))</f>
        <v/>
      </c>
    </row>
    <row r="103">
      <c r="A103" s="55">
        <f>IF(NOT((COUNTA($B103:$K103)+COUNTA($O103))&gt;0),"",IF($T103="Macro",COUNTIFS($T$5:$T103,"Macro",$Q$5:$Q103,$Q103),IF(N($S103)=0,"?",COUNTIFS(INDEX($T$5:$T$1000,1):INDEX($T$5:$T$1000,$S103-4),"Macro",INDEX($Q$5:$Q$1000,1):INDEX($Q$5:$Q$1000,$S103-4),INDEX($Q$5:$Q$1000,$S103-4))&amp;"."&amp;COUNTIFS($S$5:$S103,$S103,$T$5:$T103,"Sub"))))</f>
        <v/>
      </c>
      <c r="B103" s="56" t="n"/>
      <c r="C103" s="57" t="n"/>
      <c r="D103" s="58" t="n"/>
      <c r="E103" s="58" t="n"/>
      <c r="F103" s="58" t="n"/>
      <c r="G103" s="59" t="n"/>
      <c r="H103" s="59" t="n"/>
      <c r="I103" s="59" t="n"/>
      <c r="J103" s="59" t="n"/>
      <c r="K103" s="59" t="n"/>
      <c r="L103" s="60">
        <f>IF(NOT((COUNTA($B103:$K103)+COUNTA($O103))&gt;0),"",IF(ISNUMBER($F103),1,IF(N($U103)&gt;0,AVERAGEIFS($V$5:$V$1000,$S$5:$S$1000,ROW(),$T$5:$T$1000,"Sub"),$V103)))</f>
        <v/>
      </c>
      <c r="M103" s="55">
        <f>IF($L103="","",IF($L103&gt;=1,"Completado",IF($L103&gt;0,"En curso","Pendiente")))</f>
        <v/>
      </c>
      <c r="N103" s="55">
        <f>IF(NOT((COUNTA($B103:$K103)+COUNTA($O103))&gt;0),"",IF(ISNUMBER($F103),IF(AND(ISNUMBER($E103),$F103&gt;$E103),"Cumplida con "&amp;($F103-$E103)&amp;IF($F103-$E103=1," día"," días")&amp;" de retraso","Cumplida"),IF(N($L103)&gt;=1,"Cumplida",IF(NOT(ISNUMBER($E103)),"Sin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plazo")))))))</f>
        <v/>
      </c>
      <c r="O103" s="57" t="n"/>
      <c r="P103" s="61">
        <f>IF(NOT((COUNTA($B103:$K103)+COUNTA($O103))&gt;0),"",IF((IF($C103="","Falta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",""))="","✔ OK","⚠ "&amp;LEFT(IF($C103="","Falta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",""),LEN(IF($C103="","Falta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",""))-3)))</f>
        <v/>
      </c>
      <c r="Q103" s="62">
        <f>IF(NOT((COUNTA($B103:$K103)+COUNTA($O103))&gt;0),"",IF(AND($T103="Sub",N($S103)&gt;0),IF(ISNUMBER(INDEX($D$5:$D$1000,$S103-4)),DATE(YEAR(INDEX($D$5:$D$1000,$S103-4)),MONTH(INDEX($D$5:$D$1000,$S103-4)),1),IF(ISNUMBER(INDEX($E$5:$E$1000,$S103-4)),DATE(YEAR(INDEX($E$5:$E$1000,$S103-4)),MONTH(INDEX($E$5:$E$1000,$S103-4)),1),MesCiclo)),IF(ISNUMBER($D103),DATE(YEAR($D103),MONTH($D103),1),IF(ISNUMBER($E103),DATE(YEAR($E103),MONTH($E103),1),MesCiclo))))</f>
        <v/>
      </c>
      <c r="R103" s="63">
        <f>IF(OR($Q103="",$Q103&lt;&gt;MesCiclo),"",COUNTIF($Q$5:$Q103,MesCiclo))</f>
        <v/>
      </c>
      <c r="S103" s="63">
        <f>IF($T103="","",IF($T103="Macro",ROW(),IFERROR(LOOKUP(2,1/($T$5:$T103="Macro"),ROW($T$5:$T103)),0)))</f>
        <v/>
      </c>
      <c r="T103" s="63">
        <f>IF(NOT((COUNTA($B103:$K103)+COUNTA($O103))&gt;0),"",IF($B103="Subactividad","Sub","Macro"))</f>
        <v/>
      </c>
      <c r="U103" s="63">
        <f>IF($T103="Macro",COUNTIFS($S$5:$S$1000,ROW(),$T$5:$T$1000,"Sub"),"")</f>
        <v/>
      </c>
      <c r="V103" s="63">
        <f>IF($T103="","",IF(ISNUMBER($F103),1,IFERROR(LOOKUP(2,1/($H103:$K103&lt;&gt;""),$H103:$K103),0)))</f>
        <v/>
      </c>
      <c r="W103" s="63">
        <f>IF($T103="","",IF(AND(ISNUMBER($F103),$F103&lt;=IF($Q103=MesCiclo,InicioCiclo,$Q103+MOD(2-WEEKDAY($Q103),7))+6),1,IF(ISNUMBER($H103),$H103,0)))</f>
        <v/>
      </c>
      <c r="X103" s="63">
        <f>IF($T103="","",IF(AND(ISNUMBER($F103),$F103&lt;=IF($Q103=MesCiclo,InicioCiclo,$Q103+MOD(2-WEEKDAY($Q103),7))+13),1,IF(ISNUMBER($I103),$I103,$W103)))</f>
        <v/>
      </c>
      <c r="Y103" s="63">
        <f>IF($T103="","",IF(AND(ISNUMBER($F103),$F103&lt;=IF($Q103=MesCiclo,InicioCiclo,$Q103+MOD(2-WEEKDAY($Q103),7))+20),1,IF(ISNUMBER($J103),$J103,$X103)))</f>
        <v/>
      </c>
      <c r="Z103" s="63">
        <f>IF($T103="","",IF(AND(ISNUMBER($F103),$F103&lt;=IF($Q103=MesCiclo,InicioCiclo,$Q103+MOD(2-WEEKDAY($Q103),7))+27),1,IF(ISNUMBER($K103),$K103,$Y103)))</f>
        <v/>
      </c>
      <c r="AA103" s="63">
        <f>IF($T103="","",IF(AND(ISNUMBER($F103),$F103&lt;=IF($Q103=MesCiclo,InicioCiclo,$Q103+MOD(2-WEEKDAY($Q103),7))+6),1,IF(N($U103)&gt;0,AVERAGEIFS($W$5:$W$1000,$S$5:$S$1000,ROW(),$T$5:$T$1000,"Sub"),$W103)))</f>
        <v/>
      </c>
      <c r="AB103" s="63">
        <f>IF($T103="","",IF(AND(ISNUMBER($F103),$F103&lt;=IF($Q103=MesCiclo,InicioCiclo,$Q103+MOD(2-WEEKDAY($Q103),7))+13),1,IF(N($U103)&gt;0,AVERAGEIFS($X$5:$X$1000,$S$5:$S$1000,ROW(),$T$5:$T$1000,"Sub"),$X103)))</f>
        <v/>
      </c>
      <c r="AC103" s="63">
        <f>IF($T103="","",IF(AND(ISNUMBER($F103),$F103&lt;=IF($Q103=MesCiclo,InicioCiclo,$Q103+MOD(2-WEEKDAY($Q103),7))+20),1,IF(N($U103)&gt;0,AVERAGEIFS($Y$5:$Y$1000,$S$5:$S$1000,ROW(),$T$5:$T$1000,"Sub"),$Y103)))</f>
        <v/>
      </c>
      <c r="AD103" s="63">
        <f>IF($T103="","",IF(AND(ISNUMBER($F103),$F103&lt;=IF($Q103=MesCiclo,InicioCiclo,$Q103+MOD(2-WEEKDAY($Q103),7))+27),1,IF(N($U103)&gt;0,AVERAGEIFS($Z$5:$Z$1000,$S$5:$S$1000,ROW(),$T$5:$T$1000,"Sub"),$Z103)))</f>
        <v/>
      </c>
      <c r="AE103" s="63">
        <f>IF($T103&lt;&gt;"Macro","",IF(COUNTIFS($Q$5:$Q$1000,$Q103,$T$5:$T$1000,"Macro",$G$5:$G$1000,"&gt;0")=0,1/COUNTIFS($Q$5:$Q$1000,$Q103,$T$5:$T$1000,"Macro"),IF(AND(ISNUMBER($G103),N($G103)&gt;0),$G103,SUMIFS($G$5:$G$1000,$Q$5:$Q$1000,$Q103,$T$5:$T$1000,"Macro")/COUNTIFS($Q$5:$Q$1000,$Q103,$T$5:$T$1000,"Macro",$G$5:$G$1000,"&gt;0"))/(COUNTIFS($Q$5:$Q$1000,$Q103,$T$5:$T$1000,"Macro")*SUMIFS($G$5:$G$1000,$Q$5:$Q$1000,$Q103,$T$5:$T$1000,"Macro")/COUNTIFS($Q$5:$Q$1000,$Q103,$T$5:$T$1000,"Macro",$G$5:$G$1000,"&gt;0"))))</f>
        <v/>
      </c>
    </row>
    <row r="104">
      <c r="A104" s="55">
        <f>IF(NOT((COUNTA($B104:$K104)+COUNTA($O104))&gt;0),"",IF($T104="Macro",COUNTIFS($T$5:$T104,"Macro",$Q$5:$Q104,$Q104),IF(N($S104)=0,"?",COUNTIFS(INDEX($T$5:$T$1000,1):INDEX($T$5:$T$1000,$S104-4),"Macro",INDEX($Q$5:$Q$1000,1):INDEX($Q$5:$Q$1000,$S104-4),INDEX($Q$5:$Q$1000,$S104-4))&amp;"."&amp;COUNTIFS($S$5:$S104,$S104,$T$5:$T104,"Sub"))))</f>
        <v/>
      </c>
      <c r="B104" s="56" t="n"/>
      <c r="C104" s="57" t="n"/>
      <c r="D104" s="58" t="n"/>
      <c r="E104" s="58" t="n"/>
      <c r="F104" s="58" t="n"/>
      <c r="G104" s="59" t="n"/>
      <c r="H104" s="59" t="n"/>
      <c r="I104" s="59" t="n"/>
      <c r="J104" s="59" t="n"/>
      <c r="K104" s="59" t="n"/>
      <c r="L104" s="60">
        <f>IF(NOT((COUNTA($B104:$K104)+COUNTA($O104))&gt;0),"",IF(ISNUMBER($F104),1,IF(N($U104)&gt;0,AVERAGEIFS($V$5:$V$1000,$S$5:$S$1000,ROW(),$T$5:$T$1000,"Sub"),$V104)))</f>
        <v/>
      </c>
      <c r="M104" s="55">
        <f>IF($L104="","",IF($L104&gt;=1,"Completado",IF($L104&gt;0,"En curso","Pendiente")))</f>
        <v/>
      </c>
      <c r="N104" s="55">
        <f>IF(NOT((COUNTA($B104:$K104)+COUNTA($O104))&gt;0),"",IF(ISNUMBER($F104),IF(AND(ISNUMBER($E104),$F104&gt;$E104),"Cumplida con "&amp;($F104-$E104)&amp;IF($F104-$E104=1," día"," días")&amp;" de retraso","Cumplida"),IF(N($L104)&gt;=1,"Cumplida",IF(NOT(ISNUMBER($E104)),"Sin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plazo")))))))</f>
        <v/>
      </c>
      <c r="O104" s="57" t="n"/>
      <c r="P104" s="61">
        <f>IF(NOT((COUNTA($B104:$K104)+COUNTA($O104))&gt;0),"",IF((IF($C104="","Falta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",""))="","✔ OK","⚠ "&amp;LEFT(IF($C104="","Falta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",""),LEN(IF($C104="","Falta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",""))-3)))</f>
        <v/>
      </c>
      <c r="Q104" s="62">
        <f>IF(NOT((COUNTA($B104:$K104)+COUNTA($O104))&gt;0),"",IF(AND($T104="Sub",N($S104)&gt;0),IF(ISNUMBER(INDEX($D$5:$D$1000,$S104-4)),DATE(YEAR(INDEX($D$5:$D$1000,$S104-4)),MONTH(INDEX($D$5:$D$1000,$S104-4)),1),IF(ISNUMBER(INDEX($E$5:$E$1000,$S104-4)),DATE(YEAR(INDEX($E$5:$E$1000,$S104-4)),MONTH(INDEX($E$5:$E$1000,$S104-4)),1),MesCiclo)),IF(ISNUMBER($D104),DATE(YEAR($D104),MONTH($D104),1),IF(ISNUMBER($E104),DATE(YEAR($E104),MONTH($E104),1),MesCiclo))))</f>
        <v/>
      </c>
      <c r="R104" s="63">
        <f>IF(OR($Q104="",$Q104&lt;&gt;MesCiclo),"",COUNTIF($Q$5:$Q104,MesCiclo))</f>
        <v/>
      </c>
      <c r="S104" s="63">
        <f>IF($T104="","",IF($T104="Macro",ROW(),IFERROR(LOOKUP(2,1/($T$5:$T104="Macro"),ROW($T$5:$T104)),0)))</f>
        <v/>
      </c>
      <c r="T104" s="63">
        <f>IF(NOT((COUNTA($B104:$K104)+COUNTA($O104))&gt;0),"",IF($B104="Subactividad","Sub","Macro"))</f>
        <v/>
      </c>
      <c r="U104" s="63">
        <f>IF($T104="Macro",COUNTIFS($S$5:$S$1000,ROW(),$T$5:$T$1000,"Sub"),"")</f>
        <v/>
      </c>
      <c r="V104" s="63">
        <f>IF($T104="","",IF(ISNUMBER($F104),1,IFERROR(LOOKUP(2,1/($H104:$K104&lt;&gt;""),$H104:$K104),0)))</f>
        <v/>
      </c>
      <c r="W104" s="63">
        <f>IF($T104="","",IF(AND(ISNUMBER($F104),$F104&lt;=IF($Q104=MesCiclo,InicioCiclo,$Q104+MOD(2-WEEKDAY($Q104),7))+6),1,IF(ISNUMBER($H104),$H104,0)))</f>
        <v/>
      </c>
      <c r="X104" s="63">
        <f>IF($T104="","",IF(AND(ISNUMBER($F104),$F104&lt;=IF($Q104=MesCiclo,InicioCiclo,$Q104+MOD(2-WEEKDAY($Q104),7))+13),1,IF(ISNUMBER($I104),$I104,$W104)))</f>
        <v/>
      </c>
      <c r="Y104" s="63">
        <f>IF($T104="","",IF(AND(ISNUMBER($F104),$F104&lt;=IF($Q104=MesCiclo,InicioCiclo,$Q104+MOD(2-WEEKDAY($Q104),7))+20),1,IF(ISNUMBER($J104),$J104,$X104)))</f>
        <v/>
      </c>
      <c r="Z104" s="63">
        <f>IF($T104="","",IF(AND(ISNUMBER($F104),$F104&lt;=IF($Q104=MesCiclo,InicioCiclo,$Q104+MOD(2-WEEKDAY($Q104),7))+27),1,IF(ISNUMBER($K104),$K104,$Y104)))</f>
        <v/>
      </c>
      <c r="AA104" s="63">
        <f>IF($T104="","",IF(AND(ISNUMBER($F104),$F104&lt;=IF($Q104=MesCiclo,InicioCiclo,$Q104+MOD(2-WEEKDAY($Q104),7))+6),1,IF(N($U104)&gt;0,AVERAGEIFS($W$5:$W$1000,$S$5:$S$1000,ROW(),$T$5:$T$1000,"Sub"),$W104)))</f>
        <v/>
      </c>
      <c r="AB104" s="63">
        <f>IF($T104="","",IF(AND(ISNUMBER($F104),$F104&lt;=IF($Q104=MesCiclo,InicioCiclo,$Q104+MOD(2-WEEKDAY($Q104),7))+13),1,IF(N($U104)&gt;0,AVERAGEIFS($X$5:$X$1000,$S$5:$S$1000,ROW(),$T$5:$T$1000,"Sub"),$X104)))</f>
        <v/>
      </c>
      <c r="AC104" s="63">
        <f>IF($T104="","",IF(AND(ISNUMBER($F104),$F104&lt;=IF($Q104=MesCiclo,InicioCiclo,$Q104+MOD(2-WEEKDAY($Q104),7))+20),1,IF(N($U104)&gt;0,AVERAGEIFS($Y$5:$Y$1000,$S$5:$S$1000,ROW(),$T$5:$T$1000,"Sub"),$Y104)))</f>
        <v/>
      </c>
      <c r="AD104" s="63">
        <f>IF($T104="","",IF(AND(ISNUMBER($F104),$F104&lt;=IF($Q104=MesCiclo,InicioCiclo,$Q104+MOD(2-WEEKDAY($Q104),7))+27),1,IF(N($U104)&gt;0,AVERAGEIFS($Z$5:$Z$1000,$S$5:$S$1000,ROW(),$T$5:$T$1000,"Sub"),$Z104)))</f>
        <v/>
      </c>
      <c r="AE104" s="63">
        <f>IF($T104&lt;&gt;"Macro","",IF(COUNTIFS($Q$5:$Q$1000,$Q104,$T$5:$T$1000,"Macro",$G$5:$G$1000,"&gt;0")=0,1/COUNTIFS($Q$5:$Q$1000,$Q104,$T$5:$T$1000,"Macro"),IF(AND(ISNUMBER($G104),N($G104)&gt;0),$G104,SUMIFS($G$5:$G$1000,$Q$5:$Q$1000,$Q104,$T$5:$T$1000,"Macro")/COUNTIFS($Q$5:$Q$1000,$Q104,$T$5:$T$1000,"Macro",$G$5:$G$1000,"&gt;0"))/(COUNTIFS($Q$5:$Q$1000,$Q104,$T$5:$T$1000,"Macro")*SUMIFS($G$5:$G$1000,$Q$5:$Q$1000,$Q104,$T$5:$T$1000,"Macro")/COUNTIFS($Q$5:$Q$1000,$Q104,$T$5:$T$1000,"Macro",$G$5:$G$1000,"&gt;0"))))</f>
        <v/>
      </c>
    </row>
    <row r="105">
      <c r="A105" s="55">
        <f>IF(NOT((COUNTA($B105:$K105)+COUNTA($O105))&gt;0),"",IF($T105="Macro",COUNTIFS($T$5:$T105,"Macro",$Q$5:$Q105,$Q105),IF(N($S105)=0,"?",COUNTIFS(INDEX($T$5:$T$1000,1):INDEX($T$5:$T$1000,$S105-4),"Macro",INDEX($Q$5:$Q$1000,1):INDEX($Q$5:$Q$1000,$S105-4),INDEX($Q$5:$Q$1000,$S105-4))&amp;"."&amp;COUNTIFS($S$5:$S105,$S105,$T$5:$T105,"Sub"))))</f>
        <v/>
      </c>
      <c r="B105" s="56" t="n"/>
      <c r="C105" s="57" t="n"/>
      <c r="D105" s="58" t="n"/>
      <c r="E105" s="58" t="n"/>
      <c r="F105" s="58" t="n"/>
      <c r="G105" s="59" t="n"/>
      <c r="H105" s="59" t="n"/>
      <c r="I105" s="59" t="n"/>
      <c r="J105" s="59" t="n"/>
      <c r="K105" s="59" t="n"/>
      <c r="L105" s="60">
        <f>IF(NOT((COUNTA($B105:$K105)+COUNTA($O105))&gt;0),"",IF(ISNUMBER($F105),1,IF(N($U105)&gt;0,AVERAGEIFS($V$5:$V$1000,$S$5:$S$1000,ROW(),$T$5:$T$1000,"Sub"),$V105)))</f>
        <v/>
      </c>
      <c r="M105" s="55">
        <f>IF($L105="","",IF($L105&gt;=1,"Completado",IF($L105&gt;0,"En curso","Pendiente")))</f>
        <v/>
      </c>
      <c r="N105" s="55">
        <f>IF(NOT((COUNTA($B105:$K105)+COUNTA($O105))&gt;0),"",IF(ISNUMBER($F105),IF(AND(ISNUMBER($E105),$F105&gt;$E105),"Cumplida con "&amp;($F105-$E105)&amp;IF($F105-$E105=1," día"," días")&amp;" de retraso","Cumplida"),IF(N($L105)&gt;=1,"Cumplida",IF(NOT(ISNUMBER($E105)),"Sin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plazo")))))))</f>
        <v/>
      </c>
      <c r="O105" s="57" t="n"/>
      <c r="P105" s="61">
        <f>IF(NOT((COUNTA($B105:$K105)+COUNTA($O105))&gt;0),"",IF((IF($C105="","Falta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",""))="","✔ OK","⚠ "&amp;LEFT(IF($C105="","Falta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",""),LEN(IF($C105="","Falta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",""))-3)))</f>
        <v/>
      </c>
      <c r="Q105" s="62">
        <f>IF(NOT((COUNTA($B105:$K105)+COUNTA($O105))&gt;0),"",IF(AND($T105="Sub",N($S105)&gt;0),IF(ISNUMBER(INDEX($D$5:$D$1000,$S105-4)),DATE(YEAR(INDEX($D$5:$D$1000,$S105-4)),MONTH(INDEX($D$5:$D$1000,$S105-4)),1),IF(ISNUMBER(INDEX($E$5:$E$1000,$S105-4)),DATE(YEAR(INDEX($E$5:$E$1000,$S105-4)),MONTH(INDEX($E$5:$E$1000,$S105-4)),1),MesCiclo)),IF(ISNUMBER($D105),DATE(YEAR($D105),MONTH($D105),1),IF(ISNUMBER($E105),DATE(YEAR($E105),MONTH($E105),1),MesCiclo))))</f>
        <v/>
      </c>
      <c r="R105" s="63">
        <f>IF(OR($Q105="",$Q105&lt;&gt;MesCiclo),"",COUNTIF($Q$5:$Q105,MesCiclo))</f>
        <v/>
      </c>
      <c r="S105" s="63">
        <f>IF($T105="","",IF($T105="Macro",ROW(),IFERROR(LOOKUP(2,1/($T$5:$T105="Macro"),ROW($T$5:$T105)),0)))</f>
        <v/>
      </c>
      <c r="T105" s="63">
        <f>IF(NOT((COUNTA($B105:$K105)+COUNTA($O105))&gt;0),"",IF($B105="Subactividad","Sub","Macro"))</f>
        <v/>
      </c>
      <c r="U105" s="63">
        <f>IF($T105="Macro",COUNTIFS($S$5:$S$1000,ROW(),$T$5:$T$1000,"Sub"),"")</f>
        <v/>
      </c>
      <c r="V105" s="63">
        <f>IF($T105="","",IF(ISNUMBER($F105),1,IFERROR(LOOKUP(2,1/($H105:$K105&lt;&gt;""),$H105:$K105),0)))</f>
        <v/>
      </c>
      <c r="W105" s="63">
        <f>IF($T105="","",IF(AND(ISNUMBER($F105),$F105&lt;=IF($Q105=MesCiclo,InicioCiclo,$Q105+MOD(2-WEEKDAY($Q105),7))+6),1,IF(ISNUMBER($H105),$H105,0)))</f>
        <v/>
      </c>
      <c r="X105" s="63">
        <f>IF($T105="","",IF(AND(ISNUMBER($F105),$F105&lt;=IF($Q105=MesCiclo,InicioCiclo,$Q105+MOD(2-WEEKDAY($Q105),7))+13),1,IF(ISNUMBER($I105),$I105,$W105)))</f>
        <v/>
      </c>
      <c r="Y105" s="63">
        <f>IF($T105="","",IF(AND(ISNUMBER($F105),$F105&lt;=IF($Q105=MesCiclo,InicioCiclo,$Q105+MOD(2-WEEKDAY($Q105),7))+20),1,IF(ISNUMBER($J105),$J105,$X105)))</f>
        <v/>
      </c>
      <c r="Z105" s="63">
        <f>IF($T105="","",IF(AND(ISNUMBER($F105),$F105&lt;=IF($Q105=MesCiclo,InicioCiclo,$Q105+MOD(2-WEEKDAY($Q105),7))+27),1,IF(ISNUMBER($K105),$K105,$Y105)))</f>
        <v/>
      </c>
      <c r="AA105" s="63">
        <f>IF($T105="","",IF(AND(ISNUMBER($F105),$F105&lt;=IF($Q105=MesCiclo,InicioCiclo,$Q105+MOD(2-WEEKDAY($Q105),7))+6),1,IF(N($U105)&gt;0,AVERAGEIFS($W$5:$W$1000,$S$5:$S$1000,ROW(),$T$5:$T$1000,"Sub"),$W105)))</f>
        <v/>
      </c>
      <c r="AB105" s="63">
        <f>IF($T105="","",IF(AND(ISNUMBER($F105),$F105&lt;=IF($Q105=MesCiclo,InicioCiclo,$Q105+MOD(2-WEEKDAY($Q105),7))+13),1,IF(N($U105)&gt;0,AVERAGEIFS($X$5:$X$1000,$S$5:$S$1000,ROW(),$T$5:$T$1000,"Sub"),$X105)))</f>
        <v/>
      </c>
      <c r="AC105" s="63">
        <f>IF($T105="","",IF(AND(ISNUMBER($F105),$F105&lt;=IF($Q105=MesCiclo,InicioCiclo,$Q105+MOD(2-WEEKDAY($Q105),7))+20),1,IF(N($U105)&gt;0,AVERAGEIFS($Y$5:$Y$1000,$S$5:$S$1000,ROW(),$T$5:$T$1000,"Sub"),$Y105)))</f>
        <v/>
      </c>
      <c r="AD105" s="63">
        <f>IF($T105="","",IF(AND(ISNUMBER($F105),$F105&lt;=IF($Q105=MesCiclo,InicioCiclo,$Q105+MOD(2-WEEKDAY($Q105),7))+27),1,IF(N($U105)&gt;0,AVERAGEIFS($Z$5:$Z$1000,$S$5:$S$1000,ROW(),$T$5:$T$1000,"Sub"),$Z105)))</f>
        <v/>
      </c>
      <c r="AE105" s="63">
        <f>IF($T105&lt;&gt;"Macro","",IF(COUNTIFS($Q$5:$Q$1000,$Q105,$T$5:$T$1000,"Macro",$G$5:$G$1000,"&gt;0")=0,1/COUNTIFS($Q$5:$Q$1000,$Q105,$T$5:$T$1000,"Macro"),IF(AND(ISNUMBER($G105),N($G105)&gt;0),$G105,SUMIFS($G$5:$G$1000,$Q$5:$Q$1000,$Q105,$T$5:$T$1000,"Macro")/COUNTIFS($Q$5:$Q$1000,$Q105,$T$5:$T$1000,"Macro",$G$5:$G$1000,"&gt;0"))/(COUNTIFS($Q$5:$Q$1000,$Q105,$T$5:$T$1000,"Macro")*SUMIFS($G$5:$G$1000,$Q$5:$Q$1000,$Q105,$T$5:$T$1000,"Macro")/COUNTIFS($Q$5:$Q$1000,$Q105,$T$5:$T$1000,"Macro",$G$5:$G$1000,"&gt;0"))))</f>
        <v/>
      </c>
    </row>
    <row r="106">
      <c r="A106" s="55">
        <f>IF(NOT((COUNTA($B106:$K106)+COUNTA($O106))&gt;0),"",IF($T106="Macro",COUNTIFS($T$5:$T106,"Macro",$Q$5:$Q106,$Q106),IF(N($S106)=0,"?",COUNTIFS(INDEX($T$5:$T$1000,1):INDEX($T$5:$T$1000,$S106-4),"Macro",INDEX($Q$5:$Q$1000,1):INDEX($Q$5:$Q$1000,$S106-4),INDEX($Q$5:$Q$1000,$S106-4))&amp;"."&amp;COUNTIFS($S$5:$S106,$S106,$T$5:$T106,"Sub"))))</f>
        <v/>
      </c>
      <c r="B106" s="56" t="n"/>
      <c r="C106" s="57" t="n"/>
      <c r="D106" s="58" t="n"/>
      <c r="E106" s="58" t="n"/>
      <c r="F106" s="58" t="n"/>
      <c r="G106" s="59" t="n"/>
      <c r="H106" s="59" t="n"/>
      <c r="I106" s="59" t="n"/>
      <c r="J106" s="59" t="n"/>
      <c r="K106" s="59" t="n"/>
      <c r="L106" s="60">
        <f>IF(NOT((COUNTA($B106:$K106)+COUNTA($O106))&gt;0),"",IF(ISNUMBER($F106),1,IF(N($U106)&gt;0,AVERAGEIFS($V$5:$V$1000,$S$5:$S$1000,ROW(),$T$5:$T$1000,"Sub"),$V106)))</f>
        <v/>
      </c>
      <c r="M106" s="55">
        <f>IF($L106="","",IF($L106&gt;=1,"Completado",IF($L106&gt;0,"En curso","Pendiente")))</f>
        <v/>
      </c>
      <c r="N106" s="55">
        <f>IF(NOT((COUNTA($B106:$K106)+COUNTA($O106))&gt;0),"",IF(ISNUMBER($F106),IF(AND(ISNUMBER($E106),$F106&gt;$E106),"Cumplida con "&amp;($F106-$E106)&amp;IF($F106-$E106=1," día"," días")&amp;" de retraso","Cumplida"),IF(N($L106)&gt;=1,"Cumplida",IF(NOT(ISNUMBER($E106)),"Sin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plazo")))))))</f>
        <v/>
      </c>
      <c r="O106" s="57" t="n"/>
      <c r="P106" s="61">
        <f>IF(NOT((COUNTA($B106:$K106)+COUNTA($O106))&gt;0),"",IF((IF($C106="","Falta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",""))="","✔ OK","⚠ "&amp;LEFT(IF($C106="","Falta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",""),LEN(IF($C106="","Falta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",""))-3)))</f>
        <v/>
      </c>
      <c r="Q106" s="62">
        <f>IF(NOT((COUNTA($B106:$K106)+COUNTA($O106))&gt;0),"",IF(AND($T106="Sub",N($S106)&gt;0),IF(ISNUMBER(INDEX($D$5:$D$1000,$S106-4)),DATE(YEAR(INDEX($D$5:$D$1000,$S106-4)),MONTH(INDEX($D$5:$D$1000,$S106-4)),1),IF(ISNUMBER(INDEX($E$5:$E$1000,$S106-4)),DATE(YEAR(INDEX($E$5:$E$1000,$S106-4)),MONTH(INDEX($E$5:$E$1000,$S106-4)),1),MesCiclo)),IF(ISNUMBER($D106),DATE(YEAR($D106),MONTH($D106),1),IF(ISNUMBER($E106),DATE(YEAR($E106),MONTH($E106),1),MesCiclo))))</f>
        <v/>
      </c>
      <c r="R106" s="63">
        <f>IF(OR($Q106="",$Q106&lt;&gt;MesCiclo),"",COUNTIF($Q$5:$Q106,MesCiclo))</f>
        <v/>
      </c>
      <c r="S106" s="63">
        <f>IF($T106="","",IF($T106="Macro",ROW(),IFERROR(LOOKUP(2,1/($T$5:$T106="Macro"),ROW($T$5:$T106)),0)))</f>
        <v/>
      </c>
      <c r="T106" s="63">
        <f>IF(NOT((COUNTA($B106:$K106)+COUNTA($O106))&gt;0),"",IF($B106="Subactividad","Sub","Macro"))</f>
        <v/>
      </c>
      <c r="U106" s="63">
        <f>IF($T106="Macro",COUNTIFS($S$5:$S$1000,ROW(),$T$5:$T$1000,"Sub"),"")</f>
        <v/>
      </c>
      <c r="V106" s="63">
        <f>IF($T106="","",IF(ISNUMBER($F106),1,IFERROR(LOOKUP(2,1/($H106:$K106&lt;&gt;""),$H106:$K106),0)))</f>
        <v/>
      </c>
      <c r="W106" s="63">
        <f>IF($T106="","",IF(AND(ISNUMBER($F106),$F106&lt;=IF($Q106=MesCiclo,InicioCiclo,$Q106+MOD(2-WEEKDAY($Q106),7))+6),1,IF(ISNUMBER($H106),$H106,0)))</f>
        <v/>
      </c>
      <c r="X106" s="63">
        <f>IF($T106="","",IF(AND(ISNUMBER($F106),$F106&lt;=IF($Q106=MesCiclo,InicioCiclo,$Q106+MOD(2-WEEKDAY($Q106),7))+13),1,IF(ISNUMBER($I106),$I106,$W106)))</f>
        <v/>
      </c>
      <c r="Y106" s="63">
        <f>IF($T106="","",IF(AND(ISNUMBER($F106),$F106&lt;=IF($Q106=MesCiclo,InicioCiclo,$Q106+MOD(2-WEEKDAY($Q106),7))+20),1,IF(ISNUMBER($J106),$J106,$X106)))</f>
        <v/>
      </c>
      <c r="Z106" s="63">
        <f>IF($T106="","",IF(AND(ISNUMBER($F106),$F106&lt;=IF($Q106=MesCiclo,InicioCiclo,$Q106+MOD(2-WEEKDAY($Q106),7))+27),1,IF(ISNUMBER($K106),$K106,$Y106)))</f>
        <v/>
      </c>
      <c r="AA106" s="63">
        <f>IF($T106="","",IF(AND(ISNUMBER($F106),$F106&lt;=IF($Q106=MesCiclo,InicioCiclo,$Q106+MOD(2-WEEKDAY($Q106),7))+6),1,IF(N($U106)&gt;0,AVERAGEIFS($W$5:$W$1000,$S$5:$S$1000,ROW(),$T$5:$T$1000,"Sub"),$W106)))</f>
        <v/>
      </c>
      <c r="AB106" s="63">
        <f>IF($T106="","",IF(AND(ISNUMBER($F106),$F106&lt;=IF($Q106=MesCiclo,InicioCiclo,$Q106+MOD(2-WEEKDAY($Q106),7))+13),1,IF(N($U106)&gt;0,AVERAGEIFS($X$5:$X$1000,$S$5:$S$1000,ROW(),$T$5:$T$1000,"Sub"),$X106)))</f>
        <v/>
      </c>
      <c r="AC106" s="63">
        <f>IF($T106="","",IF(AND(ISNUMBER($F106),$F106&lt;=IF($Q106=MesCiclo,InicioCiclo,$Q106+MOD(2-WEEKDAY($Q106),7))+20),1,IF(N($U106)&gt;0,AVERAGEIFS($Y$5:$Y$1000,$S$5:$S$1000,ROW(),$T$5:$T$1000,"Sub"),$Y106)))</f>
        <v/>
      </c>
      <c r="AD106" s="63">
        <f>IF($T106="","",IF(AND(ISNUMBER($F106),$F106&lt;=IF($Q106=MesCiclo,InicioCiclo,$Q106+MOD(2-WEEKDAY($Q106),7))+27),1,IF(N($U106)&gt;0,AVERAGEIFS($Z$5:$Z$1000,$S$5:$S$1000,ROW(),$T$5:$T$1000,"Sub"),$Z106)))</f>
        <v/>
      </c>
      <c r="AE106" s="63">
        <f>IF($T106&lt;&gt;"Macro","",IF(COUNTIFS($Q$5:$Q$1000,$Q106,$T$5:$T$1000,"Macro",$G$5:$G$1000,"&gt;0")=0,1/COUNTIFS($Q$5:$Q$1000,$Q106,$T$5:$T$1000,"Macro"),IF(AND(ISNUMBER($G106),N($G106)&gt;0),$G106,SUMIFS($G$5:$G$1000,$Q$5:$Q$1000,$Q106,$T$5:$T$1000,"Macro")/COUNTIFS($Q$5:$Q$1000,$Q106,$T$5:$T$1000,"Macro",$G$5:$G$1000,"&gt;0"))/(COUNTIFS($Q$5:$Q$1000,$Q106,$T$5:$T$1000,"Macro")*SUMIFS($G$5:$G$1000,$Q$5:$Q$1000,$Q106,$T$5:$T$1000,"Macro")/COUNTIFS($Q$5:$Q$1000,$Q106,$T$5:$T$1000,"Macro",$G$5:$G$1000,"&gt;0"))))</f>
        <v/>
      </c>
    </row>
    <row r="107">
      <c r="A107" s="55">
        <f>IF(NOT((COUNTA($B107:$K107)+COUNTA($O107))&gt;0),"",IF($T107="Macro",COUNTIFS($T$5:$T107,"Macro",$Q$5:$Q107,$Q107),IF(N($S107)=0,"?",COUNTIFS(INDEX($T$5:$T$1000,1):INDEX($T$5:$T$1000,$S107-4),"Macro",INDEX($Q$5:$Q$1000,1):INDEX($Q$5:$Q$1000,$S107-4),INDEX($Q$5:$Q$1000,$S107-4))&amp;"."&amp;COUNTIFS($S$5:$S107,$S107,$T$5:$T107,"Sub"))))</f>
        <v/>
      </c>
      <c r="B107" s="56" t="n"/>
      <c r="C107" s="57" t="n"/>
      <c r="D107" s="58" t="n"/>
      <c r="E107" s="58" t="n"/>
      <c r="F107" s="58" t="n"/>
      <c r="G107" s="59" t="n"/>
      <c r="H107" s="59" t="n"/>
      <c r="I107" s="59" t="n"/>
      <c r="J107" s="59" t="n"/>
      <c r="K107" s="59" t="n"/>
      <c r="L107" s="60">
        <f>IF(NOT((COUNTA($B107:$K107)+COUNTA($O107))&gt;0),"",IF(ISNUMBER($F107),1,IF(N($U107)&gt;0,AVERAGEIFS($V$5:$V$1000,$S$5:$S$1000,ROW(),$T$5:$T$1000,"Sub"),$V107)))</f>
        <v/>
      </c>
      <c r="M107" s="55">
        <f>IF($L107="","",IF($L107&gt;=1,"Completado",IF($L107&gt;0,"En curso","Pendiente")))</f>
        <v/>
      </c>
      <c r="N107" s="55">
        <f>IF(NOT((COUNTA($B107:$K107)+COUNTA($O107))&gt;0),"",IF(ISNUMBER($F107),IF(AND(ISNUMBER($E107),$F107&gt;$E107),"Cumplida con "&amp;($F107-$E107)&amp;IF($F107-$E107=1," día"," días")&amp;" de retraso","Cumplida"),IF(N($L107)&gt;=1,"Cumplida",IF(NOT(ISNUMBER($E107)),"Sin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plazo")))))))</f>
        <v/>
      </c>
      <c r="O107" s="57" t="n"/>
      <c r="P107" s="61">
        <f>IF(NOT((COUNTA($B107:$K107)+COUNTA($O107))&gt;0),"",IF((IF($C107="","Falta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",""))="","✔ OK","⚠ "&amp;LEFT(IF($C107="","Falta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",""),LEN(IF($C107="","Falta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",""))-3)))</f>
        <v/>
      </c>
      <c r="Q107" s="62">
        <f>IF(NOT((COUNTA($B107:$K107)+COUNTA($O107))&gt;0),"",IF(AND($T107="Sub",N($S107)&gt;0),IF(ISNUMBER(INDEX($D$5:$D$1000,$S107-4)),DATE(YEAR(INDEX($D$5:$D$1000,$S107-4)),MONTH(INDEX($D$5:$D$1000,$S107-4)),1),IF(ISNUMBER(INDEX($E$5:$E$1000,$S107-4)),DATE(YEAR(INDEX($E$5:$E$1000,$S107-4)),MONTH(INDEX($E$5:$E$1000,$S107-4)),1),MesCiclo)),IF(ISNUMBER($D107),DATE(YEAR($D107),MONTH($D107),1),IF(ISNUMBER($E107),DATE(YEAR($E107),MONTH($E107),1),MesCiclo))))</f>
        <v/>
      </c>
      <c r="R107" s="63">
        <f>IF(OR($Q107="",$Q107&lt;&gt;MesCiclo),"",COUNTIF($Q$5:$Q107,MesCiclo))</f>
        <v/>
      </c>
      <c r="S107" s="63">
        <f>IF($T107="","",IF($T107="Macro",ROW(),IFERROR(LOOKUP(2,1/($T$5:$T107="Macro"),ROW($T$5:$T107)),0)))</f>
        <v/>
      </c>
      <c r="T107" s="63">
        <f>IF(NOT((COUNTA($B107:$K107)+COUNTA($O107))&gt;0),"",IF($B107="Subactividad","Sub","Macro"))</f>
        <v/>
      </c>
      <c r="U107" s="63">
        <f>IF($T107="Macro",COUNTIFS($S$5:$S$1000,ROW(),$T$5:$T$1000,"Sub"),"")</f>
        <v/>
      </c>
      <c r="V107" s="63">
        <f>IF($T107="","",IF(ISNUMBER($F107),1,IFERROR(LOOKUP(2,1/($H107:$K107&lt;&gt;""),$H107:$K107),0)))</f>
        <v/>
      </c>
      <c r="W107" s="63">
        <f>IF($T107="","",IF(AND(ISNUMBER($F107),$F107&lt;=IF($Q107=MesCiclo,InicioCiclo,$Q107+MOD(2-WEEKDAY($Q107),7))+6),1,IF(ISNUMBER($H107),$H107,0)))</f>
        <v/>
      </c>
      <c r="X107" s="63">
        <f>IF($T107="","",IF(AND(ISNUMBER($F107),$F107&lt;=IF($Q107=MesCiclo,InicioCiclo,$Q107+MOD(2-WEEKDAY($Q107),7))+13),1,IF(ISNUMBER($I107),$I107,$W107)))</f>
        <v/>
      </c>
      <c r="Y107" s="63">
        <f>IF($T107="","",IF(AND(ISNUMBER($F107),$F107&lt;=IF($Q107=MesCiclo,InicioCiclo,$Q107+MOD(2-WEEKDAY($Q107),7))+20),1,IF(ISNUMBER($J107),$J107,$X107)))</f>
        <v/>
      </c>
      <c r="Z107" s="63">
        <f>IF($T107="","",IF(AND(ISNUMBER($F107),$F107&lt;=IF($Q107=MesCiclo,InicioCiclo,$Q107+MOD(2-WEEKDAY($Q107),7))+27),1,IF(ISNUMBER($K107),$K107,$Y107)))</f>
        <v/>
      </c>
      <c r="AA107" s="63">
        <f>IF($T107="","",IF(AND(ISNUMBER($F107),$F107&lt;=IF($Q107=MesCiclo,InicioCiclo,$Q107+MOD(2-WEEKDAY($Q107),7))+6),1,IF(N($U107)&gt;0,AVERAGEIFS($W$5:$W$1000,$S$5:$S$1000,ROW(),$T$5:$T$1000,"Sub"),$W107)))</f>
        <v/>
      </c>
      <c r="AB107" s="63">
        <f>IF($T107="","",IF(AND(ISNUMBER($F107),$F107&lt;=IF($Q107=MesCiclo,InicioCiclo,$Q107+MOD(2-WEEKDAY($Q107),7))+13),1,IF(N($U107)&gt;0,AVERAGEIFS($X$5:$X$1000,$S$5:$S$1000,ROW(),$T$5:$T$1000,"Sub"),$X107)))</f>
        <v/>
      </c>
      <c r="AC107" s="63">
        <f>IF($T107="","",IF(AND(ISNUMBER($F107),$F107&lt;=IF($Q107=MesCiclo,InicioCiclo,$Q107+MOD(2-WEEKDAY($Q107),7))+20),1,IF(N($U107)&gt;0,AVERAGEIFS($Y$5:$Y$1000,$S$5:$S$1000,ROW(),$T$5:$T$1000,"Sub"),$Y107)))</f>
        <v/>
      </c>
      <c r="AD107" s="63">
        <f>IF($T107="","",IF(AND(ISNUMBER($F107),$F107&lt;=IF($Q107=MesCiclo,InicioCiclo,$Q107+MOD(2-WEEKDAY($Q107),7))+27),1,IF(N($U107)&gt;0,AVERAGEIFS($Z$5:$Z$1000,$S$5:$S$1000,ROW(),$T$5:$T$1000,"Sub"),$Z107)))</f>
        <v/>
      </c>
      <c r="AE107" s="63">
        <f>IF($T107&lt;&gt;"Macro","",IF(COUNTIFS($Q$5:$Q$1000,$Q107,$T$5:$T$1000,"Macro",$G$5:$G$1000,"&gt;0")=0,1/COUNTIFS($Q$5:$Q$1000,$Q107,$T$5:$T$1000,"Macro"),IF(AND(ISNUMBER($G107),N($G107)&gt;0),$G107,SUMIFS($G$5:$G$1000,$Q$5:$Q$1000,$Q107,$T$5:$T$1000,"Macro")/COUNTIFS($Q$5:$Q$1000,$Q107,$T$5:$T$1000,"Macro",$G$5:$G$1000,"&gt;0"))/(COUNTIFS($Q$5:$Q$1000,$Q107,$T$5:$T$1000,"Macro")*SUMIFS($G$5:$G$1000,$Q$5:$Q$1000,$Q107,$T$5:$T$1000,"Macro")/COUNTIFS($Q$5:$Q$1000,$Q107,$T$5:$T$1000,"Macro",$G$5:$G$1000,"&gt;0"))))</f>
        <v/>
      </c>
    </row>
    <row r="108">
      <c r="A108" s="55">
        <f>IF(NOT((COUNTA($B108:$K108)+COUNTA($O108))&gt;0),"",IF($T108="Macro",COUNTIFS($T$5:$T108,"Macro",$Q$5:$Q108,$Q108),IF(N($S108)=0,"?",COUNTIFS(INDEX($T$5:$T$1000,1):INDEX($T$5:$T$1000,$S108-4),"Macro",INDEX($Q$5:$Q$1000,1):INDEX($Q$5:$Q$1000,$S108-4),INDEX($Q$5:$Q$1000,$S108-4))&amp;"."&amp;COUNTIFS($S$5:$S108,$S108,$T$5:$T108,"Sub"))))</f>
        <v/>
      </c>
      <c r="B108" s="56" t="n"/>
      <c r="C108" s="57" t="n"/>
      <c r="D108" s="58" t="n"/>
      <c r="E108" s="58" t="n"/>
      <c r="F108" s="58" t="n"/>
      <c r="G108" s="59" t="n"/>
      <c r="H108" s="59" t="n"/>
      <c r="I108" s="59" t="n"/>
      <c r="J108" s="59" t="n"/>
      <c r="K108" s="59" t="n"/>
      <c r="L108" s="60">
        <f>IF(NOT((COUNTA($B108:$K108)+COUNTA($O108))&gt;0),"",IF(ISNUMBER($F108),1,IF(N($U108)&gt;0,AVERAGEIFS($V$5:$V$1000,$S$5:$S$1000,ROW(),$T$5:$T$1000,"Sub"),$V108)))</f>
        <v/>
      </c>
      <c r="M108" s="55">
        <f>IF($L108="","",IF($L108&gt;=1,"Completado",IF($L108&gt;0,"En curso","Pendiente")))</f>
        <v/>
      </c>
      <c r="N108" s="55">
        <f>IF(NOT((COUNTA($B108:$K108)+COUNTA($O108))&gt;0),"",IF(ISNUMBER($F108),IF(AND(ISNUMBER($E108),$F108&gt;$E108),"Cumplida con "&amp;($F108-$E108)&amp;IF($F108-$E108=1," día"," días")&amp;" de retraso","Cumplida"),IF(N($L108)&gt;=1,"Cumplida",IF(NOT(ISNUMBER($E108)),"Sin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plazo")))))))</f>
        <v/>
      </c>
      <c r="O108" s="57" t="n"/>
      <c r="P108" s="61">
        <f>IF(NOT((COUNTA($B108:$K108)+COUNTA($O108))&gt;0),"",IF((IF($C108="","Falta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",""))="","✔ OK","⚠ "&amp;LEFT(IF($C108="","Falta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",""),LEN(IF($C108="","Falta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",""))-3)))</f>
        <v/>
      </c>
      <c r="Q108" s="62">
        <f>IF(NOT((COUNTA($B108:$K108)+COUNTA($O108))&gt;0),"",IF(AND($T108="Sub",N($S108)&gt;0),IF(ISNUMBER(INDEX($D$5:$D$1000,$S108-4)),DATE(YEAR(INDEX($D$5:$D$1000,$S108-4)),MONTH(INDEX($D$5:$D$1000,$S108-4)),1),IF(ISNUMBER(INDEX($E$5:$E$1000,$S108-4)),DATE(YEAR(INDEX($E$5:$E$1000,$S108-4)),MONTH(INDEX($E$5:$E$1000,$S108-4)),1),MesCiclo)),IF(ISNUMBER($D108),DATE(YEAR($D108),MONTH($D108),1),IF(ISNUMBER($E108),DATE(YEAR($E108),MONTH($E108),1),MesCiclo))))</f>
        <v/>
      </c>
      <c r="R108" s="63">
        <f>IF(OR($Q108="",$Q108&lt;&gt;MesCiclo),"",COUNTIF($Q$5:$Q108,MesCiclo))</f>
        <v/>
      </c>
      <c r="S108" s="63">
        <f>IF($T108="","",IF($T108="Macro",ROW(),IFERROR(LOOKUP(2,1/($T$5:$T108="Macro"),ROW($T$5:$T108)),0)))</f>
        <v/>
      </c>
      <c r="T108" s="63">
        <f>IF(NOT((COUNTA($B108:$K108)+COUNTA($O108))&gt;0),"",IF($B108="Subactividad","Sub","Macro"))</f>
        <v/>
      </c>
      <c r="U108" s="63">
        <f>IF($T108="Macro",COUNTIFS($S$5:$S$1000,ROW(),$T$5:$T$1000,"Sub"),"")</f>
        <v/>
      </c>
      <c r="V108" s="63">
        <f>IF($T108="","",IF(ISNUMBER($F108),1,IFERROR(LOOKUP(2,1/($H108:$K108&lt;&gt;""),$H108:$K108),0)))</f>
        <v/>
      </c>
      <c r="W108" s="63">
        <f>IF($T108="","",IF(AND(ISNUMBER($F108),$F108&lt;=IF($Q108=MesCiclo,InicioCiclo,$Q108+MOD(2-WEEKDAY($Q108),7))+6),1,IF(ISNUMBER($H108),$H108,0)))</f>
        <v/>
      </c>
      <c r="X108" s="63">
        <f>IF($T108="","",IF(AND(ISNUMBER($F108),$F108&lt;=IF($Q108=MesCiclo,InicioCiclo,$Q108+MOD(2-WEEKDAY($Q108),7))+13),1,IF(ISNUMBER($I108),$I108,$W108)))</f>
        <v/>
      </c>
      <c r="Y108" s="63">
        <f>IF($T108="","",IF(AND(ISNUMBER($F108),$F108&lt;=IF($Q108=MesCiclo,InicioCiclo,$Q108+MOD(2-WEEKDAY($Q108),7))+20),1,IF(ISNUMBER($J108),$J108,$X108)))</f>
        <v/>
      </c>
      <c r="Z108" s="63">
        <f>IF($T108="","",IF(AND(ISNUMBER($F108),$F108&lt;=IF($Q108=MesCiclo,InicioCiclo,$Q108+MOD(2-WEEKDAY($Q108),7))+27),1,IF(ISNUMBER($K108),$K108,$Y108)))</f>
        <v/>
      </c>
      <c r="AA108" s="63">
        <f>IF($T108="","",IF(AND(ISNUMBER($F108),$F108&lt;=IF($Q108=MesCiclo,InicioCiclo,$Q108+MOD(2-WEEKDAY($Q108),7))+6),1,IF(N($U108)&gt;0,AVERAGEIFS($W$5:$W$1000,$S$5:$S$1000,ROW(),$T$5:$T$1000,"Sub"),$W108)))</f>
        <v/>
      </c>
      <c r="AB108" s="63">
        <f>IF($T108="","",IF(AND(ISNUMBER($F108),$F108&lt;=IF($Q108=MesCiclo,InicioCiclo,$Q108+MOD(2-WEEKDAY($Q108),7))+13),1,IF(N($U108)&gt;0,AVERAGEIFS($X$5:$X$1000,$S$5:$S$1000,ROW(),$T$5:$T$1000,"Sub"),$X108)))</f>
        <v/>
      </c>
      <c r="AC108" s="63">
        <f>IF($T108="","",IF(AND(ISNUMBER($F108),$F108&lt;=IF($Q108=MesCiclo,InicioCiclo,$Q108+MOD(2-WEEKDAY($Q108),7))+20),1,IF(N($U108)&gt;0,AVERAGEIFS($Y$5:$Y$1000,$S$5:$S$1000,ROW(),$T$5:$T$1000,"Sub"),$Y108)))</f>
        <v/>
      </c>
      <c r="AD108" s="63">
        <f>IF($T108="","",IF(AND(ISNUMBER($F108),$F108&lt;=IF($Q108=MesCiclo,InicioCiclo,$Q108+MOD(2-WEEKDAY($Q108),7))+27),1,IF(N($U108)&gt;0,AVERAGEIFS($Z$5:$Z$1000,$S$5:$S$1000,ROW(),$T$5:$T$1000,"Sub"),$Z108)))</f>
        <v/>
      </c>
      <c r="AE108" s="63">
        <f>IF($T108&lt;&gt;"Macro","",IF(COUNTIFS($Q$5:$Q$1000,$Q108,$T$5:$T$1000,"Macro",$G$5:$G$1000,"&gt;0")=0,1/COUNTIFS($Q$5:$Q$1000,$Q108,$T$5:$T$1000,"Macro"),IF(AND(ISNUMBER($G108),N($G108)&gt;0),$G108,SUMIFS($G$5:$G$1000,$Q$5:$Q$1000,$Q108,$T$5:$T$1000,"Macro")/COUNTIFS($Q$5:$Q$1000,$Q108,$T$5:$T$1000,"Macro",$G$5:$G$1000,"&gt;0"))/(COUNTIFS($Q$5:$Q$1000,$Q108,$T$5:$T$1000,"Macro")*SUMIFS($G$5:$G$1000,$Q$5:$Q$1000,$Q108,$T$5:$T$1000,"Macro")/COUNTIFS($Q$5:$Q$1000,$Q108,$T$5:$T$1000,"Macro",$G$5:$G$1000,"&gt;0"))))</f>
        <v/>
      </c>
    </row>
    <row r="109">
      <c r="A109" s="55">
        <f>IF(NOT((COUNTA($B109:$K109)+COUNTA($O109))&gt;0),"",IF($T109="Macro",COUNTIFS($T$5:$T109,"Macro",$Q$5:$Q109,$Q109),IF(N($S109)=0,"?",COUNTIFS(INDEX($T$5:$T$1000,1):INDEX($T$5:$T$1000,$S109-4),"Macro",INDEX($Q$5:$Q$1000,1):INDEX($Q$5:$Q$1000,$S109-4),INDEX($Q$5:$Q$1000,$S109-4))&amp;"."&amp;COUNTIFS($S$5:$S109,$S109,$T$5:$T109,"Sub"))))</f>
        <v/>
      </c>
      <c r="B109" s="56" t="n"/>
      <c r="C109" s="57" t="n"/>
      <c r="D109" s="58" t="n"/>
      <c r="E109" s="58" t="n"/>
      <c r="F109" s="58" t="n"/>
      <c r="G109" s="59" t="n"/>
      <c r="H109" s="59" t="n"/>
      <c r="I109" s="59" t="n"/>
      <c r="J109" s="59" t="n"/>
      <c r="K109" s="59" t="n"/>
      <c r="L109" s="60">
        <f>IF(NOT((COUNTA($B109:$K109)+COUNTA($O109))&gt;0),"",IF(ISNUMBER($F109),1,IF(N($U109)&gt;0,AVERAGEIFS($V$5:$V$1000,$S$5:$S$1000,ROW(),$T$5:$T$1000,"Sub"),$V109)))</f>
        <v/>
      </c>
      <c r="M109" s="55">
        <f>IF($L109="","",IF($L109&gt;=1,"Completado",IF($L109&gt;0,"En curso","Pendiente")))</f>
        <v/>
      </c>
      <c r="N109" s="55">
        <f>IF(NOT((COUNTA($B109:$K109)+COUNTA($O109))&gt;0),"",IF(ISNUMBER($F109),IF(AND(ISNUMBER($E109),$F109&gt;$E109),"Cumplida con "&amp;($F109-$E109)&amp;IF($F109-$E109=1," día"," días")&amp;" de retraso","Cumplida"),IF(N($L109)&gt;=1,"Cumplida",IF(NOT(ISNUMBER($E109)),"Sin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plazo")))))))</f>
        <v/>
      </c>
      <c r="O109" s="57" t="n"/>
      <c r="P109" s="61">
        <f>IF(NOT((COUNTA($B109:$K109)+COUNTA($O109))&gt;0),"",IF((IF($C109="","Falta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",""))="","✔ OK","⚠ "&amp;LEFT(IF($C109="","Falta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",""),LEN(IF($C109="","Falta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",""))-3)))</f>
        <v/>
      </c>
      <c r="Q109" s="62">
        <f>IF(NOT((COUNTA($B109:$K109)+COUNTA($O109))&gt;0),"",IF(AND($T109="Sub",N($S109)&gt;0),IF(ISNUMBER(INDEX($D$5:$D$1000,$S109-4)),DATE(YEAR(INDEX($D$5:$D$1000,$S109-4)),MONTH(INDEX($D$5:$D$1000,$S109-4)),1),IF(ISNUMBER(INDEX($E$5:$E$1000,$S109-4)),DATE(YEAR(INDEX($E$5:$E$1000,$S109-4)),MONTH(INDEX($E$5:$E$1000,$S109-4)),1),MesCiclo)),IF(ISNUMBER($D109),DATE(YEAR($D109),MONTH($D109),1),IF(ISNUMBER($E109),DATE(YEAR($E109),MONTH($E109),1),MesCiclo))))</f>
        <v/>
      </c>
      <c r="R109" s="63">
        <f>IF(OR($Q109="",$Q109&lt;&gt;MesCiclo),"",COUNTIF($Q$5:$Q109,MesCiclo))</f>
        <v/>
      </c>
      <c r="S109" s="63">
        <f>IF($T109="","",IF($T109="Macro",ROW(),IFERROR(LOOKUP(2,1/($T$5:$T109="Macro"),ROW($T$5:$T109)),0)))</f>
        <v/>
      </c>
      <c r="T109" s="63">
        <f>IF(NOT((COUNTA($B109:$K109)+COUNTA($O109))&gt;0),"",IF($B109="Subactividad","Sub","Macro"))</f>
        <v/>
      </c>
      <c r="U109" s="63">
        <f>IF($T109="Macro",COUNTIFS($S$5:$S$1000,ROW(),$T$5:$T$1000,"Sub"),"")</f>
        <v/>
      </c>
      <c r="V109" s="63">
        <f>IF($T109="","",IF(ISNUMBER($F109),1,IFERROR(LOOKUP(2,1/($H109:$K109&lt;&gt;""),$H109:$K109),0)))</f>
        <v/>
      </c>
      <c r="W109" s="63">
        <f>IF($T109="","",IF(AND(ISNUMBER($F109),$F109&lt;=IF($Q109=MesCiclo,InicioCiclo,$Q109+MOD(2-WEEKDAY($Q109),7))+6),1,IF(ISNUMBER($H109),$H109,0)))</f>
        <v/>
      </c>
      <c r="X109" s="63">
        <f>IF($T109="","",IF(AND(ISNUMBER($F109),$F109&lt;=IF($Q109=MesCiclo,InicioCiclo,$Q109+MOD(2-WEEKDAY($Q109),7))+13),1,IF(ISNUMBER($I109),$I109,$W109)))</f>
        <v/>
      </c>
      <c r="Y109" s="63">
        <f>IF($T109="","",IF(AND(ISNUMBER($F109),$F109&lt;=IF($Q109=MesCiclo,InicioCiclo,$Q109+MOD(2-WEEKDAY($Q109),7))+20),1,IF(ISNUMBER($J109),$J109,$X109)))</f>
        <v/>
      </c>
      <c r="Z109" s="63">
        <f>IF($T109="","",IF(AND(ISNUMBER($F109),$F109&lt;=IF($Q109=MesCiclo,InicioCiclo,$Q109+MOD(2-WEEKDAY($Q109),7))+27),1,IF(ISNUMBER($K109),$K109,$Y109)))</f>
        <v/>
      </c>
      <c r="AA109" s="63">
        <f>IF($T109="","",IF(AND(ISNUMBER($F109),$F109&lt;=IF($Q109=MesCiclo,InicioCiclo,$Q109+MOD(2-WEEKDAY($Q109),7))+6),1,IF(N($U109)&gt;0,AVERAGEIFS($W$5:$W$1000,$S$5:$S$1000,ROW(),$T$5:$T$1000,"Sub"),$W109)))</f>
        <v/>
      </c>
      <c r="AB109" s="63">
        <f>IF($T109="","",IF(AND(ISNUMBER($F109),$F109&lt;=IF($Q109=MesCiclo,InicioCiclo,$Q109+MOD(2-WEEKDAY($Q109),7))+13),1,IF(N($U109)&gt;0,AVERAGEIFS($X$5:$X$1000,$S$5:$S$1000,ROW(),$T$5:$T$1000,"Sub"),$X109)))</f>
        <v/>
      </c>
      <c r="AC109" s="63">
        <f>IF($T109="","",IF(AND(ISNUMBER($F109),$F109&lt;=IF($Q109=MesCiclo,InicioCiclo,$Q109+MOD(2-WEEKDAY($Q109),7))+20),1,IF(N($U109)&gt;0,AVERAGEIFS($Y$5:$Y$1000,$S$5:$S$1000,ROW(),$T$5:$T$1000,"Sub"),$Y109)))</f>
        <v/>
      </c>
      <c r="AD109" s="63">
        <f>IF($T109="","",IF(AND(ISNUMBER($F109),$F109&lt;=IF($Q109=MesCiclo,InicioCiclo,$Q109+MOD(2-WEEKDAY($Q109),7))+27),1,IF(N($U109)&gt;0,AVERAGEIFS($Z$5:$Z$1000,$S$5:$S$1000,ROW(),$T$5:$T$1000,"Sub"),$Z109)))</f>
        <v/>
      </c>
      <c r="AE109" s="63">
        <f>IF($T109&lt;&gt;"Macro","",IF(COUNTIFS($Q$5:$Q$1000,$Q109,$T$5:$T$1000,"Macro",$G$5:$G$1000,"&gt;0")=0,1/COUNTIFS($Q$5:$Q$1000,$Q109,$T$5:$T$1000,"Macro"),IF(AND(ISNUMBER($G109),N($G109)&gt;0),$G109,SUMIFS($G$5:$G$1000,$Q$5:$Q$1000,$Q109,$T$5:$T$1000,"Macro")/COUNTIFS($Q$5:$Q$1000,$Q109,$T$5:$T$1000,"Macro",$G$5:$G$1000,"&gt;0"))/(COUNTIFS($Q$5:$Q$1000,$Q109,$T$5:$T$1000,"Macro")*SUMIFS($G$5:$G$1000,$Q$5:$Q$1000,$Q109,$T$5:$T$1000,"Macro")/COUNTIFS($Q$5:$Q$1000,$Q109,$T$5:$T$1000,"Macro",$G$5:$G$1000,"&gt;0"))))</f>
        <v/>
      </c>
    </row>
    <row r="110">
      <c r="A110" s="55">
        <f>IF(NOT((COUNTA($B110:$K110)+COUNTA($O110))&gt;0),"",IF($T110="Macro",COUNTIFS($T$5:$T110,"Macro",$Q$5:$Q110,$Q110),IF(N($S110)=0,"?",COUNTIFS(INDEX($T$5:$T$1000,1):INDEX($T$5:$T$1000,$S110-4),"Macro",INDEX($Q$5:$Q$1000,1):INDEX($Q$5:$Q$1000,$S110-4),INDEX($Q$5:$Q$1000,$S110-4))&amp;"."&amp;COUNTIFS($S$5:$S110,$S110,$T$5:$T110,"Sub"))))</f>
        <v/>
      </c>
      <c r="B110" s="56" t="n"/>
      <c r="C110" s="57" t="n"/>
      <c r="D110" s="58" t="n"/>
      <c r="E110" s="58" t="n"/>
      <c r="F110" s="58" t="n"/>
      <c r="G110" s="59" t="n"/>
      <c r="H110" s="59" t="n"/>
      <c r="I110" s="59" t="n"/>
      <c r="J110" s="59" t="n"/>
      <c r="K110" s="59" t="n"/>
      <c r="L110" s="60">
        <f>IF(NOT((COUNTA($B110:$K110)+COUNTA($O110))&gt;0),"",IF(ISNUMBER($F110),1,IF(N($U110)&gt;0,AVERAGEIFS($V$5:$V$1000,$S$5:$S$1000,ROW(),$T$5:$T$1000,"Sub"),$V110)))</f>
        <v/>
      </c>
      <c r="M110" s="55">
        <f>IF($L110="","",IF($L110&gt;=1,"Completado",IF($L110&gt;0,"En curso","Pendiente")))</f>
        <v/>
      </c>
      <c r="N110" s="55">
        <f>IF(NOT((COUNTA($B110:$K110)+COUNTA($O110))&gt;0),"",IF(ISNUMBER($F110),IF(AND(ISNUMBER($E110),$F110&gt;$E110),"Cumplida con "&amp;($F110-$E110)&amp;IF($F110-$E110=1," día"," días")&amp;" de retraso","Cumplida"),IF(N($L110)&gt;=1,"Cumplida",IF(NOT(ISNUMBER($E110)),"Sin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plazo")))))))</f>
        <v/>
      </c>
      <c r="O110" s="57" t="n"/>
      <c r="P110" s="61">
        <f>IF(NOT((COUNTA($B110:$K110)+COUNTA($O110))&gt;0),"",IF((IF($C110="","Falta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",""))="","✔ OK","⚠ "&amp;LEFT(IF($C110="","Falta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",""),LEN(IF($C110="","Falta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",""))-3)))</f>
        <v/>
      </c>
      <c r="Q110" s="62">
        <f>IF(NOT((COUNTA($B110:$K110)+COUNTA($O110))&gt;0),"",IF(AND($T110="Sub",N($S110)&gt;0),IF(ISNUMBER(INDEX($D$5:$D$1000,$S110-4)),DATE(YEAR(INDEX($D$5:$D$1000,$S110-4)),MONTH(INDEX($D$5:$D$1000,$S110-4)),1),IF(ISNUMBER(INDEX($E$5:$E$1000,$S110-4)),DATE(YEAR(INDEX($E$5:$E$1000,$S110-4)),MONTH(INDEX($E$5:$E$1000,$S110-4)),1),MesCiclo)),IF(ISNUMBER($D110),DATE(YEAR($D110),MONTH($D110),1),IF(ISNUMBER($E110),DATE(YEAR($E110),MONTH($E110),1),MesCiclo))))</f>
        <v/>
      </c>
      <c r="R110" s="63">
        <f>IF(OR($Q110="",$Q110&lt;&gt;MesCiclo),"",COUNTIF($Q$5:$Q110,MesCiclo))</f>
        <v/>
      </c>
      <c r="S110" s="63">
        <f>IF($T110="","",IF($T110="Macro",ROW(),IFERROR(LOOKUP(2,1/($T$5:$T110="Macro"),ROW($T$5:$T110)),0)))</f>
        <v/>
      </c>
      <c r="T110" s="63">
        <f>IF(NOT((COUNTA($B110:$K110)+COUNTA($O110))&gt;0),"",IF($B110="Subactividad","Sub","Macro"))</f>
        <v/>
      </c>
      <c r="U110" s="63">
        <f>IF($T110="Macro",COUNTIFS($S$5:$S$1000,ROW(),$T$5:$T$1000,"Sub"),"")</f>
        <v/>
      </c>
      <c r="V110" s="63">
        <f>IF($T110="","",IF(ISNUMBER($F110),1,IFERROR(LOOKUP(2,1/($H110:$K110&lt;&gt;""),$H110:$K110),0)))</f>
        <v/>
      </c>
      <c r="W110" s="63">
        <f>IF($T110="","",IF(AND(ISNUMBER($F110),$F110&lt;=IF($Q110=MesCiclo,InicioCiclo,$Q110+MOD(2-WEEKDAY($Q110),7))+6),1,IF(ISNUMBER($H110),$H110,0)))</f>
        <v/>
      </c>
      <c r="X110" s="63">
        <f>IF($T110="","",IF(AND(ISNUMBER($F110),$F110&lt;=IF($Q110=MesCiclo,InicioCiclo,$Q110+MOD(2-WEEKDAY($Q110),7))+13),1,IF(ISNUMBER($I110),$I110,$W110)))</f>
        <v/>
      </c>
      <c r="Y110" s="63">
        <f>IF($T110="","",IF(AND(ISNUMBER($F110),$F110&lt;=IF($Q110=MesCiclo,InicioCiclo,$Q110+MOD(2-WEEKDAY($Q110),7))+20),1,IF(ISNUMBER($J110),$J110,$X110)))</f>
        <v/>
      </c>
      <c r="Z110" s="63">
        <f>IF($T110="","",IF(AND(ISNUMBER($F110),$F110&lt;=IF($Q110=MesCiclo,InicioCiclo,$Q110+MOD(2-WEEKDAY($Q110),7))+27),1,IF(ISNUMBER($K110),$K110,$Y110)))</f>
        <v/>
      </c>
      <c r="AA110" s="63">
        <f>IF($T110="","",IF(AND(ISNUMBER($F110),$F110&lt;=IF($Q110=MesCiclo,InicioCiclo,$Q110+MOD(2-WEEKDAY($Q110),7))+6),1,IF(N($U110)&gt;0,AVERAGEIFS($W$5:$W$1000,$S$5:$S$1000,ROW(),$T$5:$T$1000,"Sub"),$W110)))</f>
        <v/>
      </c>
      <c r="AB110" s="63">
        <f>IF($T110="","",IF(AND(ISNUMBER($F110),$F110&lt;=IF($Q110=MesCiclo,InicioCiclo,$Q110+MOD(2-WEEKDAY($Q110),7))+13),1,IF(N($U110)&gt;0,AVERAGEIFS($X$5:$X$1000,$S$5:$S$1000,ROW(),$T$5:$T$1000,"Sub"),$X110)))</f>
        <v/>
      </c>
      <c r="AC110" s="63">
        <f>IF($T110="","",IF(AND(ISNUMBER($F110),$F110&lt;=IF($Q110=MesCiclo,InicioCiclo,$Q110+MOD(2-WEEKDAY($Q110),7))+20),1,IF(N($U110)&gt;0,AVERAGEIFS($Y$5:$Y$1000,$S$5:$S$1000,ROW(),$T$5:$T$1000,"Sub"),$Y110)))</f>
        <v/>
      </c>
      <c r="AD110" s="63">
        <f>IF($T110="","",IF(AND(ISNUMBER($F110),$F110&lt;=IF($Q110=MesCiclo,InicioCiclo,$Q110+MOD(2-WEEKDAY($Q110),7))+27),1,IF(N($U110)&gt;0,AVERAGEIFS($Z$5:$Z$1000,$S$5:$S$1000,ROW(),$T$5:$T$1000,"Sub"),$Z110)))</f>
        <v/>
      </c>
      <c r="AE110" s="63">
        <f>IF($T110&lt;&gt;"Macro","",IF(COUNTIFS($Q$5:$Q$1000,$Q110,$T$5:$T$1000,"Macro",$G$5:$G$1000,"&gt;0")=0,1/COUNTIFS($Q$5:$Q$1000,$Q110,$T$5:$T$1000,"Macro"),IF(AND(ISNUMBER($G110),N($G110)&gt;0),$G110,SUMIFS($G$5:$G$1000,$Q$5:$Q$1000,$Q110,$T$5:$T$1000,"Macro")/COUNTIFS($Q$5:$Q$1000,$Q110,$T$5:$T$1000,"Macro",$G$5:$G$1000,"&gt;0"))/(COUNTIFS($Q$5:$Q$1000,$Q110,$T$5:$T$1000,"Macro")*SUMIFS($G$5:$G$1000,$Q$5:$Q$1000,$Q110,$T$5:$T$1000,"Macro")/COUNTIFS($Q$5:$Q$1000,$Q110,$T$5:$T$1000,"Macro",$G$5:$G$1000,"&gt;0"))))</f>
        <v/>
      </c>
    </row>
    <row r="111">
      <c r="A111" s="55">
        <f>IF(NOT((COUNTA($B111:$K111)+COUNTA($O111))&gt;0),"",IF($T111="Macro",COUNTIFS($T$5:$T111,"Macro",$Q$5:$Q111,$Q111),IF(N($S111)=0,"?",COUNTIFS(INDEX($T$5:$T$1000,1):INDEX($T$5:$T$1000,$S111-4),"Macro",INDEX($Q$5:$Q$1000,1):INDEX($Q$5:$Q$1000,$S111-4),INDEX($Q$5:$Q$1000,$S111-4))&amp;"."&amp;COUNTIFS($S$5:$S111,$S111,$T$5:$T111,"Sub"))))</f>
        <v/>
      </c>
      <c r="B111" s="56" t="n"/>
      <c r="C111" s="57" t="n"/>
      <c r="D111" s="58" t="n"/>
      <c r="E111" s="58" t="n"/>
      <c r="F111" s="58" t="n"/>
      <c r="G111" s="59" t="n"/>
      <c r="H111" s="59" t="n"/>
      <c r="I111" s="59" t="n"/>
      <c r="J111" s="59" t="n"/>
      <c r="K111" s="59" t="n"/>
      <c r="L111" s="60">
        <f>IF(NOT((COUNTA($B111:$K111)+COUNTA($O111))&gt;0),"",IF(ISNUMBER($F111),1,IF(N($U111)&gt;0,AVERAGEIFS($V$5:$V$1000,$S$5:$S$1000,ROW(),$T$5:$T$1000,"Sub"),$V111)))</f>
        <v/>
      </c>
      <c r="M111" s="55">
        <f>IF($L111="","",IF($L111&gt;=1,"Completado",IF($L111&gt;0,"En curso","Pendiente")))</f>
        <v/>
      </c>
      <c r="N111" s="55">
        <f>IF(NOT((COUNTA($B111:$K111)+COUNTA($O111))&gt;0),"",IF(ISNUMBER($F111),IF(AND(ISNUMBER($E111),$F111&gt;$E111),"Cumplida con "&amp;($F111-$E111)&amp;IF($F111-$E111=1," día"," días")&amp;" de retraso","Cumplida"),IF(N($L111)&gt;=1,"Cumplida",IF(NOT(ISNUMBER($E111)),"Sin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plazo")))))))</f>
        <v/>
      </c>
      <c r="O111" s="57" t="n"/>
      <c r="P111" s="61">
        <f>IF(NOT((COUNTA($B111:$K111)+COUNTA($O111))&gt;0),"",IF((IF($C111="","Falta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",""))="","✔ OK","⚠ "&amp;LEFT(IF($C111="","Falta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",""),LEN(IF($C111="","Falta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",""))-3)))</f>
        <v/>
      </c>
      <c r="Q111" s="62">
        <f>IF(NOT((COUNTA($B111:$K111)+COUNTA($O111))&gt;0),"",IF(AND($T111="Sub",N($S111)&gt;0),IF(ISNUMBER(INDEX($D$5:$D$1000,$S111-4)),DATE(YEAR(INDEX($D$5:$D$1000,$S111-4)),MONTH(INDEX($D$5:$D$1000,$S111-4)),1),IF(ISNUMBER(INDEX($E$5:$E$1000,$S111-4)),DATE(YEAR(INDEX($E$5:$E$1000,$S111-4)),MONTH(INDEX($E$5:$E$1000,$S111-4)),1),MesCiclo)),IF(ISNUMBER($D111),DATE(YEAR($D111),MONTH($D111),1),IF(ISNUMBER($E111),DATE(YEAR($E111),MONTH($E111),1),MesCiclo))))</f>
        <v/>
      </c>
      <c r="R111" s="63">
        <f>IF(OR($Q111="",$Q111&lt;&gt;MesCiclo),"",COUNTIF($Q$5:$Q111,MesCiclo))</f>
        <v/>
      </c>
      <c r="S111" s="63">
        <f>IF($T111="","",IF($T111="Macro",ROW(),IFERROR(LOOKUP(2,1/($T$5:$T111="Macro"),ROW($T$5:$T111)),0)))</f>
        <v/>
      </c>
      <c r="T111" s="63">
        <f>IF(NOT((COUNTA($B111:$K111)+COUNTA($O111))&gt;0),"",IF($B111="Subactividad","Sub","Macro"))</f>
        <v/>
      </c>
      <c r="U111" s="63">
        <f>IF($T111="Macro",COUNTIFS($S$5:$S$1000,ROW(),$T$5:$T$1000,"Sub"),"")</f>
        <v/>
      </c>
      <c r="V111" s="63">
        <f>IF($T111="","",IF(ISNUMBER($F111),1,IFERROR(LOOKUP(2,1/($H111:$K111&lt;&gt;""),$H111:$K111),0)))</f>
        <v/>
      </c>
      <c r="W111" s="63">
        <f>IF($T111="","",IF(AND(ISNUMBER($F111),$F111&lt;=IF($Q111=MesCiclo,InicioCiclo,$Q111+MOD(2-WEEKDAY($Q111),7))+6),1,IF(ISNUMBER($H111),$H111,0)))</f>
        <v/>
      </c>
      <c r="X111" s="63">
        <f>IF($T111="","",IF(AND(ISNUMBER($F111),$F111&lt;=IF($Q111=MesCiclo,InicioCiclo,$Q111+MOD(2-WEEKDAY($Q111),7))+13),1,IF(ISNUMBER($I111),$I111,$W111)))</f>
        <v/>
      </c>
      <c r="Y111" s="63">
        <f>IF($T111="","",IF(AND(ISNUMBER($F111),$F111&lt;=IF($Q111=MesCiclo,InicioCiclo,$Q111+MOD(2-WEEKDAY($Q111),7))+20),1,IF(ISNUMBER($J111),$J111,$X111)))</f>
        <v/>
      </c>
      <c r="Z111" s="63">
        <f>IF($T111="","",IF(AND(ISNUMBER($F111),$F111&lt;=IF($Q111=MesCiclo,InicioCiclo,$Q111+MOD(2-WEEKDAY($Q111),7))+27),1,IF(ISNUMBER($K111),$K111,$Y111)))</f>
        <v/>
      </c>
      <c r="AA111" s="63">
        <f>IF($T111="","",IF(AND(ISNUMBER($F111),$F111&lt;=IF($Q111=MesCiclo,InicioCiclo,$Q111+MOD(2-WEEKDAY($Q111),7))+6),1,IF(N($U111)&gt;0,AVERAGEIFS($W$5:$W$1000,$S$5:$S$1000,ROW(),$T$5:$T$1000,"Sub"),$W111)))</f>
        <v/>
      </c>
      <c r="AB111" s="63">
        <f>IF($T111="","",IF(AND(ISNUMBER($F111),$F111&lt;=IF($Q111=MesCiclo,InicioCiclo,$Q111+MOD(2-WEEKDAY($Q111),7))+13),1,IF(N($U111)&gt;0,AVERAGEIFS($X$5:$X$1000,$S$5:$S$1000,ROW(),$T$5:$T$1000,"Sub"),$X111)))</f>
        <v/>
      </c>
      <c r="AC111" s="63">
        <f>IF($T111="","",IF(AND(ISNUMBER($F111),$F111&lt;=IF($Q111=MesCiclo,InicioCiclo,$Q111+MOD(2-WEEKDAY($Q111),7))+20),1,IF(N($U111)&gt;0,AVERAGEIFS($Y$5:$Y$1000,$S$5:$S$1000,ROW(),$T$5:$T$1000,"Sub"),$Y111)))</f>
        <v/>
      </c>
      <c r="AD111" s="63">
        <f>IF($T111="","",IF(AND(ISNUMBER($F111),$F111&lt;=IF($Q111=MesCiclo,InicioCiclo,$Q111+MOD(2-WEEKDAY($Q111),7))+27),1,IF(N($U111)&gt;0,AVERAGEIFS($Z$5:$Z$1000,$S$5:$S$1000,ROW(),$T$5:$T$1000,"Sub"),$Z111)))</f>
        <v/>
      </c>
      <c r="AE111" s="63">
        <f>IF($T111&lt;&gt;"Macro","",IF(COUNTIFS($Q$5:$Q$1000,$Q111,$T$5:$T$1000,"Macro",$G$5:$G$1000,"&gt;0")=0,1/COUNTIFS($Q$5:$Q$1000,$Q111,$T$5:$T$1000,"Macro"),IF(AND(ISNUMBER($G111),N($G111)&gt;0),$G111,SUMIFS($G$5:$G$1000,$Q$5:$Q$1000,$Q111,$T$5:$T$1000,"Macro")/COUNTIFS($Q$5:$Q$1000,$Q111,$T$5:$T$1000,"Macro",$G$5:$G$1000,"&gt;0"))/(COUNTIFS($Q$5:$Q$1000,$Q111,$T$5:$T$1000,"Macro")*SUMIFS($G$5:$G$1000,$Q$5:$Q$1000,$Q111,$T$5:$T$1000,"Macro")/COUNTIFS($Q$5:$Q$1000,$Q111,$T$5:$T$1000,"Macro",$G$5:$G$1000,"&gt;0"))))</f>
        <v/>
      </c>
    </row>
    <row r="112">
      <c r="A112" s="55">
        <f>IF(NOT((COUNTA($B112:$K112)+COUNTA($O112))&gt;0),"",IF($T112="Macro",COUNTIFS($T$5:$T112,"Macro",$Q$5:$Q112,$Q112),IF(N($S112)=0,"?",COUNTIFS(INDEX($T$5:$T$1000,1):INDEX($T$5:$T$1000,$S112-4),"Macro",INDEX($Q$5:$Q$1000,1):INDEX($Q$5:$Q$1000,$S112-4),INDEX($Q$5:$Q$1000,$S112-4))&amp;"."&amp;COUNTIFS($S$5:$S112,$S112,$T$5:$T112,"Sub"))))</f>
        <v/>
      </c>
      <c r="B112" s="56" t="n"/>
      <c r="C112" s="57" t="n"/>
      <c r="D112" s="58" t="n"/>
      <c r="E112" s="58" t="n"/>
      <c r="F112" s="58" t="n"/>
      <c r="G112" s="59" t="n"/>
      <c r="H112" s="59" t="n"/>
      <c r="I112" s="59" t="n"/>
      <c r="J112" s="59" t="n"/>
      <c r="K112" s="59" t="n"/>
      <c r="L112" s="60">
        <f>IF(NOT((COUNTA($B112:$K112)+COUNTA($O112))&gt;0),"",IF(ISNUMBER($F112),1,IF(N($U112)&gt;0,AVERAGEIFS($V$5:$V$1000,$S$5:$S$1000,ROW(),$T$5:$T$1000,"Sub"),$V112)))</f>
        <v/>
      </c>
      <c r="M112" s="55">
        <f>IF($L112="","",IF($L112&gt;=1,"Completado",IF($L112&gt;0,"En curso","Pendiente")))</f>
        <v/>
      </c>
      <c r="N112" s="55">
        <f>IF(NOT((COUNTA($B112:$K112)+COUNTA($O112))&gt;0),"",IF(ISNUMBER($F112),IF(AND(ISNUMBER($E112),$F112&gt;$E112),"Cumplida con "&amp;($F112-$E112)&amp;IF($F112-$E112=1," día"," días")&amp;" de retraso","Cumplida"),IF(N($L112)&gt;=1,"Cumplida",IF(NOT(ISNUMBER($E112)),"Sin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plazo")))))))</f>
        <v/>
      </c>
      <c r="O112" s="57" t="n"/>
      <c r="P112" s="61">
        <f>IF(NOT((COUNTA($B112:$K112)+COUNTA($O112))&gt;0),"",IF((IF($C112="","Falta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",""))="","✔ OK","⚠ "&amp;LEFT(IF($C112="","Falta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",""),LEN(IF($C112="","Falta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",""))-3)))</f>
        <v/>
      </c>
      <c r="Q112" s="62">
        <f>IF(NOT((COUNTA($B112:$K112)+COUNTA($O112))&gt;0),"",IF(AND($T112="Sub",N($S112)&gt;0),IF(ISNUMBER(INDEX($D$5:$D$1000,$S112-4)),DATE(YEAR(INDEX($D$5:$D$1000,$S112-4)),MONTH(INDEX($D$5:$D$1000,$S112-4)),1),IF(ISNUMBER(INDEX($E$5:$E$1000,$S112-4)),DATE(YEAR(INDEX($E$5:$E$1000,$S112-4)),MONTH(INDEX($E$5:$E$1000,$S112-4)),1),MesCiclo)),IF(ISNUMBER($D112),DATE(YEAR($D112),MONTH($D112),1),IF(ISNUMBER($E112),DATE(YEAR($E112),MONTH($E112),1),MesCiclo))))</f>
        <v/>
      </c>
      <c r="R112" s="63">
        <f>IF(OR($Q112="",$Q112&lt;&gt;MesCiclo),"",COUNTIF($Q$5:$Q112,MesCiclo))</f>
        <v/>
      </c>
      <c r="S112" s="63">
        <f>IF($T112="","",IF($T112="Macro",ROW(),IFERROR(LOOKUP(2,1/($T$5:$T112="Macro"),ROW($T$5:$T112)),0)))</f>
        <v/>
      </c>
      <c r="T112" s="63">
        <f>IF(NOT((COUNTA($B112:$K112)+COUNTA($O112))&gt;0),"",IF($B112="Subactividad","Sub","Macro"))</f>
        <v/>
      </c>
      <c r="U112" s="63">
        <f>IF($T112="Macro",COUNTIFS($S$5:$S$1000,ROW(),$T$5:$T$1000,"Sub"),"")</f>
        <v/>
      </c>
      <c r="V112" s="63">
        <f>IF($T112="","",IF(ISNUMBER($F112),1,IFERROR(LOOKUP(2,1/($H112:$K112&lt;&gt;""),$H112:$K112),0)))</f>
        <v/>
      </c>
      <c r="W112" s="63">
        <f>IF($T112="","",IF(AND(ISNUMBER($F112),$F112&lt;=IF($Q112=MesCiclo,InicioCiclo,$Q112+MOD(2-WEEKDAY($Q112),7))+6),1,IF(ISNUMBER($H112),$H112,0)))</f>
        <v/>
      </c>
      <c r="X112" s="63">
        <f>IF($T112="","",IF(AND(ISNUMBER($F112),$F112&lt;=IF($Q112=MesCiclo,InicioCiclo,$Q112+MOD(2-WEEKDAY($Q112),7))+13),1,IF(ISNUMBER($I112),$I112,$W112)))</f>
        <v/>
      </c>
      <c r="Y112" s="63">
        <f>IF($T112="","",IF(AND(ISNUMBER($F112),$F112&lt;=IF($Q112=MesCiclo,InicioCiclo,$Q112+MOD(2-WEEKDAY($Q112),7))+20),1,IF(ISNUMBER($J112),$J112,$X112)))</f>
        <v/>
      </c>
      <c r="Z112" s="63">
        <f>IF($T112="","",IF(AND(ISNUMBER($F112),$F112&lt;=IF($Q112=MesCiclo,InicioCiclo,$Q112+MOD(2-WEEKDAY($Q112),7))+27),1,IF(ISNUMBER($K112),$K112,$Y112)))</f>
        <v/>
      </c>
      <c r="AA112" s="63">
        <f>IF($T112="","",IF(AND(ISNUMBER($F112),$F112&lt;=IF($Q112=MesCiclo,InicioCiclo,$Q112+MOD(2-WEEKDAY($Q112),7))+6),1,IF(N($U112)&gt;0,AVERAGEIFS($W$5:$W$1000,$S$5:$S$1000,ROW(),$T$5:$T$1000,"Sub"),$W112)))</f>
        <v/>
      </c>
      <c r="AB112" s="63">
        <f>IF($T112="","",IF(AND(ISNUMBER($F112),$F112&lt;=IF($Q112=MesCiclo,InicioCiclo,$Q112+MOD(2-WEEKDAY($Q112),7))+13),1,IF(N($U112)&gt;0,AVERAGEIFS($X$5:$X$1000,$S$5:$S$1000,ROW(),$T$5:$T$1000,"Sub"),$X112)))</f>
        <v/>
      </c>
      <c r="AC112" s="63">
        <f>IF($T112="","",IF(AND(ISNUMBER($F112),$F112&lt;=IF($Q112=MesCiclo,InicioCiclo,$Q112+MOD(2-WEEKDAY($Q112),7))+20),1,IF(N($U112)&gt;0,AVERAGEIFS($Y$5:$Y$1000,$S$5:$S$1000,ROW(),$T$5:$T$1000,"Sub"),$Y112)))</f>
        <v/>
      </c>
      <c r="AD112" s="63">
        <f>IF($T112="","",IF(AND(ISNUMBER($F112),$F112&lt;=IF($Q112=MesCiclo,InicioCiclo,$Q112+MOD(2-WEEKDAY($Q112),7))+27),1,IF(N($U112)&gt;0,AVERAGEIFS($Z$5:$Z$1000,$S$5:$S$1000,ROW(),$T$5:$T$1000,"Sub"),$Z112)))</f>
        <v/>
      </c>
      <c r="AE112" s="63">
        <f>IF($T112&lt;&gt;"Macro","",IF(COUNTIFS($Q$5:$Q$1000,$Q112,$T$5:$T$1000,"Macro",$G$5:$G$1000,"&gt;0")=0,1/COUNTIFS($Q$5:$Q$1000,$Q112,$T$5:$T$1000,"Macro"),IF(AND(ISNUMBER($G112),N($G112)&gt;0),$G112,SUMIFS($G$5:$G$1000,$Q$5:$Q$1000,$Q112,$T$5:$T$1000,"Macro")/COUNTIFS($Q$5:$Q$1000,$Q112,$T$5:$T$1000,"Macro",$G$5:$G$1000,"&gt;0"))/(COUNTIFS($Q$5:$Q$1000,$Q112,$T$5:$T$1000,"Macro")*SUMIFS($G$5:$G$1000,$Q$5:$Q$1000,$Q112,$T$5:$T$1000,"Macro")/COUNTIFS($Q$5:$Q$1000,$Q112,$T$5:$T$1000,"Macro",$G$5:$G$1000,"&gt;0"))))</f>
        <v/>
      </c>
    </row>
    <row r="113">
      <c r="A113" s="55">
        <f>IF(NOT((COUNTA($B113:$K113)+COUNTA($O113))&gt;0),"",IF($T113="Macro",COUNTIFS($T$5:$T113,"Macro",$Q$5:$Q113,$Q113),IF(N($S113)=0,"?",COUNTIFS(INDEX($T$5:$T$1000,1):INDEX($T$5:$T$1000,$S113-4),"Macro",INDEX($Q$5:$Q$1000,1):INDEX($Q$5:$Q$1000,$S113-4),INDEX($Q$5:$Q$1000,$S113-4))&amp;"."&amp;COUNTIFS($S$5:$S113,$S113,$T$5:$T113,"Sub"))))</f>
        <v/>
      </c>
      <c r="B113" s="56" t="n"/>
      <c r="C113" s="57" t="n"/>
      <c r="D113" s="58" t="n"/>
      <c r="E113" s="58" t="n"/>
      <c r="F113" s="58" t="n"/>
      <c r="G113" s="59" t="n"/>
      <c r="H113" s="59" t="n"/>
      <c r="I113" s="59" t="n"/>
      <c r="J113" s="59" t="n"/>
      <c r="K113" s="59" t="n"/>
      <c r="L113" s="60">
        <f>IF(NOT((COUNTA($B113:$K113)+COUNTA($O113))&gt;0),"",IF(ISNUMBER($F113),1,IF(N($U113)&gt;0,AVERAGEIFS($V$5:$V$1000,$S$5:$S$1000,ROW(),$T$5:$T$1000,"Sub"),$V113)))</f>
        <v/>
      </c>
      <c r="M113" s="55">
        <f>IF($L113="","",IF($L113&gt;=1,"Completado",IF($L113&gt;0,"En curso","Pendiente")))</f>
        <v/>
      </c>
      <c r="N113" s="55">
        <f>IF(NOT((COUNTA($B113:$K113)+COUNTA($O113))&gt;0),"",IF(ISNUMBER($F113),IF(AND(ISNUMBER($E113),$F113&gt;$E113),"Cumplida con "&amp;($F113-$E113)&amp;IF($F113-$E113=1," día"," días")&amp;" de retraso","Cumplida"),IF(N($L113)&gt;=1,"Cumplida",IF(NOT(ISNUMBER($E113)),"Sin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plazo")))))))</f>
        <v/>
      </c>
      <c r="O113" s="57" t="n"/>
      <c r="P113" s="61">
        <f>IF(NOT((COUNTA($B113:$K113)+COUNTA($O113))&gt;0),"",IF((IF($C113="","Falta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",""))="","✔ OK","⚠ "&amp;LEFT(IF($C113="","Falta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",""),LEN(IF($C113="","Falta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",""))-3)))</f>
        <v/>
      </c>
      <c r="Q113" s="62">
        <f>IF(NOT((COUNTA($B113:$K113)+COUNTA($O113))&gt;0),"",IF(AND($T113="Sub",N($S113)&gt;0),IF(ISNUMBER(INDEX($D$5:$D$1000,$S113-4)),DATE(YEAR(INDEX($D$5:$D$1000,$S113-4)),MONTH(INDEX($D$5:$D$1000,$S113-4)),1),IF(ISNUMBER(INDEX($E$5:$E$1000,$S113-4)),DATE(YEAR(INDEX($E$5:$E$1000,$S113-4)),MONTH(INDEX($E$5:$E$1000,$S113-4)),1),MesCiclo)),IF(ISNUMBER($D113),DATE(YEAR($D113),MONTH($D113),1),IF(ISNUMBER($E113),DATE(YEAR($E113),MONTH($E113),1),MesCiclo))))</f>
        <v/>
      </c>
      <c r="R113" s="63">
        <f>IF(OR($Q113="",$Q113&lt;&gt;MesCiclo),"",COUNTIF($Q$5:$Q113,MesCiclo))</f>
        <v/>
      </c>
      <c r="S113" s="63">
        <f>IF($T113="","",IF($T113="Macro",ROW(),IFERROR(LOOKUP(2,1/($T$5:$T113="Macro"),ROW($T$5:$T113)),0)))</f>
        <v/>
      </c>
      <c r="T113" s="63">
        <f>IF(NOT((COUNTA($B113:$K113)+COUNTA($O113))&gt;0),"",IF($B113="Subactividad","Sub","Macro"))</f>
        <v/>
      </c>
      <c r="U113" s="63">
        <f>IF($T113="Macro",COUNTIFS($S$5:$S$1000,ROW(),$T$5:$T$1000,"Sub"),"")</f>
        <v/>
      </c>
      <c r="V113" s="63">
        <f>IF($T113="","",IF(ISNUMBER($F113),1,IFERROR(LOOKUP(2,1/($H113:$K113&lt;&gt;""),$H113:$K113),0)))</f>
        <v/>
      </c>
      <c r="W113" s="63">
        <f>IF($T113="","",IF(AND(ISNUMBER($F113),$F113&lt;=IF($Q113=MesCiclo,InicioCiclo,$Q113+MOD(2-WEEKDAY($Q113),7))+6),1,IF(ISNUMBER($H113),$H113,0)))</f>
        <v/>
      </c>
      <c r="X113" s="63">
        <f>IF($T113="","",IF(AND(ISNUMBER($F113),$F113&lt;=IF($Q113=MesCiclo,InicioCiclo,$Q113+MOD(2-WEEKDAY($Q113),7))+13),1,IF(ISNUMBER($I113),$I113,$W113)))</f>
        <v/>
      </c>
      <c r="Y113" s="63">
        <f>IF($T113="","",IF(AND(ISNUMBER($F113),$F113&lt;=IF($Q113=MesCiclo,InicioCiclo,$Q113+MOD(2-WEEKDAY($Q113),7))+20),1,IF(ISNUMBER($J113),$J113,$X113)))</f>
        <v/>
      </c>
      <c r="Z113" s="63">
        <f>IF($T113="","",IF(AND(ISNUMBER($F113),$F113&lt;=IF($Q113=MesCiclo,InicioCiclo,$Q113+MOD(2-WEEKDAY($Q113),7))+27),1,IF(ISNUMBER($K113),$K113,$Y113)))</f>
        <v/>
      </c>
      <c r="AA113" s="63">
        <f>IF($T113="","",IF(AND(ISNUMBER($F113),$F113&lt;=IF($Q113=MesCiclo,InicioCiclo,$Q113+MOD(2-WEEKDAY($Q113),7))+6),1,IF(N($U113)&gt;0,AVERAGEIFS($W$5:$W$1000,$S$5:$S$1000,ROW(),$T$5:$T$1000,"Sub"),$W113)))</f>
        <v/>
      </c>
      <c r="AB113" s="63">
        <f>IF($T113="","",IF(AND(ISNUMBER($F113),$F113&lt;=IF($Q113=MesCiclo,InicioCiclo,$Q113+MOD(2-WEEKDAY($Q113),7))+13),1,IF(N($U113)&gt;0,AVERAGEIFS($X$5:$X$1000,$S$5:$S$1000,ROW(),$T$5:$T$1000,"Sub"),$X113)))</f>
        <v/>
      </c>
      <c r="AC113" s="63">
        <f>IF($T113="","",IF(AND(ISNUMBER($F113),$F113&lt;=IF($Q113=MesCiclo,InicioCiclo,$Q113+MOD(2-WEEKDAY($Q113),7))+20),1,IF(N($U113)&gt;0,AVERAGEIFS($Y$5:$Y$1000,$S$5:$S$1000,ROW(),$T$5:$T$1000,"Sub"),$Y113)))</f>
        <v/>
      </c>
      <c r="AD113" s="63">
        <f>IF($T113="","",IF(AND(ISNUMBER($F113),$F113&lt;=IF($Q113=MesCiclo,InicioCiclo,$Q113+MOD(2-WEEKDAY($Q113),7))+27),1,IF(N($U113)&gt;0,AVERAGEIFS($Z$5:$Z$1000,$S$5:$S$1000,ROW(),$T$5:$T$1000,"Sub"),$Z113)))</f>
        <v/>
      </c>
      <c r="AE113" s="63">
        <f>IF($T113&lt;&gt;"Macro","",IF(COUNTIFS($Q$5:$Q$1000,$Q113,$T$5:$T$1000,"Macro",$G$5:$G$1000,"&gt;0")=0,1/COUNTIFS($Q$5:$Q$1000,$Q113,$T$5:$T$1000,"Macro"),IF(AND(ISNUMBER($G113),N($G113)&gt;0),$G113,SUMIFS($G$5:$G$1000,$Q$5:$Q$1000,$Q113,$T$5:$T$1000,"Macro")/COUNTIFS($Q$5:$Q$1000,$Q113,$T$5:$T$1000,"Macro",$G$5:$G$1000,"&gt;0"))/(COUNTIFS($Q$5:$Q$1000,$Q113,$T$5:$T$1000,"Macro")*SUMIFS($G$5:$G$1000,$Q$5:$Q$1000,$Q113,$T$5:$T$1000,"Macro")/COUNTIFS($Q$5:$Q$1000,$Q113,$T$5:$T$1000,"Macro",$G$5:$G$1000,"&gt;0"))))</f>
        <v/>
      </c>
    </row>
    <row r="114">
      <c r="A114" s="55">
        <f>IF(NOT((COUNTA($B114:$K114)+COUNTA($O114))&gt;0),"",IF($T114="Macro",COUNTIFS($T$5:$T114,"Macro",$Q$5:$Q114,$Q114),IF(N($S114)=0,"?",COUNTIFS(INDEX($T$5:$T$1000,1):INDEX($T$5:$T$1000,$S114-4),"Macro",INDEX($Q$5:$Q$1000,1):INDEX($Q$5:$Q$1000,$S114-4),INDEX($Q$5:$Q$1000,$S114-4))&amp;"."&amp;COUNTIFS($S$5:$S114,$S114,$T$5:$T114,"Sub"))))</f>
        <v/>
      </c>
      <c r="B114" s="56" t="n"/>
      <c r="C114" s="57" t="n"/>
      <c r="D114" s="58" t="n"/>
      <c r="E114" s="58" t="n"/>
      <c r="F114" s="58" t="n"/>
      <c r="G114" s="59" t="n"/>
      <c r="H114" s="59" t="n"/>
      <c r="I114" s="59" t="n"/>
      <c r="J114" s="59" t="n"/>
      <c r="K114" s="59" t="n"/>
      <c r="L114" s="60">
        <f>IF(NOT((COUNTA($B114:$K114)+COUNTA($O114))&gt;0),"",IF(ISNUMBER($F114),1,IF(N($U114)&gt;0,AVERAGEIFS($V$5:$V$1000,$S$5:$S$1000,ROW(),$T$5:$T$1000,"Sub"),$V114)))</f>
        <v/>
      </c>
      <c r="M114" s="55">
        <f>IF($L114="","",IF($L114&gt;=1,"Completado",IF($L114&gt;0,"En curso","Pendiente")))</f>
        <v/>
      </c>
      <c r="N114" s="55">
        <f>IF(NOT((COUNTA($B114:$K114)+COUNTA($O114))&gt;0),"",IF(ISNUMBER($F114),IF(AND(ISNUMBER($E114),$F114&gt;$E114),"Cumplida con "&amp;($F114-$E114)&amp;IF($F114-$E114=1," día"," días")&amp;" de retraso","Cumplida"),IF(N($L114)&gt;=1,"Cumplida",IF(NOT(ISNUMBER($E114)),"Sin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plazo")))))))</f>
        <v/>
      </c>
      <c r="O114" s="57" t="n"/>
      <c r="P114" s="61">
        <f>IF(NOT((COUNTA($B114:$K114)+COUNTA($O114))&gt;0),"",IF((IF($C114="","Falta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",""))="","✔ OK","⚠ "&amp;LEFT(IF($C114="","Falta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",""),LEN(IF($C114="","Falta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",""))-3)))</f>
        <v/>
      </c>
      <c r="Q114" s="62">
        <f>IF(NOT((COUNTA($B114:$K114)+COUNTA($O114))&gt;0),"",IF(AND($T114="Sub",N($S114)&gt;0),IF(ISNUMBER(INDEX($D$5:$D$1000,$S114-4)),DATE(YEAR(INDEX($D$5:$D$1000,$S114-4)),MONTH(INDEX($D$5:$D$1000,$S114-4)),1),IF(ISNUMBER(INDEX($E$5:$E$1000,$S114-4)),DATE(YEAR(INDEX($E$5:$E$1000,$S114-4)),MONTH(INDEX($E$5:$E$1000,$S114-4)),1),MesCiclo)),IF(ISNUMBER($D114),DATE(YEAR($D114),MONTH($D114),1),IF(ISNUMBER($E114),DATE(YEAR($E114),MONTH($E114),1),MesCiclo))))</f>
        <v/>
      </c>
      <c r="R114" s="63">
        <f>IF(OR($Q114="",$Q114&lt;&gt;MesCiclo),"",COUNTIF($Q$5:$Q114,MesCiclo))</f>
        <v/>
      </c>
      <c r="S114" s="63">
        <f>IF($T114="","",IF($T114="Macro",ROW(),IFERROR(LOOKUP(2,1/($T$5:$T114="Macro"),ROW($T$5:$T114)),0)))</f>
        <v/>
      </c>
      <c r="T114" s="63">
        <f>IF(NOT((COUNTA($B114:$K114)+COUNTA($O114))&gt;0),"",IF($B114="Subactividad","Sub","Macro"))</f>
        <v/>
      </c>
      <c r="U114" s="63">
        <f>IF($T114="Macro",COUNTIFS($S$5:$S$1000,ROW(),$T$5:$T$1000,"Sub"),"")</f>
        <v/>
      </c>
      <c r="V114" s="63">
        <f>IF($T114="","",IF(ISNUMBER($F114),1,IFERROR(LOOKUP(2,1/($H114:$K114&lt;&gt;""),$H114:$K114),0)))</f>
        <v/>
      </c>
      <c r="W114" s="63">
        <f>IF($T114="","",IF(AND(ISNUMBER($F114),$F114&lt;=IF($Q114=MesCiclo,InicioCiclo,$Q114+MOD(2-WEEKDAY($Q114),7))+6),1,IF(ISNUMBER($H114),$H114,0)))</f>
        <v/>
      </c>
      <c r="X114" s="63">
        <f>IF($T114="","",IF(AND(ISNUMBER($F114),$F114&lt;=IF($Q114=MesCiclo,InicioCiclo,$Q114+MOD(2-WEEKDAY($Q114),7))+13),1,IF(ISNUMBER($I114),$I114,$W114)))</f>
        <v/>
      </c>
      <c r="Y114" s="63">
        <f>IF($T114="","",IF(AND(ISNUMBER($F114),$F114&lt;=IF($Q114=MesCiclo,InicioCiclo,$Q114+MOD(2-WEEKDAY($Q114),7))+20),1,IF(ISNUMBER($J114),$J114,$X114)))</f>
        <v/>
      </c>
      <c r="Z114" s="63">
        <f>IF($T114="","",IF(AND(ISNUMBER($F114),$F114&lt;=IF($Q114=MesCiclo,InicioCiclo,$Q114+MOD(2-WEEKDAY($Q114),7))+27),1,IF(ISNUMBER($K114),$K114,$Y114)))</f>
        <v/>
      </c>
      <c r="AA114" s="63">
        <f>IF($T114="","",IF(AND(ISNUMBER($F114),$F114&lt;=IF($Q114=MesCiclo,InicioCiclo,$Q114+MOD(2-WEEKDAY($Q114),7))+6),1,IF(N($U114)&gt;0,AVERAGEIFS($W$5:$W$1000,$S$5:$S$1000,ROW(),$T$5:$T$1000,"Sub"),$W114)))</f>
        <v/>
      </c>
      <c r="AB114" s="63">
        <f>IF($T114="","",IF(AND(ISNUMBER($F114),$F114&lt;=IF($Q114=MesCiclo,InicioCiclo,$Q114+MOD(2-WEEKDAY($Q114),7))+13),1,IF(N($U114)&gt;0,AVERAGEIFS($X$5:$X$1000,$S$5:$S$1000,ROW(),$T$5:$T$1000,"Sub"),$X114)))</f>
        <v/>
      </c>
      <c r="AC114" s="63">
        <f>IF($T114="","",IF(AND(ISNUMBER($F114),$F114&lt;=IF($Q114=MesCiclo,InicioCiclo,$Q114+MOD(2-WEEKDAY($Q114),7))+20),1,IF(N($U114)&gt;0,AVERAGEIFS($Y$5:$Y$1000,$S$5:$S$1000,ROW(),$T$5:$T$1000,"Sub"),$Y114)))</f>
        <v/>
      </c>
      <c r="AD114" s="63">
        <f>IF($T114="","",IF(AND(ISNUMBER($F114),$F114&lt;=IF($Q114=MesCiclo,InicioCiclo,$Q114+MOD(2-WEEKDAY($Q114),7))+27),1,IF(N($U114)&gt;0,AVERAGEIFS($Z$5:$Z$1000,$S$5:$S$1000,ROW(),$T$5:$T$1000,"Sub"),$Z114)))</f>
        <v/>
      </c>
      <c r="AE114" s="63">
        <f>IF($T114&lt;&gt;"Macro","",IF(COUNTIFS($Q$5:$Q$1000,$Q114,$T$5:$T$1000,"Macro",$G$5:$G$1000,"&gt;0")=0,1/COUNTIFS($Q$5:$Q$1000,$Q114,$T$5:$T$1000,"Macro"),IF(AND(ISNUMBER($G114),N($G114)&gt;0),$G114,SUMIFS($G$5:$G$1000,$Q$5:$Q$1000,$Q114,$T$5:$T$1000,"Macro")/COUNTIFS($Q$5:$Q$1000,$Q114,$T$5:$T$1000,"Macro",$G$5:$G$1000,"&gt;0"))/(COUNTIFS($Q$5:$Q$1000,$Q114,$T$5:$T$1000,"Macro")*SUMIFS($G$5:$G$1000,$Q$5:$Q$1000,$Q114,$T$5:$T$1000,"Macro")/COUNTIFS($Q$5:$Q$1000,$Q114,$T$5:$T$1000,"Macro",$G$5:$G$1000,"&gt;0"))))</f>
        <v/>
      </c>
    </row>
    <row r="115">
      <c r="A115" s="55">
        <f>IF(NOT((COUNTA($B115:$K115)+COUNTA($O115))&gt;0),"",IF($T115="Macro",COUNTIFS($T$5:$T115,"Macro",$Q$5:$Q115,$Q115),IF(N($S115)=0,"?",COUNTIFS(INDEX($T$5:$T$1000,1):INDEX($T$5:$T$1000,$S115-4),"Macro",INDEX($Q$5:$Q$1000,1):INDEX($Q$5:$Q$1000,$S115-4),INDEX($Q$5:$Q$1000,$S115-4))&amp;"."&amp;COUNTIFS($S$5:$S115,$S115,$T$5:$T115,"Sub"))))</f>
        <v/>
      </c>
      <c r="B115" s="56" t="n"/>
      <c r="C115" s="57" t="n"/>
      <c r="D115" s="58" t="n"/>
      <c r="E115" s="58" t="n"/>
      <c r="F115" s="58" t="n"/>
      <c r="G115" s="59" t="n"/>
      <c r="H115" s="59" t="n"/>
      <c r="I115" s="59" t="n"/>
      <c r="J115" s="59" t="n"/>
      <c r="K115" s="59" t="n"/>
      <c r="L115" s="60">
        <f>IF(NOT((COUNTA($B115:$K115)+COUNTA($O115))&gt;0),"",IF(ISNUMBER($F115),1,IF(N($U115)&gt;0,AVERAGEIFS($V$5:$V$1000,$S$5:$S$1000,ROW(),$T$5:$T$1000,"Sub"),$V115)))</f>
        <v/>
      </c>
      <c r="M115" s="55">
        <f>IF($L115="","",IF($L115&gt;=1,"Completado",IF($L115&gt;0,"En curso","Pendiente")))</f>
        <v/>
      </c>
      <c r="N115" s="55">
        <f>IF(NOT((COUNTA($B115:$K115)+COUNTA($O115))&gt;0),"",IF(ISNUMBER($F115),IF(AND(ISNUMBER($E115),$F115&gt;$E115),"Cumplida con "&amp;($F115-$E115)&amp;IF($F115-$E115=1," día"," días")&amp;" de retraso","Cumplida"),IF(N($L115)&gt;=1,"Cumplida",IF(NOT(ISNUMBER($E115)),"Sin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plazo")))))))</f>
        <v/>
      </c>
      <c r="O115" s="57" t="n"/>
      <c r="P115" s="61">
        <f>IF(NOT((COUNTA($B115:$K115)+COUNTA($O115))&gt;0),"",IF((IF($C115="","Falta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",""))="","✔ OK","⚠ "&amp;LEFT(IF($C115="","Falta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",""),LEN(IF($C115="","Falta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",""))-3)))</f>
        <v/>
      </c>
      <c r="Q115" s="62">
        <f>IF(NOT((COUNTA($B115:$K115)+COUNTA($O115))&gt;0),"",IF(AND($T115="Sub",N($S115)&gt;0),IF(ISNUMBER(INDEX($D$5:$D$1000,$S115-4)),DATE(YEAR(INDEX($D$5:$D$1000,$S115-4)),MONTH(INDEX($D$5:$D$1000,$S115-4)),1),IF(ISNUMBER(INDEX($E$5:$E$1000,$S115-4)),DATE(YEAR(INDEX($E$5:$E$1000,$S115-4)),MONTH(INDEX($E$5:$E$1000,$S115-4)),1),MesCiclo)),IF(ISNUMBER($D115),DATE(YEAR($D115),MONTH($D115),1),IF(ISNUMBER($E115),DATE(YEAR($E115),MONTH($E115),1),MesCiclo))))</f>
        <v/>
      </c>
      <c r="R115" s="63">
        <f>IF(OR($Q115="",$Q115&lt;&gt;MesCiclo),"",COUNTIF($Q$5:$Q115,MesCiclo))</f>
        <v/>
      </c>
      <c r="S115" s="63">
        <f>IF($T115="","",IF($T115="Macro",ROW(),IFERROR(LOOKUP(2,1/($T$5:$T115="Macro"),ROW($T$5:$T115)),0)))</f>
        <v/>
      </c>
      <c r="T115" s="63">
        <f>IF(NOT((COUNTA($B115:$K115)+COUNTA($O115))&gt;0),"",IF($B115="Subactividad","Sub","Macro"))</f>
        <v/>
      </c>
      <c r="U115" s="63">
        <f>IF($T115="Macro",COUNTIFS($S$5:$S$1000,ROW(),$T$5:$T$1000,"Sub"),"")</f>
        <v/>
      </c>
      <c r="V115" s="63">
        <f>IF($T115="","",IF(ISNUMBER($F115),1,IFERROR(LOOKUP(2,1/($H115:$K115&lt;&gt;""),$H115:$K115),0)))</f>
        <v/>
      </c>
      <c r="W115" s="63">
        <f>IF($T115="","",IF(AND(ISNUMBER($F115),$F115&lt;=IF($Q115=MesCiclo,InicioCiclo,$Q115+MOD(2-WEEKDAY($Q115),7))+6),1,IF(ISNUMBER($H115),$H115,0)))</f>
        <v/>
      </c>
      <c r="X115" s="63">
        <f>IF($T115="","",IF(AND(ISNUMBER($F115),$F115&lt;=IF($Q115=MesCiclo,InicioCiclo,$Q115+MOD(2-WEEKDAY($Q115),7))+13),1,IF(ISNUMBER($I115),$I115,$W115)))</f>
        <v/>
      </c>
      <c r="Y115" s="63">
        <f>IF($T115="","",IF(AND(ISNUMBER($F115),$F115&lt;=IF($Q115=MesCiclo,InicioCiclo,$Q115+MOD(2-WEEKDAY($Q115),7))+20),1,IF(ISNUMBER($J115),$J115,$X115)))</f>
        <v/>
      </c>
      <c r="Z115" s="63">
        <f>IF($T115="","",IF(AND(ISNUMBER($F115),$F115&lt;=IF($Q115=MesCiclo,InicioCiclo,$Q115+MOD(2-WEEKDAY($Q115),7))+27),1,IF(ISNUMBER($K115),$K115,$Y115)))</f>
        <v/>
      </c>
      <c r="AA115" s="63">
        <f>IF($T115="","",IF(AND(ISNUMBER($F115),$F115&lt;=IF($Q115=MesCiclo,InicioCiclo,$Q115+MOD(2-WEEKDAY($Q115),7))+6),1,IF(N($U115)&gt;0,AVERAGEIFS($W$5:$W$1000,$S$5:$S$1000,ROW(),$T$5:$T$1000,"Sub"),$W115)))</f>
        <v/>
      </c>
      <c r="AB115" s="63">
        <f>IF($T115="","",IF(AND(ISNUMBER($F115),$F115&lt;=IF($Q115=MesCiclo,InicioCiclo,$Q115+MOD(2-WEEKDAY($Q115),7))+13),1,IF(N($U115)&gt;0,AVERAGEIFS($X$5:$X$1000,$S$5:$S$1000,ROW(),$T$5:$T$1000,"Sub"),$X115)))</f>
        <v/>
      </c>
      <c r="AC115" s="63">
        <f>IF($T115="","",IF(AND(ISNUMBER($F115),$F115&lt;=IF($Q115=MesCiclo,InicioCiclo,$Q115+MOD(2-WEEKDAY($Q115),7))+20),1,IF(N($U115)&gt;0,AVERAGEIFS($Y$5:$Y$1000,$S$5:$S$1000,ROW(),$T$5:$T$1000,"Sub"),$Y115)))</f>
        <v/>
      </c>
      <c r="AD115" s="63">
        <f>IF($T115="","",IF(AND(ISNUMBER($F115),$F115&lt;=IF($Q115=MesCiclo,InicioCiclo,$Q115+MOD(2-WEEKDAY($Q115),7))+27),1,IF(N($U115)&gt;0,AVERAGEIFS($Z$5:$Z$1000,$S$5:$S$1000,ROW(),$T$5:$T$1000,"Sub"),$Z115)))</f>
        <v/>
      </c>
      <c r="AE115" s="63">
        <f>IF($T115&lt;&gt;"Macro","",IF(COUNTIFS($Q$5:$Q$1000,$Q115,$T$5:$T$1000,"Macro",$G$5:$G$1000,"&gt;0")=0,1/COUNTIFS($Q$5:$Q$1000,$Q115,$T$5:$T$1000,"Macro"),IF(AND(ISNUMBER($G115),N($G115)&gt;0),$G115,SUMIFS($G$5:$G$1000,$Q$5:$Q$1000,$Q115,$T$5:$T$1000,"Macro")/COUNTIFS($Q$5:$Q$1000,$Q115,$T$5:$T$1000,"Macro",$G$5:$G$1000,"&gt;0"))/(COUNTIFS($Q$5:$Q$1000,$Q115,$T$5:$T$1000,"Macro")*SUMIFS($G$5:$G$1000,$Q$5:$Q$1000,$Q115,$T$5:$T$1000,"Macro")/COUNTIFS($Q$5:$Q$1000,$Q115,$T$5:$T$1000,"Macro",$G$5:$G$1000,"&gt;0"))))</f>
        <v/>
      </c>
    </row>
    <row r="116">
      <c r="A116" s="55">
        <f>IF(NOT((COUNTA($B116:$K116)+COUNTA($O116))&gt;0),"",IF($T116="Macro",COUNTIFS($T$5:$T116,"Macro",$Q$5:$Q116,$Q116),IF(N($S116)=0,"?",COUNTIFS(INDEX($T$5:$T$1000,1):INDEX($T$5:$T$1000,$S116-4),"Macro",INDEX($Q$5:$Q$1000,1):INDEX($Q$5:$Q$1000,$S116-4),INDEX($Q$5:$Q$1000,$S116-4))&amp;"."&amp;COUNTIFS($S$5:$S116,$S116,$T$5:$T116,"Sub"))))</f>
        <v/>
      </c>
      <c r="B116" s="56" t="n"/>
      <c r="C116" s="57" t="n"/>
      <c r="D116" s="58" t="n"/>
      <c r="E116" s="58" t="n"/>
      <c r="F116" s="58" t="n"/>
      <c r="G116" s="59" t="n"/>
      <c r="H116" s="59" t="n"/>
      <c r="I116" s="59" t="n"/>
      <c r="J116" s="59" t="n"/>
      <c r="K116" s="59" t="n"/>
      <c r="L116" s="60">
        <f>IF(NOT((COUNTA($B116:$K116)+COUNTA($O116))&gt;0),"",IF(ISNUMBER($F116),1,IF(N($U116)&gt;0,AVERAGEIFS($V$5:$V$1000,$S$5:$S$1000,ROW(),$T$5:$T$1000,"Sub"),$V116)))</f>
        <v/>
      </c>
      <c r="M116" s="55">
        <f>IF($L116="","",IF($L116&gt;=1,"Completado",IF($L116&gt;0,"En curso","Pendiente")))</f>
        <v/>
      </c>
      <c r="N116" s="55">
        <f>IF(NOT((COUNTA($B116:$K116)+COUNTA($O116))&gt;0),"",IF(ISNUMBER($F116),IF(AND(ISNUMBER($E116),$F116&gt;$E116),"Cumplida con "&amp;($F116-$E116)&amp;IF($F116-$E116=1," día"," días")&amp;" de retraso","Cumplida"),IF(N($L116)&gt;=1,"Cumplida",IF(NOT(ISNUMBER($E116)),"Sin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plazo")))))))</f>
        <v/>
      </c>
      <c r="O116" s="57" t="n"/>
      <c r="P116" s="61">
        <f>IF(NOT((COUNTA($B116:$K116)+COUNTA($O116))&gt;0),"",IF((IF($C116="","Falta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",""))="","✔ OK","⚠ "&amp;LEFT(IF($C116="","Falta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",""),LEN(IF($C116="","Falta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",""))-3)))</f>
        <v/>
      </c>
      <c r="Q116" s="62">
        <f>IF(NOT((COUNTA($B116:$K116)+COUNTA($O116))&gt;0),"",IF(AND($T116="Sub",N($S116)&gt;0),IF(ISNUMBER(INDEX($D$5:$D$1000,$S116-4)),DATE(YEAR(INDEX($D$5:$D$1000,$S116-4)),MONTH(INDEX($D$5:$D$1000,$S116-4)),1),IF(ISNUMBER(INDEX($E$5:$E$1000,$S116-4)),DATE(YEAR(INDEX($E$5:$E$1000,$S116-4)),MONTH(INDEX($E$5:$E$1000,$S116-4)),1),MesCiclo)),IF(ISNUMBER($D116),DATE(YEAR($D116),MONTH($D116),1),IF(ISNUMBER($E116),DATE(YEAR($E116),MONTH($E116),1),MesCiclo))))</f>
        <v/>
      </c>
      <c r="R116" s="63">
        <f>IF(OR($Q116="",$Q116&lt;&gt;MesCiclo),"",COUNTIF($Q$5:$Q116,MesCiclo))</f>
        <v/>
      </c>
      <c r="S116" s="63">
        <f>IF($T116="","",IF($T116="Macro",ROW(),IFERROR(LOOKUP(2,1/($T$5:$T116="Macro"),ROW($T$5:$T116)),0)))</f>
        <v/>
      </c>
      <c r="T116" s="63">
        <f>IF(NOT((COUNTA($B116:$K116)+COUNTA($O116))&gt;0),"",IF($B116="Subactividad","Sub","Macro"))</f>
        <v/>
      </c>
      <c r="U116" s="63">
        <f>IF($T116="Macro",COUNTIFS($S$5:$S$1000,ROW(),$T$5:$T$1000,"Sub"),"")</f>
        <v/>
      </c>
      <c r="V116" s="63">
        <f>IF($T116="","",IF(ISNUMBER($F116),1,IFERROR(LOOKUP(2,1/($H116:$K116&lt;&gt;""),$H116:$K116),0)))</f>
        <v/>
      </c>
      <c r="W116" s="63">
        <f>IF($T116="","",IF(AND(ISNUMBER($F116),$F116&lt;=IF($Q116=MesCiclo,InicioCiclo,$Q116+MOD(2-WEEKDAY($Q116),7))+6),1,IF(ISNUMBER($H116),$H116,0)))</f>
        <v/>
      </c>
      <c r="X116" s="63">
        <f>IF($T116="","",IF(AND(ISNUMBER($F116),$F116&lt;=IF($Q116=MesCiclo,InicioCiclo,$Q116+MOD(2-WEEKDAY($Q116),7))+13),1,IF(ISNUMBER($I116),$I116,$W116)))</f>
        <v/>
      </c>
      <c r="Y116" s="63">
        <f>IF($T116="","",IF(AND(ISNUMBER($F116),$F116&lt;=IF($Q116=MesCiclo,InicioCiclo,$Q116+MOD(2-WEEKDAY($Q116),7))+20),1,IF(ISNUMBER($J116),$J116,$X116)))</f>
        <v/>
      </c>
      <c r="Z116" s="63">
        <f>IF($T116="","",IF(AND(ISNUMBER($F116),$F116&lt;=IF($Q116=MesCiclo,InicioCiclo,$Q116+MOD(2-WEEKDAY($Q116),7))+27),1,IF(ISNUMBER($K116),$K116,$Y116)))</f>
        <v/>
      </c>
      <c r="AA116" s="63">
        <f>IF($T116="","",IF(AND(ISNUMBER($F116),$F116&lt;=IF($Q116=MesCiclo,InicioCiclo,$Q116+MOD(2-WEEKDAY($Q116),7))+6),1,IF(N($U116)&gt;0,AVERAGEIFS($W$5:$W$1000,$S$5:$S$1000,ROW(),$T$5:$T$1000,"Sub"),$W116)))</f>
        <v/>
      </c>
      <c r="AB116" s="63">
        <f>IF($T116="","",IF(AND(ISNUMBER($F116),$F116&lt;=IF($Q116=MesCiclo,InicioCiclo,$Q116+MOD(2-WEEKDAY($Q116),7))+13),1,IF(N($U116)&gt;0,AVERAGEIFS($X$5:$X$1000,$S$5:$S$1000,ROW(),$T$5:$T$1000,"Sub"),$X116)))</f>
        <v/>
      </c>
      <c r="AC116" s="63">
        <f>IF($T116="","",IF(AND(ISNUMBER($F116),$F116&lt;=IF($Q116=MesCiclo,InicioCiclo,$Q116+MOD(2-WEEKDAY($Q116),7))+20),1,IF(N($U116)&gt;0,AVERAGEIFS($Y$5:$Y$1000,$S$5:$S$1000,ROW(),$T$5:$T$1000,"Sub"),$Y116)))</f>
        <v/>
      </c>
      <c r="AD116" s="63">
        <f>IF($T116="","",IF(AND(ISNUMBER($F116),$F116&lt;=IF($Q116=MesCiclo,InicioCiclo,$Q116+MOD(2-WEEKDAY($Q116),7))+27),1,IF(N($U116)&gt;0,AVERAGEIFS($Z$5:$Z$1000,$S$5:$S$1000,ROW(),$T$5:$T$1000,"Sub"),$Z116)))</f>
        <v/>
      </c>
      <c r="AE116" s="63">
        <f>IF($T116&lt;&gt;"Macro","",IF(COUNTIFS($Q$5:$Q$1000,$Q116,$T$5:$T$1000,"Macro",$G$5:$G$1000,"&gt;0")=0,1/COUNTIFS($Q$5:$Q$1000,$Q116,$T$5:$T$1000,"Macro"),IF(AND(ISNUMBER($G116),N($G116)&gt;0),$G116,SUMIFS($G$5:$G$1000,$Q$5:$Q$1000,$Q116,$T$5:$T$1000,"Macro")/COUNTIFS($Q$5:$Q$1000,$Q116,$T$5:$T$1000,"Macro",$G$5:$G$1000,"&gt;0"))/(COUNTIFS($Q$5:$Q$1000,$Q116,$T$5:$T$1000,"Macro")*SUMIFS($G$5:$G$1000,$Q$5:$Q$1000,$Q116,$T$5:$T$1000,"Macro")/COUNTIFS($Q$5:$Q$1000,$Q116,$T$5:$T$1000,"Macro",$G$5:$G$1000,"&gt;0"))))</f>
        <v/>
      </c>
    </row>
    <row r="117">
      <c r="A117" s="55">
        <f>IF(NOT((COUNTA($B117:$K117)+COUNTA($O117))&gt;0),"",IF($T117="Macro",COUNTIFS($T$5:$T117,"Macro",$Q$5:$Q117,$Q117),IF(N($S117)=0,"?",COUNTIFS(INDEX($T$5:$T$1000,1):INDEX($T$5:$T$1000,$S117-4),"Macro",INDEX($Q$5:$Q$1000,1):INDEX($Q$5:$Q$1000,$S117-4),INDEX($Q$5:$Q$1000,$S117-4))&amp;"."&amp;COUNTIFS($S$5:$S117,$S117,$T$5:$T117,"Sub"))))</f>
        <v/>
      </c>
      <c r="B117" s="56" t="n"/>
      <c r="C117" s="57" t="n"/>
      <c r="D117" s="58" t="n"/>
      <c r="E117" s="58" t="n"/>
      <c r="F117" s="58" t="n"/>
      <c r="G117" s="59" t="n"/>
      <c r="H117" s="59" t="n"/>
      <c r="I117" s="59" t="n"/>
      <c r="J117" s="59" t="n"/>
      <c r="K117" s="59" t="n"/>
      <c r="L117" s="60">
        <f>IF(NOT((COUNTA($B117:$K117)+COUNTA($O117))&gt;0),"",IF(ISNUMBER($F117),1,IF(N($U117)&gt;0,AVERAGEIFS($V$5:$V$1000,$S$5:$S$1000,ROW(),$T$5:$T$1000,"Sub"),$V117)))</f>
        <v/>
      </c>
      <c r="M117" s="55">
        <f>IF($L117="","",IF($L117&gt;=1,"Completado",IF($L117&gt;0,"En curso","Pendiente")))</f>
        <v/>
      </c>
      <c r="N117" s="55">
        <f>IF(NOT((COUNTA($B117:$K117)+COUNTA($O117))&gt;0),"",IF(ISNUMBER($F117),IF(AND(ISNUMBER($E117),$F117&gt;$E117),"Cumplida con "&amp;($F117-$E117)&amp;IF($F117-$E117=1," día"," días")&amp;" de retraso","Cumplida"),IF(N($L117)&gt;=1,"Cumplida",IF(NOT(ISNUMBER($E117)),"Sin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plazo")))))))</f>
        <v/>
      </c>
      <c r="O117" s="57" t="n"/>
      <c r="P117" s="61">
        <f>IF(NOT((COUNTA($B117:$K117)+COUNTA($O117))&gt;0),"",IF((IF($C117="","Falta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",""))="","✔ OK","⚠ "&amp;LEFT(IF($C117="","Falta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",""),LEN(IF($C117="","Falta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",""))-3)))</f>
        <v/>
      </c>
      <c r="Q117" s="62">
        <f>IF(NOT((COUNTA($B117:$K117)+COUNTA($O117))&gt;0),"",IF(AND($T117="Sub",N($S117)&gt;0),IF(ISNUMBER(INDEX($D$5:$D$1000,$S117-4)),DATE(YEAR(INDEX($D$5:$D$1000,$S117-4)),MONTH(INDEX($D$5:$D$1000,$S117-4)),1),IF(ISNUMBER(INDEX($E$5:$E$1000,$S117-4)),DATE(YEAR(INDEX($E$5:$E$1000,$S117-4)),MONTH(INDEX($E$5:$E$1000,$S117-4)),1),MesCiclo)),IF(ISNUMBER($D117),DATE(YEAR($D117),MONTH($D117),1),IF(ISNUMBER($E117),DATE(YEAR($E117),MONTH($E117),1),MesCiclo))))</f>
        <v/>
      </c>
      <c r="R117" s="63">
        <f>IF(OR($Q117="",$Q117&lt;&gt;MesCiclo),"",COUNTIF($Q$5:$Q117,MesCiclo))</f>
        <v/>
      </c>
      <c r="S117" s="63">
        <f>IF($T117="","",IF($T117="Macro",ROW(),IFERROR(LOOKUP(2,1/($T$5:$T117="Macro"),ROW($T$5:$T117)),0)))</f>
        <v/>
      </c>
      <c r="T117" s="63">
        <f>IF(NOT((COUNTA($B117:$K117)+COUNTA($O117))&gt;0),"",IF($B117="Subactividad","Sub","Macro"))</f>
        <v/>
      </c>
      <c r="U117" s="63">
        <f>IF($T117="Macro",COUNTIFS($S$5:$S$1000,ROW(),$T$5:$T$1000,"Sub"),"")</f>
        <v/>
      </c>
      <c r="V117" s="63">
        <f>IF($T117="","",IF(ISNUMBER($F117),1,IFERROR(LOOKUP(2,1/($H117:$K117&lt;&gt;""),$H117:$K117),0)))</f>
        <v/>
      </c>
      <c r="W117" s="63">
        <f>IF($T117="","",IF(AND(ISNUMBER($F117),$F117&lt;=IF($Q117=MesCiclo,InicioCiclo,$Q117+MOD(2-WEEKDAY($Q117),7))+6),1,IF(ISNUMBER($H117),$H117,0)))</f>
        <v/>
      </c>
      <c r="X117" s="63">
        <f>IF($T117="","",IF(AND(ISNUMBER($F117),$F117&lt;=IF($Q117=MesCiclo,InicioCiclo,$Q117+MOD(2-WEEKDAY($Q117),7))+13),1,IF(ISNUMBER($I117),$I117,$W117)))</f>
        <v/>
      </c>
      <c r="Y117" s="63">
        <f>IF($T117="","",IF(AND(ISNUMBER($F117),$F117&lt;=IF($Q117=MesCiclo,InicioCiclo,$Q117+MOD(2-WEEKDAY($Q117),7))+20),1,IF(ISNUMBER($J117),$J117,$X117)))</f>
        <v/>
      </c>
      <c r="Z117" s="63">
        <f>IF($T117="","",IF(AND(ISNUMBER($F117),$F117&lt;=IF($Q117=MesCiclo,InicioCiclo,$Q117+MOD(2-WEEKDAY($Q117),7))+27),1,IF(ISNUMBER($K117),$K117,$Y117)))</f>
        <v/>
      </c>
      <c r="AA117" s="63">
        <f>IF($T117="","",IF(AND(ISNUMBER($F117),$F117&lt;=IF($Q117=MesCiclo,InicioCiclo,$Q117+MOD(2-WEEKDAY($Q117),7))+6),1,IF(N($U117)&gt;0,AVERAGEIFS($W$5:$W$1000,$S$5:$S$1000,ROW(),$T$5:$T$1000,"Sub"),$W117)))</f>
        <v/>
      </c>
      <c r="AB117" s="63">
        <f>IF($T117="","",IF(AND(ISNUMBER($F117),$F117&lt;=IF($Q117=MesCiclo,InicioCiclo,$Q117+MOD(2-WEEKDAY($Q117),7))+13),1,IF(N($U117)&gt;0,AVERAGEIFS($X$5:$X$1000,$S$5:$S$1000,ROW(),$T$5:$T$1000,"Sub"),$X117)))</f>
        <v/>
      </c>
      <c r="AC117" s="63">
        <f>IF($T117="","",IF(AND(ISNUMBER($F117),$F117&lt;=IF($Q117=MesCiclo,InicioCiclo,$Q117+MOD(2-WEEKDAY($Q117),7))+20),1,IF(N($U117)&gt;0,AVERAGEIFS($Y$5:$Y$1000,$S$5:$S$1000,ROW(),$T$5:$T$1000,"Sub"),$Y117)))</f>
        <v/>
      </c>
      <c r="AD117" s="63">
        <f>IF($T117="","",IF(AND(ISNUMBER($F117),$F117&lt;=IF($Q117=MesCiclo,InicioCiclo,$Q117+MOD(2-WEEKDAY($Q117),7))+27),1,IF(N($U117)&gt;0,AVERAGEIFS($Z$5:$Z$1000,$S$5:$S$1000,ROW(),$T$5:$T$1000,"Sub"),$Z117)))</f>
        <v/>
      </c>
      <c r="AE117" s="63">
        <f>IF($T117&lt;&gt;"Macro","",IF(COUNTIFS($Q$5:$Q$1000,$Q117,$T$5:$T$1000,"Macro",$G$5:$G$1000,"&gt;0")=0,1/COUNTIFS($Q$5:$Q$1000,$Q117,$T$5:$T$1000,"Macro"),IF(AND(ISNUMBER($G117),N($G117)&gt;0),$G117,SUMIFS($G$5:$G$1000,$Q$5:$Q$1000,$Q117,$T$5:$T$1000,"Macro")/COUNTIFS($Q$5:$Q$1000,$Q117,$T$5:$T$1000,"Macro",$G$5:$G$1000,"&gt;0"))/(COUNTIFS($Q$5:$Q$1000,$Q117,$T$5:$T$1000,"Macro")*SUMIFS($G$5:$G$1000,$Q$5:$Q$1000,$Q117,$T$5:$T$1000,"Macro")/COUNTIFS($Q$5:$Q$1000,$Q117,$T$5:$T$1000,"Macro",$G$5:$G$1000,"&gt;0"))))</f>
        <v/>
      </c>
    </row>
    <row r="118">
      <c r="A118" s="55">
        <f>IF(NOT((COUNTA($B118:$K118)+COUNTA($O118))&gt;0),"",IF($T118="Macro",COUNTIFS($T$5:$T118,"Macro",$Q$5:$Q118,$Q118),IF(N($S118)=0,"?",COUNTIFS(INDEX($T$5:$T$1000,1):INDEX($T$5:$T$1000,$S118-4),"Macro",INDEX($Q$5:$Q$1000,1):INDEX($Q$5:$Q$1000,$S118-4),INDEX($Q$5:$Q$1000,$S118-4))&amp;"."&amp;COUNTIFS($S$5:$S118,$S118,$T$5:$T118,"Sub"))))</f>
        <v/>
      </c>
      <c r="B118" s="56" t="n"/>
      <c r="C118" s="57" t="n"/>
      <c r="D118" s="58" t="n"/>
      <c r="E118" s="58" t="n"/>
      <c r="F118" s="58" t="n"/>
      <c r="G118" s="59" t="n"/>
      <c r="H118" s="59" t="n"/>
      <c r="I118" s="59" t="n"/>
      <c r="J118" s="59" t="n"/>
      <c r="K118" s="59" t="n"/>
      <c r="L118" s="60">
        <f>IF(NOT((COUNTA($B118:$K118)+COUNTA($O118))&gt;0),"",IF(ISNUMBER($F118),1,IF(N($U118)&gt;0,AVERAGEIFS($V$5:$V$1000,$S$5:$S$1000,ROW(),$T$5:$T$1000,"Sub"),$V118)))</f>
        <v/>
      </c>
      <c r="M118" s="55">
        <f>IF($L118="","",IF($L118&gt;=1,"Completado",IF($L118&gt;0,"En curso","Pendiente")))</f>
        <v/>
      </c>
      <c r="N118" s="55">
        <f>IF(NOT((COUNTA($B118:$K118)+COUNTA($O118))&gt;0),"",IF(ISNUMBER($F118),IF(AND(ISNUMBER($E118),$F118&gt;$E118),"Cumplida con "&amp;($F118-$E118)&amp;IF($F118-$E118=1," día"," días")&amp;" de retraso","Cumplida"),IF(N($L118)&gt;=1,"Cumplida",IF(NOT(ISNUMBER($E118)),"Sin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plazo")))))))</f>
        <v/>
      </c>
      <c r="O118" s="57" t="n"/>
      <c r="P118" s="61">
        <f>IF(NOT((COUNTA($B118:$K118)+COUNTA($O118))&gt;0),"",IF((IF($C118="","Falta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",""))="","✔ OK","⚠ "&amp;LEFT(IF($C118="","Falta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",""),LEN(IF($C118="","Falta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",""))-3)))</f>
        <v/>
      </c>
      <c r="Q118" s="62">
        <f>IF(NOT((COUNTA($B118:$K118)+COUNTA($O118))&gt;0),"",IF(AND($T118="Sub",N($S118)&gt;0),IF(ISNUMBER(INDEX($D$5:$D$1000,$S118-4)),DATE(YEAR(INDEX($D$5:$D$1000,$S118-4)),MONTH(INDEX($D$5:$D$1000,$S118-4)),1),IF(ISNUMBER(INDEX($E$5:$E$1000,$S118-4)),DATE(YEAR(INDEX($E$5:$E$1000,$S118-4)),MONTH(INDEX($E$5:$E$1000,$S118-4)),1),MesCiclo)),IF(ISNUMBER($D118),DATE(YEAR($D118),MONTH($D118),1),IF(ISNUMBER($E118),DATE(YEAR($E118),MONTH($E118),1),MesCiclo))))</f>
        <v/>
      </c>
      <c r="R118" s="63">
        <f>IF(OR($Q118="",$Q118&lt;&gt;MesCiclo),"",COUNTIF($Q$5:$Q118,MesCiclo))</f>
        <v/>
      </c>
      <c r="S118" s="63">
        <f>IF($T118="","",IF($T118="Macro",ROW(),IFERROR(LOOKUP(2,1/($T$5:$T118="Macro"),ROW($T$5:$T118)),0)))</f>
        <v/>
      </c>
      <c r="T118" s="63">
        <f>IF(NOT((COUNTA($B118:$K118)+COUNTA($O118))&gt;0),"",IF($B118="Subactividad","Sub","Macro"))</f>
        <v/>
      </c>
      <c r="U118" s="63">
        <f>IF($T118="Macro",COUNTIFS($S$5:$S$1000,ROW(),$T$5:$T$1000,"Sub"),"")</f>
        <v/>
      </c>
      <c r="V118" s="63">
        <f>IF($T118="","",IF(ISNUMBER($F118),1,IFERROR(LOOKUP(2,1/($H118:$K118&lt;&gt;""),$H118:$K118),0)))</f>
        <v/>
      </c>
      <c r="W118" s="63">
        <f>IF($T118="","",IF(AND(ISNUMBER($F118),$F118&lt;=IF($Q118=MesCiclo,InicioCiclo,$Q118+MOD(2-WEEKDAY($Q118),7))+6),1,IF(ISNUMBER($H118),$H118,0)))</f>
        <v/>
      </c>
      <c r="X118" s="63">
        <f>IF($T118="","",IF(AND(ISNUMBER($F118),$F118&lt;=IF($Q118=MesCiclo,InicioCiclo,$Q118+MOD(2-WEEKDAY($Q118),7))+13),1,IF(ISNUMBER($I118),$I118,$W118)))</f>
        <v/>
      </c>
      <c r="Y118" s="63">
        <f>IF($T118="","",IF(AND(ISNUMBER($F118),$F118&lt;=IF($Q118=MesCiclo,InicioCiclo,$Q118+MOD(2-WEEKDAY($Q118),7))+20),1,IF(ISNUMBER($J118),$J118,$X118)))</f>
        <v/>
      </c>
      <c r="Z118" s="63">
        <f>IF($T118="","",IF(AND(ISNUMBER($F118),$F118&lt;=IF($Q118=MesCiclo,InicioCiclo,$Q118+MOD(2-WEEKDAY($Q118),7))+27),1,IF(ISNUMBER($K118),$K118,$Y118)))</f>
        <v/>
      </c>
      <c r="AA118" s="63">
        <f>IF($T118="","",IF(AND(ISNUMBER($F118),$F118&lt;=IF($Q118=MesCiclo,InicioCiclo,$Q118+MOD(2-WEEKDAY($Q118),7))+6),1,IF(N($U118)&gt;0,AVERAGEIFS($W$5:$W$1000,$S$5:$S$1000,ROW(),$T$5:$T$1000,"Sub"),$W118)))</f>
        <v/>
      </c>
      <c r="AB118" s="63">
        <f>IF($T118="","",IF(AND(ISNUMBER($F118),$F118&lt;=IF($Q118=MesCiclo,InicioCiclo,$Q118+MOD(2-WEEKDAY($Q118),7))+13),1,IF(N($U118)&gt;0,AVERAGEIFS($X$5:$X$1000,$S$5:$S$1000,ROW(),$T$5:$T$1000,"Sub"),$X118)))</f>
        <v/>
      </c>
      <c r="AC118" s="63">
        <f>IF($T118="","",IF(AND(ISNUMBER($F118),$F118&lt;=IF($Q118=MesCiclo,InicioCiclo,$Q118+MOD(2-WEEKDAY($Q118),7))+20),1,IF(N($U118)&gt;0,AVERAGEIFS($Y$5:$Y$1000,$S$5:$S$1000,ROW(),$T$5:$T$1000,"Sub"),$Y118)))</f>
        <v/>
      </c>
      <c r="AD118" s="63">
        <f>IF($T118="","",IF(AND(ISNUMBER($F118),$F118&lt;=IF($Q118=MesCiclo,InicioCiclo,$Q118+MOD(2-WEEKDAY($Q118),7))+27),1,IF(N($U118)&gt;0,AVERAGEIFS($Z$5:$Z$1000,$S$5:$S$1000,ROW(),$T$5:$T$1000,"Sub"),$Z118)))</f>
        <v/>
      </c>
      <c r="AE118" s="63">
        <f>IF($T118&lt;&gt;"Macro","",IF(COUNTIFS($Q$5:$Q$1000,$Q118,$T$5:$T$1000,"Macro",$G$5:$G$1000,"&gt;0")=0,1/COUNTIFS($Q$5:$Q$1000,$Q118,$T$5:$T$1000,"Macro"),IF(AND(ISNUMBER($G118),N($G118)&gt;0),$G118,SUMIFS($G$5:$G$1000,$Q$5:$Q$1000,$Q118,$T$5:$T$1000,"Macro")/COUNTIFS($Q$5:$Q$1000,$Q118,$T$5:$T$1000,"Macro",$G$5:$G$1000,"&gt;0"))/(COUNTIFS($Q$5:$Q$1000,$Q118,$T$5:$T$1000,"Macro")*SUMIFS($G$5:$G$1000,$Q$5:$Q$1000,$Q118,$T$5:$T$1000,"Macro")/COUNTIFS($Q$5:$Q$1000,$Q118,$T$5:$T$1000,"Macro",$G$5:$G$1000,"&gt;0"))))</f>
        <v/>
      </c>
    </row>
    <row r="119">
      <c r="A119" s="55">
        <f>IF(NOT((COUNTA($B119:$K119)+COUNTA($O119))&gt;0),"",IF($T119="Macro",COUNTIFS($T$5:$T119,"Macro",$Q$5:$Q119,$Q119),IF(N($S119)=0,"?",COUNTIFS(INDEX($T$5:$T$1000,1):INDEX($T$5:$T$1000,$S119-4),"Macro",INDEX($Q$5:$Q$1000,1):INDEX($Q$5:$Q$1000,$S119-4),INDEX($Q$5:$Q$1000,$S119-4))&amp;"."&amp;COUNTIFS($S$5:$S119,$S119,$T$5:$T119,"Sub"))))</f>
        <v/>
      </c>
      <c r="B119" s="56" t="n"/>
      <c r="C119" s="57" t="n"/>
      <c r="D119" s="58" t="n"/>
      <c r="E119" s="58" t="n"/>
      <c r="F119" s="58" t="n"/>
      <c r="G119" s="59" t="n"/>
      <c r="H119" s="59" t="n"/>
      <c r="I119" s="59" t="n"/>
      <c r="J119" s="59" t="n"/>
      <c r="K119" s="59" t="n"/>
      <c r="L119" s="60">
        <f>IF(NOT((COUNTA($B119:$K119)+COUNTA($O119))&gt;0),"",IF(ISNUMBER($F119),1,IF(N($U119)&gt;0,AVERAGEIFS($V$5:$V$1000,$S$5:$S$1000,ROW(),$T$5:$T$1000,"Sub"),$V119)))</f>
        <v/>
      </c>
      <c r="M119" s="55">
        <f>IF($L119="","",IF($L119&gt;=1,"Completado",IF($L119&gt;0,"En curso","Pendiente")))</f>
        <v/>
      </c>
      <c r="N119" s="55">
        <f>IF(NOT((COUNTA($B119:$K119)+COUNTA($O119))&gt;0),"",IF(ISNUMBER($F119),IF(AND(ISNUMBER($E119),$F119&gt;$E119),"Cumplida con "&amp;($F119-$E119)&amp;IF($F119-$E119=1," día"," días")&amp;" de retraso","Cumplida"),IF(N($L119)&gt;=1,"Cumplida",IF(NOT(ISNUMBER($E119)),"Sin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plazo")))))))</f>
        <v/>
      </c>
      <c r="O119" s="57" t="n"/>
      <c r="P119" s="61">
        <f>IF(NOT((COUNTA($B119:$K119)+COUNTA($O119))&gt;0),"",IF((IF($C119="","Falta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",""))="","✔ OK","⚠ "&amp;LEFT(IF($C119="","Falta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",""),LEN(IF($C119="","Falta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",""))-3)))</f>
        <v/>
      </c>
      <c r="Q119" s="62">
        <f>IF(NOT((COUNTA($B119:$K119)+COUNTA($O119))&gt;0),"",IF(AND($T119="Sub",N($S119)&gt;0),IF(ISNUMBER(INDEX($D$5:$D$1000,$S119-4)),DATE(YEAR(INDEX($D$5:$D$1000,$S119-4)),MONTH(INDEX($D$5:$D$1000,$S119-4)),1),IF(ISNUMBER(INDEX($E$5:$E$1000,$S119-4)),DATE(YEAR(INDEX($E$5:$E$1000,$S119-4)),MONTH(INDEX($E$5:$E$1000,$S119-4)),1),MesCiclo)),IF(ISNUMBER($D119),DATE(YEAR($D119),MONTH($D119),1),IF(ISNUMBER($E119),DATE(YEAR($E119),MONTH($E119),1),MesCiclo))))</f>
        <v/>
      </c>
      <c r="R119" s="63">
        <f>IF(OR($Q119="",$Q119&lt;&gt;MesCiclo),"",COUNTIF($Q$5:$Q119,MesCiclo))</f>
        <v/>
      </c>
      <c r="S119" s="63">
        <f>IF($T119="","",IF($T119="Macro",ROW(),IFERROR(LOOKUP(2,1/($T$5:$T119="Macro"),ROW($T$5:$T119)),0)))</f>
        <v/>
      </c>
      <c r="T119" s="63">
        <f>IF(NOT((COUNTA($B119:$K119)+COUNTA($O119))&gt;0),"",IF($B119="Subactividad","Sub","Macro"))</f>
        <v/>
      </c>
      <c r="U119" s="63">
        <f>IF($T119="Macro",COUNTIFS($S$5:$S$1000,ROW(),$T$5:$T$1000,"Sub"),"")</f>
        <v/>
      </c>
      <c r="V119" s="63">
        <f>IF($T119="","",IF(ISNUMBER($F119),1,IFERROR(LOOKUP(2,1/($H119:$K119&lt;&gt;""),$H119:$K119),0)))</f>
        <v/>
      </c>
      <c r="W119" s="63">
        <f>IF($T119="","",IF(AND(ISNUMBER($F119),$F119&lt;=IF($Q119=MesCiclo,InicioCiclo,$Q119+MOD(2-WEEKDAY($Q119),7))+6),1,IF(ISNUMBER($H119),$H119,0)))</f>
        <v/>
      </c>
      <c r="X119" s="63">
        <f>IF($T119="","",IF(AND(ISNUMBER($F119),$F119&lt;=IF($Q119=MesCiclo,InicioCiclo,$Q119+MOD(2-WEEKDAY($Q119),7))+13),1,IF(ISNUMBER($I119),$I119,$W119)))</f>
        <v/>
      </c>
      <c r="Y119" s="63">
        <f>IF($T119="","",IF(AND(ISNUMBER($F119),$F119&lt;=IF($Q119=MesCiclo,InicioCiclo,$Q119+MOD(2-WEEKDAY($Q119),7))+20),1,IF(ISNUMBER($J119),$J119,$X119)))</f>
        <v/>
      </c>
      <c r="Z119" s="63">
        <f>IF($T119="","",IF(AND(ISNUMBER($F119),$F119&lt;=IF($Q119=MesCiclo,InicioCiclo,$Q119+MOD(2-WEEKDAY($Q119),7))+27),1,IF(ISNUMBER($K119),$K119,$Y119)))</f>
        <v/>
      </c>
      <c r="AA119" s="63">
        <f>IF($T119="","",IF(AND(ISNUMBER($F119),$F119&lt;=IF($Q119=MesCiclo,InicioCiclo,$Q119+MOD(2-WEEKDAY($Q119),7))+6),1,IF(N($U119)&gt;0,AVERAGEIFS($W$5:$W$1000,$S$5:$S$1000,ROW(),$T$5:$T$1000,"Sub"),$W119)))</f>
        <v/>
      </c>
      <c r="AB119" s="63">
        <f>IF($T119="","",IF(AND(ISNUMBER($F119),$F119&lt;=IF($Q119=MesCiclo,InicioCiclo,$Q119+MOD(2-WEEKDAY($Q119),7))+13),1,IF(N($U119)&gt;0,AVERAGEIFS($X$5:$X$1000,$S$5:$S$1000,ROW(),$T$5:$T$1000,"Sub"),$X119)))</f>
        <v/>
      </c>
      <c r="AC119" s="63">
        <f>IF($T119="","",IF(AND(ISNUMBER($F119),$F119&lt;=IF($Q119=MesCiclo,InicioCiclo,$Q119+MOD(2-WEEKDAY($Q119),7))+20),1,IF(N($U119)&gt;0,AVERAGEIFS($Y$5:$Y$1000,$S$5:$S$1000,ROW(),$T$5:$T$1000,"Sub"),$Y119)))</f>
        <v/>
      </c>
      <c r="AD119" s="63">
        <f>IF($T119="","",IF(AND(ISNUMBER($F119),$F119&lt;=IF($Q119=MesCiclo,InicioCiclo,$Q119+MOD(2-WEEKDAY($Q119),7))+27),1,IF(N($U119)&gt;0,AVERAGEIFS($Z$5:$Z$1000,$S$5:$S$1000,ROW(),$T$5:$T$1000,"Sub"),$Z119)))</f>
        <v/>
      </c>
      <c r="AE119" s="63">
        <f>IF($T119&lt;&gt;"Macro","",IF(COUNTIFS($Q$5:$Q$1000,$Q119,$T$5:$T$1000,"Macro",$G$5:$G$1000,"&gt;0")=0,1/COUNTIFS($Q$5:$Q$1000,$Q119,$T$5:$T$1000,"Macro"),IF(AND(ISNUMBER($G119),N($G119)&gt;0),$G119,SUMIFS($G$5:$G$1000,$Q$5:$Q$1000,$Q119,$T$5:$T$1000,"Macro")/COUNTIFS($Q$5:$Q$1000,$Q119,$T$5:$T$1000,"Macro",$G$5:$G$1000,"&gt;0"))/(COUNTIFS($Q$5:$Q$1000,$Q119,$T$5:$T$1000,"Macro")*SUMIFS($G$5:$G$1000,$Q$5:$Q$1000,$Q119,$T$5:$T$1000,"Macro")/COUNTIFS($Q$5:$Q$1000,$Q119,$T$5:$T$1000,"Macro",$G$5:$G$1000,"&gt;0"))))</f>
        <v/>
      </c>
    </row>
    <row r="120">
      <c r="A120" s="55">
        <f>IF(NOT((COUNTA($B120:$K120)+COUNTA($O120))&gt;0),"",IF($T120="Macro",COUNTIFS($T$5:$T120,"Macro",$Q$5:$Q120,$Q120),IF(N($S120)=0,"?",COUNTIFS(INDEX($T$5:$T$1000,1):INDEX($T$5:$T$1000,$S120-4),"Macro",INDEX($Q$5:$Q$1000,1):INDEX($Q$5:$Q$1000,$S120-4),INDEX($Q$5:$Q$1000,$S120-4))&amp;"."&amp;COUNTIFS($S$5:$S120,$S120,$T$5:$T120,"Sub"))))</f>
        <v/>
      </c>
      <c r="B120" s="56" t="n"/>
      <c r="C120" s="57" t="n"/>
      <c r="D120" s="58" t="n"/>
      <c r="E120" s="58" t="n"/>
      <c r="F120" s="58" t="n"/>
      <c r="G120" s="59" t="n"/>
      <c r="H120" s="59" t="n"/>
      <c r="I120" s="59" t="n"/>
      <c r="J120" s="59" t="n"/>
      <c r="K120" s="59" t="n"/>
      <c r="L120" s="60">
        <f>IF(NOT((COUNTA($B120:$K120)+COUNTA($O120))&gt;0),"",IF(ISNUMBER($F120),1,IF(N($U120)&gt;0,AVERAGEIFS($V$5:$V$1000,$S$5:$S$1000,ROW(),$T$5:$T$1000,"Sub"),$V120)))</f>
        <v/>
      </c>
      <c r="M120" s="55">
        <f>IF($L120="","",IF($L120&gt;=1,"Completado",IF($L120&gt;0,"En curso","Pendiente")))</f>
        <v/>
      </c>
      <c r="N120" s="55">
        <f>IF(NOT((COUNTA($B120:$K120)+COUNTA($O120))&gt;0),"",IF(ISNUMBER($F120),IF(AND(ISNUMBER($E120),$F120&gt;$E120),"Cumplida con "&amp;($F120-$E120)&amp;IF($F120-$E120=1," día"," días")&amp;" de retraso","Cumplida"),IF(N($L120)&gt;=1,"Cumplida",IF(NOT(ISNUMBER($E120)),"Sin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plazo")))))))</f>
        <v/>
      </c>
      <c r="O120" s="57" t="n"/>
      <c r="P120" s="61">
        <f>IF(NOT((COUNTA($B120:$K120)+COUNTA($O120))&gt;0),"",IF((IF($C120="","Falta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",""))="","✔ OK","⚠ "&amp;LEFT(IF($C120="","Falta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",""),LEN(IF($C120="","Falta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",""))-3)))</f>
        <v/>
      </c>
      <c r="Q120" s="62">
        <f>IF(NOT((COUNTA($B120:$K120)+COUNTA($O120))&gt;0),"",IF(AND($T120="Sub",N($S120)&gt;0),IF(ISNUMBER(INDEX($D$5:$D$1000,$S120-4)),DATE(YEAR(INDEX($D$5:$D$1000,$S120-4)),MONTH(INDEX($D$5:$D$1000,$S120-4)),1),IF(ISNUMBER(INDEX($E$5:$E$1000,$S120-4)),DATE(YEAR(INDEX($E$5:$E$1000,$S120-4)),MONTH(INDEX($E$5:$E$1000,$S120-4)),1),MesCiclo)),IF(ISNUMBER($D120),DATE(YEAR($D120),MONTH($D120),1),IF(ISNUMBER($E120),DATE(YEAR($E120),MONTH($E120),1),MesCiclo))))</f>
        <v/>
      </c>
      <c r="R120" s="63">
        <f>IF(OR($Q120="",$Q120&lt;&gt;MesCiclo),"",COUNTIF($Q$5:$Q120,MesCiclo))</f>
        <v/>
      </c>
      <c r="S120" s="63">
        <f>IF($T120="","",IF($T120="Macro",ROW(),IFERROR(LOOKUP(2,1/($T$5:$T120="Macro"),ROW($T$5:$T120)),0)))</f>
        <v/>
      </c>
      <c r="T120" s="63">
        <f>IF(NOT((COUNTA($B120:$K120)+COUNTA($O120))&gt;0),"",IF($B120="Subactividad","Sub","Macro"))</f>
        <v/>
      </c>
      <c r="U120" s="63">
        <f>IF($T120="Macro",COUNTIFS($S$5:$S$1000,ROW(),$T$5:$T$1000,"Sub"),"")</f>
        <v/>
      </c>
      <c r="V120" s="63">
        <f>IF($T120="","",IF(ISNUMBER($F120),1,IFERROR(LOOKUP(2,1/($H120:$K120&lt;&gt;""),$H120:$K120),0)))</f>
        <v/>
      </c>
      <c r="W120" s="63">
        <f>IF($T120="","",IF(AND(ISNUMBER($F120),$F120&lt;=IF($Q120=MesCiclo,InicioCiclo,$Q120+MOD(2-WEEKDAY($Q120),7))+6),1,IF(ISNUMBER($H120),$H120,0)))</f>
        <v/>
      </c>
      <c r="X120" s="63">
        <f>IF($T120="","",IF(AND(ISNUMBER($F120),$F120&lt;=IF($Q120=MesCiclo,InicioCiclo,$Q120+MOD(2-WEEKDAY($Q120),7))+13),1,IF(ISNUMBER($I120),$I120,$W120)))</f>
        <v/>
      </c>
      <c r="Y120" s="63">
        <f>IF($T120="","",IF(AND(ISNUMBER($F120),$F120&lt;=IF($Q120=MesCiclo,InicioCiclo,$Q120+MOD(2-WEEKDAY($Q120),7))+20),1,IF(ISNUMBER($J120),$J120,$X120)))</f>
        <v/>
      </c>
      <c r="Z120" s="63">
        <f>IF($T120="","",IF(AND(ISNUMBER($F120),$F120&lt;=IF($Q120=MesCiclo,InicioCiclo,$Q120+MOD(2-WEEKDAY($Q120),7))+27),1,IF(ISNUMBER($K120),$K120,$Y120)))</f>
        <v/>
      </c>
      <c r="AA120" s="63">
        <f>IF($T120="","",IF(AND(ISNUMBER($F120),$F120&lt;=IF($Q120=MesCiclo,InicioCiclo,$Q120+MOD(2-WEEKDAY($Q120),7))+6),1,IF(N($U120)&gt;0,AVERAGEIFS($W$5:$W$1000,$S$5:$S$1000,ROW(),$T$5:$T$1000,"Sub"),$W120)))</f>
        <v/>
      </c>
      <c r="AB120" s="63">
        <f>IF($T120="","",IF(AND(ISNUMBER($F120),$F120&lt;=IF($Q120=MesCiclo,InicioCiclo,$Q120+MOD(2-WEEKDAY($Q120),7))+13),1,IF(N($U120)&gt;0,AVERAGEIFS($X$5:$X$1000,$S$5:$S$1000,ROW(),$T$5:$T$1000,"Sub"),$X120)))</f>
        <v/>
      </c>
      <c r="AC120" s="63">
        <f>IF($T120="","",IF(AND(ISNUMBER($F120),$F120&lt;=IF($Q120=MesCiclo,InicioCiclo,$Q120+MOD(2-WEEKDAY($Q120),7))+20),1,IF(N($U120)&gt;0,AVERAGEIFS($Y$5:$Y$1000,$S$5:$S$1000,ROW(),$T$5:$T$1000,"Sub"),$Y120)))</f>
        <v/>
      </c>
      <c r="AD120" s="63">
        <f>IF($T120="","",IF(AND(ISNUMBER($F120),$F120&lt;=IF($Q120=MesCiclo,InicioCiclo,$Q120+MOD(2-WEEKDAY($Q120),7))+27),1,IF(N($U120)&gt;0,AVERAGEIFS($Z$5:$Z$1000,$S$5:$S$1000,ROW(),$T$5:$T$1000,"Sub"),$Z120)))</f>
        <v/>
      </c>
      <c r="AE120" s="63">
        <f>IF($T120&lt;&gt;"Macro","",IF(COUNTIFS($Q$5:$Q$1000,$Q120,$T$5:$T$1000,"Macro",$G$5:$G$1000,"&gt;0")=0,1/COUNTIFS($Q$5:$Q$1000,$Q120,$T$5:$T$1000,"Macro"),IF(AND(ISNUMBER($G120),N($G120)&gt;0),$G120,SUMIFS($G$5:$G$1000,$Q$5:$Q$1000,$Q120,$T$5:$T$1000,"Macro")/COUNTIFS($Q$5:$Q$1000,$Q120,$T$5:$T$1000,"Macro",$G$5:$G$1000,"&gt;0"))/(COUNTIFS($Q$5:$Q$1000,$Q120,$T$5:$T$1000,"Macro")*SUMIFS($G$5:$G$1000,$Q$5:$Q$1000,$Q120,$T$5:$T$1000,"Macro")/COUNTIFS($Q$5:$Q$1000,$Q120,$T$5:$T$1000,"Macro",$G$5:$G$1000,"&gt;0"))))</f>
        <v/>
      </c>
    </row>
    <row r="121">
      <c r="A121" s="55">
        <f>IF(NOT((COUNTA($B121:$K121)+COUNTA($O121))&gt;0),"",IF($T121="Macro",COUNTIFS($T$5:$T121,"Macro",$Q$5:$Q121,$Q121),IF(N($S121)=0,"?",COUNTIFS(INDEX($T$5:$T$1000,1):INDEX($T$5:$T$1000,$S121-4),"Macro",INDEX($Q$5:$Q$1000,1):INDEX($Q$5:$Q$1000,$S121-4),INDEX($Q$5:$Q$1000,$S121-4))&amp;"."&amp;COUNTIFS($S$5:$S121,$S121,$T$5:$T121,"Sub"))))</f>
        <v/>
      </c>
      <c r="B121" s="56" t="n"/>
      <c r="C121" s="57" t="n"/>
      <c r="D121" s="58" t="n"/>
      <c r="E121" s="58" t="n"/>
      <c r="F121" s="58" t="n"/>
      <c r="G121" s="59" t="n"/>
      <c r="H121" s="59" t="n"/>
      <c r="I121" s="59" t="n"/>
      <c r="J121" s="59" t="n"/>
      <c r="K121" s="59" t="n"/>
      <c r="L121" s="60">
        <f>IF(NOT((COUNTA($B121:$K121)+COUNTA($O121))&gt;0),"",IF(ISNUMBER($F121),1,IF(N($U121)&gt;0,AVERAGEIFS($V$5:$V$1000,$S$5:$S$1000,ROW(),$T$5:$T$1000,"Sub"),$V121)))</f>
        <v/>
      </c>
      <c r="M121" s="55">
        <f>IF($L121="","",IF($L121&gt;=1,"Completado",IF($L121&gt;0,"En curso","Pendiente")))</f>
        <v/>
      </c>
      <c r="N121" s="55">
        <f>IF(NOT((COUNTA($B121:$K121)+COUNTA($O121))&gt;0),"",IF(ISNUMBER($F121),IF(AND(ISNUMBER($E121),$F121&gt;$E121),"Cumplida con "&amp;($F121-$E121)&amp;IF($F121-$E121=1," día"," días")&amp;" de retraso","Cumplida"),IF(N($L121)&gt;=1,"Cumplida",IF(NOT(ISNUMBER($E121)),"Sin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plazo")))))))</f>
        <v/>
      </c>
      <c r="O121" s="57" t="n"/>
      <c r="P121" s="61">
        <f>IF(NOT((COUNTA($B121:$K121)+COUNTA($O121))&gt;0),"",IF((IF($C121="","Falta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",""))="","✔ OK","⚠ "&amp;LEFT(IF($C121="","Falta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",""),LEN(IF($C121="","Falta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",""))-3)))</f>
        <v/>
      </c>
      <c r="Q121" s="62">
        <f>IF(NOT((COUNTA($B121:$K121)+COUNTA($O121))&gt;0),"",IF(AND($T121="Sub",N($S121)&gt;0),IF(ISNUMBER(INDEX($D$5:$D$1000,$S121-4)),DATE(YEAR(INDEX($D$5:$D$1000,$S121-4)),MONTH(INDEX($D$5:$D$1000,$S121-4)),1),IF(ISNUMBER(INDEX($E$5:$E$1000,$S121-4)),DATE(YEAR(INDEX($E$5:$E$1000,$S121-4)),MONTH(INDEX($E$5:$E$1000,$S121-4)),1),MesCiclo)),IF(ISNUMBER($D121),DATE(YEAR($D121),MONTH($D121),1),IF(ISNUMBER($E121),DATE(YEAR($E121),MONTH($E121),1),MesCiclo))))</f>
        <v/>
      </c>
      <c r="R121" s="63">
        <f>IF(OR($Q121="",$Q121&lt;&gt;MesCiclo),"",COUNTIF($Q$5:$Q121,MesCiclo))</f>
        <v/>
      </c>
      <c r="S121" s="63">
        <f>IF($T121="","",IF($T121="Macro",ROW(),IFERROR(LOOKUP(2,1/($T$5:$T121="Macro"),ROW($T$5:$T121)),0)))</f>
        <v/>
      </c>
      <c r="T121" s="63">
        <f>IF(NOT((COUNTA($B121:$K121)+COUNTA($O121))&gt;0),"",IF($B121="Subactividad","Sub","Macro"))</f>
        <v/>
      </c>
      <c r="U121" s="63">
        <f>IF($T121="Macro",COUNTIFS($S$5:$S$1000,ROW(),$T$5:$T$1000,"Sub"),"")</f>
        <v/>
      </c>
      <c r="V121" s="63">
        <f>IF($T121="","",IF(ISNUMBER($F121),1,IFERROR(LOOKUP(2,1/($H121:$K121&lt;&gt;""),$H121:$K121),0)))</f>
        <v/>
      </c>
      <c r="W121" s="63">
        <f>IF($T121="","",IF(AND(ISNUMBER($F121),$F121&lt;=IF($Q121=MesCiclo,InicioCiclo,$Q121+MOD(2-WEEKDAY($Q121),7))+6),1,IF(ISNUMBER($H121),$H121,0)))</f>
        <v/>
      </c>
      <c r="X121" s="63">
        <f>IF($T121="","",IF(AND(ISNUMBER($F121),$F121&lt;=IF($Q121=MesCiclo,InicioCiclo,$Q121+MOD(2-WEEKDAY($Q121),7))+13),1,IF(ISNUMBER($I121),$I121,$W121)))</f>
        <v/>
      </c>
      <c r="Y121" s="63">
        <f>IF($T121="","",IF(AND(ISNUMBER($F121),$F121&lt;=IF($Q121=MesCiclo,InicioCiclo,$Q121+MOD(2-WEEKDAY($Q121),7))+20),1,IF(ISNUMBER($J121),$J121,$X121)))</f>
        <v/>
      </c>
      <c r="Z121" s="63">
        <f>IF($T121="","",IF(AND(ISNUMBER($F121),$F121&lt;=IF($Q121=MesCiclo,InicioCiclo,$Q121+MOD(2-WEEKDAY($Q121),7))+27),1,IF(ISNUMBER($K121),$K121,$Y121)))</f>
        <v/>
      </c>
      <c r="AA121" s="63">
        <f>IF($T121="","",IF(AND(ISNUMBER($F121),$F121&lt;=IF($Q121=MesCiclo,InicioCiclo,$Q121+MOD(2-WEEKDAY($Q121),7))+6),1,IF(N($U121)&gt;0,AVERAGEIFS($W$5:$W$1000,$S$5:$S$1000,ROW(),$T$5:$T$1000,"Sub"),$W121)))</f>
        <v/>
      </c>
      <c r="AB121" s="63">
        <f>IF($T121="","",IF(AND(ISNUMBER($F121),$F121&lt;=IF($Q121=MesCiclo,InicioCiclo,$Q121+MOD(2-WEEKDAY($Q121),7))+13),1,IF(N($U121)&gt;0,AVERAGEIFS($X$5:$X$1000,$S$5:$S$1000,ROW(),$T$5:$T$1000,"Sub"),$X121)))</f>
        <v/>
      </c>
      <c r="AC121" s="63">
        <f>IF($T121="","",IF(AND(ISNUMBER($F121),$F121&lt;=IF($Q121=MesCiclo,InicioCiclo,$Q121+MOD(2-WEEKDAY($Q121),7))+20),1,IF(N($U121)&gt;0,AVERAGEIFS($Y$5:$Y$1000,$S$5:$S$1000,ROW(),$T$5:$T$1000,"Sub"),$Y121)))</f>
        <v/>
      </c>
      <c r="AD121" s="63">
        <f>IF($T121="","",IF(AND(ISNUMBER($F121),$F121&lt;=IF($Q121=MesCiclo,InicioCiclo,$Q121+MOD(2-WEEKDAY($Q121),7))+27),1,IF(N($U121)&gt;0,AVERAGEIFS($Z$5:$Z$1000,$S$5:$S$1000,ROW(),$T$5:$T$1000,"Sub"),$Z121)))</f>
        <v/>
      </c>
      <c r="AE121" s="63">
        <f>IF($T121&lt;&gt;"Macro","",IF(COUNTIFS($Q$5:$Q$1000,$Q121,$T$5:$T$1000,"Macro",$G$5:$G$1000,"&gt;0")=0,1/COUNTIFS($Q$5:$Q$1000,$Q121,$T$5:$T$1000,"Macro"),IF(AND(ISNUMBER($G121),N($G121)&gt;0),$G121,SUMIFS($G$5:$G$1000,$Q$5:$Q$1000,$Q121,$T$5:$T$1000,"Macro")/COUNTIFS($Q$5:$Q$1000,$Q121,$T$5:$T$1000,"Macro",$G$5:$G$1000,"&gt;0"))/(COUNTIFS($Q$5:$Q$1000,$Q121,$T$5:$T$1000,"Macro")*SUMIFS($G$5:$G$1000,$Q$5:$Q$1000,$Q121,$T$5:$T$1000,"Macro")/COUNTIFS($Q$5:$Q$1000,$Q121,$T$5:$T$1000,"Macro",$G$5:$G$1000,"&gt;0"))))</f>
        <v/>
      </c>
    </row>
    <row r="122">
      <c r="A122" s="55">
        <f>IF(NOT((COUNTA($B122:$K122)+COUNTA($O122))&gt;0),"",IF($T122="Macro",COUNTIFS($T$5:$T122,"Macro",$Q$5:$Q122,$Q122),IF(N($S122)=0,"?",COUNTIFS(INDEX($T$5:$T$1000,1):INDEX($T$5:$T$1000,$S122-4),"Macro",INDEX($Q$5:$Q$1000,1):INDEX($Q$5:$Q$1000,$S122-4),INDEX($Q$5:$Q$1000,$S122-4))&amp;"."&amp;COUNTIFS($S$5:$S122,$S122,$T$5:$T122,"Sub"))))</f>
        <v/>
      </c>
      <c r="B122" s="56" t="n"/>
      <c r="C122" s="57" t="n"/>
      <c r="D122" s="58" t="n"/>
      <c r="E122" s="58" t="n"/>
      <c r="F122" s="58" t="n"/>
      <c r="G122" s="59" t="n"/>
      <c r="H122" s="59" t="n"/>
      <c r="I122" s="59" t="n"/>
      <c r="J122" s="59" t="n"/>
      <c r="K122" s="59" t="n"/>
      <c r="L122" s="60">
        <f>IF(NOT((COUNTA($B122:$K122)+COUNTA($O122))&gt;0),"",IF(ISNUMBER($F122),1,IF(N($U122)&gt;0,AVERAGEIFS($V$5:$V$1000,$S$5:$S$1000,ROW(),$T$5:$T$1000,"Sub"),$V122)))</f>
        <v/>
      </c>
      <c r="M122" s="55">
        <f>IF($L122="","",IF($L122&gt;=1,"Completado",IF($L122&gt;0,"En curso","Pendiente")))</f>
        <v/>
      </c>
      <c r="N122" s="55">
        <f>IF(NOT((COUNTA($B122:$K122)+COUNTA($O122))&gt;0),"",IF(ISNUMBER($F122),IF(AND(ISNUMBER($E122),$F122&gt;$E122),"Cumplida con "&amp;($F122-$E122)&amp;IF($F122-$E122=1," día"," días")&amp;" de retraso","Cumplida"),IF(N($L122)&gt;=1,"Cumplida",IF(NOT(ISNUMBER($E122)),"Sin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plazo")))))))</f>
        <v/>
      </c>
      <c r="O122" s="57" t="n"/>
      <c r="P122" s="61">
        <f>IF(NOT((COUNTA($B122:$K122)+COUNTA($O122))&gt;0),"",IF((IF($C122="","Falta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",""))="","✔ OK","⚠ "&amp;LEFT(IF($C122="","Falta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",""),LEN(IF($C122="","Falta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",""))-3)))</f>
        <v/>
      </c>
      <c r="Q122" s="62">
        <f>IF(NOT((COUNTA($B122:$K122)+COUNTA($O122))&gt;0),"",IF(AND($T122="Sub",N($S122)&gt;0),IF(ISNUMBER(INDEX($D$5:$D$1000,$S122-4)),DATE(YEAR(INDEX($D$5:$D$1000,$S122-4)),MONTH(INDEX($D$5:$D$1000,$S122-4)),1),IF(ISNUMBER(INDEX($E$5:$E$1000,$S122-4)),DATE(YEAR(INDEX($E$5:$E$1000,$S122-4)),MONTH(INDEX($E$5:$E$1000,$S122-4)),1),MesCiclo)),IF(ISNUMBER($D122),DATE(YEAR($D122),MONTH($D122),1),IF(ISNUMBER($E122),DATE(YEAR($E122),MONTH($E122),1),MesCiclo))))</f>
        <v/>
      </c>
      <c r="R122" s="63">
        <f>IF(OR($Q122="",$Q122&lt;&gt;MesCiclo),"",COUNTIF($Q$5:$Q122,MesCiclo))</f>
        <v/>
      </c>
      <c r="S122" s="63">
        <f>IF($T122="","",IF($T122="Macro",ROW(),IFERROR(LOOKUP(2,1/($T$5:$T122="Macro"),ROW($T$5:$T122)),0)))</f>
        <v/>
      </c>
      <c r="T122" s="63">
        <f>IF(NOT((COUNTA($B122:$K122)+COUNTA($O122))&gt;0),"",IF($B122="Subactividad","Sub","Macro"))</f>
        <v/>
      </c>
      <c r="U122" s="63">
        <f>IF($T122="Macro",COUNTIFS($S$5:$S$1000,ROW(),$T$5:$T$1000,"Sub"),"")</f>
        <v/>
      </c>
      <c r="V122" s="63">
        <f>IF($T122="","",IF(ISNUMBER($F122),1,IFERROR(LOOKUP(2,1/($H122:$K122&lt;&gt;""),$H122:$K122),0)))</f>
        <v/>
      </c>
      <c r="W122" s="63">
        <f>IF($T122="","",IF(AND(ISNUMBER($F122),$F122&lt;=IF($Q122=MesCiclo,InicioCiclo,$Q122+MOD(2-WEEKDAY($Q122),7))+6),1,IF(ISNUMBER($H122),$H122,0)))</f>
        <v/>
      </c>
      <c r="X122" s="63">
        <f>IF($T122="","",IF(AND(ISNUMBER($F122),$F122&lt;=IF($Q122=MesCiclo,InicioCiclo,$Q122+MOD(2-WEEKDAY($Q122),7))+13),1,IF(ISNUMBER($I122),$I122,$W122)))</f>
        <v/>
      </c>
      <c r="Y122" s="63">
        <f>IF($T122="","",IF(AND(ISNUMBER($F122),$F122&lt;=IF($Q122=MesCiclo,InicioCiclo,$Q122+MOD(2-WEEKDAY($Q122),7))+20),1,IF(ISNUMBER($J122),$J122,$X122)))</f>
        <v/>
      </c>
      <c r="Z122" s="63">
        <f>IF($T122="","",IF(AND(ISNUMBER($F122),$F122&lt;=IF($Q122=MesCiclo,InicioCiclo,$Q122+MOD(2-WEEKDAY($Q122),7))+27),1,IF(ISNUMBER($K122),$K122,$Y122)))</f>
        <v/>
      </c>
      <c r="AA122" s="63">
        <f>IF($T122="","",IF(AND(ISNUMBER($F122),$F122&lt;=IF($Q122=MesCiclo,InicioCiclo,$Q122+MOD(2-WEEKDAY($Q122),7))+6),1,IF(N($U122)&gt;0,AVERAGEIFS($W$5:$W$1000,$S$5:$S$1000,ROW(),$T$5:$T$1000,"Sub"),$W122)))</f>
        <v/>
      </c>
      <c r="AB122" s="63">
        <f>IF($T122="","",IF(AND(ISNUMBER($F122),$F122&lt;=IF($Q122=MesCiclo,InicioCiclo,$Q122+MOD(2-WEEKDAY($Q122),7))+13),1,IF(N($U122)&gt;0,AVERAGEIFS($X$5:$X$1000,$S$5:$S$1000,ROW(),$T$5:$T$1000,"Sub"),$X122)))</f>
        <v/>
      </c>
      <c r="AC122" s="63">
        <f>IF($T122="","",IF(AND(ISNUMBER($F122),$F122&lt;=IF($Q122=MesCiclo,InicioCiclo,$Q122+MOD(2-WEEKDAY($Q122),7))+20),1,IF(N($U122)&gt;0,AVERAGEIFS($Y$5:$Y$1000,$S$5:$S$1000,ROW(),$T$5:$T$1000,"Sub"),$Y122)))</f>
        <v/>
      </c>
      <c r="AD122" s="63">
        <f>IF($T122="","",IF(AND(ISNUMBER($F122),$F122&lt;=IF($Q122=MesCiclo,InicioCiclo,$Q122+MOD(2-WEEKDAY($Q122),7))+27),1,IF(N($U122)&gt;0,AVERAGEIFS($Z$5:$Z$1000,$S$5:$S$1000,ROW(),$T$5:$T$1000,"Sub"),$Z122)))</f>
        <v/>
      </c>
      <c r="AE122" s="63">
        <f>IF($T122&lt;&gt;"Macro","",IF(COUNTIFS($Q$5:$Q$1000,$Q122,$T$5:$T$1000,"Macro",$G$5:$G$1000,"&gt;0")=0,1/COUNTIFS($Q$5:$Q$1000,$Q122,$T$5:$T$1000,"Macro"),IF(AND(ISNUMBER($G122),N($G122)&gt;0),$G122,SUMIFS($G$5:$G$1000,$Q$5:$Q$1000,$Q122,$T$5:$T$1000,"Macro")/COUNTIFS($Q$5:$Q$1000,$Q122,$T$5:$T$1000,"Macro",$G$5:$G$1000,"&gt;0"))/(COUNTIFS($Q$5:$Q$1000,$Q122,$T$5:$T$1000,"Macro")*SUMIFS($G$5:$G$1000,$Q$5:$Q$1000,$Q122,$T$5:$T$1000,"Macro")/COUNTIFS($Q$5:$Q$1000,$Q122,$T$5:$T$1000,"Macro",$G$5:$G$1000,"&gt;0"))))</f>
        <v/>
      </c>
    </row>
    <row r="123">
      <c r="A123" s="55">
        <f>IF(NOT((COUNTA($B123:$K123)+COUNTA($O123))&gt;0),"",IF($T123="Macro",COUNTIFS($T$5:$T123,"Macro",$Q$5:$Q123,$Q123),IF(N($S123)=0,"?",COUNTIFS(INDEX($T$5:$T$1000,1):INDEX($T$5:$T$1000,$S123-4),"Macro",INDEX($Q$5:$Q$1000,1):INDEX($Q$5:$Q$1000,$S123-4),INDEX($Q$5:$Q$1000,$S123-4))&amp;"."&amp;COUNTIFS($S$5:$S123,$S123,$T$5:$T123,"Sub"))))</f>
        <v/>
      </c>
      <c r="B123" s="56" t="n"/>
      <c r="C123" s="57" t="n"/>
      <c r="D123" s="58" t="n"/>
      <c r="E123" s="58" t="n"/>
      <c r="F123" s="58" t="n"/>
      <c r="G123" s="59" t="n"/>
      <c r="H123" s="59" t="n"/>
      <c r="I123" s="59" t="n"/>
      <c r="J123" s="59" t="n"/>
      <c r="K123" s="59" t="n"/>
      <c r="L123" s="60">
        <f>IF(NOT((COUNTA($B123:$K123)+COUNTA($O123))&gt;0),"",IF(ISNUMBER($F123),1,IF(N($U123)&gt;0,AVERAGEIFS($V$5:$V$1000,$S$5:$S$1000,ROW(),$T$5:$T$1000,"Sub"),$V123)))</f>
        <v/>
      </c>
      <c r="M123" s="55">
        <f>IF($L123="","",IF($L123&gt;=1,"Completado",IF($L123&gt;0,"En curso","Pendiente")))</f>
        <v/>
      </c>
      <c r="N123" s="55">
        <f>IF(NOT((COUNTA($B123:$K123)+COUNTA($O123))&gt;0),"",IF(ISNUMBER($F123),IF(AND(ISNUMBER($E123),$F123&gt;$E123),"Cumplida con "&amp;($F123-$E123)&amp;IF($F123-$E123=1," día"," días")&amp;" de retraso","Cumplida"),IF(N($L123)&gt;=1,"Cumplida",IF(NOT(ISNUMBER($E123)),"Sin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plazo")))))))</f>
        <v/>
      </c>
      <c r="O123" s="57" t="n"/>
      <c r="P123" s="61">
        <f>IF(NOT((COUNTA($B123:$K123)+COUNTA($O123))&gt;0),"",IF((IF($C123="","Falta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",""))="","✔ OK","⚠ "&amp;LEFT(IF($C123="","Falta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",""),LEN(IF($C123="","Falta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",""))-3)))</f>
        <v/>
      </c>
      <c r="Q123" s="62">
        <f>IF(NOT((COUNTA($B123:$K123)+COUNTA($O123))&gt;0),"",IF(AND($T123="Sub",N($S123)&gt;0),IF(ISNUMBER(INDEX($D$5:$D$1000,$S123-4)),DATE(YEAR(INDEX($D$5:$D$1000,$S123-4)),MONTH(INDEX($D$5:$D$1000,$S123-4)),1),IF(ISNUMBER(INDEX($E$5:$E$1000,$S123-4)),DATE(YEAR(INDEX($E$5:$E$1000,$S123-4)),MONTH(INDEX($E$5:$E$1000,$S123-4)),1),MesCiclo)),IF(ISNUMBER($D123),DATE(YEAR($D123),MONTH($D123),1),IF(ISNUMBER($E123),DATE(YEAR($E123),MONTH($E123),1),MesCiclo))))</f>
        <v/>
      </c>
      <c r="R123" s="63">
        <f>IF(OR($Q123="",$Q123&lt;&gt;MesCiclo),"",COUNTIF($Q$5:$Q123,MesCiclo))</f>
        <v/>
      </c>
      <c r="S123" s="63">
        <f>IF($T123="","",IF($T123="Macro",ROW(),IFERROR(LOOKUP(2,1/($T$5:$T123="Macro"),ROW($T$5:$T123)),0)))</f>
        <v/>
      </c>
      <c r="T123" s="63">
        <f>IF(NOT((COUNTA($B123:$K123)+COUNTA($O123))&gt;0),"",IF($B123="Subactividad","Sub","Macro"))</f>
        <v/>
      </c>
      <c r="U123" s="63">
        <f>IF($T123="Macro",COUNTIFS($S$5:$S$1000,ROW(),$T$5:$T$1000,"Sub"),"")</f>
        <v/>
      </c>
      <c r="V123" s="63">
        <f>IF($T123="","",IF(ISNUMBER($F123),1,IFERROR(LOOKUP(2,1/($H123:$K123&lt;&gt;""),$H123:$K123),0)))</f>
        <v/>
      </c>
      <c r="W123" s="63">
        <f>IF($T123="","",IF(AND(ISNUMBER($F123),$F123&lt;=IF($Q123=MesCiclo,InicioCiclo,$Q123+MOD(2-WEEKDAY($Q123),7))+6),1,IF(ISNUMBER($H123),$H123,0)))</f>
        <v/>
      </c>
      <c r="X123" s="63">
        <f>IF($T123="","",IF(AND(ISNUMBER($F123),$F123&lt;=IF($Q123=MesCiclo,InicioCiclo,$Q123+MOD(2-WEEKDAY($Q123),7))+13),1,IF(ISNUMBER($I123),$I123,$W123)))</f>
        <v/>
      </c>
      <c r="Y123" s="63">
        <f>IF($T123="","",IF(AND(ISNUMBER($F123),$F123&lt;=IF($Q123=MesCiclo,InicioCiclo,$Q123+MOD(2-WEEKDAY($Q123),7))+20),1,IF(ISNUMBER($J123),$J123,$X123)))</f>
        <v/>
      </c>
      <c r="Z123" s="63">
        <f>IF($T123="","",IF(AND(ISNUMBER($F123),$F123&lt;=IF($Q123=MesCiclo,InicioCiclo,$Q123+MOD(2-WEEKDAY($Q123),7))+27),1,IF(ISNUMBER($K123),$K123,$Y123)))</f>
        <v/>
      </c>
      <c r="AA123" s="63">
        <f>IF($T123="","",IF(AND(ISNUMBER($F123),$F123&lt;=IF($Q123=MesCiclo,InicioCiclo,$Q123+MOD(2-WEEKDAY($Q123),7))+6),1,IF(N($U123)&gt;0,AVERAGEIFS($W$5:$W$1000,$S$5:$S$1000,ROW(),$T$5:$T$1000,"Sub"),$W123)))</f>
        <v/>
      </c>
      <c r="AB123" s="63">
        <f>IF($T123="","",IF(AND(ISNUMBER($F123),$F123&lt;=IF($Q123=MesCiclo,InicioCiclo,$Q123+MOD(2-WEEKDAY($Q123),7))+13),1,IF(N($U123)&gt;0,AVERAGEIFS($X$5:$X$1000,$S$5:$S$1000,ROW(),$T$5:$T$1000,"Sub"),$X123)))</f>
        <v/>
      </c>
      <c r="AC123" s="63">
        <f>IF($T123="","",IF(AND(ISNUMBER($F123),$F123&lt;=IF($Q123=MesCiclo,InicioCiclo,$Q123+MOD(2-WEEKDAY($Q123),7))+20),1,IF(N($U123)&gt;0,AVERAGEIFS($Y$5:$Y$1000,$S$5:$S$1000,ROW(),$T$5:$T$1000,"Sub"),$Y123)))</f>
        <v/>
      </c>
      <c r="AD123" s="63">
        <f>IF($T123="","",IF(AND(ISNUMBER($F123),$F123&lt;=IF($Q123=MesCiclo,InicioCiclo,$Q123+MOD(2-WEEKDAY($Q123),7))+27),1,IF(N($U123)&gt;0,AVERAGEIFS($Z$5:$Z$1000,$S$5:$S$1000,ROW(),$T$5:$T$1000,"Sub"),$Z123)))</f>
        <v/>
      </c>
      <c r="AE123" s="63">
        <f>IF($T123&lt;&gt;"Macro","",IF(COUNTIFS($Q$5:$Q$1000,$Q123,$T$5:$T$1000,"Macro",$G$5:$G$1000,"&gt;0")=0,1/COUNTIFS($Q$5:$Q$1000,$Q123,$T$5:$T$1000,"Macro"),IF(AND(ISNUMBER($G123),N($G123)&gt;0),$G123,SUMIFS($G$5:$G$1000,$Q$5:$Q$1000,$Q123,$T$5:$T$1000,"Macro")/COUNTIFS($Q$5:$Q$1000,$Q123,$T$5:$T$1000,"Macro",$G$5:$G$1000,"&gt;0"))/(COUNTIFS($Q$5:$Q$1000,$Q123,$T$5:$T$1000,"Macro")*SUMIFS($G$5:$G$1000,$Q$5:$Q$1000,$Q123,$T$5:$T$1000,"Macro")/COUNTIFS($Q$5:$Q$1000,$Q123,$T$5:$T$1000,"Macro",$G$5:$G$1000,"&gt;0"))))</f>
        <v/>
      </c>
    </row>
    <row r="124">
      <c r="A124" s="55">
        <f>IF(NOT((COUNTA($B124:$K124)+COUNTA($O124))&gt;0),"",IF($T124="Macro",COUNTIFS($T$5:$T124,"Macro",$Q$5:$Q124,$Q124),IF(N($S124)=0,"?",COUNTIFS(INDEX($T$5:$T$1000,1):INDEX($T$5:$T$1000,$S124-4),"Macro",INDEX($Q$5:$Q$1000,1):INDEX($Q$5:$Q$1000,$S124-4),INDEX($Q$5:$Q$1000,$S124-4))&amp;"."&amp;COUNTIFS($S$5:$S124,$S124,$T$5:$T124,"Sub"))))</f>
        <v/>
      </c>
      <c r="B124" s="56" t="n"/>
      <c r="C124" s="57" t="n"/>
      <c r="D124" s="58" t="n"/>
      <c r="E124" s="58" t="n"/>
      <c r="F124" s="58" t="n"/>
      <c r="G124" s="59" t="n"/>
      <c r="H124" s="59" t="n"/>
      <c r="I124" s="59" t="n"/>
      <c r="J124" s="59" t="n"/>
      <c r="K124" s="59" t="n"/>
      <c r="L124" s="60">
        <f>IF(NOT((COUNTA($B124:$K124)+COUNTA($O124))&gt;0),"",IF(ISNUMBER($F124),1,IF(N($U124)&gt;0,AVERAGEIFS($V$5:$V$1000,$S$5:$S$1000,ROW(),$T$5:$T$1000,"Sub"),$V124)))</f>
        <v/>
      </c>
      <c r="M124" s="55">
        <f>IF($L124="","",IF($L124&gt;=1,"Completado",IF($L124&gt;0,"En curso","Pendiente")))</f>
        <v/>
      </c>
      <c r="N124" s="55">
        <f>IF(NOT((COUNTA($B124:$K124)+COUNTA($O124))&gt;0),"",IF(ISNUMBER($F124),IF(AND(ISNUMBER($E124),$F124&gt;$E124),"Cumplida con "&amp;($F124-$E124)&amp;IF($F124-$E124=1," día"," días")&amp;" de retraso","Cumplida"),IF(N($L124)&gt;=1,"Cumplida",IF(NOT(ISNUMBER($E124)),"Sin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plazo")))))))</f>
        <v/>
      </c>
      <c r="O124" s="57" t="n"/>
      <c r="P124" s="61">
        <f>IF(NOT((COUNTA($B124:$K124)+COUNTA($O124))&gt;0),"",IF((IF($C124="","Falta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",""))="","✔ OK","⚠ "&amp;LEFT(IF($C124="","Falta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",""),LEN(IF($C124="","Falta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",""))-3)))</f>
        <v/>
      </c>
      <c r="Q124" s="62">
        <f>IF(NOT((COUNTA($B124:$K124)+COUNTA($O124))&gt;0),"",IF(AND($T124="Sub",N($S124)&gt;0),IF(ISNUMBER(INDEX($D$5:$D$1000,$S124-4)),DATE(YEAR(INDEX($D$5:$D$1000,$S124-4)),MONTH(INDEX($D$5:$D$1000,$S124-4)),1),IF(ISNUMBER(INDEX($E$5:$E$1000,$S124-4)),DATE(YEAR(INDEX($E$5:$E$1000,$S124-4)),MONTH(INDEX($E$5:$E$1000,$S124-4)),1),MesCiclo)),IF(ISNUMBER($D124),DATE(YEAR($D124),MONTH($D124),1),IF(ISNUMBER($E124),DATE(YEAR($E124),MONTH($E124),1),MesCiclo))))</f>
        <v/>
      </c>
      <c r="R124" s="63">
        <f>IF(OR($Q124="",$Q124&lt;&gt;MesCiclo),"",COUNTIF($Q$5:$Q124,MesCiclo))</f>
        <v/>
      </c>
      <c r="S124" s="63">
        <f>IF($T124="","",IF($T124="Macro",ROW(),IFERROR(LOOKUP(2,1/($T$5:$T124="Macro"),ROW($T$5:$T124)),0)))</f>
        <v/>
      </c>
      <c r="T124" s="63">
        <f>IF(NOT((COUNTA($B124:$K124)+COUNTA($O124))&gt;0),"",IF($B124="Subactividad","Sub","Macro"))</f>
        <v/>
      </c>
      <c r="U124" s="63">
        <f>IF($T124="Macro",COUNTIFS($S$5:$S$1000,ROW(),$T$5:$T$1000,"Sub"),"")</f>
        <v/>
      </c>
      <c r="V124" s="63">
        <f>IF($T124="","",IF(ISNUMBER($F124),1,IFERROR(LOOKUP(2,1/($H124:$K124&lt;&gt;""),$H124:$K124),0)))</f>
        <v/>
      </c>
      <c r="W124" s="63">
        <f>IF($T124="","",IF(AND(ISNUMBER($F124),$F124&lt;=IF($Q124=MesCiclo,InicioCiclo,$Q124+MOD(2-WEEKDAY($Q124),7))+6),1,IF(ISNUMBER($H124),$H124,0)))</f>
        <v/>
      </c>
      <c r="X124" s="63">
        <f>IF($T124="","",IF(AND(ISNUMBER($F124),$F124&lt;=IF($Q124=MesCiclo,InicioCiclo,$Q124+MOD(2-WEEKDAY($Q124),7))+13),1,IF(ISNUMBER($I124),$I124,$W124)))</f>
        <v/>
      </c>
      <c r="Y124" s="63">
        <f>IF($T124="","",IF(AND(ISNUMBER($F124),$F124&lt;=IF($Q124=MesCiclo,InicioCiclo,$Q124+MOD(2-WEEKDAY($Q124),7))+20),1,IF(ISNUMBER($J124),$J124,$X124)))</f>
        <v/>
      </c>
      <c r="Z124" s="63">
        <f>IF($T124="","",IF(AND(ISNUMBER($F124),$F124&lt;=IF($Q124=MesCiclo,InicioCiclo,$Q124+MOD(2-WEEKDAY($Q124),7))+27),1,IF(ISNUMBER($K124),$K124,$Y124)))</f>
        <v/>
      </c>
      <c r="AA124" s="63">
        <f>IF($T124="","",IF(AND(ISNUMBER($F124),$F124&lt;=IF($Q124=MesCiclo,InicioCiclo,$Q124+MOD(2-WEEKDAY($Q124),7))+6),1,IF(N($U124)&gt;0,AVERAGEIFS($W$5:$W$1000,$S$5:$S$1000,ROW(),$T$5:$T$1000,"Sub"),$W124)))</f>
        <v/>
      </c>
      <c r="AB124" s="63">
        <f>IF($T124="","",IF(AND(ISNUMBER($F124),$F124&lt;=IF($Q124=MesCiclo,InicioCiclo,$Q124+MOD(2-WEEKDAY($Q124),7))+13),1,IF(N($U124)&gt;0,AVERAGEIFS($X$5:$X$1000,$S$5:$S$1000,ROW(),$T$5:$T$1000,"Sub"),$X124)))</f>
        <v/>
      </c>
      <c r="AC124" s="63">
        <f>IF($T124="","",IF(AND(ISNUMBER($F124),$F124&lt;=IF($Q124=MesCiclo,InicioCiclo,$Q124+MOD(2-WEEKDAY($Q124),7))+20),1,IF(N($U124)&gt;0,AVERAGEIFS($Y$5:$Y$1000,$S$5:$S$1000,ROW(),$T$5:$T$1000,"Sub"),$Y124)))</f>
        <v/>
      </c>
      <c r="AD124" s="63">
        <f>IF($T124="","",IF(AND(ISNUMBER($F124),$F124&lt;=IF($Q124=MesCiclo,InicioCiclo,$Q124+MOD(2-WEEKDAY($Q124),7))+27),1,IF(N($U124)&gt;0,AVERAGEIFS($Z$5:$Z$1000,$S$5:$S$1000,ROW(),$T$5:$T$1000,"Sub"),$Z124)))</f>
        <v/>
      </c>
      <c r="AE124" s="63">
        <f>IF($T124&lt;&gt;"Macro","",IF(COUNTIFS($Q$5:$Q$1000,$Q124,$T$5:$T$1000,"Macro",$G$5:$G$1000,"&gt;0")=0,1/COUNTIFS($Q$5:$Q$1000,$Q124,$T$5:$T$1000,"Macro"),IF(AND(ISNUMBER($G124),N($G124)&gt;0),$G124,SUMIFS($G$5:$G$1000,$Q$5:$Q$1000,$Q124,$T$5:$T$1000,"Macro")/COUNTIFS($Q$5:$Q$1000,$Q124,$T$5:$T$1000,"Macro",$G$5:$G$1000,"&gt;0"))/(COUNTIFS($Q$5:$Q$1000,$Q124,$T$5:$T$1000,"Macro")*SUMIFS($G$5:$G$1000,$Q$5:$Q$1000,$Q124,$T$5:$T$1000,"Macro")/COUNTIFS($Q$5:$Q$1000,$Q124,$T$5:$T$1000,"Macro",$G$5:$G$1000,"&gt;0"))))</f>
        <v/>
      </c>
    </row>
    <row r="125">
      <c r="A125" s="55">
        <f>IF(NOT((COUNTA($B125:$K125)+COUNTA($O125))&gt;0),"",IF($T125="Macro",COUNTIFS($T$5:$T125,"Macro",$Q$5:$Q125,$Q125),IF(N($S125)=0,"?",COUNTIFS(INDEX($T$5:$T$1000,1):INDEX($T$5:$T$1000,$S125-4),"Macro",INDEX($Q$5:$Q$1000,1):INDEX($Q$5:$Q$1000,$S125-4),INDEX($Q$5:$Q$1000,$S125-4))&amp;"."&amp;COUNTIFS($S$5:$S125,$S125,$T$5:$T125,"Sub"))))</f>
        <v/>
      </c>
      <c r="B125" s="56" t="n"/>
      <c r="C125" s="57" t="n"/>
      <c r="D125" s="58" t="n"/>
      <c r="E125" s="58" t="n"/>
      <c r="F125" s="58" t="n"/>
      <c r="G125" s="59" t="n"/>
      <c r="H125" s="59" t="n"/>
      <c r="I125" s="59" t="n"/>
      <c r="J125" s="59" t="n"/>
      <c r="K125" s="59" t="n"/>
      <c r="L125" s="60">
        <f>IF(NOT((COUNTA($B125:$K125)+COUNTA($O125))&gt;0),"",IF(ISNUMBER($F125),1,IF(N($U125)&gt;0,AVERAGEIFS($V$5:$V$1000,$S$5:$S$1000,ROW(),$T$5:$T$1000,"Sub"),$V125)))</f>
        <v/>
      </c>
      <c r="M125" s="55">
        <f>IF($L125="","",IF($L125&gt;=1,"Completado",IF($L125&gt;0,"En curso","Pendiente")))</f>
        <v/>
      </c>
      <c r="N125" s="55">
        <f>IF(NOT((COUNTA($B125:$K125)+COUNTA($O125))&gt;0),"",IF(ISNUMBER($F125),IF(AND(ISNUMBER($E125),$F125&gt;$E125),"Cumplida con "&amp;($F125-$E125)&amp;IF($F125-$E125=1," día"," días")&amp;" de retraso","Cumplida"),IF(N($L125)&gt;=1,"Cumplida",IF(NOT(ISNUMBER($E125)),"Sin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plazo")))))))</f>
        <v/>
      </c>
      <c r="O125" s="57" t="n"/>
      <c r="P125" s="61">
        <f>IF(NOT((COUNTA($B125:$K125)+COUNTA($O125))&gt;0),"",IF((IF($C125="","Falta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",""))="","✔ OK","⚠ "&amp;LEFT(IF($C125="","Falta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",""),LEN(IF($C125="","Falta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",""))-3)))</f>
        <v/>
      </c>
      <c r="Q125" s="62">
        <f>IF(NOT((COUNTA($B125:$K125)+COUNTA($O125))&gt;0),"",IF(AND($T125="Sub",N($S125)&gt;0),IF(ISNUMBER(INDEX($D$5:$D$1000,$S125-4)),DATE(YEAR(INDEX($D$5:$D$1000,$S125-4)),MONTH(INDEX($D$5:$D$1000,$S125-4)),1),IF(ISNUMBER(INDEX($E$5:$E$1000,$S125-4)),DATE(YEAR(INDEX($E$5:$E$1000,$S125-4)),MONTH(INDEX($E$5:$E$1000,$S125-4)),1),MesCiclo)),IF(ISNUMBER($D125),DATE(YEAR($D125),MONTH($D125),1),IF(ISNUMBER($E125),DATE(YEAR($E125),MONTH($E125),1),MesCiclo))))</f>
        <v/>
      </c>
      <c r="R125" s="63">
        <f>IF(OR($Q125="",$Q125&lt;&gt;MesCiclo),"",COUNTIF($Q$5:$Q125,MesCiclo))</f>
        <v/>
      </c>
      <c r="S125" s="63">
        <f>IF($T125="","",IF($T125="Macro",ROW(),IFERROR(LOOKUP(2,1/($T$5:$T125="Macro"),ROW($T$5:$T125)),0)))</f>
        <v/>
      </c>
      <c r="T125" s="63">
        <f>IF(NOT((COUNTA($B125:$K125)+COUNTA($O125))&gt;0),"",IF($B125="Subactividad","Sub","Macro"))</f>
        <v/>
      </c>
      <c r="U125" s="63">
        <f>IF($T125="Macro",COUNTIFS($S$5:$S$1000,ROW(),$T$5:$T$1000,"Sub"),"")</f>
        <v/>
      </c>
      <c r="V125" s="63">
        <f>IF($T125="","",IF(ISNUMBER($F125),1,IFERROR(LOOKUP(2,1/($H125:$K125&lt;&gt;""),$H125:$K125),0)))</f>
        <v/>
      </c>
      <c r="W125" s="63">
        <f>IF($T125="","",IF(AND(ISNUMBER($F125),$F125&lt;=IF($Q125=MesCiclo,InicioCiclo,$Q125+MOD(2-WEEKDAY($Q125),7))+6),1,IF(ISNUMBER($H125),$H125,0)))</f>
        <v/>
      </c>
      <c r="X125" s="63">
        <f>IF($T125="","",IF(AND(ISNUMBER($F125),$F125&lt;=IF($Q125=MesCiclo,InicioCiclo,$Q125+MOD(2-WEEKDAY($Q125),7))+13),1,IF(ISNUMBER($I125),$I125,$W125)))</f>
        <v/>
      </c>
      <c r="Y125" s="63">
        <f>IF($T125="","",IF(AND(ISNUMBER($F125),$F125&lt;=IF($Q125=MesCiclo,InicioCiclo,$Q125+MOD(2-WEEKDAY($Q125),7))+20),1,IF(ISNUMBER($J125),$J125,$X125)))</f>
        <v/>
      </c>
      <c r="Z125" s="63">
        <f>IF($T125="","",IF(AND(ISNUMBER($F125),$F125&lt;=IF($Q125=MesCiclo,InicioCiclo,$Q125+MOD(2-WEEKDAY($Q125),7))+27),1,IF(ISNUMBER($K125),$K125,$Y125)))</f>
        <v/>
      </c>
      <c r="AA125" s="63">
        <f>IF($T125="","",IF(AND(ISNUMBER($F125),$F125&lt;=IF($Q125=MesCiclo,InicioCiclo,$Q125+MOD(2-WEEKDAY($Q125),7))+6),1,IF(N($U125)&gt;0,AVERAGEIFS($W$5:$W$1000,$S$5:$S$1000,ROW(),$T$5:$T$1000,"Sub"),$W125)))</f>
        <v/>
      </c>
      <c r="AB125" s="63">
        <f>IF($T125="","",IF(AND(ISNUMBER($F125),$F125&lt;=IF($Q125=MesCiclo,InicioCiclo,$Q125+MOD(2-WEEKDAY($Q125),7))+13),1,IF(N($U125)&gt;0,AVERAGEIFS($X$5:$X$1000,$S$5:$S$1000,ROW(),$T$5:$T$1000,"Sub"),$X125)))</f>
        <v/>
      </c>
      <c r="AC125" s="63">
        <f>IF($T125="","",IF(AND(ISNUMBER($F125),$F125&lt;=IF($Q125=MesCiclo,InicioCiclo,$Q125+MOD(2-WEEKDAY($Q125),7))+20),1,IF(N($U125)&gt;0,AVERAGEIFS($Y$5:$Y$1000,$S$5:$S$1000,ROW(),$T$5:$T$1000,"Sub"),$Y125)))</f>
        <v/>
      </c>
      <c r="AD125" s="63">
        <f>IF($T125="","",IF(AND(ISNUMBER($F125),$F125&lt;=IF($Q125=MesCiclo,InicioCiclo,$Q125+MOD(2-WEEKDAY($Q125),7))+27),1,IF(N($U125)&gt;0,AVERAGEIFS($Z$5:$Z$1000,$S$5:$S$1000,ROW(),$T$5:$T$1000,"Sub"),$Z125)))</f>
        <v/>
      </c>
      <c r="AE125" s="63">
        <f>IF($T125&lt;&gt;"Macro","",IF(COUNTIFS($Q$5:$Q$1000,$Q125,$T$5:$T$1000,"Macro",$G$5:$G$1000,"&gt;0")=0,1/COUNTIFS($Q$5:$Q$1000,$Q125,$T$5:$T$1000,"Macro"),IF(AND(ISNUMBER($G125),N($G125)&gt;0),$G125,SUMIFS($G$5:$G$1000,$Q$5:$Q$1000,$Q125,$T$5:$T$1000,"Macro")/COUNTIFS($Q$5:$Q$1000,$Q125,$T$5:$T$1000,"Macro",$G$5:$G$1000,"&gt;0"))/(COUNTIFS($Q$5:$Q$1000,$Q125,$T$5:$T$1000,"Macro")*SUMIFS($G$5:$G$1000,$Q$5:$Q$1000,$Q125,$T$5:$T$1000,"Macro")/COUNTIFS($Q$5:$Q$1000,$Q125,$T$5:$T$1000,"Macro",$G$5:$G$1000,"&gt;0"))))</f>
        <v/>
      </c>
    </row>
    <row r="126">
      <c r="A126" s="55">
        <f>IF(NOT((COUNTA($B126:$K126)+COUNTA($O126))&gt;0),"",IF($T126="Macro",COUNTIFS($T$5:$T126,"Macro",$Q$5:$Q126,$Q126),IF(N($S126)=0,"?",COUNTIFS(INDEX($T$5:$T$1000,1):INDEX($T$5:$T$1000,$S126-4),"Macro",INDEX($Q$5:$Q$1000,1):INDEX($Q$5:$Q$1000,$S126-4),INDEX($Q$5:$Q$1000,$S126-4))&amp;"."&amp;COUNTIFS($S$5:$S126,$S126,$T$5:$T126,"Sub"))))</f>
        <v/>
      </c>
      <c r="B126" s="56" t="n"/>
      <c r="C126" s="57" t="n"/>
      <c r="D126" s="58" t="n"/>
      <c r="E126" s="58" t="n"/>
      <c r="F126" s="58" t="n"/>
      <c r="G126" s="59" t="n"/>
      <c r="H126" s="59" t="n"/>
      <c r="I126" s="59" t="n"/>
      <c r="J126" s="59" t="n"/>
      <c r="K126" s="59" t="n"/>
      <c r="L126" s="60">
        <f>IF(NOT((COUNTA($B126:$K126)+COUNTA($O126))&gt;0),"",IF(ISNUMBER($F126),1,IF(N($U126)&gt;0,AVERAGEIFS($V$5:$V$1000,$S$5:$S$1000,ROW(),$T$5:$T$1000,"Sub"),$V126)))</f>
        <v/>
      </c>
      <c r="M126" s="55">
        <f>IF($L126="","",IF($L126&gt;=1,"Completado",IF($L126&gt;0,"En curso","Pendiente")))</f>
        <v/>
      </c>
      <c r="N126" s="55">
        <f>IF(NOT((COUNTA($B126:$K126)+COUNTA($O126))&gt;0),"",IF(ISNUMBER($F126),IF(AND(ISNUMBER($E126),$F126&gt;$E126),"Cumplida con "&amp;($F126-$E126)&amp;IF($F126-$E126=1," día"," días")&amp;" de retraso","Cumplida"),IF(N($L126)&gt;=1,"Cumplida",IF(NOT(ISNUMBER($E126)),"Sin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plazo")))))))</f>
        <v/>
      </c>
      <c r="O126" s="57" t="n"/>
      <c r="P126" s="61">
        <f>IF(NOT((COUNTA($B126:$K126)+COUNTA($O126))&gt;0),"",IF((IF($C126="","Falta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",""))="","✔ OK","⚠ "&amp;LEFT(IF($C126="","Falta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",""),LEN(IF($C126="","Falta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",""))-3)))</f>
        <v/>
      </c>
      <c r="Q126" s="62">
        <f>IF(NOT((COUNTA($B126:$K126)+COUNTA($O126))&gt;0),"",IF(AND($T126="Sub",N($S126)&gt;0),IF(ISNUMBER(INDEX($D$5:$D$1000,$S126-4)),DATE(YEAR(INDEX($D$5:$D$1000,$S126-4)),MONTH(INDEX($D$5:$D$1000,$S126-4)),1),IF(ISNUMBER(INDEX($E$5:$E$1000,$S126-4)),DATE(YEAR(INDEX($E$5:$E$1000,$S126-4)),MONTH(INDEX($E$5:$E$1000,$S126-4)),1),MesCiclo)),IF(ISNUMBER($D126),DATE(YEAR($D126),MONTH($D126),1),IF(ISNUMBER($E126),DATE(YEAR($E126),MONTH($E126),1),MesCiclo))))</f>
        <v/>
      </c>
      <c r="R126" s="63">
        <f>IF(OR($Q126="",$Q126&lt;&gt;MesCiclo),"",COUNTIF($Q$5:$Q126,MesCiclo))</f>
        <v/>
      </c>
      <c r="S126" s="63">
        <f>IF($T126="","",IF($T126="Macro",ROW(),IFERROR(LOOKUP(2,1/($T$5:$T126="Macro"),ROW($T$5:$T126)),0)))</f>
        <v/>
      </c>
      <c r="T126" s="63">
        <f>IF(NOT((COUNTA($B126:$K126)+COUNTA($O126))&gt;0),"",IF($B126="Subactividad","Sub","Macro"))</f>
        <v/>
      </c>
      <c r="U126" s="63">
        <f>IF($T126="Macro",COUNTIFS($S$5:$S$1000,ROW(),$T$5:$T$1000,"Sub"),"")</f>
        <v/>
      </c>
      <c r="V126" s="63">
        <f>IF($T126="","",IF(ISNUMBER($F126),1,IFERROR(LOOKUP(2,1/($H126:$K126&lt;&gt;""),$H126:$K126),0)))</f>
        <v/>
      </c>
      <c r="W126" s="63">
        <f>IF($T126="","",IF(AND(ISNUMBER($F126),$F126&lt;=IF($Q126=MesCiclo,InicioCiclo,$Q126+MOD(2-WEEKDAY($Q126),7))+6),1,IF(ISNUMBER($H126),$H126,0)))</f>
        <v/>
      </c>
      <c r="X126" s="63">
        <f>IF($T126="","",IF(AND(ISNUMBER($F126),$F126&lt;=IF($Q126=MesCiclo,InicioCiclo,$Q126+MOD(2-WEEKDAY($Q126),7))+13),1,IF(ISNUMBER($I126),$I126,$W126)))</f>
        <v/>
      </c>
      <c r="Y126" s="63">
        <f>IF($T126="","",IF(AND(ISNUMBER($F126),$F126&lt;=IF($Q126=MesCiclo,InicioCiclo,$Q126+MOD(2-WEEKDAY($Q126),7))+20),1,IF(ISNUMBER($J126),$J126,$X126)))</f>
        <v/>
      </c>
      <c r="Z126" s="63">
        <f>IF($T126="","",IF(AND(ISNUMBER($F126),$F126&lt;=IF($Q126=MesCiclo,InicioCiclo,$Q126+MOD(2-WEEKDAY($Q126),7))+27),1,IF(ISNUMBER($K126),$K126,$Y126)))</f>
        <v/>
      </c>
      <c r="AA126" s="63">
        <f>IF($T126="","",IF(AND(ISNUMBER($F126),$F126&lt;=IF($Q126=MesCiclo,InicioCiclo,$Q126+MOD(2-WEEKDAY($Q126),7))+6),1,IF(N($U126)&gt;0,AVERAGEIFS($W$5:$W$1000,$S$5:$S$1000,ROW(),$T$5:$T$1000,"Sub"),$W126)))</f>
        <v/>
      </c>
      <c r="AB126" s="63">
        <f>IF($T126="","",IF(AND(ISNUMBER($F126),$F126&lt;=IF($Q126=MesCiclo,InicioCiclo,$Q126+MOD(2-WEEKDAY($Q126),7))+13),1,IF(N($U126)&gt;0,AVERAGEIFS($X$5:$X$1000,$S$5:$S$1000,ROW(),$T$5:$T$1000,"Sub"),$X126)))</f>
        <v/>
      </c>
      <c r="AC126" s="63">
        <f>IF($T126="","",IF(AND(ISNUMBER($F126),$F126&lt;=IF($Q126=MesCiclo,InicioCiclo,$Q126+MOD(2-WEEKDAY($Q126),7))+20),1,IF(N($U126)&gt;0,AVERAGEIFS($Y$5:$Y$1000,$S$5:$S$1000,ROW(),$T$5:$T$1000,"Sub"),$Y126)))</f>
        <v/>
      </c>
      <c r="AD126" s="63">
        <f>IF($T126="","",IF(AND(ISNUMBER($F126),$F126&lt;=IF($Q126=MesCiclo,InicioCiclo,$Q126+MOD(2-WEEKDAY($Q126),7))+27),1,IF(N($U126)&gt;0,AVERAGEIFS($Z$5:$Z$1000,$S$5:$S$1000,ROW(),$T$5:$T$1000,"Sub"),$Z126)))</f>
        <v/>
      </c>
      <c r="AE126" s="63">
        <f>IF($T126&lt;&gt;"Macro","",IF(COUNTIFS($Q$5:$Q$1000,$Q126,$T$5:$T$1000,"Macro",$G$5:$G$1000,"&gt;0")=0,1/COUNTIFS($Q$5:$Q$1000,$Q126,$T$5:$T$1000,"Macro"),IF(AND(ISNUMBER($G126),N($G126)&gt;0),$G126,SUMIFS($G$5:$G$1000,$Q$5:$Q$1000,$Q126,$T$5:$T$1000,"Macro")/COUNTIFS($Q$5:$Q$1000,$Q126,$T$5:$T$1000,"Macro",$G$5:$G$1000,"&gt;0"))/(COUNTIFS($Q$5:$Q$1000,$Q126,$T$5:$T$1000,"Macro")*SUMIFS($G$5:$G$1000,$Q$5:$Q$1000,$Q126,$T$5:$T$1000,"Macro")/COUNTIFS($Q$5:$Q$1000,$Q126,$T$5:$T$1000,"Macro",$G$5:$G$1000,"&gt;0"))))</f>
        <v/>
      </c>
    </row>
    <row r="127">
      <c r="A127" s="55">
        <f>IF(NOT((COUNTA($B127:$K127)+COUNTA($O127))&gt;0),"",IF($T127="Macro",COUNTIFS($T$5:$T127,"Macro",$Q$5:$Q127,$Q127),IF(N($S127)=0,"?",COUNTIFS(INDEX($T$5:$T$1000,1):INDEX($T$5:$T$1000,$S127-4),"Macro",INDEX($Q$5:$Q$1000,1):INDEX($Q$5:$Q$1000,$S127-4),INDEX($Q$5:$Q$1000,$S127-4))&amp;"."&amp;COUNTIFS($S$5:$S127,$S127,$T$5:$T127,"Sub"))))</f>
        <v/>
      </c>
      <c r="B127" s="56" t="n"/>
      <c r="C127" s="57" t="n"/>
      <c r="D127" s="58" t="n"/>
      <c r="E127" s="58" t="n"/>
      <c r="F127" s="58" t="n"/>
      <c r="G127" s="59" t="n"/>
      <c r="H127" s="59" t="n"/>
      <c r="I127" s="59" t="n"/>
      <c r="J127" s="59" t="n"/>
      <c r="K127" s="59" t="n"/>
      <c r="L127" s="60">
        <f>IF(NOT((COUNTA($B127:$K127)+COUNTA($O127))&gt;0),"",IF(ISNUMBER($F127),1,IF(N($U127)&gt;0,AVERAGEIFS($V$5:$V$1000,$S$5:$S$1000,ROW(),$T$5:$T$1000,"Sub"),$V127)))</f>
        <v/>
      </c>
      <c r="M127" s="55">
        <f>IF($L127="","",IF($L127&gt;=1,"Completado",IF($L127&gt;0,"En curso","Pendiente")))</f>
        <v/>
      </c>
      <c r="N127" s="55">
        <f>IF(NOT((COUNTA($B127:$K127)+COUNTA($O127))&gt;0),"",IF(ISNUMBER($F127),IF(AND(ISNUMBER($E127),$F127&gt;$E127),"Cumplida con "&amp;($F127-$E127)&amp;IF($F127-$E127=1," día"," días")&amp;" de retraso","Cumplida"),IF(N($L127)&gt;=1,"Cumplida",IF(NOT(ISNUMBER($E127)),"Sin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plazo")))))))</f>
        <v/>
      </c>
      <c r="O127" s="57" t="n"/>
      <c r="P127" s="61">
        <f>IF(NOT((COUNTA($B127:$K127)+COUNTA($O127))&gt;0),"",IF((IF($C127="","Falta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",""))="","✔ OK","⚠ "&amp;LEFT(IF($C127="","Falta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",""),LEN(IF($C127="","Falta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",""))-3)))</f>
        <v/>
      </c>
      <c r="Q127" s="62">
        <f>IF(NOT((COUNTA($B127:$K127)+COUNTA($O127))&gt;0),"",IF(AND($T127="Sub",N($S127)&gt;0),IF(ISNUMBER(INDEX($D$5:$D$1000,$S127-4)),DATE(YEAR(INDEX($D$5:$D$1000,$S127-4)),MONTH(INDEX($D$5:$D$1000,$S127-4)),1),IF(ISNUMBER(INDEX($E$5:$E$1000,$S127-4)),DATE(YEAR(INDEX($E$5:$E$1000,$S127-4)),MONTH(INDEX($E$5:$E$1000,$S127-4)),1),MesCiclo)),IF(ISNUMBER($D127),DATE(YEAR($D127),MONTH($D127),1),IF(ISNUMBER($E127),DATE(YEAR($E127),MONTH($E127),1),MesCiclo))))</f>
        <v/>
      </c>
      <c r="R127" s="63">
        <f>IF(OR($Q127="",$Q127&lt;&gt;MesCiclo),"",COUNTIF($Q$5:$Q127,MesCiclo))</f>
        <v/>
      </c>
      <c r="S127" s="63">
        <f>IF($T127="","",IF($T127="Macro",ROW(),IFERROR(LOOKUP(2,1/($T$5:$T127="Macro"),ROW($T$5:$T127)),0)))</f>
        <v/>
      </c>
      <c r="T127" s="63">
        <f>IF(NOT((COUNTA($B127:$K127)+COUNTA($O127))&gt;0),"",IF($B127="Subactividad","Sub","Macro"))</f>
        <v/>
      </c>
      <c r="U127" s="63">
        <f>IF($T127="Macro",COUNTIFS($S$5:$S$1000,ROW(),$T$5:$T$1000,"Sub"),"")</f>
        <v/>
      </c>
      <c r="V127" s="63">
        <f>IF($T127="","",IF(ISNUMBER($F127),1,IFERROR(LOOKUP(2,1/($H127:$K127&lt;&gt;""),$H127:$K127),0)))</f>
        <v/>
      </c>
      <c r="W127" s="63">
        <f>IF($T127="","",IF(AND(ISNUMBER($F127),$F127&lt;=IF($Q127=MesCiclo,InicioCiclo,$Q127+MOD(2-WEEKDAY($Q127),7))+6),1,IF(ISNUMBER($H127),$H127,0)))</f>
        <v/>
      </c>
      <c r="X127" s="63">
        <f>IF($T127="","",IF(AND(ISNUMBER($F127),$F127&lt;=IF($Q127=MesCiclo,InicioCiclo,$Q127+MOD(2-WEEKDAY($Q127),7))+13),1,IF(ISNUMBER($I127),$I127,$W127)))</f>
        <v/>
      </c>
      <c r="Y127" s="63">
        <f>IF($T127="","",IF(AND(ISNUMBER($F127),$F127&lt;=IF($Q127=MesCiclo,InicioCiclo,$Q127+MOD(2-WEEKDAY($Q127),7))+20),1,IF(ISNUMBER($J127),$J127,$X127)))</f>
        <v/>
      </c>
      <c r="Z127" s="63">
        <f>IF($T127="","",IF(AND(ISNUMBER($F127),$F127&lt;=IF($Q127=MesCiclo,InicioCiclo,$Q127+MOD(2-WEEKDAY($Q127),7))+27),1,IF(ISNUMBER($K127),$K127,$Y127)))</f>
        <v/>
      </c>
      <c r="AA127" s="63">
        <f>IF($T127="","",IF(AND(ISNUMBER($F127),$F127&lt;=IF($Q127=MesCiclo,InicioCiclo,$Q127+MOD(2-WEEKDAY($Q127),7))+6),1,IF(N($U127)&gt;0,AVERAGEIFS($W$5:$W$1000,$S$5:$S$1000,ROW(),$T$5:$T$1000,"Sub"),$W127)))</f>
        <v/>
      </c>
      <c r="AB127" s="63">
        <f>IF($T127="","",IF(AND(ISNUMBER($F127),$F127&lt;=IF($Q127=MesCiclo,InicioCiclo,$Q127+MOD(2-WEEKDAY($Q127),7))+13),1,IF(N($U127)&gt;0,AVERAGEIFS($X$5:$X$1000,$S$5:$S$1000,ROW(),$T$5:$T$1000,"Sub"),$X127)))</f>
        <v/>
      </c>
      <c r="AC127" s="63">
        <f>IF($T127="","",IF(AND(ISNUMBER($F127),$F127&lt;=IF($Q127=MesCiclo,InicioCiclo,$Q127+MOD(2-WEEKDAY($Q127),7))+20),1,IF(N($U127)&gt;0,AVERAGEIFS($Y$5:$Y$1000,$S$5:$S$1000,ROW(),$T$5:$T$1000,"Sub"),$Y127)))</f>
        <v/>
      </c>
      <c r="AD127" s="63">
        <f>IF($T127="","",IF(AND(ISNUMBER($F127),$F127&lt;=IF($Q127=MesCiclo,InicioCiclo,$Q127+MOD(2-WEEKDAY($Q127),7))+27),1,IF(N($U127)&gt;0,AVERAGEIFS($Z$5:$Z$1000,$S$5:$S$1000,ROW(),$T$5:$T$1000,"Sub"),$Z127)))</f>
        <v/>
      </c>
      <c r="AE127" s="63">
        <f>IF($T127&lt;&gt;"Macro","",IF(COUNTIFS($Q$5:$Q$1000,$Q127,$T$5:$T$1000,"Macro",$G$5:$G$1000,"&gt;0")=0,1/COUNTIFS($Q$5:$Q$1000,$Q127,$T$5:$T$1000,"Macro"),IF(AND(ISNUMBER($G127),N($G127)&gt;0),$G127,SUMIFS($G$5:$G$1000,$Q$5:$Q$1000,$Q127,$T$5:$T$1000,"Macro")/COUNTIFS($Q$5:$Q$1000,$Q127,$T$5:$T$1000,"Macro",$G$5:$G$1000,"&gt;0"))/(COUNTIFS($Q$5:$Q$1000,$Q127,$T$5:$T$1000,"Macro")*SUMIFS($G$5:$G$1000,$Q$5:$Q$1000,$Q127,$T$5:$T$1000,"Macro")/COUNTIFS($Q$5:$Q$1000,$Q127,$T$5:$T$1000,"Macro",$G$5:$G$1000,"&gt;0"))))</f>
        <v/>
      </c>
    </row>
    <row r="128">
      <c r="A128" s="55">
        <f>IF(NOT((COUNTA($B128:$K128)+COUNTA($O128))&gt;0),"",IF($T128="Macro",COUNTIFS($T$5:$T128,"Macro",$Q$5:$Q128,$Q128),IF(N($S128)=0,"?",COUNTIFS(INDEX($T$5:$T$1000,1):INDEX($T$5:$T$1000,$S128-4),"Macro",INDEX($Q$5:$Q$1000,1):INDEX($Q$5:$Q$1000,$S128-4),INDEX($Q$5:$Q$1000,$S128-4))&amp;"."&amp;COUNTIFS($S$5:$S128,$S128,$T$5:$T128,"Sub"))))</f>
        <v/>
      </c>
      <c r="B128" s="56" t="n"/>
      <c r="C128" s="57" t="n"/>
      <c r="D128" s="58" t="n"/>
      <c r="E128" s="58" t="n"/>
      <c r="F128" s="58" t="n"/>
      <c r="G128" s="59" t="n"/>
      <c r="H128" s="59" t="n"/>
      <c r="I128" s="59" t="n"/>
      <c r="J128" s="59" t="n"/>
      <c r="K128" s="59" t="n"/>
      <c r="L128" s="60">
        <f>IF(NOT((COUNTA($B128:$K128)+COUNTA($O128))&gt;0),"",IF(ISNUMBER($F128),1,IF(N($U128)&gt;0,AVERAGEIFS($V$5:$V$1000,$S$5:$S$1000,ROW(),$T$5:$T$1000,"Sub"),$V128)))</f>
        <v/>
      </c>
      <c r="M128" s="55">
        <f>IF($L128="","",IF($L128&gt;=1,"Completado",IF($L128&gt;0,"En curso","Pendiente")))</f>
        <v/>
      </c>
      <c r="N128" s="55">
        <f>IF(NOT((COUNTA($B128:$K128)+COUNTA($O128))&gt;0),"",IF(ISNUMBER($F128),IF(AND(ISNUMBER($E128),$F128&gt;$E128),"Cumplida con "&amp;($F128-$E128)&amp;IF($F128-$E128=1," día"," días")&amp;" de retraso","Cumplida"),IF(N($L128)&gt;=1,"Cumplida",IF(NOT(ISNUMBER($E128)),"Sin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plazo")))))))</f>
        <v/>
      </c>
      <c r="O128" s="57" t="n"/>
      <c r="P128" s="61">
        <f>IF(NOT((COUNTA($B128:$K128)+COUNTA($O128))&gt;0),"",IF((IF($C128="","Falta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",""))="","✔ OK","⚠ "&amp;LEFT(IF($C128="","Falta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",""),LEN(IF($C128="","Falta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",""))-3)))</f>
        <v/>
      </c>
      <c r="Q128" s="62">
        <f>IF(NOT((COUNTA($B128:$K128)+COUNTA($O128))&gt;0),"",IF(AND($T128="Sub",N($S128)&gt;0),IF(ISNUMBER(INDEX($D$5:$D$1000,$S128-4)),DATE(YEAR(INDEX($D$5:$D$1000,$S128-4)),MONTH(INDEX($D$5:$D$1000,$S128-4)),1),IF(ISNUMBER(INDEX($E$5:$E$1000,$S128-4)),DATE(YEAR(INDEX($E$5:$E$1000,$S128-4)),MONTH(INDEX($E$5:$E$1000,$S128-4)),1),MesCiclo)),IF(ISNUMBER($D128),DATE(YEAR($D128),MONTH($D128),1),IF(ISNUMBER($E128),DATE(YEAR($E128),MONTH($E128),1),MesCiclo))))</f>
        <v/>
      </c>
      <c r="R128" s="63">
        <f>IF(OR($Q128="",$Q128&lt;&gt;MesCiclo),"",COUNTIF($Q$5:$Q128,MesCiclo))</f>
        <v/>
      </c>
      <c r="S128" s="63">
        <f>IF($T128="","",IF($T128="Macro",ROW(),IFERROR(LOOKUP(2,1/($T$5:$T128="Macro"),ROW($T$5:$T128)),0)))</f>
        <v/>
      </c>
      <c r="T128" s="63">
        <f>IF(NOT((COUNTA($B128:$K128)+COUNTA($O128))&gt;0),"",IF($B128="Subactividad","Sub","Macro"))</f>
        <v/>
      </c>
      <c r="U128" s="63">
        <f>IF($T128="Macro",COUNTIFS($S$5:$S$1000,ROW(),$T$5:$T$1000,"Sub"),"")</f>
        <v/>
      </c>
      <c r="V128" s="63">
        <f>IF($T128="","",IF(ISNUMBER($F128),1,IFERROR(LOOKUP(2,1/($H128:$K128&lt;&gt;""),$H128:$K128),0)))</f>
        <v/>
      </c>
      <c r="W128" s="63">
        <f>IF($T128="","",IF(AND(ISNUMBER($F128),$F128&lt;=IF($Q128=MesCiclo,InicioCiclo,$Q128+MOD(2-WEEKDAY($Q128),7))+6),1,IF(ISNUMBER($H128),$H128,0)))</f>
        <v/>
      </c>
      <c r="X128" s="63">
        <f>IF($T128="","",IF(AND(ISNUMBER($F128),$F128&lt;=IF($Q128=MesCiclo,InicioCiclo,$Q128+MOD(2-WEEKDAY($Q128),7))+13),1,IF(ISNUMBER($I128),$I128,$W128)))</f>
        <v/>
      </c>
      <c r="Y128" s="63">
        <f>IF($T128="","",IF(AND(ISNUMBER($F128),$F128&lt;=IF($Q128=MesCiclo,InicioCiclo,$Q128+MOD(2-WEEKDAY($Q128),7))+20),1,IF(ISNUMBER($J128),$J128,$X128)))</f>
        <v/>
      </c>
      <c r="Z128" s="63">
        <f>IF($T128="","",IF(AND(ISNUMBER($F128),$F128&lt;=IF($Q128=MesCiclo,InicioCiclo,$Q128+MOD(2-WEEKDAY($Q128),7))+27),1,IF(ISNUMBER($K128),$K128,$Y128)))</f>
        <v/>
      </c>
      <c r="AA128" s="63">
        <f>IF($T128="","",IF(AND(ISNUMBER($F128),$F128&lt;=IF($Q128=MesCiclo,InicioCiclo,$Q128+MOD(2-WEEKDAY($Q128),7))+6),1,IF(N($U128)&gt;0,AVERAGEIFS($W$5:$W$1000,$S$5:$S$1000,ROW(),$T$5:$T$1000,"Sub"),$W128)))</f>
        <v/>
      </c>
      <c r="AB128" s="63">
        <f>IF($T128="","",IF(AND(ISNUMBER($F128),$F128&lt;=IF($Q128=MesCiclo,InicioCiclo,$Q128+MOD(2-WEEKDAY($Q128),7))+13),1,IF(N($U128)&gt;0,AVERAGEIFS($X$5:$X$1000,$S$5:$S$1000,ROW(),$T$5:$T$1000,"Sub"),$X128)))</f>
        <v/>
      </c>
      <c r="AC128" s="63">
        <f>IF($T128="","",IF(AND(ISNUMBER($F128),$F128&lt;=IF($Q128=MesCiclo,InicioCiclo,$Q128+MOD(2-WEEKDAY($Q128),7))+20),1,IF(N($U128)&gt;0,AVERAGEIFS($Y$5:$Y$1000,$S$5:$S$1000,ROW(),$T$5:$T$1000,"Sub"),$Y128)))</f>
        <v/>
      </c>
      <c r="AD128" s="63">
        <f>IF($T128="","",IF(AND(ISNUMBER($F128),$F128&lt;=IF($Q128=MesCiclo,InicioCiclo,$Q128+MOD(2-WEEKDAY($Q128),7))+27),1,IF(N($U128)&gt;0,AVERAGEIFS($Z$5:$Z$1000,$S$5:$S$1000,ROW(),$T$5:$T$1000,"Sub"),$Z128)))</f>
        <v/>
      </c>
      <c r="AE128" s="63">
        <f>IF($T128&lt;&gt;"Macro","",IF(COUNTIFS($Q$5:$Q$1000,$Q128,$T$5:$T$1000,"Macro",$G$5:$G$1000,"&gt;0")=0,1/COUNTIFS($Q$5:$Q$1000,$Q128,$T$5:$T$1000,"Macro"),IF(AND(ISNUMBER($G128),N($G128)&gt;0),$G128,SUMIFS($G$5:$G$1000,$Q$5:$Q$1000,$Q128,$T$5:$T$1000,"Macro")/COUNTIFS($Q$5:$Q$1000,$Q128,$T$5:$T$1000,"Macro",$G$5:$G$1000,"&gt;0"))/(COUNTIFS($Q$5:$Q$1000,$Q128,$T$5:$T$1000,"Macro")*SUMIFS($G$5:$G$1000,$Q$5:$Q$1000,$Q128,$T$5:$T$1000,"Macro")/COUNTIFS($Q$5:$Q$1000,$Q128,$T$5:$T$1000,"Macro",$G$5:$G$1000,"&gt;0"))))</f>
        <v/>
      </c>
    </row>
    <row r="129">
      <c r="A129" s="55">
        <f>IF(NOT((COUNTA($B129:$K129)+COUNTA($O129))&gt;0),"",IF($T129="Macro",COUNTIFS($T$5:$T129,"Macro",$Q$5:$Q129,$Q129),IF(N($S129)=0,"?",COUNTIFS(INDEX($T$5:$T$1000,1):INDEX($T$5:$T$1000,$S129-4),"Macro",INDEX($Q$5:$Q$1000,1):INDEX($Q$5:$Q$1000,$S129-4),INDEX($Q$5:$Q$1000,$S129-4))&amp;"."&amp;COUNTIFS($S$5:$S129,$S129,$T$5:$T129,"Sub"))))</f>
        <v/>
      </c>
      <c r="B129" s="56" t="n"/>
      <c r="C129" s="57" t="n"/>
      <c r="D129" s="58" t="n"/>
      <c r="E129" s="58" t="n"/>
      <c r="F129" s="58" t="n"/>
      <c r="G129" s="59" t="n"/>
      <c r="H129" s="59" t="n"/>
      <c r="I129" s="59" t="n"/>
      <c r="J129" s="59" t="n"/>
      <c r="K129" s="59" t="n"/>
      <c r="L129" s="60">
        <f>IF(NOT((COUNTA($B129:$K129)+COUNTA($O129))&gt;0),"",IF(ISNUMBER($F129),1,IF(N($U129)&gt;0,AVERAGEIFS($V$5:$V$1000,$S$5:$S$1000,ROW(),$T$5:$T$1000,"Sub"),$V129)))</f>
        <v/>
      </c>
      <c r="M129" s="55">
        <f>IF($L129="","",IF($L129&gt;=1,"Completado",IF($L129&gt;0,"En curso","Pendiente")))</f>
        <v/>
      </c>
      <c r="N129" s="55">
        <f>IF(NOT((COUNTA($B129:$K129)+COUNTA($O129))&gt;0),"",IF(ISNUMBER($F129),IF(AND(ISNUMBER($E129),$F129&gt;$E129),"Cumplida con "&amp;($F129-$E129)&amp;IF($F129-$E129=1," día"," días")&amp;" de retraso","Cumplida"),IF(N($L129)&gt;=1,"Cumplida",IF(NOT(ISNUMBER($E129)),"Sin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plazo")))))))</f>
        <v/>
      </c>
      <c r="O129" s="57" t="n"/>
      <c r="P129" s="61">
        <f>IF(NOT((COUNTA($B129:$K129)+COUNTA($O129))&gt;0),"",IF((IF($C129="","Falta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",""))="","✔ OK","⚠ "&amp;LEFT(IF($C129="","Falta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",""),LEN(IF($C129="","Falta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",""))-3)))</f>
        <v/>
      </c>
      <c r="Q129" s="62">
        <f>IF(NOT((COUNTA($B129:$K129)+COUNTA($O129))&gt;0),"",IF(AND($T129="Sub",N($S129)&gt;0),IF(ISNUMBER(INDEX($D$5:$D$1000,$S129-4)),DATE(YEAR(INDEX($D$5:$D$1000,$S129-4)),MONTH(INDEX($D$5:$D$1000,$S129-4)),1),IF(ISNUMBER(INDEX($E$5:$E$1000,$S129-4)),DATE(YEAR(INDEX($E$5:$E$1000,$S129-4)),MONTH(INDEX($E$5:$E$1000,$S129-4)),1),MesCiclo)),IF(ISNUMBER($D129),DATE(YEAR($D129),MONTH($D129),1),IF(ISNUMBER($E129),DATE(YEAR($E129),MONTH($E129),1),MesCiclo))))</f>
        <v/>
      </c>
      <c r="R129" s="63">
        <f>IF(OR($Q129="",$Q129&lt;&gt;MesCiclo),"",COUNTIF($Q$5:$Q129,MesCiclo))</f>
        <v/>
      </c>
      <c r="S129" s="63">
        <f>IF($T129="","",IF($T129="Macro",ROW(),IFERROR(LOOKUP(2,1/($T$5:$T129="Macro"),ROW($T$5:$T129)),0)))</f>
        <v/>
      </c>
      <c r="T129" s="63">
        <f>IF(NOT((COUNTA($B129:$K129)+COUNTA($O129))&gt;0),"",IF($B129="Subactividad","Sub","Macro"))</f>
        <v/>
      </c>
      <c r="U129" s="63">
        <f>IF($T129="Macro",COUNTIFS($S$5:$S$1000,ROW(),$T$5:$T$1000,"Sub"),"")</f>
        <v/>
      </c>
      <c r="V129" s="63">
        <f>IF($T129="","",IF(ISNUMBER($F129),1,IFERROR(LOOKUP(2,1/($H129:$K129&lt;&gt;""),$H129:$K129),0)))</f>
        <v/>
      </c>
      <c r="W129" s="63">
        <f>IF($T129="","",IF(AND(ISNUMBER($F129),$F129&lt;=IF($Q129=MesCiclo,InicioCiclo,$Q129+MOD(2-WEEKDAY($Q129),7))+6),1,IF(ISNUMBER($H129),$H129,0)))</f>
        <v/>
      </c>
      <c r="X129" s="63">
        <f>IF($T129="","",IF(AND(ISNUMBER($F129),$F129&lt;=IF($Q129=MesCiclo,InicioCiclo,$Q129+MOD(2-WEEKDAY($Q129),7))+13),1,IF(ISNUMBER($I129),$I129,$W129)))</f>
        <v/>
      </c>
      <c r="Y129" s="63">
        <f>IF($T129="","",IF(AND(ISNUMBER($F129),$F129&lt;=IF($Q129=MesCiclo,InicioCiclo,$Q129+MOD(2-WEEKDAY($Q129),7))+20),1,IF(ISNUMBER($J129),$J129,$X129)))</f>
        <v/>
      </c>
      <c r="Z129" s="63">
        <f>IF($T129="","",IF(AND(ISNUMBER($F129),$F129&lt;=IF($Q129=MesCiclo,InicioCiclo,$Q129+MOD(2-WEEKDAY($Q129),7))+27),1,IF(ISNUMBER($K129),$K129,$Y129)))</f>
        <v/>
      </c>
      <c r="AA129" s="63">
        <f>IF($T129="","",IF(AND(ISNUMBER($F129),$F129&lt;=IF($Q129=MesCiclo,InicioCiclo,$Q129+MOD(2-WEEKDAY($Q129),7))+6),1,IF(N($U129)&gt;0,AVERAGEIFS($W$5:$W$1000,$S$5:$S$1000,ROW(),$T$5:$T$1000,"Sub"),$W129)))</f>
        <v/>
      </c>
      <c r="AB129" s="63">
        <f>IF($T129="","",IF(AND(ISNUMBER($F129),$F129&lt;=IF($Q129=MesCiclo,InicioCiclo,$Q129+MOD(2-WEEKDAY($Q129),7))+13),1,IF(N($U129)&gt;0,AVERAGEIFS($X$5:$X$1000,$S$5:$S$1000,ROW(),$T$5:$T$1000,"Sub"),$X129)))</f>
        <v/>
      </c>
      <c r="AC129" s="63">
        <f>IF($T129="","",IF(AND(ISNUMBER($F129),$F129&lt;=IF($Q129=MesCiclo,InicioCiclo,$Q129+MOD(2-WEEKDAY($Q129),7))+20),1,IF(N($U129)&gt;0,AVERAGEIFS($Y$5:$Y$1000,$S$5:$S$1000,ROW(),$T$5:$T$1000,"Sub"),$Y129)))</f>
        <v/>
      </c>
      <c r="AD129" s="63">
        <f>IF($T129="","",IF(AND(ISNUMBER($F129),$F129&lt;=IF($Q129=MesCiclo,InicioCiclo,$Q129+MOD(2-WEEKDAY($Q129),7))+27),1,IF(N($U129)&gt;0,AVERAGEIFS($Z$5:$Z$1000,$S$5:$S$1000,ROW(),$T$5:$T$1000,"Sub"),$Z129)))</f>
        <v/>
      </c>
      <c r="AE129" s="63">
        <f>IF($T129&lt;&gt;"Macro","",IF(COUNTIFS($Q$5:$Q$1000,$Q129,$T$5:$T$1000,"Macro",$G$5:$G$1000,"&gt;0")=0,1/COUNTIFS($Q$5:$Q$1000,$Q129,$T$5:$T$1000,"Macro"),IF(AND(ISNUMBER($G129),N($G129)&gt;0),$G129,SUMIFS($G$5:$G$1000,$Q$5:$Q$1000,$Q129,$T$5:$T$1000,"Macro")/COUNTIFS($Q$5:$Q$1000,$Q129,$T$5:$T$1000,"Macro",$G$5:$G$1000,"&gt;0"))/(COUNTIFS($Q$5:$Q$1000,$Q129,$T$5:$T$1000,"Macro")*SUMIFS($G$5:$G$1000,$Q$5:$Q$1000,$Q129,$T$5:$T$1000,"Macro")/COUNTIFS($Q$5:$Q$1000,$Q129,$T$5:$T$1000,"Macro",$G$5:$G$1000,"&gt;0"))))</f>
        <v/>
      </c>
    </row>
    <row r="130">
      <c r="A130" s="55">
        <f>IF(NOT((COUNTA($B130:$K130)+COUNTA($O130))&gt;0),"",IF($T130="Macro",COUNTIFS($T$5:$T130,"Macro",$Q$5:$Q130,$Q130),IF(N($S130)=0,"?",COUNTIFS(INDEX($T$5:$T$1000,1):INDEX($T$5:$T$1000,$S130-4),"Macro",INDEX($Q$5:$Q$1000,1):INDEX($Q$5:$Q$1000,$S130-4),INDEX($Q$5:$Q$1000,$S130-4))&amp;"."&amp;COUNTIFS($S$5:$S130,$S130,$T$5:$T130,"Sub"))))</f>
        <v/>
      </c>
      <c r="B130" s="56" t="n"/>
      <c r="C130" s="57" t="n"/>
      <c r="D130" s="58" t="n"/>
      <c r="E130" s="58" t="n"/>
      <c r="F130" s="58" t="n"/>
      <c r="G130" s="59" t="n"/>
      <c r="H130" s="59" t="n"/>
      <c r="I130" s="59" t="n"/>
      <c r="J130" s="59" t="n"/>
      <c r="K130" s="59" t="n"/>
      <c r="L130" s="60">
        <f>IF(NOT((COUNTA($B130:$K130)+COUNTA($O130))&gt;0),"",IF(ISNUMBER($F130),1,IF(N($U130)&gt;0,AVERAGEIFS($V$5:$V$1000,$S$5:$S$1000,ROW(),$T$5:$T$1000,"Sub"),$V130)))</f>
        <v/>
      </c>
      <c r="M130" s="55">
        <f>IF($L130="","",IF($L130&gt;=1,"Completado",IF($L130&gt;0,"En curso","Pendiente")))</f>
        <v/>
      </c>
      <c r="N130" s="55">
        <f>IF(NOT((COUNTA($B130:$K130)+COUNTA($O130))&gt;0),"",IF(ISNUMBER($F130),IF(AND(ISNUMBER($E130),$F130&gt;$E130),"Cumplida con "&amp;($F130-$E130)&amp;IF($F130-$E130=1," día"," días")&amp;" de retraso","Cumplida"),IF(N($L130)&gt;=1,"Cumplida",IF(NOT(ISNUMBER($E130)),"Sin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plazo")))))))</f>
        <v/>
      </c>
      <c r="O130" s="57" t="n"/>
      <c r="P130" s="61">
        <f>IF(NOT((COUNTA($B130:$K130)+COUNTA($O130))&gt;0),"",IF((IF($C130="","Falta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",""))="","✔ OK","⚠ "&amp;LEFT(IF($C130="","Falta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",""),LEN(IF($C130="","Falta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",""))-3)))</f>
        <v/>
      </c>
      <c r="Q130" s="62">
        <f>IF(NOT((COUNTA($B130:$K130)+COUNTA($O130))&gt;0),"",IF(AND($T130="Sub",N($S130)&gt;0),IF(ISNUMBER(INDEX($D$5:$D$1000,$S130-4)),DATE(YEAR(INDEX($D$5:$D$1000,$S130-4)),MONTH(INDEX($D$5:$D$1000,$S130-4)),1),IF(ISNUMBER(INDEX($E$5:$E$1000,$S130-4)),DATE(YEAR(INDEX($E$5:$E$1000,$S130-4)),MONTH(INDEX($E$5:$E$1000,$S130-4)),1),MesCiclo)),IF(ISNUMBER($D130),DATE(YEAR($D130),MONTH($D130),1),IF(ISNUMBER($E130),DATE(YEAR($E130),MONTH($E130),1),MesCiclo))))</f>
        <v/>
      </c>
      <c r="R130" s="63">
        <f>IF(OR($Q130="",$Q130&lt;&gt;MesCiclo),"",COUNTIF($Q$5:$Q130,MesCiclo))</f>
        <v/>
      </c>
      <c r="S130" s="63">
        <f>IF($T130="","",IF($T130="Macro",ROW(),IFERROR(LOOKUP(2,1/($T$5:$T130="Macro"),ROW($T$5:$T130)),0)))</f>
        <v/>
      </c>
      <c r="T130" s="63">
        <f>IF(NOT((COUNTA($B130:$K130)+COUNTA($O130))&gt;0),"",IF($B130="Subactividad","Sub","Macro"))</f>
        <v/>
      </c>
      <c r="U130" s="63">
        <f>IF($T130="Macro",COUNTIFS($S$5:$S$1000,ROW(),$T$5:$T$1000,"Sub"),"")</f>
        <v/>
      </c>
      <c r="V130" s="63">
        <f>IF($T130="","",IF(ISNUMBER($F130),1,IFERROR(LOOKUP(2,1/($H130:$K130&lt;&gt;""),$H130:$K130),0)))</f>
        <v/>
      </c>
      <c r="W130" s="63">
        <f>IF($T130="","",IF(AND(ISNUMBER($F130),$F130&lt;=IF($Q130=MesCiclo,InicioCiclo,$Q130+MOD(2-WEEKDAY($Q130),7))+6),1,IF(ISNUMBER($H130),$H130,0)))</f>
        <v/>
      </c>
      <c r="X130" s="63">
        <f>IF($T130="","",IF(AND(ISNUMBER($F130),$F130&lt;=IF($Q130=MesCiclo,InicioCiclo,$Q130+MOD(2-WEEKDAY($Q130),7))+13),1,IF(ISNUMBER($I130),$I130,$W130)))</f>
        <v/>
      </c>
      <c r="Y130" s="63">
        <f>IF($T130="","",IF(AND(ISNUMBER($F130),$F130&lt;=IF($Q130=MesCiclo,InicioCiclo,$Q130+MOD(2-WEEKDAY($Q130),7))+20),1,IF(ISNUMBER($J130),$J130,$X130)))</f>
        <v/>
      </c>
      <c r="Z130" s="63">
        <f>IF($T130="","",IF(AND(ISNUMBER($F130),$F130&lt;=IF($Q130=MesCiclo,InicioCiclo,$Q130+MOD(2-WEEKDAY($Q130),7))+27),1,IF(ISNUMBER($K130),$K130,$Y130)))</f>
        <v/>
      </c>
      <c r="AA130" s="63">
        <f>IF($T130="","",IF(AND(ISNUMBER($F130),$F130&lt;=IF($Q130=MesCiclo,InicioCiclo,$Q130+MOD(2-WEEKDAY($Q130),7))+6),1,IF(N($U130)&gt;0,AVERAGEIFS($W$5:$W$1000,$S$5:$S$1000,ROW(),$T$5:$T$1000,"Sub"),$W130)))</f>
        <v/>
      </c>
      <c r="AB130" s="63">
        <f>IF($T130="","",IF(AND(ISNUMBER($F130),$F130&lt;=IF($Q130=MesCiclo,InicioCiclo,$Q130+MOD(2-WEEKDAY($Q130),7))+13),1,IF(N($U130)&gt;0,AVERAGEIFS($X$5:$X$1000,$S$5:$S$1000,ROW(),$T$5:$T$1000,"Sub"),$X130)))</f>
        <v/>
      </c>
      <c r="AC130" s="63">
        <f>IF($T130="","",IF(AND(ISNUMBER($F130),$F130&lt;=IF($Q130=MesCiclo,InicioCiclo,$Q130+MOD(2-WEEKDAY($Q130),7))+20),1,IF(N($U130)&gt;0,AVERAGEIFS($Y$5:$Y$1000,$S$5:$S$1000,ROW(),$T$5:$T$1000,"Sub"),$Y130)))</f>
        <v/>
      </c>
      <c r="AD130" s="63">
        <f>IF($T130="","",IF(AND(ISNUMBER($F130),$F130&lt;=IF($Q130=MesCiclo,InicioCiclo,$Q130+MOD(2-WEEKDAY($Q130),7))+27),1,IF(N($U130)&gt;0,AVERAGEIFS($Z$5:$Z$1000,$S$5:$S$1000,ROW(),$T$5:$T$1000,"Sub"),$Z130)))</f>
        <v/>
      </c>
      <c r="AE130" s="63">
        <f>IF($T130&lt;&gt;"Macro","",IF(COUNTIFS($Q$5:$Q$1000,$Q130,$T$5:$T$1000,"Macro",$G$5:$G$1000,"&gt;0")=0,1/COUNTIFS($Q$5:$Q$1000,$Q130,$T$5:$T$1000,"Macro"),IF(AND(ISNUMBER($G130),N($G130)&gt;0),$G130,SUMIFS($G$5:$G$1000,$Q$5:$Q$1000,$Q130,$T$5:$T$1000,"Macro")/COUNTIFS($Q$5:$Q$1000,$Q130,$T$5:$T$1000,"Macro",$G$5:$G$1000,"&gt;0"))/(COUNTIFS($Q$5:$Q$1000,$Q130,$T$5:$T$1000,"Macro")*SUMIFS($G$5:$G$1000,$Q$5:$Q$1000,$Q130,$T$5:$T$1000,"Macro")/COUNTIFS($Q$5:$Q$1000,$Q130,$T$5:$T$1000,"Macro",$G$5:$G$1000,"&gt;0"))))</f>
        <v/>
      </c>
    </row>
    <row r="131">
      <c r="A131" s="55">
        <f>IF(NOT((COUNTA($B131:$K131)+COUNTA($O131))&gt;0),"",IF($T131="Macro",COUNTIFS($T$5:$T131,"Macro",$Q$5:$Q131,$Q131),IF(N($S131)=0,"?",COUNTIFS(INDEX($T$5:$T$1000,1):INDEX($T$5:$T$1000,$S131-4),"Macro",INDEX($Q$5:$Q$1000,1):INDEX($Q$5:$Q$1000,$S131-4),INDEX($Q$5:$Q$1000,$S131-4))&amp;"."&amp;COUNTIFS($S$5:$S131,$S131,$T$5:$T131,"Sub"))))</f>
        <v/>
      </c>
      <c r="B131" s="56" t="n"/>
      <c r="C131" s="57" t="n"/>
      <c r="D131" s="58" t="n"/>
      <c r="E131" s="58" t="n"/>
      <c r="F131" s="58" t="n"/>
      <c r="G131" s="59" t="n"/>
      <c r="H131" s="59" t="n"/>
      <c r="I131" s="59" t="n"/>
      <c r="J131" s="59" t="n"/>
      <c r="K131" s="59" t="n"/>
      <c r="L131" s="60">
        <f>IF(NOT((COUNTA($B131:$K131)+COUNTA($O131))&gt;0),"",IF(ISNUMBER($F131),1,IF(N($U131)&gt;0,AVERAGEIFS($V$5:$V$1000,$S$5:$S$1000,ROW(),$T$5:$T$1000,"Sub"),$V131)))</f>
        <v/>
      </c>
      <c r="M131" s="55">
        <f>IF($L131="","",IF($L131&gt;=1,"Completado",IF($L131&gt;0,"En curso","Pendiente")))</f>
        <v/>
      </c>
      <c r="N131" s="55">
        <f>IF(NOT((COUNTA($B131:$K131)+COUNTA($O131))&gt;0),"",IF(ISNUMBER($F131),IF(AND(ISNUMBER($E131),$F131&gt;$E131),"Cumplida con "&amp;($F131-$E131)&amp;IF($F131-$E131=1," día"," días")&amp;" de retraso","Cumplida"),IF(N($L131)&gt;=1,"Cumplida",IF(NOT(ISNUMBER($E131)),"Sin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plazo")))))))</f>
        <v/>
      </c>
      <c r="O131" s="57" t="n"/>
      <c r="P131" s="61">
        <f>IF(NOT((COUNTA($B131:$K131)+COUNTA($O131))&gt;0),"",IF((IF($C131="","Falta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",""))="","✔ OK","⚠ "&amp;LEFT(IF($C131="","Falta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",""),LEN(IF($C131="","Falta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",""))-3)))</f>
        <v/>
      </c>
      <c r="Q131" s="62">
        <f>IF(NOT((COUNTA($B131:$K131)+COUNTA($O131))&gt;0),"",IF(AND($T131="Sub",N($S131)&gt;0),IF(ISNUMBER(INDEX($D$5:$D$1000,$S131-4)),DATE(YEAR(INDEX($D$5:$D$1000,$S131-4)),MONTH(INDEX($D$5:$D$1000,$S131-4)),1),IF(ISNUMBER(INDEX($E$5:$E$1000,$S131-4)),DATE(YEAR(INDEX($E$5:$E$1000,$S131-4)),MONTH(INDEX($E$5:$E$1000,$S131-4)),1),MesCiclo)),IF(ISNUMBER($D131),DATE(YEAR($D131),MONTH($D131),1),IF(ISNUMBER($E131),DATE(YEAR($E131),MONTH($E131),1),MesCiclo))))</f>
        <v/>
      </c>
      <c r="R131" s="63">
        <f>IF(OR($Q131="",$Q131&lt;&gt;MesCiclo),"",COUNTIF($Q$5:$Q131,MesCiclo))</f>
        <v/>
      </c>
      <c r="S131" s="63">
        <f>IF($T131="","",IF($T131="Macro",ROW(),IFERROR(LOOKUP(2,1/($T$5:$T131="Macro"),ROW($T$5:$T131)),0)))</f>
        <v/>
      </c>
      <c r="T131" s="63">
        <f>IF(NOT((COUNTA($B131:$K131)+COUNTA($O131))&gt;0),"",IF($B131="Subactividad","Sub","Macro"))</f>
        <v/>
      </c>
      <c r="U131" s="63">
        <f>IF($T131="Macro",COUNTIFS($S$5:$S$1000,ROW(),$T$5:$T$1000,"Sub"),"")</f>
        <v/>
      </c>
      <c r="V131" s="63">
        <f>IF($T131="","",IF(ISNUMBER($F131),1,IFERROR(LOOKUP(2,1/($H131:$K131&lt;&gt;""),$H131:$K131),0)))</f>
        <v/>
      </c>
      <c r="W131" s="63">
        <f>IF($T131="","",IF(AND(ISNUMBER($F131),$F131&lt;=IF($Q131=MesCiclo,InicioCiclo,$Q131+MOD(2-WEEKDAY($Q131),7))+6),1,IF(ISNUMBER($H131),$H131,0)))</f>
        <v/>
      </c>
      <c r="X131" s="63">
        <f>IF($T131="","",IF(AND(ISNUMBER($F131),$F131&lt;=IF($Q131=MesCiclo,InicioCiclo,$Q131+MOD(2-WEEKDAY($Q131),7))+13),1,IF(ISNUMBER($I131),$I131,$W131)))</f>
        <v/>
      </c>
      <c r="Y131" s="63">
        <f>IF($T131="","",IF(AND(ISNUMBER($F131),$F131&lt;=IF($Q131=MesCiclo,InicioCiclo,$Q131+MOD(2-WEEKDAY($Q131),7))+20),1,IF(ISNUMBER($J131),$J131,$X131)))</f>
        <v/>
      </c>
      <c r="Z131" s="63">
        <f>IF($T131="","",IF(AND(ISNUMBER($F131),$F131&lt;=IF($Q131=MesCiclo,InicioCiclo,$Q131+MOD(2-WEEKDAY($Q131),7))+27),1,IF(ISNUMBER($K131),$K131,$Y131)))</f>
        <v/>
      </c>
      <c r="AA131" s="63">
        <f>IF($T131="","",IF(AND(ISNUMBER($F131),$F131&lt;=IF($Q131=MesCiclo,InicioCiclo,$Q131+MOD(2-WEEKDAY($Q131),7))+6),1,IF(N($U131)&gt;0,AVERAGEIFS($W$5:$W$1000,$S$5:$S$1000,ROW(),$T$5:$T$1000,"Sub"),$W131)))</f>
        <v/>
      </c>
      <c r="AB131" s="63">
        <f>IF($T131="","",IF(AND(ISNUMBER($F131),$F131&lt;=IF($Q131=MesCiclo,InicioCiclo,$Q131+MOD(2-WEEKDAY($Q131),7))+13),1,IF(N($U131)&gt;0,AVERAGEIFS($X$5:$X$1000,$S$5:$S$1000,ROW(),$T$5:$T$1000,"Sub"),$X131)))</f>
        <v/>
      </c>
      <c r="AC131" s="63">
        <f>IF($T131="","",IF(AND(ISNUMBER($F131),$F131&lt;=IF($Q131=MesCiclo,InicioCiclo,$Q131+MOD(2-WEEKDAY($Q131),7))+20),1,IF(N($U131)&gt;0,AVERAGEIFS($Y$5:$Y$1000,$S$5:$S$1000,ROW(),$T$5:$T$1000,"Sub"),$Y131)))</f>
        <v/>
      </c>
      <c r="AD131" s="63">
        <f>IF($T131="","",IF(AND(ISNUMBER($F131),$F131&lt;=IF($Q131=MesCiclo,InicioCiclo,$Q131+MOD(2-WEEKDAY($Q131),7))+27),1,IF(N($U131)&gt;0,AVERAGEIFS($Z$5:$Z$1000,$S$5:$S$1000,ROW(),$T$5:$T$1000,"Sub"),$Z131)))</f>
        <v/>
      </c>
      <c r="AE131" s="63">
        <f>IF($T131&lt;&gt;"Macro","",IF(COUNTIFS($Q$5:$Q$1000,$Q131,$T$5:$T$1000,"Macro",$G$5:$G$1000,"&gt;0")=0,1/COUNTIFS($Q$5:$Q$1000,$Q131,$T$5:$T$1000,"Macro"),IF(AND(ISNUMBER($G131),N($G131)&gt;0),$G131,SUMIFS($G$5:$G$1000,$Q$5:$Q$1000,$Q131,$T$5:$T$1000,"Macro")/COUNTIFS($Q$5:$Q$1000,$Q131,$T$5:$T$1000,"Macro",$G$5:$G$1000,"&gt;0"))/(COUNTIFS($Q$5:$Q$1000,$Q131,$T$5:$T$1000,"Macro")*SUMIFS($G$5:$G$1000,$Q$5:$Q$1000,$Q131,$T$5:$T$1000,"Macro")/COUNTIFS($Q$5:$Q$1000,$Q131,$T$5:$T$1000,"Macro",$G$5:$G$1000,"&gt;0"))))</f>
        <v/>
      </c>
    </row>
    <row r="132">
      <c r="A132" s="55">
        <f>IF(NOT((COUNTA($B132:$K132)+COUNTA($O132))&gt;0),"",IF($T132="Macro",COUNTIFS($T$5:$T132,"Macro",$Q$5:$Q132,$Q132),IF(N($S132)=0,"?",COUNTIFS(INDEX($T$5:$T$1000,1):INDEX($T$5:$T$1000,$S132-4),"Macro",INDEX($Q$5:$Q$1000,1):INDEX($Q$5:$Q$1000,$S132-4),INDEX($Q$5:$Q$1000,$S132-4))&amp;"."&amp;COUNTIFS($S$5:$S132,$S132,$T$5:$T132,"Sub"))))</f>
        <v/>
      </c>
      <c r="B132" s="56" t="n"/>
      <c r="C132" s="57" t="n"/>
      <c r="D132" s="58" t="n"/>
      <c r="E132" s="58" t="n"/>
      <c r="F132" s="58" t="n"/>
      <c r="G132" s="59" t="n"/>
      <c r="H132" s="59" t="n"/>
      <c r="I132" s="59" t="n"/>
      <c r="J132" s="59" t="n"/>
      <c r="K132" s="59" t="n"/>
      <c r="L132" s="60">
        <f>IF(NOT((COUNTA($B132:$K132)+COUNTA($O132))&gt;0),"",IF(ISNUMBER($F132),1,IF(N($U132)&gt;0,AVERAGEIFS($V$5:$V$1000,$S$5:$S$1000,ROW(),$T$5:$T$1000,"Sub"),$V132)))</f>
        <v/>
      </c>
      <c r="M132" s="55">
        <f>IF($L132="","",IF($L132&gt;=1,"Completado",IF($L132&gt;0,"En curso","Pendiente")))</f>
        <v/>
      </c>
      <c r="N132" s="55">
        <f>IF(NOT((COUNTA($B132:$K132)+COUNTA($O132))&gt;0),"",IF(ISNUMBER($F132),IF(AND(ISNUMBER($E132),$F132&gt;$E132),"Cumplida con "&amp;($F132-$E132)&amp;IF($F132-$E132=1," día"," días")&amp;" de retraso","Cumplida"),IF(N($L132)&gt;=1,"Cumplida",IF(NOT(ISNUMBER($E132)),"Sin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plazo")))))))</f>
        <v/>
      </c>
      <c r="O132" s="57" t="n"/>
      <c r="P132" s="61">
        <f>IF(NOT((COUNTA($B132:$K132)+COUNTA($O132))&gt;0),"",IF((IF($C132="","Falta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",""))="","✔ OK","⚠ "&amp;LEFT(IF($C132="","Falta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",""),LEN(IF($C132="","Falta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",""))-3)))</f>
        <v/>
      </c>
      <c r="Q132" s="62">
        <f>IF(NOT((COUNTA($B132:$K132)+COUNTA($O132))&gt;0),"",IF(AND($T132="Sub",N($S132)&gt;0),IF(ISNUMBER(INDEX($D$5:$D$1000,$S132-4)),DATE(YEAR(INDEX($D$5:$D$1000,$S132-4)),MONTH(INDEX($D$5:$D$1000,$S132-4)),1),IF(ISNUMBER(INDEX($E$5:$E$1000,$S132-4)),DATE(YEAR(INDEX($E$5:$E$1000,$S132-4)),MONTH(INDEX($E$5:$E$1000,$S132-4)),1),MesCiclo)),IF(ISNUMBER($D132),DATE(YEAR($D132),MONTH($D132),1),IF(ISNUMBER($E132),DATE(YEAR($E132),MONTH($E132),1),MesCiclo))))</f>
        <v/>
      </c>
      <c r="R132" s="63">
        <f>IF(OR($Q132="",$Q132&lt;&gt;MesCiclo),"",COUNTIF($Q$5:$Q132,MesCiclo))</f>
        <v/>
      </c>
      <c r="S132" s="63">
        <f>IF($T132="","",IF($T132="Macro",ROW(),IFERROR(LOOKUP(2,1/($T$5:$T132="Macro"),ROW($T$5:$T132)),0)))</f>
        <v/>
      </c>
      <c r="T132" s="63">
        <f>IF(NOT((COUNTA($B132:$K132)+COUNTA($O132))&gt;0),"",IF($B132="Subactividad","Sub","Macro"))</f>
        <v/>
      </c>
      <c r="U132" s="63">
        <f>IF($T132="Macro",COUNTIFS($S$5:$S$1000,ROW(),$T$5:$T$1000,"Sub"),"")</f>
        <v/>
      </c>
      <c r="V132" s="63">
        <f>IF($T132="","",IF(ISNUMBER($F132),1,IFERROR(LOOKUP(2,1/($H132:$K132&lt;&gt;""),$H132:$K132),0)))</f>
        <v/>
      </c>
      <c r="W132" s="63">
        <f>IF($T132="","",IF(AND(ISNUMBER($F132),$F132&lt;=IF($Q132=MesCiclo,InicioCiclo,$Q132+MOD(2-WEEKDAY($Q132),7))+6),1,IF(ISNUMBER($H132),$H132,0)))</f>
        <v/>
      </c>
      <c r="X132" s="63">
        <f>IF($T132="","",IF(AND(ISNUMBER($F132),$F132&lt;=IF($Q132=MesCiclo,InicioCiclo,$Q132+MOD(2-WEEKDAY($Q132),7))+13),1,IF(ISNUMBER($I132),$I132,$W132)))</f>
        <v/>
      </c>
      <c r="Y132" s="63">
        <f>IF($T132="","",IF(AND(ISNUMBER($F132),$F132&lt;=IF($Q132=MesCiclo,InicioCiclo,$Q132+MOD(2-WEEKDAY($Q132),7))+20),1,IF(ISNUMBER($J132),$J132,$X132)))</f>
        <v/>
      </c>
      <c r="Z132" s="63">
        <f>IF($T132="","",IF(AND(ISNUMBER($F132),$F132&lt;=IF($Q132=MesCiclo,InicioCiclo,$Q132+MOD(2-WEEKDAY($Q132),7))+27),1,IF(ISNUMBER($K132),$K132,$Y132)))</f>
        <v/>
      </c>
      <c r="AA132" s="63">
        <f>IF($T132="","",IF(AND(ISNUMBER($F132),$F132&lt;=IF($Q132=MesCiclo,InicioCiclo,$Q132+MOD(2-WEEKDAY($Q132),7))+6),1,IF(N($U132)&gt;0,AVERAGEIFS($W$5:$W$1000,$S$5:$S$1000,ROW(),$T$5:$T$1000,"Sub"),$W132)))</f>
        <v/>
      </c>
      <c r="AB132" s="63">
        <f>IF($T132="","",IF(AND(ISNUMBER($F132),$F132&lt;=IF($Q132=MesCiclo,InicioCiclo,$Q132+MOD(2-WEEKDAY($Q132),7))+13),1,IF(N($U132)&gt;0,AVERAGEIFS($X$5:$X$1000,$S$5:$S$1000,ROW(),$T$5:$T$1000,"Sub"),$X132)))</f>
        <v/>
      </c>
      <c r="AC132" s="63">
        <f>IF($T132="","",IF(AND(ISNUMBER($F132),$F132&lt;=IF($Q132=MesCiclo,InicioCiclo,$Q132+MOD(2-WEEKDAY($Q132),7))+20),1,IF(N($U132)&gt;0,AVERAGEIFS($Y$5:$Y$1000,$S$5:$S$1000,ROW(),$T$5:$T$1000,"Sub"),$Y132)))</f>
        <v/>
      </c>
      <c r="AD132" s="63">
        <f>IF($T132="","",IF(AND(ISNUMBER($F132),$F132&lt;=IF($Q132=MesCiclo,InicioCiclo,$Q132+MOD(2-WEEKDAY($Q132),7))+27),1,IF(N($U132)&gt;0,AVERAGEIFS($Z$5:$Z$1000,$S$5:$S$1000,ROW(),$T$5:$T$1000,"Sub"),$Z132)))</f>
        <v/>
      </c>
      <c r="AE132" s="63">
        <f>IF($T132&lt;&gt;"Macro","",IF(COUNTIFS($Q$5:$Q$1000,$Q132,$T$5:$T$1000,"Macro",$G$5:$G$1000,"&gt;0")=0,1/COUNTIFS($Q$5:$Q$1000,$Q132,$T$5:$T$1000,"Macro"),IF(AND(ISNUMBER($G132),N($G132)&gt;0),$G132,SUMIFS($G$5:$G$1000,$Q$5:$Q$1000,$Q132,$T$5:$T$1000,"Macro")/COUNTIFS($Q$5:$Q$1000,$Q132,$T$5:$T$1000,"Macro",$G$5:$G$1000,"&gt;0"))/(COUNTIFS($Q$5:$Q$1000,$Q132,$T$5:$T$1000,"Macro")*SUMIFS($G$5:$G$1000,$Q$5:$Q$1000,$Q132,$T$5:$T$1000,"Macro")/COUNTIFS($Q$5:$Q$1000,$Q132,$T$5:$T$1000,"Macro",$G$5:$G$1000,"&gt;0"))))</f>
        <v/>
      </c>
    </row>
    <row r="133">
      <c r="A133" s="55">
        <f>IF(NOT((COUNTA($B133:$K133)+COUNTA($O133))&gt;0),"",IF($T133="Macro",COUNTIFS($T$5:$T133,"Macro",$Q$5:$Q133,$Q133),IF(N($S133)=0,"?",COUNTIFS(INDEX($T$5:$T$1000,1):INDEX($T$5:$T$1000,$S133-4),"Macro",INDEX($Q$5:$Q$1000,1):INDEX($Q$5:$Q$1000,$S133-4),INDEX($Q$5:$Q$1000,$S133-4))&amp;"."&amp;COUNTIFS($S$5:$S133,$S133,$T$5:$T133,"Sub"))))</f>
        <v/>
      </c>
      <c r="B133" s="56" t="n"/>
      <c r="C133" s="57" t="n"/>
      <c r="D133" s="58" t="n"/>
      <c r="E133" s="58" t="n"/>
      <c r="F133" s="58" t="n"/>
      <c r="G133" s="59" t="n"/>
      <c r="H133" s="59" t="n"/>
      <c r="I133" s="59" t="n"/>
      <c r="J133" s="59" t="n"/>
      <c r="K133" s="59" t="n"/>
      <c r="L133" s="60">
        <f>IF(NOT((COUNTA($B133:$K133)+COUNTA($O133))&gt;0),"",IF(ISNUMBER($F133),1,IF(N($U133)&gt;0,AVERAGEIFS($V$5:$V$1000,$S$5:$S$1000,ROW(),$T$5:$T$1000,"Sub"),$V133)))</f>
        <v/>
      </c>
      <c r="M133" s="55">
        <f>IF($L133="","",IF($L133&gt;=1,"Completado",IF($L133&gt;0,"En curso","Pendiente")))</f>
        <v/>
      </c>
      <c r="N133" s="55">
        <f>IF(NOT((COUNTA($B133:$K133)+COUNTA($O133))&gt;0),"",IF(ISNUMBER($F133),IF(AND(ISNUMBER($E133),$F133&gt;$E133),"Cumplida con "&amp;($F133-$E133)&amp;IF($F133-$E133=1," día"," días")&amp;" de retraso","Cumplida"),IF(N($L133)&gt;=1,"Cumplida",IF(NOT(ISNUMBER($E133)),"Sin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plazo")))))))</f>
        <v/>
      </c>
      <c r="O133" s="57" t="n"/>
      <c r="P133" s="61">
        <f>IF(NOT((COUNTA($B133:$K133)+COUNTA($O133))&gt;0),"",IF((IF($C133="","Falta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",""))="","✔ OK","⚠ "&amp;LEFT(IF($C133="","Falta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",""),LEN(IF($C133="","Falta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",""))-3)))</f>
        <v/>
      </c>
      <c r="Q133" s="62">
        <f>IF(NOT((COUNTA($B133:$K133)+COUNTA($O133))&gt;0),"",IF(AND($T133="Sub",N($S133)&gt;0),IF(ISNUMBER(INDEX($D$5:$D$1000,$S133-4)),DATE(YEAR(INDEX($D$5:$D$1000,$S133-4)),MONTH(INDEX($D$5:$D$1000,$S133-4)),1),IF(ISNUMBER(INDEX($E$5:$E$1000,$S133-4)),DATE(YEAR(INDEX($E$5:$E$1000,$S133-4)),MONTH(INDEX($E$5:$E$1000,$S133-4)),1),MesCiclo)),IF(ISNUMBER($D133),DATE(YEAR($D133),MONTH($D133),1),IF(ISNUMBER($E133),DATE(YEAR($E133),MONTH($E133),1),MesCiclo))))</f>
        <v/>
      </c>
      <c r="R133" s="63">
        <f>IF(OR($Q133="",$Q133&lt;&gt;MesCiclo),"",COUNTIF($Q$5:$Q133,MesCiclo))</f>
        <v/>
      </c>
      <c r="S133" s="63">
        <f>IF($T133="","",IF($T133="Macro",ROW(),IFERROR(LOOKUP(2,1/($T$5:$T133="Macro"),ROW($T$5:$T133)),0)))</f>
        <v/>
      </c>
      <c r="T133" s="63">
        <f>IF(NOT((COUNTA($B133:$K133)+COUNTA($O133))&gt;0),"",IF($B133="Subactividad","Sub","Macro"))</f>
        <v/>
      </c>
      <c r="U133" s="63">
        <f>IF($T133="Macro",COUNTIFS($S$5:$S$1000,ROW(),$T$5:$T$1000,"Sub"),"")</f>
        <v/>
      </c>
      <c r="V133" s="63">
        <f>IF($T133="","",IF(ISNUMBER($F133),1,IFERROR(LOOKUP(2,1/($H133:$K133&lt;&gt;""),$H133:$K133),0)))</f>
        <v/>
      </c>
      <c r="W133" s="63">
        <f>IF($T133="","",IF(AND(ISNUMBER($F133),$F133&lt;=IF($Q133=MesCiclo,InicioCiclo,$Q133+MOD(2-WEEKDAY($Q133),7))+6),1,IF(ISNUMBER($H133),$H133,0)))</f>
        <v/>
      </c>
      <c r="X133" s="63">
        <f>IF($T133="","",IF(AND(ISNUMBER($F133),$F133&lt;=IF($Q133=MesCiclo,InicioCiclo,$Q133+MOD(2-WEEKDAY($Q133),7))+13),1,IF(ISNUMBER($I133),$I133,$W133)))</f>
        <v/>
      </c>
      <c r="Y133" s="63">
        <f>IF($T133="","",IF(AND(ISNUMBER($F133),$F133&lt;=IF($Q133=MesCiclo,InicioCiclo,$Q133+MOD(2-WEEKDAY($Q133),7))+20),1,IF(ISNUMBER($J133),$J133,$X133)))</f>
        <v/>
      </c>
      <c r="Z133" s="63">
        <f>IF($T133="","",IF(AND(ISNUMBER($F133),$F133&lt;=IF($Q133=MesCiclo,InicioCiclo,$Q133+MOD(2-WEEKDAY($Q133),7))+27),1,IF(ISNUMBER($K133),$K133,$Y133)))</f>
        <v/>
      </c>
      <c r="AA133" s="63">
        <f>IF($T133="","",IF(AND(ISNUMBER($F133),$F133&lt;=IF($Q133=MesCiclo,InicioCiclo,$Q133+MOD(2-WEEKDAY($Q133),7))+6),1,IF(N($U133)&gt;0,AVERAGEIFS($W$5:$W$1000,$S$5:$S$1000,ROW(),$T$5:$T$1000,"Sub"),$W133)))</f>
        <v/>
      </c>
      <c r="AB133" s="63">
        <f>IF($T133="","",IF(AND(ISNUMBER($F133),$F133&lt;=IF($Q133=MesCiclo,InicioCiclo,$Q133+MOD(2-WEEKDAY($Q133),7))+13),1,IF(N($U133)&gt;0,AVERAGEIFS($X$5:$X$1000,$S$5:$S$1000,ROW(),$T$5:$T$1000,"Sub"),$X133)))</f>
        <v/>
      </c>
      <c r="AC133" s="63">
        <f>IF($T133="","",IF(AND(ISNUMBER($F133),$F133&lt;=IF($Q133=MesCiclo,InicioCiclo,$Q133+MOD(2-WEEKDAY($Q133),7))+20),1,IF(N($U133)&gt;0,AVERAGEIFS($Y$5:$Y$1000,$S$5:$S$1000,ROW(),$T$5:$T$1000,"Sub"),$Y133)))</f>
        <v/>
      </c>
      <c r="AD133" s="63">
        <f>IF($T133="","",IF(AND(ISNUMBER($F133),$F133&lt;=IF($Q133=MesCiclo,InicioCiclo,$Q133+MOD(2-WEEKDAY($Q133),7))+27),1,IF(N($U133)&gt;0,AVERAGEIFS($Z$5:$Z$1000,$S$5:$S$1000,ROW(),$T$5:$T$1000,"Sub"),$Z133)))</f>
        <v/>
      </c>
      <c r="AE133" s="63">
        <f>IF($T133&lt;&gt;"Macro","",IF(COUNTIFS($Q$5:$Q$1000,$Q133,$T$5:$T$1000,"Macro",$G$5:$G$1000,"&gt;0")=0,1/COUNTIFS($Q$5:$Q$1000,$Q133,$T$5:$T$1000,"Macro"),IF(AND(ISNUMBER($G133),N($G133)&gt;0),$G133,SUMIFS($G$5:$G$1000,$Q$5:$Q$1000,$Q133,$T$5:$T$1000,"Macro")/COUNTIFS($Q$5:$Q$1000,$Q133,$T$5:$T$1000,"Macro",$G$5:$G$1000,"&gt;0"))/(COUNTIFS($Q$5:$Q$1000,$Q133,$T$5:$T$1000,"Macro")*SUMIFS($G$5:$G$1000,$Q$5:$Q$1000,$Q133,$T$5:$T$1000,"Macro")/COUNTIFS($Q$5:$Q$1000,$Q133,$T$5:$T$1000,"Macro",$G$5:$G$1000,"&gt;0"))))</f>
        <v/>
      </c>
    </row>
    <row r="134">
      <c r="A134" s="55">
        <f>IF(NOT((COUNTA($B134:$K134)+COUNTA($O134))&gt;0),"",IF($T134="Macro",COUNTIFS($T$5:$T134,"Macro",$Q$5:$Q134,$Q134),IF(N($S134)=0,"?",COUNTIFS(INDEX($T$5:$T$1000,1):INDEX($T$5:$T$1000,$S134-4),"Macro",INDEX($Q$5:$Q$1000,1):INDEX($Q$5:$Q$1000,$S134-4),INDEX($Q$5:$Q$1000,$S134-4))&amp;"."&amp;COUNTIFS($S$5:$S134,$S134,$T$5:$T134,"Sub"))))</f>
        <v/>
      </c>
      <c r="B134" s="56" t="n"/>
      <c r="C134" s="57" t="n"/>
      <c r="D134" s="58" t="n"/>
      <c r="E134" s="58" t="n"/>
      <c r="F134" s="58" t="n"/>
      <c r="G134" s="59" t="n"/>
      <c r="H134" s="59" t="n"/>
      <c r="I134" s="59" t="n"/>
      <c r="J134" s="59" t="n"/>
      <c r="K134" s="59" t="n"/>
      <c r="L134" s="60">
        <f>IF(NOT((COUNTA($B134:$K134)+COUNTA($O134))&gt;0),"",IF(ISNUMBER($F134),1,IF(N($U134)&gt;0,AVERAGEIFS($V$5:$V$1000,$S$5:$S$1000,ROW(),$T$5:$T$1000,"Sub"),$V134)))</f>
        <v/>
      </c>
      <c r="M134" s="55">
        <f>IF($L134="","",IF($L134&gt;=1,"Completado",IF($L134&gt;0,"En curso","Pendiente")))</f>
        <v/>
      </c>
      <c r="N134" s="55">
        <f>IF(NOT((COUNTA($B134:$K134)+COUNTA($O134))&gt;0),"",IF(ISNUMBER($F134),IF(AND(ISNUMBER($E134),$F134&gt;$E134),"Cumplida con "&amp;($F134-$E134)&amp;IF($F134-$E134=1," día"," días")&amp;" de retraso","Cumplida"),IF(N($L134)&gt;=1,"Cumplida",IF(NOT(ISNUMBER($E134)),"Sin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plazo")))))))</f>
        <v/>
      </c>
      <c r="O134" s="57" t="n"/>
      <c r="P134" s="61">
        <f>IF(NOT((COUNTA($B134:$K134)+COUNTA($O134))&gt;0),"",IF((IF($C134="","Falta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",""))="","✔ OK","⚠ "&amp;LEFT(IF($C134="","Falta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",""),LEN(IF($C134="","Falta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",""))-3)))</f>
        <v/>
      </c>
      <c r="Q134" s="62">
        <f>IF(NOT((COUNTA($B134:$K134)+COUNTA($O134))&gt;0),"",IF(AND($T134="Sub",N($S134)&gt;0),IF(ISNUMBER(INDEX($D$5:$D$1000,$S134-4)),DATE(YEAR(INDEX($D$5:$D$1000,$S134-4)),MONTH(INDEX($D$5:$D$1000,$S134-4)),1),IF(ISNUMBER(INDEX($E$5:$E$1000,$S134-4)),DATE(YEAR(INDEX($E$5:$E$1000,$S134-4)),MONTH(INDEX($E$5:$E$1000,$S134-4)),1),MesCiclo)),IF(ISNUMBER($D134),DATE(YEAR($D134),MONTH($D134),1),IF(ISNUMBER($E134),DATE(YEAR($E134),MONTH($E134),1),MesCiclo))))</f>
        <v/>
      </c>
      <c r="R134" s="63">
        <f>IF(OR($Q134="",$Q134&lt;&gt;MesCiclo),"",COUNTIF($Q$5:$Q134,MesCiclo))</f>
        <v/>
      </c>
      <c r="S134" s="63">
        <f>IF($T134="","",IF($T134="Macro",ROW(),IFERROR(LOOKUP(2,1/($T$5:$T134="Macro"),ROW($T$5:$T134)),0)))</f>
        <v/>
      </c>
      <c r="T134" s="63">
        <f>IF(NOT((COUNTA($B134:$K134)+COUNTA($O134))&gt;0),"",IF($B134="Subactividad","Sub","Macro"))</f>
        <v/>
      </c>
      <c r="U134" s="63">
        <f>IF($T134="Macro",COUNTIFS($S$5:$S$1000,ROW(),$T$5:$T$1000,"Sub"),"")</f>
        <v/>
      </c>
      <c r="V134" s="63">
        <f>IF($T134="","",IF(ISNUMBER($F134),1,IFERROR(LOOKUP(2,1/($H134:$K134&lt;&gt;""),$H134:$K134),0)))</f>
        <v/>
      </c>
      <c r="W134" s="63">
        <f>IF($T134="","",IF(AND(ISNUMBER($F134),$F134&lt;=IF($Q134=MesCiclo,InicioCiclo,$Q134+MOD(2-WEEKDAY($Q134),7))+6),1,IF(ISNUMBER($H134),$H134,0)))</f>
        <v/>
      </c>
      <c r="X134" s="63">
        <f>IF($T134="","",IF(AND(ISNUMBER($F134),$F134&lt;=IF($Q134=MesCiclo,InicioCiclo,$Q134+MOD(2-WEEKDAY($Q134),7))+13),1,IF(ISNUMBER($I134),$I134,$W134)))</f>
        <v/>
      </c>
      <c r="Y134" s="63">
        <f>IF($T134="","",IF(AND(ISNUMBER($F134),$F134&lt;=IF($Q134=MesCiclo,InicioCiclo,$Q134+MOD(2-WEEKDAY($Q134),7))+20),1,IF(ISNUMBER($J134),$J134,$X134)))</f>
        <v/>
      </c>
      <c r="Z134" s="63">
        <f>IF($T134="","",IF(AND(ISNUMBER($F134),$F134&lt;=IF($Q134=MesCiclo,InicioCiclo,$Q134+MOD(2-WEEKDAY($Q134),7))+27),1,IF(ISNUMBER($K134),$K134,$Y134)))</f>
        <v/>
      </c>
      <c r="AA134" s="63">
        <f>IF($T134="","",IF(AND(ISNUMBER($F134),$F134&lt;=IF($Q134=MesCiclo,InicioCiclo,$Q134+MOD(2-WEEKDAY($Q134),7))+6),1,IF(N($U134)&gt;0,AVERAGEIFS($W$5:$W$1000,$S$5:$S$1000,ROW(),$T$5:$T$1000,"Sub"),$W134)))</f>
        <v/>
      </c>
      <c r="AB134" s="63">
        <f>IF($T134="","",IF(AND(ISNUMBER($F134),$F134&lt;=IF($Q134=MesCiclo,InicioCiclo,$Q134+MOD(2-WEEKDAY($Q134),7))+13),1,IF(N($U134)&gt;0,AVERAGEIFS($X$5:$X$1000,$S$5:$S$1000,ROW(),$T$5:$T$1000,"Sub"),$X134)))</f>
        <v/>
      </c>
      <c r="AC134" s="63">
        <f>IF($T134="","",IF(AND(ISNUMBER($F134),$F134&lt;=IF($Q134=MesCiclo,InicioCiclo,$Q134+MOD(2-WEEKDAY($Q134),7))+20),1,IF(N($U134)&gt;0,AVERAGEIFS($Y$5:$Y$1000,$S$5:$S$1000,ROW(),$T$5:$T$1000,"Sub"),$Y134)))</f>
        <v/>
      </c>
      <c r="AD134" s="63">
        <f>IF($T134="","",IF(AND(ISNUMBER($F134),$F134&lt;=IF($Q134=MesCiclo,InicioCiclo,$Q134+MOD(2-WEEKDAY($Q134),7))+27),1,IF(N($U134)&gt;0,AVERAGEIFS($Z$5:$Z$1000,$S$5:$S$1000,ROW(),$T$5:$T$1000,"Sub"),$Z134)))</f>
        <v/>
      </c>
      <c r="AE134" s="63">
        <f>IF($T134&lt;&gt;"Macro","",IF(COUNTIFS($Q$5:$Q$1000,$Q134,$T$5:$T$1000,"Macro",$G$5:$G$1000,"&gt;0")=0,1/COUNTIFS($Q$5:$Q$1000,$Q134,$T$5:$T$1000,"Macro"),IF(AND(ISNUMBER($G134),N($G134)&gt;0),$G134,SUMIFS($G$5:$G$1000,$Q$5:$Q$1000,$Q134,$T$5:$T$1000,"Macro")/COUNTIFS($Q$5:$Q$1000,$Q134,$T$5:$T$1000,"Macro",$G$5:$G$1000,"&gt;0"))/(COUNTIFS($Q$5:$Q$1000,$Q134,$T$5:$T$1000,"Macro")*SUMIFS($G$5:$G$1000,$Q$5:$Q$1000,$Q134,$T$5:$T$1000,"Macro")/COUNTIFS($Q$5:$Q$1000,$Q134,$T$5:$T$1000,"Macro",$G$5:$G$1000,"&gt;0"))))</f>
        <v/>
      </c>
    </row>
    <row r="135">
      <c r="A135" s="55">
        <f>IF(NOT((COUNTA($B135:$K135)+COUNTA($O135))&gt;0),"",IF($T135="Macro",COUNTIFS($T$5:$T135,"Macro",$Q$5:$Q135,$Q135),IF(N($S135)=0,"?",COUNTIFS(INDEX($T$5:$T$1000,1):INDEX($T$5:$T$1000,$S135-4),"Macro",INDEX($Q$5:$Q$1000,1):INDEX($Q$5:$Q$1000,$S135-4),INDEX($Q$5:$Q$1000,$S135-4))&amp;"."&amp;COUNTIFS($S$5:$S135,$S135,$T$5:$T135,"Sub"))))</f>
        <v/>
      </c>
      <c r="B135" s="56" t="n"/>
      <c r="C135" s="57" t="n"/>
      <c r="D135" s="58" t="n"/>
      <c r="E135" s="58" t="n"/>
      <c r="F135" s="58" t="n"/>
      <c r="G135" s="59" t="n"/>
      <c r="H135" s="59" t="n"/>
      <c r="I135" s="59" t="n"/>
      <c r="J135" s="59" t="n"/>
      <c r="K135" s="59" t="n"/>
      <c r="L135" s="60">
        <f>IF(NOT((COUNTA($B135:$K135)+COUNTA($O135))&gt;0),"",IF(ISNUMBER($F135),1,IF(N($U135)&gt;0,AVERAGEIFS($V$5:$V$1000,$S$5:$S$1000,ROW(),$T$5:$T$1000,"Sub"),$V135)))</f>
        <v/>
      </c>
      <c r="M135" s="55">
        <f>IF($L135="","",IF($L135&gt;=1,"Completado",IF($L135&gt;0,"En curso","Pendiente")))</f>
        <v/>
      </c>
      <c r="N135" s="55">
        <f>IF(NOT((COUNTA($B135:$K135)+COUNTA($O135))&gt;0),"",IF(ISNUMBER($F135),IF(AND(ISNUMBER($E135),$F135&gt;$E135),"Cumplida con "&amp;($F135-$E135)&amp;IF($F135-$E135=1," día"," días")&amp;" de retraso","Cumplida"),IF(N($L135)&gt;=1,"Cumplida",IF(NOT(ISNUMBER($E135)),"Sin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plazo")))))))</f>
        <v/>
      </c>
      <c r="O135" s="57" t="n"/>
      <c r="P135" s="61">
        <f>IF(NOT((COUNTA($B135:$K135)+COUNTA($O135))&gt;0),"",IF((IF($C135="","Falta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",""))="","✔ OK","⚠ "&amp;LEFT(IF($C135="","Falta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",""),LEN(IF($C135="","Falta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",""))-3)))</f>
        <v/>
      </c>
      <c r="Q135" s="62">
        <f>IF(NOT((COUNTA($B135:$K135)+COUNTA($O135))&gt;0),"",IF(AND($T135="Sub",N($S135)&gt;0),IF(ISNUMBER(INDEX($D$5:$D$1000,$S135-4)),DATE(YEAR(INDEX($D$5:$D$1000,$S135-4)),MONTH(INDEX($D$5:$D$1000,$S135-4)),1),IF(ISNUMBER(INDEX($E$5:$E$1000,$S135-4)),DATE(YEAR(INDEX($E$5:$E$1000,$S135-4)),MONTH(INDEX($E$5:$E$1000,$S135-4)),1),MesCiclo)),IF(ISNUMBER($D135),DATE(YEAR($D135),MONTH($D135),1),IF(ISNUMBER($E135),DATE(YEAR($E135),MONTH($E135),1),MesCiclo))))</f>
        <v/>
      </c>
      <c r="R135" s="63">
        <f>IF(OR($Q135="",$Q135&lt;&gt;MesCiclo),"",COUNTIF($Q$5:$Q135,MesCiclo))</f>
        <v/>
      </c>
      <c r="S135" s="63">
        <f>IF($T135="","",IF($T135="Macro",ROW(),IFERROR(LOOKUP(2,1/($T$5:$T135="Macro"),ROW($T$5:$T135)),0)))</f>
        <v/>
      </c>
      <c r="T135" s="63">
        <f>IF(NOT((COUNTA($B135:$K135)+COUNTA($O135))&gt;0),"",IF($B135="Subactividad","Sub","Macro"))</f>
        <v/>
      </c>
      <c r="U135" s="63">
        <f>IF($T135="Macro",COUNTIFS($S$5:$S$1000,ROW(),$T$5:$T$1000,"Sub"),"")</f>
        <v/>
      </c>
      <c r="V135" s="63">
        <f>IF($T135="","",IF(ISNUMBER($F135),1,IFERROR(LOOKUP(2,1/($H135:$K135&lt;&gt;""),$H135:$K135),0)))</f>
        <v/>
      </c>
      <c r="W135" s="63">
        <f>IF($T135="","",IF(AND(ISNUMBER($F135),$F135&lt;=IF($Q135=MesCiclo,InicioCiclo,$Q135+MOD(2-WEEKDAY($Q135),7))+6),1,IF(ISNUMBER($H135),$H135,0)))</f>
        <v/>
      </c>
      <c r="X135" s="63">
        <f>IF($T135="","",IF(AND(ISNUMBER($F135),$F135&lt;=IF($Q135=MesCiclo,InicioCiclo,$Q135+MOD(2-WEEKDAY($Q135),7))+13),1,IF(ISNUMBER($I135),$I135,$W135)))</f>
        <v/>
      </c>
      <c r="Y135" s="63">
        <f>IF($T135="","",IF(AND(ISNUMBER($F135),$F135&lt;=IF($Q135=MesCiclo,InicioCiclo,$Q135+MOD(2-WEEKDAY($Q135),7))+20),1,IF(ISNUMBER($J135),$J135,$X135)))</f>
        <v/>
      </c>
      <c r="Z135" s="63">
        <f>IF($T135="","",IF(AND(ISNUMBER($F135),$F135&lt;=IF($Q135=MesCiclo,InicioCiclo,$Q135+MOD(2-WEEKDAY($Q135),7))+27),1,IF(ISNUMBER($K135),$K135,$Y135)))</f>
        <v/>
      </c>
      <c r="AA135" s="63">
        <f>IF($T135="","",IF(AND(ISNUMBER($F135),$F135&lt;=IF($Q135=MesCiclo,InicioCiclo,$Q135+MOD(2-WEEKDAY($Q135),7))+6),1,IF(N($U135)&gt;0,AVERAGEIFS($W$5:$W$1000,$S$5:$S$1000,ROW(),$T$5:$T$1000,"Sub"),$W135)))</f>
        <v/>
      </c>
      <c r="AB135" s="63">
        <f>IF($T135="","",IF(AND(ISNUMBER($F135),$F135&lt;=IF($Q135=MesCiclo,InicioCiclo,$Q135+MOD(2-WEEKDAY($Q135),7))+13),1,IF(N($U135)&gt;0,AVERAGEIFS($X$5:$X$1000,$S$5:$S$1000,ROW(),$T$5:$T$1000,"Sub"),$X135)))</f>
        <v/>
      </c>
      <c r="AC135" s="63">
        <f>IF($T135="","",IF(AND(ISNUMBER($F135),$F135&lt;=IF($Q135=MesCiclo,InicioCiclo,$Q135+MOD(2-WEEKDAY($Q135),7))+20),1,IF(N($U135)&gt;0,AVERAGEIFS($Y$5:$Y$1000,$S$5:$S$1000,ROW(),$T$5:$T$1000,"Sub"),$Y135)))</f>
        <v/>
      </c>
      <c r="AD135" s="63">
        <f>IF($T135="","",IF(AND(ISNUMBER($F135),$F135&lt;=IF($Q135=MesCiclo,InicioCiclo,$Q135+MOD(2-WEEKDAY($Q135),7))+27),1,IF(N($U135)&gt;0,AVERAGEIFS($Z$5:$Z$1000,$S$5:$S$1000,ROW(),$T$5:$T$1000,"Sub"),$Z135)))</f>
        <v/>
      </c>
      <c r="AE135" s="63">
        <f>IF($T135&lt;&gt;"Macro","",IF(COUNTIFS($Q$5:$Q$1000,$Q135,$T$5:$T$1000,"Macro",$G$5:$G$1000,"&gt;0")=0,1/COUNTIFS($Q$5:$Q$1000,$Q135,$T$5:$T$1000,"Macro"),IF(AND(ISNUMBER($G135),N($G135)&gt;0),$G135,SUMIFS($G$5:$G$1000,$Q$5:$Q$1000,$Q135,$T$5:$T$1000,"Macro")/COUNTIFS($Q$5:$Q$1000,$Q135,$T$5:$T$1000,"Macro",$G$5:$G$1000,"&gt;0"))/(COUNTIFS($Q$5:$Q$1000,$Q135,$T$5:$T$1000,"Macro")*SUMIFS($G$5:$G$1000,$Q$5:$Q$1000,$Q135,$T$5:$T$1000,"Macro")/COUNTIFS($Q$5:$Q$1000,$Q135,$T$5:$T$1000,"Macro",$G$5:$G$1000,"&gt;0"))))</f>
        <v/>
      </c>
    </row>
    <row r="136">
      <c r="A136" s="55">
        <f>IF(NOT((COUNTA($B136:$K136)+COUNTA($O136))&gt;0),"",IF($T136="Macro",COUNTIFS($T$5:$T136,"Macro",$Q$5:$Q136,$Q136),IF(N($S136)=0,"?",COUNTIFS(INDEX($T$5:$T$1000,1):INDEX($T$5:$T$1000,$S136-4),"Macro",INDEX($Q$5:$Q$1000,1):INDEX($Q$5:$Q$1000,$S136-4),INDEX($Q$5:$Q$1000,$S136-4))&amp;"."&amp;COUNTIFS($S$5:$S136,$S136,$T$5:$T136,"Sub"))))</f>
        <v/>
      </c>
      <c r="B136" s="56" t="n"/>
      <c r="C136" s="57" t="n"/>
      <c r="D136" s="58" t="n"/>
      <c r="E136" s="58" t="n"/>
      <c r="F136" s="58" t="n"/>
      <c r="G136" s="59" t="n"/>
      <c r="H136" s="59" t="n"/>
      <c r="I136" s="59" t="n"/>
      <c r="J136" s="59" t="n"/>
      <c r="K136" s="59" t="n"/>
      <c r="L136" s="60">
        <f>IF(NOT((COUNTA($B136:$K136)+COUNTA($O136))&gt;0),"",IF(ISNUMBER($F136),1,IF(N($U136)&gt;0,AVERAGEIFS($V$5:$V$1000,$S$5:$S$1000,ROW(),$T$5:$T$1000,"Sub"),$V136)))</f>
        <v/>
      </c>
      <c r="M136" s="55">
        <f>IF($L136="","",IF($L136&gt;=1,"Completado",IF($L136&gt;0,"En curso","Pendiente")))</f>
        <v/>
      </c>
      <c r="N136" s="55">
        <f>IF(NOT((COUNTA($B136:$K136)+COUNTA($O136))&gt;0),"",IF(ISNUMBER($F136),IF(AND(ISNUMBER($E136),$F136&gt;$E136),"Cumplida con "&amp;($F136-$E136)&amp;IF($F136-$E136=1," día"," días")&amp;" de retraso","Cumplida"),IF(N($L136)&gt;=1,"Cumplida",IF(NOT(ISNUMBER($E136)),"Sin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plazo")))))))</f>
        <v/>
      </c>
      <c r="O136" s="57" t="n"/>
      <c r="P136" s="61">
        <f>IF(NOT((COUNTA($B136:$K136)+COUNTA($O136))&gt;0),"",IF((IF($C136="","Falta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",""))="","✔ OK","⚠ "&amp;LEFT(IF($C136="","Falta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",""),LEN(IF($C136="","Falta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",""))-3)))</f>
        <v/>
      </c>
      <c r="Q136" s="62">
        <f>IF(NOT((COUNTA($B136:$K136)+COUNTA($O136))&gt;0),"",IF(AND($T136="Sub",N($S136)&gt;0),IF(ISNUMBER(INDEX($D$5:$D$1000,$S136-4)),DATE(YEAR(INDEX($D$5:$D$1000,$S136-4)),MONTH(INDEX($D$5:$D$1000,$S136-4)),1),IF(ISNUMBER(INDEX($E$5:$E$1000,$S136-4)),DATE(YEAR(INDEX($E$5:$E$1000,$S136-4)),MONTH(INDEX($E$5:$E$1000,$S136-4)),1),MesCiclo)),IF(ISNUMBER($D136),DATE(YEAR($D136),MONTH($D136),1),IF(ISNUMBER($E136),DATE(YEAR($E136),MONTH($E136),1),MesCiclo))))</f>
        <v/>
      </c>
      <c r="R136" s="63">
        <f>IF(OR($Q136="",$Q136&lt;&gt;MesCiclo),"",COUNTIF($Q$5:$Q136,MesCiclo))</f>
        <v/>
      </c>
      <c r="S136" s="63">
        <f>IF($T136="","",IF($T136="Macro",ROW(),IFERROR(LOOKUP(2,1/($T$5:$T136="Macro"),ROW($T$5:$T136)),0)))</f>
        <v/>
      </c>
      <c r="T136" s="63">
        <f>IF(NOT((COUNTA($B136:$K136)+COUNTA($O136))&gt;0),"",IF($B136="Subactividad","Sub","Macro"))</f>
        <v/>
      </c>
      <c r="U136" s="63">
        <f>IF($T136="Macro",COUNTIFS($S$5:$S$1000,ROW(),$T$5:$T$1000,"Sub"),"")</f>
        <v/>
      </c>
      <c r="V136" s="63">
        <f>IF($T136="","",IF(ISNUMBER($F136),1,IFERROR(LOOKUP(2,1/($H136:$K136&lt;&gt;""),$H136:$K136),0)))</f>
        <v/>
      </c>
      <c r="W136" s="63">
        <f>IF($T136="","",IF(AND(ISNUMBER($F136),$F136&lt;=IF($Q136=MesCiclo,InicioCiclo,$Q136+MOD(2-WEEKDAY($Q136),7))+6),1,IF(ISNUMBER($H136),$H136,0)))</f>
        <v/>
      </c>
      <c r="X136" s="63">
        <f>IF($T136="","",IF(AND(ISNUMBER($F136),$F136&lt;=IF($Q136=MesCiclo,InicioCiclo,$Q136+MOD(2-WEEKDAY($Q136),7))+13),1,IF(ISNUMBER($I136),$I136,$W136)))</f>
        <v/>
      </c>
      <c r="Y136" s="63">
        <f>IF($T136="","",IF(AND(ISNUMBER($F136),$F136&lt;=IF($Q136=MesCiclo,InicioCiclo,$Q136+MOD(2-WEEKDAY($Q136),7))+20),1,IF(ISNUMBER($J136),$J136,$X136)))</f>
        <v/>
      </c>
      <c r="Z136" s="63">
        <f>IF($T136="","",IF(AND(ISNUMBER($F136),$F136&lt;=IF($Q136=MesCiclo,InicioCiclo,$Q136+MOD(2-WEEKDAY($Q136),7))+27),1,IF(ISNUMBER($K136),$K136,$Y136)))</f>
        <v/>
      </c>
      <c r="AA136" s="63">
        <f>IF($T136="","",IF(AND(ISNUMBER($F136),$F136&lt;=IF($Q136=MesCiclo,InicioCiclo,$Q136+MOD(2-WEEKDAY($Q136),7))+6),1,IF(N($U136)&gt;0,AVERAGEIFS($W$5:$W$1000,$S$5:$S$1000,ROW(),$T$5:$T$1000,"Sub"),$W136)))</f>
        <v/>
      </c>
      <c r="AB136" s="63">
        <f>IF($T136="","",IF(AND(ISNUMBER($F136),$F136&lt;=IF($Q136=MesCiclo,InicioCiclo,$Q136+MOD(2-WEEKDAY($Q136),7))+13),1,IF(N($U136)&gt;0,AVERAGEIFS($X$5:$X$1000,$S$5:$S$1000,ROW(),$T$5:$T$1000,"Sub"),$X136)))</f>
        <v/>
      </c>
      <c r="AC136" s="63">
        <f>IF($T136="","",IF(AND(ISNUMBER($F136),$F136&lt;=IF($Q136=MesCiclo,InicioCiclo,$Q136+MOD(2-WEEKDAY($Q136),7))+20),1,IF(N($U136)&gt;0,AVERAGEIFS($Y$5:$Y$1000,$S$5:$S$1000,ROW(),$T$5:$T$1000,"Sub"),$Y136)))</f>
        <v/>
      </c>
      <c r="AD136" s="63">
        <f>IF($T136="","",IF(AND(ISNUMBER($F136),$F136&lt;=IF($Q136=MesCiclo,InicioCiclo,$Q136+MOD(2-WEEKDAY($Q136),7))+27),1,IF(N($U136)&gt;0,AVERAGEIFS($Z$5:$Z$1000,$S$5:$S$1000,ROW(),$T$5:$T$1000,"Sub"),$Z136)))</f>
        <v/>
      </c>
      <c r="AE136" s="63">
        <f>IF($T136&lt;&gt;"Macro","",IF(COUNTIFS($Q$5:$Q$1000,$Q136,$T$5:$T$1000,"Macro",$G$5:$G$1000,"&gt;0")=0,1/COUNTIFS($Q$5:$Q$1000,$Q136,$T$5:$T$1000,"Macro"),IF(AND(ISNUMBER($G136),N($G136)&gt;0),$G136,SUMIFS($G$5:$G$1000,$Q$5:$Q$1000,$Q136,$T$5:$T$1000,"Macro")/COUNTIFS($Q$5:$Q$1000,$Q136,$T$5:$T$1000,"Macro",$G$5:$G$1000,"&gt;0"))/(COUNTIFS($Q$5:$Q$1000,$Q136,$T$5:$T$1000,"Macro")*SUMIFS($G$5:$G$1000,$Q$5:$Q$1000,$Q136,$T$5:$T$1000,"Macro")/COUNTIFS($Q$5:$Q$1000,$Q136,$T$5:$T$1000,"Macro",$G$5:$G$1000,"&gt;0"))))</f>
        <v/>
      </c>
    </row>
    <row r="137">
      <c r="A137" s="55">
        <f>IF(NOT((COUNTA($B137:$K137)+COUNTA($O137))&gt;0),"",IF($T137="Macro",COUNTIFS($T$5:$T137,"Macro",$Q$5:$Q137,$Q137),IF(N($S137)=0,"?",COUNTIFS(INDEX($T$5:$T$1000,1):INDEX($T$5:$T$1000,$S137-4),"Macro",INDEX($Q$5:$Q$1000,1):INDEX($Q$5:$Q$1000,$S137-4),INDEX($Q$5:$Q$1000,$S137-4))&amp;"."&amp;COUNTIFS($S$5:$S137,$S137,$T$5:$T137,"Sub"))))</f>
        <v/>
      </c>
      <c r="B137" s="56" t="n"/>
      <c r="C137" s="57" t="n"/>
      <c r="D137" s="58" t="n"/>
      <c r="E137" s="58" t="n"/>
      <c r="F137" s="58" t="n"/>
      <c r="G137" s="59" t="n"/>
      <c r="H137" s="59" t="n"/>
      <c r="I137" s="59" t="n"/>
      <c r="J137" s="59" t="n"/>
      <c r="K137" s="59" t="n"/>
      <c r="L137" s="60">
        <f>IF(NOT((COUNTA($B137:$K137)+COUNTA($O137))&gt;0),"",IF(ISNUMBER($F137),1,IF(N($U137)&gt;0,AVERAGEIFS($V$5:$V$1000,$S$5:$S$1000,ROW(),$T$5:$T$1000,"Sub"),$V137)))</f>
        <v/>
      </c>
      <c r="M137" s="55">
        <f>IF($L137="","",IF($L137&gt;=1,"Completado",IF($L137&gt;0,"En curso","Pendiente")))</f>
        <v/>
      </c>
      <c r="N137" s="55">
        <f>IF(NOT((COUNTA($B137:$K137)+COUNTA($O137))&gt;0),"",IF(ISNUMBER($F137),IF(AND(ISNUMBER($E137),$F137&gt;$E137),"Cumplida con "&amp;($F137-$E137)&amp;IF($F137-$E137=1," día"," días")&amp;" de retraso","Cumplida"),IF(N($L137)&gt;=1,"Cumplida",IF(NOT(ISNUMBER($E137)),"Sin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plazo")))))))</f>
        <v/>
      </c>
      <c r="O137" s="57" t="n"/>
      <c r="P137" s="61">
        <f>IF(NOT((COUNTA($B137:$K137)+COUNTA($O137))&gt;0),"",IF((IF($C137="","Falta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",""))="","✔ OK","⚠ "&amp;LEFT(IF($C137="","Falta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",""),LEN(IF($C137="","Falta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",""))-3)))</f>
        <v/>
      </c>
      <c r="Q137" s="62">
        <f>IF(NOT((COUNTA($B137:$K137)+COUNTA($O137))&gt;0),"",IF(AND($T137="Sub",N($S137)&gt;0),IF(ISNUMBER(INDEX($D$5:$D$1000,$S137-4)),DATE(YEAR(INDEX($D$5:$D$1000,$S137-4)),MONTH(INDEX($D$5:$D$1000,$S137-4)),1),IF(ISNUMBER(INDEX($E$5:$E$1000,$S137-4)),DATE(YEAR(INDEX($E$5:$E$1000,$S137-4)),MONTH(INDEX($E$5:$E$1000,$S137-4)),1),MesCiclo)),IF(ISNUMBER($D137),DATE(YEAR($D137),MONTH($D137),1),IF(ISNUMBER($E137),DATE(YEAR($E137),MONTH($E137),1),MesCiclo))))</f>
        <v/>
      </c>
      <c r="R137" s="63">
        <f>IF(OR($Q137="",$Q137&lt;&gt;MesCiclo),"",COUNTIF($Q$5:$Q137,MesCiclo))</f>
        <v/>
      </c>
      <c r="S137" s="63">
        <f>IF($T137="","",IF($T137="Macro",ROW(),IFERROR(LOOKUP(2,1/($T$5:$T137="Macro"),ROW($T$5:$T137)),0)))</f>
        <v/>
      </c>
      <c r="T137" s="63">
        <f>IF(NOT((COUNTA($B137:$K137)+COUNTA($O137))&gt;0),"",IF($B137="Subactividad","Sub","Macro"))</f>
        <v/>
      </c>
      <c r="U137" s="63">
        <f>IF($T137="Macro",COUNTIFS($S$5:$S$1000,ROW(),$T$5:$T$1000,"Sub"),"")</f>
        <v/>
      </c>
      <c r="V137" s="63">
        <f>IF($T137="","",IF(ISNUMBER($F137),1,IFERROR(LOOKUP(2,1/($H137:$K137&lt;&gt;""),$H137:$K137),0)))</f>
        <v/>
      </c>
      <c r="W137" s="63">
        <f>IF($T137="","",IF(AND(ISNUMBER($F137),$F137&lt;=IF($Q137=MesCiclo,InicioCiclo,$Q137+MOD(2-WEEKDAY($Q137),7))+6),1,IF(ISNUMBER($H137),$H137,0)))</f>
        <v/>
      </c>
      <c r="X137" s="63">
        <f>IF($T137="","",IF(AND(ISNUMBER($F137),$F137&lt;=IF($Q137=MesCiclo,InicioCiclo,$Q137+MOD(2-WEEKDAY($Q137),7))+13),1,IF(ISNUMBER($I137),$I137,$W137)))</f>
        <v/>
      </c>
      <c r="Y137" s="63">
        <f>IF($T137="","",IF(AND(ISNUMBER($F137),$F137&lt;=IF($Q137=MesCiclo,InicioCiclo,$Q137+MOD(2-WEEKDAY($Q137),7))+20),1,IF(ISNUMBER($J137),$J137,$X137)))</f>
        <v/>
      </c>
      <c r="Z137" s="63">
        <f>IF($T137="","",IF(AND(ISNUMBER($F137),$F137&lt;=IF($Q137=MesCiclo,InicioCiclo,$Q137+MOD(2-WEEKDAY($Q137),7))+27),1,IF(ISNUMBER($K137),$K137,$Y137)))</f>
        <v/>
      </c>
      <c r="AA137" s="63">
        <f>IF($T137="","",IF(AND(ISNUMBER($F137),$F137&lt;=IF($Q137=MesCiclo,InicioCiclo,$Q137+MOD(2-WEEKDAY($Q137),7))+6),1,IF(N($U137)&gt;0,AVERAGEIFS($W$5:$W$1000,$S$5:$S$1000,ROW(),$T$5:$T$1000,"Sub"),$W137)))</f>
        <v/>
      </c>
      <c r="AB137" s="63">
        <f>IF($T137="","",IF(AND(ISNUMBER($F137),$F137&lt;=IF($Q137=MesCiclo,InicioCiclo,$Q137+MOD(2-WEEKDAY($Q137),7))+13),1,IF(N($U137)&gt;0,AVERAGEIFS($X$5:$X$1000,$S$5:$S$1000,ROW(),$T$5:$T$1000,"Sub"),$X137)))</f>
        <v/>
      </c>
      <c r="AC137" s="63">
        <f>IF($T137="","",IF(AND(ISNUMBER($F137),$F137&lt;=IF($Q137=MesCiclo,InicioCiclo,$Q137+MOD(2-WEEKDAY($Q137),7))+20),1,IF(N($U137)&gt;0,AVERAGEIFS($Y$5:$Y$1000,$S$5:$S$1000,ROW(),$T$5:$T$1000,"Sub"),$Y137)))</f>
        <v/>
      </c>
      <c r="AD137" s="63">
        <f>IF($T137="","",IF(AND(ISNUMBER($F137),$F137&lt;=IF($Q137=MesCiclo,InicioCiclo,$Q137+MOD(2-WEEKDAY($Q137),7))+27),1,IF(N($U137)&gt;0,AVERAGEIFS($Z$5:$Z$1000,$S$5:$S$1000,ROW(),$T$5:$T$1000,"Sub"),$Z137)))</f>
        <v/>
      </c>
      <c r="AE137" s="63">
        <f>IF($T137&lt;&gt;"Macro","",IF(COUNTIFS($Q$5:$Q$1000,$Q137,$T$5:$T$1000,"Macro",$G$5:$G$1000,"&gt;0")=0,1/COUNTIFS($Q$5:$Q$1000,$Q137,$T$5:$T$1000,"Macro"),IF(AND(ISNUMBER($G137),N($G137)&gt;0),$G137,SUMIFS($G$5:$G$1000,$Q$5:$Q$1000,$Q137,$T$5:$T$1000,"Macro")/COUNTIFS($Q$5:$Q$1000,$Q137,$T$5:$T$1000,"Macro",$G$5:$G$1000,"&gt;0"))/(COUNTIFS($Q$5:$Q$1000,$Q137,$T$5:$T$1000,"Macro")*SUMIFS($G$5:$G$1000,$Q$5:$Q$1000,$Q137,$T$5:$T$1000,"Macro")/COUNTIFS($Q$5:$Q$1000,$Q137,$T$5:$T$1000,"Macro",$G$5:$G$1000,"&gt;0"))))</f>
        <v/>
      </c>
    </row>
    <row r="138">
      <c r="A138" s="55">
        <f>IF(NOT((COUNTA($B138:$K138)+COUNTA($O138))&gt;0),"",IF($T138="Macro",COUNTIFS($T$5:$T138,"Macro",$Q$5:$Q138,$Q138),IF(N($S138)=0,"?",COUNTIFS(INDEX($T$5:$T$1000,1):INDEX($T$5:$T$1000,$S138-4),"Macro",INDEX($Q$5:$Q$1000,1):INDEX($Q$5:$Q$1000,$S138-4),INDEX($Q$5:$Q$1000,$S138-4))&amp;"."&amp;COUNTIFS($S$5:$S138,$S138,$T$5:$T138,"Sub"))))</f>
        <v/>
      </c>
      <c r="B138" s="56" t="n"/>
      <c r="C138" s="57" t="n"/>
      <c r="D138" s="58" t="n"/>
      <c r="E138" s="58" t="n"/>
      <c r="F138" s="58" t="n"/>
      <c r="G138" s="59" t="n"/>
      <c r="H138" s="59" t="n"/>
      <c r="I138" s="59" t="n"/>
      <c r="J138" s="59" t="n"/>
      <c r="K138" s="59" t="n"/>
      <c r="L138" s="60">
        <f>IF(NOT((COUNTA($B138:$K138)+COUNTA($O138))&gt;0),"",IF(ISNUMBER($F138),1,IF(N($U138)&gt;0,AVERAGEIFS($V$5:$V$1000,$S$5:$S$1000,ROW(),$T$5:$T$1000,"Sub"),$V138)))</f>
        <v/>
      </c>
      <c r="M138" s="55">
        <f>IF($L138="","",IF($L138&gt;=1,"Completado",IF($L138&gt;0,"En curso","Pendiente")))</f>
        <v/>
      </c>
      <c r="N138" s="55">
        <f>IF(NOT((COUNTA($B138:$K138)+COUNTA($O138))&gt;0),"",IF(ISNUMBER($F138),IF(AND(ISNUMBER($E138),$F138&gt;$E138),"Cumplida con "&amp;($F138-$E138)&amp;IF($F138-$E138=1," día"," días")&amp;" de retraso","Cumplida"),IF(N($L138)&gt;=1,"Cumplida",IF(NOT(ISNUMBER($E138)),"Sin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plazo")))))))</f>
        <v/>
      </c>
      <c r="O138" s="57" t="n"/>
      <c r="P138" s="61">
        <f>IF(NOT((COUNTA($B138:$K138)+COUNTA($O138))&gt;0),"",IF((IF($C138="","Falta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",""))="","✔ OK","⚠ "&amp;LEFT(IF($C138="","Falta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",""),LEN(IF($C138="","Falta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",""))-3)))</f>
        <v/>
      </c>
      <c r="Q138" s="62">
        <f>IF(NOT((COUNTA($B138:$K138)+COUNTA($O138))&gt;0),"",IF(AND($T138="Sub",N($S138)&gt;0),IF(ISNUMBER(INDEX($D$5:$D$1000,$S138-4)),DATE(YEAR(INDEX($D$5:$D$1000,$S138-4)),MONTH(INDEX($D$5:$D$1000,$S138-4)),1),IF(ISNUMBER(INDEX($E$5:$E$1000,$S138-4)),DATE(YEAR(INDEX($E$5:$E$1000,$S138-4)),MONTH(INDEX($E$5:$E$1000,$S138-4)),1),MesCiclo)),IF(ISNUMBER($D138),DATE(YEAR($D138),MONTH($D138),1),IF(ISNUMBER($E138),DATE(YEAR($E138),MONTH($E138),1),MesCiclo))))</f>
        <v/>
      </c>
      <c r="R138" s="63">
        <f>IF(OR($Q138="",$Q138&lt;&gt;MesCiclo),"",COUNTIF($Q$5:$Q138,MesCiclo))</f>
        <v/>
      </c>
      <c r="S138" s="63">
        <f>IF($T138="","",IF($T138="Macro",ROW(),IFERROR(LOOKUP(2,1/($T$5:$T138="Macro"),ROW($T$5:$T138)),0)))</f>
        <v/>
      </c>
      <c r="T138" s="63">
        <f>IF(NOT((COUNTA($B138:$K138)+COUNTA($O138))&gt;0),"",IF($B138="Subactividad","Sub","Macro"))</f>
        <v/>
      </c>
      <c r="U138" s="63">
        <f>IF($T138="Macro",COUNTIFS($S$5:$S$1000,ROW(),$T$5:$T$1000,"Sub"),"")</f>
        <v/>
      </c>
      <c r="V138" s="63">
        <f>IF($T138="","",IF(ISNUMBER($F138),1,IFERROR(LOOKUP(2,1/($H138:$K138&lt;&gt;""),$H138:$K138),0)))</f>
        <v/>
      </c>
      <c r="W138" s="63">
        <f>IF($T138="","",IF(AND(ISNUMBER($F138),$F138&lt;=IF($Q138=MesCiclo,InicioCiclo,$Q138+MOD(2-WEEKDAY($Q138),7))+6),1,IF(ISNUMBER($H138),$H138,0)))</f>
        <v/>
      </c>
      <c r="X138" s="63">
        <f>IF($T138="","",IF(AND(ISNUMBER($F138),$F138&lt;=IF($Q138=MesCiclo,InicioCiclo,$Q138+MOD(2-WEEKDAY($Q138),7))+13),1,IF(ISNUMBER($I138),$I138,$W138)))</f>
        <v/>
      </c>
      <c r="Y138" s="63">
        <f>IF($T138="","",IF(AND(ISNUMBER($F138),$F138&lt;=IF($Q138=MesCiclo,InicioCiclo,$Q138+MOD(2-WEEKDAY($Q138),7))+20),1,IF(ISNUMBER($J138),$J138,$X138)))</f>
        <v/>
      </c>
      <c r="Z138" s="63">
        <f>IF($T138="","",IF(AND(ISNUMBER($F138),$F138&lt;=IF($Q138=MesCiclo,InicioCiclo,$Q138+MOD(2-WEEKDAY($Q138),7))+27),1,IF(ISNUMBER($K138),$K138,$Y138)))</f>
        <v/>
      </c>
      <c r="AA138" s="63">
        <f>IF($T138="","",IF(AND(ISNUMBER($F138),$F138&lt;=IF($Q138=MesCiclo,InicioCiclo,$Q138+MOD(2-WEEKDAY($Q138),7))+6),1,IF(N($U138)&gt;0,AVERAGEIFS($W$5:$W$1000,$S$5:$S$1000,ROW(),$T$5:$T$1000,"Sub"),$W138)))</f>
        <v/>
      </c>
      <c r="AB138" s="63">
        <f>IF($T138="","",IF(AND(ISNUMBER($F138),$F138&lt;=IF($Q138=MesCiclo,InicioCiclo,$Q138+MOD(2-WEEKDAY($Q138),7))+13),1,IF(N($U138)&gt;0,AVERAGEIFS($X$5:$X$1000,$S$5:$S$1000,ROW(),$T$5:$T$1000,"Sub"),$X138)))</f>
        <v/>
      </c>
      <c r="AC138" s="63">
        <f>IF($T138="","",IF(AND(ISNUMBER($F138),$F138&lt;=IF($Q138=MesCiclo,InicioCiclo,$Q138+MOD(2-WEEKDAY($Q138),7))+20),1,IF(N($U138)&gt;0,AVERAGEIFS($Y$5:$Y$1000,$S$5:$S$1000,ROW(),$T$5:$T$1000,"Sub"),$Y138)))</f>
        <v/>
      </c>
      <c r="AD138" s="63">
        <f>IF($T138="","",IF(AND(ISNUMBER($F138),$F138&lt;=IF($Q138=MesCiclo,InicioCiclo,$Q138+MOD(2-WEEKDAY($Q138),7))+27),1,IF(N($U138)&gt;0,AVERAGEIFS($Z$5:$Z$1000,$S$5:$S$1000,ROW(),$T$5:$T$1000,"Sub"),$Z138)))</f>
        <v/>
      </c>
      <c r="AE138" s="63">
        <f>IF($T138&lt;&gt;"Macro","",IF(COUNTIFS($Q$5:$Q$1000,$Q138,$T$5:$T$1000,"Macro",$G$5:$G$1000,"&gt;0")=0,1/COUNTIFS($Q$5:$Q$1000,$Q138,$T$5:$T$1000,"Macro"),IF(AND(ISNUMBER($G138),N($G138)&gt;0),$G138,SUMIFS($G$5:$G$1000,$Q$5:$Q$1000,$Q138,$T$5:$T$1000,"Macro")/COUNTIFS($Q$5:$Q$1000,$Q138,$T$5:$T$1000,"Macro",$G$5:$G$1000,"&gt;0"))/(COUNTIFS($Q$5:$Q$1000,$Q138,$T$5:$T$1000,"Macro")*SUMIFS($G$5:$G$1000,$Q$5:$Q$1000,$Q138,$T$5:$T$1000,"Macro")/COUNTIFS($Q$5:$Q$1000,$Q138,$T$5:$T$1000,"Macro",$G$5:$G$1000,"&gt;0"))))</f>
        <v/>
      </c>
    </row>
    <row r="139">
      <c r="A139" s="55">
        <f>IF(NOT((COUNTA($B139:$K139)+COUNTA($O139))&gt;0),"",IF($T139="Macro",COUNTIFS($T$5:$T139,"Macro",$Q$5:$Q139,$Q139),IF(N($S139)=0,"?",COUNTIFS(INDEX($T$5:$T$1000,1):INDEX($T$5:$T$1000,$S139-4),"Macro",INDEX($Q$5:$Q$1000,1):INDEX($Q$5:$Q$1000,$S139-4),INDEX($Q$5:$Q$1000,$S139-4))&amp;"."&amp;COUNTIFS($S$5:$S139,$S139,$T$5:$T139,"Sub"))))</f>
        <v/>
      </c>
      <c r="B139" s="56" t="n"/>
      <c r="C139" s="57" t="n"/>
      <c r="D139" s="58" t="n"/>
      <c r="E139" s="58" t="n"/>
      <c r="F139" s="58" t="n"/>
      <c r="G139" s="59" t="n"/>
      <c r="H139" s="59" t="n"/>
      <c r="I139" s="59" t="n"/>
      <c r="J139" s="59" t="n"/>
      <c r="K139" s="59" t="n"/>
      <c r="L139" s="60">
        <f>IF(NOT((COUNTA($B139:$K139)+COUNTA($O139))&gt;0),"",IF(ISNUMBER($F139),1,IF(N($U139)&gt;0,AVERAGEIFS($V$5:$V$1000,$S$5:$S$1000,ROW(),$T$5:$T$1000,"Sub"),$V139)))</f>
        <v/>
      </c>
      <c r="M139" s="55">
        <f>IF($L139="","",IF($L139&gt;=1,"Completado",IF($L139&gt;0,"En curso","Pendiente")))</f>
        <v/>
      </c>
      <c r="N139" s="55">
        <f>IF(NOT((COUNTA($B139:$K139)+COUNTA($O139))&gt;0),"",IF(ISNUMBER($F139),IF(AND(ISNUMBER($E139),$F139&gt;$E139),"Cumplida con "&amp;($F139-$E139)&amp;IF($F139-$E139=1," día"," días")&amp;" de retraso","Cumplida"),IF(N($L139)&gt;=1,"Cumplida",IF(NOT(ISNUMBER($E139)),"Sin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plazo")))))))</f>
        <v/>
      </c>
      <c r="O139" s="57" t="n"/>
      <c r="P139" s="61">
        <f>IF(NOT((COUNTA($B139:$K139)+COUNTA($O139))&gt;0),"",IF((IF($C139="","Falta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",""))="","✔ OK","⚠ "&amp;LEFT(IF($C139="","Falta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",""),LEN(IF($C139="","Falta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",""))-3)))</f>
        <v/>
      </c>
      <c r="Q139" s="62">
        <f>IF(NOT((COUNTA($B139:$K139)+COUNTA($O139))&gt;0),"",IF(AND($T139="Sub",N($S139)&gt;0),IF(ISNUMBER(INDEX($D$5:$D$1000,$S139-4)),DATE(YEAR(INDEX($D$5:$D$1000,$S139-4)),MONTH(INDEX($D$5:$D$1000,$S139-4)),1),IF(ISNUMBER(INDEX($E$5:$E$1000,$S139-4)),DATE(YEAR(INDEX($E$5:$E$1000,$S139-4)),MONTH(INDEX($E$5:$E$1000,$S139-4)),1),MesCiclo)),IF(ISNUMBER($D139),DATE(YEAR($D139),MONTH($D139),1),IF(ISNUMBER($E139),DATE(YEAR($E139),MONTH($E139),1),MesCiclo))))</f>
        <v/>
      </c>
      <c r="R139" s="63">
        <f>IF(OR($Q139="",$Q139&lt;&gt;MesCiclo),"",COUNTIF($Q$5:$Q139,MesCiclo))</f>
        <v/>
      </c>
      <c r="S139" s="63">
        <f>IF($T139="","",IF($T139="Macro",ROW(),IFERROR(LOOKUP(2,1/($T$5:$T139="Macro"),ROW($T$5:$T139)),0)))</f>
        <v/>
      </c>
      <c r="T139" s="63">
        <f>IF(NOT((COUNTA($B139:$K139)+COUNTA($O139))&gt;0),"",IF($B139="Subactividad","Sub","Macro"))</f>
        <v/>
      </c>
      <c r="U139" s="63">
        <f>IF($T139="Macro",COUNTIFS($S$5:$S$1000,ROW(),$T$5:$T$1000,"Sub"),"")</f>
        <v/>
      </c>
      <c r="V139" s="63">
        <f>IF($T139="","",IF(ISNUMBER($F139),1,IFERROR(LOOKUP(2,1/($H139:$K139&lt;&gt;""),$H139:$K139),0)))</f>
        <v/>
      </c>
      <c r="W139" s="63">
        <f>IF($T139="","",IF(AND(ISNUMBER($F139),$F139&lt;=IF($Q139=MesCiclo,InicioCiclo,$Q139+MOD(2-WEEKDAY($Q139),7))+6),1,IF(ISNUMBER($H139),$H139,0)))</f>
        <v/>
      </c>
      <c r="X139" s="63">
        <f>IF($T139="","",IF(AND(ISNUMBER($F139),$F139&lt;=IF($Q139=MesCiclo,InicioCiclo,$Q139+MOD(2-WEEKDAY($Q139),7))+13),1,IF(ISNUMBER($I139),$I139,$W139)))</f>
        <v/>
      </c>
      <c r="Y139" s="63">
        <f>IF($T139="","",IF(AND(ISNUMBER($F139),$F139&lt;=IF($Q139=MesCiclo,InicioCiclo,$Q139+MOD(2-WEEKDAY($Q139),7))+20),1,IF(ISNUMBER($J139),$J139,$X139)))</f>
        <v/>
      </c>
      <c r="Z139" s="63">
        <f>IF($T139="","",IF(AND(ISNUMBER($F139),$F139&lt;=IF($Q139=MesCiclo,InicioCiclo,$Q139+MOD(2-WEEKDAY($Q139),7))+27),1,IF(ISNUMBER($K139),$K139,$Y139)))</f>
        <v/>
      </c>
      <c r="AA139" s="63">
        <f>IF($T139="","",IF(AND(ISNUMBER($F139),$F139&lt;=IF($Q139=MesCiclo,InicioCiclo,$Q139+MOD(2-WEEKDAY($Q139),7))+6),1,IF(N($U139)&gt;0,AVERAGEIFS($W$5:$W$1000,$S$5:$S$1000,ROW(),$T$5:$T$1000,"Sub"),$W139)))</f>
        <v/>
      </c>
      <c r="AB139" s="63">
        <f>IF($T139="","",IF(AND(ISNUMBER($F139),$F139&lt;=IF($Q139=MesCiclo,InicioCiclo,$Q139+MOD(2-WEEKDAY($Q139),7))+13),1,IF(N($U139)&gt;0,AVERAGEIFS($X$5:$X$1000,$S$5:$S$1000,ROW(),$T$5:$T$1000,"Sub"),$X139)))</f>
        <v/>
      </c>
      <c r="AC139" s="63">
        <f>IF($T139="","",IF(AND(ISNUMBER($F139),$F139&lt;=IF($Q139=MesCiclo,InicioCiclo,$Q139+MOD(2-WEEKDAY($Q139),7))+20),1,IF(N($U139)&gt;0,AVERAGEIFS($Y$5:$Y$1000,$S$5:$S$1000,ROW(),$T$5:$T$1000,"Sub"),$Y139)))</f>
        <v/>
      </c>
      <c r="AD139" s="63">
        <f>IF($T139="","",IF(AND(ISNUMBER($F139),$F139&lt;=IF($Q139=MesCiclo,InicioCiclo,$Q139+MOD(2-WEEKDAY($Q139),7))+27),1,IF(N($U139)&gt;0,AVERAGEIFS($Z$5:$Z$1000,$S$5:$S$1000,ROW(),$T$5:$T$1000,"Sub"),$Z139)))</f>
        <v/>
      </c>
      <c r="AE139" s="63">
        <f>IF($T139&lt;&gt;"Macro","",IF(COUNTIFS($Q$5:$Q$1000,$Q139,$T$5:$T$1000,"Macro",$G$5:$G$1000,"&gt;0")=0,1/COUNTIFS($Q$5:$Q$1000,$Q139,$T$5:$T$1000,"Macro"),IF(AND(ISNUMBER($G139),N($G139)&gt;0),$G139,SUMIFS($G$5:$G$1000,$Q$5:$Q$1000,$Q139,$T$5:$T$1000,"Macro")/COUNTIFS($Q$5:$Q$1000,$Q139,$T$5:$T$1000,"Macro",$G$5:$G$1000,"&gt;0"))/(COUNTIFS($Q$5:$Q$1000,$Q139,$T$5:$T$1000,"Macro")*SUMIFS($G$5:$G$1000,$Q$5:$Q$1000,$Q139,$T$5:$T$1000,"Macro")/COUNTIFS($Q$5:$Q$1000,$Q139,$T$5:$T$1000,"Macro",$G$5:$G$1000,"&gt;0"))))</f>
        <v/>
      </c>
    </row>
    <row r="140">
      <c r="A140" s="55">
        <f>IF(NOT((COUNTA($B140:$K140)+COUNTA($O140))&gt;0),"",IF($T140="Macro",COUNTIFS($T$5:$T140,"Macro",$Q$5:$Q140,$Q140),IF(N($S140)=0,"?",COUNTIFS(INDEX($T$5:$T$1000,1):INDEX($T$5:$T$1000,$S140-4),"Macro",INDEX($Q$5:$Q$1000,1):INDEX($Q$5:$Q$1000,$S140-4),INDEX($Q$5:$Q$1000,$S140-4))&amp;"."&amp;COUNTIFS($S$5:$S140,$S140,$T$5:$T140,"Sub"))))</f>
        <v/>
      </c>
      <c r="B140" s="56" t="n"/>
      <c r="C140" s="57" t="n"/>
      <c r="D140" s="58" t="n"/>
      <c r="E140" s="58" t="n"/>
      <c r="F140" s="58" t="n"/>
      <c r="G140" s="59" t="n"/>
      <c r="H140" s="59" t="n"/>
      <c r="I140" s="59" t="n"/>
      <c r="J140" s="59" t="n"/>
      <c r="K140" s="59" t="n"/>
      <c r="L140" s="60">
        <f>IF(NOT((COUNTA($B140:$K140)+COUNTA($O140))&gt;0),"",IF(ISNUMBER($F140),1,IF(N($U140)&gt;0,AVERAGEIFS($V$5:$V$1000,$S$5:$S$1000,ROW(),$T$5:$T$1000,"Sub"),$V140)))</f>
        <v/>
      </c>
      <c r="M140" s="55">
        <f>IF($L140="","",IF($L140&gt;=1,"Completado",IF($L140&gt;0,"En curso","Pendiente")))</f>
        <v/>
      </c>
      <c r="N140" s="55">
        <f>IF(NOT((COUNTA($B140:$K140)+COUNTA($O140))&gt;0),"",IF(ISNUMBER($F140),IF(AND(ISNUMBER($E140),$F140&gt;$E140),"Cumplida con "&amp;($F140-$E140)&amp;IF($F140-$E140=1," día"," días")&amp;" de retraso","Cumplida"),IF(N($L140)&gt;=1,"Cumplida",IF(NOT(ISNUMBER($E140)),"Sin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plazo")))))))</f>
        <v/>
      </c>
      <c r="O140" s="57" t="n"/>
      <c r="P140" s="61">
        <f>IF(NOT((COUNTA($B140:$K140)+COUNTA($O140))&gt;0),"",IF((IF($C140="","Falta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",""))="","✔ OK","⚠ "&amp;LEFT(IF($C140="","Falta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",""),LEN(IF($C140="","Falta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",""))-3)))</f>
        <v/>
      </c>
      <c r="Q140" s="62">
        <f>IF(NOT((COUNTA($B140:$K140)+COUNTA($O140))&gt;0),"",IF(AND($T140="Sub",N($S140)&gt;0),IF(ISNUMBER(INDEX($D$5:$D$1000,$S140-4)),DATE(YEAR(INDEX($D$5:$D$1000,$S140-4)),MONTH(INDEX($D$5:$D$1000,$S140-4)),1),IF(ISNUMBER(INDEX($E$5:$E$1000,$S140-4)),DATE(YEAR(INDEX($E$5:$E$1000,$S140-4)),MONTH(INDEX($E$5:$E$1000,$S140-4)),1),MesCiclo)),IF(ISNUMBER($D140),DATE(YEAR($D140),MONTH($D140),1),IF(ISNUMBER($E140),DATE(YEAR($E140),MONTH($E140),1),MesCiclo))))</f>
        <v/>
      </c>
      <c r="R140" s="63">
        <f>IF(OR($Q140="",$Q140&lt;&gt;MesCiclo),"",COUNTIF($Q$5:$Q140,MesCiclo))</f>
        <v/>
      </c>
      <c r="S140" s="63">
        <f>IF($T140="","",IF($T140="Macro",ROW(),IFERROR(LOOKUP(2,1/($T$5:$T140="Macro"),ROW($T$5:$T140)),0)))</f>
        <v/>
      </c>
      <c r="T140" s="63">
        <f>IF(NOT((COUNTA($B140:$K140)+COUNTA($O140))&gt;0),"",IF($B140="Subactividad","Sub","Macro"))</f>
        <v/>
      </c>
      <c r="U140" s="63">
        <f>IF($T140="Macro",COUNTIFS($S$5:$S$1000,ROW(),$T$5:$T$1000,"Sub"),"")</f>
        <v/>
      </c>
      <c r="V140" s="63">
        <f>IF($T140="","",IF(ISNUMBER($F140),1,IFERROR(LOOKUP(2,1/($H140:$K140&lt;&gt;""),$H140:$K140),0)))</f>
        <v/>
      </c>
      <c r="W140" s="63">
        <f>IF($T140="","",IF(AND(ISNUMBER($F140),$F140&lt;=IF($Q140=MesCiclo,InicioCiclo,$Q140+MOD(2-WEEKDAY($Q140),7))+6),1,IF(ISNUMBER($H140),$H140,0)))</f>
        <v/>
      </c>
      <c r="X140" s="63">
        <f>IF($T140="","",IF(AND(ISNUMBER($F140),$F140&lt;=IF($Q140=MesCiclo,InicioCiclo,$Q140+MOD(2-WEEKDAY($Q140),7))+13),1,IF(ISNUMBER($I140),$I140,$W140)))</f>
        <v/>
      </c>
      <c r="Y140" s="63">
        <f>IF($T140="","",IF(AND(ISNUMBER($F140),$F140&lt;=IF($Q140=MesCiclo,InicioCiclo,$Q140+MOD(2-WEEKDAY($Q140),7))+20),1,IF(ISNUMBER($J140),$J140,$X140)))</f>
        <v/>
      </c>
      <c r="Z140" s="63">
        <f>IF($T140="","",IF(AND(ISNUMBER($F140),$F140&lt;=IF($Q140=MesCiclo,InicioCiclo,$Q140+MOD(2-WEEKDAY($Q140),7))+27),1,IF(ISNUMBER($K140),$K140,$Y140)))</f>
        <v/>
      </c>
      <c r="AA140" s="63">
        <f>IF($T140="","",IF(AND(ISNUMBER($F140),$F140&lt;=IF($Q140=MesCiclo,InicioCiclo,$Q140+MOD(2-WEEKDAY($Q140),7))+6),1,IF(N($U140)&gt;0,AVERAGEIFS($W$5:$W$1000,$S$5:$S$1000,ROW(),$T$5:$T$1000,"Sub"),$W140)))</f>
        <v/>
      </c>
      <c r="AB140" s="63">
        <f>IF($T140="","",IF(AND(ISNUMBER($F140),$F140&lt;=IF($Q140=MesCiclo,InicioCiclo,$Q140+MOD(2-WEEKDAY($Q140),7))+13),1,IF(N($U140)&gt;0,AVERAGEIFS($X$5:$X$1000,$S$5:$S$1000,ROW(),$T$5:$T$1000,"Sub"),$X140)))</f>
        <v/>
      </c>
      <c r="AC140" s="63">
        <f>IF($T140="","",IF(AND(ISNUMBER($F140),$F140&lt;=IF($Q140=MesCiclo,InicioCiclo,$Q140+MOD(2-WEEKDAY($Q140),7))+20),1,IF(N($U140)&gt;0,AVERAGEIFS($Y$5:$Y$1000,$S$5:$S$1000,ROW(),$T$5:$T$1000,"Sub"),$Y140)))</f>
        <v/>
      </c>
      <c r="AD140" s="63">
        <f>IF($T140="","",IF(AND(ISNUMBER($F140),$F140&lt;=IF($Q140=MesCiclo,InicioCiclo,$Q140+MOD(2-WEEKDAY($Q140),7))+27),1,IF(N($U140)&gt;0,AVERAGEIFS($Z$5:$Z$1000,$S$5:$S$1000,ROW(),$T$5:$T$1000,"Sub"),$Z140)))</f>
        <v/>
      </c>
      <c r="AE140" s="63">
        <f>IF($T140&lt;&gt;"Macro","",IF(COUNTIFS($Q$5:$Q$1000,$Q140,$T$5:$T$1000,"Macro",$G$5:$G$1000,"&gt;0")=0,1/COUNTIFS($Q$5:$Q$1000,$Q140,$T$5:$T$1000,"Macro"),IF(AND(ISNUMBER($G140),N($G140)&gt;0),$G140,SUMIFS($G$5:$G$1000,$Q$5:$Q$1000,$Q140,$T$5:$T$1000,"Macro")/COUNTIFS($Q$5:$Q$1000,$Q140,$T$5:$T$1000,"Macro",$G$5:$G$1000,"&gt;0"))/(COUNTIFS($Q$5:$Q$1000,$Q140,$T$5:$T$1000,"Macro")*SUMIFS($G$5:$G$1000,$Q$5:$Q$1000,$Q140,$T$5:$T$1000,"Macro")/COUNTIFS($Q$5:$Q$1000,$Q140,$T$5:$T$1000,"Macro",$G$5:$G$1000,"&gt;0"))))</f>
        <v/>
      </c>
    </row>
    <row r="141">
      <c r="A141" s="55">
        <f>IF(NOT((COUNTA($B141:$K141)+COUNTA($O141))&gt;0),"",IF($T141="Macro",COUNTIFS($T$5:$T141,"Macro",$Q$5:$Q141,$Q141),IF(N($S141)=0,"?",COUNTIFS(INDEX($T$5:$T$1000,1):INDEX($T$5:$T$1000,$S141-4),"Macro",INDEX($Q$5:$Q$1000,1):INDEX($Q$5:$Q$1000,$S141-4),INDEX($Q$5:$Q$1000,$S141-4))&amp;"."&amp;COUNTIFS($S$5:$S141,$S141,$T$5:$T141,"Sub"))))</f>
        <v/>
      </c>
      <c r="B141" s="56" t="n"/>
      <c r="C141" s="57" t="n"/>
      <c r="D141" s="58" t="n"/>
      <c r="E141" s="58" t="n"/>
      <c r="F141" s="58" t="n"/>
      <c r="G141" s="59" t="n"/>
      <c r="H141" s="59" t="n"/>
      <c r="I141" s="59" t="n"/>
      <c r="J141" s="59" t="n"/>
      <c r="K141" s="59" t="n"/>
      <c r="L141" s="60">
        <f>IF(NOT((COUNTA($B141:$K141)+COUNTA($O141))&gt;0),"",IF(ISNUMBER($F141),1,IF(N($U141)&gt;0,AVERAGEIFS($V$5:$V$1000,$S$5:$S$1000,ROW(),$T$5:$T$1000,"Sub"),$V141)))</f>
        <v/>
      </c>
      <c r="M141" s="55">
        <f>IF($L141="","",IF($L141&gt;=1,"Completado",IF($L141&gt;0,"En curso","Pendiente")))</f>
        <v/>
      </c>
      <c r="N141" s="55">
        <f>IF(NOT((COUNTA($B141:$K141)+COUNTA($O141))&gt;0),"",IF(ISNUMBER($F141),IF(AND(ISNUMBER($E141),$F141&gt;$E141),"Cumplida con "&amp;($F141-$E141)&amp;IF($F141-$E141=1," día"," días")&amp;" de retraso","Cumplida"),IF(N($L141)&gt;=1,"Cumplida",IF(NOT(ISNUMBER($E141)),"Sin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plazo")))))))</f>
        <v/>
      </c>
      <c r="O141" s="57" t="n"/>
      <c r="P141" s="61">
        <f>IF(NOT((COUNTA($B141:$K141)+COUNTA($O141))&gt;0),"",IF((IF($C141="","Falta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",""))="","✔ OK","⚠ "&amp;LEFT(IF($C141="","Falta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",""),LEN(IF($C141="","Falta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",""))-3)))</f>
        <v/>
      </c>
      <c r="Q141" s="62">
        <f>IF(NOT((COUNTA($B141:$K141)+COUNTA($O141))&gt;0),"",IF(AND($T141="Sub",N($S141)&gt;0),IF(ISNUMBER(INDEX($D$5:$D$1000,$S141-4)),DATE(YEAR(INDEX($D$5:$D$1000,$S141-4)),MONTH(INDEX($D$5:$D$1000,$S141-4)),1),IF(ISNUMBER(INDEX($E$5:$E$1000,$S141-4)),DATE(YEAR(INDEX($E$5:$E$1000,$S141-4)),MONTH(INDEX($E$5:$E$1000,$S141-4)),1),MesCiclo)),IF(ISNUMBER($D141),DATE(YEAR($D141),MONTH($D141),1),IF(ISNUMBER($E141),DATE(YEAR($E141),MONTH($E141),1),MesCiclo))))</f>
        <v/>
      </c>
      <c r="R141" s="63">
        <f>IF(OR($Q141="",$Q141&lt;&gt;MesCiclo),"",COUNTIF($Q$5:$Q141,MesCiclo))</f>
        <v/>
      </c>
      <c r="S141" s="63">
        <f>IF($T141="","",IF($T141="Macro",ROW(),IFERROR(LOOKUP(2,1/($T$5:$T141="Macro"),ROW($T$5:$T141)),0)))</f>
        <v/>
      </c>
      <c r="T141" s="63">
        <f>IF(NOT((COUNTA($B141:$K141)+COUNTA($O141))&gt;0),"",IF($B141="Subactividad","Sub","Macro"))</f>
        <v/>
      </c>
      <c r="U141" s="63">
        <f>IF($T141="Macro",COUNTIFS($S$5:$S$1000,ROW(),$T$5:$T$1000,"Sub"),"")</f>
        <v/>
      </c>
      <c r="V141" s="63">
        <f>IF($T141="","",IF(ISNUMBER($F141),1,IFERROR(LOOKUP(2,1/($H141:$K141&lt;&gt;""),$H141:$K141),0)))</f>
        <v/>
      </c>
      <c r="W141" s="63">
        <f>IF($T141="","",IF(AND(ISNUMBER($F141),$F141&lt;=IF($Q141=MesCiclo,InicioCiclo,$Q141+MOD(2-WEEKDAY($Q141),7))+6),1,IF(ISNUMBER($H141),$H141,0)))</f>
        <v/>
      </c>
      <c r="X141" s="63">
        <f>IF($T141="","",IF(AND(ISNUMBER($F141),$F141&lt;=IF($Q141=MesCiclo,InicioCiclo,$Q141+MOD(2-WEEKDAY($Q141),7))+13),1,IF(ISNUMBER($I141),$I141,$W141)))</f>
        <v/>
      </c>
      <c r="Y141" s="63">
        <f>IF($T141="","",IF(AND(ISNUMBER($F141),$F141&lt;=IF($Q141=MesCiclo,InicioCiclo,$Q141+MOD(2-WEEKDAY($Q141),7))+20),1,IF(ISNUMBER($J141),$J141,$X141)))</f>
        <v/>
      </c>
      <c r="Z141" s="63">
        <f>IF($T141="","",IF(AND(ISNUMBER($F141),$F141&lt;=IF($Q141=MesCiclo,InicioCiclo,$Q141+MOD(2-WEEKDAY($Q141),7))+27),1,IF(ISNUMBER($K141),$K141,$Y141)))</f>
        <v/>
      </c>
      <c r="AA141" s="63">
        <f>IF($T141="","",IF(AND(ISNUMBER($F141),$F141&lt;=IF($Q141=MesCiclo,InicioCiclo,$Q141+MOD(2-WEEKDAY($Q141),7))+6),1,IF(N($U141)&gt;0,AVERAGEIFS($W$5:$W$1000,$S$5:$S$1000,ROW(),$T$5:$T$1000,"Sub"),$W141)))</f>
        <v/>
      </c>
      <c r="AB141" s="63">
        <f>IF($T141="","",IF(AND(ISNUMBER($F141),$F141&lt;=IF($Q141=MesCiclo,InicioCiclo,$Q141+MOD(2-WEEKDAY($Q141),7))+13),1,IF(N($U141)&gt;0,AVERAGEIFS($X$5:$X$1000,$S$5:$S$1000,ROW(),$T$5:$T$1000,"Sub"),$X141)))</f>
        <v/>
      </c>
      <c r="AC141" s="63">
        <f>IF($T141="","",IF(AND(ISNUMBER($F141),$F141&lt;=IF($Q141=MesCiclo,InicioCiclo,$Q141+MOD(2-WEEKDAY($Q141),7))+20),1,IF(N($U141)&gt;0,AVERAGEIFS($Y$5:$Y$1000,$S$5:$S$1000,ROW(),$T$5:$T$1000,"Sub"),$Y141)))</f>
        <v/>
      </c>
      <c r="AD141" s="63">
        <f>IF($T141="","",IF(AND(ISNUMBER($F141),$F141&lt;=IF($Q141=MesCiclo,InicioCiclo,$Q141+MOD(2-WEEKDAY($Q141),7))+27),1,IF(N($U141)&gt;0,AVERAGEIFS($Z$5:$Z$1000,$S$5:$S$1000,ROW(),$T$5:$T$1000,"Sub"),$Z141)))</f>
        <v/>
      </c>
      <c r="AE141" s="63">
        <f>IF($T141&lt;&gt;"Macro","",IF(COUNTIFS($Q$5:$Q$1000,$Q141,$T$5:$T$1000,"Macro",$G$5:$G$1000,"&gt;0")=0,1/COUNTIFS($Q$5:$Q$1000,$Q141,$T$5:$T$1000,"Macro"),IF(AND(ISNUMBER($G141),N($G141)&gt;0),$G141,SUMIFS($G$5:$G$1000,$Q$5:$Q$1000,$Q141,$T$5:$T$1000,"Macro")/COUNTIFS($Q$5:$Q$1000,$Q141,$T$5:$T$1000,"Macro",$G$5:$G$1000,"&gt;0"))/(COUNTIFS($Q$5:$Q$1000,$Q141,$T$5:$T$1000,"Macro")*SUMIFS($G$5:$G$1000,$Q$5:$Q$1000,$Q141,$T$5:$T$1000,"Macro")/COUNTIFS($Q$5:$Q$1000,$Q141,$T$5:$T$1000,"Macro",$G$5:$G$1000,"&gt;0"))))</f>
        <v/>
      </c>
    </row>
    <row r="142">
      <c r="A142" s="55">
        <f>IF(NOT((COUNTA($B142:$K142)+COUNTA($O142))&gt;0),"",IF($T142="Macro",COUNTIFS($T$5:$T142,"Macro",$Q$5:$Q142,$Q142),IF(N($S142)=0,"?",COUNTIFS(INDEX($T$5:$T$1000,1):INDEX($T$5:$T$1000,$S142-4),"Macro",INDEX($Q$5:$Q$1000,1):INDEX($Q$5:$Q$1000,$S142-4),INDEX($Q$5:$Q$1000,$S142-4))&amp;"."&amp;COUNTIFS($S$5:$S142,$S142,$T$5:$T142,"Sub"))))</f>
        <v/>
      </c>
      <c r="B142" s="56" t="n"/>
      <c r="C142" s="57" t="n"/>
      <c r="D142" s="58" t="n"/>
      <c r="E142" s="58" t="n"/>
      <c r="F142" s="58" t="n"/>
      <c r="G142" s="59" t="n"/>
      <c r="H142" s="59" t="n"/>
      <c r="I142" s="59" t="n"/>
      <c r="J142" s="59" t="n"/>
      <c r="K142" s="59" t="n"/>
      <c r="L142" s="60">
        <f>IF(NOT((COUNTA($B142:$K142)+COUNTA($O142))&gt;0),"",IF(ISNUMBER($F142),1,IF(N($U142)&gt;0,AVERAGEIFS($V$5:$V$1000,$S$5:$S$1000,ROW(),$T$5:$T$1000,"Sub"),$V142)))</f>
        <v/>
      </c>
      <c r="M142" s="55">
        <f>IF($L142="","",IF($L142&gt;=1,"Completado",IF($L142&gt;0,"En curso","Pendiente")))</f>
        <v/>
      </c>
      <c r="N142" s="55">
        <f>IF(NOT((COUNTA($B142:$K142)+COUNTA($O142))&gt;0),"",IF(ISNUMBER($F142),IF(AND(ISNUMBER($E142),$F142&gt;$E142),"Cumplida con "&amp;($F142-$E142)&amp;IF($F142-$E142=1," día"," días")&amp;" de retraso","Cumplida"),IF(N($L142)&gt;=1,"Cumplida",IF(NOT(ISNUMBER($E142)),"Sin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plazo")))))))</f>
        <v/>
      </c>
      <c r="O142" s="57" t="n"/>
      <c r="P142" s="61">
        <f>IF(NOT((COUNTA($B142:$K142)+COUNTA($O142))&gt;0),"",IF((IF($C142="","Falta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",""))="","✔ OK","⚠ "&amp;LEFT(IF($C142="","Falta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",""),LEN(IF($C142="","Falta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",""))-3)))</f>
        <v/>
      </c>
      <c r="Q142" s="62">
        <f>IF(NOT((COUNTA($B142:$K142)+COUNTA($O142))&gt;0),"",IF(AND($T142="Sub",N($S142)&gt;0),IF(ISNUMBER(INDEX($D$5:$D$1000,$S142-4)),DATE(YEAR(INDEX($D$5:$D$1000,$S142-4)),MONTH(INDEX($D$5:$D$1000,$S142-4)),1),IF(ISNUMBER(INDEX($E$5:$E$1000,$S142-4)),DATE(YEAR(INDEX($E$5:$E$1000,$S142-4)),MONTH(INDEX($E$5:$E$1000,$S142-4)),1),MesCiclo)),IF(ISNUMBER($D142),DATE(YEAR($D142),MONTH($D142),1),IF(ISNUMBER($E142),DATE(YEAR($E142),MONTH($E142),1),MesCiclo))))</f>
        <v/>
      </c>
      <c r="R142" s="63">
        <f>IF(OR($Q142="",$Q142&lt;&gt;MesCiclo),"",COUNTIF($Q$5:$Q142,MesCiclo))</f>
        <v/>
      </c>
      <c r="S142" s="63">
        <f>IF($T142="","",IF($T142="Macro",ROW(),IFERROR(LOOKUP(2,1/($T$5:$T142="Macro"),ROW($T$5:$T142)),0)))</f>
        <v/>
      </c>
      <c r="T142" s="63">
        <f>IF(NOT((COUNTA($B142:$K142)+COUNTA($O142))&gt;0),"",IF($B142="Subactividad","Sub","Macro"))</f>
        <v/>
      </c>
      <c r="U142" s="63">
        <f>IF($T142="Macro",COUNTIFS($S$5:$S$1000,ROW(),$T$5:$T$1000,"Sub"),"")</f>
        <v/>
      </c>
      <c r="V142" s="63">
        <f>IF($T142="","",IF(ISNUMBER($F142),1,IFERROR(LOOKUP(2,1/($H142:$K142&lt;&gt;""),$H142:$K142),0)))</f>
        <v/>
      </c>
      <c r="W142" s="63">
        <f>IF($T142="","",IF(AND(ISNUMBER($F142),$F142&lt;=IF($Q142=MesCiclo,InicioCiclo,$Q142+MOD(2-WEEKDAY($Q142),7))+6),1,IF(ISNUMBER($H142),$H142,0)))</f>
        <v/>
      </c>
      <c r="X142" s="63">
        <f>IF($T142="","",IF(AND(ISNUMBER($F142),$F142&lt;=IF($Q142=MesCiclo,InicioCiclo,$Q142+MOD(2-WEEKDAY($Q142),7))+13),1,IF(ISNUMBER($I142),$I142,$W142)))</f>
        <v/>
      </c>
      <c r="Y142" s="63">
        <f>IF($T142="","",IF(AND(ISNUMBER($F142),$F142&lt;=IF($Q142=MesCiclo,InicioCiclo,$Q142+MOD(2-WEEKDAY($Q142),7))+20),1,IF(ISNUMBER($J142),$J142,$X142)))</f>
        <v/>
      </c>
      <c r="Z142" s="63">
        <f>IF($T142="","",IF(AND(ISNUMBER($F142),$F142&lt;=IF($Q142=MesCiclo,InicioCiclo,$Q142+MOD(2-WEEKDAY($Q142),7))+27),1,IF(ISNUMBER($K142),$K142,$Y142)))</f>
        <v/>
      </c>
      <c r="AA142" s="63">
        <f>IF($T142="","",IF(AND(ISNUMBER($F142),$F142&lt;=IF($Q142=MesCiclo,InicioCiclo,$Q142+MOD(2-WEEKDAY($Q142),7))+6),1,IF(N($U142)&gt;0,AVERAGEIFS($W$5:$W$1000,$S$5:$S$1000,ROW(),$T$5:$T$1000,"Sub"),$W142)))</f>
        <v/>
      </c>
      <c r="AB142" s="63">
        <f>IF($T142="","",IF(AND(ISNUMBER($F142),$F142&lt;=IF($Q142=MesCiclo,InicioCiclo,$Q142+MOD(2-WEEKDAY($Q142),7))+13),1,IF(N($U142)&gt;0,AVERAGEIFS($X$5:$X$1000,$S$5:$S$1000,ROW(),$T$5:$T$1000,"Sub"),$X142)))</f>
        <v/>
      </c>
      <c r="AC142" s="63">
        <f>IF($T142="","",IF(AND(ISNUMBER($F142),$F142&lt;=IF($Q142=MesCiclo,InicioCiclo,$Q142+MOD(2-WEEKDAY($Q142),7))+20),1,IF(N($U142)&gt;0,AVERAGEIFS($Y$5:$Y$1000,$S$5:$S$1000,ROW(),$T$5:$T$1000,"Sub"),$Y142)))</f>
        <v/>
      </c>
      <c r="AD142" s="63">
        <f>IF($T142="","",IF(AND(ISNUMBER($F142),$F142&lt;=IF($Q142=MesCiclo,InicioCiclo,$Q142+MOD(2-WEEKDAY($Q142),7))+27),1,IF(N($U142)&gt;0,AVERAGEIFS($Z$5:$Z$1000,$S$5:$S$1000,ROW(),$T$5:$T$1000,"Sub"),$Z142)))</f>
        <v/>
      </c>
      <c r="AE142" s="63">
        <f>IF($T142&lt;&gt;"Macro","",IF(COUNTIFS($Q$5:$Q$1000,$Q142,$T$5:$T$1000,"Macro",$G$5:$G$1000,"&gt;0")=0,1/COUNTIFS($Q$5:$Q$1000,$Q142,$T$5:$T$1000,"Macro"),IF(AND(ISNUMBER($G142),N($G142)&gt;0),$G142,SUMIFS($G$5:$G$1000,$Q$5:$Q$1000,$Q142,$T$5:$T$1000,"Macro")/COUNTIFS($Q$5:$Q$1000,$Q142,$T$5:$T$1000,"Macro",$G$5:$G$1000,"&gt;0"))/(COUNTIFS($Q$5:$Q$1000,$Q142,$T$5:$T$1000,"Macro")*SUMIFS($G$5:$G$1000,$Q$5:$Q$1000,$Q142,$T$5:$T$1000,"Macro")/COUNTIFS($Q$5:$Q$1000,$Q142,$T$5:$T$1000,"Macro",$G$5:$G$1000,"&gt;0"))))</f>
        <v/>
      </c>
    </row>
    <row r="143">
      <c r="A143" s="55">
        <f>IF(NOT((COUNTA($B143:$K143)+COUNTA($O143))&gt;0),"",IF($T143="Macro",COUNTIFS($T$5:$T143,"Macro",$Q$5:$Q143,$Q143),IF(N($S143)=0,"?",COUNTIFS(INDEX($T$5:$T$1000,1):INDEX($T$5:$T$1000,$S143-4),"Macro",INDEX($Q$5:$Q$1000,1):INDEX($Q$5:$Q$1000,$S143-4),INDEX($Q$5:$Q$1000,$S143-4))&amp;"."&amp;COUNTIFS($S$5:$S143,$S143,$T$5:$T143,"Sub"))))</f>
        <v/>
      </c>
      <c r="B143" s="56" t="n"/>
      <c r="C143" s="57" t="n"/>
      <c r="D143" s="58" t="n"/>
      <c r="E143" s="58" t="n"/>
      <c r="F143" s="58" t="n"/>
      <c r="G143" s="59" t="n"/>
      <c r="H143" s="59" t="n"/>
      <c r="I143" s="59" t="n"/>
      <c r="J143" s="59" t="n"/>
      <c r="K143" s="59" t="n"/>
      <c r="L143" s="60">
        <f>IF(NOT((COUNTA($B143:$K143)+COUNTA($O143))&gt;0),"",IF(ISNUMBER($F143),1,IF(N($U143)&gt;0,AVERAGEIFS($V$5:$V$1000,$S$5:$S$1000,ROW(),$T$5:$T$1000,"Sub"),$V143)))</f>
        <v/>
      </c>
      <c r="M143" s="55">
        <f>IF($L143="","",IF($L143&gt;=1,"Completado",IF($L143&gt;0,"En curso","Pendiente")))</f>
        <v/>
      </c>
      <c r="N143" s="55">
        <f>IF(NOT((COUNTA($B143:$K143)+COUNTA($O143))&gt;0),"",IF(ISNUMBER($F143),IF(AND(ISNUMBER($E143),$F143&gt;$E143),"Cumplida con "&amp;($F143-$E143)&amp;IF($F143-$E143=1," día"," días")&amp;" de retraso","Cumplida"),IF(N($L143)&gt;=1,"Cumplida",IF(NOT(ISNUMBER($E143)),"Sin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plazo")))))))</f>
        <v/>
      </c>
      <c r="O143" s="57" t="n"/>
      <c r="P143" s="61">
        <f>IF(NOT((COUNTA($B143:$K143)+COUNTA($O143))&gt;0),"",IF((IF($C143="","Falta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",""))="","✔ OK","⚠ "&amp;LEFT(IF($C143="","Falta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",""),LEN(IF($C143="","Falta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",""))-3)))</f>
        <v/>
      </c>
      <c r="Q143" s="62">
        <f>IF(NOT((COUNTA($B143:$K143)+COUNTA($O143))&gt;0),"",IF(AND($T143="Sub",N($S143)&gt;0),IF(ISNUMBER(INDEX($D$5:$D$1000,$S143-4)),DATE(YEAR(INDEX($D$5:$D$1000,$S143-4)),MONTH(INDEX($D$5:$D$1000,$S143-4)),1),IF(ISNUMBER(INDEX($E$5:$E$1000,$S143-4)),DATE(YEAR(INDEX($E$5:$E$1000,$S143-4)),MONTH(INDEX($E$5:$E$1000,$S143-4)),1),MesCiclo)),IF(ISNUMBER($D143),DATE(YEAR($D143),MONTH($D143),1),IF(ISNUMBER($E143),DATE(YEAR($E143),MONTH($E143),1),MesCiclo))))</f>
        <v/>
      </c>
      <c r="R143" s="63">
        <f>IF(OR($Q143="",$Q143&lt;&gt;MesCiclo),"",COUNTIF($Q$5:$Q143,MesCiclo))</f>
        <v/>
      </c>
      <c r="S143" s="63">
        <f>IF($T143="","",IF($T143="Macro",ROW(),IFERROR(LOOKUP(2,1/($T$5:$T143="Macro"),ROW($T$5:$T143)),0)))</f>
        <v/>
      </c>
      <c r="T143" s="63">
        <f>IF(NOT((COUNTA($B143:$K143)+COUNTA($O143))&gt;0),"",IF($B143="Subactividad","Sub","Macro"))</f>
        <v/>
      </c>
      <c r="U143" s="63">
        <f>IF($T143="Macro",COUNTIFS($S$5:$S$1000,ROW(),$T$5:$T$1000,"Sub"),"")</f>
        <v/>
      </c>
      <c r="V143" s="63">
        <f>IF($T143="","",IF(ISNUMBER($F143),1,IFERROR(LOOKUP(2,1/($H143:$K143&lt;&gt;""),$H143:$K143),0)))</f>
        <v/>
      </c>
      <c r="W143" s="63">
        <f>IF($T143="","",IF(AND(ISNUMBER($F143),$F143&lt;=IF($Q143=MesCiclo,InicioCiclo,$Q143+MOD(2-WEEKDAY($Q143),7))+6),1,IF(ISNUMBER($H143),$H143,0)))</f>
        <v/>
      </c>
      <c r="X143" s="63">
        <f>IF($T143="","",IF(AND(ISNUMBER($F143),$F143&lt;=IF($Q143=MesCiclo,InicioCiclo,$Q143+MOD(2-WEEKDAY($Q143),7))+13),1,IF(ISNUMBER($I143),$I143,$W143)))</f>
        <v/>
      </c>
      <c r="Y143" s="63">
        <f>IF($T143="","",IF(AND(ISNUMBER($F143),$F143&lt;=IF($Q143=MesCiclo,InicioCiclo,$Q143+MOD(2-WEEKDAY($Q143),7))+20),1,IF(ISNUMBER($J143),$J143,$X143)))</f>
        <v/>
      </c>
      <c r="Z143" s="63">
        <f>IF($T143="","",IF(AND(ISNUMBER($F143),$F143&lt;=IF($Q143=MesCiclo,InicioCiclo,$Q143+MOD(2-WEEKDAY($Q143),7))+27),1,IF(ISNUMBER($K143),$K143,$Y143)))</f>
        <v/>
      </c>
      <c r="AA143" s="63">
        <f>IF($T143="","",IF(AND(ISNUMBER($F143),$F143&lt;=IF($Q143=MesCiclo,InicioCiclo,$Q143+MOD(2-WEEKDAY($Q143),7))+6),1,IF(N($U143)&gt;0,AVERAGEIFS($W$5:$W$1000,$S$5:$S$1000,ROW(),$T$5:$T$1000,"Sub"),$W143)))</f>
        <v/>
      </c>
      <c r="AB143" s="63">
        <f>IF($T143="","",IF(AND(ISNUMBER($F143),$F143&lt;=IF($Q143=MesCiclo,InicioCiclo,$Q143+MOD(2-WEEKDAY($Q143),7))+13),1,IF(N($U143)&gt;0,AVERAGEIFS($X$5:$X$1000,$S$5:$S$1000,ROW(),$T$5:$T$1000,"Sub"),$X143)))</f>
        <v/>
      </c>
      <c r="AC143" s="63">
        <f>IF($T143="","",IF(AND(ISNUMBER($F143),$F143&lt;=IF($Q143=MesCiclo,InicioCiclo,$Q143+MOD(2-WEEKDAY($Q143),7))+20),1,IF(N($U143)&gt;0,AVERAGEIFS($Y$5:$Y$1000,$S$5:$S$1000,ROW(),$T$5:$T$1000,"Sub"),$Y143)))</f>
        <v/>
      </c>
      <c r="AD143" s="63">
        <f>IF($T143="","",IF(AND(ISNUMBER($F143),$F143&lt;=IF($Q143=MesCiclo,InicioCiclo,$Q143+MOD(2-WEEKDAY($Q143),7))+27),1,IF(N($U143)&gt;0,AVERAGEIFS($Z$5:$Z$1000,$S$5:$S$1000,ROW(),$T$5:$T$1000,"Sub"),$Z143)))</f>
        <v/>
      </c>
      <c r="AE143" s="63">
        <f>IF($T143&lt;&gt;"Macro","",IF(COUNTIFS($Q$5:$Q$1000,$Q143,$T$5:$T$1000,"Macro",$G$5:$G$1000,"&gt;0")=0,1/COUNTIFS($Q$5:$Q$1000,$Q143,$T$5:$T$1000,"Macro"),IF(AND(ISNUMBER($G143),N($G143)&gt;0),$G143,SUMIFS($G$5:$G$1000,$Q$5:$Q$1000,$Q143,$T$5:$T$1000,"Macro")/COUNTIFS($Q$5:$Q$1000,$Q143,$T$5:$T$1000,"Macro",$G$5:$G$1000,"&gt;0"))/(COUNTIFS($Q$5:$Q$1000,$Q143,$T$5:$T$1000,"Macro")*SUMIFS($G$5:$G$1000,$Q$5:$Q$1000,$Q143,$T$5:$T$1000,"Macro")/COUNTIFS($Q$5:$Q$1000,$Q143,$T$5:$T$1000,"Macro",$G$5:$G$1000,"&gt;0"))))</f>
        <v/>
      </c>
    </row>
    <row r="144">
      <c r="A144" s="55">
        <f>IF(NOT((COUNTA($B144:$K144)+COUNTA($O144))&gt;0),"",IF($T144="Macro",COUNTIFS($T$5:$T144,"Macro",$Q$5:$Q144,$Q144),IF(N($S144)=0,"?",COUNTIFS(INDEX($T$5:$T$1000,1):INDEX($T$5:$T$1000,$S144-4),"Macro",INDEX($Q$5:$Q$1000,1):INDEX($Q$5:$Q$1000,$S144-4),INDEX($Q$5:$Q$1000,$S144-4))&amp;"."&amp;COUNTIFS($S$5:$S144,$S144,$T$5:$T144,"Sub"))))</f>
        <v/>
      </c>
      <c r="B144" s="56" t="n"/>
      <c r="C144" s="57" t="n"/>
      <c r="D144" s="58" t="n"/>
      <c r="E144" s="58" t="n"/>
      <c r="F144" s="58" t="n"/>
      <c r="G144" s="59" t="n"/>
      <c r="H144" s="59" t="n"/>
      <c r="I144" s="59" t="n"/>
      <c r="J144" s="59" t="n"/>
      <c r="K144" s="59" t="n"/>
      <c r="L144" s="60">
        <f>IF(NOT((COUNTA($B144:$K144)+COUNTA($O144))&gt;0),"",IF(ISNUMBER($F144),1,IF(N($U144)&gt;0,AVERAGEIFS($V$5:$V$1000,$S$5:$S$1000,ROW(),$T$5:$T$1000,"Sub"),$V144)))</f>
        <v/>
      </c>
      <c r="M144" s="55">
        <f>IF($L144="","",IF($L144&gt;=1,"Completado",IF($L144&gt;0,"En curso","Pendiente")))</f>
        <v/>
      </c>
      <c r="N144" s="55">
        <f>IF(NOT((COUNTA($B144:$K144)+COUNTA($O144))&gt;0),"",IF(ISNUMBER($F144),IF(AND(ISNUMBER($E144),$F144&gt;$E144),"Cumplida con "&amp;($F144-$E144)&amp;IF($F144-$E144=1," día"," días")&amp;" de retraso","Cumplida"),IF(N($L144)&gt;=1,"Cumplida",IF(NOT(ISNUMBER($E144)),"Sin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plazo")))))))</f>
        <v/>
      </c>
      <c r="O144" s="57" t="n"/>
      <c r="P144" s="61">
        <f>IF(NOT((COUNTA($B144:$K144)+COUNTA($O144))&gt;0),"",IF((IF($C144="","Falta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",""))="","✔ OK","⚠ "&amp;LEFT(IF($C144="","Falta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",""),LEN(IF($C144="","Falta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",""))-3)))</f>
        <v/>
      </c>
      <c r="Q144" s="62">
        <f>IF(NOT((COUNTA($B144:$K144)+COUNTA($O144))&gt;0),"",IF(AND($T144="Sub",N($S144)&gt;0),IF(ISNUMBER(INDEX($D$5:$D$1000,$S144-4)),DATE(YEAR(INDEX($D$5:$D$1000,$S144-4)),MONTH(INDEX($D$5:$D$1000,$S144-4)),1),IF(ISNUMBER(INDEX($E$5:$E$1000,$S144-4)),DATE(YEAR(INDEX($E$5:$E$1000,$S144-4)),MONTH(INDEX($E$5:$E$1000,$S144-4)),1),MesCiclo)),IF(ISNUMBER($D144),DATE(YEAR($D144),MONTH($D144),1),IF(ISNUMBER($E144),DATE(YEAR($E144),MONTH($E144),1),MesCiclo))))</f>
        <v/>
      </c>
      <c r="R144" s="63">
        <f>IF(OR($Q144="",$Q144&lt;&gt;MesCiclo),"",COUNTIF($Q$5:$Q144,MesCiclo))</f>
        <v/>
      </c>
      <c r="S144" s="63">
        <f>IF($T144="","",IF($T144="Macro",ROW(),IFERROR(LOOKUP(2,1/($T$5:$T144="Macro"),ROW($T$5:$T144)),0)))</f>
        <v/>
      </c>
      <c r="T144" s="63">
        <f>IF(NOT((COUNTA($B144:$K144)+COUNTA($O144))&gt;0),"",IF($B144="Subactividad","Sub","Macro"))</f>
        <v/>
      </c>
      <c r="U144" s="63">
        <f>IF($T144="Macro",COUNTIFS($S$5:$S$1000,ROW(),$T$5:$T$1000,"Sub"),"")</f>
        <v/>
      </c>
      <c r="V144" s="63">
        <f>IF($T144="","",IF(ISNUMBER($F144),1,IFERROR(LOOKUP(2,1/($H144:$K144&lt;&gt;""),$H144:$K144),0)))</f>
        <v/>
      </c>
      <c r="W144" s="63">
        <f>IF($T144="","",IF(AND(ISNUMBER($F144),$F144&lt;=IF($Q144=MesCiclo,InicioCiclo,$Q144+MOD(2-WEEKDAY($Q144),7))+6),1,IF(ISNUMBER($H144),$H144,0)))</f>
        <v/>
      </c>
      <c r="X144" s="63">
        <f>IF($T144="","",IF(AND(ISNUMBER($F144),$F144&lt;=IF($Q144=MesCiclo,InicioCiclo,$Q144+MOD(2-WEEKDAY($Q144),7))+13),1,IF(ISNUMBER($I144),$I144,$W144)))</f>
        <v/>
      </c>
      <c r="Y144" s="63">
        <f>IF($T144="","",IF(AND(ISNUMBER($F144),$F144&lt;=IF($Q144=MesCiclo,InicioCiclo,$Q144+MOD(2-WEEKDAY($Q144),7))+20),1,IF(ISNUMBER($J144),$J144,$X144)))</f>
        <v/>
      </c>
      <c r="Z144" s="63">
        <f>IF($T144="","",IF(AND(ISNUMBER($F144),$F144&lt;=IF($Q144=MesCiclo,InicioCiclo,$Q144+MOD(2-WEEKDAY($Q144),7))+27),1,IF(ISNUMBER($K144),$K144,$Y144)))</f>
        <v/>
      </c>
      <c r="AA144" s="63">
        <f>IF($T144="","",IF(AND(ISNUMBER($F144),$F144&lt;=IF($Q144=MesCiclo,InicioCiclo,$Q144+MOD(2-WEEKDAY($Q144),7))+6),1,IF(N($U144)&gt;0,AVERAGEIFS($W$5:$W$1000,$S$5:$S$1000,ROW(),$T$5:$T$1000,"Sub"),$W144)))</f>
        <v/>
      </c>
      <c r="AB144" s="63">
        <f>IF($T144="","",IF(AND(ISNUMBER($F144),$F144&lt;=IF($Q144=MesCiclo,InicioCiclo,$Q144+MOD(2-WEEKDAY($Q144),7))+13),1,IF(N($U144)&gt;0,AVERAGEIFS($X$5:$X$1000,$S$5:$S$1000,ROW(),$T$5:$T$1000,"Sub"),$X144)))</f>
        <v/>
      </c>
      <c r="AC144" s="63">
        <f>IF($T144="","",IF(AND(ISNUMBER($F144),$F144&lt;=IF($Q144=MesCiclo,InicioCiclo,$Q144+MOD(2-WEEKDAY($Q144),7))+20),1,IF(N($U144)&gt;0,AVERAGEIFS($Y$5:$Y$1000,$S$5:$S$1000,ROW(),$T$5:$T$1000,"Sub"),$Y144)))</f>
        <v/>
      </c>
      <c r="AD144" s="63">
        <f>IF($T144="","",IF(AND(ISNUMBER($F144),$F144&lt;=IF($Q144=MesCiclo,InicioCiclo,$Q144+MOD(2-WEEKDAY($Q144),7))+27),1,IF(N($U144)&gt;0,AVERAGEIFS($Z$5:$Z$1000,$S$5:$S$1000,ROW(),$T$5:$T$1000,"Sub"),$Z144)))</f>
        <v/>
      </c>
      <c r="AE144" s="63">
        <f>IF($T144&lt;&gt;"Macro","",IF(COUNTIFS($Q$5:$Q$1000,$Q144,$T$5:$T$1000,"Macro",$G$5:$G$1000,"&gt;0")=0,1/COUNTIFS($Q$5:$Q$1000,$Q144,$T$5:$T$1000,"Macro"),IF(AND(ISNUMBER($G144),N($G144)&gt;0),$G144,SUMIFS($G$5:$G$1000,$Q$5:$Q$1000,$Q144,$T$5:$T$1000,"Macro")/COUNTIFS($Q$5:$Q$1000,$Q144,$T$5:$T$1000,"Macro",$G$5:$G$1000,"&gt;0"))/(COUNTIFS($Q$5:$Q$1000,$Q144,$T$5:$T$1000,"Macro")*SUMIFS($G$5:$G$1000,$Q$5:$Q$1000,$Q144,$T$5:$T$1000,"Macro")/COUNTIFS($Q$5:$Q$1000,$Q144,$T$5:$T$1000,"Macro",$G$5:$G$1000,"&gt;0"))))</f>
        <v/>
      </c>
    </row>
    <row r="145">
      <c r="A145" s="55">
        <f>IF(NOT((COUNTA($B145:$K145)+COUNTA($O145))&gt;0),"",IF($T145="Macro",COUNTIFS($T$5:$T145,"Macro",$Q$5:$Q145,$Q145),IF(N($S145)=0,"?",COUNTIFS(INDEX($T$5:$T$1000,1):INDEX($T$5:$T$1000,$S145-4),"Macro",INDEX($Q$5:$Q$1000,1):INDEX($Q$5:$Q$1000,$S145-4),INDEX($Q$5:$Q$1000,$S145-4))&amp;"."&amp;COUNTIFS($S$5:$S145,$S145,$T$5:$T145,"Sub"))))</f>
        <v/>
      </c>
      <c r="B145" s="56" t="n"/>
      <c r="C145" s="57" t="n"/>
      <c r="D145" s="58" t="n"/>
      <c r="E145" s="58" t="n"/>
      <c r="F145" s="58" t="n"/>
      <c r="G145" s="59" t="n"/>
      <c r="H145" s="59" t="n"/>
      <c r="I145" s="59" t="n"/>
      <c r="J145" s="59" t="n"/>
      <c r="K145" s="59" t="n"/>
      <c r="L145" s="60">
        <f>IF(NOT((COUNTA($B145:$K145)+COUNTA($O145))&gt;0),"",IF(ISNUMBER($F145),1,IF(N($U145)&gt;0,AVERAGEIFS($V$5:$V$1000,$S$5:$S$1000,ROW(),$T$5:$T$1000,"Sub"),$V145)))</f>
        <v/>
      </c>
      <c r="M145" s="55">
        <f>IF($L145="","",IF($L145&gt;=1,"Completado",IF($L145&gt;0,"En curso","Pendiente")))</f>
        <v/>
      </c>
      <c r="N145" s="55">
        <f>IF(NOT((COUNTA($B145:$K145)+COUNTA($O145))&gt;0),"",IF(ISNUMBER($F145),IF(AND(ISNUMBER($E145),$F145&gt;$E145),"Cumplida con "&amp;($F145-$E145)&amp;IF($F145-$E145=1," día"," días")&amp;" de retraso","Cumplida"),IF(N($L145)&gt;=1,"Cumplida",IF(NOT(ISNUMBER($E145)),"Sin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plazo")))))))</f>
        <v/>
      </c>
      <c r="O145" s="57" t="n"/>
      <c r="P145" s="61">
        <f>IF(NOT((COUNTA($B145:$K145)+COUNTA($O145))&gt;0),"",IF((IF($C145="","Falta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",""))="","✔ OK","⚠ "&amp;LEFT(IF($C145="","Falta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",""),LEN(IF($C145="","Falta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",""))-3)))</f>
        <v/>
      </c>
      <c r="Q145" s="62">
        <f>IF(NOT((COUNTA($B145:$K145)+COUNTA($O145))&gt;0),"",IF(AND($T145="Sub",N($S145)&gt;0),IF(ISNUMBER(INDEX($D$5:$D$1000,$S145-4)),DATE(YEAR(INDEX($D$5:$D$1000,$S145-4)),MONTH(INDEX($D$5:$D$1000,$S145-4)),1),IF(ISNUMBER(INDEX($E$5:$E$1000,$S145-4)),DATE(YEAR(INDEX($E$5:$E$1000,$S145-4)),MONTH(INDEX($E$5:$E$1000,$S145-4)),1),MesCiclo)),IF(ISNUMBER($D145),DATE(YEAR($D145),MONTH($D145),1),IF(ISNUMBER($E145),DATE(YEAR($E145),MONTH($E145),1),MesCiclo))))</f>
        <v/>
      </c>
      <c r="R145" s="63">
        <f>IF(OR($Q145="",$Q145&lt;&gt;MesCiclo),"",COUNTIF($Q$5:$Q145,MesCiclo))</f>
        <v/>
      </c>
      <c r="S145" s="63">
        <f>IF($T145="","",IF($T145="Macro",ROW(),IFERROR(LOOKUP(2,1/($T$5:$T145="Macro"),ROW($T$5:$T145)),0)))</f>
        <v/>
      </c>
      <c r="T145" s="63">
        <f>IF(NOT((COUNTA($B145:$K145)+COUNTA($O145))&gt;0),"",IF($B145="Subactividad","Sub","Macro"))</f>
        <v/>
      </c>
      <c r="U145" s="63">
        <f>IF($T145="Macro",COUNTIFS($S$5:$S$1000,ROW(),$T$5:$T$1000,"Sub"),"")</f>
        <v/>
      </c>
      <c r="V145" s="63">
        <f>IF($T145="","",IF(ISNUMBER($F145),1,IFERROR(LOOKUP(2,1/($H145:$K145&lt;&gt;""),$H145:$K145),0)))</f>
        <v/>
      </c>
      <c r="W145" s="63">
        <f>IF($T145="","",IF(AND(ISNUMBER($F145),$F145&lt;=IF($Q145=MesCiclo,InicioCiclo,$Q145+MOD(2-WEEKDAY($Q145),7))+6),1,IF(ISNUMBER($H145),$H145,0)))</f>
        <v/>
      </c>
      <c r="X145" s="63">
        <f>IF($T145="","",IF(AND(ISNUMBER($F145),$F145&lt;=IF($Q145=MesCiclo,InicioCiclo,$Q145+MOD(2-WEEKDAY($Q145),7))+13),1,IF(ISNUMBER($I145),$I145,$W145)))</f>
        <v/>
      </c>
      <c r="Y145" s="63">
        <f>IF($T145="","",IF(AND(ISNUMBER($F145),$F145&lt;=IF($Q145=MesCiclo,InicioCiclo,$Q145+MOD(2-WEEKDAY($Q145),7))+20),1,IF(ISNUMBER($J145),$J145,$X145)))</f>
        <v/>
      </c>
      <c r="Z145" s="63">
        <f>IF($T145="","",IF(AND(ISNUMBER($F145),$F145&lt;=IF($Q145=MesCiclo,InicioCiclo,$Q145+MOD(2-WEEKDAY($Q145),7))+27),1,IF(ISNUMBER($K145),$K145,$Y145)))</f>
        <v/>
      </c>
      <c r="AA145" s="63">
        <f>IF($T145="","",IF(AND(ISNUMBER($F145),$F145&lt;=IF($Q145=MesCiclo,InicioCiclo,$Q145+MOD(2-WEEKDAY($Q145),7))+6),1,IF(N($U145)&gt;0,AVERAGEIFS($W$5:$W$1000,$S$5:$S$1000,ROW(),$T$5:$T$1000,"Sub"),$W145)))</f>
        <v/>
      </c>
      <c r="AB145" s="63">
        <f>IF($T145="","",IF(AND(ISNUMBER($F145),$F145&lt;=IF($Q145=MesCiclo,InicioCiclo,$Q145+MOD(2-WEEKDAY($Q145),7))+13),1,IF(N($U145)&gt;0,AVERAGEIFS($X$5:$X$1000,$S$5:$S$1000,ROW(),$T$5:$T$1000,"Sub"),$X145)))</f>
        <v/>
      </c>
      <c r="AC145" s="63">
        <f>IF($T145="","",IF(AND(ISNUMBER($F145),$F145&lt;=IF($Q145=MesCiclo,InicioCiclo,$Q145+MOD(2-WEEKDAY($Q145),7))+20),1,IF(N($U145)&gt;0,AVERAGEIFS($Y$5:$Y$1000,$S$5:$S$1000,ROW(),$T$5:$T$1000,"Sub"),$Y145)))</f>
        <v/>
      </c>
      <c r="AD145" s="63">
        <f>IF($T145="","",IF(AND(ISNUMBER($F145),$F145&lt;=IF($Q145=MesCiclo,InicioCiclo,$Q145+MOD(2-WEEKDAY($Q145),7))+27),1,IF(N($U145)&gt;0,AVERAGEIFS($Z$5:$Z$1000,$S$5:$S$1000,ROW(),$T$5:$T$1000,"Sub"),$Z145)))</f>
        <v/>
      </c>
      <c r="AE145" s="63">
        <f>IF($T145&lt;&gt;"Macro","",IF(COUNTIFS($Q$5:$Q$1000,$Q145,$T$5:$T$1000,"Macro",$G$5:$G$1000,"&gt;0")=0,1/COUNTIFS($Q$5:$Q$1000,$Q145,$T$5:$T$1000,"Macro"),IF(AND(ISNUMBER($G145),N($G145)&gt;0),$G145,SUMIFS($G$5:$G$1000,$Q$5:$Q$1000,$Q145,$T$5:$T$1000,"Macro")/COUNTIFS($Q$5:$Q$1000,$Q145,$T$5:$T$1000,"Macro",$G$5:$G$1000,"&gt;0"))/(COUNTIFS($Q$5:$Q$1000,$Q145,$T$5:$T$1000,"Macro")*SUMIFS($G$5:$G$1000,$Q$5:$Q$1000,$Q145,$T$5:$T$1000,"Macro")/COUNTIFS($Q$5:$Q$1000,$Q145,$T$5:$T$1000,"Macro",$G$5:$G$1000,"&gt;0"))))</f>
        <v/>
      </c>
    </row>
    <row r="146">
      <c r="A146" s="55">
        <f>IF(NOT((COUNTA($B146:$K146)+COUNTA($O146))&gt;0),"",IF($T146="Macro",COUNTIFS($T$5:$T146,"Macro",$Q$5:$Q146,$Q146),IF(N($S146)=0,"?",COUNTIFS(INDEX($T$5:$T$1000,1):INDEX($T$5:$T$1000,$S146-4),"Macro",INDEX($Q$5:$Q$1000,1):INDEX($Q$5:$Q$1000,$S146-4),INDEX($Q$5:$Q$1000,$S146-4))&amp;"."&amp;COUNTIFS($S$5:$S146,$S146,$T$5:$T146,"Sub"))))</f>
        <v/>
      </c>
      <c r="B146" s="56" t="n"/>
      <c r="C146" s="57" t="n"/>
      <c r="D146" s="58" t="n"/>
      <c r="E146" s="58" t="n"/>
      <c r="F146" s="58" t="n"/>
      <c r="G146" s="59" t="n"/>
      <c r="H146" s="59" t="n"/>
      <c r="I146" s="59" t="n"/>
      <c r="J146" s="59" t="n"/>
      <c r="K146" s="59" t="n"/>
      <c r="L146" s="60">
        <f>IF(NOT((COUNTA($B146:$K146)+COUNTA($O146))&gt;0),"",IF(ISNUMBER($F146),1,IF(N($U146)&gt;0,AVERAGEIFS($V$5:$V$1000,$S$5:$S$1000,ROW(),$T$5:$T$1000,"Sub"),$V146)))</f>
        <v/>
      </c>
      <c r="M146" s="55">
        <f>IF($L146="","",IF($L146&gt;=1,"Completado",IF($L146&gt;0,"En curso","Pendiente")))</f>
        <v/>
      </c>
      <c r="N146" s="55">
        <f>IF(NOT((COUNTA($B146:$K146)+COUNTA($O146))&gt;0),"",IF(ISNUMBER($F146),IF(AND(ISNUMBER($E146),$F146&gt;$E146),"Cumplida con "&amp;($F146-$E146)&amp;IF($F146-$E146=1," día"," días")&amp;" de retraso","Cumplida"),IF(N($L146)&gt;=1,"Cumplida",IF(NOT(ISNUMBER($E146)),"Sin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plazo")))))))</f>
        <v/>
      </c>
      <c r="O146" s="57" t="n"/>
      <c r="P146" s="61">
        <f>IF(NOT((COUNTA($B146:$K146)+COUNTA($O146))&gt;0),"",IF((IF($C146="","Falta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",""))="","✔ OK","⚠ "&amp;LEFT(IF($C146="","Falta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",""),LEN(IF($C146="","Falta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",""))-3)))</f>
        <v/>
      </c>
      <c r="Q146" s="62">
        <f>IF(NOT((COUNTA($B146:$K146)+COUNTA($O146))&gt;0),"",IF(AND($T146="Sub",N($S146)&gt;0),IF(ISNUMBER(INDEX($D$5:$D$1000,$S146-4)),DATE(YEAR(INDEX($D$5:$D$1000,$S146-4)),MONTH(INDEX($D$5:$D$1000,$S146-4)),1),IF(ISNUMBER(INDEX($E$5:$E$1000,$S146-4)),DATE(YEAR(INDEX($E$5:$E$1000,$S146-4)),MONTH(INDEX($E$5:$E$1000,$S146-4)),1),MesCiclo)),IF(ISNUMBER($D146),DATE(YEAR($D146),MONTH($D146),1),IF(ISNUMBER($E146),DATE(YEAR($E146),MONTH($E146),1),MesCiclo))))</f>
        <v/>
      </c>
      <c r="R146" s="63">
        <f>IF(OR($Q146="",$Q146&lt;&gt;MesCiclo),"",COUNTIF($Q$5:$Q146,MesCiclo))</f>
        <v/>
      </c>
      <c r="S146" s="63">
        <f>IF($T146="","",IF($T146="Macro",ROW(),IFERROR(LOOKUP(2,1/($T$5:$T146="Macro"),ROW($T$5:$T146)),0)))</f>
        <v/>
      </c>
      <c r="T146" s="63">
        <f>IF(NOT((COUNTA($B146:$K146)+COUNTA($O146))&gt;0),"",IF($B146="Subactividad","Sub","Macro"))</f>
        <v/>
      </c>
      <c r="U146" s="63">
        <f>IF($T146="Macro",COUNTIFS($S$5:$S$1000,ROW(),$T$5:$T$1000,"Sub"),"")</f>
        <v/>
      </c>
      <c r="V146" s="63">
        <f>IF($T146="","",IF(ISNUMBER($F146),1,IFERROR(LOOKUP(2,1/($H146:$K146&lt;&gt;""),$H146:$K146),0)))</f>
        <v/>
      </c>
      <c r="W146" s="63">
        <f>IF($T146="","",IF(AND(ISNUMBER($F146),$F146&lt;=IF($Q146=MesCiclo,InicioCiclo,$Q146+MOD(2-WEEKDAY($Q146),7))+6),1,IF(ISNUMBER($H146),$H146,0)))</f>
        <v/>
      </c>
      <c r="X146" s="63">
        <f>IF($T146="","",IF(AND(ISNUMBER($F146),$F146&lt;=IF($Q146=MesCiclo,InicioCiclo,$Q146+MOD(2-WEEKDAY($Q146),7))+13),1,IF(ISNUMBER($I146),$I146,$W146)))</f>
        <v/>
      </c>
      <c r="Y146" s="63">
        <f>IF($T146="","",IF(AND(ISNUMBER($F146),$F146&lt;=IF($Q146=MesCiclo,InicioCiclo,$Q146+MOD(2-WEEKDAY($Q146),7))+20),1,IF(ISNUMBER($J146),$J146,$X146)))</f>
        <v/>
      </c>
      <c r="Z146" s="63">
        <f>IF($T146="","",IF(AND(ISNUMBER($F146),$F146&lt;=IF($Q146=MesCiclo,InicioCiclo,$Q146+MOD(2-WEEKDAY($Q146),7))+27),1,IF(ISNUMBER($K146),$K146,$Y146)))</f>
        <v/>
      </c>
      <c r="AA146" s="63">
        <f>IF($T146="","",IF(AND(ISNUMBER($F146),$F146&lt;=IF($Q146=MesCiclo,InicioCiclo,$Q146+MOD(2-WEEKDAY($Q146),7))+6),1,IF(N($U146)&gt;0,AVERAGEIFS($W$5:$W$1000,$S$5:$S$1000,ROW(),$T$5:$T$1000,"Sub"),$W146)))</f>
        <v/>
      </c>
      <c r="AB146" s="63">
        <f>IF($T146="","",IF(AND(ISNUMBER($F146),$F146&lt;=IF($Q146=MesCiclo,InicioCiclo,$Q146+MOD(2-WEEKDAY($Q146),7))+13),1,IF(N($U146)&gt;0,AVERAGEIFS($X$5:$X$1000,$S$5:$S$1000,ROW(),$T$5:$T$1000,"Sub"),$X146)))</f>
        <v/>
      </c>
      <c r="AC146" s="63">
        <f>IF($T146="","",IF(AND(ISNUMBER($F146),$F146&lt;=IF($Q146=MesCiclo,InicioCiclo,$Q146+MOD(2-WEEKDAY($Q146),7))+20),1,IF(N($U146)&gt;0,AVERAGEIFS($Y$5:$Y$1000,$S$5:$S$1000,ROW(),$T$5:$T$1000,"Sub"),$Y146)))</f>
        <v/>
      </c>
      <c r="AD146" s="63">
        <f>IF($T146="","",IF(AND(ISNUMBER($F146),$F146&lt;=IF($Q146=MesCiclo,InicioCiclo,$Q146+MOD(2-WEEKDAY($Q146),7))+27),1,IF(N($U146)&gt;0,AVERAGEIFS($Z$5:$Z$1000,$S$5:$S$1000,ROW(),$T$5:$T$1000,"Sub"),$Z146)))</f>
        <v/>
      </c>
      <c r="AE146" s="63">
        <f>IF($T146&lt;&gt;"Macro","",IF(COUNTIFS($Q$5:$Q$1000,$Q146,$T$5:$T$1000,"Macro",$G$5:$G$1000,"&gt;0")=0,1/COUNTIFS($Q$5:$Q$1000,$Q146,$T$5:$T$1000,"Macro"),IF(AND(ISNUMBER($G146),N($G146)&gt;0),$G146,SUMIFS($G$5:$G$1000,$Q$5:$Q$1000,$Q146,$T$5:$T$1000,"Macro")/COUNTIFS($Q$5:$Q$1000,$Q146,$T$5:$T$1000,"Macro",$G$5:$G$1000,"&gt;0"))/(COUNTIFS($Q$5:$Q$1000,$Q146,$T$5:$T$1000,"Macro")*SUMIFS($G$5:$G$1000,$Q$5:$Q$1000,$Q146,$T$5:$T$1000,"Macro")/COUNTIFS($Q$5:$Q$1000,$Q146,$T$5:$T$1000,"Macro",$G$5:$G$1000,"&gt;0"))))</f>
        <v/>
      </c>
    </row>
    <row r="147">
      <c r="A147" s="55">
        <f>IF(NOT((COUNTA($B147:$K147)+COUNTA($O147))&gt;0),"",IF($T147="Macro",COUNTIFS($T$5:$T147,"Macro",$Q$5:$Q147,$Q147),IF(N($S147)=0,"?",COUNTIFS(INDEX($T$5:$T$1000,1):INDEX($T$5:$T$1000,$S147-4),"Macro",INDEX($Q$5:$Q$1000,1):INDEX($Q$5:$Q$1000,$S147-4),INDEX($Q$5:$Q$1000,$S147-4))&amp;"."&amp;COUNTIFS($S$5:$S147,$S147,$T$5:$T147,"Sub"))))</f>
        <v/>
      </c>
      <c r="B147" s="56" t="n"/>
      <c r="C147" s="57" t="n"/>
      <c r="D147" s="58" t="n"/>
      <c r="E147" s="58" t="n"/>
      <c r="F147" s="58" t="n"/>
      <c r="G147" s="59" t="n"/>
      <c r="H147" s="59" t="n"/>
      <c r="I147" s="59" t="n"/>
      <c r="J147" s="59" t="n"/>
      <c r="K147" s="59" t="n"/>
      <c r="L147" s="60">
        <f>IF(NOT((COUNTA($B147:$K147)+COUNTA($O147))&gt;0),"",IF(ISNUMBER($F147),1,IF(N($U147)&gt;0,AVERAGEIFS($V$5:$V$1000,$S$5:$S$1000,ROW(),$T$5:$T$1000,"Sub"),$V147)))</f>
        <v/>
      </c>
      <c r="M147" s="55">
        <f>IF($L147="","",IF($L147&gt;=1,"Completado",IF($L147&gt;0,"En curso","Pendiente")))</f>
        <v/>
      </c>
      <c r="N147" s="55">
        <f>IF(NOT((COUNTA($B147:$K147)+COUNTA($O147))&gt;0),"",IF(ISNUMBER($F147),IF(AND(ISNUMBER($E147),$F147&gt;$E147),"Cumplida con "&amp;($F147-$E147)&amp;IF($F147-$E147=1," día"," días")&amp;" de retraso","Cumplida"),IF(N($L147)&gt;=1,"Cumplida",IF(NOT(ISNUMBER($E147)),"Sin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plazo")))))))</f>
        <v/>
      </c>
      <c r="O147" s="57" t="n"/>
      <c r="P147" s="61">
        <f>IF(NOT((COUNTA($B147:$K147)+COUNTA($O147))&gt;0),"",IF((IF($C147="","Falta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",""))="","✔ OK","⚠ "&amp;LEFT(IF($C147="","Falta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",""),LEN(IF($C147="","Falta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",""))-3)))</f>
        <v/>
      </c>
      <c r="Q147" s="62">
        <f>IF(NOT((COUNTA($B147:$K147)+COUNTA($O147))&gt;0),"",IF(AND($T147="Sub",N($S147)&gt;0),IF(ISNUMBER(INDEX($D$5:$D$1000,$S147-4)),DATE(YEAR(INDEX($D$5:$D$1000,$S147-4)),MONTH(INDEX($D$5:$D$1000,$S147-4)),1),IF(ISNUMBER(INDEX($E$5:$E$1000,$S147-4)),DATE(YEAR(INDEX($E$5:$E$1000,$S147-4)),MONTH(INDEX($E$5:$E$1000,$S147-4)),1),MesCiclo)),IF(ISNUMBER($D147),DATE(YEAR($D147),MONTH($D147),1),IF(ISNUMBER($E147),DATE(YEAR($E147),MONTH($E147),1),MesCiclo))))</f>
        <v/>
      </c>
      <c r="R147" s="63">
        <f>IF(OR($Q147="",$Q147&lt;&gt;MesCiclo),"",COUNTIF($Q$5:$Q147,MesCiclo))</f>
        <v/>
      </c>
      <c r="S147" s="63">
        <f>IF($T147="","",IF($T147="Macro",ROW(),IFERROR(LOOKUP(2,1/($T$5:$T147="Macro"),ROW($T$5:$T147)),0)))</f>
        <v/>
      </c>
      <c r="T147" s="63">
        <f>IF(NOT((COUNTA($B147:$K147)+COUNTA($O147))&gt;0),"",IF($B147="Subactividad","Sub","Macro"))</f>
        <v/>
      </c>
      <c r="U147" s="63">
        <f>IF($T147="Macro",COUNTIFS($S$5:$S$1000,ROW(),$T$5:$T$1000,"Sub"),"")</f>
        <v/>
      </c>
      <c r="V147" s="63">
        <f>IF($T147="","",IF(ISNUMBER($F147),1,IFERROR(LOOKUP(2,1/($H147:$K147&lt;&gt;""),$H147:$K147),0)))</f>
        <v/>
      </c>
      <c r="W147" s="63">
        <f>IF($T147="","",IF(AND(ISNUMBER($F147),$F147&lt;=IF($Q147=MesCiclo,InicioCiclo,$Q147+MOD(2-WEEKDAY($Q147),7))+6),1,IF(ISNUMBER($H147),$H147,0)))</f>
        <v/>
      </c>
      <c r="X147" s="63">
        <f>IF($T147="","",IF(AND(ISNUMBER($F147),$F147&lt;=IF($Q147=MesCiclo,InicioCiclo,$Q147+MOD(2-WEEKDAY($Q147),7))+13),1,IF(ISNUMBER($I147),$I147,$W147)))</f>
        <v/>
      </c>
      <c r="Y147" s="63">
        <f>IF($T147="","",IF(AND(ISNUMBER($F147),$F147&lt;=IF($Q147=MesCiclo,InicioCiclo,$Q147+MOD(2-WEEKDAY($Q147),7))+20),1,IF(ISNUMBER($J147),$J147,$X147)))</f>
        <v/>
      </c>
      <c r="Z147" s="63">
        <f>IF($T147="","",IF(AND(ISNUMBER($F147),$F147&lt;=IF($Q147=MesCiclo,InicioCiclo,$Q147+MOD(2-WEEKDAY($Q147),7))+27),1,IF(ISNUMBER($K147),$K147,$Y147)))</f>
        <v/>
      </c>
      <c r="AA147" s="63">
        <f>IF($T147="","",IF(AND(ISNUMBER($F147),$F147&lt;=IF($Q147=MesCiclo,InicioCiclo,$Q147+MOD(2-WEEKDAY($Q147),7))+6),1,IF(N($U147)&gt;0,AVERAGEIFS($W$5:$W$1000,$S$5:$S$1000,ROW(),$T$5:$T$1000,"Sub"),$W147)))</f>
        <v/>
      </c>
      <c r="AB147" s="63">
        <f>IF($T147="","",IF(AND(ISNUMBER($F147),$F147&lt;=IF($Q147=MesCiclo,InicioCiclo,$Q147+MOD(2-WEEKDAY($Q147),7))+13),1,IF(N($U147)&gt;0,AVERAGEIFS($X$5:$X$1000,$S$5:$S$1000,ROW(),$T$5:$T$1000,"Sub"),$X147)))</f>
        <v/>
      </c>
      <c r="AC147" s="63">
        <f>IF($T147="","",IF(AND(ISNUMBER($F147),$F147&lt;=IF($Q147=MesCiclo,InicioCiclo,$Q147+MOD(2-WEEKDAY($Q147),7))+20),1,IF(N($U147)&gt;0,AVERAGEIFS($Y$5:$Y$1000,$S$5:$S$1000,ROW(),$T$5:$T$1000,"Sub"),$Y147)))</f>
        <v/>
      </c>
      <c r="AD147" s="63">
        <f>IF($T147="","",IF(AND(ISNUMBER($F147),$F147&lt;=IF($Q147=MesCiclo,InicioCiclo,$Q147+MOD(2-WEEKDAY($Q147),7))+27),1,IF(N($U147)&gt;0,AVERAGEIFS($Z$5:$Z$1000,$S$5:$S$1000,ROW(),$T$5:$T$1000,"Sub"),$Z147)))</f>
        <v/>
      </c>
      <c r="AE147" s="63">
        <f>IF($T147&lt;&gt;"Macro","",IF(COUNTIFS($Q$5:$Q$1000,$Q147,$T$5:$T$1000,"Macro",$G$5:$G$1000,"&gt;0")=0,1/COUNTIFS($Q$5:$Q$1000,$Q147,$T$5:$T$1000,"Macro"),IF(AND(ISNUMBER($G147),N($G147)&gt;0),$G147,SUMIFS($G$5:$G$1000,$Q$5:$Q$1000,$Q147,$T$5:$T$1000,"Macro")/COUNTIFS($Q$5:$Q$1000,$Q147,$T$5:$T$1000,"Macro",$G$5:$G$1000,"&gt;0"))/(COUNTIFS($Q$5:$Q$1000,$Q147,$T$5:$T$1000,"Macro")*SUMIFS($G$5:$G$1000,$Q$5:$Q$1000,$Q147,$T$5:$T$1000,"Macro")/COUNTIFS($Q$5:$Q$1000,$Q147,$T$5:$T$1000,"Macro",$G$5:$G$1000,"&gt;0"))))</f>
        <v/>
      </c>
    </row>
    <row r="148">
      <c r="A148" s="55">
        <f>IF(NOT((COUNTA($B148:$K148)+COUNTA($O148))&gt;0),"",IF($T148="Macro",COUNTIFS($T$5:$T148,"Macro",$Q$5:$Q148,$Q148),IF(N($S148)=0,"?",COUNTIFS(INDEX($T$5:$T$1000,1):INDEX($T$5:$T$1000,$S148-4),"Macro",INDEX($Q$5:$Q$1000,1):INDEX($Q$5:$Q$1000,$S148-4),INDEX($Q$5:$Q$1000,$S148-4))&amp;"."&amp;COUNTIFS($S$5:$S148,$S148,$T$5:$T148,"Sub"))))</f>
        <v/>
      </c>
      <c r="B148" s="56" t="n"/>
      <c r="C148" s="57" t="n"/>
      <c r="D148" s="58" t="n"/>
      <c r="E148" s="58" t="n"/>
      <c r="F148" s="58" t="n"/>
      <c r="G148" s="59" t="n"/>
      <c r="H148" s="59" t="n"/>
      <c r="I148" s="59" t="n"/>
      <c r="J148" s="59" t="n"/>
      <c r="K148" s="59" t="n"/>
      <c r="L148" s="60">
        <f>IF(NOT((COUNTA($B148:$K148)+COUNTA($O148))&gt;0),"",IF(ISNUMBER($F148),1,IF(N($U148)&gt;0,AVERAGEIFS($V$5:$V$1000,$S$5:$S$1000,ROW(),$T$5:$T$1000,"Sub"),$V148)))</f>
        <v/>
      </c>
      <c r="M148" s="55">
        <f>IF($L148="","",IF($L148&gt;=1,"Completado",IF($L148&gt;0,"En curso","Pendiente")))</f>
        <v/>
      </c>
      <c r="N148" s="55">
        <f>IF(NOT((COUNTA($B148:$K148)+COUNTA($O148))&gt;0),"",IF(ISNUMBER($F148),IF(AND(ISNUMBER($E148),$F148&gt;$E148),"Cumplida con "&amp;($F148-$E148)&amp;IF($F148-$E148=1," día"," días")&amp;" de retraso","Cumplida"),IF(N($L148)&gt;=1,"Cumplida",IF(NOT(ISNUMBER($E148)),"Sin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plazo")))))))</f>
        <v/>
      </c>
      <c r="O148" s="57" t="n"/>
      <c r="P148" s="61">
        <f>IF(NOT((COUNTA($B148:$K148)+COUNTA($O148))&gt;0),"",IF((IF($C148="","Falta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",""))="","✔ OK","⚠ "&amp;LEFT(IF($C148="","Falta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",""),LEN(IF($C148="","Falta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",""))-3)))</f>
        <v/>
      </c>
      <c r="Q148" s="62">
        <f>IF(NOT((COUNTA($B148:$K148)+COUNTA($O148))&gt;0),"",IF(AND($T148="Sub",N($S148)&gt;0),IF(ISNUMBER(INDEX($D$5:$D$1000,$S148-4)),DATE(YEAR(INDEX($D$5:$D$1000,$S148-4)),MONTH(INDEX($D$5:$D$1000,$S148-4)),1),IF(ISNUMBER(INDEX($E$5:$E$1000,$S148-4)),DATE(YEAR(INDEX($E$5:$E$1000,$S148-4)),MONTH(INDEX($E$5:$E$1000,$S148-4)),1),MesCiclo)),IF(ISNUMBER($D148),DATE(YEAR($D148),MONTH($D148),1),IF(ISNUMBER($E148),DATE(YEAR($E148),MONTH($E148),1),MesCiclo))))</f>
        <v/>
      </c>
      <c r="R148" s="63">
        <f>IF(OR($Q148="",$Q148&lt;&gt;MesCiclo),"",COUNTIF($Q$5:$Q148,MesCiclo))</f>
        <v/>
      </c>
      <c r="S148" s="63">
        <f>IF($T148="","",IF($T148="Macro",ROW(),IFERROR(LOOKUP(2,1/($T$5:$T148="Macro"),ROW($T$5:$T148)),0)))</f>
        <v/>
      </c>
      <c r="T148" s="63">
        <f>IF(NOT((COUNTA($B148:$K148)+COUNTA($O148))&gt;0),"",IF($B148="Subactividad","Sub","Macro"))</f>
        <v/>
      </c>
      <c r="U148" s="63">
        <f>IF($T148="Macro",COUNTIFS($S$5:$S$1000,ROW(),$T$5:$T$1000,"Sub"),"")</f>
        <v/>
      </c>
      <c r="V148" s="63">
        <f>IF($T148="","",IF(ISNUMBER($F148),1,IFERROR(LOOKUP(2,1/($H148:$K148&lt;&gt;""),$H148:$K148),0)))</f>
        <v/>
      </c>
      <c r="W148" s="63">
        <f>IF($T148="","",IF(AND(ISNUMBER($F148),$F148&lt;=IF($Q148=MesCiclo,InicioCiclo,$Q148+MOD(2-WEEKDAY($Q148),7))+6),1,IF(ISNUMBER($H148),$H148,0)))</f>
        <v/>
      </c>
      <c r="X148" s="63">
        <f>IF($T148="","",IF(AND(ISNUMBER($F148),$F148&lt;=IF($Q148=MesCiclo,InicioCiclo,$Q148+MOD(2-WEEKDAY($Q148),7))+13),1,IF(ISNUMBER($I148),$I148,$W148)))</f>
        <v/>
      </c>
      <c r="Y148" s="63">
        <f>IF($T148="","",IF(AND(ISNUMBER($F148),$F148&lt;=IF($Q148=MesCiclo,InicioCiclo,$Q148+MOD(2-WEEKDAY($Q148),7))+20),1,IF(ISNUMBER($J148),$J148,$X148)))</f>
        <v/>
      </c>
      <c r="Z148" s="63">
        <f>IF($T148="","",IF(AND(ISNUMBER($F148),$F148&lt;=IF($Q148=MesCiclo,InicioCiclo,$Q148+MOD(2-WEEKDAY($Q148),7))+27),1,IF(ISNUMBER($K148),$K148,$Y148)))</f>
        <v/>
      </c>
      <c r="AA148" s="63">
        <f>IF($T148="","",IF(AND(ISNUMBER($F148),$F148&lt;=IF($Q148=MesCiclo,InicioCiclo,$Q148+MOD(2-WEEKDAY($Q148),7))+6),1,IF(N($U148)&gt;0,AVERAGEIFS($W$5:$W$1000,$S$5:$S$1000,ROW(),$T$5:$T$1000,"Sub"),$W148)))</f>
        <v/>
      </c>
      <c r="AB148" s="63">
        <f>IF($T148="","",IF(AND(ISNUMBER($F148),$F148&lt;=IF($Q148=MesCiclo,InicioCiclo,$Q148+MOD(2-WEEKDAY($Q148),7))+13),1,IF(N($U148)&gt;0,AVERAGEIFS($X$5:$X$1000,$S$5:$S$1000,ROW(),$T$5:$T$1000,"Sub"),$X148)))</f>
        <v/>
      </c>
      <c r="AC148" s="63">
        <f>IF($T148="","",IF(AND(ISNUMBER($F148),$F148&lt;=IF($Q148=MesCiclo,InicioCiclo,$Q148+MOD(2-WEEKDAY($Q148),7))+20),1,IF(N($U148)&gt;0,AVERAGEIFS($Y$5:$Y$1000,$S$5:$S$1000,ROW(),$T$5:$T$1000,"Sub"),$Y148)))</f>
        <v/>
      </c>
      <c r="AD148" s="63">
        <f>IF($T148="","",IF(AND(ISNUMBER($F148),$F148&lt;=IF($Q148=MesCiclo,InicioCiclo,$Q148+MOD(2-WEEKDAY($Q148),7))+27),1,IF(N($U148)&gt;0,AVERAGEIFS($Z$5:$Z$1000,$S$5:$S$1000,ROW(),$T$5:$T$1000,"Sub"),$Z148)))</f>
        <v/>
      </c>
      <c r="AE148" s="63">
        <f>IF($T148&lt;&gt;"Macro","",IF(COUNTIFS($Q$5:$Q$1000,$Q148,$T$5:$T$1000,"Macro",$G$5:$G$1000,"&gt;0")=0,1/COUNTIFS($Q$5:$Q$1000,$Q148,$T$5:$T$1000,"Macro"),IF(AND(ISNUMBER($G148),N($G148)&gt;0),$G148,SUMIFS($G$5:$G$1000,$Q$5:$Q$1000,$Q148,$T$5:$T$1000,"Macro")/COUNTIFS($Q$5:$Q$1000,$Q148,$T$5:$T$1000,"Macro",$G$5:$G$1000,"&gt;0"))/(COUNTIFS($Q$5:$Q$1000,$Q148,$T$5:$T$1000,"Macro")*SUMIFS($G$5:$G$1000,$Q$5:$Q$1000,$Q148,$T$5:$T$1000,"Macro")/COUNTIFS($Q$5:$Q$1000,$Q148,$T$5:$T$1000,"Macro",$G$5:$G$1000,"&gt;0"))))</f>
        <v/>
      </c>
    </row>
    <row r="149">
      <c r="A149" s="55">
        <f>IF(NOT((COUNTA($B149:$K149)+COUNTA($O149))&gt;0),"",IF($T149="Macro",COUNTIFS($T$5:$T149,"Macro",$Q$5:$Q149,$Q149),IF(N($S149)=0,"?",COUNTIFS(INDEX($T$5:$T$1000,1):INDEX($T$5:$T$1000,$S149-4),"Macro",INDEX($Q$5:$Q$1000,1):INDEX($Q$5:$Q$1000,$S149-4),INDEX($Q$5:$Q$1000,$S149-4))&amp;"."&amp;COUNTIFS($S$5:$S149,$S149,$T$5:$T149,"Sub"))))</f>
        <v/>
      </c>
      <c r="B149" s="56" t="n"/>
      <c r="C149" s="57" t="n"/>
      <c r="D149" s="58" t="n"/>
      <c r="E149" s="58" t="n"/>
      <c r="F149" s="58" t="n"/>
      <c r="G149" s="59" t="n"/>
      <c r="H149" s="59" t="n"/>
      <c r="I149" s="59" t="n"/>
      <c r="J149" s="59" t="n"/>
      <c r="K149" s="59" t="n"/>
      <c r="L149" s="60">
        <f>IF(NOT((COUNTA($B149:$K149)+COUNTA($O149))&gt;0),"",IF(ISNUMBER($F149),1,IF(N($U149)&gt;0,AVERAGEIFS($V$5:$V$1000,$S$5:$S$1000,ROW(),$T$5:$T$1000,"Sub"),$V149)))</f>
        <v/>
      </c>
      <c r="M149" s="55">
        <f>IF($L149="","",IF($L149&gt;=1,"Completado",IF($L149&gt;0,"En curso","Pendiente")))</f>
        <v/>
      </c>
      <c r="N149" s="55">
        <f>IF(NOT((COUNTA($B149:$K149)+COUNTA($O149))&gt;0),"",IF(ISNUMBER($F149),IF(AND(ISNUMBER($E149),$F149&gt;$E149),"Cumplida con "&amp;($F149-$E149)&amp;IF($F149-$E149=1," día"," días")&amp;" de retraso","Cumplida"),IF(N($L149)&gt;=1,"Cumplida",IF(NOT(ISNUMBER($E149)),"Sin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plazo")))))))</f>
        <v/>
      </c>
      <c r="O149" s="57" t="n"/>
      <c r="P149" s="61">
        <f>IF(NOT((COUNTA($B149:$K149)+COUNTA($O149))&gt;0),"",IF((IF($C149="","Falta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",""))="","✔ OK","⚠ "&amp;LEFT(IF($C149="","Falta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",""),LEN(IF($C149="","Falta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",""))-3)))</f>
        <v/>
      </c>
      <c r="Q149" s="62">
        <f>IF(NOT((COUNTA($B149:$K149)+COUNTA($O149))&gt;0),"",IF(AND($T149="Sub",N($S149)&gt;0),IF(ISNUMBER(INDEX($D$5:$D$1000,$S149-4)),DATE(YEAR(INDEX($D$5:$D$1000,$S149-4)),MONTH(INDEX($D$5:$D$1000,$S149-4)),1),IF(ISNUMBER(INDEX($E$5:$E$1000,$S149-4)),DATE(YEAR(INDEX($E$5:$E$1000,$S149-4)),MONTH(INDEX($E$5:$E$1000,$S149-4)),1),MesCiclo)),IF(ISNUMBER($D149),DATE(YEAR($D149),MONTH($D149),1),IF(ISNUMBER($E149),DATE(YEAR($E149),MONTH($E149),1),MesCiclo))))</f>
        <v/>
      </c>
      <c r="R149" s="63">
        <f>IF(OR($Q149="",$Q149&lt;&gt;MesCiclo),"",COUNTIF($Q$5:$Q149,MesCiclo))</f>
        <v/>
      </c>
      <c r="S149" s="63">
        <f>IF($T149="","",IF($T149="Macro",ROW(),IFERROR(LOOKUP(2,1/($T$5:$T149="Macro"),ROW($T$5:$T149)),0)))</f>
        <v/>
      </c>
      <c r="T149" s="63">
        <f>IF(NOT((COUNTA($B149:$K149)+COUNTA($O149))&gt;0),"",IF($B149="Subactividad","Sub","Macro"))</f>
        <v/>
      </c>
      <c r="U149" s="63">
        <f>IF($T149="Macro",COUNTIFS($S$5:$S$1000,ROW(),$T$5:$T$1000,"Sub"),"")</f>
        <v/>
      </c>
      <c r="V149" s="63">
        <f>IF($T149="","",IF(ISNUMBER($F149),1,IFERROR(LOOKUP(2,1/($H149:$K149&lt;&gt;""),$H149:$K149),0)))</f>
        <v/>
      </c>
      <c r="W149" s="63">
        <f>IF($T149="","",IF(AND(ISNUMBER($F149),$F149&lt;=IF($Q149=MesCiclo,InicioCiclo,$Q149+MOD(2-WEEKDAY($Q149),7))+6),1,IF(ISNUMBER($H149),$H149,0)))</f>
        <v/>
      </c>
      <c r="X149" s="63">
        <f>IF($T149="","",IF(AND(ISNUMBER($F149),$F149&lt;=IF($Q149=MesCiclo,InicioCiclo,$Q149+MOD(2-WEEKDAY($Q149),7))+13),1,IF(ISNUMBER($I149),$I149,$W149)))</f>
        <v/>
      </c>
      <c r="Y149" s="63">
        <f>IF($T149="","",IF(AND(ISNUMBER($F149),$F149&lt;=IF($Q149=MesCiclo,InicioCiclo,$Q149+MOD(2-WEEKDAY($Q149),7))+20),1,IF(ISNUMBER($J149),$J149,$X149)))</f>
        <v/>
      </c>
      <c r="Z149" s="63">
        <f>IF($T149="","",IF(AND(ISNUMBER($F149),$F149&lt;=IF($Q149=MesCiclo,InicioCiclo,$Q149+MOD(2-WEEKDAY($Q149),7))+27),1,IF(ISNUMBER($K149),$K149,$Y149)))</f>
        <v/>
      </c>
      <c r="AA149" s="63">
        <f>IF($T149="","",IF(AND(ISNUMBER($F149),$F149&lt;=IF($Q149=MesCiclo,InicioCiclo,$Q149+MOD(2-WEEKDAY($Q149),7))+6),1,IF(N($U149)&gt;0,AVERAGEIFS($W$5:$W$1000,$S$5:$S$1000,ROW(),$T$5:$T$1000,"Sub"),$W149)))</f>
        <v/>
      </c>
      <c r="AB149" s="63">
        <f>IF($T149="","",IF(AND(ISNUMBER($F149),$F149&lt;=IF($Q149=MesCiclo,InicioCiclo,$Q149+MOD(2-WEEKDAY($Q149),7))+13),1,IF(N($U149)&gt;0,AVERAGEIFS($X$5:$X$1000,$S$5:$S$1000,ROW(),$T$5:$T$1000,"Sub"),$X149)))</f>
        <v/>
      </c>
      <c r="AC149" s="63">
        <f>IF($T149="","",IF(AND(ISNUMBER($F149),$F149&lt;=IF($Q149=MesCiclo,InicioCiclo,$Q149+MOD(2-WEEKDAY($Q149),7))+20),1,IF(N($U149)&gt;0,AVERAGEIFS($Y$5:$Y$1000,$S$5:$S$1000,ROW(),$T$5:$T$1000,"Sub"),$Y149)))</f>
        <v/>
      </c>
      <c r="AD149" s="63">
        <f>IF($T149="","",IF(AND(ISNUMBER($F149),$F149&lt;=IF($Q149=MesCiclo,InicioCiclo,$Q149+MOD(2-WEEKDAY($Q149),7))+27),1,IF(N($U149)&gt;0,AVERAGEIFS($Z$5:$Z$1000,$S$5:$S$1000,ROW(),$T$5:$T$1000,"Sub"),$Z149)))</f>
        <v/>
      </c>
      <c r="AE149" s="63">
        <f>IF($T149&lt;&gt;"Macro","",IF(COUNTIFS($Q$5:$Q$1000,$Q149,$T$5:$T$1000,"Macro",$G$5:$G$1000,"&gt;0")=0,1/COUNTIFS($Q$5:$Q$1000,$Q149,$T$5:$T$1000,"Macro"),IF(AND(ISNUMBER($G149),N($G149)&gt;0),$G149,SUMIFS($G$5:$G$1000,$Q$5:$Q$1000,$Q149,$T$5:$T$1000,"Macro")/COUNTIFS($Q$5:$Q$1000,$Q149,$T$5:$T$1000,"Macro",$G$5:$G$1000,"&gt;0"))/(COUNTIFS($Q$5:$Q$1000,$Q149,$T$5:$T$1000,"Macro")*SUMIFS($G$5:$G$1000,$Q$5:$Q$1000,$Q149,$T$5:$T$1000,"Macro")/COUNTIFS($Q$5:$Q$1000,$Q149,$T$5:$T$1000,"Macro",$G$5:$G$1000,"&gt;0"))))</f>
        <v/>
      </c>
    </row>
    <row r="150">
      <c r="A150" s="55">
        <f>IF(NOT((COUNTA($B150:$K150)+COUNTA($O150))&gt;0),"",IF($T150="Macro",COUNTIFS($T$5:$T150,"Macro",$Q$5:$Q150,$Q150),IF(N($S150)=0,"?",COUNTIFS(INDEX($T$5:$T$1000,1):INDEX($T$5:$T$1000,$S150-4),"Macro",INDEX($Q$5:$Q$1000,1):INDEX($Q$5:$Q$1000,$S150-4),INDEX($Q$5:$Q$1000,$S150-4))&amp;"."&amp;COUNTIFS($S$5:$S150,$S150,$T$5:$T150,"Sub"))))</f>
        <v/>
      </c>
      <c r="B150" s="56" t="n"/>
      <c r="C150" s="57" t="n"/>
      <c r="D150" s="58" t="n"/>
      <c r="E150" s="58" t="n"/>
      <c r="F150" s="58" t="n"/>
      <c r="G150" s="59" t="n"/>
      <c r="H150" s="59" t="n"/>
      <c r="I150" s="59" t="n"/>
      <c r="J150" s="59" t="n"/>
      <c r="K150" s="59" t="n"/>
      <c r="L150" s="60">
        <f>IF(NOT((COUNTA($B150:$K150)+COUNTA($O150))&gt;0),"",IF(ISNUMBER($F150),1,IF(N($U150)&gt;0,AVERAGEIFS($V$5:$V$1000,$S$5:$S$1000,ROW(),$T$5:$T$1000,"Sub"),$V150)))</f>
        <v/>
      </c>
      <c r="M150" s="55">
        <f>IF($L150="","",IF($L150&gt;=1,"Completado",IF($L150&gt;0,"En curso","Pendiente")))</f>
        <v/>
      </c>
      <c r="N150" s="55">
        <f>IF(NOT((COUNTA($B150:$K150)+COUNTA($O150))&gt;0),"",IF(ISNUMBER($F150),IF(AND(ISNUMBER($E150),$F150&gt;$E150),"Cumplida con "&amp;($F150-$E150)&amp;IF($F150-$E150=1," día"," días")&amp;" de retraso","Cumplida"),IF(N($L150)&gt;=1,"Cumplida",IF(NOT(ISNUMBER($E150)),"Sin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plazo")))))))</f>
        <v/>
      </c>
      <c r="O150" s="57" t="n"/>
      <c r="P150" s="61">
        <f>IF(NOT((COUNTA($B150:$K150)+COUNTA($O150))&gt;0),"",IF((IF($C150="","Falta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",""))="","✔ OK","⚠ "&amp;LEFT(IF($C150="","Falta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",""),LEN(IF($C150="","Falta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",""))-3)))</f>
        <v/>
      </c>
      <c r="Q150" s="62">
        <f>IF(NOT((COUNTA($B150:$K150)+COUNTA($O150))&gt;0),"",IF(AND($T150="Sub",N($S150)&gt;0),IF(ISNUMBER(INDEX($D$5:$D$1000,$S150-4)),DATE(YEAR(INDEX($D$5:$D$1000,$S150-4)),MONTH(INDEX($D$5:$D$1000,$S150-4)),1),IF(ISNUMBER(INDEX($E$5:$E$1000,$S150-4)),DATE(YEAR(INDEX($E$5:$E$1000,$S150-4)),MONTH(INDEX($E$5:$E$1000,$S150-4)),1),MesCiclo)),IF(ISNUMBER($D150),DATE(YEAR($D150),MONTH($D150),1),IF(ISNUMBER($E150),DATE(YEAR($E150),MONTH($E150),1),MesCiclo))))</f>
        <v/>
      </c>
      <c r="R150" s="63">
        <f>IF(OR($Q150="",$Q150&lt;&gt;MesCiclo),"",COUNTIF($Q$5:$Q150,MesCiclo))</f>
        <v/>
      </c>
      <c r="S150" s="63">
        <f>IF($T150="","",IF($T150="Macro",ROW(),IFERROR(LOOKUP(2,1/($T$5:$T150="Macro"),ROW($T$5:$T150)),0)))</f>
        <v/>
      </c>
      <c r="T150" s="63">
        <f>IF(NOT((COUNTA($B150:$K150)+COUNTA($O150))&gt;0),"",IF($B150="Subactividad","Sub","Macro"))</f>
        <v/>
      </c>
      <c r="U150" s="63">
        <f>IF($T150="Macro",COUNTIFS($S$5:$S$1000,ROW(),$T$5:$T$1000,"Sub"),"")</f>
        <v/>
      </c>
      <c r="V150" s="63">
        <f>IF($T150="","",IF(ISNUMBER($F150),1,IFERROR(LOOKUP(2,1/($H150:$K150&lt;&gt;""),$H150:$K150),0)))</f>
        <v/>
      </c>
      <c r="W150" s="63">
        <f>IF($T150="","",IF(AND(ISNUMBER($F150),$F150&lt;=IF($Q150=MesCiclo,InicioCiclo,$Q150+MOD(2-WEEKDAY($Q150),7))+6),1,IF(ISNUMBER($H150),$H150,0)))</f>
        <v/>
      </c>
      <c r="X150" s="63">
        <f>IF($T150="","",IF(AND(ISNUMBER($F150),$F150&lt;=IF($Q150=MesCiclo,InicioCiclo,$Q150+MOD(2-WEEKDAY($Q150),7))+13),1,IF(ISNUMBER($I150),$I150,$W150)))</f>
        <v/>
      </c>
      <c r="Y150" s="63">
        <f>IF($T150="","",IF(AND(ISNUMBER($F150),$F150&lt;=IF($Q150=MesCiclo,InicioCiclo,$Q150+MOD(2-WEEKDAY($Q150),7))+20),1,IF(ISNUMBER($J150),$J150,$X150)))</f>
        <v/>
      </c>
      <c r="Z150" s="63">
        <f>IF($T150="","",IF(AND(ISNUMBER($F150),$F150&lt;=IF($Q150=MesCiclo,InicioCiclo,$Q150+MOD(2-WEEKDAY($Q150),7))+27),1,IF(ISNUMBER($K150),$K150,$Y150)))</f>
        <v/>
      </c>
      <c r="AA150" s="63">
        <f>IF($T150="","",IF(AND(ISNUMBER($F150),$F150&lt;=IF($Q150=MesCiclo,InicioCiclo,$Q150+MOD(2-WEEKDAY($Q150),7))+6),1,IF(N($U150)&gt;0,AVERAGEIFS($W$5:$W$1000,$S$5:$S$1000,ROW(),$T$5:$T$1000,"Sub"),$W150)))</f>
        <v/>
      </c>
      <c r="AB150" s="63">
        <f>IF($T150="","",IF(AND(ISNUMBER($F150),$F150&lt;=IF($Q150=MesCiclo,InicioCiclo,$Q150+MOD(2-WEEKDAY($Q150),7))+13),1,IF(N($U150)&gt;0,AVERAGEIFS($X$5:$X$1000,$S$5:$S$1000,ROW(),$T$5:$T$1000,"Sub"),$X150)))</f>
        <v/>
      </c>
      <c r="AC150" s="63">
        <f>IF($T150="","",IF(AND(ISNUMBER($F150),$F150&lt;=IF($Q150=MesCiclo,InicioCiclo,$Q150+MOD(2-WEEKDAY($Q150),7))+20),1,IF(N($U150)&gt;0,AVERAGEIFS($Y$5:$Y$1000,$S$5:$S$1000,ROW(),$T$5:$T$1000,"Sub"),$Y150)))</f>
        <v/>
      </c>
      <c r="AD150" s="63">
        <f>IF($T150="","",IF(AND(ISNUMBER($F150),$F150&lt;=IF($Q150=MesCiclo,InicioCiclo,$Q150+MOD(2-WEEKDAY($Q150),7))+27),1,IF(N($U150)&gt;0,AVERAGEIFS($Z$5:$Z$1000,$S$5:$S$1000,ROW(),$T$5:$T$1000,"Sub"),$Z150)))</f>
        <v/>
      </c>
      <c r="AE150" s="63">
        <f>IF($T150&lt;&gt;"Macro","",IF(COUNTIFS($Q$5:$Q$1000,$Q150,$T$5:$T$1000,"Macro",$G$5:$G$1000,"&gt;0")=0,1/COUNTIFS($Q$5:$Q$1000,$Q150,$T$5:$T$1000,"Macro"),IF(AND(ISNUMBER($G150),N($G150)&gt;0),$G150,SUMIFS($G$5:$G$1000,$Q$5:$Q$1000,$Q150,$T$5:$T$1000,"Macro")/COUNTIFS($Q$5:$Q$1000,$Q150,$T$5:$T$1000,"Macro",$G$5:$G$1000,"&gt;0"))/(COUNTIFS($Q$5:$Q$1000,$Q150,$T$5:$T$1000,"Macro")*SUMIFS($G$5:$G$1000,$Q$5:$Q$1000,$Q150,$T$5:$T$1000,"Macro")/COUNTIFS($Q$5:$Q$1000,$Q150,$T$5:$T$1000,"Macro",$G$5:$G$1000,"&gt;0"))))</f>
        <v/>
      </c>
    </row>
    <row r="151">
      <c r="A151" s="55">
        <f>IF(NOT((COUNTA($B151:$K151)+COUNTA($O151))&gt;0),"",IF($T151="Macro",COUNTIFS($T$5:$T151,"Macro",$Q$5:$Q151,$Q151),IF(N($S151)=0,"?",COUNTIFS(INDEX($T$5:$T$1000,1):INDEX($T$5:$T$1000,$S151-4),"Macro",INDEX($Q$5:$Q$1000,1):INDEX($Q$5:$Q$1000,$S151-4),INDEX($Q$5:$Q$1000,$S151-4))&amp;"."&amp;COUNTIFS($S$5:$S151,$S151,$T$5:$T151,"Sub"))))</f>
        <v/>
      </c>
      <c r="B151" s="56" t="n"/>
      <c r="C151" s="57" t="n"/>
      <c r="D151" s="58" t="n"/>
      <c r="E151" s="58" t="n"/>
      <c r="F151" s="58" t="n"/>
      <c r="G151" s="59" t="n"/>
      <c r="H151" s="59" t="n"/>
      <c r="I151" s="59" t="n"/>
      <c r="J151" s="59" t="n"/>
      <c r="K151" s="59" t="n"/>
      <c r="L151" s="60">
        <f>IF(NOT((COUNTA($B151:$K151)+COUNTA($O151))&gt;0),"",IF(ISNUMBER($F151),1,IF(N($U151)&gt;0,AVERAGEIFS($V$5:$V$1000,$S$5:$S$1000,ROW(),$T$5:$T$1000,"Sub"),$V151)))</f>
        <v/>
      </c>
      <c r="M151" s="55">
        <f>IF($L151="","",IF($L151&gt;=1,"Completado",IF($L151&gt;0,"En curso","Pendiente")))</f>
        <v/>
      </c>
      <c r="N151" s="55">
        <f>IF(NOT((COUNTA($B151:$K151)+COUNTA($O151))&gt;0),"",IF(ISNUMBER($F151),IF(AND(ISNUMBER($E151),$F151&gt;$E151),"Cumplida con "&amp;($F151-$E151)&amp;IF($F151-$E151=1," día"," días")&amp;" de retraso","Cumplida"),IF(N($L151)&gt;=1,"Cumplida",IF(NOT(ISNUMBER($E151)),"Sin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plazo")))))))</f>
        <v/>
      </c>
      <c r="O151" s="57" t="n"/>
      <c r="P151" s="61">
        <f>IF(NOT((COUNTA($B151:$K151)+COUNTA($O151))&gt;0),"",IF((IF($C151="","Falta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",""))="","✔ OK","⚠ "&amp;LEFT(IF($C151="","Falta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",""),LEN(IF($C151="","Falta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",""))-3)))</f>
        <v/>
      </c>
      <c r="Q151" s="62">
        <f>IF(NOT((COUNTA($B151:$K151)+COUNTA($O151))&gt;0),"",IF(AND($T151="Sub",N($S151)&gt;0),IF(ISNUMBER(INDEX($D$5:$D$1000,$S151-4)),DATE(YEAR(INDEX($D$5:$D$1000,$S151-4)),MONTH(INDEX($D$5:$D$1000,$S151-4)),1),IF(ISNUMBER(INDEX($E$5:$E$1000,$S151-4)),DATE(YEAR(INDEX($E$5:$E$1000,$S151-4)),MONTH(INDEX($E$5:$E$1000,$S151-4)),1),MesCiclo)),IF(ISNUMBER($D151),DATE(YEAR($D151),MONTH($D151),1),IF(ISNUMBER($E151),DATE(YEAR($E151),MONTH($E151),1),MesCiclo))))</f>
        <v/>
      </c>
      <c r="R151" s="63">
        <f>IF(OR($Q151="",$Q151&lt;&gt;MesCiclo),"",COUNTIF($Q$5:$Q151,MesCiclo))</f>
        <v/>
      </c>
      <c r="S151" s="63">
        <f>IF($T151="","",IF($T151="Macro",ROW(),IFERROR(LOOKUP(2,1/($T$5:$T151="Macro"),ROW($T$5:$T151)),0)))</f>
        <v/>
      </c>
      <c r="T151" s="63">
        <f>IF(NOT((COUNTA($B151:$K151)+COUNTA($O151))&gt;0),"",IF($B151="Subactividad","Sub","Macro"))</f>
        <v/>
      </c>
      <c r="U151" s="63">
        <f>IF($T151="Macro",COUNTIFS($S$5:$S$1000,ROW(),$T$5:$T$1000,"Sub"),"")</f>
        <v/>
      </c>
      <c r="V151" s="63">
        <f>IF($T151="","",IF(ISNUMBER($F151),1,IFERROR(LOOKUP(2,1/($H151:$K151&lt;&gt;""),$H151:$K151),0)))</f>
        <v/>
      </c>
      <c r="W151" s="63">
        <f>IF($T151="","",IF(AND(ISNUMBER($F151),$F151&lt;=IF($Q151=MesCiclo,InicioCiclo,$Q151+MOD(2-WEEKDAY($Q151),7))+6),1,IF(ISNUMBER($H151),$H151,0)))</f>
        <v/>
      </c>
      <c r="X151" s="63">
        <f>IF($T151="","",IF(AND(ISNUMBER($F151),$F151&lt;=IF($Q151=MesCiclo,InicioCiclo,$Q151+MOD(2-WEEKDAY($Q151),7))+13),1,IF(ISNUMBER($I151),$I151,$W151)))</f>
        <v/>
      </c>
      <c r="Y151" s="63">
        <f>IF($T151="","",IF(AND(ISNUMBER($F151),$F151&lt;=IF($Q151=MesCiclo,InicioCiclo,$Q151+MOD(2-WEEKDAY($Q151),7))+20),1,IF(ISNUMBER($J151),$J151,$X151)))</f>
        <v/>
      </c>
      <c r="Z151" s="63">
        <f>IF($T151="","",IF(AND(ISNUMBER($F151),$F151&lt;=IF($Q151=MesCiclo,InicioCiclo,$Q151+MOD(2-WEEKDAY($Q151),7))+27),1,IF(ISNUMBER($K151),$K151,$Y151)))</f>
        <v/>
      </c>
      <c r="AA151" s="63">
        <f>IF($T151="","",IF(AND(ISNUMBER($F151),$F151&lt;=IF($Q151=MesCiclo,InicioCiclo,$Q151+MOD(2-WEEKDAY($Q151),7))+6),1,IF(N($U151)&gt;0,AVERAGEIFS($W$5:$W$1000,$S$5:$S$1000,ROW(),$T$5:$T$1000,"Sub"),$W151)))</f>
        <v/>
      </c>
      <c r="AB151" s="63">
        <f>IF($T151="","",IF(AND(ISNUMBER($F151),$F151&lt;=IF($Q151=MesCiclo,InicioCiclo,$Q151+MOD(2-WEEKDAY($Q151),7))+13),1,IF(N($U151)&gt;0,AVERAGEIFS($X$5:$X$1000,$S$5:$S$1000,ROW(),$T$5:$T$1000,"Sub"),$X151)))</f>
        <v/>
      </c>
      <c r="AC151" s="63">
        <f>IF($T151="","",IF(AND(ISNUMBER($F151),$F151&lt;=IF($Q151=MesCiclo,InicioCiclo,$Q151+MOD(2-WEEKDAY($Q151),7))+20),1,IF(N($U151)&gt;0,AVERAGEIFS($Y$5:$Y$1000,$S$5:$S$1000,ROW(),$T$5:$T$1000,"Sub"),$Y151)))</f>
        <v/>
      </c>
      <c r="AD151" s="63">
        <f>IF($T151="","",IF(AND(ISNUMBER($F151),$F151&lt;=IF($Q151=MesCiclo,InicioCiclo,$Q151+MOD(2-WEEKDAY($Q151),7))+27),1,IF(N($U151)&gt;0,AVERAGEIFS($Z$5:$Z$1000,$S$5:$S$1000,ROW(),$T$5:$T$1000,"Sub"),$Z151)))</f>
        <v/>
      </c>
      <c r="AE151" s="63">
        <f>IF($T151&lt;&gt;"Macro","",IF(COUNTIFS($Q$5:$Q$1000,$Q151,$T$5:$T$1000,"Macro",$G$5:$G$1000,"&gt;0")=0,1/COUNTIFS($Q$5:$Q$1000,$Q151,$T$5:$T$1000,"Macro"),IF(AND(ISNUMBER($G151),N($G151)&gt;0),$G151,SUMIFS($G$5:$G$1000,$Q$5:$Q$1000,$Q151,$T$5:$T$1000,"Macro")/COUNTIFS($Q$5:$Q$1000,$Q151,$T$5:$T$1000,"Macro",$G$5:$G$1000,"&gt;0"))/(COUNTIFS($Q$5:$Q$1000,$Q151,$T$5:$T$1000,"Macro")*SUMIFS($G$5:$G$1000,$Q$5:$Q$1000,$Q151,$T$5:$T$1000,"Macro")/COUNTIFS($Q$5:$Q$1000,$Q151,$T$5:$T$1000,"Macro",$G$5:$G$1000,"&gt;0"))))</f>
        <v/>
      </c>
    </row>
    <row r="152">
      <c r="A152" s="55">
        <f>IF(NOT((COUNTA($B152:$K152)+COUNTA($O152))&gt;0),"",IF($T152="Macro",COUNTIFS($T$5:$T152,"Macro",$Q$5:$Q152,$Q152),IF(N($S152)=0,"?",COUNTIFS(INDEX($T$5:$T$1000,1):INDEX($T$5:$T$1000,$S152-4),"Macro",INDEX($Q$5:$Q$1000,1):INDEX($Q$5:$Q$1000,$S152-4),INDEX($Q$5:$Q$1000,$S152-4))&amp;"."&amp;COUNTIFS($S$5:$S152,$S152,$T$5:$T152,"Sub"))))</f>
        <v/>
      </c>
      <c r="B152" s="56" t="n"/>
      <c r="C152" s="57" t="n"/>
      <c r="D152" s="58" t="n"/>
      <c r="E152" s="58" t="n"/>
      <c r="F152" s="58" t="n"/>
      <c r="G152" s="59" t="n"/>
      <c r="H152" s="59" t="n"/>
      <c r="I152" s="59" t="n"/>
      <c r="J152" s="59" t="n"/>
      <c r="K152" s="59" t="n"/>
      <c r="L152" s="60">
        <f>IF(NOT((COUNTA($B152:$K152)+COUNTA($O152))&gt;0),"",IF(ISNUMBER($F152),1,IF(N($U152)&gt;0,AVERAGEIFS($V$5:$V$1000,$S$5:$S$1000,ROW(),$T$5:$T$1000,"Sub"),$V152)))</f>
        <v/>
      </c>
      <c r="M152" s="55">
        <f>IF($L152="","",IF($L152&gt;=1,"Completado",IF($L152&gt;0,"En curso","Pendiente")))</f>
        <v/>
      </c>
      <c r="N152" s="55">
        <f>IF(NOT((COUNTA($B152:$K152)+COUNTA($O152))&gt;0),"",IF(ISNUMBER($F152),IF(AND(ISNUMBER($E152),$F152&gt;$E152),"Cumplida con "&amp;($F152-$E152)&amp;IF($F152-$E152=1," día"," días")&amp;" de retraso","Cumplida"),IF(N($L152)&gt;=1,"Cumplida",IF(NOT(ISNUMBER($E152)),"Sin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plazo")))))))</f>
        <v/>
      </c>
      <c r="O152" s="57" t="n"/>
      <c r="P152" s="61">
        <f>IF(NOT((COUNTA($B152:$K152)+COUNTA($O152))&gt;0),"",IF((IF($C152="","Falta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",""))="","✔ OK","⚠ "&amp;LEFT(IF($C152="","Falta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",""),LEN(IF($C152="","Falta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",""))-3)))</f>
        <v/>
      </c>
      <c r="Q152" s="62">
        <f>IF(NOT((COUNTA($B152:$K152)+COUNTA($O152))&gt;0),"",IF(AND($T152="Sub",N($S152)&gt;0),IF(ISNUMBER(INDEX($D$5:$D$1000,$S152-4)),DATE(YEAR(INDEX($D$5:$D$1000,$S152-4)),MONTH(INDEX($D$5:$D$1000,$S152-4)),1),IF(ISNUMBER(INDEX($E$5:$E$1000,$S152-4)),DATE(YEAR(INDEX($E$5:$E$1000,$S152-4)),MONTH(INDEX($E$5:$E$1000,$S152-4)),1),MesCiclo)),IF(ISNUMBER($D152),DATE(YEAR($D152),MONTH($D152),1),IF(ISNUMBER($E152),DATE(YEAR($E152),MONTH($E152),1),MesCiclo))))</f>
        <v/>
      </c>
      <c r="R152" s="63">
        <f>IF(OR($Q152="",$Q152&lt;&gt;MesCiclo),"",COUNTIF($Q$5:$Q152,MesCiclo))</f>
        <v/>
      </c>
      <c r="S152" s="63">
        <f>IF($T152="","",IF($T152="Macro",ROW(),IFERROR(LOOKUP(2,1/($T$5:$T152="Macro"),ROW($T$5:$T152)),0)))</f>
        <v/>
      </c>
      <c r="T152" s="63">
        <f>IF(NOT((COUNTA($B152:$K152)+COUNTA($O152))&gt;0),"",IF($B152="Subactividad","Sub","Macro"))</f>
        <v/>
      </c>
      <c r="U152" s="63">
        <f>IF($T152="Macro",COUNTIFS($S$5:$S$1000,ROW(),$T$5:$T$1000,"Sub"),"")</f>
        <v/>
      </c>
      <c r="V152" s="63">
        <f>IF($T152="","",IF(ISNUMBER($F152),1,IFERROR(LOOKUP(2,1/($H152:$K152&lt;&gt;""),$H152:$K152),0)))</f>
        <v/>
      </c>
      <c r="W152" s="63">
        <f>IF($T152="","",IF(AND(ISNUMBER($F152),$F152&lt;=IF($Q152=MesCiclo,InicioCiclo,$Q152+MOD(2-WEEKDAY($Q152),7))+6),1,IF(ISNUMBER($H152),$H152,0)))</f>
        <v/>
      </c>
      <c r="X152" s="63">
        <f>IF($T152="","",IF(AND(ISNUMBER($F152),$F152&lt;=IF($Q152=MesCiclo,InicioCiclo,$Q152+MOD(2-WEEKDAY($Q152),7))+13),1,IF(ISNUMBER($I152),$I152,$W152)))</f>
        <v/>
      </c>
      <c r="Y152" s="63">
        <f>IF($T152="","",IF(AND(ISNUMBER($F152),$F152&lt;=IF($Q152=MesCiclo,InicioCiclo,$Q152+MOD(2-WEEKDAY($Q152),7))+20),1,IF(ISNUMBER($J152),$J152,$X152)))</f>
        <v/>
      </c>
      <c r="Z152" s="63">
        <f>IF($T152="","",IF(AND(ISNUMBER($F152),$F152&lt;=IF($Q152=MesCiclo,InicioCiclo,$Q152+MOD(2-WEEKDAY($Q152),7))+27),1,IF(ISNUMBER($K152),$K152,$Y152)))</f>
        <v/>
      </c>
      <c r="AA152" s="63">
        <f>IF($T152="","",IF(AND(ISNUMBER($F152),$F152&lt;=IF($Q152=MesCiclo,InicioCiclo,$Q152+MOD(2-WEEKDAY($Q152),7))+6),1,IF(N($U152)&gt;0,AVERAGEIFS($W$5:$W$1000,$S$5:$S$1000,ROW(),$T$5:$T$1000,"Sub"),$W152)))</f>
        <v/>
      </c>
      <c r="AB152" s="63">
        <f>IF($T152="","",IF(AND(ISNUMBER($F152),$F152&lt;=IF($Q152=MesCiclo,InicioCiclo,$Q152+MOD(2-WEEKDAY($Q152),7))+13),1,IF(N($U152)&gt;0,AVERAGEIFS($X$5:$X$1000,$S$5:$S$1000,ROW(),$T$5:$T$1000,"Sub"),$X152)))</f>
        <v/>
      </c>
      <c r="AC152" s="63">
        <f>IF($T152="","",IF(AND(ISNUMBER($F152),$F152&lt;=IF($Q152=MesCiclo,InicioCiclo,$Q152+MOD(2-WEEKDAY($Q152),7))+20),1,IF(N($U152)&gt;0,AVERAGEIFS($Y$5:$Y$1000,$S$5:$S$1000,ROW(),$T$5:$T$1000,"Sub"),$Y152)))</f>
        <v/>
      </c>
      <c r="AD152" s="63">
        <f>IF($T152="","",IF(AND(ISNUMBER($F152),$F152&lt;=IF($Q152=MesCiclo,InicioCiclo,$Q152+MOD(2-WEEKDAY($Q152),7))+27),1,IF(N($U152)&gt;0,AVERAGEIFS($Z$5:$Z$1000,$S$5:$S$1000,ROW(),$T$5:$T$1000,"Sub"),$Z152)))</f>
        <v/>
      </c>
      <c r="AE152" s="63">
        <f>IF($T152&lt;&gt;"Macro","",IF(COUNTIFS($Q$5:$Q$1000,$Q152,$T$5:$T$1000,"Macro",$G$5:$G$1000,"&gt;0")=0,1/COUNTIFS($Q$5:$Q$1000,$Q152,$T$5:$T$1000,"Macro"),IF(AND(ISNUMBER($G152),N($G152)&gt;0),$G152,SUMIFS($G$5:$G$1000,$Q$5:$Q$1000,$Q152,$T$5:$T$1000,"Macro")/COUNTIFS($Q$5:$Q$1000,$Q152,$T$5:$T$1000,"Macro",$G$5:$G$1000,"&gt;0"))/(COUNTIFS($Q$5:$Q$1000,$Q152,$T$5:$T$1000,"Macro")*SUMIFS($G$5:$G$1000,$Q$5:$Q$1000,$Q152,$T$5:$T$1000,"Macro")/COUNTIFS($Q$5:$Q$1000,$Q152,$T$5:$T$1000,"Macro",$G$5:$G$1000,"&gt;0"))))</f>
        <v/>
      </c>
    </row>
    <row r="153">
      <c r="A153" s="55">
        <f>IF(NOT((COUNTA($B153:$K153)+COUNTA($O153))&gt;0),"",IF($T153="Macro",COUNTIFS($T$5:$T153,"Macro",$Q$5:$Q153,$Q153),IF(N($S153)=0,"?",COUNTIFS(INDEX($T$5:$T$1000,1):INDEX($T$5:$T$1000,$S153-4),"Macro",INDEX($Q$5:$Q$1000,1):INDEX($Q$5:$Q$1000,$S153-4),INDEX($Q$5:$Q$1000,$S153-4))&amp;"."&amp;COUNTIFS($S$5:$S153,$S153,$T$5:$T153,"Sub"))))</f>
        <v/>
      </c>
      <c r="B153" s="56" t="n"/>
      <c r="C153" s="57" t="n"/>
      <c r="D153" s="58" t="n"/>
      <c r="E153" s="58" t="n"/>
      <c r="F153" s="58" t="n"/>
      <c r="G153" s="59" t="n"/>
      <c r="H153" s="59" t="n"/>
      <c r="I153" s="59" t="n"/>
      <c r="J153" s="59" t="n"/>
      <c r="K153" s="59" t="n"/>
      <c r="L153" s="60">
        <f>IF(NOT((COUNTA($B153:$K153)+COUNTA($O153))&gt;0),"",IF(ISNUMBER($F153),1,IF(N($U153)&gt;0,AVERAGEIFS($V$5:$V$1000,$S$5:$S$1000,ROW(),$T$5:$T$1000,"Sub"),$V153)))</f>
        <v/>
      </c>
      <c r="M153" s="55">
        <f>IF($L153="","",IF($L153&gt;=1,"Completado",IF($L153&gt;0,"En curso","Pendiente")))</f>
        <v/>
      </c>
      <c r="N153" s="55">
        <f>IF(NOT((COUNTA($B153:$K153)+COUNTA($O153))&gt;0),"",IF(ISNUMBER($F153),IF(AND(ISNUMBER($E153),$F153&gt;$E153),"Cumplida con "&amp;($F153-$E153)&amp;IF($F153-$E153=1," día"," días")&amp;" de retraso","Cumplida"),IF(N($L153)&gt;=1,"Cumplida",IF(NOT(ISNUMBER($E153)),"Sin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plazo")))))))</f>
        <v/>
      </c>
      <c r="O153" s="57" t="n"/>
      <c r="P153" s="61">
        <f>IF(NOT((COUNTA($B153:$K153)+COUNTA($O153))&gt;0),"",IF((IF($C153="","Falta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",""))="","✔ OK","⚠ "&amp;LEFT(IF($C153="","Falta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",""),LEN(IF($C153="","Falta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",""))-3)))</f>
        <v/>
      </c>
      <c r="Q153" s="62">
        <f>IF(NOT((COUNTA($B153:$K153)+COUNTA($O153))&gt;0),"",IF(AND($T153="Sub",N($S153)&gt;0),IF(ISNUMBER(INDEX($D$5:$D$1000,$S153-4)),DATE(YEAR(INDEX($D$5:$D$1000,$S153-4)),MONTH(INDEX($D$5:$D$1000,$S153-4)),1),IF(ISNUMBER(INDEX($E$5:$E$1000,$S153-4)),DATE(YEAR(INDEX($E$5:$E$1000,$S153-4)),MONTH(INDEX($E$5:$E$1000,$S153-4)),1),MesCiclo)),IF(ISNUMBER($D153),DATE(YEAR($D153),MONTH($D153),1),IF(ISNUMBER($E153),DATE(YEAR($E153),MONTH($E153),1),MesCiclo))))</f>
        <v/>
      </c>
      <c r="R153" s="63">
        <f>IF(OR($Q153="",$Q153&lt;&gt;MesCiclo),"",COUNTIF($Q$5:$Q153,MesCiclo))</f>
        <v/>
      </c>
      <c r="S153" s="63">
        <f>IF($T153="","",IF($T153="Macro",ROW(),IFERROR(LOOKUP(2,1/($T$5:$T153="Macro"),ROW($T$5:$T153)),0)))</f>
        <v/>
      </c>
      <c r="T153" s="63">
        <f>IF(NOT((COUNTA($B153:$K153)+COUNTA($O153))&gt;0),"",IF($B153="Subactividad","Sub","Macro"))</f>
        <v/>
      </c>
      <c r="U153" s="63">
        <f>IF($T153="Macro",COUNTIFS($S$5:$S$1000,ROW(),$T$5:$T$1000,"Sub"),"")</f>
        <v/>
      </c>
      <c r="V153" s="63">
        <f>IF($T153="","",IF(ISNUMBER($F153),1,IFERROR(LOOKUP(2,1/($H153:$K153&lt;&gt;""),$H153:$K153),0)))</f>
        <v/>
      </c>
      <c r="W153" s="63">
        <f>IF($T153="","",IF(AND(ISNUMBER($F153),$F153&lt;=IF($Q153=MesCiclo,InicioCiclo,$Q153+MOD(2-WEEKDAY($Q153),7))+6),1,IF(ISNUMBER($H153),$H153,0)))</f>
        <v/>
      </c>
      <c r="X153" s="63">
        <f>IF($T153="","",IF(AND(ISNUMBER($F153),$F153&lt;=IF($Q153=MesCiclo,InicioCiclo,$Q153+MOD(2-WEEKDAY($Q153),7))+13),1,IF(ISNUMBER($I153),$I153,$W153)))</f>
        <v/>
      </c>
      <c r="Y153" s="63">
        <f>IF($T153="","",IF(AND(ISNUMBER($F153),$F153&lt;=IF($Q153=MesCiclo,InicioCiclo,$Q153+MOD(2-WEEKDAY($Q153),7))+20),1,IF(ISNUMBER($J153),$J153,$X153)))</f>
        <v/>
      </c>
      <c r="Z153" s="63">
        <f>IF($T153="","",IF(AND(ISNUMBER($F153),$F153&lt;=IF($Q153=MesCiclo,InicioCiclo,$Q153+MOD(2-WEEKDAY($Q153),7))+27),1,IF(ISNUMBER($K153),$K153,$Y153)))</f>
        <v/>
      </c>
      <c r="AA153" s="63">
        <f>IF($T153="","",IF(AND(ISNUMBER($F153),$F153&lt;=IF($Q153=MesCiclo,InicioCiclo,$Q153+MOD(2-WEEKDAY($Q153),7))+6),1,IF(N($U153)&gt;0,AVERAGEIFS($W$5:$W$1000,$S$5:$S$1000,ROW(),$T$5:$T$1000,"Sub"),$W153)))</f>
        <v/>
      </c>
      <c r="AB153" s="63">
        <f>IF($T153="","",IF(AND(ISNUMBER($F153),$F153&lt;=IF($Q153=MesCiclo,InicioCiclo,$Q153+MOD(2-WEEKDAY($Q153),7))+13),1,IF(N($U153)&gt;0,AVERAGEIFS($X$5:$X$1000,$S$5:$S$1000,ROW(),$T$5:$T$1000,"Sub"),$X153)))</f>
        <v/>
      </c>
      <c r="AC153" s="63">
        <f>IF($T153="","",IF(AND(ISNUMBER($F153),$F153&lt;=IF($Q153=MesCiclo,InicioCiclo,$Q153+MOD(2-WEEKDAY($Q153),7))+20),1,IF(N($U153)&gt;0,AVERAGEIFS($Y$5:$Y$1000,$S$5:$S$1000,ROW(),$T$5:$T$1000,"Sub"),$Y153)))</f>
        <v/>
      </c>
      <c r="AD153" s="63">
        <f>IF($T153="","",IF(AND(ISNUMBER($F153),$F153&lt;=IF($Q153=MesCiclo,InicioCiclo,$Q153+MOD(2-WEEKDAY($Q153),7))+27),1,IF(N($U153)&gt;0,AVERAGEIFS($Z$5:$Z$1000,$S$5:$S$1000,ROW(),$T$5:$T$1000,"Sub"),$Z153)))</f>
        <v/>
      </c>
      <c r="AE153" s="63">
        <f>IF($T153&lt;&gt;"Macro","",IF(COUNTIFS($Q$5:$Q$1000,$Q153,$T$5:$T$1000,"Macro",$G$5:$G$1000,"&gt;0")=0,1/COUNTIFS($Q$5:$Q$1000,$Q153,$T$5:$T$1000,"Macro"),IF(AND(ISNUMBER($G153),N($G153)&gt;0),$G153,SUMIFS($G$5:$G$1000,$Q$5:$Q$1000,$Q153,$T$5:$T$1000,"Macro")/COUNTIFS($Q$5:$Q$1000,$Q153,$T$5:$T$1000,"Macro",$G$5:$G$1000,"&gt;0"))/(COUNTIFS($Q$5:$Q$1000,$Q153,$T$5:$T$1000,"Macro")*SUMIFS($G$5:$G$1000,$Q$5:$Q$1000,$Q153,$T$5:$T$1000,"Macro")/COUNTIFS($Q$5:$Q$1000,$Q153,$T$5:$T$1000,"Macro",$G$5:$G$1000,"&gt;0"))))</f>
        <v/>
      </c>
    </row>
    <row r="154">
      <c r="A154" s="55">
        <f>IF(NOT((COUNTA($B154:$K154)+COUNTA($O154))&gt;0),"",IF($T154="Macro",COUNTIFS($T$5:$T154,"Macro",$Q$5:$Q154,$Q154),IF(N($S154)=0,"?",COUNTIFS(INDEX($T$5:$T$1000,1):INDEX($T$5:$T$1000,$S154-4),"Macro",INDEX($Q$5:$Q$1000,1):INDEX($Q$5:$Q$1000,$S154-4),INDEX($Q$5:$Q$1000,$S154-4))&amp;"."&amp;COUNTIFS($S$5:$S154,$S154,$T$5:$T154,"Sub"))))</f>
        <v/>
      </c>
      <c r="B154" s="56" t="n"/>
      <c r="C154" s="57" t="n"/>
      <c r="D154" s="58" t="n"/>
      <c r="E154" s="58" t="n"/>
      <c r="F154" s="58" t="n"/>
      <c r="G154" s="59" t="n"/>
      <c r="H154" s="59" t="n"/>
      <c r="I154" s="59" t="n"/>
      <c r="J154" s="59" t="n"/>
      <c r="K154" s="59" t="n"/>
      <c r="L154" s="60">
        <f>IF(NOT((COUNTA($B154:$K154)+COUNTA($O154))&gt;0),"",IF(ISNUMBER($F154),1,IF(N($U154)&gt;0,AVERAGEIFS($V$5:$V$1000,$S$5:$S$1000,ROW(),$T$5:$T$1000,"Sub"),$V154)))</f>
        <v/>
      </c>
      <c r="M154" s="55">
        <f>IF($L154="","",IF($L154&gt;=1,"Completado",IF($L154&gt;0,"En curso","Pendiente")))</f>
        <v/>
      </c>
      <c r="N154" s="55">
        <f>IF(NOT((COUNTA($B154:$K154)+COUNTA($O154))&gt;0),"",IF(ISNUMBER($F154),IF(AND(ISNUMBER($E154),$F154&gt;$E154),"Cumplida con "&amp;($F154-$E154)&amp;IF($F154-$E154=1," día"," días")&amp;" de retraso","Cumplida"),IF(N($L154)&gt;=1,"Cumplida",IF(NOT(ISNUMBER($E154)),"Sin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plazo")))))))</f>
        <v/>
      </c>
      <c r="O154" s="57" t="n"/>
      <c r="P154" s="61">
        <f>IF(NOT((COUNTA($B154:$K154)+COUNTA($O154))&gt;0),"",IF((IF($C154="","Falta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",""))="","✔ OK","⚠ "&amp;LEFT(IF($C154="","Falta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",""),LEN(IF($C154="","Falta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",""))-3)))</f>
        <v/>
      </c>
      <c r="Q154" s="62">
        <f>IF(NOT((COUNTA($B154:$K154)+COUNTA($O154))&gt;0),"",IF(AND($T154="Sub",N($S154)&gt;0),IF(ISNUMBER(INDEX($D$5:$D$1000,$S154-4)),DATE(YEAR(INDEX($D$5:$D$1000,$S154-4)),MONTH(INDEX($D$5:$D$1000,$S154-4)),1),IF(ISNUMBER(INDEX($E$5:$E$1000,$S154-4)),DATE(YEAR(INDEX($E$5:$E$1000,$S154-4)),MONTH(INDEX($E$5:$E$1000,$S154-4)),1),MesCiclo)),IF(ISNUMBER($D154),DATE(YEAR($D154),MONTH($D154),1),IF(ISNUMBER($E154),DATE(YEAR($E154),MONTH($E154),1),MesCiclo))))</f>
        <v/>
      </c>
      <c r="R154" s="63">
        <f>IF(OR($Q154="",$Q154&lt;&gt;MesCiclo),"",COUNTIF($Q$5:$Q154,MesCiclo))</f>
        <v/>
      </c>
      <c r="S154" s="63">
        <f>IF($T154="","",IF($T154="Macro",ROW(),IFERROR(LOOKUP(2,1/($T$5:$T154="Macro"),ROW($T$5:$T154)),0)))</f>
        <v/>
      </c>
      <c r="T154" s="63">
        <f>IF(NOT((COUNTA($B154:$K154)+COUNTA($O154))&gt;0),"",IF($B154="Subactividad","Sub","Macro"))</f>
        <v/>
      </c>
      <c r="U154" s="63">
        <f>IF($T154="Macro",COUNTIFS($S$5:$S$1000,ROW(),$T$5:$T$1000,"Sub"),"")</f>
        <v/>
      </c>
      <c r="V154" s="63">
        <f>IF($T154="","",IF(ISNUMBER($F154),1,IFERROR(LOOKUP(2,1/($H154:$K154&lt;&gt;""),$H154:$K154),0)))</f>
        <v/>
      </c>
      <c r="W154" s="63">
        <f>IF($T154="","",IF(AND(ISNUMBER($F154),$F154&lt;=IF($Q154=MesCiclo,InicioCiclo,$Q154+MOD(2-WEEKDAY($Q154),7))+6),1,IF(ISNUMBER($H154),$H154,0)))</f>
        <v/>
      </c>
      <c r="X154" s="63">
        <f>IF($T154="","",IF(AND(ISNUMBER($F154),$F154&lt;=IF($Q154=MesCiclo,InicioCiclo,$Q154+MOD(2-WEEKDAY($Q154),7))+13),1,IF(ISNUMBER($I154),$I154,$W154)))</f>
        <v/>
      </c>
      <c r="Y154" s="63">
        <f>IF($T154="","",IF(AND(ISNUMBER($F154),$F154&lt;=IF($Q154=MesCiclo,InicioCiclo,$Q154+MOD(2-WEEKDAY($Q154),7))+20),1,IF(ISNUMBER($J154),$J154,$X154)))</f>
        <v/>
      </c>
      <c r="Z154" s="63">
        <f>IF($T154="","",IF(AND(ISNUMBER($F154),$F154&lt;=IF($Q154=MesCiclo,InicioCiclo,$Q154+MOD(2-WEEKDAY($Q154),7))+27),1,IF(ISNUMBER($K154),$K154,$Y154)))</f>
        <v/>
      </c>
      <c r="AA154" s="63">
        <f>IF($T154="","",IF(AND(ISNUMBER($F154),$F154&lt;=IF($Q154=MesCiclo,InicioCiclo,$Q154+MOD(2-WEEKDAY($Q154),7))+6),1,IF(N($U154)&gt;0,AVERAGEIFS($W$5:$W$1000,$S$5:$S$1000,ROW(),$T$5:$T$1000,"Sub"),$W154)))</f>
        <v/>
      </c>
      <c r="AB154" s="63">
        <f>IF($T154="","",IF(AND(ISNUMBER($F154),$F154&lt;=IF($Q154=MesCiclo,InicioCiclo,$Q154+MOD(2-WEEKDAY($Q154),7))+13),1,IF(N($U154)&gt;0,AVERAGEIFS($X$5:$X$1000,$S$5:$S$1000,ROW(),$T$5:$T$1000,"Sub"),$X154)))</f>
        <v/>
      </c>
      <c r="AC154" s="63">
        <f>IF($T154="","",IF(AND(ISNUMBER($F154),$F154&lt;=IF($Q154=MesCiclo,InicioCiclo,$Q154+MOD(2-WEEKDAY($Q154),7))+20),1,IF(N($U154)&gt;0,AVERAGEIFS($Y$5:$Y$1000,$S$5:$S$1000,ROW(),$T$5:$T$1000,"Sub"),$Y154)))</f>
        <v/>
      </c>
      <c r="AD154" s="63">
        <f>IF($T154="","",IF(AND(ISNUMBER($F154),$F154&lt;=IF($Q154=MesCiclo,InicioCiclo,$Q154+MOD(2-WEEKDAY($Q154),7))+27),1,IF(N($U154)&gt;0,AVERAGEIFS($Z$5:$Z$1000,$S$5:$S$1000,ROW(),$T$5:$T$1000,"Sub"),$Z154)))</f>
        <v/>
      </c>
      <c r="AE154" s="63">
        <f>IF($T154&lt;&gt;"Macro","",IF(COUNTIFS($Q$5:$Q$1000,$Q154,$T$5:$T$1000,"Macro",$G$5:$G$1000,"&gt;0")=0,1/COUNTIFS($Q$5:$Q$1000,$Q154,$T$5:$T$1000,"Macro"),IF(AND(ISNUMBER($G154),N($G154)&gt;0),$G154,SUMIFS($G$5:$G$1000,$Q$5:$Q$1000,$Q154,$T$5:$T$1000,"Macro")/COUNTIFS($Q$5:$Q$1000,$Q154,$T$5:$T$1000,"Macro",$G$5:$G$1000,"&gt;0"))/(COUNTIFS($Q$5:$Q$1000,$Q154,$T$5:$T$1000,"Macro")*SUMIFS($G$5:$G$1000,$Q$5:$Q$1000,$Q154,$T$5:$T$1000,"Macro")/COUNTIFS($Q$5:$Q$1000,$Q154,$T$5:$T$1000,"Macro",$G$5:$G$1000,"&gt;0"))))</f>
        <v/>
      </c>
    </row>
    <row r="155">
      <c r="A155" s="55">
        <f>IF(NOT((COUNTA($B155:$K155)+COUNTA($O155))&gt;0),"",IF($T155="Macro",COUNTIFS($T$5:$T155,"Macro",$Q$5:$Q155,$Q155),IF(N($S155)=0,"?",COUNTIFS(INDEX($T$5:$T$1000,1):INDEX($T$5:$T$1000,$S155-4),"Macro",INDEX($Q$5:$Q$1000,1):INDEX($Q$5:$Q$1000,$S155-4),INDEX($Q$5:$Q$1000,$S155-4))&amp;"."&amp;COUNTIFS($S$5:$S155,$S155,$T$5:$T155,"Sub"))))</f>
        <v/>
      </c>
      <c r="B155" s="56" t="n"/>
      <c r="C155" s="57" t="n"/>
      <c r="D155" s="58" t="n"/>
      <c r="E155" s="58" t="n"/>
      <c r="F155" s="58" t="n"/>
      <c r="G155" s="59" t="n"/>
      <c r="H155" s="59" t="n"/>
      <c r="I155" s="59" t="n"/>
      <c r="J155" s="59" t="n"/>
      <c r="K155" s="59" t="n"/>
      <c r="L155" s="60">
        <f>IF(NOT((COUNTA($B155:$K155)+COUNTA($O155))&gt;0),"",IF(ISNUMBER($F155),1,IF(N($U155)&gt;0,AVERAGEIFS($V$5:$V$1000,$S$5:$S$1000,ROW(),$T$5:$T$1000,"Sub"),$V155)))</f>
        <v/>
      </c>
      <c r="M155" s="55">
        <f>IF($L155="","",IF($L155&gt;=1,"Completado",IF($L155&gt;0,"En curso","Pendiente")))</f>
        <v/>
      </c>
      <c r="N155" s="55">
        <f>IF(NOT((COUNTA($B155:$K155)+COUNTA($O155))&gt;0),"",IF(ISNUMBER($F155),IF(AND(ISNUMBER($E155),$F155&gt;$E155),"Cumplida con "&amp;($F155-$E155)&amp;IF($F155-$E155=1," día"," días")&amp;" de retraso","Cumplida"),IF(N($L155)&gt;=1,"Cumplida",IF(NOT(ISNUMBER($E155)),"Sin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plazo")))))))</f>
        <v/>
      </c>
      <c r="O155" s="57" t="n"/>
      <c r="P155" s="61">
        <f>IF(NOT((COUNTA($B155:$K155)+COUNTA($O155))&gt;0),"",IF((IF($C155="","Falta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",""))="","✔ OK","⚠ "&amp;LEFT(IF($C155="","Falta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",""),LEN(IF($C155="","Falta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",""))-3)))</f>
        <v/>
      </c>
      <c r="Q155" s="62">
        <f>IF(NOT((COUNTA($B155:$K155)+COUNTA($O155))&gt;0),"",IF(AND($T155="Sub",N($S155)&gt;0),IF(ISNUMBER(INDEX($D$5:$D$1000,$S155-4)),DATE(YEAR(INDEX($D$5:$D$1000,$S155-4)),MONTH(INDEX($D$5:$D$1000,$S155-4)),1),IF(ISNUMBER(INDEX($E$5:$E$1000,$S155-4)),DATE(YEAR(INDEX($E$5:$E$1000,$S155-4)),MONTH(INDEX($E$5:$E$1000,$S155-4)),1),MesCiclo)),IF(ISNUMBER($D155),DATE(YEAR($D155),MONTH($D155),1),IF(ISNUMBER($E155),DATE(YEAR($E155),MONTH($E155),1),MesCiclo))))</f>
        <v/>
      </c>
      <c r="R155" s="63">
        <f>IF(OR($Q155="",$Q155&lt;&gt;MesCiclo),"",COUNTIF($Q$5:$Q155,MesCiclo))</f>
        <v/>
      </c>
      <c r="S155" s="63">
        <f>IF($T155="","",IF($T155="Macro",ROW(),IFERROR(LOOKUP(2,1/($T$5:$T155="Macro"),ROW($T$5:$T155)),0)))</f>
        <v/>
      </c>
      <c r="T155" s="63">
        <f>IF(NOT((COUNTA($B155:$K155)+COUNTA($O155))&gt;0),"",IF($B155="Subactividad","Sub","Macro"))</f>
        <v/>
      </c>
      <c r="U155" s="63">
        <f>IF($T155="Macro",COUNTIFS($S$5:$S$1000,ROW(),$T$5:$T$1000,"Sub"),"")</f>
        <v/>
      </c>
      <c r="V155" s="63">
        <f>IF($T155="","",IF(ISNUMBER($F155),1,IFERROR(LOOKUP(2,1/($H155:$K155&lt;&gt;""),$H155:$K155),0)))</f>
        <v/>
      </c>
      <c r="W155" s="63">
        <f>IF($T155="","",IF(AND(ISNUMBER($F155),$F155&lt;=IF($Q155=MesCiclo,InicioCiclo,$Q155+MOD(2-WEEKDAY($Q155),7))+6),1,IF(ISNUMBER($H155),$H155,0)))</f>
        <v/>
      </c>
      <c r="X155" s="63">
        <f>IF($T155="","",IF(AND(ISNUMBER($F155),$F155&lt;=IF($Q155=MesCiclo,InicioCiclo,$Q155+MOD(2-WEEKDAY($Q155),7))+13),1,IF(ISNUMBER($I155),$I155,$W155)))</f>
        <v/>
      </c>
      <c r="Y155" s="63">
        <f>IF($T155="","",IF(AND(ISNUMBER($F155),$F155&lt;=IF($Q155=MesCiclo,InicioCiclo,$Q155+MOD(2-WEEKDAY($Q155),7))+20),1,IF(ISNUMBER($J155),$J155,$X155)))</f>
        <v/>
      </c>
      <c r="Z155" s="63">
        <f>IF($T155="","",IF(AND(ISNUMBER($F155),$F155&lt;=IF($Q155=MesCiclo,InicioCiclo,$Q155+MOD(2-WEEKDAY($Q155),7))+27),1,IF(ISNUMBER($K155),$K155,$Y155)))</f>
        <v/>
      </c>
      <c r="AA155" s="63">
        <f>IF($T155="","",IF(AND(ISNUMBER($F155),$F155&lt;=IF($Q155=MesCiclo,InicioCiclo,$Q155+MOD(2-WEEKDAY($Q155),7))+6),1,IF(N($U155)&gt;0,AVERAGEIFS($W$5:$W$1000,$S$5:$S$1000,ROW(),$T$5:$T$1000,"Sub"),$W155)))</f>
        <v/>
      </c>
      <c r="AB155" s="63">
        <f>IF($T155="","",IF(AND(ISNUMBER($F155),$F155&lt;=IF($Q155=MesCiclo,InicioCiclo,$Q155+MOD(2-WEEKDAY($Q155),7))+13),1,IF(N($U155)&gt;0,AVERAGEIFS($X$5:$X$1000,$S$5:$S$1000,ROW(),$T$5:$T$1000,"Sub"),$X155)))</f>
        <v/>
      </c>
      <c r="AC155" s="63">
        <f>IF($T155="","",IF(AND(ISNUMBER($F155),$F155&lt;=IF($Q155=MesCiclo,InicioCiclo,$Q155+MOD(2-WEEKDAY($Q155),7))+20),1,IF(N($U155)&gt;0,AVERAGEIFS($Y$5:$Y$1000,$S$5:$S$1000,ROW(),$T$5:$T$1000,"Sub"),$Y155)))</f>
        <v/>
      </c>
      <c r="AD155" s="63">
        <f>IF($T155="","",IF(AND(ISNUMBER($F155),$F155&lt;=IF($Q155=MesCiclo,InicioCiclo,$Q155+MOD(2-WEEKDAY($Q155),7))+27),1,IF(N($U155)&gt;0,AVERAGEIFS($Z$5:$Z$1000,$S$5:$S$1000,ROW(),$T$5:$T$1000,"Sub"),$Z155)))</f>
        <v/>
      </c>
      <c r="AE155" s="63">
        <f>IF($T155&lt;&gt;"Macro","",IF(COUNTIFS($Q$5:$Q$1000,$Q155,$T$5:$T$1000,"Macro",$G$5:$G$1000,"&gt;0")=0,1/COUNTIFS($Q$5:$Q$1000,$Q155,$T$5:$T$1000,"Macro"),IF(AND(ISNUMBER($G155),N($G155)&gt;0),$G155,SUMIFS($G$5:$G$1000,$Q$5:$Q$1000,$Q155,$T$5:$T$1000,"Macro")/COUNTIFS($Q$5:$Q$1000,$Q155,$T$5:$T$1000,"Macro",$G$5:$G$1000,"&gt;0"))/(COUNTIFS($Q$5:$Q$1000,$Q155,$T$5:$T$1000,"Macro")*SUMIFS($G$5:$G$1000,$Q$5:$Q$1000,$Q155,$T$5:$T$1000,"Macro")/COUNTIFS($Q$5:$Q$1000,$Q155,$T$5:$T$1000,"Macro",$G$5:$G$1000,"&gt;0"))))</f>
        <v/>
      </c>
    </row>
    <row r="156">
      <c r="A156" s="55">
        <f>IF(NOT((COUNTA($B156:$K156)+COUNTA($O156))&gt;0),"",IF($T156="Macro",COUNTIFS($T$5:$T156,"Macro",$Q$5:$Q156,$Q156),IF(N($S156)=0,"?",COUNTIFS(INDEX($T$5:$T$1000,1):INDEX($T$5:$T$1000,$S156-4),"Macro",INDEX($Q$5:$Q$1000,1):INDEX($Q$5:$Q$1000,$S156-4),INDEX($Q$5:$Q$1000,$S156-4))&amp;"."&amp;COUNTIFS($S$5:$S156,$S156,$T$5:$T156,"Sub"))))</f>
        <v/>
      </c>
      <c r="B156" s="56" t="n"/>
      <c r="C156" s="57" t="n"/>
      <c r="D156" s="58" t="n"/>
      <c r="E156" s="58" t="n"/>
      <c r="F156" s="58" t="n"/>
      <c r="G156" s="59" t="n"/>
      <c r="H156" s="59" t="n"/>
      <c r="I156" s="59" t="n"/>
      <c r="J156" s="59" t="n"/>
      <c r="K156" s="59" t="n"/>
      <c r="L156" s="60">
        <f>IF(NOT((COUNTA($B156:$K156)+COUNTA($O156))&gt;0),"",IF(ISNUMBER($F156),1,IF(N($U156)&gt;0,AVERAGEIFS($V$5:$V$1000,$S$5:$S$1000,ROW(),$T$5:$T$1000,"Sub"),$V156)))</f>
        <v/>
      </c>
      <c r="M156" s="55">
        <f>IF($L156="","",IF($L156&gt;=1,"Completado",IF($L156&gt;0,"En curso","Pendiente")))</f>
        <v/>
      </c>
      <c r="N156" s="55">
        <f>IF(NOT((COUNTA($B156:$K156)+COUNTA($O156))&gt;0),"",IF(ISNUMBER($F156),IF(AND(ISNUMBER($E156),$F156&gt;$E156),"Cumplida con "&amp;($F156-$E156)&amp;IF($F156-$E156=1," día"," días")&amp;" de retraso","Cumplida"),IF(N($L156)&gt;=1,"Cumplida",IF(NOT(ISNUMBER($E156)),"Sin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plazo")))))))</f>
        <v/>
      </c>
      <c r="O156" s="57" t="n"/>
      <c r="P156" s="61">
        <f>IF(NOT((COUNTA($B156:$K156)+COUNTA($O156))&gt;0),"",IF((IF($C156="","Falta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",""))="","✔ OK","⚠ "&amp;LEFT(IF($C156="","Falta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",""),LEN(IF($C156="","Falta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",""))-3)))</f>
        <v/>
      </c>
      <c r="Q156" s="62">
        <f>IF(NOT((COUNTA($B156:$K156)+COUNTA($O156))&gt;0),"",IF(AND($T156="Sub",N($S156)&gt;0),IF(ISNUMBER(INDEX($D$5:$D$1000,$S156-4)),DATE(YEAR(INDEX($D$5:$D$1000,$S156-4)),MONTH(INDEX($D$5:$D$1000,$S156-4)),1),IF(ISNUMBER(INDEX($E$5:$E$1000,$S156-4)),DATE(YEAR(INDEX($E$5:$E$1000,$S156-4)),MONTH(INDEX($E$5:$E$1000,$S156-4)),1),MesCiclo)),IF(ISNUMBER($D156),DATE(YEAR($D156),MONTH($D156),1),IF(ISNUMBER($E156),DATE(YEAR($E156),MONTH($E156),1),MesCiclo))))</f>
        <v/>
      </c>
      <c r="R156" s="63">
        <f>IF(OR($Q156="",$Q156&lt;&gt;MesCiclo),"",COUNTIF($Q$5:$Q156,MesCiclo))</f>
        <v/>
      </c>
      <c r="S156" s="63">
        <f>IF($T156="","",IF($T156="Macro",ROW(),IFERROR(LOOKUP(2,1/($T$5:$T156="Macro"),ROW($T$5:$T156)),0)))</f>
        <v/>
      </c>
      <c r="T156" s="63">
        <f>IF(NOT((COUNTA($B156:$K156)+COUNTA($O156))&gt;0),"",IF($B156="Subactividad","Sub","Macro"))</f>
        <v/>
      </c>
      <c r="U156" s="63">
        <f>IF($T156="Macro",COUNTIFS($S$5:$S$1000,ROW(),$T$5:$T$1000,"Sub"),"")</f>
        <v/>
      </c>
      <c r="V156" s="63">
        <f>IF($T156="","",IF(ISNUMBER($F156),1,IFERROR(LOOKUP(2,1/($H156:$K156&lt;&gt;""),$H156:$K156),0)))</f>
        <v/>
      </c>
      <c r="W156" s="63">
        <f>IF($T156="","",IF(AND(ISNUMBER($F156),$F156&lt;=IF($Q156=MesCiclo,InicioCiclo,$Q156+MOD(2-WEEKDAY($Q156),7))+6),1,IF(ISNUMBER($H156),$H156,0)))</f>
        <v/>
      </c>
      <c r="X156" s="63">
        <f>IF($T156="","",IF(AND(ISNUMBER($F156),$F156&lt;=IF($Q156=MesCiclo,InicioCiclo,$Q156+MOD(2-WEEKDAY($Q156),7))+13),1,IF(ISNUMBER($I156),$I156,$W156)))</f>
        <v/>
      </c>
      <c r="Y156" s="63">
        <f>IF($T156="","",IF(AND(ISNUMBER($F156),$F156&lt;=IF($Q156=MesCiclo,InicioCiclo,$Q156+MOD(2-WEEKDAY($Q156),7))+20),1,IF(ISNUMBER($J156),$J156,$X156)))</f>
        <v/>
      </c>
      <c r="Z156" s="63">
        <f>IF($T156="","",IF(AND(ISNUMBER($F156),$F156&lt;=IF($Q156=MesCiclo,InicioCiclo,$Q156+MOD(2-WEEKDAY($Q156),7))+27),1,IF(ISNUMBER($K156),$K156,$Y156)))</f>
        <v/>
      </c>
      <c r="AA156" s="63">
        <f>IF($T156="","",IF(AND(ISNUMBER($F156),$F156&lt;=IF($Q156=MesCiclo,InicioCiclo,$Q156+MOD(2-WEEKDAY($Q156),7))+6),1,IF(N($U156)&gt;0,AVERAGEIFS($W$5:$W$1000,$S$5:$S$1000,ROW(),$T$5:$T$1000,"Sub"),$W156)))</f>
        <v/>
      </c>
      <c r="AB156" s="63">
        <f>IF($T156="","",IF(AND(ISNUMBER($F156),$F156&lt;=IF($Q156=MesCiclo,InicioCiclo,$Q156+MOD(2-WEEKDAY($Q156),7))+13),1,IF(N($U156)&gt;0,AVERAGEIFS($X$5:$X$1000,$S$5:$S$1000,ROW(),$T$5:$T$1000,"Sub"),$X156)))</f>
        <v/>
      </c>
      <c r="AC156" s="63">
        <f>IF($T156="","",IF(AND(ISNUMBER($F156),$F156&lt;=IF($Q156=MesCiclo,InicioCiclo,$Q156+MOD(2-WEEKDAY($Q156),7))+20),1,IF(N($U156)&gt;0,AVERAGEIFS($Y$5:$Y$1000,$S$5:$S$1000,ROW(),$T$5:$T$1000,"Sub"),$Y156)))</f>
        <v/>
      </c>
      <c r="AD156" s="63">
        <f>IF($T156="","",IF(AND(ISNUMBER($F156),$F156&lt;=IF($Q156=MesCiclo,InicioCiclo,$Q156+MOD(2-WEEKDAY($Q156),7))+27),1,IF(N($U156)&gt;0,AVERAGEIFS($Z$5:$Z$1000,$S$5:$S$1000,ROW(),$T$5:$T$1000,"Sub"),$Z156)))</f>
        <v/>
      </c>
      <c r="AE156" s="63">
        <f>IF($T156&lt;&gt;"Macro","",IF(COUNTIFS($Q$5:$Q$1000,$Q156,$T$5:$T$1000,"Macro",$G$5:$G$1000,"&gt;0")=0,1/COUNTIFS($Q$5:$Q$1000,$Q156,$T$5:$T$1000,"Macro"),IF(AND(ISNUMBER($G156),N($G156)&gt;0),$G156,SUMIFS($G$5:$G$1000,$Q$5:$Q$1000,$Q156,$T$5:$T$1000,"Macro")/COUNTIFS($Q$5:$Q$1000,$Q156,$T$5:$T$1000,"Macro",$G$5:$G$1000,"&gt;0"))/(COUNTIFS($Q$5:$Q$1000,$Q156,$T$5:$T$1000,"Macro")*SUMIFS($G$5:$G$1000,$Q$5:$Q$1000,$Q156,$T$5:$T$1000,"Macro")/COUNTIFS($Q$5:$Q$1000,$Q156,$T$5:$T$1000,"Macro",$G$5:$G$1000,"&gt;0"))))</f>
        <v/>
      </c>
    </row>
    <row r="157">
      <c r="A157" s="55">
        <f>IF(NOT((COUNTA($B157:$K157)+COUNTA($O157))&gt;0),"",IF($T157="Macro",COUNTIFS($T$5:$T157,"Macro",$Q$5:$Q157,$Q157),IF(N($S157)=0,"?",COUNTIFS(INDEX($T$5:$T$1000,1):INDEX($T$5:$T$1000,$S157-4),"Macro",INDEX($Q$5:$Q$1000,1):INDEX($Q$5:$Q$1000,$S157-4),INDEX($Q$5:$Q$1000,$S157-4))&amp;"."&amp;COUNTIFS($S$5:$S157,$S157,$T$5:$T157,"Sub"))))</f>
        <v/>
      </c>
      <c r="B157" s="56" t="n"/>
      <c r="C157" s="57" t="n"/>
      <c r="D157" s="58" t="n"/>
      <c r="E157" s="58" t="n"/>
      <c r="F157" s="58" t="n"/>
      <c r="G157" s="59" t="n"/>
      <c r="H157" s="59" t="n"/>
      <c r="I157" s="59" t="n"/>
      <c r="J157" s="59" t="n"/>
      <c r="K157" s="59" t="n"/>
      <c r="L157" s="60">
        <f>IF(NOT((COUNTA($B157:$K157)+COUNTA($O157))&gt;0),"",IF(ISNUMBER($F157),1,IF(N($U157)&gt;0,AVERAGEIFS($V$5:$V$1000,$S$5:$S$1000,ROW(),$T$5:$T$1000,"Sub"),$V157)))</f>
        <v/>
      </c>
      <c r="M157" s="55">
        <f>IF($L157="","",IF($L157&gt;=1,"Completado",IF($L157&gt;0,"En curso","Pendiente")))</f>
        <v/>
      </c>
      <c r="N157" s="55">
        <f>IF(NOT((COUNTA($B157:$K157)+COUNTA($O157))&gt;0),"",IF(ISNUMBER($F157),IF(AND(ISNUMBER($E157),$F157&gt;$E157),"Cumplida con "&amp;($F157-$E157)&amp;IF($F157-$E157=1," día"," días")&amp;" de retraso","Cumplida"),IF(N($L157)&gt;=1,"Cumplida",IF(NOT(ISNUMBER($E157)),"Sin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plazo")))))))</f>
        <v/>
      </c>
      <c r="O157" s="57" t="n"/>
      <c r="P157" s="61">
        <f>IF(NOT((COUNTA($B157:$K157)+COUNTA($O157))&gt;0),"",IF((IF($C157="","Falta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",""))="","✔ OK","⚠ "&amp;LEFT(IF($C157="","Falta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",""),LEN(IF($C157="","Falta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",""))-3)))</f>
        <v/>
      </c>
      <c r="Q157" s="62">
        <f>IF(NOT((COUNTA($B157:$K157)+COUNTA($O157))&gt;0),"",IF(AND($T157="Sub",N($S157)&gt;0),IF(ISNUMBER(INDEX($D$5:$D$1000,$S157-4)),DATE(YEAR(INDEX($D$5:$D$1000,$S157-4)),MONTH(INDEX($D$5:$D$1000,$S157-4)),1),IF(ISNUMBER(INDEX($E$5:$E$1000,$S157-4)),DATE(YEAR(INDEX($E$5:$E$1000,$S157-4)),MONTH(INDEX($E$5:$E$1000,$S157-4)),1),MesCiclo)),IF(ISNUMBER($D157),DATE(YEAR($D157),MONTH($D157),1),IF(ISNUMBER($E157),DATE(YEAR($E157),MONTH($E157),1),MesCiclo))))</f>
        <v/>
      </c>
      <c r="R157" s="63">
        <f>IF(OR($Q157="",$Q157&lt;&gt;MesCiclo),"",COUNTIF($Q$5:$Q157,MesCiclo))</f>
        <v/>
      </c>
      <c r="S157" s="63">
        <f>IF($T157="","",IF($T157="Macro",ROW(),IFERROR(LOOKUP(2,1/($T$5:$T157="Macro"),ROW($T$5:$T157)),0)))</f>
        <v/>
      </c>
      <c r="T157" s="63">
        <f>IF(NOT((COUNTA($B157:$K157)+COUNTA($O157))&gt;0),"",IF($B157="Subactividad","Sub","Macro"))</f>
        <v/>
      </c>
      <c r="U157" s="63">
        <f>IF($T157="Macro",COUNTIFS($S$5:$S$1000,ROW(),$T$5:$T$1000,"Sub"),"")</f>
        <v/>
      </c>
      <c r="V157" s="63">
        <f>IF($T157="","",IF(ISNUMBER($F157),1,IFERROR(LOOKUP(2,1/($H157:$K157&lt;&gt;""),$H157:$K157),0)))</f>
        <v/>
      </c>
      <c r="W157" s="63">
        <f>IF($T157="","",IF(AND(ISNUMBER($F157),$F157&lt;=IF($Q157=MesCiclo,InicioCiclo,$Q157+MOD(2-WEEKDAY($Q157),7))+6),1,IF(ISNUMBER($H157),$H157,0)))</f>
        <v/>
      </c>
      <c r="X157" s="63">
        <f>IF($T157="","",IF(AND(ISNUMBER($F157),$F157&lt;=IF($Q157=MesCiclo,InicioCiclo,$Q157+MOD(2-WEEKDAY($Q157),7))+13),1,IF(ISNUMBER($I157),$I157,$W157)))</f>
        <v/>
      </c>
      <c r="Y157" s="63">
        <f>IF($T157="","",IF(AND(ISNUMBER($F157),$F157&lt;=IF($Q157=MesCiclo,InicioCiclo,$Q157+MOD(2-WEEKDAY($Q157),7))+20),1,IF(ISNUMBER($J157),$J157,$X157)))</f>
        <v/>
      </c>
      <c r="Z157" s="63">
        <f>IF($T157="","",IF(AND(ISNUMBER($F157),$F157&lt;=IF($Q157=MesCiclo,InicioCiclo,$Q157+MOD(2-WEEKDAY($Q157),7))+27),1,IF(ISNUMBER($K157),$K157,$Y157)))</f>
        <v/>
      </c>
      <c r="AA157" s="63">
        <f>IF($T157="","",IF(AND(ISNUMBER($F157),$F157&lt;=IF($Q157=MesCiclo,InicioCiclo,$Q157+MOD(2-WEEKDAY($Q157),7))+6),1,IF(N($U157)&gt;0,AVERAGEIFS($W$5:$W$1000,$S$5:$S$1000,ROW(),$T$5:$T$1000,"Sub"),$W157)))</f>
        <v/>
      </c>
      <c r="AB157" s="63">
        <f>IF($T157="","",IF(AND(ISNUMBER($F157),$F157&lt;=IF($Q157=MesCiclo,InicioCiclo,$Q157+MOD(2-WEEKDAY($Q157),7))+13),1,IF(N($U157)&gt;0,AVERAGEIFS($X$5:$X$1000,$S$5:$S$1000,ROW(),$T$5:$T$1000,"Sub"),$X157)))</f>
        <v/>
      </c>
      <c r="AC157" s="63">
        <f>IF($T157="","",IF(AND(ISNUMBER($F157),$F157&lt;=IF($Q157=MesCiclo,InicioCiclo,$Q157+MOD(2-WEEKDAY($Q157),7))+20),1,IF(N($U157)&gt;0,AVERAGEIFS($Y$5:$Y$1000,$S$5:$S$1000,ROW(),$T$5:$T$1000,"Sub"),$Y157)))</f>
        <v/>
      </c>
      <c r="AD157" s="63">
        <f>IF($T157="","",IF(AND(ISNUMBER($F157),$F157&lt;=IF($Q157=MesCiclo,InicioCiclo,$Q157+MOD(2-WEEKDAY($Q157),7))+27),1,IF(N($U157)&gt;0,AVERAGEIFS($Z$5:$Z$1000,$S$5:$S$1000,ROW(),$T$5:$T$1000,"Sub"),$Z157)))</f>
        <v/>
      </c>
      <c r="AE157" s="63">
        <f>IF($T157&lt;&gt;"Macro","",IF(COUNTIFS($Q$5:$Q$1000,$Q157,$T$5:$T$1000,"Macro",$G$5:$G$1000,"&gt;0")=0,1/COUNTIFS($Q$5:$Q$1000,$Q157,$T$5:$T$1000,"Macro"),IF(AND(ISNUMBER($G157),N($G157)&gt;0),$G157,SUMIFS($G$5:$G$1000,$Q$5:$Q$1000,$Q157,$T$5:$T$1000,"Macro")/COUNTIFS($Q$5:$Q$1000,$Q157,$T$5:$T$1000,"Macro",$G$5:$G$1000,"&gt;0"))/(COUNTIFS($Q$5:$Q$1000,$Q157,$T$5:$T$1000,"Macro")*SUMIFS($G$5:$G$1000,$Q$5:$Q$1000,$Q157,$T$5:$T$1000,"Macro")/COUNTIFS($Q$5:$Q$1000,$Q157,$T$5:$T$1000,"Macro",$G$5:$G$1000,"&gt;0"))))</f>
        <v/>
      </c>
    </row>
    <row r="158">
      <c r="A158" s="55">
        <f>IF(NOT((COUNTA($B158:$K158)+COUNTA($O158))&gt;0),"",IF($T158="Macro",COUNTIFS($T$5:$T158,"Macro",$Q$5:$Q158,$Q158),IF(N($S158)=0,"?",COUNTIFS(INDEX($T$5:$T$1000,1):INDEX($T$5:$T$1000,$S158-4),"Macro",INDEX($Q$5:$Q$1000,1):INDEX($Q$5:$Q$1000,$S158-4),INDEX($Q$5:$Q$1000,$S158-4))&amp;"."&amp;COUNTIFS($S$5:$S158,$S158,$T$5:$T158,"Sub"))))</f>
        <v/>
      </c>
      <c r="B158" s="56" t="n"/>
      <c r="C158" s="57" t="n"/>
      <c r="D158" s="58" t="n"/>
      <c r="E158" s="58" t="n"/>
      <c r="F158" s="58" t="n"/>
      <c r="G158" s="59" t="n"/>
      <c r="H158" s="59" t="n"/>
      <c r="I158" s="59" t="n"/>
      <c r="J158" s="59" t="n"/>
      <c r="K158" s="59" t="n"/>
      <c r="L158" s="60">
        <f>IF(NOT((COUNTA($B158:$K158)+COUNTA($O158))&gt;0),"",IF(ISNUMBER($F158),1,IF(N($U158)&gt;0,AVERAGEIFS($V$5:$V$1000,$S$5:$S$1000,ROW(),$T$5:$T$1000,"Sub"),$V158)))</f>
        <v/>
      </c>
      <c r="M158" s="55">
        <f>IF($L158="","",IF($L158&gt;=1,"Completado",IF($L158&gt;0,"En curso","Pendiente")))</f>
        <v/>
      </c>
      <c r="N158" s="55">
        <f>IF(NOT((COUNTA($B158:$K158)+COUNTA($O158))&gt;0),"",IF(ISNUMBER($F158),IF(AND(ISNUMBER($E158),$F158&gt;$E158),"Cumplida con "&amp;($F158-$E158)&amp;IF($F158-$E158=1," día"," días")&amp;" de retraso","Cumplida"),IF(N($L158)&gt;=1,"Cumplida",IF(NOT(ISNUMBER($E158)),"Sin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plazo")))))))</f>
        <v/>
      </c>
      <c r="O158" s="57" t="n"/>
      <c r="P158" s="61">
        <f>IF(NOT((COUNTA($B158:$K158)+COUNTA($O158))&gt;0),"",IF((IF($C158="","Falta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",""))="","✔ OK","⚠ "&amp;LEFT(IF($C158="","Falta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",""),LEN(IF($C158="","Falta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",""))-3)))</f>
        <v/>
      </c>
      <c r="Q158" s="62">
        <f>IF(NOT((COUNTA($B158:$K158)+COUNTA($O158))&gt;0),"",IF(AND($T158="Sub",N($S158)&gt;0),IF(ISNUMBER(INDEX($D$5:$D$1000,$S158-4)),DATE(YEAR(INDEX($D$5:$D$1000,$S158-4)),MONTH(INDEX($D$5:$D$1000,$S158-4)),1),IF(ISNUMBER(INDEX($E$5:$E$1000,$S158-4)),DATE(YEAR(INDEX($E$5:$E$1000,$S158-4)),MONTH(INDEX($E$5:$E$1000,$S158-4)),1),MesCiclo)),IF(ISNUMBER($D158),DATE(YEAR($D158),MONTH($D158),1),IF(ISNUMBER($E158),DATE(YEAR($E158),MONTH($E158),1),MesCiclo))))</f>
        <v/>
      </c>
      <c r="R158" s="63">
        <f>IF(OR($Q158="",$Q158&lt;&gt;MesCiclo),"",COUNTIF($Q$5:$Q158,MesCiclo))</f>
        <v/>
      </c>
      <c r="S158" s="63">
        <f>IF($T158="","",IF($T158="Macro",ROW(),IFERROR(LOOKUP(2,1/($T$5:$T158="Macro"),ROW($T$5:$T158)),0)))</f>
        <v/>
      </c>
      <c r="T158" s="63">
        <f>IF(NOT((COUNTA($B158:$K158)+COUNTA($O158))&gt;0),"",IF($B158="Subactividad","Sub","Macro"))</f>
        <v/>
      </c>
      <c r="U158" s="63">
        <f>IF($T158="Macro",COUNTIFS($S$5:$S$1000,ROW(),$T$5:$T$1000,"Sub"),"")</f>
        <v/>
      </c>
      <c r="V158" s="63">
        <f>IF($T158="","",IF(ISNUMBER($F158),1,IFERROR(LOOKUP(2,1/($H158:$K158&lt;&gt;""),$H158:$K158),0)))</f>
        <v/>
      </c>
      <c r="W158" s="63">
        <f>IF($T158="","",IF(AND(ISNUMBER($F158),$F158&lt;=IF($Q158=MesCiclo,InicioCiclo,$Q158+MOD(2-WEEKDAY($Q158),7))+6),1,IF(ISNUMBER($H158),$H158,0)))</f>
        <v/>
      </c>
      <c r="X158" s="63">
        <f>IF($T158="","",IF(AND(ISNUMBER($F158),$F158&lt;=IF($Q158=MesCiclo,InicioCiclo,$Q158+MOD(2-WEEKDAY($Q158),7))+13),1,IF(ISNUMBER($I158),$I158,$W158)))</f>
        <v/>
      </c>
      <c r="Y158" s="63">
        <f>IF($T158="","",IF(AND(ISNUMBER($F158),$F158&lt;=IF($Q158=MesCiclo,InicioCiclo,$Q158+MOD(2-WEEKDAY($Q158),7))+20),1,IF(ISNUMBER($J158),$J158,$X158)))</f>
        <v/>
      </c>
      <c r="Z158" s="63">
        <f>IF($T158="","",IF(AND(ISNUMBER($F158),$F158&lt;=IF($Q158=MesCiclo,InicioCiclo,$Q158+MOD(2-WEEKDAY($Q158),7))+27),1,IF(ISNUMBER($K158),$K158,$Y158)))</f>
        <v/>
      </c>
      <c r="AA158" s="63">
        <f>IF($T158="","",IF(AND(ISNUMBER($F158),$F158&lt;=IF($Q158=MesCiclo,InicioCiclo,$Q158+MOD(2-WEEKDAY($Q158),7))+6),1,IF(N($U158)&gt;0,AVERAGEIFS($W$5:$W$1000,$S$5:$S$1000,ROW(),$T$5:$T$1000,"Sub"),$W158)))</f>
        <v/>
      </c>
      <c r="AB158" s="63">
        <f>IF($T158="","",IF(AND(ISNUMBER($F158),$F158&lt;=IF($Q158=MesCiclo,InicioCiclo,$Q158+MOD(2-WEEKDAY($Q158),7))+13),1,IF(N($U158)&gt;0,AVERAGEIFS($X$5:$X$1000,$S$5:$S$1000,ROW(),$T$5:$T$1000,"Sub"),$X158)))</f>
        <v/>
      </c>
      <c r="AC158" s="63">
        <f>IF($T158="","",IF(AND(ISNUMBER($F158),$F158&lt;=IF($Q158=MesCiclo,InicioCiclo,$Q158+MOD(2-WEEKDAY($Q158),7))+20),1,IF(N($U158)&gt;0,AVERAGEIFS($Y$5:$Y$1000,$S$5:$S$1000,ROW(),$T$5:$T$1000,"Sub"),$Y158)))</f>
        <v/>
      </c>
      <c r="AD158" s="63">
        <f>IF($T158="","",IF(AND(ISNUMBER($F158),$F158&lt;=IF($Q158=MesCiclo,InicioCiclo,$Q158+MOD(2-WEEKDAY($Q158),7))+27),1,IF(N($U158)&gt;0,AVERAGEIFS($Z$5:$Z$1000,$S$5:$S$1000,ROW(),$T$5:$T$1000,"Sub"),$Z158)))</f>
        <v/>
      </c>
      <c r="AE158" s="63">
        <f>IF($T158&lt;&gt;"Macro","",IF(COUNTIFS($Q$5:$Q$1000,$Q158,$T$5:$T$1000,"Macro",$G$5:$G$1000,"&gt;0")=0,1/COUNTIFS($Q$5:$Q$1000,$Q158,$T$5:$T$1000,"Macro"),IF(AND(ISNUMBER($G158),N($G158)&gt;0),$G158,SUMIFS($G$5:$G$1000,$Q$5:$Q$1000,$Q158,$T$5:$T$1000,"Macro")/COUNTIFS($Q$5:$Q$1000,$Q158,$T$5:$T$1000,"Macro",$G$5:$G$1000,"&gt;0"))/(COUNTIFS($Q$5:$Q$1000,$Q158,$T$5:$T$1000,"Macro")*SUMIFS($G$5:$G$1000,$Q$5:$Q$1000,$Q158,$T$5:$T$1000,"Macro")/COUNTIFS($Q$5:$Q$1000,$Q158,$T$5:$T$1000,"Macro",$G$5:$G$1000,"&gt;0"))))</f>
        <v/>
      </c>
    </row>
    <row r="159">
      <c r="A159" s="55">
        <f>IF(NOT((COUNTA($B159:$K159)+COUNTA($O159))&gt;0),"",IF($T159="Macro",COUNTIFS($T$5:$T159,"Macro",$Q$5:$Q159,$Q159),IF(N($S159)=0,"?",COUNTIFS(INDEX($T$5:$T$1000,1):INDEX($T$5:$T$1000,$S159-4),"Macro",INDEX($Q$5:$Q$1000,1):INDEX($Q$5:$Q$1000,$S159-4),INDEX($Q$5:$Q$1000,$S159-4))&amp;"."&amp;COUNTIFS($S$5:$S159,$S159,$T$5:$T159,"Sub"))))</f>
        <v/>
      </c>
      <c r="B159" s="56" t="n"/>
      <c r="C159" s="57" t="n"/>
      <c r="D159" s="58" t="n"/>
      <c r="E159" s="58" t="n"/>
      <c r="F159" s="58" t="n"/>
      <c r="G159" s="59" t="n"/>
      <c r="H159" s="59" t="n"/>
      <c r="I159" s="59" t="n"/>
      <c r="J159" s="59" t="n"/>
      <c r="K159" s="59" t="n"/>
      <c r="L159" s="60">
        <f>IF(NOT((COUNTA($B159:$K159)+COUNTA($O159))&gt;0),"",IF(ISNUMBER($F159),1,IF(N($U159)&gt;0,AVERAGEIFS($V$5:$V$1000,$S$5:$S$1000,ROW(),$T$5:$T$1000,"Sub"),$V159)))</f>
        <v/>
      </c>
      <c r="M159" s="55">
        <f>IF($L159="","",IF($L159&gt;=1,"Completado",IF($L159&gt;0,"En curso","Pendiente")))</f>
        <v/>
      </c>
      <c r="N159" s="55">
        <f>IF(NOT((COUNTA($B159:$K159)+COUNTA($O159))&gt;0),"",IF(ISNUMBER($F159),IF(AND(ISNUMBER($E159),$F159&gt;$E159),"Cumplida con "&amp;($F159-$E159)&amp;IF($F159-$E159=1," día"," días")&amp;" de retraso","Cumplida"),IF(N($L159)&gt;=1,"Cumplida",IF(NOT(ISNUMBER($E159)),"Sin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plazo")))))))</f>
        <v/>
      </c>
      <c r="O159" s="57" t="n"/>
      <c r="P159" s="61">
        <f>IF(NOT((COUNTA($B159:$K159)+COUNTA($O159))&gt;0),"",IF((IF($C159="","Falta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",""))="","✔ OK","⚠ "&amp;LEFT(IF($C159="","Falta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",""),LEN(IF($C159="","Falta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",""))-3)))</f>
        <v/>
      </c>
      <c r="Q159" s="62">
        <f>IF(NOT((COUNTA($B159:$K159)+COUNTA($O159))&gt;0),"",IF(AND($T159="Sub",N($S159)&gt;0),IF(ISNUMBER(INDEX($D$5:$D$1000,$S159-4)),DATE(YEAR(INDEX($D$5:$D$1000,$S159-4)),MONTH(INDEX($D$5:$D$1000,$S159-4)),1),IF(ISNUMBER(INDEX($E$5:$E$1000,$S159-4)),DATE(YEAR(INDEX($E$5:$E$1000,$S159-4)),MONTH(INDEX($E$5:$E$1000,$S159-4)),1),MesCiclo)),IF(ISNUMBER($D159),DATE(YEAR($D159),MONTH($D159),1),IF(ISNUMBER($E159),DATE(YEAR($E159),MONTH($E159),1),MesCiclo))))</f>
        <v/>
      </c>
      <c r="R159" s="63">
        <f>IF(OR($Q159="",$Q159&lt;&gt;MesCiclo),"",COUNTIF($Q$5:$Q159,MesCiclo))</f>
        <v/>
      </c>
      <c r="S159" s="63">
        <f>IF($T159="","",IF($T159="Macro",ROW(),IFERROR(LOOKUP(2,1/($T$5:$T159="Macro"),ROW($T$5:$T159)),0)))</f>
        <v/>
      </c>
      <c r="T159" s="63">
        <f>IF(NOT((COUNTA($B159:$K159)+COUNTA($O159))&gt;0),"",IF($B159="Subactividad","Sub","Macro"))</f>
        <v/>
      </c>
      <c r="U159" s="63">
        <f>IF($T159="Macro",COUNTIFS($S$5:$S$1000,ROW(),$T$5:$T$1000,"Sub"),"")</f>
        <v/>
      </c>
      <c r="V159" s="63">
        <f>IF($T159="","",IF(ISNUMBER($F159),1,IFERROR(LOOKUP(2,1/($H159:$K159&lt;&gt;""),$H159:$K159),0)))</f>
        <v/>
      </c>
      <c r="W159" s="63">
        <f>IF($T159="","",IF(AND(ISNUMBER($F159),$F159&lt;=IF($Q159=MesCiclo,InicioCiclo,$Q159+MOD(2-WEEKDAY($Q159),7))+6),1,IF(ISNUMBER($H159),$H159,0)))</f>
        <v/>
      </c>
      <c r="X159" s="63">
        <f>IF($T159="","",IF(AND(ISNUMBER($F159),$F159&lt;=IF($Q159=MesCiclo,InicioCiclo,$Q159+MOD(2-WEEKDAY($Q159),7))+13),1,IF(ISNUMBER($I159),$I159,$W159)))</f>
        <v/>
      </c>
      <c r="Y159" s="63">
        <f>IF($T159="","",IF(AND(ISNUMBER($F159),$F159&lt;=IF($Q159=MesCiclo,InicioCiclo,$Q159+MOD(2-WEEKDAY($Q159),7))+20),1,IF(ISNUMBER($J159),$J159,$X159)))</f>
        <v/>
      </c>
      <c r="Z159" s="63">
        <f>IF($T159="","",IF(AND(ISNUMBER($F159),$F159&lt;=IF($Q159=MesCiclo,InicioCiclo,$Q159+MOD(2-WEEKDAY($Q159),7))+27),1,IF(ISNUMBER($K159),$K159,$Y159)))</f>
        <v/>
      </c>
      <c r="AA159" s="63">
        <f>IF($T159="","",IF(AND(ISNUMBER($F159),$F159&lt;=IF($Q159=MesCiclo,InicioCiclo,$Q159+MOD(2-WEEKDAY($Q159),7))+6),1,IF(N($U159)&gt;0,AVERAGEIFS($W$5:$W$1000,$S$5:$S$1000,ROW(),$T$5:$T$1000,"Sub"),$W159)))</f>
        <v/>
      </c>
      <c r="AB159" s="63">
        <f>IF($T159="","",IF(AND(ISNUMBER($F159),$F159&lt;=IF($Q159=MesCiclo,InicioCiclo,$Q159+MOD(2-WEEKDAY($Q159),7))+13),1,IF(N($U159)&gt;0,AVERAGEIFS($X$5:$X$1000,$S$5:$S$1000,ROW(),$T$5:$T$1000,"Sub"),$X159)))</f>
        <v/>
      </c>
      <c r="AC159" s="63">
        <f>IF($T159="","",IF(AND(ISNUMBER($F159),$F159&lt;=IF($Q159=MesCiclo,InicioCiclo,$Q159+MOD(2-WEEKDAY($Q159),7))+20),1,IF(N($U159)&gt;0,AVERAGEIFS($Y$5:$Y$1000,$S$5:$S$1000,ROW(),$T$5:$T$1000,"Sub"),$Y159)))</f>
        <v/>
      </c>
      <c r="AD159" s="63">
        <f>IF($T159="","",IF(AND(ISNUMBER($F159),$F159&lt;=IF($Q159=MesCiclo,InicioCiclo,$Q159+MOD(2-WEEKDAY($Q159),7))+27),1,IF(N($U159)&gt;0,AVERAGEIFS($Z$5:$Z$1000,$S$5:$S$1000,ROW(),$T$5:$T$1000,"Sub"),$Z159)))</f>
        <v/>
      </c>
      <c r="AE159" s="63">
        <f>IF($T159&lt;&gt;"Macro","",IF(COUNTIFS($Q$5:$Q$1000,$Q159,$T$5:$T$1000,"Macro",$G$5:$G$1000,"&gt;0")=0,1/COUNTIFS($Q$5:$Q$1000,$Q159,$T$5:$T$1000,"Macro"),IF(AND(ISNUMBER($G159),N($G159)&gt;0),$G159,SUMIFS($G$5:$G$1000,$Q$5:$Q$1000,$Q159,$T$5:$T$1000,"Macro")/COUNTIFS($Q$5:$Q$1000,$Q159,$T$5:$T$1000,"Macro",$G$5:$G$1000,"&gt;0"))/(COUNTIFS($Q$5:$Q$1000,$Q159,$T$5:$T$1000,"Macro")*SUMIFS($G$5:$G$1000,$Q$5:$Q$1000,$Q159,$T$5:$T$1000,"Macro")/COUNTIFS($Q$5:$Q$1000,$Q159,$T$5:$T$1000,"Macro",$G$5:$G$1000,"&gt;0"))))</f>
        <v/>
      </c>
    </row>
    <row r="160">
      <c r="A160" s="55">
        <f>IF(NOT((COUNTA($B160:$K160)+COUNTA($O160))&gt;0),"",IF($T160="Macro",COUNTIFS($T$5:$T160,"Macro",$Q$5:$Q160,$Q160),IF(N($S160)=0,"?",COUNTIFS(INDEX($T$5:$T$1000,1):INDEX($T$5:$T$1000,$S160-4),"Macro",INDEX($Q$5:$Q$1000,1):INDEX($Q$5:$Q$1000,$S160-4),INDEX($Q$5:$Q$1000,$S160-4))&amp;"."&amp;COUNTIFS($S$5:$S160,$S160,$T$5:$T160,"Sub"))))</f>
        <v/>
      </c>
      <c r="B160" s="56" t="n"/>
      <c r="C160" s="57" t="n"/>
      <c r="D160" s="58" t="n"/>
      <c r="E160" s="58" t="n"/>
      <c r="F160" s="58" t="n"/>
      <c r="G160" s="59" t="n"/>
      <c r="H160" s="59" t="n"/>
      <c r="I160" s="59" t="n"/>
      <c r="J160" s="59" t="n"/>
      <c r="K160" s="59" t="n"/>
      <c r="L160" s="60">
        <f>IF(NOT((COUNTA($B160:$K160)+COUNTA($O160))&gt;0),"",IF(ISNUMBER($F160),1,IF(N($U160)&gt;0,AVERAGEIFS($V$5:$V$1000,$S$5:$S$1000,ROW(),$T$5:$T$1000,"Sub"),$V160)))</f>
        <v/>
      </c>
      <c r="M160" s="55">
        <f>IF($L160="","",IF($L160&gt;=1,"Completado",IF($L160&gt;0,"En curso","Pendiente")))</f>
        <v/>
      </c>
      <c r="N160" s="55">
        <f>IF(NOT((COUNTA($B160:$K160)+COUNTA($O160))&gt;0),"",IF(ISNUMBER($F160),IF(AND(ISNUMBER($E160),$F160&gt;$E160),"Cumplida con "&amp;($F160-$E160)&amp;IF($F160-$E160=1," día"," días")&amp;" de retraso","Cumplida"),IF(N($L160)&gt;=1,"Cumplida",IF(NOT(ISNUMBER($E160)),"Sin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plazo")))))))</f>
        <v/>
      </c>
      <c r="O160" s="57" t="n"/>
      <c r="P160" s="61">
        <f>IF(NOT((COUNTA($B160:$K160)+COUNTA($O160))&gt;0),"",IF((IF($C160="","Falta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",""))="","✔ OK","⚠ "&amp;LEFT(IF($C160="","Falta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",""),LEN(IF($C160="","Falta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",""))-3)))</f>
        <v/>
      </c>
      <c r="Q160" s="62">
        <f>IF(NOT((COUNTA($B160:$K160)+COUNTA($O160))&gt;0),"",IF(AND($T160="Sub",N($S160)&gt;0),IF(ISNUMBER(INDEX($D$5:$D$1000,$S160-4)),DATE(YEAR(INDEX($D$5:$D$1000,$S160-4)),MONTH(INDEX($D$5:$D$1000,$S160-4)),1),IF(ISNUMBER(INDEX($E$5:$E$1000,$S160-4)),DATE(YEAR(INDEX($E$5:$E$1000,$S160-4)),MONTH(INDEX($E$5:$E$1000,$S160-4)),1),MesCiclo)),IF(ISNUMBER($D160),DATE(YEAR($D160),MONTH($D160),1),IF(ISNUMBER($E160),DATE(YEAR($E160),MONTH($E160),1),MesCiclo))))</f>
        <v/>
      </c>
      <c r="R160" s="63">
        <f>IF(OR($Q160="",$Q160&lt;&gt;MesCiclo),"",COUNTIF($Q$5:$Q160,MesCiclo))</f>
        <v/>
      </c>
      <c r="S160" s="63">
        <f>IF($T160="","",IF($T160="Macro",ROW(),IFERROR(LOOKUP(2,1/($T$5:$T160="Macro"),ROW($T$5:$T160)),0)))</f>
        <v/>
      </c>
      <c r="T160" s="63">
        <f>IF(NOT((COUNTA($B160:$K160)+COUNTA($O160))&gt;0),"",IF($B160="Subactividad","Sub","Macro"))</f>
        <v/>
      </c>
      <c r="U160" s="63">
        <f>IF($T160="Macro",COUNTIFS($S$5:$S$1000,ROW(),$T$5:$T$1000,"Sub"),"")</f>
        <v/>
      </c>
      <c r="V160" s="63">
        <f>IF($T160="","",IF(ISNUMBER($F160),1,IFERROR(LOOKUP(2,1/($H160:$K160&lt;&gt;""),$H160:$K160),0)))</f>
        <v/>
      </c>
      <c r="W160" s="63">
        <f>IF($T160="","",IF(AND(ISNUMBER($F160),$F160&lt;=IF($Q160=MesCiclo,InicioCiclo,$Q160+MOD(2-WEEKDAY($Q160),7))+6),1,IF(ISNUMBER($H160),$H160,0)))</f>
        <v/>
      </c>
      <c r="X160" s="63">
        <f>IF($T160="","",IF(AND(ISNUMBER($F160),$F160&lt;=IF($Q160=MesCiclo,InicioCiclo,$Q160+MOD(2-WEEKDAY($Q160),7))+13),1,IF(ISNUMBER($I160),$I160,$W160)))</f>
        <v/>
      </c>
      <c r="Y160" s="63">
        <f>IF($T160="","",IF(AND(ISNUMBER($F160),$F160&lt;=IF($Q160=MesCiclo,InicioCiclo,$Q160+MOD(2-WEEKDAY($Q160),7))+20),1,IF(ISNUMBER($J160),$J160,$X160)))</f>
        <v/>
      </c>
      <c r="Z160" s="63">
        <f>IF($T160="","",IF(AND(ISNUMBER($F160),$F160&lt;=IF($Q160=MesCiclo,InicioCiclo,$Q160+MOD(2-WEEKDAY($Q160),7))+27),1,IF(ISNUMBER($K160),$K160,$Y160)))</f>
        <v/>
      </c>
      <c r="AA160" s="63">
        <f>IF($T160="","",IF(AND(ISNUMBER($F160),$F160&lt;=IF($Q160=MesCiclo,InicioCiclo,$Q160+MOD(2-WEEKDAY($Q160),7))+6),1,IF(N($U160)&gt;0,AVERAGEIFS($W$5:$W$1000,$S$5:$S$1000,ROW(),$T$5:$T$1000,"Sub"),$W160)))</f>
        <v/>
      </c>
      <c r="AB160" s="63">
        <f>IF($T160="","",IF(AND(ISNUMBER($F160),$F160&lt;=IF($Q160=MesCiclo,InicioCiclo,$Q160+MOD(2-WEEKDAY($Q160),7))+13),1,IF(N($U160)&gt;0,AVERAGEIFS($X$5:$X$1000,$S$5:$S$1000,ROW(),$T$5:$T$1000,"Sub"),$X160)))</f>
        <v/>
      </c>
      <c r="AC160" s="63">
        <f>IF($T160="","",IF(AND(ISNUMBER($F160),$F160&lt;=IF($Q160=MesCiclo,InicioCiclo,$Q160+MOD(2-WEEKDAY($Q160),7))+20),1,IF(N($U160)&gt;0,AVERAGEIFS($Y$5:$Y$1000,$S$5:$S$1000,ROW(),$T$5:$T$1000,"Sub"),$Y160)))</f>
        <v/>
      </c>
      <c r="AD160" s="63">
        <f>IF($T160="","",IF(AND(ISNUMBER($F160),$F160&lt;=IF($Q160=MesCiclo,InicioCiclo,$Q160+MOD(2-WEEKDAY($Q160),7))+27),1,IF(N($U160)&gt;0,AVERAGEIFS($Z$5:$Z$1000,$S$5:$S$1000,ROW(),$T$5:$T$1000,"Sub"),$Z160)))</f>
        <v/>
      </c>
      <c r="AE160" s="63">
        <f>IF($T160&lt;&gt;"Macro","",IF(COUNTIFS($Q$5:$Q$1000,$Q160,$T$5:$T$1000,"Macro",$G$5:$G$1000,"&gt;0")=0,1/COUNTIFS($Q$5:$Q$1000,$Q160,$T$5:$T$1000,"Macro"),IF(AND(ISNUMBER($G160),N($G160)&gt;0),$G160,SUMIFS($G$5:$G$1000,$Q$5:$Q$1000,$Q160,$T$5:$T$1000,"Macro")/COUNTIFS($Q$5:$Q$1000,$Q160,$T$5:$T$1000,"Macro",$G$5:$G$1000,"&gt;0"))/(COUNTIFS($Q$5:$Q$1000,$Q160,$T$5:$T$1000,"Macro")*SUMIFS($G$5:$G$1000,$Q$5:$Q$1000,$Q160,$T$5:$T$1000,"Macro")/COUNTIFS($Q$5:$Q$1000,$Q160,$T$5:$T$1000,"Macro",$G$5:$G$1000,"&gt;0"))))</f>
        <v/>
      </c>
    </row>
    <row r="161">
      <c r="A161" s="55">
        <f>IF(NOT((COUNTA($B161:$K161)+COUNTA($O161))&gt;0),"",IF($T161="Macro",COUNTIFS($T$5:$T161,"Macro",$Q$5:$Q161,$Q161),IF(N($S161)=0,"?",COUNTIFS(INDEX($T$5:$T$1000,1):INDEX($T$5:$T$1000,$S161-4),"Macro",INDEX($Q$5:$Q$1000,1):INDEX($Q$5:$Q$1000,$S161-4),INDEX($Q$5:$Q$1000,$S161-4))&amp;"."&amp;COUNTIFS($S$5:$S161,$S161,$T$5:$T161,"Sub"))))</f>
        <v/>
      </c>
      <c r="B161" s="56" t="n"/>
      <c r="C161" s="57" t="n"/>
      <c r="D161" s="58" t="n"/>
      <c r="E161" s="58" t="n"/>
      <c r="F161" s="58" t="n"/>
      <c r="G161" s="59" t="n"/>
      <c r="H161" s="59" t="n"/>
      <c r="I161" s="59" t="n"/>
      <c r="J161" s="59" t="n"/>
      <c r="K161" s="59" t="n"/>
      <c r="L161" s="60">
        <f>IF(NOT((COUNTA($B161:$K161)+COUNTA($O161))&gt;0),"",IF(ISNUMBER($F161),1,IF(N($U161)&gt;0,AVERAGEIFS($V$5:$V$1000,$S$5:$S$1000,ROW(),$T$5:$T$1000,"Sub"),$V161)))</f>
        <v/>
      </c>
      <c r="M161" s="55">
        <f>IF($L161="","",IF($L161&gt;=1,"Completado",IF($L161&gt;0,"En curso","Pendiente")))</f>
        <v/>
      </c>
      <c r="N161" s="55">
        <f>IF(NOT((COUNTA($B161:$K161)+COUNTA($O161))&gt;0),"",IF(ISNUMBER($F161),IF(AND(ISNUMBER($E161),$F161&gt;$E161),"Cumplida con "&amp;($F161-$E161)&amp;IF($F161-$E161=1," día"," días")&amp;" de retraso","Cumplida"),IF(N($L161)&gt;=1,"Cumplida",IF(NOT(ISNUMBER($E161)),"Sin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plazo")))))))</f>
        <v/>
      </c>
      <c r="O161" s="57" t="n"/>
      <c r="P161" s="61">
        <f>IF(NOT((COUNTA($B161:$K161)+COUNTA($O161))&gt;0),"",IF((IF($C161="","Falta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",""))="","✔ OK","⚠ "&amp;LEFT(IF($C161="","Falta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",""),LEN(IF($C161="","Falta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",""))-3)))</f>
        <v/>
      </c>
      <c r="Q161" s="62">
        <f>IF(NOT((COUNTA($B161:$K161)+COUNTA($O161))&gt;0),"",IF(AND($T161="Sub",N($S161)&gt;0),IF(ISNUMBER(INDEX($D$5:$D$1000,$S161-4)),DATE(YEAR(INDEX($D$5:$D$1000,$S161-4)),MONTH(INDEX($D$5:$D$1000,$S161-4)),1),IF(ISNUMBER(INDEX($E$5:$E$1000,$S161-4)),DATE(YEAR(INDEX($E$5:$E$1000,$S161-4)),MONTH(INDEX($E$5:$E$1000,$S161-4)),1),MesCiclo)),IF(ISNUMBER($D161),DATE(YEAR($D161),MONTH($D161),1),IF(ISNUMBER($E161),DATE(YEAR($E161),MONTH($E161),1),MesCiclo))))</f>
        <v/>
      </c>
      <c r="R161" s="63">
        <f>IF(OR($Q161="",$Q161&lt;&gt;MesCiclo),"",COUNTIF($Q$5:$Q161,MesCiclo))</f>
        <v/>
      </c>
      <c r="S161" s="63">
        <f>IF($T161="","",IF($T161="Macro",ROW(),IFERROR(LOOKUP(2,1/($T$5:$T161="Macro"),ROW($T$5:$T161)),0)))</f>
        <v/>
      </c>
      <c r="T161" s="63">
        <f>IF(NOT((COUNTA($B161:$K161)+COUNTA($O161))&gt;0),"",IF($B161="Subactividad","Sub","Macro"))</f>
        <v/>
      </c>
      <c r="U161" s="63">
        <f>IF($T161="Macro",COUNTIFS($S$5:$S$1000,ROW(),$T$5:$T$1000,"Sub"),"")</f>
        <v/>
      </c>
      <c r="V161" s="63">
        <f>IF($T161="","",IF(ISNUMBER($F161),1,IFERROR(LOOKUP(2,1/($H161:$K161&lt;&gt;""),$H161:$K161),0)))</f>
        <v/>
      </c>
      <c r="W161" s="63">
        <f>IF($T161="","",IF(AND(ISNUMBER($F161),$F161&lt;=IF($Q161=MesCiclo,InicioCiclo,$Q161+MOD(2-WEEKDAY($Q161),7))+6),1,IF(ISNUMBER($H161),$H161,0)))</f>
        <v/>
      </c>
      <c r="X161" s="63">
        <f>IF($T161="","",IF(AND(ISNUMBER($F161),$F161&lt;=IF($Q161=MesCiclo,InicioCiclo,$Q161+MOD(2-WEEKDAY($Q161),7))+13),1,IF(ISNUMBER($I161),$I161,$W161)))</f>
        <v/>
      </c>
      <c r="Y161" s="63">
        <f>IF($T161="","",IF(AND(ISNUMBER($F161),$F161&lt;=IF($Q161=MesCiclo,InicioCiclo,$Q161+MOD(2-WEEKDAY($Q161),7))+20),1,IF(ISNUMBER($J161),$J161,$X161)))</f>
        <v/>
      </c>
      <c r="Z161" s="63">
        <f>IF($T161="","",IF(AND(ISNUMBER($F161),$F161&lt;=IF($Q161=MesCiclo,InicioCiclo,$Q161+MOD(2-WEEKDAY($Q161),7))+27),1,IF(ISNUMBER($K161),$K161,$Y161)))</f>
        <v/>
      </c>
      <c r="AA161" s="63">
        <f>IF($T161="","",IF(AND(ISNUMBER($F161),$F161&lt;=IF($Q161=MesCiclo,InicioCiclo,$Q161+MOD(2-WEEKDAY($Q161),7))+6),1,IF(N($U161)&gt;0,AVERAGEIFS($W$5:$W$1000,$S$5:$S$1000,ROW(),$T$5:$T$1000,"Sub"),$W161)))</f>
        <v/>
      </c>
      <c r="AB161" s="63">
        <f>IF($T161="","",IF(AND(ISNUMBER($F161),$F161&lt;=IF($Q161=MesCiclo,InicioCiclo,$Q161+MOD(2-WEEKDAY($Q161),7))+13),1,IF(N($U161)&gt;0,AVERAGEIFS($X$5:$X$1000,$S$5:$S$1000,ROW(),$T$5:$T$1000,"Sub"),$X161)))</f>
        <v/>
      </c>
      <c r="AC161" s="63">
        <f>IF($T161="","",IF(AND(ISNUMBER($F161),$F161&lt;=IF($Q161=MesCiclo,InicioCiclo,$Q161+MOD(2-WEEKDAY($Q161),7))+20),1,IF(N($U161)&gt;0,AVERAGEIFS($Y$5:$Y$1000,$S$5:$S$1000,ROW(),$T$5:$T$1000,"Sub"),$Y161)))</f>
        <v/>
      </c>
      <c r="AD161" s="63">
        <f>IF($T161="","",IF(AND(ISNUMBER($F161),$F161&lt;=IF($Q161=MesCiclo,InicioCiclo,$Q161+MOD(2-WEEKDAY($Q161),7))+27),1,IF(N($U161)&gt;0,AVERAGEIFS($Z$5:$Z$1000,$S$5:$S$1000,ROW(),$T$5:$T$1000,"Sub"),$Z161)))</f>
        <v/>
      </c>
      <c r="AE161" s="63">
        <f>IF($T161&lt;&gt;"Macro","",IF(COUNTIFS($Q$5:$Q$1000,$Q161,$T$5:$T$1000,"Macro",$G$5:$G$1000,"&gt;0")=0,1/COUNTIFS($Q$5:$Q$1000,$Q161,$T$5:$T$1000,"Macro"),IF(AND(ISNUMBER($G161),N($G161)&gt;0),$G161,SUMIFS($G$5:$G$1000,$Q$5:$Q$1000,$Q161,$T$5:$T$1000,"Macro")/COUNTIFS($Q$5:$Q$1000,$Q161,$T$5:$T$1000,"Macro",$G$5:$G$1000,"&gt;0"))/(COUNTIFS($Q$5:$Q$1000,$Q161,$T$5:$T$1000,"Macro")*SUMIFS($G$5:$G$1000,$Q$5:$Q$1000,$Q161,$T$5:$T$1000,"Macro")/COUNTIFS($Q$5:$Q$1000,$Q161,$T$5:$T$1000,"Macro",$G$5:$G$1000,"&gt;0"))))</f>
        <v/>
      </c>
    </row>
    <row r="162">
      <c r="A162" s="55">
        <f>IF(NOT((COUNTA($B162:$K162)+COUNTA($O162))&gt;0),"",IF($T162="Macro",COUNTIFS($T$5:$T162,"Macro",$Q$5:$Q162,$Q162),IF(N($S162)=0,"?",COUNTIFS(INDEX($T$5:$T$1000,1):INDEX($T$5:$T$1000,$S162-4),"Macro",INDEX($Q$5:$Q$1000,1):INDEX($Q$5:$Q$1000,$S162-4),INDEX($Q$5:$Q$1000,$S162-4))&amp;"."&amp;COUNTIFS($S$5:$S162,$S162,$T$5:$T162,"Sub"))))</f>
        <v/>
      </c>
      <c r="B162" s="56" t="n"/>
      <c r="C162" s="57" t="n"/>
      <c r="D162" s="58" t="n"/>
      <c r="E162" s="58" t="n"/>
      <c r="F162" s="58" t="n"/>
      <c r="G162" s="59" t="n"/>
      <c r="H162" s="59" t="n"/>
      <c r="I162" s="59" t="n"/>
      <c r="J162" s="59" t="n"/>
      <c r="K162" s="59" t="n"/>
      <c r="L162" s="60">
        <f>IF(NOT((COUNTA($B162:$K162)+COUNTA($O162))&gt;0),"",IF(ISNUMBER($F162),1,IF(N($U162)&gt;0,AVERAGEIFS($V$5:$V$1000,$S$5:$S$1000,ROW(),$T$5:$T$1000,"Sub"),$V162)))</f>
        <v/>
      </c>
      <c r="M162" s="55">
        <f>IF($L162="","",IF($L162&gt;=1,"Completado",IF($L162&gt;0,"En curso","Pendiente")))</f>
        <v/>
      </c>
      <c r="N162" s="55">
        <f>IF(NOT((COUNTA($B162:$K162)+COUNTA($O162))&gt;0),"",IF(ISNUMBER($F162),IF(AND(ISNUMBER($E162),$F162&gt;$E162),"Cumplida con "&amp;($F162-$E162)&amp;IF($F162-$E162=1," día"," días")&amp;" de retraso","Cumplida"),IF(N($L162)&gt;=1,"Cumplida",IF(NOT(ISNUMBER($E162)),"Sin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plazo")))))))</f>
        <v/>
      </c>
      <c r="O162" s="57" t="n"/>
      <c r="P162" s="61">
        <f>IF(NOT((COUNTA($B162:$K162)+COUNTA($O162))&gt;0),"",IF((IF($C162="","Falta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",""))="","✔ OK","⚠ "&amp;LEFT(IF($C162="","Falta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",""),LEN(IF($C162="","Falta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",""))-3)))</f>
        <v/>
      </c>
      <c r="Q162" s="62">
        <f>IF(NOT((COUNTA($B162:$K162)+COUNTA($O162))&gt;0),"",IF(AND($T162="Sub",N($S162)&gt;0),IF(ISNUMBER(INDEX($D$5:$D$1000,$S162-4)),DATE(YEAR(INDEX($D$5:$D$1000,$S162-4)),MONTH(INDEX($D$5:$D$1000,$S162-4)),1),IF(ISNUMBER(INDEX($E$5:$E$1000,$S162-4)),DATE(YEAR(INDEX($E$5:$E$1000,$S162-4)),MONTH(INDEX($E$5:$E$1000,$S162-4)),1),MesCiclo)),IF(ISNUMBER($D162),DATE(YEAR($D162),MONTH($D162),1),IF(ISNUMBER($E162),DATE(YEAR($E162),MONTH($E162),1),MesCiclo))))</f>
        <v/>
      </c>
      <c r="R162" s="63">
        <f>IF(OR($Q162="",$Q162&lt;&gt;MesCiclo),"",COUNTIF($Q$5:$Q162,MesCiclo))</f>
        <v/>
      </c>
      <c r="S162" s="63">
        <f>IF($T162="","",IF($T162="Macro",ROW(),IFERROR(LOOKUP(2,1/($T$5:$T162="Macro"),ROW($T$5:$T162)),0)))</f>
        <v/>
      </c>
      <c r="T162" s="63">
        <f>IF(NOT((COUNTA($B162:$K162)+COUNTA($O162))&gt;0),"",IF($B162="Subactividad","Sub","Macro"))</f>
        <v/>
      </c>
      <c r="U162" s="63">
        <f>IF($T162="Macro",COUNTIFS($S$5:$S$1000,ROW(),$T$5:$T$1000,"Sub"),"")</f>
        <v/>
      </c>
      <c r="V162" s="63">
        <f>IF($T162="","",IF(ISNUMBER($F162),1,IFERROR(LOOKUP(2,1/($H162:$K162&lt;&gt;""),$H162:$K162),0)))</f>
        <v/>
      </c>
      <c r="W162" s="63">
        <f>IF($T162="","",IF(AND(ISNUMBER($F162),$F162&lt;=IF($Q162=MesCiclo,InicioCiclo,$Q162+MOD(2-WEEKDAY($Q162),7))+6),1,IF(ISNUMBER($H162),$H162,0)))</f>
        <v/>
      </c>
      <c r="X162" s="63">
        <f>IF($T162="","",IF(AND(ISNUMBER($F162),$F162&lt;=IF($Q162=MesCiclo,InicioCiclo,$Q162+MOD(2-WEEKDAY($Q162),7))+13),1,IF(ISNUMBER($I162),$I162,$W162)))</f>
        <v/>
      </c>
      <c r="Y162" s="63">
        <f>IF($T162="","",IF(AND(ISNUMBER($F162),$F162&lt;=IF($Q162=MesCiclo,InicioCiclo,$Q162+MOD(2-WEEKDAY($Q162),7))+20),1,IF(ISNUMBER($J162),$J162,$X162)))</f>
        <v/>
      </c>
      <c r="Z162" s="63">
        <f>IF($T162="","",IF(AND(ISNUMBER($F162),$F162&lt;=IF($Q162=MesCiclo,InicioCiclo,$Q162+MOD(2-WEEKDAY($Q162),7))+27),1,IF(ISNUMBER($K162),$K162,$Y162)))</f>
        <v/>
      </c>
      <c r="AA162" s="63">
        <f>IF($T162="","",IF(AND(ISNUMBER($F162),$F162&lt;=IF($Q162=MesCiclo,InicioCiclo,$Q162+MOD(2-WEEKDAY($Q162),7))+6),1,IF(N($U162)&gt;0,AVERAGEIFS($W$5:$W$1000,$S$5:$S$1000,ROW(),$T$5:$T$1000,"Sub"),$W162)))</f>
        <v/>
      </c>
      <c r="AB162" s="63">
        <f>IF($T162="","",IF(AND(ISNUMBER($F162),$F162&lt;=IF($Q162=MesCiclo,InicioCiclo,$Q162+MOD(2-WEEKDAY($Q162),7))+13),1,IF(N($U162)&gt;0,AVERAGEIFS($X$5:$X$1000,$S$5:$S$1000,ROW(),$T$5:$T$1000,"Sub"),$X162)))</f>
        <v/>
      </c>
      <c r="AC162" s="63">
        <f>IF($T162="","",IF(AND(ISNUMBER($F162),$F162&lt;=IF($Q162=MesCiclo,InicioCiclo,$Q162+MOD(2-WEEKDAY($Q162),7))+20),1,IF(N($U162)&gt;0,AVERAGEIFS($Y$5:$Y$1000,$S$5:$S$1000,ROW(),$T$5:$T$1000,"Sub"),$Y162)))</f>
        <v/>
      </c>
      <c r="AD162" s="63">
        <f>IF($T162="","",IF(AND(ISNUMBER($F162),$F162&lt;=IF($Q162=MesCiclo,InicioCiclo,$Q162+MOD(2-WEEKDAY($Q162),7))+27),1,IF(N($U162)&gt;0,AVERAGEIFS($Z$5:$Z$1000,$S$5:$S$1000,ROW(),$T$5:$T$1000,"Sub"),$Z162)))</f>
        <v/>
      </c>
      <c r="AE162" s="63">
        <f>IF($T162&lt;&gt;"Macro","",IF(COUNTIFS($Q$5:$Q$1000,$Q162,$T$5:$T$1000,"Macro",$G$5:$G$1000,"&gt;0")=0,1/COUNTIFS($Q$5:$Q$1000,$Q162,$T$5:$T$1000,"Macro"),IF(AND(ISNUMBER($G162),N($G162)&gt;0),$G162,SUMIFS($G$5:$G$1000,$Q$5:$Q$1000,$Q162,$T$5:$T$1000,"Macro")/COUNTIFS($Q$5:$Q$1000,$Q162,$T$5:$T$1000,"Macro",$G$5:$G$1000,"&gt;0"))/(COUNTIFS($Q$5:$Q$1000,$Q162,$T$5:$T$1000,"Macro")*SUMIFS($G$5:$G$1000,$Q$5:$Q$1000,$Q162,$T$5:$T$1000,"Macro")/COUNTIFS($Q$5:$Q$1000,$Q162,$T$5:$T$1000,"Macro",$G$5:$G$1000,"&gt;0"))))</f>
        <v/>
      </c>
    </row>
    <row r="163">
      <c r="A163" s="55">
        <f>IF(NOT((COUNTA($B163:$K163)+COUNTA($O163))&gt;0),"",IF($T163="Macro",COUNTIFS($T$5:$T163,"Macro",$Q$5:$Q163,$Q163),IF(N($S163)=0,"?",COUNTIFS(INDEX($T$5:$T$1000,1):INDEX($T$5:$T$1000,$S163-4),"Macro",INDEX($Q$5:$Q$1000,1):INDEX($Q$5:$Q$1000,$S163-4),INDEX($Q$5:$Q$1000,$S163-4))&amp;"."&amp;COUNTIFS($S$5:$S163,$S163,$T$5:$T163,"Sub"))))</f>
        <v/>
      </c>
      <c r="B163" s="56" t="n"/>
      <c r="C163" s="57" t="n"/>
      <c r="D163" s="58" t="n"/>
      <c r="E163" s="58" t="n"/>
      <c r="F163" s="58" t="n"/>
      <c r="G163" s="59" t="n"/>
      <c r="H163" s="59" t="n"/>
      <c r="I163" s="59" t="n"/>
      <c r="J163" s="59" t="n"/>
      <c r="K163" s="59" t="n"/>
      <c r="L163" s="60">
        <f>IF(NOT((COUNTA($B163:$K163)+COUNTA($O163))&gt;0),"",IF(ISNUMBER($F163),1,IF(N($U163)&gt;0,AVERAGEIFS($V$5:$V$1000,$S$5:$S$1000,ROW(),$T$5:$T$1000,"Sub"),$V163)))</f>
        <v/>
      </c>
      <c r="M163" s="55">
        <f>IF($L163="","",IF($L163&gt;=1,"Completado",IF($L163&gt;0,"En curso","Pendiente")))</f>
        <v/>
      </c>
      <c r="N163" s="55">
        <f>IF(NOT((COUNTA($B163:$K163)+COUNTA($O163))&gt;0),"",IF(ISNUMBER($F163),IF(AND(ISNUMBER($E163),$F163&gt;$E163),"Cumplida con "&amp;($F163-$E163)&amp;IF($F163-$E163=1," día"," días")&amp;" de retraso","Cumplida"),IF(N($L163)&gt;=1,"Cumplida",IF(NOT(ISNUMBER($E163)),"Sin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plazo")))))))</f>
        <v/>
      </c>
      <c r="O163" s="57" t="n"/>
      <c r="P163" s="61">
        <f>IF(NOT((COUNTA($B163:$K163)+COUNTA($O163))&gt;0),"",IF((IF($C163="","Falta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",""))="","✔ OK","⚠ "&amp;LEFT(IF($C163="","Falta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",""),LEN(IF($C163="","Falta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",""))-3)))</f>
        <v/>
      </c>
      <c r="Q163" s="62">
        <f>IF(NOT((COUNTA($B163:$K163)+COUNTA($O163))&gt;0),"",IF(AND($T163="Sub",N($S163)&gt;0),IF(ISNUMBER(INDEX($D$5:$D$1000,$S163-4)),DATE(YEAR(INDEX($D$5:$D$1000,$S163-4)),MONTH(INDEX($D$5:$D$1000,$S163-4)),1),IF(ISNUMBER(INDEX($E$5:$E$1000,$S163-4)),DATE(YEAR(INDEX($E$5:$E$1000,$S163-4)),MONTH(INDEX($E$5:$E$1000,$S163-4)),1),MesCiclo)),IF(ISNUMBER($D163),DATE(YEAR($D163),MONTH($D163),1),IF(ISNUMBER($E163),DATE(YEAR($E163),MONTH($E163),1),MesCiclo))))</f>
        <v/>
      </c>
      <c r="R163" s="63">
        <f>IF(OR($Q163="",$Q163&lt;&gt;MesCiclo),"",COUNTIF($Q$5:$Q163,MesCiclo))</f>
        <v/>
      </c>
      <c r="S163" s="63">
        <f>IF($T163="","",IF($T163="Macro",ROW(),IFERROR(LOOKUP(2,1/($T$5:$T163="Macro"),ROW($T$5:$T163)),0)))</f>
        <v/>
      </c>
      <c r="T163" s="63">
        <f>IF(NOT((COUNTA($B163:$K163)+COUNTA($O163))&gt;0),"",IF($B163="Subactividad","Sub","Macro"))</f>
        <v/>
      </c>
      <c r="U163" s="63">
        <f>IF($T163="Macro",COUNTIFS($S$5:$S$1000,ROW(),$T$5:$T$1000,"Sub"),"")</f>
        <v/>
      </c>
      <c r="V163" s="63">
        <f>IF($T163="","",IF(ISNUMBER($F163),1,IFERROR(LOOKUP(2,1/($H163:$K163&lt;&gt;""),$H163:$K163),0)))</f>
        <v/>
      </c>
      <c r="W163" s="63">
        <f>IF($T163="","",IF(AND(ISNUMBER($F163),$F163&lt;=IF($Q163=MesCiclo,InicioCiclo,$Q163+MOD(2-WEEKDAY($Q163),7))+6),1,IF(ISNUMBER($H163),$H163,0)))</f>
        <v/>
      </c>
      <c r="X163" s="63">
        <f>IF($T163="","",IF(AND(ISNUMBER($F163),$F163&lt;=IF($Q163=MesCiclo,InicioCiclo,$Q163+MOD(2-WEEKDAY($Q163),7))+13),1,IF(ISNUMBER($I163),$I163,$W163)))</f>
        <v/>
      </c>
      <c r="Y163" s="63">
        <f>IF($T163="","",IF(AND(ISNUMBER($F163),$F163&lt;=IF($Q163=MesCiclo,InicioCiclo,$Q163+MOD(2-WEEKDAY($Q163),7))+20),1,IF(ISNUMBER($J163),$J163,$X163)))</f>
        <v/>
      </c>
      <c r="Z163" s="63">
        <f>IF($T163="","",IF(AND(ISNUMBER($F163),$F163&lt;=IF($Q163=MesCiclo,InicioCiclo,$Q163+MOD(2-WEEKDAY($Q163),7))+27),1,IF(ISNUMBER($K163),$K163,$Y163)))</f>
        <v/>
      </c>
      <c r="AA163" s="63">
        <f>IF($T163="","",IF(AND(ISNUMBER($F163),$F163&lt;=IF($Q163=MesCiclo,InicioCiclo,$Q163+MOD(2-WEEKDAY($Q163),7))+6),1,IF(N($U163)&gt;0,AVERAGEIFS($W$5:$W$1000,$S$5:$S$1000,ROW(),$T$5:$T$1000,"Sub"),$W163)))</f>
        <v/>
      </c>
      <c r="AB163" s="63">
        <f>IF($T163="","",IF(AND(ISNUMBER($F163),$F163&lt;=IF($Q163=MesCiclo,InicioCiclo,$Q163+MOD(2-WEEKDAY($Q163),7))+13),1,IF(N($U163)&gt;0,AVERAGEIFS($X$5:$X$1000,$S$5:$S$1000,ROW(),$T$5:$T$1000,"Sub"),$X163)))</f>
        <v/>
      </c>
      <c r="AC163" s="63">
        <f>IF($T163="","",IF(AND(ISNUMBER($F163),$F163&lt;=IF($Q163=MesCiclo,InicioCiclo,$Q163+MOD(2-WEEKDAY($Q163),7))+20),1,IF(N($U163)&gt;0,AVERAGEIFS($Y$5:$Y$1000,$S$5:$S$1000,ROW(),$T$5:$T$1000,"Sub"),$Y163)))</f>
        <v/>
      </c>
      <c r="AD163" s="63">
        <f>IF($T163="","",IF(AND(ISNUMBER($F163),$F163&lt;=IF($Q163=MesCiclo,InicioCiclo,$Q163+MOD(2-WEEKDAY($Q163),7))+27),1,IF(N($U163)&gt;0,AVERAGEIFS($Z$5:$Z$1000,$S$5:$S$1000,ROW(),$T$5:$T$1000,"Sub"),$Z163)))</f>
        <v/>
      </c>
      <c r="AE163" s="63">
        <f>IF($T163&lt;&gt;"Macro","",IF(COUNTIFS($Q$5:$Q$1000,$Q163,$T$5:$T$1000,"Macro",$G$5:$G$1000,"&gt;0")=0,1/COUNTIFS($Q$5:$Q$1000,$Q163,$T$5:$T$1000,"Macro"),IF(AND(ISNUMBER($G163),N($G163)&gt;0),$G163,SUMIFS($G$5:$G$1000,$Q$5:$Q$1000,$Q163,$T$5:$T$1000,"Macro")/COUNTIFS($Q$5:$Q$1000,$Q163,$T$5:$T$1000,"Macro",$G$5:$G$1000,"&gt;0"))/(COUNTIFS($Q$5:$Q$1000,$Q163,$T$5:$T$1000,"Macro")*SUMIFS($G$5:$G$1000,$Q$5:$Q$1000,$Q163,$T$5:$T$1000,"Macro")/COUNTIFS($Q$5:$Q$1000,$Q163,$T$5:$T$1000,"Macro",$G$5:$G$1000,"&gt;0"))))</f>
        <v/>
      </c>
    </row>
    <row r="164">
      <c r="A164" s="55">
        <f>IF(NOT((COUNTA($B164:$K164)+COUNTA($O164))&gt;0),"",IF($T164="Macro",COUNTIFS($T$5:$T164,"Macro",$Q$5:$Q164,$Q164),IF(N($S164)=0,"?",COUNTIFS(INDEX($T$5:$T$1000,1):INDEX($T$5:$T$1000,$S164-4),"Macro",INDEX($Q$5:$Q$1000,1):INDEX($Q$5:$Q$1000,$S164-4),INDEX($Q$5:$Q$1000,$S164-4))&amp;"."&amp;COUNTIFS($S$5:$S164,$S164,$T$5:$T164,"Sub"))))</f>
        <v/>
      </c>
      <c r="B164" s="56" t="n"/>
      <c r="C164" s="57" t="n"/>
      <c r="D164" s="58" t="n"/>
      <c r="E164" s="58" t="n"/>
      <c r="F164" s="58" t="n"/>
      <c r="G164" s="59" t="n"/>
      <c r="H164" s="59" t="n"/>
      <c r="I164" s="59" t="n"/>
      <c r="J164" s="59" t="n"/>
      <c r="K164" s="59" t="n"/>
      <c r="L164" s="60">
        <f>IF(NOT((COUNTA($B164:$K164)+COUNTA($O164))&gt;0),"",IF(ISNUMBER($F164),1,IF(N($U164)&gt;0,AVERAGEIFS($V$5:$V$1000,$S$5:$S$1000,ROW(),$T$5:$T$1000,"Sub"),$V164)))</f>
        <v/>
      </c>
      <c r="M164" s="55">
        <f>IF($L164="","",IF($L164&gt;=1,"Completado",IF($L164&gt;0,"En curso","Pendiente")))</f>
        <v/>
      </c>
      <c r="N164" s="55">
        <f>IF(NOT((COUNTA($B164:$K164)+COUNTA($O164))&gt;0),"",IF(ISNUMBER($F164),IF(AND(ISNUMBER($E164),$F164&gt;$E164),"Cumplida con "&amp;($F164-$E164)&amp;IF($F164-$E164=1," día"," días")&amp;" de retraso","Cumplida"),IF(N($L164)&gt;=1,"Cumplida",IF(NOT(ISNUMBER($E164)),"Sin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plazo")))))))</f>
        <v/>
      </c>
      <c r="O164" s="57" t="n"/>
      <c r="P164" s="61">
        <f>IF(NOT((COUNTA($B164:$K164)+COUNTA($O164))&gt;0),"",IF((IF($C164="","Falta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",""))="","✔ OK","⚠ "&amp;LEFT(IF($C164="","Falta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",""),LEN(IF($C164="","Falta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",""))-3)))</f>
        <v/>
      </c>
      <c r="Q164" s="62">
        <f>IF(NOT((COUNTA($B164:$K164)+COUNTA($O164))&gt;0),"",IF(AND($T164="Sub",N($S164)&gt;0),IF(ISNUMBER(INDEX($D$5:$D$1000,$S164-4)),DATE(YEAR(INDEX($D$5:$D$1000,$S164-4)),MONTH(INDEX($D$5:$D$1000,$S164-4)),1),IF(ISNUMBER(INDEX($E$5:$E$1000,$S164-4)),DATE(YEAR(INDEX($E$5:$E$1000,$S164-4)),MONTH(INDEX($E$5:$E$1000,$S164-4)),1),MesCiclo)),IF(ISNUMBER($D164),DATE(YEAR($D164),MONTH($D164),1),IF(ISNUMBER($E164),DATE(YEAR($E164),MONTH($E164),1),MesCiclo))))</f>
        <v/>
      </c>
      <c r="R164" s="63">
        <f>IF(OR($Q164="",$Q164&lt;&gt;MesCiclo),"",COUNTIF($Q$5:$Q164,MesCiclo))</f>
        <v/>
      </c>
      <c r="S164" s="63">
        <f>IF($T164="","",IF($T164="Macro",ROW(),IFERROR(LOOKUP(2,1/($T$5:$T164="Macro"),ROW($T$5:$T164)),0)))</f>
        <v/>
      </c>
      <c r="T164" s="63">
        <f>IF(NOT((COUNTA($B164:$K164)+COUNTA($O164))&gt;0),"",IF($B164="Subactividad","Sub","Macro"))</f>
        <v/>
      </c>
      <c r="U164" s="63">
        <f>IF($T164="Macro",COUNTIFS($S$5:$S$1000,ROW(),$T$5:$T$1000,"Sub"),"")</f>
        <v/>
      </c>
      <c r="V164" s="63">
        <f>IF($T164="","",IF(ISNUMBER($F164),1,IFERROR(LOOKUP(2,1/($H164:$K164&lt;&gt;""),$H164:$K164),0)))</f>
        <v/>
      </c>
      <c r="W164" s="63">
        <f>IF($T164="","",IF(AND(ISNUMBER($F164),$F164&lt;=IF($Q164=MesCiclo,InicioCiclo,$Q164+MOD(2-WEEKDAY($Q164),7))+6),1,IF(ISNUMBER($H164),$H164,0)))</f>
        <v/>
      </c>
      <c r="X164" s="63">
        <f>IF($T164="","",IF(AND(ISNUMBER($F164),$F164&lt;=IF($Q164=MesCiclo,InicioCiclo,$Q164+MOD(2-WEEKDAY($Q164),7))+13),1,IF(ISNUMBER($I164),$I164,$W164)))</f>
        <v/>
      </c>
      <c r="Y164" s="63">
        <f>IF($T164="","",IF(AND(ISNUMBER($F164),$F164&lt;=IF($Q164=MesCiclo,InicioCiclo,$Q164+MOD(2-WEEKDAY($Q164),7))+20),1,IF(ISNUMBER($J164),$J164,$X164)))</f>
        <v/>
      </c>
      <c r="Z164" s="63">
        <f>IF($T164="","",IF(AND(ISNUMBER($F164),$F164&lt;=IF($Q164=MesCiclo,InicioCiclo,$Q164+MOD(2-WEEKDAY($Q164),7))+27),1,IF(ISNUMBER($K164),$K164,$Y164)))</f>
        <v/>
      </c>
      <c r="AA164" s="63">
        <f>IF($T164="","",IF(AND(ISNUMBER($F164),$F164&lt;=IF($Q164=MesCiclo,InicioCiclo,$Q164+MOD(2-WEEKDAY($Q164),7))+6),1,IF(N($U164)&gt;0,AVERAGEIFS($W$5:$W$1000,$S$5:$S$1000,ROW(),$T$5:$T$1000,"Sub"),$W164)))</f>
        <v/>
      </c>
      <c r="AB164" s="63">
        <f>IF($T164="","",IF(AND(ISNUMBER($F164),$F164&lt;=IF($Q164=MesCiclo,InicioCiclo,$Q164+MOD(2-WEEKDAY($Q164),7))+13),1,IF(N($U164)&gt;0,AVERAGEIFS($X$5:$X$1000,$S$5:$S$1000,ROW(),$T$5:$T$1000,"Sub"),$X164)))</f>
        <v/>
      </c>
      <c r="AC164" s="63">
        <f>IF($T164="","",IF(AND(ISNUMBER($F164),$F164&lt;=IF($Q164=MesCiclo,InicioCiclo,$Q164+MOD(2-WEEKDAY($Q164),7))+20),1,IF(N($U164)&gt;0,AVERAGEIFS($Y$5:$Y$1000,$S$5:$S$1000,ROW(),$T$5:$T$1000,"Sub"),$Y164)))</f>
        <v/>
      </c>
      <c r="AD164" s="63">
        <f>IF($T164="","",IF(AND(ISNUMBER($F164),$F164&lt;=IF($Q164=MesCiclo,InicioCiclo,$Q164+MOD(2-WEEKDAY($Q164),7))+27),1,IF(N($U164)&gt;0,AVERAGEIFS($Z$5:$Z$1000,$S$5:$S$1000,ROW(),$T$5:$T$1000,"Sub"),$Z164)))</f>
        <v/>
      </c>
      <c r="AE164" s="63">
        <f>IF($T164&lt;&gt;"Macro","",IF(COUNTIFS($Q$5:$Q$1000,$Q164,$T$5:$T$1000,"Macro",$G$5:$G$1000,"&gt;0")=0,1/COUNTIFS($Q$5:$Q$1000,$Q164,$T$5:$T$1000,"Macro"),IF(AND(ISNUMBER($G164),N($G164)&gt;0),$G164,SUMIFS($G$5:$G$1000,$Q$5:$Q$1000,$Q164,$T$5:$T$1000,"Macro")/COUNTIFS($Q$5:$Q$1000,$Q164,$T$5:$T$1000,"Macro",$G$5:$G$1000,"&gt;0"))/(COUNTIFS($Q$5:$Q$1000,$Q164,$T$5:$T$1000,"Macro")*SUMIFS($G$5:$G$1000,$Q$5:$Q$1000,$Q164,$T$5:$T$1000,"Macro")/COUNTIFS($Q$5:$Q$1000,$Q164,$T$5:$T$1000,"Macro",$G$5:$G$1000,"&gt;0"))))</f>
        <v/>
      </c>
    </row>
    <row r="165">
      <c r="A165" s="55">
        <f>IF(NOT((COUNTA($B165:$K165)+COUNTA($O165))&gt;0),"",IF($T165="Macro",COUNTIFS($T$5:$T165,"Macro",$Q$5:$Q165,$Q165),IF(N($S165)=0,"?",COUNTIFS(INDEX($T$5:$T$1000,1):INDEX($T$5:$T$1000,$S165-4),"Macro",INDEX($Q$5:$Q$1000,1):INDEX($Q$5:$Q$1000,$S165-4),INDEX($Q$5:$Q$1000,$S165-4))&amp;"."&amp;COUNTIFS($S$5:$S165,$S165,$T$5:$T165,"Sub"))))</f>
        <v/>
      </c>
      <c r="B165" s="56" t="n"/>
      <c r="C165" s="57" t="n"/>
      <c r="D165" s="58" t="n"/>
      <c r="E165" s="58" t="n"/>
      <c r="F165" s="58" t="n"/>
      <c r="G165" s="59" t="n"/>
      <c r="H165" s="59" t="n"/>
      <c r="I165" s="59" t="n"/>
      <c r="J165" s="59" t="n"/>
      <c r="K165" s="59" t="n"/>
      <c r="L165" s="60">
        <f>IF(NOT((COUNTA($B165:$K165)+COUNTA($O165))&gt;0),"",IF(ISNUMBER($F165),1,IF(N($U165)&gt;0,AVERAGEIFS($V$5:$V$1000,$S$5:$S$1000,ROW(),$T$5:$T$1000,"Sub"),$V165)))</f>
        <v/>
      </c>
      <c r="M165" s="55">
        <f>IF($L165="","",IF($L165&gt;=1,"Completado",IF($L165&gt;0,"En curso","Pendiente")))</f>
        <v/>
      </c>
      <c r="N165" s="55">
        <f>IF(NOT((COUNTA($B165:$K165)+COUNTA($O165))&gt;0),"",IF(ISNUMBER($F165),IF(AND(ISNUMBER($E165),$F165&gt;$E165),"Cumplida con "&amp;($F165-$E165)&amp;IF($F165-$E165=1," día"," días")&amp;" de retraso","Cumplida"),IF(N($L165)&gt;=1,"Cumplida",IF(NOT(ISNUMBER($E165)),"Sin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plazo")))))))</f>
        <v/>
      </c>
      <c r="O165" s="57" t="n"/>
      <c r="P165" s="61">
        <f>IF(NOT((COUNTA($B165:$K165)+COUNTA($O165))&gt;0),"",IF((IF($C165="","Falta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",""))="","✔ OK","⚠ "&amp;LEFT(IF($C165="","Falta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",""),LEN(IF($C165="","Falta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",""))-3)))</f>
        <v/>
      </c>
      <c r="Q165" s="62">
        <f>IF(NOT((COUNTA($B165:$K165)+COUNTA($O165))&gt;0),"",IF(AND($T165="Sub",N($S165)&gt;0),IF(ISNUMBER(INDEX($D$5:$D$1000,$S165-4)),DATE(YEAR(INDEX($D$5:$D$1000,$S165-4)),MONTH(INDEX($D$5:$D$1000,$S165-4)),1),IF(ISNUMBER(INDEX($E$5:$E$1000,$S165-4)),DATE(YEAR(INDEX($E$5:$E$1000,$S165-4)),MONTH(INDEX($E$5:$E$1000,$S165-4)),1),MesCiclo)),IF(ISNUMBER($D165),DATE(YEAR($D165),MONTH($D165),1),IF(ISNUMBER($E165),DATE(YEAR($E165),MONTH($E165),1),MesCiclo))))</f>
        <v/>
      </c>
      <c r="R165" s="63">
        <f>IF(OR($Q165="",$Q165&lt;&gt;MesCiclo),"",COUNTIF($Q$5:$Q165,MesCiclo))</f>
        <v/>
      </c>
      <c r="S165" s="63">
        <f>IF($T165="","",IF($T165="Macro",ROW(),IFERROR(LOOKUP(2,1/($T$5:$T165="Macro"),ROW($T$5:$T165)),0)))</f>
        <v/>
      </c>
      <c r="T165" s="63">
        <f>IF(NOT((COUNTA($B165:$K165)+COUNTA($O165))&gt;0),"",IF($B165="Subactividad","Sub","Macro"))</f>
        <v/>
      </c>
      <c r="U165" s="63">
        <f>IF($T165="Macro",COUNTIFS($S$5:$S$1000,ROW(),$T$5:$T$1000,"Sub"),"")</f>
        <v/>
      </c>
      <c r="V165" s="63">
        <f>IF($T165="","",IF(ISNUMBER($F165),1,IFERROR(LOOKUP(2,1/($H165:$K165&lt;&gt;""),$H165:$K165),0)))</f>
        <v/>
      </c>
      <c r="W165" s="63">
        <f>IF($T165="","",IF(AND(ISNUMBER($F165),$F165&lt;=IF($Q165=MesCiclo,InicioCiclo,$Q165+MOD(2-WEEKDAY($Q165),7))+6),1,IF(ISNUMBER($H165),$H165,0)))</f>
        <v/>
      </c>
      <c r="X165" s="63">
        <f>IF($T165="","",IF(AND(ISNUMBER($F165),$F165&lt;=IF($Q165=MesCiclo,InicioCiclo,$Q165+MOD(2-WEEKDAY($Q165),7))+13),1,IF(ISNUMBER($I165),$I165,$W165)))</f>
        <v/>
      </c>
      <c r="Y165" s="63">
        <f>IF($T165="","",IF(AND(ISNUMBER($F165),$F165&lt;=IF($Q165=MesCiclo,InicioCiclo,$Q165+MOD(2-WEEKDAY($Q165),7))+20),1,IF(ISNUMBER($J165),$J165,$X165)))</f>
        <v/>
      </c>
      <c r="Z165" s="63">
        <f>IF($T165="","",IF(AND(ISNUMBER($F165),$F165&lt;=IF($Q165=MesCiclo,InicioCiclo,$Q165+MOD(2-WEEKDAY($Q165),7))+27),1,IF(ISNUMBER($K165),$K165,$Y165)))</f>
        <v/>
      </c>
      <c r="AA165" s="63">
        <f>IF($T165="","",IF(AND(ISNUMBER($F165),$F165&lt;=IF($Q165=MesCiclo,InicioCiclo,$Q165+MOD(2-WEEKDAY($Q165),7))+6),1,IF(N($U165)&gt;0,AVERAGEIFS($W$5:$W$1000,$S$5:$S$1000,ROW(),$T$5:$T$1000,"Sub"),$W165)))</f>
        <v/>
      </c>
      <c r="AB165" s="63">
        <f>IF($T165="","",IF(AND(ISNUMBER($F165),$F165&lt;=IF($Q165=MesCiclo,InicioCiclo,$Q165+MOD(2-WEEKDAY($Q165),7))+13),1,IF(N($U165)&gt;0,AVERAGEIFS($X$5:$X$1000,$S$5:$S$1000,ROW(),$T$5:$T$1000,"Sub"),$X165)))</f>
        <v/>
      </c>
      <c r="AC165" s="63">
        <f>IF($T165="","",IF(AND(ISNUMBER($F165),$F165&lt;=IF($Q165=MesCiclo,InicioCiclo,$Q165+MOD(2-WEEKDAY($Q165),7))+20),1,IF(N($U165)&gt;0,AVERAGEIFS($Y$5:$Y$1000,$S$5:$S$1000,ROW(),$T$5:$T$1000,"Sub"),$Y165)))</f>
        <v/>
      </c>
      <c r="AD165" s="63">
        <f>IF($T165="","",IF(AND(ISNUMBER($F165),$F165&lt;=IF($Q165=MesCiclo,InicioCiclo,$Q165+MOD(2-WEEKDAY($Q165),7))+27),1,IF(N($U165)&gt;0,AVERAGEIFS($Z$5:$Z$1000,$S$5:$S$1000,ROW(),$T$5:$T$1000,"Sub"),$Z165)))</f>
        <v/>
      </c>
      <c r="AE165" s="63">
        <f>IF($T165&lt;&gt;"Macro","",IF(COUNTIFS($Q$5:$Q$1000,$Q165,$T$5:$T$1000,"Macro",$G$5:$G$1000,"&gt;0")=0,1/COUNTIFS($Q$5:$Q$1000,$Q165,$T$5:$T$1000,"Macro"),IF(AND(ISNUMBER($G165),N($G165)&gt;0),$G165,SUMIFS($G$5:$G$1000,$Q$5:$Q$1000,$Q165,$T$5:$T$1000,"Macro")/COUNTIFS($Q$5:$Q$1000,$Q165,$T$5:$T$1000,"Macro",$G$5:$G$1000,"&gt;0"))/(COUNTIFS($Q$5:$Q$1000,$Q165,$T$5:$T$1000,"Macro")*SUMIFS($G$5:$G$1000,$Q$5:$Q$1000,$Q165,$T$5:$T$1000,"Macro")/COUNTIFS($Q$5:$Q$1000,$Q165,$T$5:$T$1000,"Macro",$G$5:$G$1000,"&gt;0"))))</f>
        <v/>
      </c>
    </row>
    <row r="166">
      <c r="A166" s="55">
        <f>IF(NOT((COUNTA($B166:$K166)+COUNTA($O166))&gt;0),"",IF($T166="Macro",COUNTIFS($T$5:$T166,"Macro",$Q$5:$Q166,$Q166),IF(N($S166)=0,"?",COUNTIFS(INDEX($T$5:$T$1000,1):INDEX($T$5:$T$1000,$S166-4),"Macro",INDEX($Q$5:$Q$1000,1):INDEX($Q$5:$Q$1000,$S166-4),INDEX($Q$5:$Q$1000,$S166-4))&amp;"."&amp;COUNTIFS($S$5:$S166,$S166,$T$5:$T166,"Sub"))))</f>
        <v/>
      </c>
      <c r="B166" s="56" t="n"/>
      <c r="C166" s="57" t="n"/>
      <c r="D166" s="58" t="n"/>
      <c r="E166" s="58" t="n"/>
      <c r="F166" s="58" t="n"/>
      <c r="G166" s="59" t="n"/>
      <c r="H166" s="59" t="n"/>
      <c r="I166" s="59" t="n"/>
      <c r="J166" s="59" t="n"/>
      <c r="K166" s="59" t="n"/>
      <c r="L166" s="60">
        <f>IF(NOT((COUNTA($B166:$K166)+COUNTA($O166))&gt;0),"",IF(ISNUMBER($F166),1,IF(N($U166)&gt;0,AVERAGEIFS($V$5:$V$1000,$S$5:$S$1000,ROW(),$T$5:$T$1000,"Sub"),$V166)))</f>
        <v/>
      </c>
      <c r="M166" s="55">
        <f>IF($L166="","",IF($L166&gt;=1,"Completado",IF($L166&gt;0,"En curso","Pendiente")))</f>
        <v/>
      </c>
      <c r="N166" s="55">
        <f>IF(NOT((COUNTA($B166:$K166)+COUNTA($O166))&gt;0),"",IF(ISNUMBER($F166),IF(AND(ISNUMBER($E166),$F166&gt;$E166),"Cumplida con "&amp;($F166-$E166)&amp;IF($F166-$E166=1," día"," días")&amp;" de retraso","Cumplida"),IF(N($L166)&gt;=1,"Cumplida",IF(NOT(ISNUMBER($E166)),"Sin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plazo")))))))</f>
        <v/>
      </c>
      <c r="O166" s="57" t="n"/>
      <c r="P166" s="61">
        <f>IF(NOT((COUNTA($B166:$K166)+COUNTA($O166))&gt;0),"",IF((IF($C166="","Falta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",""))="","✔ OK","⚠ "&amp;LEFT(IF($C166="","Falta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",""),LEN(IF($C166="","Falta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",""))-3)))</f>
        <v/>
      </c>
      <c r="Q166" s="62">
        <f>IF(NOT((COUNTA($B166:$K166)+COUNTA($O166))&gt;0),"",IF(AND($T166="Sub",N($S166)&gt;0),IF(ISNUMBER(INDEX($D$5:$D$1000,$S166-4)),DATE(YEAR(INDEX($D$5:$D$1000,$S166-4)),MONTH(INDEX($D$5:$D$1000,$S166-4)),1),IF(ISNUMBER(INDEX($E$5:$E$1000,$S166-4)),DATE(YEAR(INDEX($E$5:$E$1000,$S166-4)),MONTH(INDEX($E$5:$E$1000,$S166-4)),1),MesCiclo)),IF(ISNUMBER($D166),DATE(YEAR($D166),MONTH($D166),1),IF(ISNUMBER($E166),DATE(YEAR($E166),MONTH($E166),1),MesCiclo))))</f>
        <v/>
      </c>
      <c r="R166" s="63">
        <f>IF(OR($Q166="",$Q166&lt;&gt;MesCiclo),"",COUNTIF($Q$5:$Q166,MesCiclo))</f>
        <v/>
      </c>
      <c r="S166" s="63">
        <f>IF($T166="","",IF($T166="Macro",ROW(),IFERROR(LOOKUP(2,1/($T$5:$T166="Macro"),ROW($T$5:$T166)),0)))</f>
        <v/>
      </c>
      <c r="T166" s="63">
        <f>IF(NOT((COUNTA($B166:$K166)+COUNTA($O166))&gt;0),"",IF($B166="Subactividad","Sub","Macro"))</f>
        <v/>
      </c>
      <c r="U166" s="63">
        <f>IF($T166="Macro",COUNTIFS($S$5:$S$1000,ROW(),$T$5:$T$1000,"Sub"),"")</f>
        <v/>
      </c>
      <c r="V166" s="63">
        <f>IF($T166="","",IF(ISNUMBER($F166),1,IFERROR(LOOKUP(2,1/($H166:$K166&lt;&gt;""),$H166:$K166),0)))</f>
        <v/>
      </c>
      <c r="W166" s="63">
        <f>IF($T166="","",IF(AND(ISNUMBER($F166),$F166&lt;=IF($Q166=MesCiclo,InicioCiclo,$Q166+MOD(2-WEEKDAY($Q166),7))+6),1,IF(ISNUMBER($H166),$H166,0)))</f>
        <v/>
      </c>
      <c r="X166" s="63">
        <f>IF($T166="","",IF(AND(ISNUMBER($F166),$F166&lt;=IF($Q166=MesCiclo,InicioCiclo,$Q166+MOD(2-WEEKDAY($Q166),7))+13),1,IF(ISNUMBER($I166),$I166,$W166)))</f>
        <v/>
      </c>
      <c r="Y166" s="63">
        <f>IF($T166="","",IF(AND(ISNUMBER($F166),$F166&lt;=IF($Q166=MesCiclo,InicioCiclo,$Q166+MOD(2-WEEKDAY($Q166),7))+20),1,IF(ISNUMBER($J166),$J166,$X166)))</f>
        <v/>
      </c>
      <c r="Z166" s="63">
        <f>IF($T166="","",IF(AND(ISNUMBER($F166),$F166&lt;=IF($Q166=MesCiclo,InicioCiclo,$Q166+MOD(2-WEEKDAY($Q166),7))+27),1,IF(ISNUMBER($K166),$K166,$Y166)))</f>
        <v/>
      </c>
      <c r="AA166" s="63">
        <f>IF($T166="","",IF(AND(ISNUMBER($F166),$F166&lt;=IF($Q166=MesCiclo,InicioCiclo,$Q166+MOD(2-WEEKDAY($Q166),7))+6),1,IF(N($U166)&gt;0,AVERAGEIFS($W$5:$W$1000,$S$5:$S$1000,ROW(),$T$5:$T$1000,"Sub"),$W166)))</f>
        <v/>
      </c>
      <c r="AB166" s="63">
        <f>IF($T166="","",IF(AND(ISNUMBER($F166),$F166&lt;=IF($Q166=MesCiclo,InicioCiclo,$Q166+MOD(2-WEEKDAY($Q166),7))+13),1,IF(N($U166)&gt;0,AVERAGEIFS($X$5:$X$1000,$S$5:$S$1000,ROW(),$T$5:$T$1000,"Sub"),$X166)))</f>
        <v/>
      </c>
      <c r="AC166" s="63">
        <f>IF($T166="","",IF(AND(ISNUMBER($F166),$F166&lt;=IF($Q166=MesCiclo,InicioCiclo,$Q166+MOD(2-WEEKDAY($Q166),7))+20),1,IF(N($U166)&gt;0,AVERAGEIFS($Y$5:$Y$1000,$S$5:$S$1000,ROW(),$T$5:$T$1000,"Sub"),$Y166)))</f>
        <v/>
      </c>
      <c r="AD166" s="63">
        <f>IF($T166="","",IF(AND(ISNUMBER($F166),$F166&lt;=IF($Q166=MesCiclo,InicioCiclo,$Q166+MOD(2-WEEKDAY($Q166),7))+27),1,IF(N($U166)&gt;0,AVERAGEIFS($Z$5:$Z$1000,$S$5:$S$1000,ROW(),$T$5:$T$1000,"Sub"),$Z166)))</f>
        <v/>
      </c>
      <c r="AE166" s="63">
        <f>IF($T166&lt;&gt;"Macro","",IF(COUNTIFS($Q$5:$Q$1000,$Q166,$T$5:$T$1000,"Macro",$G$5:$G$1000,"&gt;0")=0,1/COUNTIFS($Q$5:$Q$1000,$Q166,$T$5:$T$1000,"Macro"),IF(AND(ISNUMBER($G166),N($G166)&gt;0),$G166,SUMIFS($G$5:$G$1000,$Q$5:$Q$1000,$Q166,$T$5:$T$1000,"Macro")/COUNTIFS($Q$5:$Q$1000,$Q166,$T$5:$T$1000,"Macro",$G$5:$G$1000,"&gt;0"))/(COUNTIFS($Q$5:$Q$1000,$Q166,$T$5:$T$1000,"Macro")*SUMIFS($G$5:$G$1000,$Q$5:$Q$1000,$Q166,$T$5:$T$1000,"Macro")/COUNTIFS($Q$5:$Q$1000,$Q166,$T$5:$T$1000,"Macro",$G$5:$G$1000,"&gt;0"))))</f>
        <v/>
      </c>
    </row>
    <row r="167">
      <c r="A167" s="55">
        <f>IF(NOT((COUNTA($B167:$K167)+COUNTA($O167))&gt;0),"",IF($T167="Macro",COUNTIFS($T$5:$T167,"Macro",$Q$5:$Q167,$Q167),IF(N($S167)=0,"?",COUNTIFS(INDEX($T$5:$T$1000,1):INDEX($T$5:$T$1000,$S167-4),"Macro",INDEX($Q$5:$Q$1000,1):INDEX($Q$5:$Q$1000,$S167-4),INDEX($Q$5:$Q$1000,$S167-4))&amp;"."&amp;COUNTIFS($S$5:$S167,$S167,$T$5:$T167,"Sub"))))</f>
        <v/>
      </c>
      <c r="B167" s="56" t="n"/>
      <c r="C167" s="57" t="n"/>
      <c r="D167" s="58" t="n"/>
      <c r="E167" s="58" t="n"/>
      <c r="F167" s="58" t="n"/>
      <c r="G167" s="59" t="n"/>
      <c r="H167" s="59" t="n"/>
      <c r="I167" s="59" t="n"/>
      <c r="J167" s="59" t="n"/>
      <c r="K167" s="59" t="n"/>
      <c r="L167" s="60">
        <f>IF(NOT((COUNTA($B167:$K167)+COUNTA($O167))&gt;0),"",IF(ISNUMBER($F167),1,IF(N($U167)&gt;0,AVERAGEIFS($V$5:$V$1000,$S$5:$S$1000,ROW(),$T$5:$T$1000,"Sub"),$V167)))</f>
        <v/>
      </c>
      <c r="M167" s="55">
        <f>IF($L167="","",IF($L167&gt;=1,"Completado",IF($L167&gt;0,"En curso","Pendiente")))</f>
        <v/>
      </c>
      <c r="N167" s="55">
        <f>IF(NOT((COUNTA($B167:$K167)+COUNTA($O167))&gt;0),"",IF(ISNUMBER($F167),IF(AND(ISNUMBER($E167),$F167&gt;$E167),"Cumplida con "&amp;($F167-$E167)&amp;IF($F167-$E167=1," día"," días")&amp;" de retraso","Cumplida"),IF(N($L167)&gt;=1,"Cumplida",IF(NOT(ISNUMBER($E167)),"Sin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plazo")))))))</f>
        <v/>
      </c>
      <c r="O167" s="57" t="n"/>
      <c r="P167" s="61">
        <f>IF(NOT((COUNTA($B167:$K167)+COUNTA($O167))&gt;0),"",IF((IF($C167="","Falta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",""))="","✔ OK","⚠ "&amp;LEFT(IF($C167="","Falta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",""),LEN(IF($C167="","Falta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",""))-3)))</f>
        <v/>
      </c>
      <c r="Q167" s="62">
        <f>IF(NOT((COUNTA($B167:$K167)+COUNTA($O167))&gt;0),"",IF(AND($T167="Sub",N($S167)&gt;0),IF(ISNUMBER(INDEX($D$5:$D$1000,$S167-4)),DATE(YEAR(INDEX($D$5:$D$1000,$S167-4)),MONTH(INDEX($D$5:$D$1000,$S167-4)),1),IF(ISNUMBER(INDEX($E$5:$E$1000,$S167-4)),DATE(YEAR(INDEX($E$5:$E$1000,$S167-4)),MONTH(INDEX($E$5:$E$1000,$S167-4)),1),MesCiclo)),IF(ISNUMBER($D167),DATE(YEAR($D167),MONTH($D167),1),IF(ISNUMBER($E167),DATE(YEAR($E167),MONTH($E167),1),MesCiclo))))</f>
        <v/>
      </c>
      <c r="R167" s="63">
        <f>IF(OR($Q167="",$Q167&lt;&gt;MesCiclo),"",COUNTIF($Q$5:$Q167,MesCiclo))</f>
        <v/>
      </c>
      <c r="S167" s="63">
        <f>IF($T167="","",IF($T167="Macro",ROW(),IFERROR(LOOKUP(2,1/($T$5:$T167="Macro"),ROW($T$5:$T167)),0)))</f>
        <v/>
      </c>
      <c r="T167" s="63">
        <f>IF(NOT((COUNTA($B167:$K167)+COUNTA($O167))&gt;0),"",IF($B167="Subactividad","Sub","Macro"))</f>
        <v/>
      </c>
      <c r="U167" s="63">
        <f>IF($T167="Macro",COUNTIFS($S$5:$S$1000,ROW(),$T$5:$T$1000,"Sub"),"")</f>
        <v/>
      </c>
      <c r="V167" s="63">
        <f>IF($T167="","",IF(ISNUMBER($F167),1,IFERROR(LOOKUP(2,1/($H167:$K167&lt;&gt;""),$H167:$K167),0)))</f>
        <v/>
      </c>
      <c r="W167" s="63">
        <f>IF($T167="","",IF(AND(ISNUMBER($F167),$F167&lt;=IF($Q167=MesCiclo,InicioCiclo,$Q167+MOD(2-WEEKDAY($Q167),7))+6),1,IF(ISNUMBER($H167),$H167,0)))</f>
        <v/>
      </c>
      <c r="X167" s="63">
        <f>IF($T167="","",IF(AND(ISNUMBER($F167),$F167&lt;=IF($Q167=MesCiclo,InicioCiclo,$Q167+MOD(2-WEEKDAY($Q167),7))+13),1,IF(ISNUMBER($I167),$I167,$W167)))</f>
        <v/>
      </c>
      <c r="Y167" s="63">
        <f>IF($T167="","",IF(AND(ISNUMBER($F167),$F167&lt;=IF($Q167=MesCiclo,InicioCiclo,$Q167+MOD(2-WEEKDAY($Q167),7))+20),1,IF(ISNUMBER($J167),$J167,$X167)))</f>
        <v/>
      </c>
      <c r="Z167" s="63">
        <f>IF($T167="","",IF(AND(ISNUMBER($F167),$F167&lt;=IF($Q167=MesCiclo,InicioCiclo,$Q167+MOD(2-WEEKDAY($Q167),7))+27),1,IF(ISNUMBER($K167),$K167,$Y167)))</f>
        <v/>
      </c>
      <c r="AA167" s="63">
        <f>IF($T167="","",IF(AND(ISNUMBER($F167),$F167&lt;=IF($Q167=MesCiclo,InicioCiclo,$Q167+MOD(2-WEEKDAY($Q167),7))+6),1,IF(N($U167)&gt;0,AVERAGEIFS($W$5:$W$1000,$S$5:$S$1000,ROW(),$T$5:$T$1000,"Sub"),$W167)))</f>
        <v/>
      </c>
      <c r="AB167" s="63">
        <f>IF($T167="","",IF(AND(ISNUMBER($F167),$F167&lt;=IF($Q167=MesCiclo,InicioCiclo,$Q167+MOD(2-WEEKDAY($Q167),7))+13),1,IF(N($U167)&gt;0,AVERAGEIFS($X$5:$X$1000,$S$5:$S$1000,ROW(),$T$5:$T$1000,"Sub"),$X167)))</f>
        <v/>
      </c>
      <c r="AC167" s="63">
        <f>IF($T167="","",IF(AND(ISNUMBER($F167),$F167&lt;=IF($Q167=MesCiclo,InicioCiclo,$Q167+MOD(2-WEEKDAY($Q167),7))+20),1,IF(N($U167)&gt;0,AVERAGEIFS($Y$5:$Y$1000,$S$5:$S$1000,ROW(),$T$5:$T$1000,"Sub"),$Y167)))</f>
        <v/>
      </c>
      <c r="AD167" s="63">
        <f>IF($T167="","",IF(AND(ISNUMBER($F167),$F167&lt;=IF($Q167=MesCiclo,InicioCiclo,$Q167+MOD(2-WEEKDAY($Q167),7))+27),1,IF(N($U167)&gt;0,AVERAGEIFS($Z$5:$Z$1000,$S$5:$S$1000,ROW(),$T$5:$T$1000,"Sub"),$Z167)))</f>
        <v/>
      </c>
      <c r="AE167" s="63">
        <f>IF($T167&lt;&gt;"Macro","",IF(COUNTIFS($Q$5:$Q$1000,$Q167,$T$5:$T$1000,"Macro",$G$5:$G$1000,"&gt;0")=0,1/COUNTIFS($Q$5:$Q$1000,$Q167,$T$5:$T$1000,"Macro"),IF(AND(ISNUMBER($G167),N($G167)&gt;0),$G167,SUMIFS($G$5:$G$1000,$Q$5:$Q$1000,$Q167,$T$5:$T$1000,"Macro")/COUNTIFS($Q$5:$Q$1000,$Q167,$T$5:$T$1000,"Macro",$G$5:$G$1000,"&gt;0"))/(COUNTIFS($Q$5:$Q$1000,$Q167,$T$5:$T$1000,"Macro")*SUMIFS($G$5:$G$1000,$Q$5:$Q$1000,$Q167,$T$5:$T$1000,"Macro")/COUNTIFS($Q$5:$Q$1000,$Q167,$T$5:$T$1000,"Macro",$G$5:$G$1000,"&gt;0"))))</f>
        <v/>
      </c>
    </row>
    <row r="168">
      <c r="A168" s="55">
        <f>IF(NOT((COUNTA($B168:$K168)+COUNTA($O168))&gt;0),"",IF($T168="Macro",COUNTIFS($T$5:$T168,"Macro",$Q$5:$Q168,$Q168),IF(N($S168)=0,"?",COUNTIFS(INDEX($T$5:$T$1000,1):INDEX($T$5:$T$1000,$S168-4),"Macro",INDEX($Q$5:$Q$1000,1):INDEX($Q$5:$Q$1000,$S168-4),INDEX($Q$5:$Q$1000,$S168-4))&amp;"."&amp;COUNTIFS($S$5:$S168,$S168,$T$5:$T168,"Sub"))))</f>
        <v/>
      </c>
      <c r="B168" s="56" t="n"/>
      <c r="C168" s="57" t="n"/>
      <c r="D168" s="58" t="n"/>
      <c r="E168" s="58" t="n"/>
      <c r="F168" s="58" t="n"/>
      <c r="G168" s="59" t="n"/>
      <c r="H168" s="59" t="n"/>
      <c r="I168" s="59" t="n"/>
      <c r="J168" s="59" t="n"/>
      <c r="K168" s="59" t="n"/>
      <c r="L168" s="60">
        <f>IF(NOT((COUNTA($B168:$K168)+COUNTA($O168))&gt;0),"",IF(ISNUMBER($F168),1,IF(N($U168)&gt;0,AVERAGEIFS($V$5:$V$1000,$S$5:$S$1000,ROW(),$T$5:$T$1000,"Sub"),$V168)))</f>
        <v/>
      </c>
      <c r="M168" s="55">
        <f>IF($L168="","",IF($L168&gt;=1,"Completado",IF($L168&gt;0,"En curso","Pendiente")))</f>
        <v/>
      </c>
      <c r="N168" s="55">
        <f>IF(NOT((COUNTA($B168:$K168)+COUNTA($O168))&gt;0),"",IF(ISNUMBER($F168),IF(AND(ISNUMBER($E168),$F168&gt;$E168),"Cumplida con "&amp;($F168-$E168)&amp;IF($F168-$E168=1," día"," días")&amp;" de retraso","Cumplida"),IF(N($L168)&gt;=1,"Cumplida",IF(NOT(ISNUMBER($E168)),"Sin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plazo")))))))</f>
        <v/>
      </c>
      <c r="O168" s="57" t="n"/>
      <c r="P168" s="61">
        <f>IF(NOT((COUNTA($B168:$K168)+COUNTA($O168))&gt;0),"",IF((IF($C168="","Falta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",""))="","✔ OK","⚠ "&amp;LEFT(IF($C168="","Falta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",""),LEN(IF($C168="","Falta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",""))-3)))</f>
        <v/>
      </c>
      <c r="Q168" s="62">
        <f>IF(NOT((COUNTA($B168:$K168)+COUNTA($O168))&gt;0),"",IF(AND($T168="Sub",N($S168)&gt;0),IF(ISNUMBER(INDEX($D$5:$D$1000,$S168-4)),DATE(YEAR(INDEX($D$5:$D$1000,$S168-4)),MONTH(INDEX($D$5:$D$1000,$S168-4)),1),IF(ISNUMBER(INDEX($E$5:$E$1000,$S168-4)),DATE(YEAR(INDEX($E$5:$E$1000,$S168-4)),MONTH(INDEX($E$5:$E$1000,$S168-4)),1),MesCiclo)),IF(ISNUMBER($D168),DATE(YEAR($D168),MONTH($D168),1),IF(ISNUMBER($E168),DATE(YEAR($E168),MONTH($E168),1),MesCiclo))))</f>
        <v/>
      </c>
      <c r="R168" s="63">
        <f>IF(OR($Q168="",$Q168&lt;&gt;MesCiclo),"",COUNTIF($Q$5:$Q168,MesCiclo))</f>
        <v/>
      </c>
      <c r="S168" s="63">
        <f>IF($T168="","",IF($T168="Macro",ROW(),IFERROR(LOOKUP(2,1/($T$5:$T168="Macro"),ROW($T$5:$T168)),0)))</f>
        <v/>
      </c>
      <c r="T168" s="63">
        <f>IF(NOT((COUNTA($B168:$K168)+COUNTA($O168))&gt;0),"",IF($B168="Subactividad","Sub","Macro"))</f>
        <v/>
      </c>
      <c r="U168" s="63">
        <f>IF($T168="Macro",COUNTIFS($S$5:$S$1000,ROW(),$T$5:$T$1000,"Sub"),"")</f>
        <v/>
      </c>
      <c r="V168" s="63">
        <f>IF($T168="","",IF(ISNUMBER($F168),1,IFERROR(LOOKUP(2,1/($H168:$K168&lt;&gt;""),$H168:$K168),0)))</f>
        <v/>
      </c>
      <c r="W168" s="63">
        <f>IF($T168="","",IF(AND(ISNUMBER($F168),$F168&lt;=IF($Q168=MesCiclo,InicioCiclo,$Q168+MOD(2-WEEKDAY($Q168),7))+6),1,IF(ISNUMBER($H168),$H168,0)))</f>
        <v/>
      </c>
      <c r="X168" s="63">
        <f>IF($T168="","",IF(AND(ISNUMBER($F168),$F168&lt;=IF($Q168=MesCiclo,InicioCiclo,$Q168+MOD(2-WEEKDAY($Q168),7))+13),1,IF(ISNUMBER($I168),$I168,$W168)))</f>
        <v/>
      </c>
      <c r="Y168" s="63">
        <f>IF($T168="","",IF(AND(ISNUMBER($F168),$F168&lt;=IF($Q168=MesCiclo,InicioCiclo,$Q168+MOD(2-WEEKDAY($Q168),7))+20),1,IF(ISNUMBER($J168),$J168,$X168)))</f>
        <v/>
      </c>
      <c r="Z168" s="63">
        <f>IF($T168="","",IF(AND(ISNUMBER($F168),$F168&lt;=IF($Q168=MesCiclo,InicioCiclo,$Q168+MOD(2-WEEKDAY($Q168),7))+27),1,IF(ISNUMBER($K168),$K168,$Y168)))</f>
        <v/>
      </c>
      <c r="AA168" s="63">
        <f>IF($T168="","",IF(AND(ISNUMBER($F168),$F168&lt;=IF($Q168=MesCiclo,InicioCiclo,$Q168+MOD(2-WEEKDAY($Q168),7))+6),1,IF(N($U168)&gt;0,AVERAGEIFS($W$5:$W$1000,$S$5:$S$1000,ROW(),$T$5:$T$1000,"Sub"),$W168)))</f>
        <v/>
      </c>
      <c r="AB168" s="63">
        <f>IF($T168="","",IF(AND(ISNUMBER($F168),$F168&lt;=IF($Q168=MesCiclo,InicioCiclo,$Q168+MOD(2-WEEKDAY($Q168),7))+13),1,IF(N($U168)&gt;0,AVERAGEIFS($X$5:$X$1000,$S$5:$S$1000,ROW(),$T$5:$T$1000,"Sub"),$X168)))</f>
        <v/>
      </c>
      <c r="AC168" s="63">
        <f>IF($T168="","",IF(AND(ISNUMBER($F168),$F168&lt;=IF($Q168=MesCiclo,InicioCiclo,$Q168+MOD(2-WEEKDAY($Q168),7))+20),1,IF(N($U168)&gt;0,AVERAGEIFS($Y$5:$Y$1000,$S$5:$S$1000,ROW(),$T$5:$T$1000,"Sub"),$Y168)))</f>
        <v/>
      </c>
      <c r="AD168" s="63">
        <f>IF($T168="","",IF(AND(ISNUMBER($F168),$F168&lt;=IF($Q168=MesCiclo,InicioCiclo,$Q168+MOD(2-WEEKDAY($Q168),7))+27),1,IF(N($U168)&gt;0,AVERAGEIFS($Z$5:$Z$1000,$S$5:$S$1000,ROW(),$T$5:$T$1000,"Sub"),$Z168)))</f>
        <v/>
      </c>
      <c r="AE168" s="63">
        <f>IF($T168&lt;&gt;"Macro","",IF(COUNTIFS($Q$5:$Q$1000,$Q168,$T$5:$T$1000,"Macro",$G$5:$G$1000,"&gt;0")=0,1/COUNTIFS($Q$5:$Q$1000,$Q168,$T$5:$T$1000,"Macro"),IF(AND(ISNUMBER($G168),N($G168)&gt;0),$G168,SUMIFS($G$5:$G$1000,$Q$5:$Q$1000,$Q168,$T$5:$T$1000,"Macro")/COUNTIFS($Q$5:$Q$1000,$Q168,$T$5:$T$1000,"Macro",$G$5:$G$1000,"&gt;0"))/(COUNTIFS($Q$5:$Q$1000,$Q168,$T$5:$T$1000,"Macro")*SUMIFS($G$5:$G$1000,$Q$5:$Q$1000,$Q168,$T$5:$T$1000,"Macro")/COUNTIFS($Q$5:$Q$1000,$Q168,$T$5:$T$1000,"Macro",$G$5:$G$1000,"&gt;0"))))</f>
        <v/>
      </c>
    </row>
    <row r="169">
      <c r="A169" s="55">
        <f>IF(NOT((COUNTA($B169:$K169)+COUNTA($O169))&gt;0),"",IF($T169="Macro",COUNTIFS($T$5:$T169,"Macro",$Q$5:$Q169,$Q169),IF(N($S169)=0,"?",COUNTIFS(INDEX($T$5:$T$1000,1):INDEX($T$5:$T$1000,$S169-4),"Macro",INDEX($Q$5:$Q$1000,1):INDEX($Q$5:$Q$1000,$S169-4),INDEX($Q$5:$Q$1000,$S169-4))&amp;"."&amp;COUNTIFS($S$5:$S169,$S169,$T$5:$T169,"Sub"))))</f>
        <v/>
      </c>
      <c r="B169" s="56" t="n"/>
      <c r="C169" s="57" t="n"/>
      <c r="D169" s="58" t="n"/>
      <c r="E169" s="58" t="n"/>
      <c r="F169" s="58" t="n"/>
      <c r="G169" s="59" t="n"/>
      <c r="H169" s="59" t="n"/>
      <c r="I169" s="59" t="n"/>
      <c r="J169" s="59" t="n"/>
      <c r="K169" s="59" t="n"/>
      <c r="L169" s="60">
        <f>IF(NOT((COUNTA($B169:$K169)+COUNTA($O169))&gt;0),"",IF(ISNUMBER($F169),1,IF(N($U169)&gt;0,AVERAGEIFS($V$5:$V$1000,$S$5:$S$1000,ROW(),$T$5:$T$1000,"Sub"),$V169)))</f>
        <v/>
      </c>
      <c r="M169" s="55">
        <f>IF($L169="","",IF($L169&gt;=1,"Completado",IF($L169&gt;0,"En curso","Pendiente")))</f>
        <v/>
      </c>
      <c r="N169" s="55">
        <f>IF(NOT((COUNTA($B169:$K169)+COUNTA($O169))&gt;0),"",IF(ISNUMBER($F169),IF(AND(ISNUMBER($E169),$F169&gt;$E169),"Cumplida con "&amp;($F169-$E169)&amp;IF($F169-$E169=1," día"," días")&amp;" de retraso","Cumplida"),IF(N($L169)&gt;=1,"Cumplida",IF(NOT(ISNUMBER($E169)),"Sin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plazo")))))))</f>
        <v/>
      </c>
      <c r="O169" s="57" t="n"/>
      <c r="P169" s="61">
        <f>IF(NOT((COUNTA($B169:$K169)+COUNTA($O169))&gt;0),"",IF((IF($C169="","Falta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",""))="","✔ OK","⚠ "&amp;LEFT(IF($C169="","Falta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",""),LEN(IF($C169="","Falta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",""))-3)))</f>
        <v/>
      </c>
      <c r="Q169" s="62">
        <f>IF(NOT((COUNTA($B169:$K169)+COUNTA($O169))&gt;0),"",IF(AND($T169="Sub",N($S169)&gt;0),IF(ISNUMBER(INDEX($D$5:$D$1000,$S169-4)),DATE(YEAR(INDEX($D$5:$D$1000,$S169-4)),MONTH(INDEX($D$5:$D$1000,$S169-4)),1),IF(ISNUMBER(INDEX($E$5:$E$1000,$S169-4)),DATE(YEAR(INDEX($E$5:$E$1000,$S169-4)),MONTH(INDEX($E$5:$E$1000,$S169-4)),1),MesCiclo)),IF(ISNUMBER($D169),DATE(YEAR($D169),MONTH($D169),1),IF(ISNUMBER($E169),DATE(YEAR($E169),MONTH($E169),1),MesCiclo))))</f>
        <v/>
      </c>
      <c r="R169" s="63">
        <f>IF(OR($Q169="",$Q169&lt;&gt;MesCiclo),"",COUNTIF($Q$5:$Q169,MesCiclo))</f>
        <v/>
      </c>
      <c r="S169" s="63">
        <f>IF($T169="","",IF($T169="Macro",ROW(),IFERROR(LOOKUP(2,1/($T$5:$T169="Macro"),ROW($T$5:$T169)),0)))</f>
        <v/>
      </c>
      <c r="T169" s="63">
        <f>IF(NOT((COUNTA($B169:$K169)+COUNTA($O169))&gt;0),"",IF($B169="Subactividad","Sub","Macro"))</f>
        <v/>
      </c>
      <c r="U169" s="63">
        <f>IF($T169="Macro",COUNTIFS($S$5:$S$1000,ROW(),$T$5:$T$1000,"Sub"),"")</f>
        <v/>
      </c>
      <c r="V169" s="63">
        <f>IF($T169="","",IF(ISNUMBER($F169),1,IFERROR(LOOKUP(2,1/($H169:$K169&lt;&gt;""),$H169:$K169),0)))</f>
        <v/>
      </c>
      <c r="W169" s="63">
        <f>IF($T169="","",IF(AND(ISNUMBER($F169),$F169&lt;=IF($Q169=MesCiclo,InicioCiclo,$Q169+MOD(2-WEEKDAY($Q169),7))+6),1,IF(ISNUMBER($H169),$H169,0)))</f>
        <v/>
      </c>
      <c r="X169" s="63">
        <f>IF($T169="","",IF(AND(ISNUMBER($F169),$F169&lt;=IF($Q169=MesCiclo,InicioCiclo,$Q169+MOD(2-WEEKDAY($Q169),7))+13),1,IF(ISNUMBER($I169),$I169,$W169)))</f>
        <v/>
      </c>
      <c r="Y169" s="63">
        <f>IF($T169="","",IF(AND(ISNUMBER($F169),$F169&lt;=IF($Q169=MesCiclo,InicioCiclo,$Q169+MOD(2-WEEKDAY($Q169),7))+20),1,IF(ISNUMBER($J169),$J169,$X169)))</f>
        <v/>
      </c>
      <c r="Z169" s="63">
        <f>IF($T169="","",IF(AND(ISNUMBER($F169),$F169&lt;=IF($Q169=MesCiclo,InicioCiclo,$Q169+MOD(2-WEEKDAY($Q169),7))+27),1,IF(ISNUMBER($K169),$K169,$Y169)))</f>
        <v/>
      </c>
      <c r="AA169" s="63">
        <f>IF($T169="","",IF(AND(ISNUMBER($F169),$F169&lt;=IF($Q169=MesCiclo,InicioCiclo,$Q169+MOD(2-WEEKDAY($Q169),7))+6),1,IF(N($U169)&gt;0,AVERAGEIFS($W$5:$W$1000,$S$5:$S$1000,ROW(),$T$5:$T$1000,"Sub"),$W169)))</f>
        <v/>
      </c>
      <c r="AB169" s="63">
        <f>IF($T169="","",IF(AND(ISNUMBER($F169),$F169&lt;=IF($Q169=MesCiclo,InicioCiclo,$Q169+MOD(2-WEEKDAY($Q169),7))+13),1,IF(N($U169)&gt;0,AVERAGEIFS($X$5:$X$1000,$S$5:$S$1000,ROW(),$T$5:$T$1000,"Sub"),$X169)))</f>
        <v/>
      </c>
      <c r="AC169" s="63">
        <f>IF($T169="","",IF(AND(ISNUMBER($F169),$F169&lt;=IF($Q169=MesCiclo,InicioCiclo,$Q169+MOD(2-WEEKDAY($Q169),7))+20),1,IF(N($U169)&gt;0,AVERAGEIFS($Y$5:$Y$1000,$S$5:$S$1000,ROW(),$T$5:$T$1000,"Sub"),$Y169)))</f>
        <v/>
      </c>
      <c r="AD169" s="63">
        <f>IF($T169="","",IF(AND(ISNUMBER($F169),$F169&lt;=IF($Q169=MesCiclo,InicioCiclo,$Q169+MOD(2-WEEKDAY($Q169),7))+27),1,IF(N($U169)&gt;0,AVERAGEIFS($Z$5:$Z$1000,$S$5:$S$1000,ROW(),$T$5:$T$1000,"Sub"),$Z169)))</f>
        <v/>
      </c>
      <c r="AE169" s="63">
        <f>IF($T169&lt;&gt;"Macro","",IF(COUNTIFS($Q$5:$Q$1000,$Q169,$T$5:$T$1000,"Macro",$G$5:$G$1000,"&gt;0")=0,1/COUNTIFS($Q$5:$Q$1000,$Q169,$T$5:$T$1000,"Macro"),IF(AND(ISNUMBER($G169),N($G169)&gt;0),$G169,SUMIFS($G$5:$G$1000,$Q$5:$Q$1000,$Q169,$T$5:$T$1000,"Macro")/COUNTIFS($Q$5:$Q$1000,$Q169,$T$5:$T$1000,"Macro",$G$5:$G$1000,"&gt;0"))/(COUNTIFS($Q$5:$Q$1000,$Q169,$T$5:$T$1000,"Macro")*SUMIFS($G$5:$G$1000,$Q$5:$Q$1000,$Q169,$T$5:$T$1000,"Macro")/COUNTIFS($Q$5:$Q$1000,$Q169,$T$5:$T$1000,"Macro",$G$5:$G$1000,"&gt;0"))))</f>
        <v/>
      </c>
    </row>
    <row r="170">
      <c r="A170" s="55">
        <f>IF(NOT((COUNTA($B170:$K170)+COUNTA($O170))&gt;0),"",IF($T170="Macro",COUNTIFS($T$5:$T170,"Macro",$Q$5:$Q170,$Q170),IF(N($S170)=0,"?",COUNTIFS(INDEX($T$5:$T$1000,1):INDEX($T$5:$T$1000,$S170-4),"Macro",INDEX($Q$5:$Q$1000,1):INDEX($Q$5:$Q$1000,$S170-4),INDEX($Q$5:$Q$1000,$S170-4))&amp;"."&amp;COUNTIFS($S$5:$S170,$S170,$T$5:$T170,"Sub"))))</f>
        <v/>
      </c>
      <c r="B170" s="56" t="n"/>
      <c r="C170" s="57" t="n"/>
      <c r="D170" s="58" t="n"/>
      <c r="E170" s="58" t="n"/>
      <c r="F170" s="58" t="n"/>
      <c r="G170" s="59" t="n"/>
      <c r="H170" s="59" t="n"/>
      <c r="I170" s="59" t="n"/>
      <c r="J170" s="59" t="n"/>
      <c r="K170" s="59" t="n"/>
      <c r="L170" s="60">
        <f>IF(NOT((COUNTA($B170:$K170)+COUNTA($O170))&gt;0),"",IF(ISNUMBER($F170),1,IF(N($U170)&gt;0,AVERAGEIFS($V$5:$V$1000,$S$5:$S$1000,ROW(),$T$5:$T$1000,"Sub"),$V170)))</f>
        <v/>
      </c>
      <c r="M170" s="55">
        <f>IF($L170="","",IF($L170&gt;=1,"Completado",IF($L170&gt;0,"En curso","Pendiente")))</f>
        <v/>
      </c>
      <c r="N170" s="55">
        <f>IF(NOT((COUNTA($B170:$K170)+COUNTA($O170))&gt;0),"",IF(ISNUMBER($F170),IF(AND(ISNUMBER($E170),$F170&gt;$E170),"Cumplida con "&amp;($F170-$E170)&amp;IF($F170-$E170=1," día"," días")&amp;" de retraso","Cumplida"),IF(N($L170)&gt;=1,"Cumplida",IF(NOT(ISNUMBER($E170)),"Sin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plazo")))))))</f>
        <v/>
      </c>
      <c r="O170" s="57" t="n"/>
      <c r="P170" s="61">
        <f>IF(NOT((COUNTA($B170:$K170)+COUNTA($O170))&gt;0),"",IF((IF($C170="","Falta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",""))="","✔ OK","⚠ "&amp;LEFT(IF($C170="","Falta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",""),LEN(IF($C170="","Falta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",""))-3)))</f>
        <v/>
      </c>
      <c r="Q170" s="62">
        <f>IF(NOT((COUNTA($B170:$K170)+COUNTA($O170))&gt;0),"",IF(AND($T170="Sub",N($S170)&gt;0),IF(ISNUMBER(INDEX($D$5:$D$1000,$S170-4)),DATE(YEAR(INDEX($D$5:$D$1000,$S170-4)),MONTH(INDEX($D$5:$D$1000,$S170-4)),1),IF(ISNUMBER(INDEX($E$5:$E$1000,$S170-4)),DATE(YEAR(INDEX($E$5:$E$1000,$S170-4)),MONTH(INDEX($E$5:$E$1000,$S170-4)),1),MesCiclo)),IF(ISNUMBER($D170),DATE(YEAR($D170),MONTH($D170),1),IF(ISNUMBER($E170),DATE(YEAR($E170),MONTH($E170),1),MesCiclo))))</f>
        <v/>
      </c>
      <c r="R170" s="63">
        <f>IF(OR($Q170="",$Q170&lt;&gt;MesCiclo),"",COUNTIF($Q$5:$Q170,MesCiclo))</f>
        <v/>
      </c>
      <c r="S170" s="63">
        <f>IF($T170="","",IF($T170="Macro",ROW(),IFERROR(LOOKUP(2,1/($T$5:$T170="Macro"),ROW($T$5:$T170)),0)))</f>
        <v/>
      </c>
      <c r="T170" s="63">
        <f>IF(NOT((COUNTA($B170:$K170)+COUNTA($O170))&gt;0),"",IF($B170="Subactividad","Sub","Macro"))</f>
        <v/>
      </c>
      <c r="U170" s="63">
        <f>IF($T170="Macro",COUNTIFS($S$5:$S$1000,ROW(),$T$5:$T$1000,"Sub"),"")</f>
        <v/>
      </c>
      <c r="V170" s="63">
        <f>IF($T170="","",IF(ISNUMBER($F170),1,IFERROR(LOOKUP(2,1/($H170:$K170&lt;&gt;""),$H170:$K170),0)))</f>
        <v/>
      </c>
      <c r="W170" s="63">
        <f>IF($T170="","",IF(AND(ISNUMBER($F170),$F170&lt;=IF($Q170=MesCiclo,InicioCiclo,$Q170+MOD(2-WEEKDAY($Q170),7))+6),1,IF(ISNUMBER($H170),$H170,0)))</f>
        <v/>
      </c>
      <c r="X170" s="63">
        <f>IF($T170="","",IF(AND(ISNUMBER($F170),$F170&lt;=IF($Q170=MesCiclo,InicioCiclo,$Q170+MOD(2-WEEKDAY($Q170),7))+13),1,IF(ISNUMBER($I170),$I170,$W170)))</f>
        <v/>
      </c>
      <c r="Y170" s="63">
        <f>IF($T170="","",IF(AND(ISNUMBER($F170),$F170&lt;=IF($Q170=MesCiclo,InicioCiclo,$Q170+MOD(2-WEEKDAY($Q170),7))+20),1,IF(ISNUMBER($J170),$J170,$X170)))</f>
        <v/>
      </c>
      <c r="Z170" s="63">
        <f>IF($T170="","",IF(AND(ISNUMBER($F170),$F170&lt;=IF($Q170=MesCiclo,InicioCiclo,$Q170+MOD(2-WEEKDAY($Q170),7))+27),1,IF(ISNUMBER($K170),$K170,$Y170)))</f>
        <v/>
      </c>
      <c r="AA170" s="63">
        <f>IF($T170="","",IF(AND(ISNUMBER($F170),$F170&lt;=IF($Q170=MesCiclo,InicioCiclo,$Q170+MOD(2-WEEKDAY($Q170),7))+6),1,IF(N($U170)&gt;0,AVERAGEIFS($W$5:$W$1000,$S$5:$S$1000,ROW(),$T$5:$T$1000,"Sub"),$W170)))</f>
        <v/>
      </c>
      <c r="AB170" s="63">
        <f>IF($T170="","",IF(AND(ISNUMBER($F170),$F170&lt;=IF($Q170=MesCiclo,InicioCiclo,$Q170+MOD(2-WEEKDAY($Q170),7))+13),1,IF(N($U170)&gt;0,AVERAGEIFS($X$5:$X$1000,$S$5:$S$1000,ROW(),$T$5:$T$1000,"Sub"),$X170)))</f>
        <v/>
      </c>
      <c r="AC170" s="63">
        <f>IF($T170="","",IF(AND(ISNUMBER($F170),$F170&lt;=IF($Q170=MesCiclo,InicioCiclo,$Q170+MOD(2-WEEKDAY($Q170),7))+20),1,IF(N($U170)&gt;0,AVERAGEIFS($Y$5:$Y$1000,$S$5:$S$1000,ROW(),$T$5:$T$1000,"Sub"),$Y170)))</f>
        <v/>
      </c>
      <c r="AD170" s="63">
        <f>IF($T170="","",IF(AND(ISNUMBER($F170),$F170&lt;=IF($Q170=MesCiclo,InicioCiclo,$Q170+MOD(2-WEEKDAY($Q170),7))+27),1,IF(N($U170)&gt;0,AVERAGEIFS($Z$5:$Z$1000,$S$5:$S$1000,ROW(),$T$5:$T$1000,"Sub"),$Z170)))</f>
        <v/>
      </c>
      <c r="AE170" s="63">
        <f>IF($T170&lt;&gt;"Macro","",IF(COUNTIFS($Q$5:$Q$1000,$Q170,$T$5:$T$1000,"Macro",$G$5:$G$1000,"&gt;0")=0,1/COUNTIFS($Q$5:$Q$1000,$Q170,$T$5:$T$1000,"Macro"),IF(AND(ISNUMBER($G170),N($G170)&gt;0),$G170,SUMIFS($G$5:$G$1000,$Q$5:$Q$1000,$Q170,$T$5:$T$1000,"Macro")/COUNTIFS($Q$5:$Q$1000,$Q170,$T$5:$T$1000,"Macro",$G$5:$G$1000,"&gt;0"))/(COUNTIFS($Q$5:$Q$1000,$Q170,$T$5:$T$1000,"Macro")*SUMIFS($G$5:$G$1000,$Q$5:$Q$1000,$Q170,$T$5:$T$1000,"Macro")/COUNTIFS($Q$5:$Q$1000,$Q170,$T$5:$T$1000,"Macro",$G$5:$G$1000,"&gt;0"))))</f>
        <v/>
      </c>
    </row>
    <row r="171">
      <c r="A171" s="55">
        <f>IF(NOT((COUNTA($B171:$K171)+COUNTA($O171))&gt;0),"",IF($T171="Macro",COUNTIFS($T$5:$T171,"Macro",$Q$5:$Q171,$Q171),IF(N($S171)=0,"?",COUNTIFS(INDEX($T$5:$T$1000,1):INDEX($T$5:$T$1000,$S171-4),"Macro",INDEX($Q$5:$Q$1000,1):INDEX($Q$5:$Q$1000,$S171-4),INDEX($Q$5:$Q$1000,$S171-4))&amp;"."&amp;COUNTIFS($S$5:$S171,$S171,$T$5:$T171,"Sub"))))</f>
        <v/>
      </c>
      <c r="B171" s="56" t="n"/>
      <c r="C171" s="57" t="n"/>
      <c r="D171" s="58" t="n"/>
      <c r="E171" s="58" t="n"/>
      <c r="F171" s="58" t="n"/>
      <c r="G171" s="59" t="n"/>
      <c r="H171" s="59" t="n"/>
      <c r="I171" s="59" t="n"/>
      <c r="J171" s="59" t="n"/>
      <c r="K171" s="59" t="n"/>
      <c r="L171" s="60">
        <f>IF(NOT((COUNTA($B171:$K171)+COUNTA($O171))&gt;0),"",IF(ISNUMBER($F171),1,IF(N($U171)&gt;0,AVERAGEIFS($V$5:$V$1000,$S$5:$S$1000,ROW(),$T$5:$T$1000,"Sub"),$V171)))</f>
        <v/>
      </c>
      <c r="M171" s="55">
        <f>IF($L171="","",IF($L171&gt;=1,"Completado",IF($L171&gt;0,"En curso","Pendiente")))</f>
        <v/>
      </c>
      <c r="N171" s="55">
        <f>IF(NOT((COUNTA($B171:$K171)+COUNTA($O171))&gt;0),"",IF(ISNUMBER($F171),IF(AND(ISNUMBER($E171),$F171&gt;$E171),"Cumplida con "&amp;($F171-$E171)&amp;IF($F171-$E171=1," día"," días")&amp;" de retraso","Cumplida"),IF(N($L171)&gt;=1,"Cumplida",IF(NOT(ISNUMBER($E171)),"Sin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plazo")))))))</f>
        <v/>
      </c>
      <c r="O171" s="57" t="n"/>
      <c r="P171" s="61">
        <f>IF(NOT((COUNTA($B171:$K171)+COUNTA($O171))&gt;0),"",IF((IF($C171="","Falta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",""))="","✔ OK","⚠ "&amp;LEFT(IF($C171="","Falta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",""),LEN(IF($C171="","Falta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",""))-3)))</f>
        <v/>
      </c>
      <c r="Q171" s="62">
        <f>IF(NOT((COUNTA($B171:$K171)+COUNTA($O171))&gt;0),"",IF(AND($T171="Sub",N($S171)&gt;0),IF(ISNUMBER(INDEX($D$5:$D$1000,$S171-4)),DATE(YEAR(INDEX($D$5:$D$1000,$S171-4)),MONTH(INDEX($D$5:$D$1000,$S171-4)),1),IF(ISNUMBER(INDEX($E$5:$E$1000,$S171-4)),DATE(YEAR(INDEX($E$5:$E$1000,$S171-4)),MONTH(INDEX($E$5:$E$1000,$S171-4)),1),MesCiclo)),IF(ISNUMBER($D171),DATE(YEAR($D171),MONTH($D171),1),IF(ISNUMBER($E171),DATE(YEAR($E171),MONTH($E171),1),MesCiclo))))</f>
        <v/>
      </c>
      <c r="R171" s="63">
        <f>IF(OR($Q171="",$Q171&lt;&gt;MesCiclo),"",COUNTIF($Q$5:$Q171,MesCiclo))</f>
        <v/>
      </c>
      <c r="S171" s="63">
        <f>IF($T171="","",IF($T171="Macro",ROW(),IFERROR(LOOKUP(2,1/($T$5:$T171="Macro"),ROW($T$5:$T171)),0)))</f>
        <v/>
      </c>
      <c r="T171" s="63">
        <f>IF(NOT((COUNTA($B171:$K171)+COUNTA($O171))&gt;0),"",IF($B171="Subactividad","Sub","Macro"))</f>
        <v/>
      </c>
      <c r="U171" s="63">
        <f>IF($T171="Macro",COUNTIFS($S$5:$S$1000,ROW(),$T$5:$T$1000,"Sub"),"")</f>
        <v/>
      </c>
      <c r="V171" s="63">
        <f>IF($T171="","",IF(ISNUMBER($F171),1,IFERROR(LOOKUP(2,1/($H171:$K171&lt;&gt;""),$H171:$K171),0)))</f>
        <v/>
      </c>
      <c r="W171" s="63">
        <f>IF($T171="","",IF(AND(ISNUMBER($F171),$F171&lt;=IF($Q171=MesCiclo,InicioCiclo,$Q171+MOD(2-WEEKDAY($Q171),7))+6),1,IF(ISNUMBER($H171),$H171,0)))</f>
        <v/>
      </c>
      <c r="X171" s="63">
        <f>IF($T171="","",IF(AND(ISNUMBER($F171),$F171&lt;=IF($Q171=MesCiclo,InicioCiclo,$Q171+MOD(2-WEEKDAY($Q171),7))+13),1,IF(ISNUMBER($I171),$I171,$W171)))</f>
        <v/>
      </c>
      <c r="Y171" s="63">
        <f>IF($T171="","",IF(AND(ISNUMBER($F171),$F171&lt;=IF($Q171=MesCiclo,InicioCiclo,$Q171+MOD(2-WEEKDAY($Q171),7))+20),1,IF(ISNUMBER($J171),$J171,$X171)))</f>
        <v/>
      </c>
      <c r="Z171" s="63">
        <f>IF($T171="","",IF(AND(ISNUMBER($F171),$F171&lt;=IF($Q171=MesCiclo,InicioCiclo,$Q171+MOD(2-WEEKDAY($Q171),7))+27),1,IF(ISNUMBER($K171),$K171,$Y171)))</f>
        <v/>
      </c>
      <c r="AA171" s="63">
        <f>IF($T171="","",IF(AND(ISNUMBER($F171),$F171&lt;=IF($Q171=MesCiclo,InicioCiclo,$Q171+MOD(2-WEEKDAY($Q171),7))+6),1,IF(N($U171)&gt;0,AVERAGEIFS($W$5:$W$1000,$S$5:$S$1000,ROW(),$T$5:$T$1000,"Sub"),$W171)))</f>
        <v/>
      </c>
      <c r="AB171" s="63">
        <f>IF($T171="","",IF(AND(ISNUMBER($F171),$F171&lt;=IF($Q171=MesCiclo,InicioCiclo,$Q171+MOD(2-WEEKDAY($Q171),7))+13),1,IF(N($U171)&gt;0,AVERAGEIFS($X$5:$X$1000,$S$5:$S$1000,ROW(),$T$5:$T$1000,"Sub"),$X171)))</f>
        <v/>
      </c>
      <c r="AC171" s="63">
        <f>IF($T171="","",IF(AND(ISNUMBER($F171),$F171&lt;=IF($Q171=MesCiclo,InicioCiclo,$Q171+MOD(2-WEEKDAY($Q171),7))+20),1,IF(N($U171)&gt;0,AVERAGEIFS($Y$5:$Y$1000,$S$5:$S$1000,ROW(),$T$5:$T$1000,"Sub"),$Y171)))</f>
        <v/>
      </c>
      <c r="AD171" s="63">
        <f>IF($T171="","",IF(AND(ISNUMBER($F171),$F171&lt;=IF($Q171=MesCiclo,InicioCiclo,$Q171+MOD(2-WEEKDAY($Q171),7))+27),1,IF(N($U171)&gt;0,AVERAGEIFS($Z$5:$Z$1000,$S$5:$S$1000,ROW(),$T$5:$T$1000,"Sub"),$Z171)))</f>
        <v/>
      </c>
      <c r="AE171" s="63">
        <f>IF($T171&lt;&gt;"Macro","",IF(COUNTIFS($Q$5:$Q$1000,$Q171,$T$5:$T$1000,"Macro",$G$5:$G$1000,"&gt;0")=0,1/COUNTIFS($Q$5:$Q$1000,$Q171,$T$5:$T$1000,"Macro"),IF(AND(ISNUMBER($G171),N($G171)&gt;0),$G171,SUMIFS($G$5:$G$1000,$Q$5:$Q$1000,$Q171,$T$5:$T$1000,"Macro")/COUNTIFS($Q$5:$Q$1000,$Q171,$T$5:$T$1000,"Macro",$G$5:$G$1000,"&gt;0"))/(COUNTIFS($Q$5:$Q$1000,$Q171,$T$5:$T$1000,"Macro")*SUMIFS($G$5:$G$1000,$Q$5:$Q$1000,$Q171,$T$5:$T$1000,"Macro")/COUNTIFS($Q$5:$Q$1000,$Q171,$T$5:$T$1000,"Macro",$G$5:$G$1000,"&gt;0"))))</f>
        <v/>
      </c>
    </row>
    <row r="172">
      <c r="A172" s="55">
        <f>IF(NOT((COUNTA($B172:$K172)+COUNTA($O172))&gt;0),"",IF($T172="Macro",COUNTIFS($T$5:$T172,"Macro",$Q$5:$Q172,$Q172),IF(N($S172)=0,"?",COUNTIFS(INDEX($T$5:$T$1000,1):INDEX($T$5:$T$1000,$S172-4),"Macro",INDEX($Q$5:$Q$1000,1):INDEX($Q$5:$Q$1000,$S172-4),INDEX($Q$5:$Q$1000,$S172-4))&amp;"."&amp;COUNTIFS($S$5:$S172,$S172,$T$5:$T172,"Sub"))))</f>
        <v/>
      </c>
      <c r="B172" s="56" t="n"/>
      <c r="C172" s="57" t="n"/>
      <c r="D172" s="58" t="n"/>
      <c r="E172" s="58" t="n"/>
      <c r="F172" s="58" t="n"/>
      <c r="G172" s="59" t="n"/>
      <c r="H172" s="59" t="n"/>
      <c r="I172" s="59" t="n"/>
      <c r="J172" s="59" t="n"/>
      <c r="K172" s="59" t="n"/>
      <c r="L172" s="60">
        <f>IF(NOT((COUNTA($B172:$K172)+COUNTA($O172))&gt;0),"",IF(ISNUMBER($F172),1,IF(N($U172)&gt;0,AVERAGEIFS($V$5:$V$1000,$S$5:$S$1000,ROW(),$T$5:$T$1000,"Sub"),$V172)))</f>
        <v/>
      </c>
      <c r="M172" s="55">
        <f>IF($L172="","",IF($L172&gt;=1,"Completado",IF($L172&gt;0,"En curso","Pendiente")))</f>
        <v/>
      </c>
      <c r="N172" s="55">
        <f>IF(NOT((COUNTA($B172:$K172)+COUNTA($O172))&gt;0),"",IF(ISNUMBER($F172),IF(AND(ISNUMBER($E172),$F172&gt;$E172),"Cumplida con "&amp;($F172-$E172)&amp;IF($F172-$E172=1," día"," días")&amp;" de retraso","Cumplida"),IF(N($L172)&gt;=1,"Cumplida",IF(NOT(ISNUMBER($E172)),"Sin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plazo")))))))</f>
        <v/>
      </c>
      <c r="O172" s="57" t="n"/>
      <c r="P172" s="61">
        <f>IF(NOT((COUNTA($B172:$K172)+COUNTA($O172))&gt;0),"",IF((IF($C172="","Falta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",""))="","✔ OK","⚠ "&amp;LEFT(IF($C172="","Falta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",""),LEN(IF($C172="","Falta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",""))-3)))</f>
        <v/>
      </c>
      <c r="Q172" s="62">
        <f>IF(NOT((COUNTA($B172:$K172)+COUNTA($O172))&gt;0),"",IF(AND($T172="Sub",N($S172)&gt;0),IF(ISNUMBER(INDEX($D$5:$D$1000,$S172-4)),DATE(YEAR(INDEX($D$5:$D$1000,$S172-4)),MONTH(INDEX($D$5:$D$1000,$S172-4)),1),IF(ISNUMBER(INDEX($E$5:$E$1000,$S172-4)),DATE(YEAR(INDEX($E$5:$E$1000,$S172-4)),MONTH(INDEX($E$5:$E$1000,$S172-4)),1),MesCiclo)),IF(ISNUMBER($D172),DATE(YEAR($D172),MONTH($D172),1),IF(ISNUMBER($E172),DATE(YEAR($E172),MONTH($E172),1),MesCiclo))))</f>
        <v/>
      </c>
      <c r="R172" s="63">
        <f>IF(OR($Q172="",$Q172&lt;&gt;MesCiclo),"",COUNTIF($Q$5:$Q172,MesCiclo))</f>
        <v/>
      </c>
      <c r="S172" s="63">
        <f>IF($T172="","",IF($T172="Macro",ROW(),IFERROR(LOOKUP(2,1/($T$5:$T172="Macro"),ROW($T$5:$T172)),0)))</f>
        <v/>
      </c>
      <c r="T172" s="63">
        <f>IF(NOT((COUNTA($B172:$K172)+COUNTA($O172))&gt;0),"",IF($B172="Subactividad","Sub","Macro"))</f>
        <v/>
      </c>
      <c r="U172" s="63">
        <f>IF($T172="Macro",COUNTIFS($S$5:$S$1000,ROW(),$T$5:$T$1000,"Sub"),"")</f>
        <v/>
      </c>
      <c r="V172" s="63">
        <f>IF($T172="","",IF(ISNUMBER($F172),1,IFERROR(LOOKUP(2,1/($H172:$K172&lt;&gt;""),$H172:$K172),0)))</f>
        <v/>
      </c>
      <c r="W172" s="63">
        <f>IF($T172="","",IF(AND(ISNUMBER($F172),$F172&lt;=IF($Q172=MesCiclo,InicioCiclo,$Q172+MOD(2-WEEKDAY($Q172),7))+6),1,IF(ISNUMBER($H172),$H172,0)))</f>
        <v/>
      </c>
      <c r="X172" s="63">
        <f>IF($T172="","",IF(AND(ISNUMBER($F172),$F172&lt;=IF($Q172=MesCiclo,InicioCiclo,$Q172+MOD(2-WEEKDAY($Q172),7))+13),1,IF(ISNUMBER($I172),$I172,$W172)))</f>
        <v/>
      </c>
      <c r="Y172" s="63">
        <f>IF($T172="","",IF(AND(ISNUMBER($F172),$F172&lt;=IF($Q172=MesCiclo,InicioCiclo,$Q172+MOD(2-WEEKDAY($Q172),7))+20),1,IF(ISNUMBER($J172),$J172,$X172)))</f>
        <v/>
      </c>
      <c r="Z172" s="63">
        <f>IF($T172="","",IF(AND(ISNUMBER($F172),$F172&lt;=IF($Q172=MesCiclo,InicioCiclo,$Q172+MOD(2-WEEKDAY($Q172),7))+27),1,IF(ISNUMBER($K172),$K172,$Y172)))</f>
        <v/>
      </c>
      <c r="AA172" s="63">
        <f>IF($T172="","",IF(AND(ISNUMBER($F172),$F172&lt;=IF($Q172=MesCiclo,InicioCiclo,$Q172+MOD(2-WEEKDAY($Q172),7))+6),1,IF(N($U172)&gt;0,AVERAGEIFS($W$5:$W$1000,$S$5:$S$1000,ROW(),$T$5:$T$1000,"Sub"),$W172)))</f>
        <v/>
      </c>
      <c r="AB172" s="63">
        <f>IF($T172="","",IF(AND(ISNUMBER($F172),$F172&lt;=IF($Q172=MesCiclo,InicioCiclo,$Q172+MOD(2-WEEKDAY($Q172),7))+13),1,IF(N($U172)&gt;0,AVERAGEIFS($X$5:$X$1000,$S$5:$S$1000,ROW(),$T$5:$T$1000,"Sub"),$X172)))</f>
        <v/>
      </c>
      <c r="AC172" s="63">
        <f>IF($T172="","",IF(AND(ISNUMBER($F172),$F172&lt;=IF($Q172=MesCiclo,InicioCiclo,$Q172+MOD(2-WEEKDAY($Q172),7))+20),1,IF(N($U172)&gt;0,AVERAGEIFS($Y$5:$Y$1000,$S$5:$S$1000,ROW(),$T$5:$T$1000,"Sub"),$Y172)))</f>
        <v/>
      </c>
      <c r="AD172" s="63">
        <f>IF($T172="","",IF(AND(ISNUMBER($F172),$F172&lt;=IF($Q172=MesCiclo,InicioCiclo,$Q172+MOD(2-WEEKDAY($Q172),7))+27),1,IF(N($U172)&gt;0,AVERAGEIFS($Z$5:$Z$1000,$S$5:$S$1000,ROW(),$T$5:$T$1000,"Sub"),$Z172)))</f>
        <v/>
      </c>
      <c r="AE172" s="63">
        <f>IF($T172&lt;&gt;"Macro","",IF(COUNTIFS($Q$5:$Q$1000,$Q172,$T$5:$T$1000,"Macro",$G$5:$G$1000,"&gt;0")=0,1/COUNTIFS($Q$5:$Q$1000,$Q172,$T$5:$T$1000,"Macro"),IF(AND(ISNUMBER($G172),N($G172)&gt;0),$G172,SUMIFS($G$5:$G$1000,$Q$5:$Q$1000,$Q172,$T$5:$T$1000,"Macro")/COUNTIFS($Q$5:$Q$1000,$Q172,$T$5:$T$1000,"Macro",$G$5:$G$1000,"&gt;0"))/(COUNTIFS($Q$5:$Q$1000,$Q172,$T$5:$T$1000,"Macro")*SUMIFS($G$5:$G$1000,$Q$5:$Q$1000,$Q172,$T$5:$T$1000,"Macro")/COUNTIFS($Q$5:$Q$1000,$Q172,$T$5:$T$1000,"Macro",$G$5:$G$1000,"&gt;0"))))</f>
        <v/>
      </c>
    </row>
    <row r="173">
      <c r="A173" s="55">
        <f>IF(NOT((COUNTA($B173:$K173)+COUNTA($O173))&gt;0),"",IF($T173="Macro",COUNTIFS($T$5:$T173,"Macro",$Q$5:$Q173,$Q173),IF(N($S173)=0,"?",COUNTIFS(INDEX($T$5:$T$1000,1):INDEX($T$5:$T$1000,$S173-4),"Macro",INDEX($Q$5:$Q$1000,1):INDEX($Q$5:$Q$1000,$S173-4),INDEX($Q$5:$Q$1000,$S173-4))&amp;"."&amp;COUNTIFS($S$5:$S173,$S173,$T$5:$T173,"Sub"))))</f>
        <v/>
      </c>
      <c r="B173" s="56" t="n"/>
      <c r="C173" s="57" t="n"/>
      <c r="D173" s="58" t="n"/>
      <c r="E173" s="58" t="n"/>
      <c r="F173" s="58" t="n"/>
      <c r="G173" s="59" t="n"/>
      <c r="H173" s="59" t="n"/>
      <c r="I173" s="59" t="n"/>
      <c r="J173" s="59" t="n"/>
      <c r="K173" s="59" t="n"/>
      <c r="L173" s="60">
        <f>IF(NOT((COUNTA($B173:$K173)+COUNTA($O173))&gt;0),"",IF(ISNUMBER($F173),1,IF(N($U173)&gt;0,AVERAGEIFS($V$5:$V$1000,$S$5:$S$1000,ROW(),$T$5:$T$1000,"Sub"),$V173)))</f>
        <v/>
      </c>
      <c r="M173" s="55">
        <f>IF($L173="","",IF($L173&gt;=1,"Completado",IF($L173&gt;0,"En curso","Pendiente")))</f>
        <v/>
      </c>
      <c r="N173" s="55">
        <f>IF(NOT((COUNTA($B173:$K173)+COUNTA($O173))&gt;0),"",IF(ISNUMBER($F173),IF(AND(ISNUMBER($E173),$F173&gt;$E173),"Cumplida con "&amp;($F173-$E173)&amp;IF($F173-$E173=1," día"," días")&amp;" de retraso","Cumplida"),IF(N($L173)&gt;=1,"Cumplida",IF(NOT(ISNUMBER($E173)),"Sin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plazo")))))))</f>
        <v/>
      </c>
      <c r="O173" s="57" t="n"/>
      <c r="P173" s="61">
        <f>IF(NOT((COUNTA($B173:$K173)+COUNTA($O173))&gt;0),"",IF((IF($C173="","Falta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",""))="","✔ OK","⚠ "&amp;LEFT(IF($C173="","Falta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",""),LEN(IF($C173="","Falta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",""))-3)))</f>
        <v/>
      </c>
      <c r="Q173" s="62">
        <f>IF(NOT((COUNTA($B173:$K173)+COUNTA($O173))&gt;0),"",IF(AND($T173="Sub",N($S173)&gt;0),IF(ISNUMBER(INDEX($D$5:$D$1000,$S173-4)),DATE(YEAR(INDEX($D$5:$D$1000,$S173-4)),MONTH(INDEX($D$5:$D$1000,$S173-4)),1),IF(ISNUMBER(INDEX($E$5:$E$1000,$S173-4)),DATE(YEAR(INDEX($E$5:$E$1000,$S173-4)),MONTH(INDEX($E$5:$E$1000,$S173-4)),1),MesCiclo)),IF(ISNUMBER($D173),DATE(YEAR($D173),MONTH($D173),1),IF(ISNUMBER($E173),DATE(YEAR($E173),MONTH($E173),1),MesCiclo))))</f>
        <v/>
      </c>
      <c r="R173" s="63">
        <f>IF(OR($Q173="",$Q173&lt;&gt;MesCiclo),"",COUNTIF($Q$5:$Q173,MesCiclo))</f>
        <v/>
      </c>
      <c r="S173" s="63">
        <f>IF($T173="","",IF($T173="Macro",ROW(),IFERROR(LOOKUP(2,1/($T$5:$T173="Macro"),ROW($T$5:$T173)),0)))</f>
        <v/>
      </c>
      <c r="T173" s="63">
        <f>IF(NOT((COUNTA($B173:$K173)+COUNTA($O173))&gt;0),"",IF($B173="Subactividad","Sub","Macro"))</f>
        <v/>
      </c>
      <c r="U173" s="63">
        <f>IF($T173="Macro",COUNTIFS($S$5:$S$1000,ROW(),$T$5:$T$1000,"Sub"),"")</f>
        <v/>
      </c>
      <c r="V173" s="63">
        <f>IF($T173="","",IF(ISNUMBER($F173),1,IFERROR(LOOKUP(2,1/($H173:$K173&lt;&gt;""),$H173:$K173),0)))</f>
        <v/>
      </c>
      <c r="W173" s="63">
        <f>IF($T173="","",IF(AND(ISNUMBER($F173),$F173&lt;=IF($Q173=MesCiclo,InicioCiclo,$Q173+MOD(2-WEEKDAY($Q173),7))+6),1,IF(ISNUMBER($H173),$H173,0)))</f>
        <v/>
      </c>
      <c r="X173" s="63">
        <f>IF($T173="","",IF(AND(ISNUMBER($F173),$F173&lt;=IF($Q173=MesCiclo,InicioCiclo,$Q173+MOD(2-WEEKDAY($Q173),7))+13),1,IF(ISNUMBER($I173),$I173,$W173)))</f>
        <v/>
      </c>
      <c r="Y173" s="63">
        <f>IF($T173="","",IF(AND(ISNUMBER($F173),$F173&lt;=IF($Q173=MesCiclo,InicioCiclo,$Q173+MOD(2-WEEKDAY($Q173),7))+20),1,IF(ISNUMBER($J173),$J173,$X173)))</f>
        <v/>
      </c>
      <c r="Z173" s="63">
        <f>IF($T173="","",IF(AND(ISNUMBER($F173),$F173&lt;=IF($Q173=MesCiclo,InicioCiclo,$Q173+MOD(2-WEEKDAY($Q173),7))+27),1,IF(ISNUMBER($K173),$K173,$Y173)))</f>
        <v/>
      </c>
      <c r="AA173" s="63">
        <f>IF($T173="","",IF(AND(ISNUMBER($F173),$F173&lt;=IF($Q173=MesCiclo,InicioCiclo,$Q173+MOD(2-WEEKDAY($Q173),7))+6),1,IF(N($U173)&gt;0,AVERAGEIFS($W$5:$W$1000,$S$5:$S$1000,ROW(),$T$5:$T$1000,"Sub"),$W173)))</f>
        <v/>
      </c>
      <c r="AB173" s="63">
        <f>IF($T173="","",IF(AND(ISNUMBER($F173),$F173&lt;=IF($Q173=MesCiclo,InicioCiclo,$Q173+MOD(2-WEEKDAY($Q173),7))+13),1,IF(N($U173)&gt;0,AVERAGEIFS($X$5:$X$1000,$S$5:$S$1000,ROW(),$T$5:$T$1000,"Sub"),$X173)))</f>
        <v/>
      </c>
      <c r="AC173" s="63">
        <f>IF($T173="","",IF(AND(ISNUMBER($F173),$F173&lt;=IF($Q173=MesCiclo,InicioCiclo,$Q173+MOD(2-WEEKDAY($Q173),7))+20),1,IF(N($U173)&gt;0,AVERAGEIFS($Y$5:$Y$1000,$S$5:$S$1000,ROW(),$T$5:$T$1000,"Sub"),$Y173)))</f>
        <v/>
      </c>
      <c r="AD173" s="63">
        <f>IF($T173="","",IF(AND(ISNUMBER($F173),$F173&lt;=IF($Q173=MesCiclo,InicioCiclo,$Q173+MOD(2-WEEKDAY($Q173),7))+27),1,IF(N($U173)&gt;0,AVERAGEIFS($Z$5:$Z$1000,$S$5:$S$1000,ROW(),$T$5:$T$1000,"Sub"),$Z173)))</f>
        <v/>
      </c>
      <c r="AE173" s="63">
        <f>IF($T173&lt;&gt;"Macro","",IF(COUNTIFS($Q$5:$Q$1000,$Q173,$T$5:$T$1000,"Macro",$G$5:$G$1000,"&gt;0")=0,1/COUNTIFS($Q$5:$Q$1000,$Q173,$T$5:$T$1000,"Macro"),IF(AND(ISNUMBER($G173),N($G173)&gt;0),$G173,SUMIFS($G$5:$G$1000,$Q$5:$Q$1000,$Q173,$T$5:$T$1000,"Macro")/COUNTIFS($Q$5:$Q$1000,$Q173,$T$5:$T$1000,"Macro",$G$5:$G$1000,"&gt;0"))/(COUNTIFS($Q$5:$Q$1000,$Q173,$T$5:$T$1000,"Macro")*SUMIFS($G$5:$G$1000,$Q$5:$Q$1000,$Q173,$T$5:$T$1000,"Macro")/COUNTIFS($Q$5:$Q$1000,$Q173,$T$5:$T$1000,"Macro",$G$5:$G$1000,"&gt;0"))))</f>
        <v/>
      </c>
    </row>
    <row r="174">
      <c r="A174" s="55">
        <f>IF(NOT((COUNTA($B174:$K174)+COUNTA($O174))&gt;0),"",IF($T174="Macro",COUNTIFS($T$5:$T174,"Macro",$Q$5:$Q174,$Q174),IF(N($S174)=0,"?",COUNTIFS(INDEX($T$5:$T$1000,1):INDEX($T$5:$T$1000,$S174-4),"Macro",INDEX($Q$5:$Q$1000,1):INDEX($Q$5:$Q$1000,$S174-4),INDEX($Q$5:$Q$1000,$S174-4))&amp;"."&amp;COUNTIFS($S$5:$S174,$S174,$T$5:$T174,"Sub"))))</f>
        <v/>
      </c>
      <c r="B174" s="56" t="n"/>
      <c r="C174" s="57" t="n"/>
      <c r="D174" s="58" t="n"/>
      <c r="E174" s="58" t="n"/>
      <c r="F174" s="58" t="n"/>
      <c r="G174" s="59" t="n"/>
      <c r="H174" s="59" t="n"/>
      <c r="I174" s="59" t="n"/>
      <c r="J174" s="59" t="n"/>
      <c r="K174" s="59" t="n"/>
      <c r="L174" s="60">
        <f>IF(NOT((COUNTA($B174:$K174)+COUNTA($O174))&gt;0),"",IF(ISNUMBER($F174),1,IF(N($U174)&gt;0,AVERAGEIFS($V$5:$V$1000,$S$5:$S$1000,ROW(),$T$5:$T$1000,"Sub"),$V174)))</f>
        <v/>
      </c>
      <c r="M174" s="55">
        <f>IF($L174="","",IF($L174&gt;=1,"Completado",IF($L174&gt;0,"En curso","Pendiente")))</f>
        <v/>
      </c>
      <c r="N174" s="55">
        <f>IF(NOT((COUNTA($B174:$K174)+COUNTA($O174))&gt;0),"",IF(ISNUMBER($F174),IF(AND(ISNUMBER($E174),$F174&gt;$E174),"Cumplida con "&amp;($F174-$E174)&amp;IF($F174-$E174=1," día"," días")&amp;" de retraso","Cumplida"),IF(N($L174)&gt;=1,"Cumplida",IF(NOT(ISNUMBER($E174)),"Sin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plazo")))))))</f>
        <v/>
      </c>
      <c r="O174" s="57" t="n"/>
      <c r="P174" s="61">
        <f>IF(NOT((COUNTA($B174:$K174)+COUNTA($O174))&gt;0),"",IF((IF($C174="","Falta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",""))="","✔ OK","⚠ "&amp;LEFT(IF($C174="","Falta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",""),LEN(IF($C174="","Falta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",""))-3)))</f>
        <v/>
      </c>
      <c r="Q174" s="62">
        <f>IF(NOT((COUNTA($B174:$K174)+COUNTA($O174))&gt;0),"",IF(AND($T174="Sub",N($S174)&gt;0),IF(ISNUMBER(INDEX($D$5:$D$1000,$S174-4)),DATE(YEAR(INDEX($D$5:$D$1000,$S174-4)),MONTH(INDEX($D$5:$D$1000,$S174-4)),1),IF(ISNUMBER(INDEX($E$5:$E$1000,$S174-4)),DATE(YEAR(INDEX($E$5:$E$1000,$S174-4)),MONTH(INDEX($E$5:$E$1000,$S174-4)),1),MesCiclo)),IF(ISNUMBER($D174),DATE(YEAR($D174),MONTH($D174),1),IF(ISNUMBER($E174),DATE(YEAR($E174),MONTH($E174),1),MesCiclo))))</f>
        <v/>
      </c>
      <c r="R174" s="63">
        <f>IF(OR($Q174="",$Q174&lt;&gt;MesCiclo),"",COUNTIF($Q$5:$Q174,MesCiclo))</f>
        <v/>
      </c>
      <c r="S174" s="63">
        <f>IF($T174="","",IF($T174="Macro",ROW(),IFERROR(LOOKUP(2,1/($T$5:$T174="Macro"),ROW($T$5:$T174)),0)))</f>
        <v/>
      </c>
      <c r="T174" s="63">
        <f>IF(NOT((COUNTA($B174:$K174)+COUNTA($O174))&gt;0),"",IF($B174="Subactividad","Sub","Macro"))</f>
        <v/>
      </c>
      <c r="U174" s="63">
        <f>IF($T174="Macro",COUNTIFS($S$5:$S$1000,ROW(),$T$5:$T$1000,"Sub"),"")</f>
        <v/>
      </c>
      <c r="V174" s="63">
        <f>IF($T174="","",IF(ISNUMBER($F174),1,IFERROR(LOOKUP(2,1/($H174:$K174&lt;&gt;""),$H174:$K174),0)))</f>
        <v/>
      </c>
      <c r="W174" s="63">
        <f>IF($T174="","",IF(AND(ISNUMBER($F174),$F174&lt;=IF($Q174=MesCiclo,InicioCiclo,$Q174+MOD(2-WEEKDAY($Q174),7))+6),1,IF(ISNUMBER($H174),$H174,0)))</f>
        <v/>
      </c>
      <c r="X174" s="63">
        <f>IF($T174="","",IF(AND(ISNUMBER($F174),$F174&lt;=IF($Q174=MesCiclo,InicioCiclo,$Q174+MOD(2-WEEKDAY($Q174),7))+13),1,IF(ISNUMBER($I174),$I174,$W174)))</f>
        <v/>
      </c>
      <c r="Y174" s="63">
        <f>IF($T174="","",IF(AND(ISNUMBER($F174),$F174&lt;=IF($Q174=MesCiclo,InicioCiclo,$Q174+MOD(2-WEEKDAY($Q174),7))+20),1,IF(ISNUMBER($J174),$J174,$X174)))</f>
        <v/>
      </c>
      <c r="Z174" s="63">
        <f>IF($T174="","",IF(AND(ISNUMBER($F174),$F174&lt;=IF($Q174=MesCiclo,InicioCiclo,$Q174+MOD(2-WEEKDAY($Q174),7))+27),1,IF(ISNUMBER($K174),$K174,$Y174)))</f>
        <v/>
      </c>
      <c r="AA174" s="63">
        <f>IF($T174="","",IF(AND(ISNUMBER($F174),$F174&lt;=IF($Q174=MesCiclo,InicioCiclo,$Q174+MOD(2-WEEKDAY($Q174),7))+6),1,IF(N($U174)&gt;0,AVERAGEIFS($W$5:$W$1000,$S$5:$S$1000,ROW(),$T$5:$T$1000,"Sub"),$W174)))</f>
        <v/>
      </c>
      <c r="AB174" s="63">
        <f>IF($T174="","",IF(AND(ISNUMBER($F174),$F174&lt;=IF($Q174=MesCiclo,InicioCiclo,$Q174+MOD(2-WEEKDAY($Q174),7))+13),1,IF(N($U174)&gt;0,AVERAGEIFS($X$5:$X$1000,$S$5:$S$1000,ROW(),$T$5:$T$1000,"Sub"),$X174)))</f>
        <v/>
      </c>
      <c r="AC174" s="63">
        <f>IF($T174="","",IF(AND(ISNUMBER($F174),$F174&lt;=IF($Q174=MesCiclo,InicioCiclo,$Q174+MOD(2-WEEKDAY($Q174),7))+20),1,IF(N($U174)&gt;0,AVERAGEIFS($Y$5:$Y$1000,$S$5:$S$1000,ROW(),$T$5:$T$1000,"Sub"),$Y174)))</f>
        <v/>
      </c>
      <c r="AD174" s="63">
        <f>IF($T174="","",IF(AND(ISNUMBER($F174),$F174&lt;=IF($Q174=MesCiclo,InicioCiclo,$Q174+MOD(2-WEEKDAY($Q174),7))+27),1,IF(N($U174)&gt;0,AVERAGEIFS($Z$5:$Z$1000,$S$5:$S$1000,ROW(),$T$5:$T$1000,"Sub"),$Z174)))</f>
        <v/>
      </c>
      <c r="AE174" s="63">
        <f>IF($T174&lt;&gt;"Macro","",IF(COUNTIFS($Q$5:$Q$1000,$Q174,$T$5:$T$1000,"Macro",$G$5:$G$1000,"&gt;0")=0,1/COUNTIFS($Q$5:$Q$1000,$Q174,$T$5:$T$1000,"Macro"),IF(AND(ISNUMBER($G174),N($G174)&gt;0),$G174,SUMIFS($G$5:$G$1000,$Q$5:$Q$1000,$Q174,$T$5:$T$1000,"Macro")/COUNTIFS($Q$5:$Q$1000,$Q174,$T$5:$T$1000,"Macro",$G$5:$G$1000,"&gt;0"))/(COUNTIFS($Q$5:$Q$1000,$Q174,$T$5:$T$1000,"Macro")*SUMIFS($G$5:$G$1000,$Q$5:$Q$1000,$Q174,$T$5:$T$1000,"Macro")/COUNTIFS($Q$5:$Q$1000,$Q174,$T$5:$T$1000,"Macro",$G$5:$G$1000,"&gt;0"))))</f>
        <v/>
      </c>
    </row>
    <row r="175">
      <c r="A175" s="55">
        <f>IF(NOT((COUNTA($B175:$K175)+COUNTA($O175))&gt;0),"",IF($T175="Macro",COUNTIFS($T$5:$T175,"Macro",$Q$5:$Q175,$Q175),IF(N($S175)=0,"?",COUNTIFS(INDEX($T$5:$T$1000,1):INDEX($T$5:$T$1000,$S175-4),"Macro",INDEX($Q$5:$Q$1000,1):INDEX($Q$5:$Q$1000,$S175-4),INDEX($Q$5:$Q$1000,$S175-4))&amp;"."&amp;COUNTIFS($S$5:$S175,$S175,$T$5:$T175,"Sub"))))</f>
        <v/>
      </c>
      <c r="B175" s="56" t="n"/>
      <c r="C175" s="57" t="n"/>
      <c r="D175" s="58" t="n"/>
      <c r="E175" s="58" t="n"/>
      <c r="F175" s="58" t="n"/>
      <c r="G175" s="59" t="n"/>
      <c r="H175" s="59" t="n"/>
      <c r="I175" s="59" t="n"/>
      <c r="J175" s="59" t="n"/>
      <c r="K175" s="59" t="n"/>
      <c r="L175" s="60">
        <f>IF(NOT((COUNTA($B175:$K175)+COUNTA($O175))&gt;0),"",IF(ISNUMBER($F175),1,IF(N($U175)&gt;0,AVERAGEIFS($V$5:$V$1000,$S$5:$S$1000,ROW(),$T$5:$T$1000,"Sub"),$V175)))</f>
        <v/>
      </c>
      <c r="M175" s="55">
        <f>IF($L175="","",IF($L175&gt;=1,"Completado",IF($L175&gt;0,"En curso","Pendiente")))</f>
        <v/>
      </c>
      <c r="N175" s="55">
        <f>IF(NOT((COUNTA($B175:$K175)+COUNTA($O175))&gt;0),"",IF(ISNUMBER($F175),IF(AND(ISNUMBER($E175),$F175&gt;$E175),"Cumplida con "&amp;($F175-$E175)&amp;IF($F175-$E175=1," día"," días")&amp;" de retraso","Cumplida"),IF(N($L175)&gt;=1,"Cumplida",IF(NOT(ISNUMBER($E175)),"Sin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plazo")))))))</f>
        <v/>
      </c>
      <c r="O175" s="57" t="n"/>
      <c r="P175" s="61">
        <f>IF(NOT((COUNTA($B175:$K175)+COUNTA($O175))&gt;0),"",IF((IF($C175="","Falta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",""))="","✔ OK","⚠ "&amp;LEFT(IF($C175="","Falta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",""),LEN(IF($C175="","Falta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",""))-3)))</f>
        <v/>
      </c>
      <c r="Q175" s="62">
        <f>IF(NOT((COUNTA($B175:$K175)+COUNTA($O175))&gt;0),"",IF(AND($T175="Sub",N($S175)&gt;0),IF(ISNUMBER(INDEX($D$5:$D$1000,$S175-4)),DATE(YEAR(INDEX($D$5:$D$1000,$S175-4)),MONTH(INDEX($D$5:$D$1000,$S175-4)),1),IF(ISNUMBER(INDEX($E$5:$E$1000,$S175-4)),DATE(YEAR(INDEX($E$5:$E$1000,$S175-4)),MONTH(INDEX($E$5:$E$1000,$S175-4)),1),MesCiclo)),IF(ISNUMBER($D175),DATE(YEAR($D175),MONTH($D175),1),IF(ISNUMBER($E175),DATE(YEAR($E175),MONTH($E175),1),MesCiclo))))</f>
        <v/>
      </c>
      <c r="R175" s="63">
        <f>IF(OR($Q175="",$Q175&lt;&gt;MesCiclo),"",COUNTIF($Q$5:$Q175,MesCiclo))</f>
        <v/>
      </c>
      <c r="S175" s="63">
        <f>IF($T175="","",IF($T175="Macro",ROW(),IFERROR(LOOKUP(2,1/($T$5:$T175="Macro"),ROW($T$5:$T175)),0)))</f>
        <v/>
      </c>
      <c r="T175" s="63">
        <f>IF(NOT((COUNTA($B175:$K175)+COUNTA($O175))&gt;0),"",IF($B175="Subactividad","Sub","Macro"))</f>
        <v/>
      </c>
      <c r="U175" s="63">
        <f>IF($T175="Macro",COUNTIFS($S$5:$S$1000,ROW(),$T$5:$T$1000,"Sub"),"")</f>
        <v/>
      </c>
      <c r="V175" s="63">
        <f>IF($T175="","",IF(ISNUMBER($F175),1,IFERROR(LOOKUP(2,1/($H175:$K175&lt;&gt;""),$H175:$K175),0)))</f>
        <v/>
      </c>
      <c r="W175" s="63">
        <f>IF($T175="","",IF(AND(ISNUMBER($F175),$F175&lt;=IF($Q175=MesCiclo,InicioCiclo,$Q175+MOD(2-WEEKDAY($Q175),7))+6),1,IF(ISNUMBER($H175),$H175,0)))</f>
        <v/>
      </c>
      <c r="X175" s="63">
        <f>IF($T175="","",IF(AND(ISNUMBER($F175),$F175&lt;=IF($Q175=MesCiclo,InicioCiclo,$Q175+MOD(2-WEEKDAY($Q175),7))+13),1,IF(ISNUMBER($I175),$I175,$W175)))</f>
        <v/>
      </c>
      <c r="Y175" s="63">
        <f>IF($T175="","",IF(AND(ISNUMBER($F175),$F175&lt;=IF($Q175=MesCiclo,InicioCiclo,$Q175+MOD(2-WEEKDAY($Q175),7))+20),1,IF(ISNUMBER($J175),$J175,$X175)))</f>
        <v/>
      </c>
      <c r="Z175" s="63">
        <f>IF($T175="","",IF(AND(ISNUMBER($F175),$F175&lt;=IF($Q175=MesCiclo,InicioCiclo,$Q175+MOD(2-WEEKDAY($Q175),7))+27),1,IF(ISNUMBER($K175),$K175,$Y175)))</f>
        <v/>
      </c>
      <c r="AA175" s="63">
        <f>IF($T175="","",IF(AND(ISNUMBER($F175),$F175&lt;=IF($Q175=MesCiclo,InicioCiclo,$Q175+MOD(2-WEEKDAY($Q175),7))+6),1,IF(N($U175)&gt;0,AVERAGEIFS($W$5:$W$1000,$S$5:$S$1000,ROW(),$T$5:$T$1000,"Sub"),$W175)))</f>
        <v/>
      </c>
      <c r="AB175" s="63">
        <f>IF($T175="","",IF(AND(ISNUMBER($F175),$F175&lt;=IF($Q175=MesCiclo,InicioCiclo,$Q175+MOD(2-WEEKDAY($Q175),7))+13),1,IF(N($U175)&gt;0,AVERAGEIFS($X$5:$X$1000,$S$5:$S$1000,ROW(),$T$5:$T$1000,"Sub"),$X175)))</f>
        <v/>
      </c>
      <c r="AC175" s="63">
        <f>IF($T175="","",IF(AND(ISNUMBER($F175),$F175&lt;=IF($Q175=MesCiclo,InicioCiclo,$Q175+MOD(2-WEEKDAY($Q175),7))+20),1,IF(N($U175)&gt;0,AVERAGEIFS($Y$5:$Y$1000,$S$5:$S$1000,ROW(),$T$5:$T$1000,"Sub"),$Y175)))</f>
        <v/>
      </c>
      <c r="AD175" s="63">
        <f>IF($T175="","",IF(AND(ISNUMBER($F175),$F175&lt;=IF($Q175=MesCiclo,InicioCiclo,$Q175+MOD(2-WEEKDAY($Q175),7))+27),1,IF(N($U175)&gt;0,AVERAGEIFS($Z$5:$Z$1000,$S$5:$S$1000,ROW(),$T$5:$T$1000,"Sub"),$Z175)))</f>
        <v/>
      </c>
      <c r="AE175" s="63">
        <f>IF($T175&lt;&gt;"Macro","",IF(COUNTIFS($Q$5:$Q$1000,$Q175,$T$5:$T$1000,"Macro",$G$5:$G$1000,"&gt;0")=0,1/COUNTIFS($Q$5:$Q$1000,$Q175,$T$5:$T$1000,"Macro"),IF(AND(ISNUMBER($G175),N($G175)&gt;0),$G175,SUMIFS($G$5:$G$1000,$Q$5:$Q$1000,$Q175,$T$5:$T$1000,"Macro")/COUNTIFS($Q$5:$Q$1000,$Q175,$T$5:$T$1000,"Macro",$G$5:$G$1000,"&gt;0"))/(COUNTIFS($Q$5:$Q$1000,$Q175,$T$5:$T$1000,"Macro")*SUMIFS($G$5:$G$1000,$Q$5:$Q$1000,$Q175,$T$5:$T$1000,"Macro")/COUNTIFS($Q$5:$Q$1000,$Q175,$T$5:$T$1000,"Macro",$G$5:$G$1000,"&gt;0"))))</f>
        <v/>
      </c>
    </row>
    <row r="176">
      <c r="A176" s="55">
        <f>IF(NOT((COUNTA($B176:$K176)+COUNTA($O176))&gt;0),"",IF($T176="Macro",COUNTIFS($T$5:$T176,"Macro",$Q$5:$Q176,$Q176),IF(N($S176)=0,"?",COUNTIFS(INDEX($T$5:$T$1000,1):INDEX($T$5:$T$1000,$S176-4),"Macro",INDEX($Q$5:$Q$1000,1):INDEX($Q$5:$Q$1000,$S176-4),INDEX($Q$5:$Q$1000,$S176-4))&amp;"."&amp;COUNTIFS($S$5:$S176,$S176,$T$5:$T176,"Sub"))))</f>
        <v/>
      </c>
      <c r="B176" s="56" t="n"/>
      <c r="C176" s="57" t="n"/>
      <c r="D176" s="58" t="n"/>
      <c r="E176" s="58" t="n"/>
      <c r="F176" s="58" t="n"/>
      <c r="G176" s="59" t="n"/>
      <c r="H176" s="59" t="n"/>
      <c r="I176" s="59" t="n"/>
      <c r="J176" s="59" t="n"/>
      <c r="K176" s="59" t="n"/>
      <c r="L176" s="60">
        <f>IF(NOT((COUNTA($B176:$K176)+COUNTA($O176))&gt;0),"",IF(ISNUMBER($F176),1,IF(N($U176)&gt;0,AVERAGEIFS($V$5:$V$1000,$S$5:$S$1000,ROW(),$T$5:$T$1000,"Sub"),$V176)))</f>
        <v/>
      </c>
      <c r="M176" s="55">
        <f>IF($L176="","",IF($L176&gt;=1,"Completado",IF($L176&gt;0,"En curso","Pendiente")))</f>
        <v/>
      </c>
      <c r="N176" s="55">
        <f>IF(NOT((COUNTA($B176:$K176)+COUNTA($O176))&gt;0),"",IF(ISNUMBER($F176),IF(AND(ISNUMBER($E176),$F176&gt;$E176),"Cumplida con "&amp;($F176-$E176)&amp;IF($F176-$E176=1," día"," días")&amp;" de retraso","Cumplida"),IF(N($L176)&gt;=1,"Cumplida",IF(NOT(ISNUMBER($E176)),"Sin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plazo")))))))</f>
        <v/>
      </c>
      <c r="O176" s="57" t="n"/>
      <c r="P176" s="61">
        <f>IF(NOT((COUNTA($B176:$K176)+COUNTA($O176))&gt;0),"",IF((IF($C176="","Falta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",""))="","✔ OK","⚠ "&amp;LEFT(IF($C176="","Falta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",""),LEN(IF($C176="","Falta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",""))-3)))</f>
        <v/>
      </c>
      <c r="Q176" s="62">
        <f>IF(NOT((COUNTA($B176:$K176)+COUNTA($O176))&gt;0),"",IF(AND($T176="Sub",N($S176)&gt;0),IF(ISNUMBER(INDEX($D$5:$D$1000,$S176-4)),DATE(YEAR(INDEX($D$5:$D$1000,$S176-4)),MONTH(INDEX($D$5:$D$1000,$S176-4)),1),IF(ISNUMBER(INDEX($E$5:$E$1000,$S176-4)),DATE(YEAR(INDEX($E$5:$E$1000,$S176-4)),MONTH(INDEX($E$5:$E$1000,$S176-4)),1),MesCiclo)),IF(ISNUMBER($D176),DATE(YEAR($D176),MONTH($D176),1),IF(ISNUMBER($E176),DATE(YEAR($E176),MONTH($E176),1),MesCiclo))))</f>
        <v/>
      </c>
      <c r="R176" s="63">
        <f>IF(OR($Q176="",$Q176&lt;&gt;MesCiclo),"",COUNTIF($Q$5:$Q176,MesCiclo))</f>
        <v/>
      </c>
      <c r="S176" s="63">
        <f>IF($T176="","",IF($T176="Macro",ROW(),IFERROR(LOOKUP(2,1/($T$5:$T176="Macro"),ROW($T$5:$T176)),0)))</f>
        <v/>
      </c>
      <c r="T176" s="63">
        <f>IF(NOT((COUNTA($B176:$K176)+COUNTA($O176))&gt;0),"",IF($B176="Subactividad","Sub","Macro"))</f>
        <v/>
      </c>
      <c r="U176" s="63">
        <f>IF($T176="Macro",COUNTIFS($S$5:$S$1000,ROW(),$T$5:$T$1000,"Sub"),"")</f>
        <v/>
      </c>
      <c r="V176" s="63">
        <f>IF($T176="","",IF(ISNUMBER($F176),1,IFERROR(LOOKUP(2,1/($H176:$K176&lt;&gt;""),$H176:$K176),0)))</f>
        <v/>
      </c>
      <c r="W176" s="63">
        <f>IF($T176="","",IF(AND(ISNUMBER($F176),$F176&lt;=IF($Q176=MesCiclo,InicioCiclo,$Q176+MOD(2-WEEKDAY($Q176),7))+6),1,IF(ISNUMBER($H176),$H176,0)))</f>
        <v/>
      </c>
      <c r="X176" s="63">
        <f>IF($T176="","",IF(AND(ISNUMBER($F176),$F176&lt;=IF($Q176=MesCiclo,InicioCiclo,$Q176+MOD(2-WEEKDAY($Q176),7))+13),1,IF(ISNUMBER($I176),$I176,$W176)))</f>
        <v/>
      </c>
      <c r="Y176" s="63">
        <f>IF($T176="","",IF(AND(ISNUMBER($F176),$F176&lt;=IF($Q176=MesCiclo,InicioCiclo,$Q176+MOD(2-WEEKDAY($Q176),7))+20),1,IF(ISNUMBER($J176),$J176,$X176)))</f>
        <v/>
      </c>
      <c r="Z176" s="63">
        <f>IF($T176="","",IF(AND(ISNUMBER($F176),$F176&lt;=IF($Q176=MesCiclo,InicioCiclo,$Q176+MOD(2-WEEKDAY($Q176),7))+27),1,IF(ISNUMBER($K176),$K176,$Y176)))</f>
        <v/>
      </c>
      <c r="AA176" s="63">
        <f>IF($T176="","",IF(AND(ISNUMBER($F176),$F176&lt;=IF($Q176=MesCiclo,InicioCiclo,$Q176+MOD(2-WEEKDAY($Q176),7))+6),1,IF(N($U176)&gt;0,AVERAGEIFS($W$5:$W$1000,$S$5:$S$1000,ROW(),$T$5:$T$1000,"Sub"),$W176)))</f>
        <v/>
      </c>
      <c r="AB176" s="63">
        <f>IF($T176="","",IF(AND(ISNUMBER($F176),$F176&lt;=IF($Q176=MesCiclo,InicioCiclo,$Q176+MOD(2-WEEKDAY($Q176),7))+13),1,IF(N($U176)&gt;0,AVERAGEIFS($X$5:$X$1000,$S$5:$S$1000,ROW(),$T$5:$T$1000,"Sub"),$X176)))</f>
        <v/>
      </c>
      <c r="AC176" s="63">
        <f>IF($T176="","",IF(AND(ISNUMBER($F176),$F176&lt;=IF($Q176=MesCiclo,InicioCiclo,$Q176+MOD(2-WEEKDAY($Q176),7))+20),1,IF(N($U176)&gt;0,AVERAGEIFS($Y$5:$Y$1000,$S$5:$S$1000,ROW(),$T$5:$T$1000,"Sub"),$Y176)))</f>
        <v/>
      </c>
      <c r="AD176" s="63">
        <f>IF($T176="","",IF(AND(ISNUMBER($F176),$F176&lt;=IF($Q176=MesCiclo,InicioCiclo,$Q176+MOD(2-WEEKDAY($Q176),7))+27),1,IF(N($U176)&gt;0,AVERAGEIFS($Z$5:$Z$1000,$S$5:$S$1000,ROW(),$T$5:$T$1000,"Sub"),$Z176)))</f>
        <v/>
      </c>
      <c r="AE176" s="63">
        <f>IF($T176&lt;&gt;"Macro","",IF(COUNTIFS($Q$5:$Q$1000,$Q176,$T$5:$T$1000,"Macro",$G$5:$G$1000,"&gt;0")=0,1/COUNTIFS($Q$5:$Q$1000,$Q176,$T$5:$T$1000,"Macro"),IF(AND(ISNUMBER($G176),N($G176)&gt;0),$G176,SUMIFS($G$5:$G$1000,$Q$5:$Q$1000,$Q176,$T$5:$T$1000,"Macro")/COUNTIFS($Q$5:$Q$1000,$Q176,$T$5:$T$1000,"Macro",$G$5:$G$1000,"&gt;0"))/(COUNTIFS($Q$5:$Q$1000,$Q176,$T$5:$T$1000,"Macro")*SUMIFS($G$5:$G$1000,$Q$5:$Q$1000,$Q176,$T$5:$T$1000,"Macro")/COUNTIFS($Q$5:$Q$1000,$Q176,$T$5:$T$1000,"Macro",$G$5:$G$1000,"&gt;0"))))</f>
        <v/>
      </c>
    </row>
    <row r="177">
      <c r="A177" s="55">
        <f>IF(NOT((COUNTA($B177:$K177)+COUNTA($O177))&gt;0),"",IF($T177="Macro",COUNTIFS($T$5:$T177,"Macro",$Q$5:$Q177,$Q177),IF(N($S177)=0,"?",COUNTIFS(INDEX($T$5:$T$1000,1):INDEX($T$5:$T$1000,$S177-4),"Macro",INDEX($Q$5:$Q$1000,1):INDEX($Q$5:$Q$1000,$S177-4),INDEX($Q$5:$Q$1000,$S177-4))&amp;"."&amp;COUNTIFS($S$5:$S177,$S177,$T$5:$T177,"Sub"))))</f>
        <v/>
      </c>
      <c r="B177" s="56" t="n"/>
      <c r="C177" s="57" t="n"/>
      <c r="D177" s="58" t="n"/>
      <c r="E177" s="58" t="n"/>
      <c r="F177" s="58" t="n"/>
      <c r="G177" s="59" t="n"/>
      <c r="H177" s="59" t="n"/>
      <c r="I177" s="59" t="n"/>
      <c r="J177" s="59" t="n"/>
      <c r="K177" s="59" t="n"/>
      <c r="L177" s="60">
        <f>IF(NOT((COUNTA($B177:$K177)+COUNTA($O177))&gt;0),"",IF(ISNUMBER($F177),1,IF(N($U177)&gt;0,AVERAGEIFS($V$5:$V$1000,$S$5:$S$1000,ROW(),$T$5:$T$1000,"Sub"),$V177)))</f>
        <v/>
      </c>
      <c r="M177" s="55">
        <f>IF($L177="","",IF($L177&gt;=1,"Completado",IF($L177&gt;0,"En curso","Pendiente")))</f>
        <v/>
      </c>
      <c r="N177" s="55">
        <f>IF(NOT((COUNTA($B177:$K177)+COUNTA($O177))&gt;0),"",IF(ISNUMBER($F177),IF(AND(ISNUMBER($E177),$F177&gt;$E177),"Cumplida con "&amp;($F177-$E177)&amp;IF($F177-$E177=1," día"," días")&amp;" de retraso","Cumplida"),IF(N($L177)&gt;=1,"Cumplida",IF(NOT(ISNUMBER($E177)),"Sin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plazo")))))))</f>
        <v/>
      </c>
      <c r="O177" s="57" t="n"/>
      <c r="P177" s="61">
        <f>IF(NOT((COUNTA($B177:$K177)+COUNTA($O177))&gt;0),"",IF((IF($C177="","Falta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",""))="","✔ OK","⚠ "&amp;LEFT(IF($C177="","Falta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",""),LEN(IF($C177="","Falta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",""))-3)))</f>
        <v/>
      </c>
      <c r="Q177" s="62">
        <f>IF(NOT((COUNTA($B177:$K177)+COUNTA($O177))&gt;0),"",IF(AND($T177="Sub",N($S177)&gt;0),IF(ISNUMBER(INDEX($D$5:$D$1000,$S177-4)),DATE(YEAR(INDEX($D$5:$D$1000,$S177-4)),MONTH(INDEX($D$5:$D$1000,$S177-4)),1),IF(ISNUMBER(INDEX($E$5:$E$1000,$S177-4)),DATE(YEAR(INDEX($E$5:$E$1000,$S177-4)),MONTH(INDEX($E$5:$E$1000,$S177-4)),1),MesCiclo)),IF(ISNUMBER($D177),DATE(YEAR($D177),MONTH($D177),1),IF(ISNUMBER($E177),DATE(YEAR($E177),MONTH($E177),1),MesCiclo))))</f>
        <v/>
      </c>
      <c r="R177" s="63">
        <f>IF(OR($Q177="",$Q177&lt;&gt;MesCiclo),"",COUNTIF($Q$5:$Q177,MesCiclo))</f>
        <v/>
      </c>
      <c r="S177" s="63">
        <f>IF($T177="","",IF($T177="Macro",ROW(),IFERROR(LOOKUP(2,1/($T$5:$T177="Macro"),ROW($T$5:$T177)),0)))</f>
        <v/>
      </c>
      <c r="T177" s="63">
        <f>IF(NOT((COUNTA($B177:$K177)+COUNTA($O177))&gt;0),"",IF($B177="Subactividad","Sub","Macro"))</f>
        <v/>
      </c>
      <c r="U177" s="63">
        <f>IF($T177="Macro",COUNTIFS($S$5:$S$1000,ROW(),$T$5:$T$1000,"Sub"),"")</f>
        <v/>
      </c>
      <c r="V177" s="63">
        <f>IF($T177="","",IF(ISNUMBER($F177),1,IFERROR(LOOKUP(2,1/($H177:$K177&lt;&gt;""),$H177:$K177),0)))</f>
        <v/>
      </c>
      <c r="W177" s="63">
        <f>IF($T177="","",IF(AND(ISNUMBER($F177),$F177&lt;=IF($Q177=MesCiclo,InicioCiclo,$Q177+MOD(2-WEEKDAY($Q177),7))+6),1,IF(ISNUMBER($H177),$H177,0)))</f>
        <v/>
      </c>
      <c r="X177" s="63">
        <f>IF($T177="","",IF(AND(ISNUMBER($F177),$F177&lt;=IF($Q177=MesCiclo,InicioCiclo,$Q177+MOD(2-WEEKDAY($Q177),7))+13),1,IF(ISNUMBER($I177),$I177,$W177)))</f>
        <v/>
      </c>
      <c r="Y177" s="63">
        <f>IF($T177="","",IF(AND(ISNUMBER($F177),$F177&lt;=IF($Q177=MesCiclo,InicioCiclo,$Q177+MOD(2-WEEKDAY($Q177),7))+20),1,IF(ISNUMBER($J177),$J177,$X177)))</f>
        <v/>
      </c>
      <c r="Z177" s="63">
        <f>IF($T177="","",IF(AND(ISNUMBER($F177),$F177&lt;=IF($Q177=MesCiclo,InicioCiclo,$Q177+MOD(2-WEEKDAY($Q177),7))+27),1,IF(ISNUMBER($K177),$K177,$Y177)))</f>
        <v/>
      </c>
      <c r="AA177" s="63">
        <f>IF($T177="","",IF(AND(ISNUMBER($F177),$F177&lt;=IF($Q177=MesCiclo,InicioCiclo,$Q177+MOD(2-WEEKDAY($Q177),7))+6),1,IF(N($U177)&gt;0,AVERAGEIFS($W$5:$W$1000,$S$5:$S$1000,ROW(),$T$5:$T$1000,"Sub"),$W177)))</f>
        <v/>
      </c>
      <c r="AB177" s="63">
        <f>IF($T177="","",IF(AND(ISNUMBER($F177),$F177&lt;=IF($Q177=MesCiclo,InicioCiclo,$Q177+MOD(2-WEEKDAY($Q177),7))+13),1,IF(N($U177)&gt;0,AVERAGEIFS($X$5:$X$1000,$S$5:$S$1000,ROW(),$T$5:$T$1000,"Sub"),$X177)))</f>
        <v/>
      </c>
      <c r="AC177" s="63">
        <f>IF($T177="","",IF(AND(ISNUMBER($F177),$F177&lt;=IF($Q177=MesCiclo,InicioCiclo,$Q177+MOD(2-WEEKDAY($Q177),7))+20),1,IF(N($U177)&gt;0,AVERAGEIFS($Y$5:$Y$1000,$S$5:$S$1000,ROW(),$T$5:$T$1000,"Sub"),$Y177)))</f>
        <v/>
      </c>
      <c r="AD177" s="63">
        <f>IF($T177="","",IF(AND(ISNUMBER($F177),$F177&lt;=IF($Q177=MesCiclo,InicioCiclo,$Q177+MOD(2-WEEKDAY($Q177),7))+27),1,IF(N($U177)&gt;0,AVERAGEIFS($Z$5:$Z$1000,$S$5:$S$1000,ROW(),$T$5:$T$1000,"Sub"),$Z177)))</f>
        <v/>
      </c>
      <c r="AE177" s="63">
        <f>IF($T177&lt;&gt;"Macro","",IF(COUNTIFS($Q$5:$Q$1000,$Q177,$T$5:$T$1000,"Macro",$G$5:$G$1000,"&gt;0")=0,1/COUNTIFS($Q$5:$Q$1000,$Q177,$T$5:$T$1000,"Macro"),IF(AND(ISNUMBER($G177),N($G177)&gt;0),$G177,SUMIFS($G$5:$G$1000,$Q$5:$Q$1000,$Q177,$T$5:$T$1000,"Macro")/COUNTIFS($Q$5:$Q$1000,$Q177,$T$5:$T$1000,"Macro",$G$5:$G$1000,"&gt;0"))/(COUNTIFS($Q$5:$Q$1000,$Q177,$T$5:$T$1000,"Macro")*SUMIFS($G$5:$G$1000,$Q$5:$Q$1000,$Q177,$T$5:$T$1000,"Macro")/COUNTIFS($Q$5:$Q$1000,$Q177,$T$5:$T$1000,"Macro",$G$5:$G$1000,"&gt;0"))))</f>
        <v/>
      </c>
    </row>
    <row r="178">
      <c r="A178" s="55">
        <f>IF(NOT((COUNTA($B178:$K178)+COUNTA($O178))&gt;0),"",IF($T178="Macro",COUNTIFS($T$5:$T178,"Macro",$Q$5:$Q178,$Q178),IF(N($S178)=0,"?",COUNTIFS(INDEX($T$5:$T$1000,1):INDEX($T$5:$T$1000,$S178-4),"Macro",INDEX($Q$5:$Q$1000,1):INDEX($Q$5:$Q$1000,$S178-4),INDEX($Q$5:$Q$1000,$S178-4))&amp;"."&amp;COUNTIFS($S$5:$S178,$S178,$T$5:$T178,"Sub"))))</f>
        <v/>
      </c>
      <c r="B178" s="56" t="n"/>
      <c r="C178" s="57" t="n"/>
      <c r="D178" s="58" t="n"/>
      <c r="E178" s="58" t="n"/>
      <c r="F178" s="58" t="n"/>
      <c r="G178" s="59" t="n"/>
      <c r="H178" s="59" t="n"/>
      <c r="I178" s="59" t="n"/>
      <c r="J178" s="59" t="n"/>
      <c r="K178" s="59" t="n"/>
      <c r="L178" s="60">
        <f>IF(NOT((COUNTA($B178:$K178)+COUNTA($O178))&gt;0),"",IF(ISNUMBER($F178),1,IF(N($U178)&gt;0,AVERAGEIFS($V$5:$V$1000,$S$5:$S$1000,ROW(),$T$5:$T$1000,"Sub"),$V178)))</f>
        <v/>
      </c>
      <c r="M178" s="55">
        <f>IF($L178="","",IF($L178&gt;=1,"Completado",IF($L178&gt;0,"En curso","Pendiente")))</f>
        <v/>
      </c>
      <c r="N178" s="55">
        <f>IF(NOT((COUNTA($B178:$K178)+COUNTA($O178))&gt;0),"",IF(ISNUMBER($F178),IF(AND(ISNUMBER($E178),$F178&gt;$E178),"Cumplida con "&amp;($F178-$E178)&amp;IF($F178-$E178=1," día"," días")&amp;" de retraso","Cumplida"),IF(N($L178)&gt;=1,"Cumplida",IF(NOT(ISNUMBER($E178)),"Sin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plazo")))))))</f>
        <v/>
      </c>
      <c r="O178" s="57" t="n"/>
      <c r="P178" s="61">
        <f>IF(NOT((COUNTA($B178:$K178)+COUNTA($O178))&gt;0),"",IF((IF($C178="","Falta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",""))="","✔ OK","⚠ "&amp;LEFT(IF($C178="","Falta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",""),LEN(IF($C178="","Falta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",""))-3)))</f>
        <v/>
      </c>
      <c r="Q178" s="62">
        <f>IF(NOT((COUNTA($B178:$K178)+COUNTA($O178))&gt;0),"",IF(AND($T178="Sub",N($S178)&gt;0),IF(ISNUMBER(INDEX($D$5:$D$1000,$S178-4)),DATE(YEAR(INDEX($D$5:$D$1000,$S178-4)),MONTH(INDEX($D$5:$D$1000,$S178-4)),1),IF(ISNUMBER(INDEX($E$5:$E$1000,$S178-4)),DATE(YEAR(INDEX($E$5:$E$1000,$S178-4)),MONTH(INDEX($E$5:$E$1000,$S178-4)),1),MesCiclo)),IF(ISNUMBER($D178),DATE(YEAR($D178),MONTH($D178),1),IF(ISNUMBER($E178),DATE(YEAR($E178),MONTH($E178),1),MesCiclo))))</f>
        <v/>
      </c>
      <c r="R178" s="63">
        <f>IF(OR($Q178="",$Q178&lt;&gt;MesCiclo),"",COUNTIF($Q$5:$Q178,MesCiclo))</f>
        <v/>
      </c>
      <c r="S178" s="63">
        <f>IF($T178="","",IF($T178="Macro",ROW(),IFERROR(LOOKUP(2,1/($T$5:$T178="Macro"),ROW($T$5:$T178)),0)))</f>
        <v/>
      </c>
      <c r="T178" s="63">
        <f>IF(NOT((COUNTA($B178:$K178)+COUNTA($O178))&gt;0),"",IF($B178="Subactividad","Sub","Macro"))</f>
        <v/>
      </c>
      <c r="U178" s="63">
        <f>IF($T178="Macro",COUNTIFS($S$5:$S$1000,ROW(),$T$5:$T$1000,"Sub"),"")</f>
        <v/>
      </c>
      <c r="V178" s="63">
        <f>IF($T178="","",IF(ISNUMBER($F178),1,IFERROR(LOOKUP(2,1/($H178:$K178&lt;&gt;""),$H178:$K178),0)))</f>
        <v/>
      </c>
      <c r="W178" s="63">
        <f>IF($T178="","",IF(AND(ISNUMBER($F178),$F178&lt;=IF($Q178=MesCiclo,InicioCiclo,$Q178+MOD(2-WEEKDAY($Q178),7))+6),1,IF(ISNUMBER($H178),$H178,0)))</f>
        <v/>
      </c>
      <c r="X178" s="63">
        <f>IF($T178="","",IF(AND(ISNUMBER($F178),$F178&lt;=IF($Q178=MesCiclo,InicioCiclo,$Q178+MOD(2-WEEKDAY($Q178),7))+13),1,IF(ISNUMBER($I178),$I178,$W178)))</f>
        <v/>
      </c>
      <c r="Y178" s="63">
        <f>IF($T178="","",IF(AND(ISNUMBER($F178),$F178&lt;=IF($Q178=MesCiclo,InicioCiclo,$Q178+MOD(2-WEEKDAY($Q178),7))+20),1,IF(ISNUMBER($J178),$J178,$X178)))</f>
        <v/>
      </c>
      <c r="Z178" s="63">
        <f>IF($T178="","",IF(AND(ISNUMBER($F178),$F178&lt;=IF($Q178=MesCiclo,InicioCiclo,$Q178+MOD(2-WEEKDAY($Q178),7))+27),1,IF(ISNUMBER($K178),$K178,$Y178)))</f>
        <v/>
      </c>
      <c r="AA178" s="63">
        <f>IF($T178="","",IF(AND(ISNUMBER($F178),$F178&lt;=IF($Q178=MesCiclo,InicioCiclo,$Q178+MOD(2-WEEKDAY($Q178),7))+6),1,IF(N($U178)&gt;0,AVERAGEIFS($W$5:$W$1000,$S$5:$S$1000,ROW(),$T$5:$T$1000,"Sub"),$W178)))</f>
        <v/>
      </c>
      <c r="AB178" s="63">
        <f>IF($T178="","",IF(AND(ISNUMBER($F178),$F178&lt;=IF($Q178=MesCiclo,InicioCiclo,$Q178+MOD(2-WEEKDAY($Q178),7))+13),1,IF(N($U178)&gt;0,AVERAGEIFS($X$5:$X$1000,$S$5:$S$1000,ROW(),$T$5:$T$1000,"Sub"),$X178)))</f>
        <v/>
      </c>
      <c r="AC178" s="63">
        <f>IF($T178="","",IF(AND(ISNUMBER($F178),$F178&lt;=IF($Q178=MesCiclo,InicioCiclo,$Q178+MOD(2-WEEKDAY($Q178),7))+20),1,IF(N($U178)&gt;0,AVERAGEIFS($Y$5:$Y$1000,$S$5:$S$1000,ROW(),$T$5:$T$1000,"Sub"),$Y178)))</f>
        <v/>
      </c>
      <c r="AD178" s="63">
        <f>IF($T178="","",IF(AND(ISNUMBER($F178),$F178&lt;=IF($Q178=MesCiclo,InicioCiclo,$Q178+MOD(2-WEEKDAY($Q178),7))+27),1,IF(N($U178)&gt;0,AVERAGEIFS($Z$5:$Z$1000,$S$5:$S$1000,ROW(),$T$5:$T$1000,"Sub"),$Z178)))</f>
        <v/>
      </c>
      <c r="AE178" s="63">
        <f>IF($T178&lt;&gt;"Macro","",IF(COUNTIFS($Q$5:$Q$1000,$Q178,$T$5:$T$1000,"Macro",$G$5:$G$1000,"&gt;0")=0,1/COUNTIFS($Q$5:$Q$1000,$Q178,$T$5:$T$1000,"Macro"),IF(AND(ISNUMBER($G178),N($G178)&gt;0),$G178,SUMIFS($G$5:$G$1000,$Q$5:$Q$1000,$Q178,$T$5:$T$1000,"Macro")/COUNTIFS($Q$5:$Q$1000,$Q178,$T$5:$T$1000,"Macro",$G$5:$G$1000,"&gt;0"))/(COUNTIFS($Q$5:$Q$1000,$Q178,$T$5:$T$1000,"Macro")*SUMIFS($G$5:$G$1000,$Q$5:$Q$1000,$Q178,$T$5:$T$1000,"Macro")/COUNTIFS($Q$5:$Q$1000,$Q178,$T$5:$T$1000,"Macro",$G$5:$G$1000,"&gt;0"))))</f>
        <v/>
      </c>
    </row>
    <row r="179">
      <c r="A179" s="55">
        <f>IF(NOT((COUNTA($B179:$K179)+COUNTA($O179))&gt;0),"",IF($T179="Macro",COUNTIFS($T$5:$T179,"Macro",$Q$5:$Q179,$Q179),IF(N($S179)=0,"?",COUNTIFS(INDEX($T$5:$T$1000,1):INDEX($T$5:$T$1000,$S179-4),"Macro",INDEX($Q$5:$Q$1000,1):INDEX($Q$5:$Q$1000,$S179-4),INDEX($Q$5:$Q$1000,$S179-4))&amp;"."&amp;COUNTIFS($S$5:$S179,$S179,$T$5:$T179,"Sub"))))</f>
        <v/>
      </c>
      <c r="B179" s="56" t="n"/>
      <c r="C179" s="57" t="n"/>
      <c r="D179" s="58" t="n"/>
      <c r="E179" s="58" t="n"/>
      <c r="F179" s="58" t="n"/>
      <c r="G179" s="59" t="n"/>
      <c r="H179" s="59" t="n"/>
      <c r="I179" s="59" t="n"/>
      <c r="J179" s="59" t="n"/>
      <c r="K179" s="59" t="n"/>
      <c r="L179" s="60">
        <f>IF(NOT((COUNTA($B179:$K179)+COUNTA($O179))&gt;0),"",IF(ISNUMBER($F179),1,IF(N($U179)&gt;0,AVERAGEIFS($V$5:$V$1000,$S$5:$S$1000,ROW(),$T$5:$T$1000,"Sub"),$V179)))</f>
        <v/>
      </c>
      <c r="M179" s="55">
        <f>IF($L179="","",IF($L179&gt;=1,"Completado",IF($L179&gt;0,"En curso","Pendiente")))</f>
        <v/>
      </c>
      <c r="N179" s="55">
        <f>IF(NOT((COUNTA($B179:$K179)+COUNTA($O179))&gt;0),"",IF(ISNUMBER($F179),IF(AND(ISNUMBER($E179),$F179&gt;$E179),"Cumplida con "&amp;($F179-$E179)&amp;IF($F179-$E179=1," día"," días")&amp;" de retraso","Cumplida"),IF(N($L179)&gt;=1,"Cumplida",IF(NOT(ISNUMBER($E179)),"Sin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plazo")))))))</f>
        <v/>
      </c>
      <c r="O179" s="57" t="n"/>
      <c r="P179" s="61">
        <f>IF(NOT((COUNTA($B179:$K179)+COUNTA($O179))&gt;0),"",IF((IF($C179="","Falta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",""))="","✔ OK","⚠ "&amp;LEFT(IF($C179="","Falta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",""),LEN(IF($C179="","Falta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",""))-3)))</f>
        <v/>
      </c>
      <c r="Q179" s="62">
        <f>IF(NOT((COUNTA($B179:$K179)+COUNTA($O179))&gt;0),"",IF(AND($T179="Sub",N($S179)&gt;0),IF(ISNUMBER(INDEX($D$5:$D$1000,$S179-4)),DATE(YEAR(INDEX($D$5:$D$1000,$S179-4)),MONTH(INDEX($D$5:$D$1000,$S179-4)),1),IF(ISNUMBER(INDEX($E$5:$E$1000,$S179-4)),DATE(YEAR(INDEX($E$5:$E$1000,$S179-4)),MONTH(INDEX($E$5:$E$1000,$S179-4)),1),MesCiclo)),IF(ISNUMBER($D179),DATE(YEAR($D179),MONTH($D179),1),IF(ISNUMBER($E179),DATE(YEAR($E179),MONTH($E179),1),MesCiclo))))</f>
        <v/>
      </c>
      <c r="R179" s="63">
        <f>IF(OR($Q179="",$Q179&lt;&gt;MesCiclo),"",COUNTIF($Q$5:$Q179,MesCiclo))</f>
        <v/>
      </c>
      <c r="S179" s="63">
        <f>IF($T179="","",IF($T179="Macro",ROW(),IFERROR(LOOKUP(2,1/($T$5:$T179="Macro"),ROW($T$5:$T179)),0)))</f>
        <v/>
      </c>
      <c r="T179" s="63">
        <f>IF(NOT((COUNTA($B179:$K179)+COUNTA($O179))&gt;0),"",IF($B179="Subactividad","Sub","Macro"))</f>
        <v/>
      </c>
      <c r="U179" s="63">
        <f>IF($T179="Macro",COUNTIFS($S$5:$S$1000,ROW(),$T$5:$T$1000,"Sub"),"")</f>
        <v/>
      </c>
      <c r="V179" s="63">
        <f>IF($T179="","",IF(ISNUMBER($F179),1,IFERROR(LOOKUP(2,1/($H179:$K179&lt;&gt;""),$H179:$K179),0)))</f>
        <v/>
      </c>
      <c r="W179" s="63">
        <f>IF($T179="","",IF(AND(ISNUMBER($F179),$F179&lt;=IF($Q179=MesCiclo,InicioCiclo,$Q179+MOD(2-WEEKDAY($Q179),7))+6),1,IF(ISNUMBER($H179),$H179,0)))</f>
        <v/>
      </c>
      <c r="X179" s="63">
        <f>IF($T179="","",IF(AND(ISNUMBER($F179),$F179&lt;=IF($Q179=MesCiclo,InicioCiclo,$Q179+MOD(2-WEEKDAY($Q179),7))+13),1,IF(ISNUMBER($I179),$I179,$W179)))</f>
        <v/>
      </c>
      <c r="Y179" s="63">
        <f>IF($T179="","",IF(AND(ISNUMBER($F179),$F179&lt;=IF($Q179=MesCiclo,InicioCiclo,$Q179+MOD(2-WEEKDAY($Q179),7))+20),1,IF(ISNUMBER($J179),$J179,$X179)))</f>
        <v/>
      </c>
      <c r="Z179" s="63">
        <f>IF($T179="","",IF(AND(ISNUMBER($F179),$F179&lt;=IF($Q179=MesCiclo,InicioCiclo,$Q179+MOD(2-WEEKDAY($Q179),7))+27),1,IF(ISNUMBER($K179),$K179,$Y179)))</f>
        <v/>
      </c>
      <c r="AA179" s="63">
        <f>IF($T179="","",IF(AND(ISNUMBER($F179),$F179&lt;=IF($Q179=MesCiclo,InicioCiclo,$Q179+MOD(2-WEEKDAY($Q179),7))+6),1,IF(N($U179)&gt;0,AVERAGEIFS($W$5:$W$1000,$S$5:$S$1000,ROW(),$T$5:$T$1000,"Sub"),$W179)))</f>
        <v/>
      </c>
      <c r="AB179" s="63">
        <f>IF($T179="","",IF(AND(ISNUMBER($F179),$F179&lt;=IF($Q179=MesCiclo,InicioCiclo,$Q179+MOD(2-WEEKDAY($Q179),7))+13),1,IF(N($U179)&gt;0,AVERAGEIFS($X$5:$X$1000,$S$5:$S$1000,ROW(),$T$5:$T$1000,"Sub"),$X179)))</f>
        <v/>
      </c>
      <c r="AC179" s="63">
        <f>IF($T179="","",IF(AND(ISNUMBER($F179),$F179&lt;=IF($Q179=MesCiclo,InicioCiclo,$Q179+MOD(2-WEEKDAY($Q179),7))+20),1,IF(N($U179)&gt;0,AVERAGEIFS($Y$5:$Y$1000,$S$5:$S$1000,ROW(),$T$5:$T$1000,"Sub"),$Y179)))</f>
        <v/>
      </c>
      <c r="AD179" s="63">
        <f>IF($T179="","",IF(AND(ISNUMBER($F179),$F179&lt;=IF($Q179=MesCiclo,InicioCiclo,$Q179+MOD(2-WEEKDAY($Q179),7))+27),1,IF(N($U179)&gt;0,AVERAGEIFS($Z$5:$Z$1000,$S$5:$S$1000,ROW(),$T$5:$T$1000,"Sub"),$Z179)))</f>
        <v/>
      </c>
      <c r="AE179" s="63">
        <f>IF($T179&lt;&gt;"Macro","",IF(COUNTIFS($Q$5:$Q$1000,$Q179,$T$5:$T$1000,"Macro",$G$5:$G$1000,"&gt;0")=0,1/COUNTIFS($Q$5:$Q$1000,$Q179,$T$5:$T$1000,"Macro"),IF(AND(ISNUMBER($G179),N($G179)&gt;0),$G179,SUMIFS($G$5:$G$1000,$Q$5:$Q$1000,$Q179,$T$5:$T$1000,"Macro")/COUNTIFS($Q$5:$Q$1000,$Q179,$T$5:$T$1000,"Macro",$G$5:$G$1000,"&gt;0"))/(COUNTIFS($Q$5:$Q$1000,$Q179,$T$5:$T$1000,"Macro")*SUMIFS($G$5:$G$1000,$Q$5:$Q$1000,$Q179,$T$5:$T$1000,"Macro")/COUNTIFS($Q$5:$Q$1000,$Q179,$T$5:$T$1000,"Macro",$G$5:$G$1000,"&gt;0"))))</f>
        <v/>
      </c>
    </row>
    <row r="180">
      <c r="A180" s="55">
        <f>IF(NOT((COUNTA($B180:$K180)+COUNTA($O180))&gt;0),"",IF($T180="Macro",COUNTIFS($T$5:$T180,"Macro",$Q$5:$Q180,$Q180),IF(N($S180)=0,"?",COUNTIFS(INDEX($T$5:$T$1000,1):INDEX($T$5:$T$1000,$S180-4),"Macro",INDEX($Q$5:$Q$1000,1):INDEX($Q$5:$Q$1000,$S180-4),INDEX($Q$5:$Q$1000,$S180-4))&amp;"."&amp;COUNTIFS($S$5:$S180,$S180,$T$5:$T180,"Sub"))))</f>
        <v/>
      </c>
      <c r="B180" s="56" t="n"/>
      <c r="C180" s="57" t="n"/>
      <c r="D180" s="58" t="n"/>
      <c r="E180" s="58" t="n"/>
      <c r="F180" s="58" t="n"/>
      <c r="G180" s="59" t="n"/>
      <c r="H180" s="59" t="n"/>
      <c r="I180" s="59" t="n"/>
      <c r="J180" s="59" t="n"/>
      <c r="K180" s="59" t="n"/>
      <c r="L180" s="60">
        <f>IF(NOT((COUNTA($B180:$K180)+COUNTA($O180))&gt;0),"",IF(ISNUMBER($F180),1,IF(N($U180)&gt;0,AVERAGEIFS($V$5:$V$1000,$S$5:$S$1000,ROW(),$T$5:$T$1000,"Sub"),$V180)))</f>
        <v/>
      </c>
      <c r="M180" s="55">
        <f>IF($L180="","",IF($L180&gt;=1,"Completado",IF($L180&gt;0,"En curso","Pendiente")))</f>
        <v/>
      </c>
      <c r="N180" s="55">
        <f>IF(NOT((COUNTA($B180:$K180)+COUNTA($O180))&gt;0),"",IF(ISNUMBER($F180),IF(AND(ISNUMBER($E180),$F180&gt;$E180),"Cumplida con "&amp;($F180-$E180)&amp;IF($F180-$E180=1," día"," días")&amp;" de retraso","Cumplida"),IF(N($L180)&gt;=1,"Cumplida",IF(NOT(ISNUMBER($E180)),"Sin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plazo")))))))</f>
        <v/>
      </c>
      <c r="O180" s="57" t="n"/>
      <c r="P180" s="61">
        <f>IF(NOT((COUNTA($B180:$K180)+COUNTA($O180))&gt;0),"",IF((IF($C180="","Falta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",""))="","✔ OK","⚠ "&amp;LEFT(IF($C180="","Falta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",""),LEN(IF($C180="","Falta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",""))-3)))</f>
        <v/>
      </c>
      <c r="Q180" s="62">
        <f>IF(NOT((COUNTA($B180:$K180)+COUNTA($O180))&gt;0),"",IF(AND($T180="Sub",N($S180)&gt;0),IF(ISNUMBER(INDEX($D$5:$D$1000,$S180-4)),DATE(YEAR(INDEX($D$5:$D$1000,$S180-4)),MONTH(INDEX($D$5:$D$1000,$S180-4)),1),IF(ISNUMBER(INDEX($E$5:$E$1000,$S180-4)),DATE(YEAR(INDEX($E$5:$E$1000,$S180-4)),MONTH(INDEX($E$5:$E$1000,$S180-4)),1),MesCiclo)),IF(ISNUMBER($D180),DATE(YEAR($D180),MONTH($D180),1),IF(ISNUMBER($E180),DATE(YEAR($E180),MONTH($E180),1),MesCiclo))))</f>
        <v/>
      </c>
      <c r="R180" s="63">
        <f>IF(OR($Q180="",$Q180&lt;&gt;MesCiclo),"",COUNTIF($Q$5:$Q180,MesCiclo))</f>
        <v/>
      </c>
      <c r="S180" s="63">
        <f>IF($T180="","",IF($T180="Macro",ROW(),IFERROR(LOOKUP(2,1/($T$5:$T180="Macro"),ROW($T$5:$T180)),0)))</f>
        <v/>
      </c>
      <c r="T180" s="63">
        <f>IF(NOT((COUNTA($B180:$K180)+COUNTA($O180))&gt;0),"",IF($B180="Subactividad","Sub","Macro"))</f>
        <v/>
      </c>
      <c r="U180" s="63">
        <f>IF($T180="Macro",COUNTIFS($S$5:$S$1000,ROW(),$T$5:$T$1000,"Sub"),"")</f>
        <v/>
      </c>
      <c r="V180" s="63">
        <f>IF($T180="","",IF(ISNUMBER($F180),1,IFERROR(LOOKUP(2,1/($H180:$K180&lt;&gt;""),$H180:$K180),0)))</f>
        <v/>
      </c>
      <c r="W180" s="63">
        <f>IF($T180="","",IF(AND(ISNUMBER($F180),$F180&lt;=IF($Q180=MesCiclo,InicioCiclo,$Q180+MOD(2-WEEKDAY($Q180),7))+6),1,IF(ISNUMBER($H180),$H180,0)))</f>
        <v/>
      </c>
      <c r="X180" s="63">
        <f>IF($T180="","",IF(AND(ISNUMBER($F180),$F180&lt;=IF($Q180=MesCiclo,InicioCiclo,$Q180+MOD(2-WEEKDAY($Q180),7))+13),1,IF(ISNUMBER($I180),$I180,$W180)))</f>
        <v/>
      </c>
      <c r="Y180" s="63">
        <f>IF($T180="","",IF(AND(ISNUMBER($F180),$F180&lt;=IF($Q180=MesCiclo,InicioCiclo,$Q180+MOD(2-WEEKDAY($Q180),7))+20),1,IF(ISNUMBER($J180),$J180,$X180)))</f>
        <v/>
      </c>
      <c r="Z180" s="63">
        <f>IF($T180="","",IF(AND(ISNUMBER($F180),$F180&lt;=IF($Q180=MesCiclo,InicioCiclo,$Q180+MOD(2-WEEKDAY($Q180),7))+27),1,IF(ISNUMBER($K180),$K180,$Y180)))</f>
        <v/>
      </c>
      <c r="AA180" s="63">
        <f>IF($T180="","",IF(AND(ISNUMBER($F180),$F180&lt;=IF($Q180=MesCiclo,InicioCiclo,$Q180+MOD(2-WEEKDAY($Q180),7))+6),1,IF(N($U180)&gt;0,AVERAGEIFS($W$5:$W$1000,$S$5:$S$1000,ROW(),$T$5:$T$1000,"Sub"),$W180)))</f>
        <v/>
      </c>
      <c r="AB180" s="63">
        <f>IF($T180="","",IF(AND(ISNUMBER($F180),$F180&lt;=IF($Q180=MesCiclo,InicioCiclo,$Q180+MOD(2-WEEKDAY($Q180),7))+13),1,IF(N($U180)&gt;0,AVERAGEIFS($X$5:$X$1000,$S$5:$S$1000,ROW(),$T$5:$T$1000,"Sub"),$X180)))</f>
        <v/>
      </c>
      <c r="AC180" s="63">
        <f>IF($T180="","",IF(AND(ISNUMBER($F180),$F180&lt;=IF($Q180=MesCiclo,InicioCiclo,$Q180+MOD(2-WEEKDAY($Q180),7))+20),1,IF(N($U180)&gt;0,AVERAGEIFS($Y$5:$Y$1000,$S$5:$S$1000,ROW(),$T$5:$T$1000,"Sub"),$Y180)))</f>
        <v/>
      </c>
      <c r="AD180" s="63">
        <f>IF($T180="","",IF(AND(ISNUMBER($F180),$F180&lt;=IF($Q180=MesCiclo,InicioCiclo,$Q180+MOD(2-WEEKDAY($Q180),7))+27),1,IF(N($U180)&gt;0,AVERAGEIFS($Z$5:$Z$1000,$S$5:$S$1000,ROW(),$T$5:$T$1000,"Sub"),$Z180)))</f>
        <v/>
      </c>
      <c r="AE180" s="63">
        <f>IF($T180&lt;&gt;"Macro","",IF(COUNTIFS($Q$5:$Q$1000,$Q180,$T$5:$T$1000,"Macro",$G$5:$G$1000,"&gt;0")=0,1/COUNTIFS($Q$5:$Q$1000,$Q180,$T$5:$T$1000,"Macro"),IF(AND(ISNUMBER($G180),N($G180)&gt;0),$G180,SUMIFS($G$5:$G$1000,$Q$5:$Q$1000,$Q180,$T$5:$T$1000,"Macro")/COUNTIFS($Q$5:$Q$1000,$Q180,$T$5:$T$1000,"Macro",$G$5:$G$1000,"&gt;0"))/(COUNTIFS($Q$5:$Q$1000,$Q180,$T$5:$T$1000,"Macro")*SUMIFS($G$5:$G$1000,$Q$5:$Q$1000,$Q180,$T$5:$T$1000,"Macro")/COUNTIFS($Q$5:$Q$1000,$Q180,$T$5:$T$1000,"Macro",$G$5:$G$1000,"&gt;0"))))</f>
        <v/>
      </c>
    </row>
    <row r="181">
      <c r="A181" s="55">
        <f>IF(NOT((COUNTA($B181:$K181)+COUNTA($O181))&gt;0),"",IF($T181="Macro",COUNTIFS($T$5:$T181,"Macro",$Q$5:$Q181,$Q181),IF(N($S181)=0,"?",COUNTIFS(INDEX($T$5:$T$1000,1):INDEX($T$5:$T$1000,$S181-4),"Macro",INDEX($Q$5:$Q$1000,1):INDEX($Q$5:$Q$1000,$S181-4),INDEX($Q$5:$Q$1000,$S181-4))&amp;"."&amp;COUNTIFS($S$5:$S181,$S181,$T$5:$T181,"Sub"))))</f>
        <v/>
      </c>
      <c r="B181" s="56" t="n"/>
      <c r="C181" s="57" t="n"/>
      <c r="D181" s="58" t="n"/>
      <c r="E181" s="58" t="n"/>
      <c r="F181" s="58" t="n"/>
      <c r="G181" s="59" t="n"/>
      <c r="H181" s="59" t="n"/>
      <c r="I181" s="59" t="n"/>
      <c r="J181" s="59" t="n"/>
      <c r="K181" s="59" t="n"/>
      <c r="L181" s="60">
        <f>IF(NOT((COUNTA($B181:$K181)+COUNTA($O181))&gt;0),"",IF(ISNUMBER($F181),1,IF(N($U181)&gt;0,AVERAGEIFS($V$5:$V$1000,$S$5:$S$1000,ROW(),$T$5:$T$1000,"Sub"),$V181)))</f>
        <v/>
      </c>
      <c r="M181" s="55">
        <f>IF($L181="","",IF($L181&gt;=1,"Completado",IF($L181&gt;0,"En curso","Pendiente")))</f>
        <v/>
      </c>
      <c r="N181" s="55">
        <f>IF(NOT((COUNTA($B181:$K181)+COUNTA($O181))&gt;0),"",IF(ISNUMBER($F181),IF(AND(ISNUMBER($E181),$F181&gt;$E181),"Cumplida con "&amp;($F181-$E181)&amp;IF($F181-$E181=1," día"," días")&amp;" de retraso","Cumplida"),IF(N($L181)&gt;=1,"Cumplida",IF(NOT(ISNUMBER($E181)),"Sin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plazo")))))))</f>
        <v/>
      </c>
      <c r="O181" s="57" t="n"/>
      <c r="P181" s="61">
        <f>IF(NOT((COUNTA($B181:$K181)+COUNTA($O181))&gt;0),"",IF((IF($C181="","Falta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",""))="","✔ OK","⚠ "&amp;LEFT(IF($C181="","Falta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",""),LEN(IF($C181="","Falta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",""))-3)))</f>
        <v/>
      </c>
      <c r="Q181" s="62">
        <f>IF(NOT((COUNTA($B181:$K181)+COUNTA($O181))&gt;0),"",IF(AND($T181="Sub",N($S181)&gt;0),IF(ISNUMBER(INDEX($D$5:$D$1000,$S181-4)),DATE(YEAR(INDEX($D$5:$D$1000,$S181-4)),MONTH(INDEX($D$5:$D$1000,$S181-4)),1),IF(ISNUMBER(INDEX($E$5:$E$1000,$S181-4)),DATE(YEAR(INDEX($E$5:$E$1000,$S181-4)),MONTH(INDEX($E$5:$E$1000,$S181-4)),1),MesCiclo)),IF(ISNUMBER($D181),DATE(YEAR($D181),MONTH($D181),1),IF(ISNUMBER($E181),DATE(YEAR($E181),MONTH($E181),1),MesCiclo))))</f>
        <v/>
      </c>
      <c r="R181" s="63">
        <f>IF(OR($Q181="",$Q181&lt;&gt;MesCiclo),"",COUNTIF($Q$5:$Q181,MesCiclo))</f>
        <v/>
      </c>
      <c r="S181" s="63">
        <f>IF($T181="","",IF($T181="Macro",ROW(),IFERROR(LOOKUP(2,1/($T$5:$T181="Macro"),ROW($T$5:$T181)),0)))</f>
        <v/>
      </c>
      <c r="T181" s="63">
        <f>IF(NOT((COUNTA($B181:$K181)+COUNTA($O181))&gt;0),"",IF($B181="Subactividad","Sub","Macro"))</f>
        <v/>
      </c>
      <c r="U181" s="63">
        <f>IF($T181="Macro",COUNTIFS($S$5:$S$1000,ROW(),$T$5:$T$1000,"Sub"),"")</f>
        <v/>
      </c>
      <c r="V181" s="63">
        <f>IF($T181="","",IF(ISNUMBER($F181),1,IFERROR(LOOKUP(2,1/($H181:$K181&lt;&gt;""),$H181:$K181),0)))</f>
        <v/>
      </c>
      <c r="W181" s="63">
        <f>IF($T181="","",IF(AND(ISNUMBER($F181),$F181&lt;=IF($Q181=MesCiclo,InicioCiclo,$Q181+MOD(2-WEEKDAY($Q181),7))+6),1,IF(ISNUMBER($H181),$H181,0)))</f>
        <v/>
      </c>
      <c r="X181" s="63">
        <f>IF($T181="","",IF(AND(ISNUMBER($F181),$F181&lt;=IF($Q181=MesCiclo,InicioCiclo,$Q181+MOD(2-WEEKDAY($Q181),7))+13),1,IF(ISNUMBER($I181),$I181,$W181)))</f>
        <v/>
      </c>
      <c r="Y181" s="63">
        <f>IF($T181="","",IF(AND(ISNUMBER($F181),$F181&lt;=IF($Q181=MesCiclo,InicioCiclo,$Q181+MOD(2-WEEKDAY($Q181),7))+20),1,IF(ISNUMBER($J181),$J181,$X181)))</f>
        <v/>
      </c>
      <c r="Z181" s="63">
        <f>IF($T181="","",IF(AND(ISNUMBER($F181),$F181&lt;=IF($Q181=MesCiclo,InicioCiclo,$Q181+MOD(2-WEEKDAY($Q181),7))+27),1,IF(ISNUMBER($K181),$K181,$Y181)))</f>
        <v/>
      </c>
      <c r="AA181" s="63">
        <f>IF($T181="","",IF(AND(ISNUMBER($F181),$F181&lt;=IF($Q181=MesCiclo,InicioCiclo,$Q181+MOD(2-WEEKDAY($Q181),7))+6),1,IF(N($U181)&gt;0,AVERAGEIFS($W$5:$W$1000,$S$5:$S$1000,ROW(),$T$5:$T$1000,"Sub"),$W181)))</f>
        <v/>
      </c>
      <c r="AB181" s="63">
        <f>IF($T181="","",IF(AND(ISNUMBER($F181),$F181&lt;=IF($Q181=MesCiclo,InicioCiclo,$Q181+MOD(2-WEEKDAY($Q181),7))+13),1,IF(N($U181)&gt;0,AVERAGEIFS($X$5:$X$1000,$S$5:$S$1000,ROW(),$T$5:$T$1000,"Sub"),$X181)))</f>
        <v/>
      </c>
      <c r="AC181" s="63">
        <f>IF($T181="","",IF(AND(ISNUMBER($F181),$F181&lt;=IF($Q181=MesCiclo,InicioCiclo,$Q181+MOD(2-WEEKDAY($Q181),7))+20),1,IF(N($U181)&gt;0,AVERAGEIFS($Y$5:$Y$1000,$S$5:$S$1000,ROW(),$T$5:$T$1000,"Sub"),$Y181)))</f>
        <v/>
      </c>
      <c r="AD181" s="63">
        <f>IF($T181="","",IF(AND(ISNUMBER($F181),$F181&lt;=IF($Q181=MesCiclo,InicioCiclo,$Q181+MOD(2-WEEKDAY($Q181),7))+27),1,IF(N($U181)&gt;0,AVERAGEIFS($Z$5:$Z$1000,$S$5:$S$1000,ROW(),$T$5:$T$1000,"Sub"),$Z181)))</f>
        <v/>
      </c>
      <c r="AE181" s="63">
        <f>IF($T181&lt;&gt;"Macro","",IF(COUNTIFS($Q$5:$Q$1000,$Q181,$T$5:$T$1000,"Macro",$G$5:$G$1000,"&gt;0")=0,1/COUNTIFS($Q$5:$Q$1000,$Q181,$T$5:$T$1000,"Macro"),IF(AND(ISNUMBER($G181),N($G181)&gt;0),$G181,SUMIFS($G$5:$G$1000,$Q$5:$Q$1000,$Q181,$T$5:$T$1000,"Macro")/COUNTIFS($Q$5:$Q$1000,$Q181,$T$5:$T$1000,"Macro",$G$5:$G$1000,"&gt;0"))/(COUNTIFS($Q$5:$Q$1000,$Q181,$T$5:$T$1000,"Macro")*SUMIFS($G$5:$G$1000,$Q$5:$Q$1000,$Q181,$T$5:$T$1000,"Macro")/COUNTIFS($Q$5:$Q$1000,$Q181,$T$5:$T$1000,"Macro",$G$5:$G$1000,"&gt;0"))))</f>
        <v/>
      </c>
    </row>
    <row r="182">
      <c r="A182" s="55">
        <f>IF(NOT((COUNTA($B182:$K182)+COUNTA($O182))&gt;0),"",IF($T182="Macro",COUNTIFS($T$5:$T182,"Macro",$Q$5:$Q182,$Q182),IF(N($S182)=0,"?",COUNTIFS(INDEX($T$5:$T$1000,1):INDEX($T$5:$T$1000,$S182-4),"Macro",INDEX($Q$5:$Q$1000,1):INDEX($Q$5:$Q$1000,$S182-4),INDEX($Q$5:$Q$1000,$S182-4))&amp;"."&amp;COUNTIFS($S$5:$S182,$S182,$T$5:$T182,"Sub"))))</f>
        <v/>
      </c>
      <c r="B182" s="56" t="n"/>
      <c r="C182" s="57" t="n"/>
      <c r="D182" s="58" t="n"/>
      <c r="E182" s="58" t="n"/>
      <c r="F182" s="58" t="n"/>
      <c r="G182" s="59" t="n"/>
      <c r="H182" s="59" t="n"/>
      <c r="I182" s="59" t="n"/>
      <c r="J182" s="59" t="n"/>
      <c r="K182" s="59" t="n"/>
      <c r="L182" s="60">
        <f>IF(NOT((COUNTA($B182:$K182)+COUNTA($O182))&gt;0),"",IF(ISNUMBER($F182),1,IF(N($U182)&gt;0,AVERAGEIFS($V$5:$V$1000,$S$5:$S$1000,ROW(),$T$5:$T$1000,"Sub"),$V182)))</f>
        <v/>
      </c>
      <c r="M182" s="55">
        <f>IF($L182="","",IF($L182&gt;=1,"Completado",IF($L182&gt;0,"En curso","Pendiente")))</f>
        <v/>
      </c>
      <c r="N182" s="55">
        <f>IF(NOT((COUNTA($B182:$K182)+COUNTA($O182))&gt;0),"",IF(ISNUMBER($F182),IF(AND(ISNUMBER($E182),$F182&gt;$E182),"Cumplida con "&amp;($F182-$E182)&amp;IF($F182-$E182=1," día"," días")&amp;" de retraso","Cumplida"),IF(N($L182)&gt;=1,"Cumplida",IF(NOT(ISNUMBER($E182)),"Sin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plazo")))))))</f>
        <v/>
      </c>
      <c r="O182" s="57" t="n"/>
      <c r="P182" s="61">
        <f>IF(NOT((COUNTA($B182:$K182)+COUNTA($O182))&gt;0),"",IF((IF($C182="","Falta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",""))="","✔ OK","⚠ "&amp;LEFT(IF($C182="","Falta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",""),LEN(IF($C182="","Falta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",""))-3)))</f>
        <v/>
      </c>
      <c r="Q182" s="62">
        <f>IF(NOT((COUNTA($B182:$K182)+COUNTA($O182))&gt;0),"",IF(AND($T182="Sub",N($S182)&gt;0),IF(ISNUMBER(INDEX($D$5:$D$1000,$S182-4)),DATE(YEAR(INDEX($D$5:$D$1000,$S182-4)),MONTH(INDEX($D$5:$D$1000,$S182-4)),1),IF(ISNUMBER(INDEX($E$5:$E$1000,$S182-4)),DATE(YEAR(INDEX($E$5:$E$1000,$S182-4)),MONTH(INDEX($E$5:$E$1000,$S182-4)),1),MesCiclo)),IF(ISNUMBER($D182),DATE(YEAR($D182),MONTH($D182),1),IF(ISNUMBER($E182),DATE(YEAR($E182),MONTH($E182),1),MesCiclo))))</f>
        <v/>
      </c>
      <c r="R182" s="63">
        <f>IF(OR($Q182="",$Q182&lt;&gt;MesCiclo),"",COUNTIF($Q$5:$Q182,MesCiclo))</f>
        <v/>
      </c>
      <c r="S182" s="63">
        <f>IF($T182="","",IF($T182="Macro",ROW(),IFERROR(LOOKUP(2,1/($T$5:$T182="Macro"),ROW($T$5:$T182)),0)))</f>
        <v/>
      </c>
      <c r="T182" s="63">
        <f>IF(NOT((COUNTA($B182:$K182)+COUNTA($O182))&gt;0),"",IF($B182="Subactividad","Sub","Macro"))</f>
        <v/>
      </c>
      <c r="U182" s="63">
        <f>IF($T182="Macro",COUNTIFS($S$5:$S$1000,ROW(),$T$5:$T$1000,"Sub"),"")</f>
        <v/>
      </c>
      <c r="V182" s="63">
        <f>IF($T182="","",IF(ISNUMBER($F182),1,IFERROR(LOOKUP(2,1/($H182:$K182&lt;&gt;""),$H182:$K182),0)))</f>
        <v/>
      </c>
      <c r="W182" s="63">
        <f>IF($T182="","",IF(AND(ISNUMBER($F182),$F182&lt;=IF($Q182=MesCiclo,InicioCiclo,$Q182+MOD(2-WEEKDAY($Q182),7))+6),1,IF(ISNUMBER($H182),$H182,0)))</f>
        <v/>
      </c>
      <c r="X182" s="63">
        <f>IF($T182="","",IF(AND(ISNUMBER($F182),$F182&lt;=IF($Q182=MesCiclo,InicioCiclo,$Q182+MOD(2-WEEKDAY($Q182),7))+13),1,IF(ISNUMBER($I182),$I182,$W182)))</f>
        <v/>
      </c>
      <c r="Y182" s="63">
        <f>IF($T182="","",IF(AND(ISNUMBER($F182),$F182&lt;=IF($Q182=MesCiclo,InicioCiclo,$Q182+MOD(2-WEEKDAY($Q182),7))+20),1,IF(ISNUMBER($J182),$J182,$X182)))</f>
        <v/>
      </c>
      <c r="Z182" s="63">
        <f>IF($T182="","",IF(AND(ISNUMBER($F182),$F182&lt;=IF($Q182=MesCiclo,InicioCiclo,$Q182+MOD(2-WEEKDAY($Q182),7))+27),1,IF(ISNUMBER($K182),$K182,$Y182)))</f>
        <v/>
      </c>
      <c r="AA182" s="63">
        <f>IF($T182="","",IF(AND(ISNUMBER($F182),$F182&lt;=IF($Q182=MesCiclo,InicioCiclo,$Q182+MOD(2-WEEKDAY($Q182),7))+6),1,IF(N($U182)&gt;0,AVERAGEIFS($W$5:$W$1000,$S$5:$S$1000,ROW(),$T$5:$T$1000,"Sub"),$W182)))</f>
        <v/>
      </c>
      <c r="AB182" s="63">
        <f>IF($T182="","",IF(AND(ISNUMBER($F182),$F182&lt;=IF($Q182=MesCiclo,InicioCiclo,$Q182+MOD(2-WEEKDAY($Q182),7))+13),1,IF(N($U182)&gt;0,AVERAGEIFS($X$5:$X$1000,$S$5:$S$1000,ROW(),$T$5:$T$1000,"Sub"),$X182)))</f>
        <v/>
      </c>
      <c r="AC182" s="63">
        <f>IF($T182="","",IF(AND(ISNUMBER($F182),$F182&lt;=IF($Q182=MesCiclo,InicioCiclo,$Q182+MOD(2-WEEKDAY($Q182),7))+20),1,IF(N($U182)&gt;0,AVERAGEIFS($Y$5:$Y$1000,$S$5:$S$1000,ROW(),$T$5:$T$1000,"Sub"),$Y182)))</f>
        <v/>
      </c>
      <c r="AD182" s="63">
        <f>IF($T182="","",IF(AND(ISNUMBER($F182),$F182&lt;=IF($Q182=MesCiclo,InicioCiclo,$Q182+MOD(2-WEEKDAY($Q182),7))+27),1,IF(N($U182)&gt;0,AVERAGEIFS($Z$5:$Z$1000,$S$5:$S$1000,ROW(),$T$5:$T$1000,"Sub"),$Z182)))</f>
        <v/>
      </c>
      <c r="AE182" s="63">
        <f>IF($T182&lt;&gt;"Macro","",IF(COUNTIFS($Q$5:$Q$1000,$Q182,$T$5:$T$1000,"Macro",$G$5:$G$1000,"&gt;0")=0,1/COUNTIFS($Q$5:$Q$1000,$Q182,$T$5:$T$1000,"Macro"),IF(AND(ISNUMBER($G182),N($G182)&gt;0),$G182,SUMIFS($G$5:$G$1000,$Q$5:$Q$1000,$Q182,$T$5:$T$1000,"Macro")/COUNTIFS($Q$5:$Q$1000,$Q182,$T$5:$T$1000,"Macro",$G$5:$G$1000,"&gt;0"))/(COUNTIFS($Q$5:$Q$1000,$Q182,$T$5:$T$1000,"Macro")*SUMIFS($G$5:$G$1000,$Q$5:$Q$1000,$Q182,$T$5:$T$1000,"Macro")/COUNTIFS($Q$5:$Q$1000,$Q182,$T$5:$T$1000,"Macro",$G$5:$G$1000,"&gt;0"))))</f>
        <v/>
      </c>
    </row>
    <row r="183">
      <c r="A183" s="55">
        <f>IF(NOT((COUNTA($B183:$K183)+COUNTA($O183))&gt;0),"",IF($T183="Macro",COUNTIFS($T$5:$T183,"Macro",$Q$5:$Q183,$Q183),IF(N($S183)=0,"?",COUNTIFS(INDEX($T$5:$T$1000,1):INDEX($T$5:$T$1000,$S183-4),"Macro",INDEX($Q$5:$Q$1000,1):INDEX($Q$5:$Q$1000,$S183-4),INDEX($Q$5:$Q$1000,$S183-4))&amp;"."&amp;COUNTIFS($S$5:$S183,$S183,$T$5:$T183,"Sub"))))</f>
        <v/>
      </c>
      <c r="B183" s="56" t="n"/>
      <c r="C183" s="57" t="n"/>
      <c r="D183" s="58" t="n"/>
      <c r="E183" s="58" t="n"/>
      <c r="F183" s="58" t="n"/>
      <c r="G183" s="59" t="n"/>
      <c r="H183" s="59" t="n"/>
      <c r="I183" s="59" t="n"/>
      <c r="J183" s="59" t="n"/>
      <c r="K183" s="59" t="n"/>
      <c r="L183" s="60">
        <f>IF(NOT((COUNTA($B183:$K183)+COUNTA($O183))&gt;0),"",IF(ISNUMBER($F183),1,IF(N($U183)&gt;0,AVERAGEIFS($V$5:$V$1000,$S$5:$S$1000,ROW(),$T$5:$T$1000,"Sub"),$V183)))</f>
        <v/>
      </c>
      <c r="M183" s="55">
        <f>IF($L183="","",IF($L183&gt;=1,"Completado",IF($L183&gt;0,"En curso","Pendiente")))</f>
        <v/>
      </c>
      <c r="N183" s="55">
        <f>IF(NOT((COUNTA($B183:$K183)+COUNTA($O183))&gt;0),"",IF(ISNUMBER($F183),IF(AND(ISNUMBER($E183),$F183&gt;$E183),"Cumplida con "&amp;($F183-$E183)&amp;IF($F183-$E183=1," día"," días")&amp;" de retraso","Cumplida"),IF(N($L183)&gt;=1,"Cumplida",IF(NOT(ISNUMBER($E183)),"Sin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plazo")))))))</f>
        <v/>
      </c>
      <c r="O183" s="57" t="n"/>
      <c r="P183" s="61">
        <f>IF(NOT((COUNTA($B183:$K183)+COUNTA($O183))&gt;0),"",IF((IF($C183="","Falta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",""))="","✔ OK","⚠ "&amp;LEFT(IF($C183="","Falta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",""),LEN(IF($C183="","Falta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",""))-3)))</f>
        <v/>
      </c>
      <c r="Q183" s="62">
        <f>IF(NOT((COUNTA($B183:$K183)+COUNTA($O183))&gt;0),"",IF(AND($T183="Sub",N($S183)&gt;0),IF(ISNUMBER(INDEX($D$5:$D$1000,$S183-4)),DATE(YEAR(INDEX($D$5:$D$1000,$S183-4)),MONTH(INDEX($D$5:$D$1000,$S183-4)),1),IF(ISNUMBER(INDEX($E$5:$E$1000,$S183-4)),DATE(YEAR(INDEX($E$5:$E$1000,$S183-4)),MONTH(INDEX($E$5:$E$1000,$S183-4)),1),MesCiclo)),IF(ISNUMBER($D183),DATE(YEAR($D183),MONTH($D183),1),IF(ISNUMBER($E183),DATE(YEAR($E183),MONTH($E183),1),MesCiclo))))</f>
        <v/>
      </c>
      <c r="R183" s="63">
        <f>IF(OR($Q183="",$Q183&lt;&gt;MesCiclo),"",COUNTIF($Q$5:$Q183,MesCiclo))</f>
        <v/>
      </c>
      <c r="S183" s="63">
        <f>IF($T183="","",IF($T183="Macro",ROW(),IFERROR(LOOKUP(2,1/($T$5:$T183="Macro"),ROW($T$5:$T183)),0)))</f>
        <v/>
      </c>
      <c r="T183" s="63">
        <f>IF(NOT((COUNTA($B183:$K183)+COUNTA($O183))&gt;0),"",IF($B183="Subactividad","Sub","Macro"))</f>
        <v/>
      </c>
      <c r="U183" s="63">
        <f>IF($T183="Macro",COUNTIFS($S$5:$S$1000,ROW(),$T$5:$T$1000,"Sub"),"")</f>
        <v/>
      </c>
      <c r="V183" s="63">
        <f>IF($T183="","",IF(ISNUMBER($F183),1,IFERROR(LOOKUP(2,1/($H183:$K183&lt;&gt;""),$H183:$K183),0)))</f>
        <v/>
      </c>
      <c r="W183" s="63">
        <f>IF($T183="","",IF(AND(ISNUMBER($F183),$F183&lt;=IF($Q183=MesCiclo,InicioCiclo,$Q183+MOD(2-WEEKDAY($Q183),7))+6),1,IF(ISNUMBER($H183),$H183,0)))</f>
        <v/>
      </c>
      <c r="X183" s="63">
        <f>IF($T183="","",IF(AND(ISNUMBER($F183),$F183&lt;=IF($Q183=MesCiclo,InicioCiclo,$Q183+MOD(2-WEEKDAY($Q183),7))+13),1,IF(ISNUMBER($I183),$I183,$W183)))</f>
        <v/>
      </c>
      <c r="Y183" s="63">
        <f>IF($T183="","",IF(AND(ISNUMBER($F183),$F183&lt;=IF($Q183=MesCiclo,InicioCiclo,$Q183+MOD(2-WEEKDAY($Q183),7))+20),1,IF(ISNUMBER($J183),$J183,$X183)))</f>
        <v/>
      </c>
      <c r="Z183" s="63">
        <f>IF($T183="","",IF(AND(ISNUMBER($F183),$F183&lt;=IF($Q183=MesCiclo,InicioCiclo,$Q183+MOD(2-WEEKDAY($Q183),7))+27),1,IF(ISNUMBER($K183),$K183,$Y183)))</f>
        <v/>
      </c>
      <c r="AA183" s="63">
        <f>IF($T183="","",IF(AND(ISNUMBER($F183),$F183&lt;=IF($Q183=MesCiclo,InicioCiclo,$Q183+MOD(2-WEEKDAY($Q183),7))+6),1,IF(N($U183)&gt;0,AVERAGEIFS($W$5:$W$1000,$S$5:$S$1000,ROW(),$T$5:$T$1000,"Sub"),$W183)))</f>
        <v/>
      </c>
      <c r="AB183" s="63">
        <f>IF($T183="","",IF(AND(ISNUMBER($F183),$F183&lt;=IF($Q183=MesCiclo,InicioCiclo,$Q183+MOD(2-WEEKDAY($Q183),7))+13),1,IF(N($U183)&gt;0,AVERAGEIFS($X$5:$X$1000,$S$5:$S$1000,ROW(),$T$5:$T$1000,"Sub"),$X183)))</f>
        <v/>
      </c>
      <c r="AC183" s="63">
        <f>IF($T183="","",IF(AND(ISNUMBER($F183),$F183&lt;=IF($Q183=MesCiclo,InicioCiclo,$Q183+MOD(2-WEEKDAY($Q183),7))+20),1,IF(N($U183)&gt;0,AVERAGEIFS($Y$5:$Y$1000,$S$5:$S$1000,ROW(),$T$5:$T$1000,"Sub"),$Y183)))</f>
        <v/>
      </c>
      <c r="AD183" s="63">
        <f>IF($T183="","",IF(AND(ISNUMBER($F183),$F183&lt;=IF($Q183=MesCiclo,InicioCiclo,$Q183+MOD(2-WEEKDAY($Q183),7))+27),1,IF(N($U183)&gt;0,AVERAGEIFS($Z$5:$Z$1000,$S$5:$S$1000,ROW(),$T$5:$T$1000,"Sub"),$Z183)))</f>
        <v/>
      </c>
      <c r="AE183" s="63">
        <f>IF($T183&lt;&gt;"Macro","",IF(COUNTIFS($Q$5:$Q$1000,$Q183,$T$5:$T$1000,"Macro",$G$5:$G$1000,"&gt;0")=0,1/COUNTIFS($Q$5:$Q$1000,$Q183,$T$5:$T$1000,"Macro"),IF(AND(ISNUMBER($G183),N($G183)&gt;0),$G183,SUMIFS($G$5:$G$1000,$Q$5:$Q$1000,$Q183,$T$5:$T$1000,"Macro")/COUNTIFS($Q$5:$Q$1000,$Q183,$T$5:$T$1000,"Macro",$G$5:$G$1000,"&gt;0"))/(COUNTIFS($Q$5:$Q$1000,$Q183,$T$5:$T$1000,"Macro")*SUMIFS($G$5:$G$1000,$Q$5:$Q$1000,$Q183,$T$5:$T$1000,"Macro")/COUNTIFS($Q$5:$Q$1000,$Q183,$T$5:$T$1000,"Macro",$G$5:$G$1000,"&gt;0"))))</f>
        <v/>
      </c>
    </row>
    <row r="184">
      <c r="A184" s="55">
        <f>IF(NOT((COUNTA($B184:$K184)+COUNTA($O184))&gt;0),"",IF($T184="Macro",COUNTIFS($T$5:$T184,"Macro",$Q$5:$Q184,$Q184),IF(N($S184)=0,"?",COUNTIFS(INDEX($T$5:$T$1000,1):INDEX($T$5:$T$1000,$S184-4),"Macro",INDEX($Q$5:$Q$1000,1):INDEX($Q$5:$Q$1000,$S184-4),INDEX($Q$5:$Q$1000,$S184-4))&amp;"."&amp;COUNTIFS($S$5:$S184,$S184,$T$5:$T184,"Sub"))))</f>
        <v/>
      </c>
      <c r="B184" s="56" t="n"/>
      <c r="C184" s="57" t="n"/>
      <c r="D184" s="58" t="n"/>
      <c r="E184" s="58" t="n"/>
      <c r="F184" s="58" t="n"/>
      <c r="G184" s="59" t="n"/>
      <c r="H184" s="59" t="n"/>
      <c r="I184" s="59" t="n"/>
      <c r="J184" s="59" t="n"/>
      <c r="K184" s="59" t="n"/>
      <c r="L184" s="60">
        <f>IF(NOT((COUNTA($B184:$K184)+COUNTA($O184))&gt;0),"",IF(ISNUMBER($F184),1,IF(N($U184)&gt;0,AVERAGEIFS($V$5:$V$1000,$S$5:$S$1000,ROW(),$T$5:$T$1000,"Sub"),$V184)))</f>
        <v/>
      </c>
      <c r="M184" s="55">
        <f>IF($L184="","",IF($L184&gt;=1,"Completado",IF($L184&gt;0,"En curso","Pendiente")))</f>
        <v/>
      </c>
      <c r="N184" s="55">
        <f>IF(NOT((COUNTA($B184:$K184)+COUNTA($O184))&gt;0),"",IF(ISNUMBER($F184),IF(AND(ISNUMBER($E184),$F184&gt;$E184),"Cumplida con "&amp;($F184-$E184)&amp;IF($F184-$E184=1," día"," días")&amp;" de retraso","Cumplida"),IF(N($L184)&gt;=1,"Cumplida",IF(NOT(ISNUMBER($E184)),"Sin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plazo")))))))</f>
        <v/>
      </c>
      <c r="O184" s="57" t="n"/>
      <c r="P184" s="61">
        <f>IF(NOT((COUNTA($B184:$K184)+COUNTA($O184))&gt;0),"",IF((IF($C184="","Falta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",""))="","✔ OK","⚠ "&amp;LEFT(IF($C184="","Falta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",""),LEN(IF($C184="","Falta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",""))-3)))</f>
        <v/>
      </c>
      <c r="Q184" s="62">
        <f>IF(NOT((COUNTA($B184:$K184)+COUNTA($O184))&gt;0),"",IF(AND($T184="Sub",N($S184)&gt;0),IF(ISNUMBER(INDEX($D$5:$D$1000,$S184-4)),DATE(YEAR(INDEX($D$5:$D$1000,$S184-4)),MONTH(INDEX($D$5:$D$1000,$S184-4)),1),IF(ISNUMBER(INDEX($E$5:$E$1000,$S184-4)),DATE(YEAR(INDEX($E$5:$E$1000,$S184-4)),MONTH(INDEX($E$5:$E$1000,$S184-4)),1),MesCiclo)),IF(ISNUMBER($D184),DATE(YEAR($D184),MONTH($D184),1),IF(ISNUMBER($E184),DATE(YEAR($E184),MONTH($E184),1),MesCiclo))))</f>
        <v/>
      </c>
      <c r="R184" s="63">
        <f>IF(OR($Q184="",$Q184&lt;&gt;MesCiclo),"",COUNTIF($Q$5:$Q184,MesCiclo))</f>
        <v/>
      </c>
      <c r="S184" s="63">
        <f>IF($T184="","",IF($T184="Macro",ROW(),IFERROR(LOOKUP(2,1/($T$5:$T184="Macro"),ROW($T$5:$T184)),0)))</f>
        <v/>
      </c>
      <c r="T184" s="63">
        <f>IF(NOT((COUNTA($B184:$K184)+COUNTA($O184))&gt;0),"",IF($B184="Subactividad","Sub","Macro"))</f>
        <v/>
      </c>
      <c r="U184" s="63">
        <f>IF($T184="Macro",COUNTIFS($S$5:$S$1000,ROW(),$T$5:$T$1000,"Sub"),"")</f>
        <v/>
      </c>
      <c r="V184" s="63">
        <f>IF($T184="","",IF(ISNUMBER($F184),1,IFERROR(LOOKUP(2,1/($H184:$K184&lt;&gt;""),$H184:$K184),0)))</f>
        <v/>
      </c>
      <c r="W184" s="63">
        <f>IF($T184="","",IF(AND(ISNUMBER($F184),$F184&lt;=IF($Q184=MesCiclo,InicioCiclo,$Q184+MOD(2-WEEKDAY($Q184),7))+6),1,IF(ISNUMBER($H184),$H184,0)))</f>
        <v/>
      </c>
      <c r="X184" s="63">
        <f>IF($T184="","",IF(AND(ISNUMBER($F184),$F184&lt;=IF($Q184=MesCiclo,InicioCiclo,$Q184+MOD(2-WEEKDAY($Q184),7))+13),1,IF(ISNUMBER($I184),$I184,$W184)))</f>
        <v/>
      </c>
      <c r="Y184" s="63">
        <f>IF($T184="","",IF(AND(ISNUMBER($F184),$F184&lt;=IF($Q184=MesCiclo,InicioCiclo,$Q184+MOD(2-WEEKDAY($Q184),7))+20),1,IF(ISNUMBER($J184),$J184,$X184)))</f>
        <v/>
      </c>
      <c r="Z184" s="63">
        <f>IF($T184="","",IF(AND(ISNUMBER($F184),$F184&lt;=IF($Q184=MesCiclo,InicioCiclo,$Q184+MOD(2-WEEKDAY($Q184),7))+27),1,IF(ISNUMBER($K184),$K184,$Y184)))</f>
        <v/>
      </c>
      <c r="AA184" s="63">
        <f>IF($T184="","",IF(AND(ISNUMBER($F184),$F184&lt;=IF($Q184=MesCiclo,InicioCiclo,$Q184+MOD(2-WEEKDAY($Q184),7))+6),1,IF(N($U184)&gt;0,AVERAGEIFS($W$5:$W$1000,$S$5:$S$1000,ROW(),$T$5:$T$1000,"Sub"),$W184)))</f>
        <v/>
      </c>
      <c r="AB184" s="63">
        <f>IF($T184="","",IF(AND(ISNUMBER($F184),$F184&lt;=IF($Q184=MesCiclo,InicioCiclo,$Q184+MOD(2-WEEKDAY($Q184),7))+13),1,IF(N($U184)&gt;0,AVERAGEIFS($X$5:$X$1000,$S$5:$S$1000,ROW(),$T$5:$T$1000,"Sub"),$X184)))</f>
        <v/>
      </c>
      <c r="AC184" s="63">
        <f>IF($T184="","",IF(AND(ISNUMBER($F184),$F184&lt;=IF($Q184=MesCiclo,InicioCiclo,$Q184+MOD(2-WEEKDAY($Q184),7))+20),1,IF(N($U184)&gt;0,AVERAGEIFS($Y$5:$Y$1000,$S$5:$S$1000,ROW(),$T$5:$T$1000,"Sub"),$Y184)))</f>
        <v/>
      </c>
      <c r="AD184" s="63">
        <f>IF($T184="","",IF(AND(ISNUMBER($F184),$F184&lt;=IF($Q184=MesCiclo,InicioCiclo,$Q184+MOD(2-WEEKDAY($Q184),7))+27),1,IF(N($U184)&gt;0,AVERAGEIFS($Z$5:$Z$1000,$S$5:$S$1000,ROW(),$T$5:$T$1000,"Sub"),$Z184)))</f>
        <v/>
      </c>
      <c r="AE184" s="63">
        <f>IF($T184&lt;&gt;"Macro","",IF(COUNTIFS($Q$5:$Q$1000,$Q184,$T$5:$T$1000,"Macro",$G$5:$G$1000,"&gt;0")=0,1/COUNTIFS($Q$5:$Q$1000,$Q184,$T$5:$T$1000,"Macro"),IF(AND(ISNUMBER($G184),N($G184)&gt;0),$G184,SUMIFS($G$5:$G$1000,$Q$5:$Q$1000,$Q184,$T$5:$T$1000,"Macro")/COUNTIFS($Q$5:$Q$1000,$Q184,$T$5:$T$1000,"Macro",$G$5:$G$1000,"&gt;0"))/(COUNTIFS($Q$5:$Q$1000,$Q184,$T$5:$T$1000,"Macro")*SUMIFS($G$5:$G$1000,$Q$5:$Q$1000,$Q184,$T$5:$T$1000,"Macro")/COUNTIFS($Q$5:$Q$1000,$Q184,$T$5:$T$1000,"Macro",$G$5:$G$1000,"&gt;0"))))</f>
        <v/>
      </c>
    </row>
    <row r="185">
      <c r="A185" s="55">
        <f>IF(NOT((COUNTA($B185:$K185)+COUNTA($O185))&gt;0),"",IF($T185="Macro",COUNTIFS($T$5:$T185,"Macro",$Q$5:$Q185,$Q185),IF(N($S185)=0,"?",COUNTIFS(INDEX($T$5:$T$1000,1):INDEX($T$5:$T$1000,$S185-4),"Macro",INDEX($Q$5:$Q$1000,1):INDEX($Q$5:$Q$1000,$S185-4),INDEX($Q$5:$Q$1000,$S185-4))&amp;"."&amp;COUNTIFS($S$5:$S185,$S185,$T$5:$T185,"Sub"))))</f>
        <v/>
      </c>
      <c r="B185" s="56" t="n"/>
      <c r="C185" s="57" t="n"/>
      <c r="D185" s="58" t="n"/>
      <c r="E185" s="58" t="n"/>
      <c r="F185" s="58" t="n"/>
      <c r="G185" s="59" t="n"/>
      <c r="H185" s="59" t="n"/>
      <c r="I185" s="59" t="n"/>
      <c r="J185" s="59" t="n"/>
      <c r="K185" s="59" t="n"/>
      <c r="L185" s="60">
        <f>IF(NOT((COUNTA($B185:$K185)+COUNTA($O185))&gt;0),"",IF(ISNUMBER($F185),1,IF(N($U185)&gt;0,AVERAGEIFS($V$5:$V$1000,$S$5:$S$1000,ROW(),$T$5:$T$1000,"Sub"),$V185)))</f>
        <v/>
      </c>
      <c r="M185" s="55">
        <f>IF($L185="","",IF($L185&gt;=1,"Completado",IF($L185&gt;0,"En curso","Pendiente")))</f>
        <v/>
      </c>
      <c r="N185" s="55">
        <f>IF(NOT((COUNTA($B185:$K185)+COUNTA($O185))&gt;0),"",IF(ISNUMBER($F185),IF(AND(ISNUMBER($E185),$F185&gt;$E185),"Cumplida con "&amp;($F185-$E185)&amp;IF($F185-$E185=1," día"," días")&amp;" de retraso","Cumplida"),IF(N($L185)&gt;=1,"Cumplida",IF(NOT(ISNUMBER($E185)),"Sin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plazo")))))))</f>
        <v/>
      </c>
      <c r="O185" s="57" t="n"/>
      <c r="P185" s="61">
        <f>IF(NOT((COUNTA($B185:$K185)+COUNTA($O185))&gt;0),"",IF((IF($C185="","Falta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",""))="","✔ OK","⚠ "&amp;LEFT(IF($C185="","Falta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",""),LEN(IF($C185="","Falta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",""))-3)))</f>
        <v/>
      </c>
      <c r="Q185" s="62">
        <f>IF(NOT((COUNTA($B185:$K185)+COUNTA($O185))&gt;0),"",IF(AND($T185="Sub",N($S185)&gt;0),IF(ISNUMBER(INDEX($D$5:$D$1000,$S185-4)),DATE(YEAR(INDEX($D$5:$D$1000,$S185-4)),MONTH(INDEX($D$5:$D$1000,$S185-4)),1),IF(ISNUMBER(INDEX($E$5:$E$1000,$S185-4)),DATE(YEAR(INDEX($E$5:$E$1000,$S185-4)),MONTH(INDEX($E$5:$E$1000,$S185-4)),1),MesCiclo)),IF(ISNUMBER($D185),DATE(YEAR($D185),MONTH($D185),1),IF(ISNUMBER($E185),DATE(YEAR($E185),MONTH($E185),1),MesCiclo))))</f>
        <v/>
      </c>
      <c r="R185" s="63">
        <f>IF(OR($Q185="",$Q185&lt;&gt;MesCiclo),"",COUNTIF($Q$5:$Q185,MesCiclo))</f>
        <v/>
      </c>
      <c r="S185" s="63">
        <f>IF($T185="","",IF($T185="Macro",ROW(),IFERROR(LOOKUP(2,1/($T$5:$T185="Macro"),ROW($T$5:$T185)),0)))</f>
        <v/>
      </c>
      <c r="T185" s="63">
        <f>IF(NOT((COUNTA($B185:$K185)+COUNTA($O185))&gt;0),"",IF($B185="Subactividad","Sub","Macro"))</f>
        <v/>
      </c>
      <c r="U185" s="63">
        <f>IF($T185="Macro",COUNTIFS($S$5:$S$1000,ROW(),$T$5:$T$1000,"Sub"),"")</f>
        <v/>
      </c>
      <c r="V185" s="63">
        <f>IF($T185="","",IF(ISNUMBER($F185),1,IFERROR(LOOKUP(2,1/($H185:$K185&lt;&gt;""),$H185:$K185),0)))</f>
        <v/>
      </c>
      <c r="W185" s="63">
        <f>IF($T185="","",IF(AND(ISNUMBER($F185),$F185&lt;=IF($Q185=MesCiclo,InicioCiclo,$Q185+MOD(2-WEEKDAY($Q185),7))+6),1,IF(ISNUMBER($H185),$H185,0)))</f>
        <v/>
      </c>
      <c r="X185" s="63">
        <f>IF($T185="","",IF(AND(ISNUMBER($F185),$F185&lt;=IF($Q185=MesCiclo,InicioCiclo,$Q185+MOD(2-WEEKDAY($Q185),7))+13),1,IF(ISNUMBER($I185),$I185,$W185)))</f>
        <v/>
      </c>
      <c r="Y185" s="63">
        <f>IF($T185="","",IF(AND(ISNUMBER($F185),$F185&lt;=IF($Q185=MesCiclo,InicioCiclo,$Q185+MOD(2-WEEKDAY($Q185),7))+20),1,IF(ISNUMBER($J185),$J185,$X185)))</f>
        <v/>
      </c>
      <c r="Z185" s="63">
        <f>IF($T185="","",IF(AND(ISNUMBER($F185),$F185&lt;=IF($Q185=MesCiclo,InicioCiclo,$Q185+MOD(2-WEEKDAY($Q185),7))+27),1,IF(ISNUMBER($K185),$K185,$Y185)))</f>
        <v/>
      </c>
      <c r="AA185" s="63">
        <f>IF($T185="","",IF(AND(ISNUMBER($F185),$F185&lt;=IF($Q185=MesCiclo,InicioCiclo,$Q185+MOD(2-WEEKDAY($Q185),7))+6),1,IF(N($U185)&gt;0,AVERAGEIFS($W$5:$W$1000,$S$5:$S$1000,ROW(),$T$5:$T$1000,"Sub"),$W185)))</f>
        <v/>
      </c>
      <c r="AB185" s="63">
        <f>IF($T185="","",IF(AND(ISNUMBER($F185),$F185&lt;=IF($Q185=MesCiclo,InicioCiclo,$Q185+MOD(2-WEEKDAY($Q185),7))+13),1,IF(N($U185)&gt;0,AVERAGEIFS($X$5:$X$1000,$S$5:$S$1000,ROW(),$T$5:$T$1000,"Sub"),$X185)))</f>
        <v/>
      </c>
      <c r="AC185" s="63">
        <f>IF($T185="","",IF(AND(ISNUMBER($F185),$F185&lt;=IF($Q185=MesCiclo,InicioCiclo,$Q185+MOD(2-WEEKDAY($Q185),7))+20),1,IF(N($U185)&gt;0,AVERAGEIFS($Y$5:$Y$1000,$S$5:$S$1000,ROW(),$T$5:$T$1000,"Sub"),$Y185)))</f>
        <v/>
      </c>
      <c r="AD185" s="63">
        <f>IF($T185="","",IF(AND(ISNUMBER($F185),$F185&lt;=IF($Q185=MesCiclo,InicioCiclo,$Q185+MOD(2-WEEKDAY($Q185),7))+27),1,IF(N($U185)&gt;0,AVERAGEIFS($Z$5:$Z$1000,$S$5:$S$1000,ROW(),$T$5:$T$1000,"Sub"),$Z185)))</f>
        <v/>
      </c>
      <c r="AE185" s="63">
        <f>IF($T185&lt;&gt;"Macro","",IF(COUNTIFS($Q$5:$Q$1000,$Q185,$T$5:$T$1000,"Macro",$G$5:$G$1000,"&gt;0")=0,1/COUNTIFS($Q$5:$Q$1000,$Q185,$T$5:$T$1000,"Macro"),IF(AND(ISNUMBER($G185),N($G185)&gt;0),$G185,SUMIFS($G$5:$G$1000,$Q$5:$Q$1000,$Q185,$T$5:$T$1000,"Macro")/COUNTIFS($Q$5:$Q$1000,$Q185,$T$5:$T$1000,"Macro",$G$5:$G$1000,"&gt;0"))/(COUNTIFS($Q$5:$Q$1000,$Q185,$T$5:$T$1000,"Macro")*SUMIFS($G$5:$G$1000,$Q$5:$Q$1000,$Q185,$T$5:$T$1000,"Macro")/COUNTIFS($Q$5:$Q$1000,$Q185,$T$5:$T$1000,"Macro",$G$5:$G$1000,"&gt;0"))))</f>
        <v/>
      </c>
    </row>
    <row r="186">
      <c r="A186" s="55">
        <f>IF(NOT((COUNTA($B186:$K186)+COUNTA($O186))&gt;0),"",IF($T186="Macro",COUNTIFS($T$5:$T186,"Macro",$Q$5:$Q186,$Q186),IF(N($S186)=0,"?",COUNTIFS(INDEX($T$5:$T$1000,1):INDEX($T$5:$T$1000,$S186-4),"Macro",INDEX($Q$5:$Q$1000,1):INDEX($Q$5:$Q$1000,$S186-4),INDEX($Q$5:$Q$1000,$S186-4))&amp;"."&amp;COUNTIFS($S$5:$S186,$S186,$T$5:$T186,"Sub"))))</f>
        <v/>
      </c>
      <c r="B186" s="56" t="n"/>
      <c r="C186" s="57" t="n"/>
      <c r="D186" s="58" t="n"/>
      <c r="E186" s="58" t="n"/>
      <c r="F186" s="58" t="n"/>
      <c r="G186" s="59" t="n"/>
      <c r="H186" s="59" t="n"/>
      <c r="I186" s="59" t="n"/>
      <c r="J186" s="59" t="n"/>
      <c r="K186" s="59" t="n"/>
      <c r="L186" s="60">
        <f>IF(NOT((COUNTA($B186:$K186)+COUNTA($O186))&gt;0),"",IF(ISNUMBER($F186),1,IF(N($U186)&gt;0,AVERAGEIFS($V$5:$V$1000,$S$5:$S$1000,ROW(),$T$5:$T$1000,"Sub"),$V186)))</f>
        <v/>
      </c>
      <c r="M186" s="55">
        <f>IF($L186="","",IF($L186&gt;=1,"Completado",IF($L186&gt;0,"En curso","Pendiente")))</f>
        <v/>
      </c>
      <c r="N186" s="55">
        <f>IF(NOT((COUNTA($B186:$K186)+COUNTA($O186))&gt;0),"",IF(ISNUMBER($F186),IF(AND(ISNUMBER($E186),$F186&gt;$E186),"Cumplida con "&amp;($F186-$E186)&amp;IF($F186-$E186=1," día"," días")&amp;" de retraso","Cumplida"),IF(N($L186)&gt;=1,"Cumplida",IF(NOT(ISNUMBER($E186)),"Sin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plazo")))))))</f>
        <v/>
      </c>
      <c r="O186" s="57" t="n"/>
      <c r="P186" s="61">
        <f>IF(NOT((COUNTA($B186:$K186)+COUNTA($O186))&gt;0),"",IF((IF($C186="","Falta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",""))="","✔ OK","⚠ "&amp;LEFT(IF($C186="","Falta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",""),LEN(IF($C186="","Falta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",""))-3)))</f>
        <v/>
      </c>
      <c r="Q186" s="62">
        <f>IF(NOT((COUNTA($B186:$K186)+COUNTA($O186))&gt;0),"",IF(AND($T186="Sub",N($S186)&gt;0),IF(ISNUMBER(INDEX($D$5:$D$1000,$S186-4)),DATE(YEAR(INDEX($D$5:$D$1000,$S186-4)),MONTH(INDEX($D$5:$D$1000,$S186-4)),1),IF(ISNUMBER(INDEX($E$5:$E$1000,$S186-4)),DATE(YEAR(INDEX($E$5:$E$1000,$S186-4)),MONTH(INDEX($E$5:$E$1000,$S186-4)),1),MesCiclo)),IF(ISNUMBER($D186),DATE(YEAR($D186),MONTH($D186),1),IF(ISNUMBER($E186),DATE(YEAR($E186),MONTH($E186),1),MesCiclo))))</f>
        <v/>
      </c>
      <c r="R186" s="63">
        <f>IF(OR($Q186="",$Q186&lt;&gt;MesCiclo),"",COUNTIF($Q$5:$Q186,MesCiclo))</f>
        <v/>
      </c>
      <c r="S186" s="63">
        <f>IF($T186="","",IF($T186="Macro",ROW(),IFERROR(LOOKUP(2,1/($T$5:$T186="Macro"),ROW($T$5:$T186)),0)))</f>
        <v/>
      </c>
      <c r="T186" s="63">
        <f>IF(NOT((COUNTA($B186:$K186)+COUNTA($O186))&gt;0),"",IF($B186="Subactividad","Sub","Macro"))</f>
        <v/>
      </c>
      <c r="U186" s="63">
        <f>IF($T186="Macro",COUNTIFS($S$5:$S$1000,ROW(),$T$5:$T$1000,"Sub"),"")</f>
        <v/>
      </c>
      <c r="V186" s="63">
        <f>IF($T186="","",IF(ISNUMBER($F186),1,IFERROR(LOOKUP(2,1/($H186:$K186&lt;&gt;""),$H186:$K186),0)))</f>
        <v/>
      </c>
      <c r="W186" s="63">
        <f>IF($T186="","",IF(AND(ISNUMBER($F186),$F186&lt;=IF($Q186=MesCiclo,InicioCiclo,$Q186+MOD(2-WEEKDAY($Q186),7))+6),1,IF(ISNUMBER($H186),$H186,0)))</f>
        <v/>
      </c>
      <c r="X186" s="63">
        <f>IF($T186="","",IF(AND(ISNUMBER($F186),$F186&lt;=IF($Q186=MesCiclo,InicioCiclo,$Q186+MOD(2-WEEKDAY($Q186),7))+13),1,IF(ISNUMBER($I186),$I186,$W186)))</f>
        <v/>
      </c>
      <c r="Y186" s="63">
        <f>IF($T186="","",IF(AND(ISNUMBER($F186),$F186&lt;=IF($Q186=MesCiclo,InicioCiclo,$Q186+MOD(2-WEEKDAY($Q186),7))+20),1,IF(ISNUMBER($J186),$J186,$X186)))</f>
        <v/>
      </c>
      <c r="Z186" s="63">
        <f>IF($T186="","",IF(AND(ISNUMBER($F186),$F186&lt;=IF($Q186=MesCiclo,InicioCiclo,$Q186+MOD(2-WEEKDAY($Q186),7))+27),1,IF(ISNUMBER($K186),$K186,$Y186)))</f>
        <v/>
      </c>
      <c r="AA186" s="63">
        <f>IF($T186="","",IF(AND(ISNUMBER($F186),$F186&lt;=IF($Q186=MesCiclo,InicioCiclo,$Q186+MOD(2-WEEKDAY($Q186),7))+6),1,IF(N($U186)&gt;0,AVERAGEIFS($W$5:$W$1000,$S$5:$S$1000,ROW(),$T$5:$T$1000,"Sub"),$W186)))</f>
        <v/>
      </c>
      <c r="AB186" s="63">
        <f>IF($T186="","",IF(AND(ISNUMBER($F186),$F186&lt;=IF($Q186=MesCiclo,InicioCiclo,$Q186+MOD(2-WEEKDAY($Q186),7))+13),1,IF(N($U186)&gt;0,AVERAGEIFS($X$5:$X$1000,$S$5:$S$1000,ROW(),$T$5:$T$1000,"Sub"),$X186)))</f>
        <v/>
      </c>
      <c r="AC186" s="63">
        <f>IF($T186="","",IF(AND(ISNUMBER($F186),$F186&lt;=IF($Q186=MesCiclo,InicioCiclo,$Q186+MOD(2-WEEKDAY($Q186),7))+20),1,IF(N($U186)&gt;0,AVERAGEIFS($Y$5:$Y$1000,$S$5:$S$1000,ROW(),$T$5:$T$1000,"Sub"),$Y186)))</f>
        <v/>
      </c>
      <c r="AD186" s="63">
        <f>IF($T186="","",IF(AND(ISNUMBER($F186),$F186&lt;=IF($Q186=MesCiclo,InicioCiclo,$Q186+MOD(2-WEEKDAY($Q186),7))+27),1,IF(N($U186)&gt;0,AVERAGEIFS($Z$5:$Z$1000,$S$5:$S$1000,ROW(),$T$5:$T$1000,"Sub"),$Z186)))</f>
        <v/>
      </c>
      <c r="AE186" s="63">
        <f>IF($T186&lt;&gt;"Macro","",IF(COUNTIFS($Q$5:$Q$1000,$Q186,$T$5:$T$1000,"Macro",$G$5:$G$1000,"&gt;0")=0,1/COUNTIFS($Q$5:$Q$1000,$Q186,$T$5:$T$1000,"Macro"),IF(AND(ISNUMBER($G186),N($G186)&gt;0),$G186,SUMIFS($G$5:$G$1000,$Q$5:$Q$1000,$Q186,$T$5:$T$1000,"Macro")/COUNTIFS($Q$5:$Q$1000,$Q186,$T$5:$T$1000,"Macro",$G$5:$G$1000,"&gt;0"))/(COUNTIFS($Q$5:$Q$1000,$Q186,$T$5:$T$1000,"Macro")*SUMIFS($G$5:$G$1000,$Q$5:$Q$1000,$Q186,$T$5:$T$1000,"Macro")/COUNTIFS($Q$5:$Q$1000,$Q186,$T$5:$T$1000,"Macro",$G$5:$G$1000,"&gt;0"))))</f>
        <v/>
      </c>
    </row>
    <row r="187">
      <c r="A187" s="55">
        <f>IF(NOT((COUNTA($B187:$K187)+COUNTA($O187))&gt;0),"",IF($T187="Macro",COUNTIFS($T$5:$T187,"Macro",$Q$5:$Q187,$Q187),IF(N($S187)=0,"?",COUNTIFS(INDEX($T$5:$T$1000,1):INDEX($T$5:$T$1000,$S187-4),"Macro",INDEX($Q$5:$Q$1000,1):INDEX($Q$5:$Q$1000,$S187-4),INDEX($Q$5:$Q$1000,$S187-4))&amp;"."&amp;COUNTIFS($S$5:$S187,$S187,$T$5:$T187,"Sub"))))</f>
        <v/>
      </c>
      <c r="B187" s="56" t="n"/>
      <c r="C187" s="57" t="n"/>
      <c r="D187" s="58" t="n"/>
      <c r="E187" s="58" t="n"/>
      <c r="F187" s="58" t="n"/>
      <c r="G187" s="59" t="n"/>
      <c r="H187" s="59" t="n"/>
      <c r="I187" s="59" t="n"/>
      <c r="J187" s="59" t="n"/>
      <c r="K187" s="59" t="n"/>
      <c r="L187" s="60">
        <f>IF(NOT((COUNTA($B187:$K187)+COUNTA($O187))&gt;0),"",IF(ISNUMBER($F187),1,IF(N($U187)&gt;0,AVERAGEIFS($V$5:$V$1000,$S$5:$S$1000,ROW(),$T$5:$T$1000,"Sub"),$V187)))</f>
        <v/>
      </c>
      <c r="M187" s="55">
        <f>IF($L187="","",IF($L187&gt;=1,"Completado",IF($L187&gt;0,"En curso","Pendiente")))</f>
        <v/>
      </c>
      <c r="N187" s="55">
        <f>IF(NOT((COUNTA($B187:$K187)+COUNTA($O187))&gt;0),"",IF(ISNUMBER($F187),IF(AND(ISNUMBER($E187),$F187&gt;$E187),"Cumplida con "&amp;($F187-$E187)&amp;IF($F187-$E187=1," día"," días")&amp;" de retraso","Cumplida"),IF(N($L187)&gt;=1,"Cumplida",IF(NOT(ISNUMBER($E187)),"Sin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plazo")))))))</f>
        <v/>
      </c>
      <c r="O187" s="57" t="n"/>
      <c r="P187" s="61">
        <f>IF(NOT((COUNTA($B187:$K187)+COUNTA($O187))&gt;0),"",IF((IF($C187="","Falta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",""))="","✔ OK","⚠ "&amp;LEFT(IF($C187="","Falta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",""),LEN(IF($C187="","Falta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",""))-3)))</f>
        <v/>
      </c>
      <c r="Q187" s="62">
        <f>IF(NOT((COUNTA($B187:$K187)+COUNTA($O187))&gt;0),"",IF(AND($T187="Sub",N($S187)&gt;0),IF(ISNUMBER(INDEX($D$5:$D$1000,$S187-4)),DATE(YEAR(INDEX($D$5:$D$1000,$S187-4)),MONTH(INDEX($D$5:$D$1000,$S187-4)),1),IF(ISNUMBER(INDEX($E$5:$E$1000,$S187-4)),DATE(YEAR(INDEX($E$5:$E$1000,$S187-4)),MONTH(INDEX($E$5:$E$1000,$S187-4)),1),MesCiclo)),IF(ISNUMBER($D187),DATE(YEAR($D187),MONTH($D187),1),IF(ISNUMBER($E187),DATE(YEAR($E187),MONTH($E187),1),MesCiclo))))</f>
        <v/>
      </c>
      <c r="R187" s="63">
        <f>IF(OR($Q187="",$Q187&lt;&gt;MesCiclo),"",COUNTIF($Q$5:$Q187,MesCiclo))</f>
        <v/>
      </c>
      <c r="S187" s="63">
        <f>IF($T187="","",IF($T187="Macro",ROW(),IFERROR(LOOKUP(2,1/($T$5:$T187="Macro"),ROW($T$5:$T187)),0)))</f>
        <v/>
      </c>
      <c r="T187" s="63">
        <f>IF(NOT((COUNTA($B187:$K187)+COUNTA($O187))&gt;0),"",IF($B187="Subactividad","Sub","Macro"))</f>
        <v/>
      </c>
      <c r="U187" s="63">
        <f>IF($T187="Macro",COUNTIFS($S$5:$S$1000,ROW(),$T$5:$T$1000,"Sub"),"")</f>
        <v/>
      </c>
      <c r="V187" s="63">
        <f>IF($T187="","",IF(ISNUMBER($F187),1,IFERROR(LOOKUP(2,1/($H187:$K187&lt;&gt;""),$H187:$K187),0)))</f>
        <v/>
      </c>
      <c r="W187" s="63">
        <f>IF($T187="","",IF(AND(ISNUMBER($F187),$F187&lt;=IF($Q187=MesCiclo,InicioCiclo,$Q187+MOD(2-WEEKDAY($Q187),7))+6),1,IF(ISNUMBER($H187),$H187,0)))</f>
        <v/>
      </c>
      <c r="X187" s="63">
        <f>IF($T187="","",IF(AND(ISNUMBER($F187),$F187&lt;=IF($Q187=MesCiclo,InicioCiclo,$Q187+MOD(2-WEEKDAY($Q187),7))+13),1,IF(ISNUMBER($I187),$I187,$W187)))</f>
        <v/>
      </c>
      <c r="Y187" s="63">
        <f>IF($T187="","",IF(AND(ISNUMBER($F187),$F187&lt;=IF($Q187=MesCiclo,InicioCiclo,$Q187+MOD(2-WEEKDAY($Q187),7))+20),1,IF(ISNUMBER($J187),$J187,$X187)))</f>
        <v/>
      </c>
      <c r="Z187" s="63">
        <f>IF($T187="","",IF(AND(ISNUMBER($F187),$F187&lt;=IF($Q187=MesCiclo,InicioCiclo,$Q187+MOD(2-WEEKDAY($Q187),7))+27),1,IF(ISNUMBER($K187),$K187,$Y187)))</f>
        <v/>
      </c>
      <c r="AA187" s="63">
        <f>IF($T187="","",IF(AND(ISNUMBER($F187),$F187&lt;=IF($Q187=MesCiclo,InicioCiclo,$Q187+MOD(2-WEEKDAY($Q187),7))+6),1,IF(N($U187)&gt;0,AVERAGEIFS($W$5:$W$1000,$S$5:$S$1000,ROW(),$T$5:$T$1000,"Sub"),$W187)))</f>
        <v/>
      </c>
      <c r="AB187" s="63">
        <f>IF($T187="","",IF(AND(ISNUMBER($F187),$F187&lt;=IF($Q187=MesCiclo,InicioCiclo,$Q187+MOD(2-WEEKDAY($Q187),7))+13),1,IF(N($U187)&gt;0,AVERAGEIFS($X$5:$X$1000,$S$5:$S$1000,ROW(),$T$5:$T$1000,"Sub"),$X187)))</f>
        <v/>
      </c>
      <c r="AC187" s="63">
        <f>IF($T187="","",IF(AND(ISNUMBER($F187),$F187&lt;=IF($Q187=MesCiclo,InicioCiclo,$Q187+MOD(2-WEEKDAY($Q187),7))+20),1,IF(N($U187)&gt;0,AVERAGEIFS($Y$5:$Y$1000,$S$5:$S$1000,ROW(),$T$5:$T$1000,"Sub"),$Y187)))</f>
        <v/>
      </c>
      <c r="AD187" s="63">
        <f>IF($T187="","",IF(AND(ISNUMBER($F187),$F187&lt;=IF($Q187=MesCiclo,InicioCiclo,$Q187+MOD(2-WEEKDAY($Q187),7))+27),1,IF(N($U187)&gt;0,AVERAGEIFS($Z$5:$Z$1000,$S$5:$S$1000,ROW(),$T$5:$T$1000,"Sub"),$Z187)))</f>
        <v/>
      </c>
      <c r="AE187" s="63">
        <f>IF($T187&lt;&gt;"Macro","",IF(COUNTIFS($Q$5:$Q$1000,$Q187,$T$5:$T$1000,"Macro",$G$5:$G$1000,"&gt;0")=0,1/COUNTIFS($Q$5:$Q$1000,$Q187,$T$5:$T$1000,"Macro"),IF(AND(ISNUMBER($G187),N($G187)&gt;0),$G187,SUMIFS($G$5:$G$1000,$Q$5:$Q$1000,$Q187,$T$5:$T$1000,"Macro")/COUNTIFS($Q$5:$Q$1000,$Q187,$T$5:$T$1000,"Macro",$G$5:$G$1000,"&gt;0"))/(COUNTIFS($Q$5:$Q$1000,$Q187,$T$5:$T$1000,"Macro")*SUMIFS($G$5:$G$1000,$Q$5:$Q$1000,$Q187,$T$5:$T$1000,"Macro")/COUNTIFS($Q$5:$Q$1000,$Q187,$T$5:$T$1000,"Macro",$G$5:$G$1000,"&gt;0"))))</f>
        <v/>
      </c>
    </row>
    <row r="188">
      <c r="A188" s="55">
        <f>IF(NOT((COUNTA($B188:$K188)+COUNTA($O188))&gt;0),"",IF($T188="Macro",COUNTIFS($T$5:$T188,"Macro",$Q$5:$Q188,$Q188),IF(N($S188)=0,"?",COUNTIFS(INDEX($T$5:$T$1000,1):INDEX($T$5:$T$1000,$S188-4),"Macro",INDEX($Q$5:$Q$1000,1):INDEX($Q$5:$Q$1000,$S188-4),INDEX($Q$5:$Q$1000,$S188-4))&amp;"."&amp;COUNTIFS($S$5:$S188,$S188,$T$5:$T188,"Sub"))))</f>
        <v/>
      </c>
      <c r="B188" s="56" t="n"/>
      <c r="C188" s="57" t="n"/>
      <c r="D188" s="58" t="n"/>
      <c r="E188" s="58" t="n"/>
      <c r="F188" s="58" t="n"/>
      <c r="G188" s="59" t="n"/>
      <c r="H188" s="59" t="n"/>
      <c r="I188" s="59" t="n"/>
      <c r="J188" s="59" t="n"/>
      <c r="K188" s="59" t="n"/>
      <c r="L188" s="60">
        <f>IF(NOT((COUNTA($B188:$K188)+COUNTA($O188))&gt;0),"",IF(ISNUMBER($F188),1,IF(N($U188)&gt;0,AVERAGEIFS($V$5:$V$1000,$S$5:$S$1000,ROW(),$T$5:$T$1000,"Sub"),$V188)))</f>
        <v/>
      </c>
      <c r="M188" s="55">
        <f>IF($L188="","",IF($L188&gt;=1,"Completado",IF($L188&gt;0,"En curso","Pendiente")))</f>
        <v/>
      </c>
      <c r="N188" s="55">
        <f>IF(NOT((COUNTA($B188:$K188)+COUNTA($O188))&gt;0),"",IF(ISNUMBER($F188),IF(AND(ISNUMBER($E188),$F188&gt;$E188),"Cumplida con "&amp;($F188-$E188)&amp;IF($F188-$E188=1," día"," días")&amp;" de retraso","Cumplida"),IF(N($L188)&gt;=1,"Cumplida",IF(NOT(ISNUMBER($E188)),"Sin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plazo")))))))</f>
        <v/>
      </c>
      <c r="O188" s="57" t="n"/>
      <c r="P188" s="61">
        <f>IF(NOT((COUNTA($B188:$K188)+COUNTA($O188))&gt;0),"",IF((IF($C188="","Falta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",""))="","✔ OK","⚠ "&amp;LEFT(IF($C188="","Falta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",""),LEN(IF($C188="","Falta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",""))-3)))</f>
        <v/>
      </c>
      <c r="Q188" s="62">
        <f>IF(NOT((COUNTA($B188:$K188)+COUNTA($O188))&gt;0),"",IF(AND($T188="Sub",N($S188)&gt;0),IF(ISNUMBER(INDEX($D$5:$D$1000,$S188-4)),DATE(YEAR(INDEX($D$5:$D$1000,$S188-4)),MONTH(INDEX($D$5:$D$1000,$S188-4)),1),IF(ISNUMBER(INDEX($E$5:$E$1000,$S188-4)),DATE(YEAR(INDEX($E$5:$E$1000,$S188-4)),MONTH(INDEX($E$5:$E$1000,$S188-4)),1),MesCiclo)),IF(ISNUMBER($D188),DATE(YEAR($D188),MONTH($D188),1),IF(ISNUMBER($E188),DATE(YEAR($E188),MONTH($E188),1),MesCiclo))))</f>
        <v/>
      </c>
      <c r="R188" s="63">
        <f>IF(OR($Q188="",$Q188&lt;&gt;MesCiclo),"",COUNTIF($Q$5:$Q188,MesCiclo))</f>
        <v/>
      </c>
      <c r="S188" s="63">
        <f>IF($T188="","",IF($T188="Macro",ROW(),IFERROR(LOOKUP(2,1/($T$5:$T188="Macro"),ROW($T$5:$T188)),0)))</f>
        <v/>
      </c>
      <c r="T188" s="63">
        <f>IF(NOT((COUNTA($B188:$K188)+COUNTA($O188))&gt;0),"",IF($B188="Subactividad","Sub","Macro"))</f>
        <v/>
      </c>
      <c r="U188" s="63">
        <f>IF($T188="Macro",COUNTIFS($S$5:$S$1000,ROW(),$T$5:$T$1000,"Sub"),"")</f>
        <v/>
      </c>
      <c r="V188" s="63">
        <f>IF($T188="","",IF(ISNUMBER($F188),1,IFERROR(LOOKUP(2,1/($H188:$K188&lt;&gt;""),$H188:$K188),0)))</f>
        <v/>
      </c>
      <c r="W188" s="63">
        <f>IF($T188="","",IF(AND(ISNUMBER($F188),$F188&lt;=IF($Q188=MesCiclo,InicioCiclo,$Q188+MOD(2-WEEKDAY($Q188),7))+6),1,IF(ISNUMBER($H188),$H188,0)))</f>
        <v/>
      </c>
      <c r="X188" s="63">
        <f>IF($T188="","",IF(AND(ISNUMBER($F188),$F188&lt;=IF($Q188=MesCiclo,InicioCiclo,$Q188+MOD(2-WEEKDAY($Q188),7))+13),1,IF(ISNUMBER($I188),$I188,$W188)))</f>
        <v/>
      </c>
      <c r="Y188" s="63">
        <f>IF($T188="","",IF(AND(ISNUMBER($F188),$F188&lt;=IF($Q188=MesCiclo,InicioCiclo,$Q188+MOD(2-WEEKDAY($Q188),7))+20),1,IF(ISNUMBER($J188),$J188,$X188)))</f>
        <v/>
      </c>
      <c r="Z188" s="63">
        <f>IF($T188="","",IF(AND(ISNUMBER($F188),$F188&lt;=IF($Q188=MesCiclo,InicioCiclo,$Q188+MOD(2-WEEKDAY($Q188),7))+27),1,IF(ISNUMBER($K188),$K188,$Y188)))</f>
        <v/>
      </c>
      <c r="AA188" s="63">
        <f>IF($T188="","",IF(AND(ISNUMBER($F188),$F188&lt;=IF($Q188=MesCiclo,InicioCiclo,$Q188+MOD(2-WEEKDAY($Q188),7))+6),1,IF(N($U188)&gt;0,AVERAGEIFS($W$5:$W$1000,$S$5:$S$1000,ROW(),$T$5:$T$1000,"Sub"),$W188)))</f>
        <v/>
      </c>
      <c r="AB188" s="63">
        <f>IF($T188="","",IF(AND(ISNUMBER($F188),$F188&lt;=IF($Q188=MesCiclo,InicioCiclo,$Q188+MOD(2-WEEKDAY($Q188),7))+13),1,IF(N($U188)&gt;0,AVERAGEIFS($X$5:$X$1000,$S$5:$S$1000,ROW(),$T$5:$T$1000,"Sub"),$X188)))</f>
        <v/>
      </c>
      <c r="AC188" s="63">
        <f>IF($T188="","",IF(AND(ISNUMBER($F188),$F188&lt;=IF($Q188=MesCiclo,InicioCiclo,$Q188+MOD(2-WEEKDAY($Q188),7))+20),1,IF(N($U188)&gt;0,AVERAGEIFS($Y$5:$Y$1000,$S$5:$S$1000,ROW(),$T$5:$T$1000,"Sub"),$Y188)))</f>
        <v/>
      </c>
      <c r="AD188" s="63">
        <f>IF($T188="","",IF(AND(ISNUMBER($F188),$F188&lt;=IF($Q188=MesCiclo,InicioCiclo,$Q188+MOD(2-WEEKDAY($Q188),7))+27),1,IF(N($U188)&gt;0,AVERAGEIFS($Z$5:$Z$1000,$S$5:$S$1000,ROW(),$T$5:$T$1000,"Sub"),$Z188)))</f>
        <v/>
      </c>
      <c r="AE188" s="63">
        <f>IF($T188&lt;&gt;"Macro","",IF(COUNTIFS($Q$5:$Q$1000,$Q188,$T$5:$T$1000,"Macro",$G$5:$G$1000,"&gt;0")=0,1/COUNTIFS($Q$5:$Q$1000,$Q188,$T$5:$T$1000,"Macro"),IF(AND(ISNUMBER($G188),N($G188)&gt;0),$G188,SUMIFS($G$5:$G$1000,$Q$5:$Q$1000,$Q188,$T$5:$T$1000,"Macro")/COUNTIFS($Q$5:$Q$1000,$Q188,$T$5:$T$1000,"Macro",$G$5:$G$1000,"&gt;0"))/(COUNTIFS($Q$5:$Q$1000,$Q188,$T$5:$T$1000,"Macro")*SUMIFS($G$5:$G$1000,$Q$5:$Q$1000,$Q188,$T$5:$T$1000,"Macro")/COUNTIFS($Q$5:$Q$1000,$Q188,$T$5:$T$1000,"Macro",$G$5:$G$1000,"&gt;0"))))</f>
        <v/>
      </c>
    </row>
    <row r="189">
      <c r="A189" s="55">
        <f>IF(NOT((COUNTA($B189:$K189)+COUNTA($O189))&gt;0),"",IF($T189="Macro",COUNTIFS($T$5:$T189,"Macro",$Q$5:$Q189,$Q189),IF(N($S189)=0,"?",COUNTIFS(INDEX($T$5:$T$1000,1):INDEX($T$5:$T$1000,$S189-4),"Macro",INDEX($Q$5:$Q$1000,1):INDEX($Q$5:$Q$1000,$S189-4),INDEX($Q$5:$Q$1000,$S189-4))&amp;"."&amp;COUNTIFS($S$5:$S189,$S189,$T$5:$T189,"Sub"))))</f>
        <v/>
      </c>
      <c r="B189" s="56" t="n"/>
      <c r="C189" s="57" t="n"/>
      <c r="D189" s="58" t="n"/>
      <c r="E189" s="58" t="n"/>
      <c r="F189" s="58" t="n"/>
      <c r="G189" s="59" t="n"/>
      <c r="H189" s="59" t="n"/>
      <c r="I189" s="59" t="n"/>
      <c r="J189" s="59" t="n"/>
      <c r="K189" s="59" t="n"/>
      <c r="L189" s="60">
        <f>IF(NOT((COUNTA($B189:$K189)+COUNTA($O189))&gt;0),"",IF(ISNUMBER($F189),1,IF(N($U189)&gt;0,AVERAGEIFS($V$5:$V$1000,$S$5:$S$1000,ROW(),$T$5:$T$1000,"Sub"),$V189)))</f>
        <v/>
      </c>
      <c r="M189" s="55">
        <f>IF($L189="","",IF($L189&gt;=1,"Completado",IF($L189&gt;0,"En curso","Pendiente")))</f>
        <v/>
      </c>
      <c r="N189" s="55">
        <f>IF(NOT((COUNTA($B189:$K189)+COUNTA($O189))&gt;0),"",IF(ISNUMBER($F189),IF(AND(ISNUMBER($E189),$F189&gt;$E189),"Cumplida con "&amp;($F189-$E189)&amp;IF($F189-$E189=1," día"," días")&amp;" de retraso","Cumplida"),IF(N($L189)&gt;=1,"Cumplida",IF(NOT(ISNUMBER($E189)),"Sin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plazo")))))))</f>
        <v/>
      </c>
      <c r="O189" s="57" t="n"/>
      <c r="P189" s="61">
        <f>IF(NOT((COUNTA($B189:$K189)+COUNTA($O189))&gt;0),"",IF((IF($C189="","Falta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",""))="","✔ OK","⚠ "&amp;LEFT(IF($C189="","Falta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",""),LEN(IF($C189="","Falta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",""))-3)))</f>
        <v/>
      </c>
      <c r="Q189" s="62">
        <f>IF(NOT((COUNTA($B189:$K189)+COUNTA($O189))&gt;0),"",IF(AND($T189="Sub",N($S189)&gt;0),IF(ISNUMBER(INDEX($D$5:$D$1000,$S189-4)),DATE(YEAR(INDEX($D$5:$D$1000,$S189-4)),MONTH(INDEX($D$5:$D$1000,$S189-4)),1),IF(ISNUMBER(INDEX($E$5:$E$1000,$S189-4)),DATE(YEAR(INDEX($E$5:$E$1000,$S189-4)),MONTH(INDEX($E$5:$E$1000,$S189-4)),1),MesCiclo)),IF(ISNUMBER($D189),DATE(YEAR($D189),MONTH($D189),1),IF(ISNUMBER($E189),DATE(YEAR($E189),MONTH($E189),1),MesCiclo))))</f>
        <v/>
      </c>
      <c r="R189" s="63">
        <f>IF(OR($Q189="",$Q189&lt;&gt;MesCiclo),"",COUNTIF($Q$5:$Q189,MesCiclo))</f>
        <v/>
      </c>
      <c r="S189" s="63">
        <f>IF($T189="","",IF($T189="Macro",ROW(),IFERROR(LOOKUP(2,1/($T$5:$T189="Macro"),ROW($T$5:$T189)),0)))</f>
        <v/>
      </c>
      <c r="T189" s="63">
        <f>IF(NOT((COUNTA($B189:$K189)+COUNTA($O189))&gt;0),"",IF($B189="Subactividad","Sub","Macro"))</f>
        <v/>
      </c>
      <c r="U189" s="63">
        <f>IF($T189="Macro",COUNTIFS($S$5:$S$1000,ROW(),$T$5:$T$1000,"Sub"),"")</f>
        <v/>
      </c>
      <c r="V189" s="63">
        <f>IF($T189="","",IF(ISNUMBER($F189),1,IFERROR(LOOKUP(2,1/($H189:$K189&lt;&gt;""),$H189:$K189),0)))</f>
        <v/>
      </c>
      <c r="W189" s="63">
        <f>IF($T189="","",IF(AND(ISNUMBER($F189),$F189&lt;=IF($Q189=MesCiclo,InicioCiclo,$Q189+MOD(2-WEEKDAY($Q189),7))+6),1,IF(ISNUMBER($H189),$H189,0)))</f>
        <v/>
      </c>
      <c r="X189" s="63">
        <f>IF($T189="","",IF(AND(ISNUMBER($F189),$F189&lt;=IF($Q189=MesCiclo,InicioCiclo,$Q189+MOD(2-WEEKDAY($Q189),7))+13),1,IF(ISNUMBER($I189),$I189,$W189)))</f>
        <v/>
      </c>
      <c r="Y189" s="63">
        <f>IF($T189="","",IF(AND(ISNUMBER($F189),$F189&lt;=IF($Q189=MesCiclo,InicioCiclo,$Q189+MOD(2-WEEKDAY($Q189),7))+20),1,IF(ISNUMBER($J189),$J189,$X189)))</f>
        <v/>
      </c>
      <c r="Z189" s="63">
        <f>IF($T189="","",IF(AND(ISNUMBER($F189),$F189&lt;=IF($Q189=MesCiclo,InicioCiclo,$Q189+MOD(2-WEEKDAY($Q189),7))+27),1,IF(ISNUMBER($K189),$K189,$Y189)))</f>
        <v/>
      </c>
      <c r="AA189" s="63">
        <f>IF($T189="","",IF(AND(ISNUMBER($F189),$F189&lt;=IF($Q189=MesCiclo,InicioCiclo,$Q189+MOD(2-WEEKDAY($Q189),7))+6),1,IF(N($U189)&gt;0,AVERAGEIFS($W$5:$W$1000,$S$5:$S$1000,ROW(),$T$5:$T$1000,"Sub"),$W189)))</f>
        <v/>
      </c>
      <c r="AB189" s="63">
        <f>IF($T189="","",IF(AND(ISNUMBER($F189),$F189&lt;=IF($Q189=MesCiclo,InicioCiclo,$Q189+MOD(2-WEEKDAY($Q189),7))+13),1,IF(N($U189)&gt;0,AVERAGEIFS($X$5:$X$1000,$S$5:$S$1000,ROW(),$T$5:$T$1000,"Sub"),$X189)))</f>
        <v/>
      </c>
      <c r="AC189" s="63">
        <f>IF($T189="","",IF(AND(ISNUMBER($F189),$F189&lt;=IF($Q189=MesCiclo,InicioCiclo,$Q189+MOD(2-WEEKDAY($Q189),7))+20),1,IF(N($U189)&gt;0,AVERAGEIFS($Y$5:$Y$1000,$S$5:$S$1000,ROW(),$T$5:$T$1000,"Sub"),$Y189)))</f>
        <v/>
      </c>
      <c r="AD189" s="63">
        <f>IF($T189="","",IF(AND(ISNUMBER($F189),$F189&lt;=IF($Q189=MesCiclo,InicioCiclo,$Q189+MOD(2-WEEKDAY($Q189),7))+27),1,IF(N($U189)&gt;0,AVERAGEIFS($Z$5:$Z$1000,$S$5:$S$1000,ROW(),$T$5:$T$1000,"Sub"),$Z189)))</f>
        <v/>
      </c>
      <c r="AE189" s="63">
        <f>IF($T189&lt;&gt;"Macro","",IF(COUNTIFS($Q$5:$Q$1000,$Q189,$T$5:$T$1000,"Macro",$G$5:$G$1000,"&gt;0")=0,1/COUNTIFS($Q$5:$Q$1000,$Q189,$T$5:$T$1000,"Macro"),IF(AND(ISNUMBER($G189),N($G189)&gt;0),$G189,SUMIFS($G$5:$G$1000,$Q$5:$Q$1000,$Q189,$T$5:$T$1000,"Macro")/COUNTIFS($Q$5:$Q$1000,$Q189,$T$5:$T$1000,"Macro",$G$5:$G$1000,"&gt;0"))/(COUNTIFS($Q$5:$Q$1000,$Q189,$T$5:$T$1000,"Macro")*SUMIFS($G$5:$G$1000,$Q$5:$Q$1000,$Q189,$T$5:$T$1000,"Macro")/COUNTIFS($Q$5:$Q$1000,$Q189,$T$5:$T$1000,"Macro",$G$5:$G$1000,"&gt;0"))))</f>
        <v/>
      </c>
    </row>
    <row r="190">
      <c r="A190" s="55">
        <f>IF(NOT((COUNTA($B190:$K190)+COUNTA($O190))&gt;0),"",IF($T190="Macro",COUNTIFS($T$5:$T190,"Macro",$Q$5:$Q190,$Q190),IF(N($S190)=0,"?",COUNTIFS(INDEX($T$5:$T$1000,1):INDEX($T$5:$T$1000,$S190-4),"Macro",INDEX($Q$5:$Q$1000,1):INDEX($Q$5:$Q$1000,$S190-4),INDEX($Q$5:$Q$1000,$S190-4))&amp;"."&amp;COUNTIFS($S$5:$S190,$S190,$T$5:$T190,"Sub"))))</f>
        <v/>
      </c>
      <c r="B190" s="56" t="n"/>
      <c r="C190" s="57" t="n"/>
      <c r="D190" s="58" t="n"/>
      <c r="E190" s="58" t="n"/>
      <c r="F190" s="58" t="n"/>
      <c r="G190" s="59" t="n"/>
      <c r="H190" s="59" t="n"/>
      <c r="I190" s="59" t="n"/>
      <c r="J190" s="59" t="n"/>
      <c r="K190" s="59" t="n"/>
      <c r="L190" s="60">
        <f>IF(NOT((COUNTA($B190:$K190)+COUNTA($O190))&gt;0),"",IF(ISNUMBER($F190),1,IF(N($U190)&gt;0,AVERAGEIFS($V$5:$V$1000,$S$5:$S$1000,ROW(),$T$5:$T$1000,"Sub"),$V190)))</f>
        <v/>
      </c>
      <c r="M190" s="55">
        <f>IF($L190="","",IF($L190&gt;=1,"Completado",IF($L190&gt;0,"En curso","Pendiente")))</f>
        <v/>
      </c>
      <c r="N190" s="55">
        <f>IF(NOT((COUNTA($B190:$K190)+COUNTA($O190))&gt;0),"",IF(ISNUMBER($F190),IF(AND(ISNUMBER($E190),$F190&gt;$E190),"Cumplida con "&amp;($F190-$E190)&amp;IF($F190-$E190=1," día"," días")&amp;" de retraso","Cumplida"),IF(N($L190)&gt;=1,"Cumplida",IF(NOT(ISNUMBER($E190)),"Sin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plazo")))))))</f>
        <v/>
      </c>
      <c r="O190" s="57" t="n"/>
      <c r="P190" s="61">
        <f>IF(NOT((COUNTA($B190:$K190)+COUNTA($O190))&gt;0),"",IF((IF($C190="","Falta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",""))="","✔ OK","⚠ "&amp;LEFT(IF($C190="","Falta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",""),LEN(IF($C190="","Falta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",""))-3)))</f>
        <v/>
      </c>
      <c r="Q190" s="62">
        <f>IF(NOT((COUNTA($B190:$K190)+COUNTA($O190))&gt;0),"",IF(AND($T190="Sub",N($S190)&gt;0),IF(ISNUMBER(INDEX($D$5:$D$1000,$S190-4)),DATE(YEAR(INDEX($D$5:$D$1000,$S190-4)),MONTH(INDEX($D$5:$D$1000,$S190-4)),1),IF(ISNUMBER(INDEX($E$5:$E$1000,$S190-4)),DATE(YEAR(INDEX($E$5:$E$1000,$S190-4)),MONTH(INDEX($E$5:$E$1000,$S190-4)),1),MesCiclo)),IF(ISNUMBER($D190),DATE(YEAR($D190),MONTH($D190),1),IF(ISNUMBER($E190),DATE(YEAR($E190),MONTH($E190),1),MesCiclo))))</f>
        <v/>
      </c>
      <c r="R190" s="63">
        <f>IF(OR($Q190="",$Q190&lt;&gt;MesCiclo),"",COUNTIF($Q$5:$Q190,MesCiclo))</f>
        <v/>
      </c>
      <c r="S190" s="63">
        <f>IF($T190="","",IF($T190="Macro",ROW(),IFERROR(LOOKUP(2,1/($T$5:$T190="Macro"),ROW($T$5:$T190)),0)))</f>
        <v/>
      </c>
      <c r="T190" s="63">
        <f>IF(NOT((COUNTA($B190:$K190)+COUNTA($O190))&gt;0),"",IF($B190="Subactividad","Sub","Macro"))</f>
        <v/>
      </c>
      <c r="U190" s="63">
        <f>IF($T190="Macro",COUNTIFS($S$5:$S$1000,ROW(),$T$5:$T$1000,"Sub"),"")</f>
        <v/>
      </c>
      <c r="V190" s="63">
        <f>IF($T190="","",IF(ISNUMBER($F190),1,IFERROR(LOOKUP(2,1/($H190:$K190&lt;&gt;""),$H190:$K190),0)))</f>
        <v/>
      </c>
      <c r="W190" s="63">
        <f>IF($T190="","",IF(AND(ISNUMBER($F190),$F190&lt;=IF($Q190=MesCiclo,InicioCiclo,$Q190+MOD(2-WEEKDAY($Q190),7))+6),1,IF(ISNUMBER($H190),$H190,0)))</f>
        <v/>
      </c>
      <c r="X190" s="63">
        <f>IF($T190="","",IF(AND(ISNUMBER($F190),$F190&lt;=IF($Q190=MesCiclo,InicioCiclo,$Q190+MOD(2-WEEKDAY($Q190),7))+13),1,IF(ISNUMBER($I190),$I190,$W190)))</f>
        <v/>
      </c>
      <c r="Y190" s="63">
        <f>IF($T190="","",IF(AND(ISNUMBER($F190),$F190&lt;=IF($Q190=MesCiclo,InicioCiclo,$Q190+MOD(2-WEEKDAY($Q190),7))+20),1,IF(ISNUMBER($J190),$J190,$X190)))</f>
        <v/>
      </c>
      <c r="Z190" s="63">
        <f>IF($T190="","",IF(AND(ISNUMBER($F190),$F190&lt;=IF($Q190=MesCiclo,InicioCiclo,$Q190+MOD(2-WEEKDAY($Q190),7))+27),1,IF(ISNUMBER($K190),$K190,$Y190)))</f>
        <v/>
      </c>
      <c r="AA190" s="63">
        <f>IF($T190="","",IF(AND(ISNUMBER($F190),$F190&lt;=IF($Q190=MesCiclo,InicioCiclo,$Q190+MOD(2-WEEKDAY($Q190),7))+6),1,IF(N($U190)&gt;0,AVERAGEIFS($W$5:$W$1000,$S$5:$S$1000,ROW(),$T$5:$T$1000,"Sub"),$W190)))</f>
        <v/>
      </c>
      <c r="AB190" s="63">
        <f>IF($T190="","",IF(AND(ISNUMBER($F190),$F190&lt;=IF($Q190=MesCiclo,InicioCiclo,$Q190+MOD(2-WEEKDAY($Q190),7))+13),1,IF(N($U190)&gt;0,AVERAGEIFS($X$5:$X$1000,$S$5:$S$1000,ROW(),$T$5:$T$1000,"Sub"),$X190)))</f>
        <v/>
      </c>
      <c r="AC190" s="63">
        <f>IF($T190="","",IF(AND(ISNUMBER($F190),$F190&lt;=IF($Q190=MesCiclo,InicioCiclo,$Q190+MOD(2-WEEKDAY($Q190),7))+20),1,IF(N($U190)&gt;0,AVERAGEIFS($Y$5:$Y$1000,$S$5:$S$1000,ROW(),$T$5:$T$1000,"Sub"),$Y190)))</f>
        <v/>
      </c>
      <c r="AD190" s="63">
        <f>IF($T190="","",IF(AND(ISNUMBER($F190),$F190&lt;=IF($Q190=MesCiclo,InicioCiclo,$Q190+MOD(2-WEEKDAY($Q190),7))+27),1,IF(N($U190)&gt;0,AVERAGEIFS($Z$5:$Z$1000,$S$5:$S$1000,ROW(),$T$5:$T$1000,"Sub"),$Z190)))</f>
        <v/>
      </c>
      <c r="AE190" s="63">
        <f>IF($T190&lt;&gt;"Macro","",IF(COUNTIFS($Q$5:$Q$1000,$Q190,$T$5:$T$1000,"Macro",$G$5:$G$1000,"&gt;0")=0,1/COUNTIFS($Q$5:$Q$1000,$Q190,$T$5:$T$1000,"Macro"),IF(AND(ISNUMBER($G190),N($G190)&gt;0),$G190,SUMIFS($G$5:$G$1000,$Q$5:$Q$1000,$Q190,$T$5:$T$1000,"Macro")/COUNTIFS($Q$5:$Q$1000,$Q190,$T$5:$T$1000,"Macro",$G$5:$G$1000,"&gt;0"))/(COUNTIFS($Q$5:$Q$1000,$Q190,$T$5:$T$1000,"Macro")*SUMIFS($G$5:$G$1000,$Q$5:$Q$1000,$Q190,$T$5:$T$1000,"Macro")/COUNTIFS($Q$5:$Q$1000,$Q190,$T$5:$T$1000,"Macro",$G$5:$G$1000,"&gt;0"))))</f>
        <v/>
      </c>
    </row>
    <row r="191">
      <c r="A191" s="55">
        <f>IF(NOT((COUNTA($B191:$K191)+COUNTA($O191))&gt;0),"",IF($T191="Macro",COUNTIFS($T$5:$T191,"Macro",$Q$5:$Q191,$Q191),IF(N($S191)=0,"?",COUNTIFS(INDEX($T$5:$T$1000,1):INDEX($T$5:$T$1000,$S191-4),"Macro",INDEX($Q$5:$Q$1000,1):INDEX($Q$5:$Q$1000,$S191-4),INDEX($Q$5:$Q$1000,$S191-4))&amp;"."&amp;COUNTIFS($S$5:$S191,$S191,$T$5:$T191,"Sub"))))</f>
        <v/>
      </c>
      <c r="B191" s="56" t="n"/>
      <c r="C191" s="57" t="n"/>
      <c r="D191" s="58" t="n"/>
      <c r="E191" s="58" t="n"/>
      <c r="F191" s="58" t="n"/>
      <c r="G191" s="59" t="n"/>
      <c r="H191" s="59" t="n"/>
      <c r="I191" s="59" t="n"/>
      <c r="J191" s="59" t="n"/>
      <c r="K191" s="59" t="n"/>
      <c r="L191" s="60">
        <f>IF(NOT((COUNTA($B191:$K191)+COUNTA($O191))&gt;0),"",IF(ISNUMBER($F191),1,IF(N($U191)&gt;0,AVERAGEIFS($V$5:$V$1000,$S$5:$S$1000,ROW(),$T$5:$T$1000,"Sub"),$V191)))</f>
        <v/>
      </c>
      <c r="M191" s="55">
        <f>IF($L191="","",IF($L191&gt;=1,"Completado",IF($L191&gt;0,"En curso","Pendiente")))</f>
        <v/>
      </c>
      <c r="N191" s="55">
        <f>IF(NOT((COUNTA($B191:$K191)+COUNTA($O191))&gt;0),"",IF(ISNUMBER($F191),IF(AND(ISNUMBER($E191),$F191&gt;$E191),"Cumplida con "&amp;($F191-$E191)&amp;IF($F191-$E191=1," día"," días")&amp;" de retraso","Cumplida"),IF(N($L191)&gt;=1,"Cumplida",IF(NOT(ISNUMBER($E191)),"Sin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plazo")))))))</f>
        <v/>
      </c>
      <c r="O191" s="57" t="n"/>
      <c r="P191" s="61">
        <f>IF(NOT((COUNTA($B191:$K191)+COUNTA($O191))&gt;0),"",IF((IF($C191="","Falta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",""))="","✔ OK","⚠ "&amp;LEFT(IF($C191="","Falta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",""),LEN(IF($C191="","Falta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",""))-3)))</f>
        <v/>
      </c>
      <c r="Q191" s="62">
        <f>IF(NOT((COUNTA($B191:$K191)+COUNTA($O191))&gt;0),"",IF(AND($T191="Sub",N($S191)&gt;0),IF(ISNUMBER(INDEX($D$5:$D$1000,$S191-4)),DATE(YEAR(INDEX($D$5:$D$1000,$S191-4)),MONTH(INDEX($D$5:$D$1000,$S191-4)),1),IF(ISNUMBER(INDEX($E$5:$E$1000,$S191-4)),DATE(YEAR(INDEX($E$5:$E$1000,$S191-4)),MONTH(INDEX($E$5:$E$1000,$S191-4)),1),MesCiclo)),IF(ISNUMBER($D191),DATE(YEAR($D191),MONTH($D191),1),IF(ISNUMBER($E191),DATE(YEAR($E191),MONTH($E191),1),MesCiclo))))</f>
        <v/>
      </c>
      <c r="R191" s="63">
        <f>IF(OR($Q191="",$Q191&lt;&gt;MesCiclo),"",COUNTIF($Q$5:$Q191,MesCiclo))</f>
        <v/>
      </c>
      <c r="S191" s="63">
        <f>IF($T191="","",IF($T191="Macro",ROW(),IFERROR(LOOKUP(2,1/($T$5:$T191="Macro"),ROW($T$5:$T191)),0)))</f>
        <v/>
      </c>
      <c r="T191" s="63">
        <f>IF(NOT((COUNTA($B191:$K191)+COUNTA($O191))&gt;0),"",IF($B191="Subactividad","Sub","Macro"))</f>
        <v/>
      </c>
      <c r="U191" s="63">
        <f>IF($T191="Macro",COUNTIFS($S$5:$S$1000,ROW(),$T$5:$T$1000,"Sub"),"")</f>
        <v/>
      </c>
      <c r="V191" s="63">
        <f>IF($T191="","",IF(ISNUMBER($F191),1,IFERROR(LOOKUP(2,1/($H191:$K191&lt;&gt;""),$H191:$K191),0)))</f>
        <v/>
      </c>
      <c r="W191" s="63">
        <f>IF($T191="","",IF(AND(ISNUMBER($F191),$F191&lt;=IF($Q191=MesCiclo,InicioCiclo,$Q191+MOD(2-WEEKDAY($Q191),7))+6),1,IF(ISNUMBER($H191),$H191,0)))</f>
        <v/>
      </c>
      <c r="X191" s="63">
        <f>IF($T191="","",IF(AND(ISNUMBER($F191),$F191&lt;=IF($Q191=MesCiclo,InicioCiclo,$Q191+MOD(2-WEEKDAY($Q191),7))+13),1,IF(ISNUMBER($I191),$I191,$W191)))</f>
        <v/>
      </c>
      <c r="Y191" s="63">
        <f>IF($T191="","",IF(AND(ISNUMBER($F191),$F191&lt;=IF($Q191=MesCiclo,InicioCiclo,$Q191+MOD(2-WEEKDAY($Q191),7))+20),1,IF(ISNUMBER($J191),$J191,$X191)))</f>
        <v/>
      </c>
      <c r="Z191" s="63">
        <f>IF($T191="","",IF(AND(ISNUMBER($F191),$F191&lt;=IF($Q191=MesCiclo,InicioCiclo,$Q191+MOD(2-WEEKDAY($Q191),7))+27),1,IF(ISNUMBER($K191),$K191,$Y191)))</f>
        <v/>
      </c>
      <c r="AA191" s="63">
        <f>IF($T191="","",IF(AND(ISNUMBER($F191),$F191&lt;=IF($Q191=MesCiclo,InicioCiclo,$Q191+MOD(2-WEEKDAY($Q191),7))+6),1,IF(N($U191)&gt;0,AVERAGEIFS($W$5:$W$1000,$S$5:$S$1000,ROW(),$T$5:$T$1000,"Sub"),$W191)))</f>
        <v/>
      </c>
      <c r="AB191" s="63">
        <f>IF($T191="","",IF(AND(ISNUMBER($F191),$F191&lt;=IF($Q191=MesCiclo,InicioCiclo,$Q191+MOD(2-WEEKDAY($Q191),7))+13),1,IF(N($U191)&gt;0,AVERAGEIFS($X$5:$X$1000,$S$5:$S$1000,ROW(),$T$5:$T$1000,"Sub"),$X191)))</f>
        <v/>
      </c>
      <c r="AC191" s="63">
        <f>IF($T191="","",IF(AND(ISNUMBER($F191),$F191&lt;=IF($Q191=MesCiclo,InicioCiclo,$Q191+MOD(2-WEEKDAY($Q191),7))+20),1,IF(N($U191)&gt;0,AVERAGEIFS($Y$5:$Y$1000,$S$5:$S$1000,ROW(),$T$5:$T$1000,"Sub"),$Y191)))</f>
        <v/>
      </c>
      <c r="AD191" s="63">
        <f>IF($T191="","",IF(AND(ISNUMBER($F191),$F191&lt;=IF($Q191=MesCiclo,InicioCiclo,$Q191+MOD(2-WEEKDAY($Q191),7))+27),1,IF(N($U191)&gt;0,AVERAGEIFS($Z$5:$Z$1000,$S$5:$S$1000,ROW(),$T$5:$T$1000,"Sub"),$Z191)))</f>
        <v/>
      </c>
      <c r="AE191" s="63">
        <f>IF($T191&lt;&gt;"Macro","",IF(COUNTIFS($Q$5:$Q$1000,$Q191,$T$5:$T$1000,"Macro",$G$5:$G$1000,"&gt;0")=0,1/COUNTIFS($Q$5:$Q$1000,$Q191,$T$5:$T$1000,"Macro"),IF(AND(ISNUMBER($G191),N($G191)&gt;0),$G191,SUMIFS($G$5:$G$1000,$Q$5:$Q$1000,$Q191,$T$5:$T$1000,"Macro")/COUNTIFS($Q$5:$Q$1000,$Q191,$T$5:$T$1000,"Macro",$G$5:$G$1000,"&gt;0"))/(COUNTIFS($Q$5:$Q$1000,$Q191,$T$5:$T$1000,"Macro")*SUMIFS($G$5:$G$1000,$Q$5:$Q$1000,$Q191,$T$5:$T$1000,"Macro")/COUNTIFS($Q$5:$Q$1000,$Q191,$T$5:$T$1000,"Macro",$G$5:$G$1000,"&gt;0"))))</f>
        <v/>
      </c>
    </row>
    <row r="192">
      <c r="A192" s="55">
        <f>IF(NOT((COUNTA($B192:$K192)+COUNTA($O192))&gt;0),"",IF($T192="Macro",COUNTIFS($T$5:$T192,"Macro",$Q$5:$Q192,$Q192),IF(N($S192)=0,"?",COUNTIFS(INDEX($T$5:$T$1000,1):INDEX($T$5:$T$1000,$S192-4),"Macro",INDEX($Q$5:$Q$1000,1):INDEX($Q$5:$Q$1000,$S192-4),INDEX($Q$5:$Q$1000,$S192-4))&amp;"."&amp;COUNTIFS($S$5:$S192,$S192,$T$5:$T192,"Sub"))))</f>
        <v/>
      </c>
      <c r="B192" s="56" t="n"/>
      <c r="C192" s="57" t="n"/>
      <c r="D192" s="58" t="n"/>
      <c r="E192" s="58" t="n"/>
      <c r="F192" s="58" t="n"/>
      <c r="G192" s="59" t="n"/>
      <c r="H192" s="59" t="n"/>
      <c r="I192" s="59" t="n"/>
      <c r="J192" s="59" t="n"/>
      <c r="K192" s="59" t="n"/>
      <c r="L192" s="60">
        <f>IF(NOT((COUNTA($B192:$K192)+COUNTA($O192))&gt;0),"",IF(ISNUMBER($F192),1,IF(N($U192)&gt;0,AVERAGEIFS($V$5:$V$1000,$S$5:$S$1000,ROW(),$T$5:$T$1000,"Sub"),$V192)))</f>
        <v/>
      </c>
      <c r="M192" s="55">
        <f>IF($L192="","",IF($L192&gt;=1,"Completado",IF($L192&gt;0,"En curso","Pendiente")))</f>
        <v/>
      </c>
      <c r="N192" s="55">
        <f>IF(NOT((COUNTA($B192:$K192)+COUNTA($O192))&gt;0),"",IF(ISNUMBER($F192),IF(AND(ISNUMBER($E192),$F192&gt;$E192),"Cumplida con "&amp;($F192-$E192)&amp;IF($F192-$E192=1," día"," días")&amp;" de retraso","Cumplida"),IF(N($L192)&gt;=1,"Cumplida",IF(NOT(ISNUMBER($E192)),"Sin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plazo")))))))</f>
        <v/>
      </c>
      <c r="O192" s="57" t="n"/>
      <c r="P192" s="61">
        <f>IF(NOT((COUNTA($B192:$K192)+COUNTA($O192))&gt;0),"",IF((IF($C192="","Falta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",""))="","✔ OK","⚠ "&amp;LEFT(IF($C192="","Falta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",""),LEN(IF($C192="","Falta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",""))-3)))</f>
        <v/>
      </c>
      <c r="Q192" s="62">
        <f>IF(NOT((COUNTA($B192:$K192)+COUNTA($O192))&gt;0),"",IF(AND($T192="Sub",N($S192)&gt;0),IF(ISNUMBER(INDEX($D$5:$D$1000,$S192-4)),DATE(YEAR(INDEX($D$5:$D$1000,$S192-4)),MONTH(INDEX($D$5:$D$1000,$S192-4)),1),IF(ISNUMBER(INDEX($E$5:$E$1000,$S192-4)),DATE(YEAR(INDEX($E$5:$E$1000,$S192-4)),MONTH(INDEX($E$5:$E$1000,$S192-4)),1),MesCiclo)),IF(ISNUMBER($D192),DATE(YEAR($D192),MONTH($D192),1),IF(ISNUMBER($E192),DATE(YEAR($E192),MONTH($E192),1),MesCiclo))))</f>
        <v/>
      </c>
      <c r="R192" s="63">
        <f>IF(OR($Q192="",$Q192&lt;&gt;MesCiclo),"",COUNTIF($Q$5:$Q192,MesCiclo))</f>
        <v/>
      </c>
      <c r="S192" s="63">
        <f>IF($T192="","",IF($T192="Macro",ROW(),IFERROR(LOOKUP(2,1/($T$5:$T192="Macro"),ROW($T$5:$T192)),0)))</f>
        <v/>
      </c>
      <c r="T192" s="63">
        <f>IF(NOT((COUNTA($B192:$K192)+COUNTA($O192))&gt;0),"",IF($B192="Subactividad","Sub","Macro"))</f>
        <v/>
      </c>
      <c r="U192" s="63">
        <f>IF($T192="Macro",COUNTIFS($S$5:$S$1000,ROW(),$T$5:$T$1000,"Sub"),"")</f>
        <v/>
      </c>
      <c r="V192" s="63">
        <f>IF($T192="","",IF(ISNUMBER($F192),1,IFERROR(LOOKUP(2,1/($H192:$K192&lt;&gt;""),$H192:$K192),0)))</f>
        <v/>
      </c>
      <c r="W192" s="63">
        <f>IF($T192="","",IF(AND(ISNUMBER($F192),$F192&lt;=IF($Q192=MesCiclo,InicioCiclo,$Q192+MOD(2-WEEKDAY($Q192),7))+6),1,IF(ISNUMBER($H192),$H192,0)))</f>
        <v/>
      </c>
      <c r="X192" s="63">
        <f>IF($T192="","",IF(AND(ISNUMBER($F192),$F192&lt;=IF($Q192=MesCiclo,InicioCiclo,$Q192+MOD(2-WEEKDAY($Q192),7))+13),1,IF(ISNUMBER($I192),$I192,$W192)))</f>
        <v/>
      </c>
      <c r="Y192" s="63">
        <f>IF($T192="","",IF(AND(ISNUMBER($F192),$F192&lt;=IF($Q192=MesCiclo,InicioCiclo,$Q192+MOD(2-WEEKDAY($Q192),7))+20),1,IF(ISNUMBER($J192),$J192,$X192)))</f>
        <v/>
      </c>
      <c r="Z192" s="63">
        <f>IF($T192="","",IF(AND(ISNUMBER($F192),$F192&lt;=IF($Q192=MesCiclo,InicioCiclo,$Q192+MOD(2-WEEKDAY($Q192),7))+27),1,IF(ISNUMBER($K192),$K192,$Y192)))</f>
        <v/>
      </c>
      <c r="AA192" s="63">
        <f>IF($T192="","",IF(AND(ISNUMBER($F192),$F192&lt;=IF($Q192=MesCiclo,InicioCiclo,$Q192+MOD(2-WEEKDAY($Q192),7))+6),1,IF(N($U192)&gt;0,AVERAGEIFS($W$5:$W$1000,$S$5:$S$1000,ROW(),$T$5:$T$1000,"Sub"),$W192)))</f>
        <v/>
      </c>
      <c r="AB192" s="63">
        <f>IF($T192="","",IF(AND(ISNUMBER($F192),$F192&lt;=IF($Q192=MesCiclo,InicioCiclo,$Q192+MOD(2-WEEKDAY($Q192),7))+13),1,IF(N($U192)&gt;0,AVERAGEIFS($X$5:$X$1000,$S$5:$S$1000,ROW(),$T$5:$T$1000,"Sub"),$X192)))</f>
        <v/>
      </c>
      <c r="AC192" s="63">
        <f>IF($T192="","",IF(AND(ISNUMBER($F192),$F192&lt;=IF($Q192=MesCiclo,InicioCiclo,$Q192+MOD(2-WEEKDAY($Q192),7))+20),1,IF(N($U192)&gt;0,AVERAGEIFS($Y$5:$Y$1000,$S$5:$S$1000,ROW(),$T$5:$T$1000,"Sub"),$Y192)))</f>
        <v/>
      </c>
      <c r="AD192" s="63">
        <f>IF($T192="","",IF(AND(ISNUMBER($F192),$F192&lt;=IF($Q192=MesCiclo,InicioCiclo,$Q192+MOD(2-WEEKDAY($Q192),7))+27),1,IF(N($U192)&gt;0,AVERAGEIFS($Z$5:$Z$1000,$S$5:$S$1000,ROW(),$T$5:$T$1000,"Sub"),$Z192)))</f>
        <v/>
      </c>
      <c r="AE192" s="63">
        <f>IF($T192&lt;&gt;"Macro","",IF(COUNTIFS($Q$5:$Q$1000,$Q192,$T$5:$T$1000,"Macro",$G$5:$G$1000,"&gt;0")=0,1/COUNTIFS($Q$5:$Q$1000,$Q192,$T$5:$T$1000,"Macro"),IF(AND(ISNUMBER($G192),N($G192)&gt;0),$G192,SUMIFS($G$5:$G$1000,$Q$5:$Q$1000,$Q192,$T$5:$T$1000,"Macro")/COUNTIFS($Q$5:$Q$1000,$Q192,$T$5:$T$1000,"Macro",$G$5:$G$1000,"&gt;0"))/(COUNTIFS($Q$5:$Q$1000,$Q192,$T$5:$T$1000,"Macro")*SUMIFS($G$5:$G$1000,$Q$5:$Q$1000,$Q192,$T$5:$T$1000,"Macro")/COUNTIFS($Q$5:$Q$1000,$Q192,$T$5:$T$1000,"Macro",$G$5:$G$1000,"&gt;0"))))</f>
        <v/>
      </c>
    </row>
    <row r="193">
      <c r="A193" s="55">
        <f>IF(NOT((COUNTA($B193:$K193)+COUNTA($O193))&gt;0),"",IF($T193="Macro",COUNTIFS($T$5:$T193,"Macro",$Q$5:$Q193,$Q193),IF(N($S193)=0,"?",COUNTIFS(INDEX($T$5:$T$1000,1):INDEX($T$5:$T$1000,$S193-4),"Macro",INDEX($Q$5:$Q$1000,1):INDEX($Q$5:$Q$1000,$S193-4),INDEX($Q$5:$Q$1000,$S193-4))&amp;"."&amp;COUNTIFS($S$5:$S193,$S193,$T$5:$T193,"Sub"))))</f>
        <v/>
      </c>
      <c r="B193" s="56" t="n"/>
      <c r="C193" s="57" t="n"/>
      <c r="D193" s="58" t="n"/>
      <c r="E193" s="58" t="n"/>
      <c r="F193" s="58" t="n"/>
      <c r="G193" s="59" t="n"/>
      <c r="H193" s="59" t="n"/>
      <c r="I193" s="59" t="n"/>
      <c r="J193" s="59" t="n"/>
      <c r="K193" s="59" t="n"/>
      <c r="L193" s="60">
        <f>IF(NOT((COUNTA($B193:$K193)+COUNTA($O193))&gt;0),"",IF(ISNUMBER($F193),1,IF(N($U193)&gt;0,AVERAGEIFS($V$5:$V$1000,$S$5:$S$1000,ROW(),$T$5:$T$1000,"Sub"),$V193)))</f>
        <v/>
      </c>
      <c r="M193" s="55">
        <f>IF($L193="","",IF($L193&gt;=1,"Completado",IF($L193&gt;0,"En curso","Pendiente")))</f>
        <v/>
      </c>
      <c r="N193" s="55">
        <f>IF(NOT((COUNTA($B193:$K193)+COUNTA($O193))&gt;0),"",IF(ISNUMBER($F193),IF(AND(ISNUMBER($E193),$F193&gt;$E193),"Cumplida con "&amp;($F193-$E193)&amp;IF($F193-$E193=1," día"," días")&amp;" de retraso","Cumplida"),IF(N($L193)&gt;=1,"Cumplida",IF(NOT(ISNUMBER($E193)),"Sin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plazo")))))))</f>
        <v/>
      </c>
      <c r="O193" s="57" t="n"/>
      <c r="P193" s="61">
        <f>IF(NOT((COUNTA($B193:$K193)+COUNTA($O193))&gt;0),"",IF((IF($C193="","Falta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",""))="","✔ OK","⚠ "&amp;LEFT(IF($C193="","Falta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",""),LEN(IF($C193="","Falta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",""))-3)))</f>
        <v/>
      </c>
      <c r="Q193" s="62">
        <f>IF(NOT((COUNTA($B193:$K193)+COUNTA($O193))&gt;0),"",IF(AND($T193="Sub",N($S193)&gt;0),IF(ISNUMBER(INDEX($D$5:$D$1000,$S193-4)),DATE(YEAR(INDEX($D$5:$D$1000,$S193-4)),MONTH(INDEX($D$5:$D$1000,$S193-4)),1),IF(ISNUMBER(INDEX($E$5:$E$1000,$S193-4)),DATE(YEAR(INDEX($E$5:$E$1000,$S193-4)),MONTH(INDEX($E$5:$E$1000,$S193-4)),1),MesCiclo)),IF(ISNUMBER($D193),DATE(YEAR($D193),MONTH($D193),1),IF(ISNUMBER($E193),DATE(YEAR($E193),MONTH($E193),1),MesCiclo))))</f>
        <v/>
      </c>
      <c r="R193" s="63">
        <f>IF(OR($Q193="",$Q193&lt;&gt;MesCiclo),"",COUNTIF($Q$5:$Q193,MesCiclo))</f>
        <v/>
      </c>
      <c r="S193" s="63">
        <f>IF($T193="","",IF($T193="Macro",ROW(),IFERROR(LOOKUP(2,1/($T$5:$T193="Macro"),ROW($T$5:$T193)),0)))</f>
        <v/>
      </c>
      <c r="T193" s="63">
        <f>IF(NOT((COUNTA($B193:$K193)+COUNTA($O193))&gt;0),"",IF($B193="Subactividad","Sub","Macro"))</f>
        <v/>
      </c>
      <c r="U193" s="63">
        <f>IF($T193="Macro",COUNTIFS($S$5:$S$1000,ROW(),$T$5:$T$1000,"Sub"),"")</f>
        <v/>
      </c>
      <c r="V193" s="63">
        <f>IF($T193="","",IF(ISNUMBER($F193),1,IFERROR(LOOKUP(2,1/($H193:$K193&lt;&gt;""),$H193:$K193),0)))</f>
        <v/>
      </c>
      <c r="W193" s="63">
        <f>IF($T193="","",IF(AND(ISNUMBER($F193),$F193&lt;=IF($Q193=MesCiclo,InicioCiclo,$Q193+MOD(2-WEEKDAY($Q193),7))+6),1,IF(ISNUMBER($H193),$H193,0)))</f>
        <v/>
      </c>
      <c r="X193" s="63">
        <f>IF($T193="","",IF(AND(ISNUMBER($F193),$F193&lt;=IF($Q193=MesCiclo,InicioCiclo,$Q193+MOD(2-WEEKDAY($Q193),7))+13),1,IF(ISNUMBER($I193),$I193,$W193)))</f>
        <v/>
      </c>
      <c r="Y193" s="63">
        <f>IF($T193="","",IF(AND(ISNUMBER($F193),$F193&lt;=IF($Q193=MesCiclo,InicioCiclo,$Q193+MOD(2-WEEKDAY($Q193),7))+20),1,IF(ISNUMBER($J193),$J193,$X193)))</f>
        <v/>
      </c>
      <c r="Z193" s="63">
        <f>IF($T193="","",IF(AND(ISNUMBER($F193),$F193&lt;=IF($Q193=MesCiclo,InicioCiclo,$Q193+MOD(2-WEEKDAY($Q193),7))+27),1,IF(ISNUMBER($K193),$K193,$Y193)))</f>
        <v/>
      </c>
      <c r="AA193" s="63">
        <f>IF($T193="","",IF(AND(ISNUMBER($F193),$F193&lt;=IF($Q193=MesCiclo,InicioCiclo,$Q193+MOD(2-WEEKDAY($Q193),7))+6),1,IF(N($U193)&gt;0,AVERAGEIFS($W$5:$W$1000,$S$5:$S$1000,ROW(),$T$5:$T$1000,"Sub"),$W193)))</f>
        <v/>
      </c>
      <c r="AB193" s="63">
        <f>IF($T193="","",IF(AND(ISNUMBER($F193),$F193&lt;=IF($Q193=MesCiclo,InicioCiclo,$Q193+MOD(2-WEEKDAY($Q193),7))+13),1,IF(N($U193)&gt;0,AVERAGEIFS($X$5:$X$1000,$S$5:$S$1000,ROW(),$T$5:$T$1000,"Sub"),$X193)))</f>
        <v/>
      </c>
      <c r="AC193" s="63">
        <f>IF($T193="","",IF(AND(ISNUMBER($F193),$F193&lt;=IF($Q193=MesCiclo,InicioCiclo,$Q193+MOD(2-WEEKDAY($Q193),7))+20),1,IF(N($U193)&gt;0,AVERAGEIFS($Y$5:$Y$1000,$S$5:$S$1000,ROW(),$T$5:$T$1000,"Sub"),$Y193)))</f>
        <v/>
      </c>
      <c r="AD193" s="63">
        <f>IF($T193="","",IF(AND(ISNUMBER($F193),$F193&lt;=IF($Q193=MesCiclo,InicioCiclo,$Q193+MOD(2-WEEKDAY($Q193),7))+27),1,IF(N($U193)&gt;0,AVERAGEIFS($Z$5:$Z$1000,$S$5:$S$1000,ROW(),$T$5:$T$1000,"Sub"),$Z193)))</f>
        <v/>
      </c>
      <c r="AE193" s="63">
        <f>IF($T193&lt;&gt;"Macro","",IF(COUNTIFS($Q$5:$Q$1000,$Q193,$T$5:$T$1000,"Macro",$G$5:$G$1000,"&gt;0")=0,1/COUNTIFS($Q$5:$Q$1000,$Q193,$T$5:$T$1000,"Macro"),IF(AND(ISNUMBER($G193),N($G193)&gt;0),$G193,SUMIFS($G$5:$G$1000,$Q$5:$Q$1000,$Q193,$T$5:$T$1000,"Macro")/COUNTIFS($Q$5:$Q$1000,$Q193,$T$5:$T$1000,"Macro",$G$5:$G$1000,"&gt;0"))/(COUNTIFS($Q$5:$Q$1000,$Q193,$T$5:$T$1000,"Macro")*SUMIFS($G$5:$G$1000,$Q$5:$Q$1000,$Q193,$T$5:$T$1000,"Macro")/COUNTIFS($Q$5:$Q$1000,$Q193,$T$5:$T$1000,"Macro",$G$5:$G$1000,"&gt;0"))))</f>
        <v/>
      </c>
    </row>
    <row r="194">
      <c r="A194" s="55">
        <f>IF(NOT((COUNTA($B194:$K194)+COUNTA($O194))&gt;0),"",IF($T194="Macro",COUNTIFS($T$5:$T194,"Macro",$Q$5:$Q194,$Q194),IF(N($S194)=0,"?",COUNTIFS(INDEX($T$5:$T$1000,1):INDEX($T$5:$T$1000,$S194-4),"Macro",INDEX($Q$5:$Q$1000,1):INDEX($Q$5:$Q$1000,$S194-4),INDEX($Q$5:$Q$1000,$S194-4))&amp;"."&amp;COUNTIFS($S$5:$S194,$S194,$T$5:$T194,"Sub"))))</f>
        <v/>
      </c>
      <c r="B194" s="56" t="n"/>
      <c r="C194" s="57" t="n"/>
      <c r="D194" s="58" t="n"/>
      <c r="E194" s="58" t="n"/>
      <c r="F194" s="58" t="n"/>
      <c r="G194" s="59" t="n"/>
      <c r="H194" s="59" t="n"/>
      <c r="I194" s="59" t="n"/>
      <c r="J194" s="59" t="n"/>
      <c r="K194" s="59" t="n"/>
      <c r="L194" s="60">
        <f>IF(NOT((COUNTA($B194:$K194)+COUNTA($O194))&gt;0),"",IF(ISNUMBER($F194),1,IF(N($U194)&gt;0,AVERAGEIFS($V$5:$V$1000,$S$5:$S$1000,ROW(),$T$5:$T$1000,"Sub"),$V194)))</f>
        <v/>
      </c>
      <c r="M194" s="55">
        <f>IF($L194="","",IF($L194&gt;=1,"Completado",IF($L194&gt;0,"En curso","Pendiente")))</f>
        <v/>
      </c>
      <c r="N194" s="55">
        <f>IF(NOT((COUNTA($B194:$K194)+COUNTA($O194))&gt;0),"",IF(ISNUMBER($F194),IF(AND(ISNUMBER($E194),$F194&gt;$E194),"Cumplida con "&amp;($F194-$E194)&amp;IF($F194-$E194=1," día"," días")&amp;" de retraso","Cumplida"),IF(N($L194)&gt;=1,"Cumplida",IF(NOT(ISNUMBER($E194)),"Sin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plazo")))))))</f>
        <v/>
      </c>
      <c r="O194" s="57" t="n"/>
      <c r="P194" s="61">
        <f>IF(NOT((COUNTA($B194:$K194)+COUNTA($O194))&gt;0),"",IF((IF($C194="","Falta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",""))="","✔ OK","⚠ "&amp;LEFT(IF($C194="","Falta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",""),LEN(IF($C194="","Falta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",""))-3)))</f>
        <v/>
      </c>
      <c r="Q194" s="62">
        <f>IF(NOT((COUNTA($B194:$K194)+COUNTA($O194))&gt;0),"",IF(AND($T194="Sub",N($S194)&gt;0),IF(ISNUMBER(INDEX($D$5:$D$1000,$S194-4)),DATE(YEAR(INDEX($D$5:$D$1000,$S194-4)),MONTH(INDEX($D$5:$D$1000,$S194-4)),1),IF(ISNUMBER(INDEX($E$5:$E$1000,$S194-4)),DATE(YEAR(INDEX($E$5:$E$1000,$S194-4)),MONTH(INDEX($E$5:$E$1000,$S194-4)),1),MesCiclo)),IF(ISNUMBER($D194),DATE(YEAR($D194),MONTH($D194),1),IF(ISNUMBER($E194),DATE(YEAR($E194),MONTH($E194),1),MesCiclo))))</f>
        <v/>
      </c>
      <c r="R194" s="63">
        <f>IF(OR($Q194="",$Q194&lt;&gt;MesCiclo),"",COUNTIF($Q$5:$Q194,MesCiclo))</f>
        <v/>
      </c>
      <c r="S194" s="63">
        <f>IF($T194="","",IF($T194="Macro",ROW(),IFERROR(LOOKUP(2,1/($T$5:$T194="Macro"),ROW($T$5:$T194)),0)))</f>
        <v/>
      </c>
      <c r="T194" s="63">
        <f>IF(NOT((COUNTA($B194:$K194)+COUNTA($O194))&gt;0),"",IF($B194="Subactividad","Sub","Macro"))</f>
        <v/>
      </c>
      <c r="U194" s="63">
        <f>IF($T194="Macro",COUNTIFS($S$5:$S$1000,ROW(),$T$5:$T$1000,"Sub"),"")</f>
        <v/>
      </c>
      <c r="V194" s="63">
        <f>IF($T194="","",IF(ISNUMBER($F194),1,IFERROR(LOOKUP(2,1/($H194:$K194&lt;&gt;""),$H194:$K194),0)))</f>
        <v/>
      </c>
      <c r="W194" s="63">
        <f>IF($T194="","",IF(AND(ISNUMBER($F194),$F194&lt;=IF($Q194=MesCiclo,InicioCiclo,$Q194+MOD(2-WEEKDAY($Q194),7))+6),1,IF(ISNUMBER($H194),$H194,0)))</f>
        <v/>
      </c>
      <c r="X194" s="63">
        <f>IF($T194="","",IF(AND(ISNUMBER($F194),$F194&lt;=IF($Q194=MesCiclo,InicioCiclo,$Q194+MOD(2-WEEKDAY($Q194),7))+13),1,IF(ISNUMBER($I194),$I194,$W194)))</f>
        <v/>
      </c>
      <c r="Y194" s="63">
        <f>IF($T194="","",IF(AND(ISNUMBER($F194),$F194&lt;=IF($Q194=MesCiclo,InicioCiclo,$Q194+MOD(2-WEEKDAY($Q194),7))+20),1,IF(ISNUMBER($J194),$J194,$X194)))</f>
        <v/>
      </c>
      <c r="Z194" s="63">
        <f>IF($T194="","",IF(AND(ISNUMBER($F194),$F194&lt;=IF($Q194=MesCiclo,InicioCiclo,$Q194+MOD(2-WEEKDAY($Q194),7))+27),1,IF(ISNUMBER($K194),$K194,$Y194)))</f>
        <v/>
      </c>
      <c r="AA194" s="63">
        <f>IF($T194="","",IF(AND(ISNUMBER($F194),$F194&lt;=IF($Q194=MesCiclo,InicioCiclo,$Q194+MOD(2-WEEKDAY($Q194),7))+6),1,IF(N($U194)&gt;0,AVERAGEIFS($W$5:$W$1000,$S$5:$S$1000,ROW(),$T$5:$T$1000,"Sub"),$W194)))</f>
        <v/>
      </c>
      <c r="AB194" s="63">
        <f>IF($T194="","",IF(AND(ISNUMBER($F194),$F194&lt;=IF($Q194=MesCiclo,InicioCiclo,$Q194+MOD(2-WEEKDAY($Q194),7))+13),1,IF(N($U194)&gt;0,AVERAGEIFS($X$5:$X$1000,$S$5:$S$1000,ROW(),$T$5:$T$1000,"Sub"),$X194)))</f>
        <v/>
      </c>
      <c r="AC194" s="63">
        <f>IF($T194="","",IF(AND(ISNUMBER($F194),$F194&lt;=IF($Q194=MesCiclo,InicioCiclo,$Q194+MOD(2-WEEKDAY($Q194),7))+20),1,IF(N($U194)&gt;0,AVERAGEIFS($Y$5:$Y$1000,$S$5:$S$1000,ROW(),$T$5:$T$1000,"Sub"),$Y194)))</f>
        <v/>
      </c>
      <c r="AD194" s="63">
        <f>IF($T194="","",IF(AND(ISNUMBER($F194),$F194&lt;=IF($Q194=MesCiclo,InicioCiclo,$Q194+MOD(2-WEEKDAY($Q194),7))+27),1,IF(N($U194)&gt;0,AVERAGEIFS($Z$5:$Z$1000,$S$5:$S$1000,ROW(),$T$5:$T$1000,"Sub"),$Z194)))</f>
        <v/>
      </c>
      <c r="AE194" s="63">
        <f>IF($T194&lt;&gt;"Macro","",IF(COUNTIFS($Q$5:$Q$1000,$Q194,$T$5:$T$1000,"Macro",$G$5:$G$1000,"&gt;0")=0,1/COUNTIFS($Q$5:$Q$1000,$Q194,$T$5:$T$1000,"Macro"),IF(AND(ISNUMBER($G194),N($G194)&gt;0),$G194,SUMIFS($G$5:$G$1000,$Q$5:$Q$1000,$Q194,$T$5:$T$1000,"Macro")/COUNTIFS($Q$5:$Q$1000,$Q194,$T$5:$T$1000,"Macro",$G$5:$G$1000,"&gt;0"))/(COUNTIFS($Q$5:$Q$1000,$Q194,$T$5:$T$1000,"Macro")*SUMIFS($G$5:$G$1000,$Q$5:$Q$1000,$Q194,$T$5:$T$1000,"Macro")/COUNTIFS($Q$5:$Q$1000,$Q194,$T$5:$T$1000,"Macro",$G$5:$G$1000,"&gt;0"))))</f>
        <v/>
      </c>
    </row>
    <row r="195">
      <c r="A195" s="55">
        <f>IF(NOT((COUNTA($B195:$K195)+COUNTA($O195))&gt;0),"",IF($T195="Macro",COUNTIFS($T$5:$T195,"Macro",$Q$5:$Q195,$Q195),IF(N($S195)=0,"?",COUNTIFS(INDEX($T$5:$T$1000,1):INDEX($T$5:$T$1000,$S195-4),"Macro",INDEX($Q$5:$Q$1000,1):INDEX($Q$5:$Q$1000,$S195-4),INDEX($Q$5:$Q$1000,$S195-4))&amp;"."&amp;COUNTIFS($S$5:$S195,$S195,$T$5:$T195,"Sub"))))</f>
        <v/>
      </c>
      <c r="B195" s="56" t="n"/>
      <c r="C195" s="57" t="n"/>
      <c r="D195" s="58" t="n"/>
      <c r="E195" s="58" t="n"/>
      <c r="F195" s="58" t="n"/>
      <c r="G195" s="59" t="n"/>
      <c r="H195" s="59" t="n"/>
      <c r="I195" s="59" t="n"/>
      <c r="J195" s="59" t="n"/>
      <c r="K195" s="59" t="n"/>
      <c r="L195" s="60">
        <f>IF(NOT((COUNTA($B195:$K195)+COUNTA($O195))&gt;0),"",IF(ISNUMBER($F195),1,IF(N($U195)&gt;0,AVERAGEIFS($V$5:$V$1000,$S$5:$S$1000,ROW(),$T$5:$T$1000,"Sub"),$V195)))</f>
        <v/>
      </c>
      <c r="M195" s="55">
        <f>IF($L195="","",IF($L195&gt;=1,"Completado",IF($L195&gt;0,"En curso","Pendiente")))</f>
        <v/>
      </c>
      <c r="N195" s="55">
        <f>IF(NOT((COUNTA($B195:$K195)+COUNTA($O195))&gt;0),"",IF(ISNUMBER($F195),IF(AND(ISNUMBER($E195),$F195&gt;$E195),"Cumplida con "&amp;($F195-$E195)&amp;IF($F195-$E195=1," día"," días")&amp;" de retraso","Cumplida"),IF(N($L195)&gt;=1,"Cumplida",IF(NOT(ISNUMBER($E195)),"Sin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plazo")))))))</f>
        <v/>
      </c>
      <c r="O195" s="57" t="n"/>
      <c r="P195" s="61">
        <f>IF(NOT((COUNTA($B195:$K195)+COUNTA($O195))&gt;0),"",IF((IF($C195="","Falta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",""))="","✔ OK","⚠ "&amp;LEFT(IF($C195="","Falta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",""),LEN(IF($C195="","Falta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",""))-3)))</f>
        <v/>
      </c>
      <c r="Q195" s="62">
        <f>IF(NOT((COUNTA($B195:$K195)+COUNTA($O195))&gt;0),"",IF(AND($T195="Sub",N($S195)&gt;0),IF(ISNUMBER(INDEX($D$5:$D$1000,$S195-4)),DATE(YEAR(INDEX($D$5:$D$1000,$S195-4)),MONTH(INDEX($D$5:$D$1000,$S195-4)),1),IF(ISNUMBER(INDEX($E$5:$E$1000,$S195-4)),DATE(YEAR(INDEX($E$5:$E$1000,$S195-4)),MONTH(INDEX($E$5:$E$1000,$S195-4)),1),MesCiclo)),IF(ISNUMBER($D195),DATE(YEAR($D195),MONTH($D195),1),IF(ISNUMBER($E195),DATE(YEAR($E195),MONTH($E195),1),MesCiclo))))</f>
        <v/>
      </c>
      <c r="R195" s="63">
        <f>IF(OR($Q195="",$Q195&lt;&gt;MesCiclo),"",COUNTIF($Q$5:$Q195,MesCiclo))</f>
        <v/>
      </c>
      <c r="S195" s="63">
        <f>IF($T195="","",IF($T195="Macro",ROW(),IFERROR(LOOKUP(2,1/($T$5:$T195="Macro"),ROW($T$5:$T195)),0)))</f>
        <v/>
      </c>
      <c r="T195" s="63">
        <f>IF(NOT((COUNTA($B195:$K195)+COUNTA($O195))&gt;0),"",IF($B195="Subactividad","Sub","Macro"))</f>
        <v/>
      </c>
      <c r="U195" s="63">
        <f>IF($T195="Macro",COUNTIFS($S$5:$S$1000,ROW(),$T$5:$T$1000,"Sub"),"")</f>
        <v/>
      </c>
      <c r="V195" s="63">
        <f>IF($T195="","",IF(ISNUMBER($F195),1,IFERROR(LOOKUP(2,1/($H195:$K195&lt;&gt;""),$H195:$K195),0)))</f>
        <v/>
      </c>
      <c r="W195" s="63">
        <f>IF($T195="","",IF(AND(ISNUMBER($F195),$F195&lt;=IF($Q195=MesCiclo,InicioCiclo,$Q195+MOD(2-WEEKDAY($Q195),7))+6),1,IF(ISNUMBER($H195),$H195,0)))</f>
        <v/>
      </c>
      <c r="X195" s="63">
        <f>IF($T195="","",IF(AND(ISNUMBER($F195),$F195&lt;=IF($Q195=MesCiclo,InicioCiclo,$Q195+MOD(2-WEEKDAY($Q195),7))+13),1,IF(ISNUMBER($I195),$I195,$W195)))</f>
        <v/>
      </c>
      <c r="Y195" s="63">
        <f>IF($T195="","",IF(AND(ISNUMBER($F195),$F195&lt;=IF($Q195=MesCiclo,InicioCiclo,$Q195+MOD(2-WEEKDAY($Q195),7))+20),1,IF(ISNUMBER($J195),$J195,$X195)))</f>
        <v/>
      </c>
      <c r="Z195" s="63">
        <f>IF($T195="","",IF(AND(ISNUMBER($F195),$F195&lt;=IF($Q195=MesCiclo,InicioCiclo,$Q195+MOD(2-WEEKDAY($Q195),7))+27),1,IF(ISNUMBER($K195),$K195,$Y195)))</f>
        <v/>
      </c>
      <c r="AA195" s="63">
        <f>IF($T195="","",IF(AND(ISNUMBER($F195),$F195&lt;=IF($Q195=MesCiclo,InicioCiclo,$Q195+MOD(2-WEEKDAY($Q195),7))+6),1,IF(N($U195)&gt;0,AVERAGEIFS($W$5:$W$1000,$S$5:$S$1000,ROW(),$T$5:$T$1000,"Sub"),$W195)))</f>
        <v/>
      </c>
      <c r="AB195" s="63">
        <f>IF($T195="","",IF(AND(ISNUMBER($F195),$F195&lt;=IF($Q195=MesCiclo,InicioCiclo,$Q195+MOD(2-WEEKDAY($Q195),7))+13),1,IF(N($U195)&gt;0,AVERAGEIFS($X$5:$X$1000,$S$5:$S$1000,ROW(),$T$5:$T$1000,"Sub"),$X195)))</f>
        <v/>
      </c>
      <c r="AC195" s="63">
        <f>IF($T195="","",IF(AND(ISNUMBER($F195),$F195&lt;=IF($Q195=MesCiclo,InicioCiclo,$Q195+MOD(2-WEEKDAY($Q195),7))+20),1,IF(N($U195)&gt;0,AVERAGEIFS($Y$5:$Y$1000,$S$5:$S$1000,ROW(),$T$5:$T$1000,"Sub"),$Y195)))</f>
        <v/>
      </c>
      <c r="AD195" s="63">
        <f>IF($T195="","",IF(AND(ISNUMBER($F195),$F195&lt;=IF($Q195=MesCiclo,InicioCiclo,$Q195+MOD(2-WEEKDAY($Q195),7))+27),1,IF(N($U195)&gt;0,AVERAGEIFS($Z$5:$Z$1000,$S$5:$S$1000,ROW(),$T$5:$T$1000,"Sub"),$Z195)))</f>
        <v/>
      </c>
      <c r="AE195" s="63">
        <f>IF($T195&lt;&gt;"Macro","",IF(COUNTIFS($Q$5:$Q$1000,$Q195,$T$5:$T$1000,"Macro",$G$5:$G$1000,"&gt;0")=0,1/COUNTIFS($Q$5:$Q$1000,$Q195,$T$5:$T$1000,"Macro"),IF(AND(ISNUMBER($G195),N($G195)&gt;0),$G195,SUMIFS($G$5:$G$1000,$Q$5:$Q$1000,$Q195,$T$5:$T$1000,"Macro")/COUNTIFS($Q$5:$Q$1000,$Q195,$T$5:$T$1000,"Macro",$G$5:$G$1000,"&gt;0"))/(COUNTIFS($Q$5:$Q$1000,$Q195,$T$5:$T$1000,"Macro")*SUMIFS($G$5:$G$1000,$Q$5:$Q$1000,$Q195,$T$5:$T$1000,"Macro")/COUNTIFS($Q$5:$Q$1000,$Q195,$T$5:$T$1000,"Macro",$G$5:$G$1000,"&gt;0"))))</f>
        <v/>
      </c>
    </row>
    <row r="196">
      <c r="A196" s="55">
        <f>IF(NOT((COUNTA($B196:$K196)+COUNTA($O196))&gt;0),"",IF($T196="Macro",COUNTIFS($T$5:$T196,"Macro",$Q$5:$Q196,$Q196),IF(N($S196)=0,"?",COUNTIFS(INDEX($T$5:$T$1000,1):INDEX($T$5:$T$1000,$S196-4),"Macro",INDEX($Q$5:$Q$1000,1):INDEX($Q$5:$Q$1000,$S196-4),INDEX($Q$5:$Q$1000,$S196-4))&amp;"."&amp;COUNTIFS($S$5:$S196,$S196,$T$5:$T196,"Sub"))))</f>
        <v/>
      </c>
      <c r="B196" s="56" t="n"/>
      <c r="C196" s="57" t="n"/>
      <c r="D196" s="58" t="n"/>
      <c r="E196" s="58" t="n"/>
      <c r="F196" s="58" t="n"/>
      <c r="G196" s="59" t="n"/>
      <c r="H196" s="59" t="n"/>
      <c r="I196" s="59" t="n"/>
      <c r="J196" s="59" t="n"/>
      <c r="K196" s="59" t="n"/>
      <c r="L196" s="60">
        <f>IF(NOT((COUNTA($B196:$K196)+COUNTA($O196))&gt;0),"",IF(ISNUMBER($F196),1,IF(N($U196)&gt;0,AVERAGEIFS($V$5:$V$1000,$S$5:$S$1000,ROW(),$T$5:$T$1000,"Sub"),$V196)))</f>
        <v/>
      </c>
      <c r="M196" s="55">
        <f>IF($L196="","",IF($L196&gt;=1,"Completado",IF($L196&gt;0,"En curso","Pendiente")))</f>
        <v/>
      </c>
      <c r="N196" s="55">
        <f>IF(NOT((COUNTA($B196:$K196)+COUNTA($O196))&gt;0),"",IF(ISNUMBER($F196),IF(AND(ISNUMBER($E196),$F196&gt;$E196),"Cumplida con "&amp;($F196-$E196)&amp;IF($F196-$E196=1," día"," días")&amp;" de retraso","Cumplida"),IF(N($L196)&gt;=1,"Cumplida",IF(NOT(ISNUMBER($E196)),"Sin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plazo")))))))</f>
        <v/>
      </c>
      <c r="O196" s="57" t="n"/>
      <c r="P196" s="61">
        <f>IF(NOT((COUNTA($B196:$K196)+COUNTA($O196))&gt;0),"",IF((IF($C196="","Falta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",""))="","✔ OK","⚠ "&amp;LEFT(IF($C196="","Falta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",""),LEN(IF($C196="","Falta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",""))-3)))</f>
        <v/>
      </c>
      <c r="Q196" s="62">
        <f>IF(NOT((COUNTA($B196:$K196)+COUNTA($O196))&gt;0),"",IF(AND($T196="Sub",N($S196)&gt;0),IF(ISNUMBER(INDEX($D$5:$D$1000,$S196-4)),DATE(YEAR(INDEX($D$5:$D$1000,$S196-4)),MONTH(INDEX($D$5:$D$1000,$S196-4)),1),IF(ISNUMBER(INDEX($E$5:$E$1000,$S196-4)),DATE(YEAR(INDEX($E$5:$E$1000,$S196-4)),MONTH(INDEX($E$5:$E$1000,$S196-4)),1),MesCiclo)),IF(ISNUMBER($D196),DATE(YEAR($D196),MONTH($D196),1),IF(ISNUMBER($E196),DATE(YEAR($E196),MONTH($E196),1),MesCiclo))))</f>
        <v/>
      </c>
      <c r="R196" s="63">
        <f>IF(OR($Q196="",$Q196&lt;&gt;MesCiclo),"",COUNTIF($Q$5:$Q196,MesCiclo))</f>
        <v/>
      </c>
      <c r="S196" s="63">
        <f>IF($T196="","",IF($T196="Macro",ROW(),IFERROR(LOOKUP(2,1/($T$5:$T196="Macro"),ROW($T$5:$T196)),0)))</f>
        <v/>
      </c>
      <c r="T196" s="63">
        <f>IF(NOT((COUNTA($B196:$K196)+COUNTA($O196))&gt;0),"",IF($B196="Subactividad","Sub","Macro"))</f>
        <v/>
      </c>
      <c r="U196" s="63">
        <f>IF($T196="Macro",COUNTIFS($S$5:$S$1000,ROW(),$T$5:$T$1000,"Sub"),"")</f>
        <v/>
      </c>
      <c r="V196" s="63">
        <f>IF($T196="","",IF(ISNUMBER($F196),1,IFERROR(LOOKUP(2,1/($H196:$K196&lt;&gt;""),$H196:$K196),0)))</f>
        <v/>
      </c>
      <c r="W196" s="63">
        <f>IF($T196="","",IF(AND(ISNUMBER($F196),$F196&lt;=IF($Q196=MesCiclo,InicioCiclo,$Q196+MOD(2-WEEKDAY($Q196),7))+6),1,IF(ISNUMBER($H196),$H196,0)))</f>
        <v/>
      </c>
      <c r="X196" s="63">
        <f>IF($T196="","",IF(AND(ISNUMBER($F196),$F196&lt;=IF($Q196=MesCiclo,InicioCiclo,$Q196+MOD(2-WEEKDAY($Q196),7))+13),1,IF(ISNUMBER($I196),$I196,$W196)))</f>
        <v/>
      </c>
      <c r="Y196" s="63">
        <f>IF($T196="","",IF(AND(ISNUMBER($F196),$F196&lt;=IF($Q196=MesCiclo,InicioCiclo,$Q196+MOD(2-WEEKDAY($Q196),7))+20),1,IF(ISNUMBER($J196),$J196,$X196)))</f>
        <v/>
      </c>
      <c r="Z196" s="63">
        <f>IF($T196="","",IF(AND(ISNUMBER($F196),$F196&lt;=IF($Q196=MesCiclo,InicioCiclo,$Q196+MOD(2-WEEKDAY($Q196),7))+27),1,IF(ISNUMBER($K196),$K196,$Y196)))</f>
        <v/>
      </c>
      <c r="AA196" s="63">
        <f>IF($T196="","",IF(AND(ISNUMBER($F196),$F196&lt;=IF($Q196=MesCiclo,InicioCiclo,$Q196+MOD(2-WEEKDAY($Q196),7))+6),1,IF(N($U196)&gt;0,AVERAGEIFS($W$5:$W$1000,$S$5:$S$1000,ROW(),$T$5:$T$1000,"Sub"),$W196)))</f>
        <v/>
      </c>
      <c r="AB196" s="63">
        <f>IF($T196="","",IF(AND(ISNUMBER($F196),$F196&lt;=IF($Q196=MesCiclo,InicioCiclo,$Q196+MOD(2-WEEKDAY($Q196),7))+13),1,IF(N($U196)&gt;0,AVERAGEIFS($X$5:$X$1000,$S$5:$S$1000,ROW(),$T$5:$T$1000,"Sub"),$X196)))</f>
        <v/>
      </c>
      <c r="AC196" s="63">
        <f>IF($T196="","",IF(AND(ISNUMBER($F196),$F196&lt;=IF($Q196=MesCiclo,InicioCiclo,$Q196+MOD(2-WEEKDAY($Q196),7))+20),1,IF(N($U196)&gt;0,AVERAGEIFS($Y$5:$Y$1000,$S$5:$S$1000,ROW(),$T$5:$T$1000,"Sub"),$Y196)))</f>
        <v/>
      </c>
      <c r="AD196" s="63">
        <f>IF($T196="","",IF(AND(ISNUMBER($F196),$F196&lt;=IF($Q196=MesCiclo,InicioCiclo,$Q196+MOD(2-WEEKDAY($Q196),7))+27),1,IF(N($U196)&gt;0,AVERAGEIFS($Z$5:$Z$1000,$S$5:$S$1000,ROW(),$T$5:$T$1000,"Sub"),$Z196)))</f>
        <v/>
      </c>
      <c r="AE196" s="63">
        <f>IF($T196&lt;&gt;"Macro","",IF(COUNTIFS($Q$5:$Q$1000,$Q196,$T$5:$T$1000,"Macro",$G$5:$G$1000,"&gt;0")=0,1/COUNTIFS($Q$5:$Q$1000,$Q196,$T$5:$T$1000,"Macro"),IF(AND(ISNUMBER($G196),N($G196)&gt;0),$G196,SUMIFS($G$5:$G$1000,$Q$5:$Q$1000,$Q196,$T$5:$T$1000,"Macro")/COUNTIFS($Q$5:$Q$1000,$Q196,$T$5:$T$1000,"Macro",$G$5:$G$1000,"&gt;0"))/(COUNTIFS($Q$5:$Q$1000,$Q196,$T$5:$T$1000,"Macro")*SUMIFS($G$5:$G$1000,$Q$5:$Q$1000,$Q196,$T$5:$T$1000,"Macro")/COUNTIFS($Q$5:$Q$1000,$Q196,$T$5:$T$1000,"Macro",$G$5:$G$1000,"&gt;0"))))</f>
        <v/>
      </c>
    </row>
    <row r="197">
      <c r="A197" s="55">
        <f>IF(NOT((COUNTA($B197:$K197)+COUNTA($O197))&gt;0),"",IF($T197="Macro",COUNTIFS($T$5:$T197,"Macro",$Q$5:$Q197,$Q197),IF(N($S197)=0,"?",COUNTIFS(INDEX($T$5:$T$1000,1):INDEX($T$5:$T$1000,$S197-4),"Macro",INDEX($Q$5:$Q$1000,1):INDEX($Q$5:$Q$1000,$S197-4),INDEX($Q$5:$Q$1000,$S197-4))&amp;"."&amp;COUNTIFS($S$5:$S197,$S197,$T$5:$T197,"Sub"))))</f>
        <v/>
      </c>
      <c r="B197" s="56" t="n"/>
      <c r="C197" s="57" t="n"/>
      <c r="D197" s="58" t="n"/>
      <c r="E197" s="58" t="n"/>
      <c r="F197" s="58" t="n"/>
      <c r="G197" s="59" t="n"/>
      <c r="H197" s="59" t="n"/>
      <c r="I197" s="59" t="n"/>
      <c r="J197" s="59" t="n"/>
      <c r="K197" s="59" t="n"/>
      <c r="L197" s="60">
        <f>IF(NOT((COUNTA($B197:$K197)+COUNTA($O197))&gt;0),"",IF(ISNUMBER($F197),1,IF(N($U197)&gt;0,AVERAGEIFS($V$5:$V$1000,$S$5:$S$1000,ROW(),$T$5:$T$1000,"Sub"),$V197)))</f>
        <v/>
      </c>
      <c r="M197" s="55">
        <f>IF($L197="","",IF($L197&gt;=1,"Completado",IF($L197&gt;0,"En curso","Pendiente")))</f>
        <v/>
      </c>
      <c r="N197" s="55">
        <f>IF(NOT((COUNTA($B197:$K197)+COUNTA($O197))&gt;0),"",IF(ISNUMBER($F197),IF(AND(ISNUMBER($E197),$F197&gt;$E197),"Cumplida con "&amp;($F197-$E197)&amp;IF($F197-$E197=1," día"," días")&amp;" de retraso","Cumplida"),IF(N($L197)&gt;=1,"Cumplida",IF(NOT(ISNUMBER($E197)),"Sin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plazo")))))))</f>
        <v/>
      </c>
      <c r="O197" s="57" t="n"/>
      <c r="P197" s="61">
        <f>IF(NOT((COUNTA($B197:$K197)+COUNTA($O197))&gt;0),"",IF((IF($C197="","Falta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",""))="","✔ OK","⚠ "&amp;LEFT(IF($C197="","Falta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",""),LEN(IF($C197="","Falta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",""))-3)))</f>
        <v/>
      </c>
      <c r="Q197" s="62">
        <f>IF(NOT((COUNTA($B197:$K197)+COUNTA($O197))&gt;0),"",IF(AND($T197="Sub",N($S197)&gt;0),IF(ISNUMBER(INDEX($D$5:$D$1000,$S197-4)),DATE(YEAR(INDEX($D$5:$D$1000,$S197-4)),MONTH(INDEX($D$5:$D$1000,$S197-4)),1),IF(ISNUMBER(INDEX($E$5:$E$1000,$S197-4)),DATE(YEAR(INDEX($E$5:$E$1000,$S197-4)),MONTH(INDEX($E$5:$E$1000,$S197-4)),1),MesCiclo)),IF(ISNUMBER($D197),DATE(YEAR($D197),MONTH($D197),1),IF(ISNUMBER($E197),DATE(YEAR($E197),MONTH($E197),1),MesCiclo))))</f>
        <v/>
      </c>
      <c r="R197" s="63">
        <f>IF(OR($Q197="",$Q197&lt;&gt;MesCiclo),"",COUNTIF($Q$5:$Q197,MesCiclo))</f>
        <v/>
      </c>
      <c r="S197" s="63">
        <f>IF($T197="","",IF($T197="Macro",ROW(),IFERROR(LOOKUP(2,1/($T$5:$T197="Macro"),ROW($T$5:$T197)),0)))</f>
        <v/>
      </c>
      <c r="T197" s="63">
        <f>IF(NOT((COUNTA($B197:$K197)+COUNTA($O197))&gt;0),"",IF($B197="Subactividad","Sub","Macro"))</f>
        <v/>
      </c>
      <c r="U197" s="63">
        <f>IF($T197="Macro",COUNTIFS($S$5:$S$1000,ROW(),$T$5:$T$1000,"Sub"),"")</f>
        <v/>
      </c>
      <c r="V197" s="63">
        <f>IF($T197="","",IF(ISNUMBER($F197),1,IFERROR(LOOKUP(2,1/($H197:$K197&lt;&gt;""),$H197:$K197),0)))</f>
        <v/>
      </c>
      <c r="W197" s="63">
        <f>IF($T197="","",IF(AND(ISNUMBER($F197),$F197&lt;=IF($Q197=MesCiclo,InicioCiclo,$Q197+MOD(2-WEEKDAY($Q197),7))+6),1,IF(ISNUMBER($H197),$H197,0)))</f>
        <v/>
      </c>
      <c r="X197" s="63">
        <f>IF($T197="","",IF(AND(ISNUMBER($F197),$F197&lt;=IF($Q197=MesCiclo,InicioCiclo,$Q197+MOD(2-WEEKDAY($Q197),7))+13),1,IF(ISNUMBER($I197),$I197,$W197)))</f>
        <v/>
      </c>
      <c r="Y197" s="63">
        <f>IF($T197="","",IF(AND(ISNUMBER($F197),$F197&lt;=IF($Q197=MesCiclo,InicioCiclo,$Q197+MOD(2-WEEKDAY($Q197),7))+20),1,IF(ISNUMBER($J197),$J197,$X197)))</f>
        <v/>
      </c>
      <c r="Z197" s="63">
        <f>IF($T197="","",IF(AND(ISNUMBER($F197),$F197&lt;=IF($Q197=MesCiclo,InicioCiclo,$Q197+MOD(2-WEEKDAY($Q197),7))+27),1,IF(ISNUMBER($K197),$K197,$Y197)))</f>
        <v/>
      </c>
      <c r="AA197" s="63">
        <f>IF($T197="","",IF(AND(ISNUMBER($F197),$F197&lt;=IF($Q197=MesCiclo,InicioCiclo,$Q197+MOD(2-WEEKDAY($Q197),7))+6),1,IF(N($U197)&gt;0,AVERAGEIFS($W$5:$W$1000,$S$5:$S$1000,ROW(),$T$5:$T$1000,"Sub"),$W197)))</f>
        <v/>
      </c>
      <c r="AB197" s="63">
        <f>IF($T197="","",IF(AND(ISNUMBER($F197),$F197&lt;=IF($Q197=MesCiclo,InicioCiclo,$Q197+MOD(2-WEEKDAY($Q197),7))+13),1,IF(N($U197)&gt;0,AVERAGEIFS($X$5:$X$1000,$S$5:$S$1000,ROW(),$T$5:$T$1000,"Sub"),$X197)))</f>
        <v/>
      </c>
      <c r="AC197" s="63">
        <f>IF($T197="","",IF(AND(ISNUMBER($F197),$F197&lt;=IF($Q197=MesCiclo,InicioCiclo,$Q197+MOD(2-WEEKDAY($Q197),7))+20),1,IF(N($U197)&gt;0,AVERAGEIFS($Y$5:$Y$1000,$S$5:$S$1000,ROW(),$T$5:$T$1000,"Sub"),$Y197)))</f>
        <v/>
      </c>
      <c r="AD197" s="63">
        <f>IF($T197="","",IF(AND(ISNUMBER($F197),$F197&lt;=IF($Q197=MesCiclo,InicioCiclo,$Q197+MOD(2-WEEKDAY($Q197),7))+27),1,IF(N($U197)&gt;0,AVERAGEIFS($Z$5:$Z$1000,$S$5:$S$1000,ROW(),$T$5:$T$1000,"Sub"),$Z197)))</f>
        <v/>
      </c>
      <c r="AE197" s="63">
        <f>IF($T197&lt;&gt;"Macro","",IF(COUNTIFS($Q$5:$Q$1000,$Q197,$T$5:$T$1000,"Macro",$G$5:$G$1000,"&gt;0")=0,1/COUNTIFS($Q$5:$Q$1000,$Q197,$T$5:$T$1000,"Macro"),IF(AND(ISNUMBER($G197),N($G197)&gt;0),$G197,SUMIFS($G$5:$G$1000,$Q$5:$Q$1000,$Q197,$T$5:$T$1000,"Macro")/COUNTIFS($Q$5:$Q$1000,$Q197,$T$5:$T$1000,"Macro",$G$5:$G$1000,"&gt;0"))/(COUNTIFS($Q$5:$Q$1000,$Q197,$T$5:$T$1000,"Macro")*SUMIFS($G$5:$G$1000,$Q$5:$Q$1000,$Q197,$T$5:$T$1000,"Macro")/COUNTIFS($Q$5:$Q$1000,$Q197,$T$5:$T$1000,"Macro",$G$5:$G$1000,"&gt;0"))))</f>
        <v/>
      </c>
    </row>
    <row r="198">
      <c r="A198" s="55">
        <f>IF(NOT((COUNTA($B198:$K198)+COUNTA($O198))&gt;0),"",IF($T198="Macro",COUNTIFS($T$5:$T198,"Macro",$Q$5:$Q198,$Q198),IF(N($S198)=0,"?",COUNTIFS(INDEX($T$5:$T$1000,1):INDEX($T$5:$T$1000,$S198-4),"Macro",INDEX($Q$5:$Q$1000,1):INDEX($Q$5:$Q$1000,$S198-4),INDEX($Q$5:$Q$1000,$S198-4))&amp;"."&amp;COUNTIFS($S$5:$S198,$S198,$T$5:$T198,"Sub"))))</f>
        <v/>
      </c>
      <c r="B198" s="56" t="n"/>
      <c r="C198" s="57" t="n"/>
      <c r="D198" s="58" t="n"/>
      <c r="E198" s="58" t="n"/>
      <c r="F198" s="58" t="n"/>
      <c r="G198" s="59" t="n"/>
      <c r="H198" s="59" t="n"/>
      <c r="I198" s="59" t="n"/>
      <c r="J198" s="59" t="n"/>
      <c r="K198" s="59" t="n"/>
      <c r="L198" s="60">
        <f>IF(NOT((COUNTA($B198:$K198)+COUNTA($O198))&gt;0),"",IF(ISNUMBER($F198),1,IF(N($U198)&gt;0,AVERAGEIFS($V$5:$V$1000,$S$5:$S$1000,ROW(),$T$5:$T$1000,"Sub"),$V198)))</f>
        <v/>
      </c>
      <c r="M198" s="55">
        <f>IF($L198="","",IF($L198&gt;=1,"Completado",IF($L198&gt;0,"En curso","Pendiente")))</f>
        <v/>
      </c>
      <c r="N198" s="55">
        <f>IF(NOT((COUNTA($B198:$K198)+COUNTA($O198))&gt;0),"",IF(ISNUMBER($F198),IF(AND(ISNUMBER($E198),$F198&gt;$E198),"Cumplida con "&amp;($F198-$E198)&amp;IF($F198-$E198=1," día"," días")&amp;" de retraso","Cumplida"),IF(N($L198)&gt;=1,"Cumplida",IF(NOT(ISNUMBER($E198)),"Sin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plazo")))))))</f>
        <v/>
      </c>
      <c r="O198" s="57" t="n"/>
      <c r="P198" s="61">
        <f>IF(NOT((COUNTA($B198:$K198)+COUNTA($O198))&gt;0),"",IF((IF($C198="","Falta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",""))="","✔ OK","⚠ "&amp;LEFT(IF($C198="","Falta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",""),LEN(IF($C198="","Falta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",""))-3)))</f>
        <v/>
      </c>
      <c r="Q198" s="62">
        <f>IF(NOT((COUNTA($B198:$K198)+COUNTA($O198))&gt;0),"",IF(AND($T198="Sub",N($S198)&gt;0),IF(ISNUMBER(INDEX($D$5:$D$1000,$S198-4)),DATE(YEAR(INDEX($D$5:$D$1000,$S198-4)),MONTH(INDEX($D$5:$D$1000,$S198-4)),1),IF(ISNUMBER(INDEX($E$5:$E$1000,$S198-4)),DATE(YEAR(INDEX($E$5:$E$1000,$S198-4)),MONTH(INDEX($E$5:$E$1000,$S198-4)),1),MesCiclo)),IF(ISNUMBER($D198),DATE(YEAR($D198),MONTH($D198),1),IF(ISNUMBER($E198),DATE(YEAR($E198),MONTH($E198),1),MesCiclo))))</f>
        <v/>
      </c>
      <c r="R198" s="63">
        <f>IF(OR($Q198="",$Q198&lt;&gt;MesCiclo),"",COUNTIF($Q$5:$Q198,MesCiclo))</f>
        <v/>
      </c>
      <c r="S198" s="63">
        <f>IF($T198="","",IF($T198="Macro",ROW(),IFERROR(LOOKUP(2,1/($T$5:$T198="Macro"),ROW($T$5:$T198)),0)))</f>
        <v/>
      </c>
      <c r="T198" s="63">
        <f>IF(NOT((COUNTA($B198:$K198)+COUNTA($O198))&gt;0),"",IF($B198="Subactividad","Sub","Macro"))</f>
        <v/>
      </c>
      <c r="U198" s="63">
        <f>IF($T198="Macro",COUNTIFS($S$5:$S$1000,ROW(),$T$5:$T$1000,"Sub"),"")</f>
        <v/>
      </c>
      <c r="V198" s="63">
        <f>IF($T198="","",IF(ISNUMBER($F198),1,IFERROR(LOOKUP(2,1/($H198:$K198&lt;&gt;""),$H198:$K198),0)))</f>
        <v/>
      </c>
      <c r="W198" s="63">
        <f>IF($T198="","",IF(AND(ISNUMBER($F198),$F198&lt;=IF($Q198=MesCiclo,InicioCiclo,$Q198+MOD(2-WEEKDAY($Q198),7))+6),1,IF(ISNUMBER($H198),$H198,0)))</f>
        <v/>
      </c>
      <c r="X198" s="63">
        <f>IF($T198="","",IF(AND(ISNUMBER($F198),$F198&lt;=IF($Q198=MesCiclo,InicioCiclo,$Q198+MOD(2-WEEKDAY($Q198),7))+13),1,IF(ISNUMBER($I198),$I198,$W198)))</f>
        <v/>
      </c>
      <c r="Y198" s="63">
        <f>IF($T198="","",IF(AND(ISNUMBER($F198),$F198&lt;=IF($Q198=MesCiclo,InicioCiclo,$Q198+MOD(2-WEEKDAY($Q198),7))+20),1,IF(ISNUMBER($J198),$J198,$X198)))</f>
        <v/>
      </c>
      <c r="Z198" s="63">
        <f>IF($T198="","",IF(AND(ISNUMBER($F198),$F198&lt;=IF($Q198=MesCiclo,InicioCiclo,$Q198+MOD(2-WEEKDAY($Q198),7))+27),1,IF(ISNUMBER($K198),$K198,$Y198)))</f>
        <v/>
      </c>
      <c r="AA198" s="63">
        <f>IF($T198="","",IF(AND(ISNUMBER($F198),$F198&lt;=IF($Q198=MesCiclo,InicioCiclo,$Q198+MOD(2-WEEKDAY($Q198),7))+6),1,IF(N($U198)&gt;0,AVERAGEIFS($W$5:$W$1000,$S$5:$S$1000,ROW(),$T$5:$T$1000,"Sub"),$W198)))</f>
        <v/>
      </c>
      <c r="AB198" s="63">
        <f>IF($T198="","",IF(AND(ISNUMBER($F198),$F198&lt;=IF($Q198=MesCiclo,InicioCiclo,$Q198+MOD(2-WEEKDAY($Q198),7))+13),1,IF(N($U198)&gt;0,AVERAGEIFS($X$5:$X$1000,$S$5:$S$1000,ROW(),$T$5:$T$1000,"Sub"),$X198)))</f>
        <v/>
      </c>
      <c r="AC198" s="63">
        <f>IF($T198="","",IF(AND(ISNUMBER($F198),$F198&lt;=IF($Q198=MesCiclo,InicioCiclo,$Q198+MOD(2-WEEKDAY($Q198),7))+20),1,IF(N($U198)&gt;0,AVERAGEIFS($Y$5:$Y$1000,$S$5:$S$1000,ROW(),$T$5:$T$1000,"Sub"),$Y198)))</f>
        <v/>
      </c>
      <c r="AD198" s="63">
        <f>IF($T198="","",IF(AND(ISNUMBER($F198),$F198&lt;=IF($Q198=MesCiclo,InicioCiclo,$Q198+MOD(2-WEEKDAY($Q198),7))+27),1,IF(N($U198)&gt;0,AVERAGEIFS($Z$5:$Z$1000,$S$5:$S$1000,ROW(),$T$5:$T$1000,"Sub"),$Z198)))</f>
        <v/>
      </c>
      <c r="AE198" s="63">
        <f>IF($T198&lt;&gt;"Macro","",IF(COUNTIFS($Q$5:$Q$1000,$Q198,$T$5:$T$1000,"Macro",$G$5:$G$1000,"&gt;0")=0,1/COUNTIFS($Q$5:$Q$1000,$Q198,$T$5:$T$1000,"Macro"),IF(AND(ISNUMBER($G198),N($G198)&gt;0),$G198,SUMIFS($G$5:$G$1000,$Q$5:$Q$1000,$Q198,$T$5:$T$1000,"Macro")/COUNTIFS($Q$5:$Q$1000,$Q198,$T$5:$T$1000,"Macro",$G$5:$G$1000,"&gt;0"))/(COUNTIFS($Q$5:$Q$1000,$Q198,$T$5:$T$1000,"Macro")*SUMIFS($G$5:$G$1000,$Q$5:$Q$1000,$Q198,$T$5:$T$1000,"Macro")/COUNTIFS($Q$5:$Q$1000,$Q198,$T$5:$T$1000,"Macro",$G$5:$G$1000,"&gt;0"))))</f>
        <v/>
      </c>
    </row>
    <row r="199">
      <c r="A199" s="55">
        <f>IF(NOT((COUNTA($B199:$K199)+COUNTA($O199))&gt;0),"",IF($T199="Macro",COUNTIFS($T$5:$T199,"Macro",$Q$5:$Q199,$Q199),IF(N($S199)=0,"?",COUNTIFS(INDEX($T$5:$T$1000,1):INDEX($T$5:$T$1000,$S199-4),"Macro",INDEX($Q$5:$Q$1000,1):INDEX($Q$5:$Q$1000,$S199-4),INDEX($Q$5:$Q$1000,$S199-4))&amp;"."&amp;COUNTIFS($S$5:$S199,$S199,$T$5:$T199,"Sub"))))</f>
        <v/>
      </c>
      <c r="B199" s="56" t="n"/>
      <c r="C199" s="57" t="n"/>
      <c r="D199" s="58" t="n"/>
      <c r="E199" s="58" t="n"/>
      <c r="F199" s="58" t="n"/>
      <c r="G199" s="59" t="n"/>
      <c r="H199" s="59" t="n"/>
      <c r="I199" s="59" t="n"/>
      <c r="J199" s="59" t="n"/>
      <c r="K199" s="59" t="n"/>
      <c r="L199" s="60">
        <f>IF(NOT((COUNTA($B199:$K199)+COUNTA($O199))&gt;0),"",IF(ISNUMBER($F199),1,IF(N($U199)&gt;0,AVERAGEIFS($V$5:$V$1000,$S$5:$S$1000,ROW(),$T$5:$T$1000,"Sub"),$V199)))</f>
        <v/>
      </c>
      <c r="M199" s="55">
        <f>IF($L199="","",IF($L199&gt;=1,"Completado",IF($L199&gt;0,"En curso","Pendiente")))</f>
        <v/>
      </c>
      <c r="N199" s="55">
        <f>IF(NOT((COUNTA($B199:$K199)+COUNTA($O199))&gt;0),"",IF(ISNUMBER($F199),IF(AND(ISNUMBER($E199),$F199&gt;$E199),"Cumplida con "&amp;($F199-$E199)&amp;IF($F199-$E199=1," día"," días")&amp;" de retraso","Cumplida"),IF(N($L199)&gt;=1,"Cumplida",IF(NOT(ISNUMBER($E199)),"Sin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plazo")))))))</f>
        <v/>
      </c>
      <c r="O199" s="57" t="n"/>
      <c r="P199" s="61">
        <f>IF(NOT((COUNTA($B199:$K199)+COUNTA($O199))&gt;0),"",IF((IF($C199="","Falta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",""))="","✔ OK","⚠ "&amp;LEFT(IF($C199="","Falta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",""),LEN(IF($C199="","Falta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",""))-3)))</f>
        <v/>
      </c>
      <c r="Q199" s="62">
        <f>IF(NOT((COUNTA($B199:$K199)+COUNTA($O199))&gt;0),"",IF(AND($T199="Sub",N($S199)&gt;0),IF(ISNUMBER(INDEX($D$5:$D$1000,$S199-4)),DATE(YEAR(INDEX($D$5:$D$1000,$S199-4)),MONTH(INDEX($D$5:$D$1000,$S199-4)),1),IF(ISNUMBER(INDEX($E$5:$E$1000,$S199-4)),DATE(YEAR(INDEX($E$5:$E$1000,$S199-4)),MONTH(INDEX($E$5:$E$1000,$S199-4)),1),MesCiclo)),IF(ISNUMBER($D199),DATE(YEAR($D199),MONTH($D199),1),IF(ISNUMBER($E199),DATE(YEAR($E199),MONTH($E199),1),MesCiclo))))</f>
        <v/>
      </c>
      <c r="R199" s="63">
        <f>IF(OR($Q199="",$Q199&lt;&gt;MesCiclo),"",COUNTIF($Q$5:$Q199,MesCiclo))</f>
        <v/>
      </c>
      <c r="S199" s="63">
        <f>IF($T199="","",IF($T199="Macro",ROW(),IFERROR(LOOKUP(2,1/($T$5:$T199="Macro"),ROW($T$5:$T199)),0)))</f>
        <v/>
      </c>
      <c r="T199" s="63">
        <f>IF(NOT((COUNTA($B199:$K199)+COUNTA($O199))&gt;0),"",IF($B199="Subactividad","Sub","Macro"))</f>
        <v/>
      </c>
      <c r="U199" s="63">
        <f>IF($T199="Macro",COUNTIFS($S$5:$S$1000,ROW(),$T$5:$T$1000,"Sub"),"")</f>
        <v/>
      </c>
      <c r="V199" s="63">
        <f>IF($T199="","",IF(ISNUMBER($F199),1,IFERROR(LOOKUP(2,1/($H199:$K199&lt;&gt;""),$H199:$K199),0)))</f>
        <v/>
      </c>
      <c r="W199" s="63">
        <f>IF($T199="","",IF(AND(ISNUMBER($F199),$F199&lt;=IF($Q199=MesCiclo,InicioCiclo,$Q199+MOD(2-WEEKDAY($Q199),7))+6),1,IF(ISNUMBER($H199),$H199,0)))</f>
        <v/>
      </c>
      <c r="X199" s="63">
        <f>IF($T199="","",IF(AND(ISNUMBER($F199),$F199&lt;=IF($Q199=MesCiclo,InicioCiclo,$Q199+MOD(2-WEEKDAY($Q199),7))+13),1,IF(ISNUMBER($I199),$I199,$W199)))</f>
        <v/>
      </c>
      <c r="Y199" s="63">
        <f>IF($T199="","",IF(AND(ISNUMBER($F199),$F199&lt;=IF($Q199=MesCiclo,InicioCiclo,$Q199+MOD(2-WEEKDAY($Q199),7))+20),1,IF(ISNUMBER($J199),$J199,$X199)))</f>
        <v/>
      </c>
      <c r="Z199" s="63">
        <f>IF($T199="","",IF(AND(ISNUMBER($F199),$F199&lt;=IF($Q199=MesCiclo,InicioCiclo,$Q199+MOD(2-WEEKDAY($Q199),7))+27),1,IF(ISNUMBER($K199),$K199,$Y199)))</f>
        <v/>
      </c>
      <c r="AA199" s="63">
        <f>IF($T199="","",IF(AND(ISNUMBER($F199),$F199&lt;=IF($Q199=MesCiclo,InicioCiclo,$Q199+MOD(2-WEEKDAY($Q199),7))+6),1,IF(N($U199)&gt;0,AVERAGEIFS($W$5:$W$1000,$S$5:$S$1000,ROW(),$T$5:$T$1000,"Sub"),$W199)))</f>
        <v/>
      </c>
      <c r="AB199" s="63">
        <f>IF($T199="","",IF(AND(ISNUMBER($F199),$F199&lt;=IF($Q199=MesCiclo,InicioCiclo,$Q199+MOD(2-WEEKDAY($Q199),7))+13),1,IF(N($U199)&gt;0,AVERAGEIFS($X$5:$X$1000,$S$5:$S$1000,ROW(),$T$5:$T$1000,"Sub"),$X199)))</f>
        <v/>
      </c>
      <c r="AC199" s="63">
        <f>IF($T199="","",IF(AND(ISNUMBER($F199),$F199&lt;=IF($Q199=MesCiclo,InicioCiclo,$Q199+MOD(2-WEEKDAY($Q199),7))+20),1,IF(N($U199)&gt;0,AVERAGEIFS($Y$5:$Y$1000,$S$5:$S$1000,ROW(),$T$5:$T$1000,"Sub"),$Y199)))</f>
        <v/>
      </c>
      <c r="AD199" s="63">
        <f>IF($T199="","",IF(AND(ISNUMBER($F199),$F199&lt;=IF($Q199=MesCiclo,InicioCiclo,$Q199+MOD(2-WEEKDAY($Q199),7))+27),1,IF(N($U199)&gt;0,AVERAGEIFS($Z$5:$Z$1000,$S$5:$S$1000,ROW(),$T$5:$T$1000,"Sub"),$Z199)))</f>
        <v/>
      </c>
      <c r="AE199" s="63">
        <f>IF($T199&lt;&gt;"Macro","",IF(COUNTIFS($Q$5:$Q$1000,$Q199,$T$5:$T$1000,"Macro",$G$5:$G$1000,"&gt;0")=0,1/COUNTIFS($Q$5:$Q$1000,$Q199,$T$5:$T$1000,"Macro"),IF(AND(ISNUMBER($G199),N($G199)&gt;0),$G199,SUMIFS($G$5:$G$1000,$Q$5:$Q$1000,$Q199,$T$5:$T$1000,"Macro")/COUNTIFS($Q$5:$Q$1000,$Q199,$T$5:$T$1000,"Macro",$G$5:$G$1000,"&gt;0"))/(COUNTIFS($Q$5:$Q$1000,$Q199,$T$5:$T$1000,"Macro")*SUMIFS($G$5:$G$1000,$Q$5:$Q$1000,$Q199,$T$5:$T$1000,"Macro")/COUNTIFS($Q$5:$Q$1000,$Q199,$T$5:$T$1000,"Macro",$G$5:$G$1000,"&gt;0"))))</f>
        <v/>
      </c>
    </row>
    <row r="200">
      <c r="A200" s="55">
        <f>IF(NOT((COUNTA($B200:$K200)+COUNTA($O200))&gt;0),"",IF($T200="Macro",COUNTIFS($T$5:$T200,"Macro",$Q$5:$Q200,$Q200),IF(N($S200)=0,"?",COUNTIFS(INDEX($T$5:$T$1000,1):INDEX($T$5:$T$1000,$S200-4),"Macro",INDEX($Q$5:$Q$1000,1):INDEX($Q$5:$Q$1000,$S200-4),INDEX($Q$5:$Q$1000,$S200-4))&amp;"."&amp;COUNTIFS($S$5:$S200,$S200,$T$5:$T200,"Sub"))))</f>
        <v/>
      </c>
      <c r="B200" s="56" t="n"/>
      <c r="C200" s="57" t="n"/>
      <c r="D200" s="58" t="n"/>
      <c r="E200" s="58" t="n"/>
      <c r="F200" s="58" t="n"/>
      <c r="G200" s="59" t="n"/>
      <c r="H200" s="59" t="n"/>
      <c r="I200" s="59" t="n"/>
      <c r="J200" s="59" t="n"/>
      <c r="K200" s="59" t="n"/>
      <c r="L200" s="60">
        <f>IF(NOT((COUNTA($B200:$K200)+COUNTA($O200))&gt;0),"",IF(ISNUMBER($F200),1,IF(N($U200)&gt;0,AVERAGEIFS($V$5:$V$1000,$S$5:$S$1000,ROW(),$T$5:$T$1000,"Sub"),$V200)))</f>
        <v/>
      </c>
      <c r="M200" s="55">
        <f>IF($L200="","",IF($L200&gt;=1,"Completado",IF($L200&gt;0,"En curso","Pendiente")))</f>
        <v/>
      </c>
      <c r="N200" s="55">
        <f>IF(NOT((COUNTA($B200:$K200)+COUNTA($O200))&gt;0),"",IF(ISNUMBER($F200),IF(AND(ISNUMBER($E200),$F200&gt;$E200),"Cumplida con "&amp;($F200-$E200)&amp;IF($F200-$E200=1," día"," días")&amp;" de retraso","Cumplida"),IF(N($L200)&gt;=1,"Cumplida",IF(NOT(ISNUMBER($E200)),"Sin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plazo")))))))</f>
        <v/>
      </c>
      <c r="O200" s="57" t="n"/>
      <c r="P200" s="61">
        <f>IF(NOT((COUNTA($B200:$K200)+COUNTA($O200))&gt;0),"",IF((IF($C200="","Falta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",""))="","✔ OK","⚠ "&amp;LEFT(IF($C200="","Falta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",""),LEN(IF($C200="","Falta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",""))-3)))</f>
        <v/>
      </c>
      <c r="Q200" s="62">
        <f>IF(NOT((COUNTA($B200:$K200)+COUNTA($O200))&gt;0),"",IF(AND($T200="Sub",N($S200)&gt;0),IF(ISNUMBER(INDEX($D$5:$D$1000,$S200-4)),DATE(YEAR(INDEX($D$5:$D$1000,$S200-4)),MONTH(INDEX($D$5:$D$1000,$S200-4)),1),IF(ISNUMBER(INDEX($E$5:$E$1000,$S200-4)),DATE(YEAR(INDEX($E$5:$E$1000,$S200-4)),MONTH(INDEX($E$5:$E$1000,$S200-4)),1),MesCiclo)),IF(ISNUMBER($D200),DATE(YEAR($D200),MONTH($D200),1),IF(ISNUMBER($E200),DATE(YEAR($E200),MONTH($E200),1),MesCiclo))))</f>
        <v/>
      </c>
      <c r="R200" s="63">
        <f>IF(OR($Q200="",$Q200&lt;&gt;MesCiclo),"",COUNTIF($Q$5:$Q200,MesCiclo))</f>
        <v/>
      </c>
      <c r="S200" s="63">
        <f>IF($T200="","",IF($T200="Macro",ROW(),IFERROR(LOOKUP(2,1/($T$5:$T200="Macro"),ROW($T$5:$T200)),0)))</f>
        <v/>
      </c>
      <c r="T200" s="63">
        <f>IF(NOT((COUNTA($B200:$K200)+COUNTA($O200))&gt;0),"",IF($B200="Subactividad","Sub","Macro"))</f>
        <v/>
      </c>
      <c r="U200" s="63">
        <f>IF($T200="Macro",COUNTIFS($S$5:$S$1000,ROW(),$T$5:$T$1000,"Sub"),"")</f>
        <v/>
      </c>
      <c r="V200" s="63">
        <f>IF($T200="","",IF(ISNUMBER($F200),1,IFERROR(LOOKUP(2,1/($H200:$K200&lt;&gt;""),$H200:$K200),0)))</f>
        <v/>
      </c>
      <c r="W200" s="63">
        <f>IF($T200="","",IF(AND(ISNUMBER($F200),$F200&lt;=IF($Q200=MesCiclo,InicioCiclo,$Q200+MOD(2-WEEKDAY($Q200),7))+6),1,IF(ISNUMBER($H200),$H200,0)))</f>
        <v/>
      </c>
      <c r="X200" s="63">
        <f>IF($T200="","",IF(AND(ISNUMBER($F200),$F200&lt;=IF($Q200=MesCiclo,InicioCiclo,$Q200+MOD(2-WEEKDAY($Q200),7))+13),1,IF(ISNUMBER($I200),$I200,$W200)))</f>
        <v/>
      </c>
      <c r="Y200" s="63">
        <f>IF($T200="","",IF(AND(ISNUMBER($F200),$F200&lt;=IF($Q200=MesCiclo,InicioCiclo,$Q200+MOD(2-WEEKDAY($Q200),7))+20),1,IF(ISNUMBER($J200),$J200,$X200)))</f>
        <v/>
      </c>
      <c r="Z200" s="63">
        <f>IF($T200="","",IF(AND(ISNUMBER($F200),$F200&lt;=IF($Q200=MesCiclo,InicioCiclo,$Q200+MOD(2-WEEKDAY($Q200),7))+27),1,IF(ISNUMBER($K200),$K200,$Y200)))</f>
        <v/>
      </c>
      <c r="AA200" s="63">
        <f>IF($T200="","",IF(AND(ISNUMBER($F200),$F200&lt;=IF($Q200=MesCiclo,InicioCiclo,$Q200+MOD(2-WEEKDAY($Q200),7))+6),1,IF(N($U200)&gt;0,AVERAGEIFS($W$5:$W$1000,$S$5:$S$1000,ROW(),$T$5:$T$1000,"Sub"),$W200)))</f>
        <v/>
      </c>
      <c r="AB200" s="63">
        <f>IF($T200="","",IF(AND(ISNUMBER($F200),$F200&lt;=IF($Q200=MesCiclo,InicioCiclo,$Q200+MOD(2-WEEKDAY($Q200),7))+13),1,IF(N($U200)&gt;0,AVERAGEIFS($X$5:$X$1000,$S$5:$S$1000,ROW(),$T$5:$T$1000,"Sub"),$X200)))</f>
        <v/>
      </c>
      <c r="AC200" s="63">
        <f>IF($T200="","",IF(AND(ISNUMBER($F200),$F200&lt;=IF($Q200=MesCiclo,InicioCiclo,$Q200+MOD(2-WEEKDAY($Q200),7))+20),1,IF(N($U200)&gt;0,AVERAGEIFS($Y$5:$Y$1000,$S$5:$S$1000,ROW(),$T$5:$T$1000,"Sub"),$Y200)))</f>
        <v/>
      </c>
      <c r="AD200" s="63">
        <f>IF($T200="","",IF(AND(ISNUMBER($F200),$F200&lt;=IF($Q200=MesCiclo,InicioCiclo,$Q200+MOD(2-WEEKDAY($Q200),7))+27),1,IF(N($U200)&gt;0,AVERAGEIFS($Z$5:$Z$1000,$S$5:$S$1000,ROW(),$T$5:$T$1000,"Sub"),$Z200)))</f>
        <v/>
      </c>
      <c r="AE200" s="63">
        <f>IF($T200&lt;&gt;"Macro","",IF(COUNTIFS($Q$5:$Q$1000,$Q200,$T$5:$T$1000,"Macro",$G$5:$G$1000,"&gt;0")=0,1/COUNTIFS($Q$5:$Q$1000,$Q200,$T$5:$T$1000,"Macro"),IF(AND(ISNUMBER($G200),N($G200)&gt;0),$G200,SUMIFS($G$5:$G$1000,$Q$5:$Q$1000,$Q200,$T$5:$T$1000,"Macro")/COUNTIFS($Q$5:$Q$1000,$Q200,$T$5:$T$1000,"Macro",$G$5:$G$1000,"&gt;0"))/(COUNTIFS($Q$5:$Q$1000,$Q200,$T$5:$T$1000,"Macro")*SUMIFS($G$5:$G$1000,$Q$5:$Q$1000,$Q200,$T$5:$T$1000,"Macro")/COUNTIFS($Q$5:$Q$1000,$Q200,$T$5:$T$1000,"Macro",$G$5:$G$1000,"&gt;0"))))</f>
        <v/>
      </c>
    </row>
    <row r="201">
      <c r="A201" s="55">
        <f>IF(NOT((COUNTA($B201:$K201)+COUNTA($O201))&gt;0),"",IF($T201="Macro",COUNTIFS($T$5:$T201,"Macro",$Q$5:$Q201,$Q201),IF(N($S201)=0,"?",COUNTIFS(INDEX($T$5:$T$1000,1):INDEX($T$5:$T$1000,$S201-4),"Macro",INDEX($Q$5:$Q$1000,1):INDEX($Q$5:$Q$1000,$S201-4),INDEX($Q$5:$Q$1000,$S201-4))&amp;"."&amp;COUNTIFS($S$5:$S201,$S201,$T$5:$T201,"Sub"))))</f>
        <v/>
      </c>
      <c r="B201" s="56" t="n"/>
      <c r="C201" s="57" t="n"/>
      <c r="D201" s="58" t="n"/>
      <c r="E201" s="58" t="n"/>
      <c r="F201" s="58" t="n"/>
      <c r="G201" s="59" t="n"/>
      <c r="H201" s="59" t="n"/>
      <c r="I201" s="59" t="n"/>
      <c r="J201" s="59" t="n"/>
      <c r="K201" s="59" t="n"/>
      <c r="L201" s="60">
        <f>IF(NOT((COUNTA($B201:$K201)+COUNTA($O201))&gt;0),"",IF(ISNUMBER($F201),1,IF(N($U201)&gt;0,AVERAGEIFS($V$5:$V$1000,$S$5:$S$1000,ROW(),$T$5:$T$1000,"Sub"),$V201)))</f>
        <v/>
      </c>
      <c r="M201" s="55">
        <f>IF($L201="","",IF($L201&gt;=1,"Completado",IF($L201&gt;0,"En curso","Pendiente")))</f>
        <v/>
      </c>
      <c r="N201" s="55">
        <f>IF(NOT((COUNTA($B201:$K201)+COUNTA($O201))&gt;0),"",IF(ISNUMBER($F201),IF(AND(ISNUMBER($E201),$F201&gt;$E201),"Cumplida con "&amp;($F201-$E201)&amp;IF($F201-$E201=1," día"," días")&amp;" de retraso","Cumplida"),IF(N($L201)&gt;=1,"Cumplida",IF(NOT(ISNUMBER($E201)),"Sin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plazo")))))))</f>
        <v/>
      </c>
      <c r="O201" s="57" t="n"/>
      <c r="P201" s="61">
        <f>IF(NOT((COUNTA($B201:$K201)+COUNTA($O201))&gt;0),"",IF((IF($C201="","Falta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",""))="","✔ OK","⚠ "&amp;LEFT(IF($C201="","Falta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",""),LEN(IF($C201="","Falta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",""))-3)))</f>
        <v/>
      </c>
      <c r="Q201" s="62">
        <f>IF(NOT((COUNTA($B201:$K201)+COUNTA($O201))&gt;0),"",IF(AND($T201="Sub",N($S201)&gt;0),IF(ISNUMBER(INDEX($D$5:$D$1000,$S201-4)),DATE(YEAR(INDEX($D$5:$D$1000,$S201-4)),MONTH(INDEX($D$5:$D$1000,$S201-4)),1),IF(ISNUMBER(INDEX($E$5:$E$1000,$S201-4)),DATE(YEAR(INDEX($E$5:$E$1000,$S201-4)),MONTH(INDEX($E$5:$E$1000,$S201-4)),1),MesCiclo)),IF(ISNUMBER($D201),DATE(YEAR($D201),MONTH($D201),1),IF(ISNUMBER($E201),DATE(YEAR($E201),MONTH($E201),1),MesCiclo))))</f>
        <v/>
      </c>
      <c r="R201" s="63">
        <f>IF(OR($Q201="",$Q201&lt;&gt;MesCiclo),"",COUNTIF($Q$5:$Q201,MesCiclo))</f>
        <v/>
      </c>
      <c r="S201" s="63">
        <f>IF($T201="","",IF($T201="Macro",ROW(),IFERROR(LOOKUP(2,1/($T$5:$T201="Macro"),ROW($T$5:$T201)),0)))</f>
        <v/>
      </c>
      <c r="T201" s="63">
        <f>IF(NOT((COUNTA($B201:$K201)+COUNTA($O201))&gt;0),"",IF($B201="Subactividad","Sub","Macro"))</f>
        <v/>
      </c>
      <c r="U201" s="63">
        <f>IF($T201="Macro",COUNTIFS($S$5:$S$1000,ROW(),$T$5:$T$1000,"Sub"),"")</f>
        <v/>
      </c>
      <c r="V201" s="63">
        <f>IF($T201="","",IF(ISNUMBER($F201),1,IFERROR(LOOKUP(2,1/($H201:$K201&lt;&gt;""),$H201:$K201),0)))</f>
        <v/>
      </c>
      <c r="W201" s="63">
        <f>IF($T201="","",IF(AND(ISNUMBER($F201),$F201&lt;=IF($Q201=MesCiclo,InicioCiclo,$Q201+MOD(2-WEEKDAY($Q201),7))+6),1,IF(ISNUMBER($H201),$H201,0)))</f>
        <v/>
      </c>
      <c r="X201" s="63">
        <f>IF($T201="","",IF(AND(ISNUMBER($F201),$F201&lt;=IF($Q201=MesCiclo,InicioCiclo,$Q201+MOD(2-WEEKDAY($Q201),7))+13),1,IF(ISNUMBER($I201),$I201,$W201)))</f>
        <v/>
      </c>
      <c r="Y201" s="63">
        <f>IF($T201="","",IF(AND(ISNUMBER($F201),$F201&lt;=IF($Q201=MesCiclo,InicioCiclo,$Q201+MOD(2-WEEKDAY($Q201),7))+20),1,IF(ISNUMBER($J201),$J201,$X201)))</f>
        <v/>
      </c>
      <c r="Z201" s="63">
        <f>IF($T201="","",IF(AND(ISNUMBER($F201),$F201&lt;=IF($Q201=MesCiclo,InicioCiclo,$Q201+MOD(2-WEEKDAY($Q201),7))+27),1,IF(ISNUMBER($K201),$K201,$Y201)))</f>
        <v/>
      </c>
      <c r="AA201" s="63">
        <f>IF($T201="","",IF(AND(ISNUMBER($F201),$F201&lt;=IF($Q201=MesCiclo,InicioCiclo,$Q201+MOD(2-WEEKDAY($Q201),7))+6),1,IF(N($U201)&gt;0,AVERAGEIFS($W$5:$W$1000,$S$5:$S$1000,ROW(),$T$5:$T$1000,"Sub"),$W201)))</f>
        <v/>
      </c>
      <c r="AB201" s="63">
        <f>IF($T201="","",IF(AND(ISNUMBER($F201),$F201&lt;=IF($Q201=MesCiclo,InicioCiclo,$Q201+MOD(2-WEEKDAY($Q201),7))+13),1,IF(N($U201)&gt;0,AVERAGEIFS($X$5:$X$1000,$S$5:$S$1000,ROW(),$T$5:$T$1000,"Sub"),$X201)))</f>
        <v/>
      </c>
      <c r="AC201" s="63">
        <f>IF($T201="","",IF(AND(ISNUMBER($F201),$F201&lt;=IF($Q201=MesCiclo,InicioCiclo,$Q201+MOD(2-WEEKDAY($Q201),7))+20),1,IF(N($U201)&gt;0,AVERAGEIFS($Y$5:$Y$1000,$S$5:$S$1000,ROW(),$T$5:$T$1000,"Sub"),$Y201)))</f>
        <v/>
      </c>
      <c r="AD201" s="63">
        <f>IF($T201="","",IF(AND(ISNUMBER($F201),$F201&lt;=IF($Q201=MesCiclo,InicioCiclo,$Q201+MOD(2-WEEKDAY($Q201),7))+27),1,IF(N($U201)&gt;0,AVERAGEIFS($Z$5:$Z$1000,$S$5:$S$1000,ROW(),$T$5:$T$1000,"Sub"),$Z201)))</f>
        <v/>
      </c>
      <c r="AE201" s="63">
        <f>IF($T201&lt;&gt;"Macro","",IF(COUNTIFS($Q$5:$Q$1000,$Q201,$T$5:$T$1000,"Macro",$G$5:$G$1000,"&gt;0")=0,1/COUNTIFS($Q$5:$Q$1000,$Q201,$T$5:$T$1000,"Macro"),IF(AND(ISNUMBER($G201),N($G201)&gt;0),$G201,SUMIFS($G$5:$G$1000,$Q$5:$Q$1000,$Q201,$T$5:$T$1000,"Macro")/COUNTIFS($Q$5:$Q$1000,$Q201,$T$5:$T$1000,"Macro",$G$5:$G$1000,"&gt;0"))/(COUNTIFS($Q$5:$Q$1000,$Q201,$T$5:$T$1000,"Macro")*SUMIFS($G$5:$G$1000,$Q$5:$Q$1000,$Q201,$T$5:$T$1000,"Macro")/COUNTIFS($Q$5:$Q$1000,$Q201,$T$5:$T$1000,"Macro",$G$5:$G$1000,"&gt;0"))))</f>
        <v/>
      </c>
    </row>
    <row r="202">
      <c r="A202" s="55">
        <f>IF(NOT((COUNTA($B202:$K202)+COUNTA($O202))&gt;0),"",IF($T202="Macro",COUNTIFS($T$5:$T202,"Macro",$Q$5:$Q202,$Q202),IF(N($S202)=0,"?",COUNTIFS(INDEX($T$5:$T$1000,1):INDEX($T$5:$T$1000,$S202-4),"Macro",INDEX($Q$5:$Q$1000,1):INDEX($Q$5:$Q$1000,$S202-4),INDEX($Q$5:$Q$1000,$S202-4))&amp;"."&amp;COUNTIFS($S$5:$S202,$S202,$T$5:$T202,"Sub"))))</f>
        <v/>
      </c>
      <c r="B202" s="56" t="n"/>
      <c r="C202" s="57" t="n"/>
      <c r="D202" s="58" t="n"/>
      <c r="E202" s="58" t="n"/>
      <c r="F202" s="58" t="n"/>
      <c r="G202" s="59" t="n"/>
      <c r="H202" s="59" t="n"/>
      <c r="I202" s="59" t="n"/>
      <c r="J202" s="59" t="n"/>
      <c r="K202" s="59" t="n"/>
      <c r="L202" s="60">
        <f>IF(NOT((COUNTA($B202:$K202)+COUNTA($O202))&gt;0),"",IF(ISNUMBER($F202),1,IF(N($U202)&gt;0,AVERAGEIFS($V$5:$V$1000,$S$5:$S$1000,ROW(),$T$5:$T$1000,"Sub"),$V202)))</f>
        <v/>
      </c>
      <c r="M202" s="55">
        <f>IF($L202="","",IF($L202&gt;=1,"Completado",IF($L202&gt;0,"En curso","Pendiente")))</f>
        <v/>
      </c>
      <c r="N202" s="55">
        <f>IF(NOT((COUNTA($B202:$K202)+COUNTA($O202))&gt;0),"",IF(ISNUMBER($F202),IF(AND(ISNUMBER($E202),$F202&gt;$E202),"Cumplida con "&amp;($F202-$E202)&amp;IF($F202-$E202=1," día"," días")&amp;" de retraso","Cumplida"),IF(N($L202)&gt;=1,"Cumplida",IF(NOT(ISNUMBER($E202)),"Sin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plazo")))))))</f>
        <v/>
      </c>
      <c r="O202" s="57" t="n"/>
      <c r="P202" s="61">
        <f>IF(NOT((COUNTA($B202:$K202)+COUNTA($O202))&gt;0),"",IF((IF($C202="","Falta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",""))="","✔ OK","⚠ "&amp;LEFT(IF($C202="","Falta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",""),LEN(IF($C202="","Falta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",""))-3)))</f>
        <v/>
      </c>
      <c r="Q202" s="62">
        <f>IF(NOT((COUNTA($B202:$K202)+COUNTA($O202))&gt;0),"",IF(AND($T202="Sub",N($S202)&gt;0),IF(ISNUMBER(INDEX($D$5:$D$1000,$S202-4)),DATE(YEAR(INDEX($D$5:$D$1000,$S202-4)),MONTH(INDEX($D$5:$D$1000,$S202-4)),1),IF(ISNUMBER(INDEX($E$5:$E$1000,$S202-4)),DATE(YEAR(INDEX($E$5:$E$1000,$S202-4)),MONTH(INDEX($E$5:$E$1000,$S202-4)),1),MesCiclo)),IF(ISNUMBER($D202),DATE(YEAR($D202),MONTH($D202),1),IF(ISNUMBER($E202),DATE(YEAR($E202),MONTH($E202),1),MesCiclo))))</f>
        <v/>
      </c>
      <c r="R202" s="63">
        <f>IF(OR($Q202="",$Q202&lt;&gt;MesCiclo),"",COUNTIF($Q$5:$Q202,MesCiclo))</f>
        <v/>
      </c>
      <c r="S202" s="63">
        <f>IF($T202="","",IF($T202="Macro",ROW(),IFERROR(LOOKUP(2,1/($T$5:$T202="Macro"),ROW($T$5:$T202)),0)))</f>
        <v/>
      </c>
      <c r="T202" s="63">
        <f>IF(NOT((COUNTA($B202:$K202)+COUNTA($O202))&gt;0),"",IF($B202="Subactividad","Sub","Macro"))</f>
        <v/>
      </c>
      <c r="U202" s="63">
        <f>IF($T202="Macro",COUNTIFS($S$5:$S$1000,ROW(),$T$5:$T$1000,"Sub"),"")</f>
        <v/>
      </c>
      <c r="V202" s="63">
        <f>IF($T202="","",IF(ISNUMBER($F202),1,IFERROR(LOOKUP(2,1/($H202:$K202&lt;&gt;""),$H202:$K202),0)))</f>
        <v/>
      </c>
      <c r="W202" s="63">
        <f>IF($T202="","",IF(AND(ISNUMBER($F202),$F202&lt;=IF($Q202=MesCiclo,InicioCiclo,$Q202+MOD(2-WEEKDAY($Q202),7))+6),1,IF(ISNUMBER($H202),$H202,0)))</f>
        <v/>
      </c>
      <c r="X202" s="63">
        <f>IF($T202="","",IF(AND(ISNUMBER($F202),$F202&lt;=IF($Q202=MesCiclo,InicioCiclo,$Q202+MOD(2-WEEKDAY($Q202),7))+13),1,IF(ISNUMBER($I202),$I202,$W202)))</f>
        <v/>
      </c>
      <c r="Y202" s="63">
        <f>IF($T202="","",IF(AND(ISNUMBER($F202),$F202&lt;=IF($Q202=MesCiclo,InicioCiclo,$Q202+MOD(2-WEEKDAY($Q202),7))+20),1,IF(ISNUMBER($J202),$J202,$X202)))</f>
        <v/>
      </c>
      <c r="Z202" s="63">
        <f>IF($T202="","",IF(AND(ISNUMBER($F202),$F202&lt;=IF($Q202=MesCiclo,InicioCiclo,$Q202+MOD(2-WEEKDAY($Q202),7))+27),1,IF(ISNUMBER($K202),$K202,$Y202)))</f>
        <v/>
      </c>
      <c r="AA202" s="63">
        <f>IF($T202="","",IF(AND(ISNUMBER($F202),$F202&lt;=IF($Q202=MesCiclo,InicioCiclo,$Q202+MOD(2-WEEKDAY($Q202),7))+6),1,IF(N($U202)&gt;0,AVERAGEIFS($W$5:$W$1000,$S$5:$S$1000,ROW(),$T$5:$T$1000,"Sub"),$W202)))</f>
        <v/>
      </c>
      <c r="AB202" s="63">
        <f>IF($T202="","",IF(AND(ISNUMBER($F202),$F202&lt;=IF($Q202=MesCiclo,InicioCiclo,$Q202+MOD(2-WEEKDAY($Q202),7))+13),1,IF(N($U202)&gt;0,AVERAGEIFS($X$5:$X$1000,$S$5:$S$1000,ROW(),$T$5:$T$1000,"Sub"),$X202)))</f>
        <v/>
      </c>
      <c r="AC202" s="63">
        <f>IF($T202="","",IF(AND(ISNUMBER($F202),$F202&lt;=IF($Q202=MesCiclo,InicioCiclo,$Q202+MOD(2-WEEKDAY($Q202),7))+20),1,IF(N($U202)&gt;0,AVERAGEIFS($Y$5:$Y$1000,$S$5:$S$1000,ROW(),$T$5:$T$1000,"Sub"),$Y202)))</f>
        <v/>
      </c>
      <c r="AD202" s="63">
        <f>IF($T202="","",IF(AND(ISNUMBER($F202),$F202&lt;=IF($Q202=MesCiclo,InicioCiclo,$Q202+MOD(2-WEEKDAY($Q202),7))+27),1,IF(N($U202)&gt;0,AVERAGEIFS($Z$5:$Z$1000,$S$5:$S$1000,ROW(),$T$5:$T$1000,"Sub"),$Z202)))</f>
        <v/>
      </c>
      <c r="AE202" s="63">
        <f>IF($T202&lt;&gt;"Macro","",IF(COUNTIFS($Q$5:$Q$1000,$Q202,$T$5:$T$1000,"Macro",$G$5:$G$1000,"&gt;0")=0,1/COUNTIFS($Q$5:$Q$1000,$Q202,$T$5:$T$1000,"Macro"),IF(AND(ISNUMBER($G202),N($G202)&gt;0),$G202,SUMIFS($G$5:$G$1000,$Q$5:$Q$1000,$Q202,$T$5:$T$1000,"Macro")/COUNTIFS($Q$5:$Q$1000,$Q202,$T$5:$T$1000,"Macro",$G$5:$G$1000,"&gt;0"))/(COUNTIFS($Q$5:$Q$1000,$Q202,$T$5:$T$1000,"Macro")*SUMIFS($G$5:$G$1000,$Q$5:$Q$1000,$Q202,$T$5:$T$1000,"Macro")/COUNTIFS($Q$5:$Q$1000,$Q202,$T$5:$T$1000,"Macro",$G$5:$G$1000,"&gt;0"))))</f>
        <v/>
      </c>
    </row>
    <row r="203">
      <c r="A203" s="55">
        <f>IF(NOT((COUNTA($B203:$K203)+COUNTA($O203))&gt;0),"",IF($T203="Macro",COUNTIFS($T$5:$T203,"Macro",$Q$5:$Q203,$Q203),IF(N($S203)=0,"?",COUNTIFS(INDEX($T$5:$T$1000,1):INDEX($T$5:$T$1000,$S203-4),"Macro",INDEX($Q$5:$Q$1000,1):INDEX($Q$5:$Q$1000,$S203-4),INDEX($Q$5:$Q$1000,$S203-4))&amp;"."&amp;COUNTIFS($S$5:$S203,$S203,$T$5:$T203,"Sub"))))</f>
        <v/>
      </c>
      <c r="B203" s="56" t="n"/>
      <c r="C203" s="57" t="n"/>
      <c r="D203" s="58" t="n"/>
      <c r="E203" s="58" t="n"/>
      <c r="F203" s="58" t="n"/>
      <c r="G203" s="59" t="n"/>
      <c r="H203" s="59" t="n"/>
      <c r="I203" s="59" t="n"/>
      <c r="J203" s="59" t="n"/>
      <c r="K203" s="59" t="n"/>
      <c r="L203" s="60">
        <f>IF(NOT((COUNTA($B203:$K203)+COUNTA($O203))&gt;0),"",IF(ISNUMBER($F203),1,IF(N($U203)&gt;0,AVERAGEIFS($V$5:$V$1000,$S$5:$S$1000,ROW(),$T$5:$T$1000,"Sub"),$V203)))</f>
        <v/>
      </c>
      <c r="M203" s="55">
        <f>IF($L203="","",IF($L203&gt;=1,"Completado",IF($L203&gt;0,"En curso","Pendiente")))</f>
        <v/>
      </c>
      <c r="N203" s="55">
        <f>IF(NOT((COUNTA($B203:$K203)+COUNTA($O203))&gt;0),"",IF(ISNUMBER($F203),IF(AND(ISNUMBER($E203),$F203&gt;$E203),"Cumplida con "&amp;($F203-$E203)&amp;IF($F203-$E203=1," día"," días")&amp;" de retraso","Cumplida"),IF(N($L203)&gt;=1,"Cumplida",IF(NOT(ISNUMBER($E203)),"Sin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plazo")))))))</f>
        <v/>
      </c>
      <c r="O203" s="57" t="n"/>
      <c r="P203" s="61">
        <f>IF(NOT((COUNTA($B203:$K203)+COUNTA($O203))&gt;0),"",IF((IF($C203="","Falta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",""))="","✔ OK","⚠ "&amp;LEFT(IF($C203="","Falta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",""),LEN(IF($C203="","Falta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",""))-3)))</f>
        <v/>
      </c>
      <c r="Q203" s="62">
        <f>IF(NOT((COUNTA($B203:$K203)+COUNTA($O203))&gt;0),"",IF(AND($T203="Sub",N($S203)&gt;0),IF(ISNUMBER(INDEX($D$5:$D$1000,$S203-4)),DATE(YEAR(INDEX($D$5:$D$1000,$S203-4)),MONTH(INDEX($D$5:$D$1000,$S203-4)),1),IF(ISNUMBER(INDEX($E$5:$E$1000,$S203-4)),DATE(YEAR(INDEX($E$5:$E$1000,$S203-4)),MONTH(INDEX($E$5:$E$1000,$S203-4)),1),MesCiclo)),IF(ISNUMBER($D203),DATE(YEAR($D203),MONTH($D203),1),IF(ISNUMBER($E203),DATE(YEAR($E203),MONTH($E203),1),MesCiclo))))</f>
        <v/>
      </c>
      <c r="R203" s="63">
        <f>IF(OR($Q203="",$Q203&lt;&gt;MesCiclo),"",COUNTIF($Q$5:$Q203,MesCiclo))</f>
        <v/>
      </c>
      <c r="S203" s="63">
        <f>IF($T203="","",IF($T203="Macro",ROW(),IFERROR(LOOKUP(2,1/($T$5:$T203="Macro"),ROW($T$5:$T203)),0)))</f>
        <v/>
      </c>
      <c r="T203" s="63">
        <f>IF(NOT((COUNTA($B203:$K203)+COUNTA($O203))&gt;0),"",IF($B203="Subactividad","Sub","Macro"))</f>
        <v/>
      </c>
      <c r="U203" s="63">
        <f>IF($T203="Macro",COUNTIFS($S$5:$S$1000,ROW(),$T$5:$T$1000,"Sub"),"")</f>
        <v/>
      </c>
      <c r="V203" s="63">
        <f>IF($T203="","",IF(ISNUMBER($F203),1,IFERROR(LOOKUP(2,1/($H203:$K203&lt;&gt;""),$H203:$K203),0)))</f>
        <v/>
      </c>
      <c r="W203" s="63">
        <f>IF($T203="","",IF(AND(ISNUMBER($F203),$F203&lt;=IF($Q203=MesCiclo,InicioCiclo,$Q203+MOD(2-WEEKDAY($Q203),7))+6),1,IF(ISNUMBER($H203),$H203,0)))</f>
        <v/>
      </c>
      <c r="X203" s="63">
        <f>IF($T203="","",IF(AND(ISNUMBER($F203),$F203&lt;=IF($Q203=MesCiclo,InicioCiclo,$Q203+MOD(2-WEEKDAY($Q203),7))+13),1,IF(ISNUMBER($I203),$I203,$W203)))</f>
        <v/>
      </c>
      <c r="Y203" s="63">
        <f>IF($T203="","",IF(AND(ISNUMBER($F203),$F203&lt;=IF($Q203=MesCiclo,InicioCiclo,$Q203+MOD(2-WEEKDAY($Q203),7))+20),1,IF(ISNUMBER($J203),$J203,$X203)))</f>
        <v/>
      </c>
      <c r="Z203" s="63">
        <f>IF($T203="","",IF(AND(ISNUMBER($F203),$F203&lt;=IF($Q203=MesCiclo,InicioCiclo,$Q203+MOD(2-WEEKDAY($Q203),7))+27),1,IF(ISNUMBER($K203),$K203,$Y203)))</f>
        <v/>
      </c>
      <c r="AA203" s="63">
        <f>IF($T203="","",IF(AND(ISNUMBER($F203),$F203&lt;=IF($Q203=MesCiclo,InicioCiclo,$Q203+MOD(2-WEEKDAY($Q203),7))+6),1,IF(N($U203)&gt;0,AVERAGEIFS($W$5:$W$1000,$S$5:$S$1000,ROW(),$T$5:$T$1000,"Sub"),$W203)))</f>
        <v/>
      </c>
      <c r="AB203" s="63">
        <f>IF($T203="","",IF(AND(ISNUMBER($F203),$F203&lt;=IF($Q203=MesCiclo,InicioCiclo,$Q203+MOD(2-WEEKDAY($Q203),7))+13),1,IF(N($U203)&gt;0,AVERAGEIFS($X$5:$X$1000,$S$5:$S$1000,ROW(),$T$5:$T$1000,"Sub"),$X203)))</f>
        <v/>
      </c>
      <c r="AC203" s="63">
        <f>IF($T203="","",IF(AND(ISNUMBER($F203),$F203&lt;=IF($Q203=MesCiclo,InicioCiclo,$Q203+MOD(2-WEEKDAY($Q203),7))+20),1,IF(N($U203)&gt;0,AVERAGEIFS($Y$5:$Y$1000,$S$5:$S$1000,ROW(),$T$5:$T$1000,"Sub"),$Y203)))</f>
        <v/>
      </c>
      <c r="AD203" s="63">
        <f>IF($T203="","",IF(AND(ISNUMBER($F203),$F203&lt;=IF($Q203=MesCiclo,InicioCiclo,$Q203+MOD(2-WEEKDAY($Q203),7))+27),1,IF(N($U203)&gt;0,AVERAGEIFS($Z$5:$Z$1000,$S$5:$S$1000,ROW(),$T$5:$T$1000,"Sub"),$Z203)))</f>
        <v/>
      </c>
      <c r="AE203" s="63">
        <f>IF($T203&lt;&gt;"Macro","",IF(COUNTIFS($Q$5:$Q$1000,$Q203,$T$5:$T$1000,"Macro",$G$5:$G$1000,"&gt;0")=0,1/COUNTIFS($Q$5:$Q$1000,$Q203,$T$5:$T$1000,"Macro"),IF(AND(ISNUMBER($G203),N($G203)&gt;0),$G203,SUMIFS($G$5:$G$1000,$Q$5:$Q$1000,$Q203,$T$5:$T$1000,"Macro")/COUNTIFS($Q$5:$Q$1000,$Q203,$T$5:$T$1000,"Macro",$G$5:$G$1000,"&gt;0"))/(COUNTIFS($Q$5:$Q$1000,$Q203,$T$5:$T$1000,"Macro")*SUMIFS($G$5:$G$1000,$Q$5:$Q$1000,$Q203,$T$5:$T$1000,"Macro")/COUNTIFS($Q$5:$Q$1000,$Q203,$T$5:$T$1000,"Macro",$G$5:$G$1000,"&gt;0"))))</f>
        <v/>
      </c>
    </row>
    <row r="204">
      <c r="A204" s="55">
        <f>IF(NOT((COUNTA($B204:$K204)+COUNTA($O204))&gt;0),"",IF($T204="Macro",COUNTIFS($T$5:$T204,"Macro",$Q$5:$Q204,$Q204),IF(N($S204)=0,"?",COUNTIFS(INDEX($T$5:$T$1000,1):INDEX($T$5:$T$1000,$S204-4),"Macro",INDEX($Q$5:$Q$1000,1):INDEX($Q$5:$Q$1000,$S204-4),INDEX($Q$5:$Q$1000,$S204-4))&amp;"."&amp;COUNTIFS($S$5:$S204,$S204,$T$5:$T204,"Sub"))))</f>
        <v/>
      </c>
      <c r="B204" s="56" t="n"/>
      <c r="C204" s="57" t="n"/>
      <c r="D204" s="58" t="n"/>
      <c r="E204" s="58" t="n"/>
      <c r="F204" s="58" t="n"/>
      <c r="G204" s="59" t="n"/>
      <c r="H204" s="59" t="n"/>
      <c r="I204" s="59" t="n"/>
      <c r="J204" s="59" t="n"/>
      <c r="K204" s="59" t="n"/>
      <c r="L204" s="60">
        <f>IF(NOT((COUNTA($B204:$K204)+COUNTA($O204))&gt;0),"",IF(ISNUMBER($F204),1,IF(N($U204)&gt;0,AVERAGEIFS($V$5:$V$1000,$S$5:$S$1000,ROW(),$T$5:$T$1000,"Sub"),$V204)))</f>
        <v/>
      </c>
      <c r="M204" s="55">
        <f>IF($L204="","",IF($L204&gt;=1,"Completado",IF($L204&gt;0,"En curso","Pendiente")))</f>
        <v/>
      </c>
      <c r="N204" s="55">
        <f>IF(NOT((COUNTA($B204:$K204)+COUNTA($O204))&gt;0),"",IF(ISNUMBER($F204),IF(AND(ISNUMBER($E204),$F204&gt;$E204),"Cumplida con "&amp;($F204-$E204)&amp;IF($F204-$E204=1," día"," días")&amp;" de retraso","Cumplida"),IF(N($L204)&gt;=1,"Cumplida",IF(NOT(ISNUMBER($E204)),"Sin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plazo")))))))</f>
        <v/>
      </c>
      <c r="O204" s="57" t="n"/>
      <c r="P204" s="61">
        <f>IF(NOT((COUNTA($B204:$K204)+COUNTA($O204))&gt;0),"",IF((IF($C204="","Falta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",""))="","✔ OK","⚠ "&amp;LEFT(IF($C204="","Falta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",""),LEN(IF($C204="","Falta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",""))-3)))</f>
        <v/>
      </c>
      <c r="Q204" s="62">
        <f>IF(NOT((COUNTA($B204:$K204)+COUNTA($O204))&gt;0),"",IF(AND($T204="Sub",N($S204)&gt;0),IF(ISNUMBER(INDEX($D$5:$D$1000,$S204-4)),DATE(YEAR(INDEX($D$5:$D$1000,$S204-4)),MONTH(INDEX($D$5:$D$1000,$S204-4)),1),IF(ISNUMBER(INDEX($E$5:$E$1000,$S204-4)),DATE(YEAR(INDEX($E$5:$E$1000,$S204-4)),MONTH(INDEX($E$5:$E$1000,$S204-4)),1),MesCiclo)),IF(ISNUMBER($D204),DATE(YEAR($D204),MONTH($D204),1),IF(ISNUMBER($E204),DATE(YEAR($E204),MONTH($E204),1),MesCiclo))))</f>
        <v/>
      </c>
      <c r="R204" s="63">
        <f>IF(OR($Q204="",$Q204&lt;&gt;MesCiclo),"",COUNTIF($Q$5:$Q204,MesCiclo))</f>
        <v/>
      </c>
      <c r="S204" s="63">
        <f>IF($T204="","",IF($T204="Macro",ROW(),IFERROR(LOOKUP(2,1/($T$5:$T204="Macro"),ROW($T$5:$T204)),0)))</f>
        <v/>
      </c>
      <c r="T204" s="63">
        <f>IF(NOT((COUNTA($B204:$K204)+COUNTA($O204))&gt;0),"",IF($B204="Subactividad","Sub","Macro"))</f>
        <v/>
      </c>
      <c r="U204" s="63">
        <f>IF($T204="Macro",COUNTIFS($S$5:$S$1000,ROW(),$T$5:$T$1000,"Sub"),"")</f>
        <v/>
      </c>
      <c r="V204" s="63">
        <f>IF($T204="","",IF(ISNUMBER($F204),1,IFERROR(LOOKUP(2,1/($H204:$K204&lt;&gt;""),$H204:$K204),0)))</f>
        <v/>
      </c>
      <c r="W204" s="63">
        <f>IF($T204="","",IF(AND(ISNUMBER($F204),$F204&lt;=IF($Q204=MesCiclo,InicioCiclo,$Q204+MOD(2-WEEKDAY($Q204),7))+6),1,IF(ISNUMBER($H204),$H204,0)))</f>
        <v/>
      </c>
      <c r="X204" s="63">
        <f>IF($T204="","",IF(AND(ISNUMBER($F204),$F204&lt;=IF($Q204=MesCiclo,InicioCiclo,$Q204+MOD(2-WEEKDAY($Q204),7))+13),1,IF(ISNUMBER($I204),$I204,$W204)))</f>
        <v/>
      </c>
      <c r="Y204" s="63">
        <f>IF($T204="","",IF(AND(ISNUMBER($F204),$F204&lt;=IF($Q204=MesCiclo,InicioCiclo,$Q204+MOD(2-WEEKDAY($Q204),7))+20),1,IF(ISNUMBER($J204),$J204,$X204)))</f>
        <v/>
      </c>
      <c r="Z204" s="63">
        <f>IF($T204="","",IF(AND(ISNUMBER($F204),$F204&lt;=IF($Q204=MesCiclo,InicioCiclo,$Q204+MOD(2-WEEKDAY($Q204),7))+27),1,IF(ISNUMBER($K204),$K204,$Y204)))</f>
        <v/>
      </c>
      <c r="AA204" s="63">
        <f>IF($T204="","",IF(AND(ISNUMBER($F204),$F204&lt;=IF($Q204=MesCiclo,InicioCiclo,$Q204+MOD(2-WEEKDAY($Q204),7))+6),1,IF(N($U204)&gt;0,AVERAGEIFS($W$5:$W$1000,$S$5:$S$1000,ROW(),$T$5:$T$1000,"Sub"),$W204)))</f>
        <v/>
      </c>
      <c r="AB204" s="63">
        <f>IF($T204="","",IF(AND(ISNUMBER($F204),$F204&lt;=IF($Q204=MesCiclo,InicioCiclo,$Q204+MOD(2-WEEKDAY($Q204),7))+13),1,IF(N($U204)&gt;0,AVERAGEIFS($X$5:$X$1000,$S$5:$S$1000,ROW(),$T$5:$T$1000,"Sub"),$X204)))</f>
        <v/>
      </c>
      <c r="AC204" s="63">
        <f>IF($T204="","",IF(AND(ISNUMBER($F204),$F204&lt;=IF($Q204=MesCiclo,InicioCiclo,$Q204+MOD(2-WEEKDAY($Q204),7))+20),1,IF(N($U204)&gt;0,AVERAGEIFS($Y$5:$Y$1000,$S$5:$S$1000,ROW(),$T$5:$T$1000,"Sub"),$Y204)))</f>
        <v/>
      </c>
      <c r="AD204" s="63">
        <f>IF($T204="","",IF(AND(ISNUMBER($F204),$F204&lt;=IF($Q204=MesCiclo,InicioCiclo,$Q204+MOD(2-WEEKDAY($Q204),7))+27),1,IF(N($U204)&gt;0,AVERAGEIFS($Z$5:$Z$1000,$S$5:$S$1000,ROW(),$T$5:$T$1000,"Sub"),$Z204)))</f>
        <v/>
      </c>
      <c r="AE204" s="63">
        <f>IF($T204&lt;&gt;"Macro","",IF(COUNTIFS($Q$5:$Q$1000,$Q204,$T$5:$T$1000,"Macro",$G$5:$G$1000,"&gt;0")=0,1/COUNTIFS($Q$5:$Q$1000,$Q204,$T$5:$T$1000,"Macro"),IF(AND(ISNUMBER($G204),N($G204)&gt;0),$G204,SUMIFS($G$5:$G$1000,$Q$5:$Q$1000,$Q204,$T$5:$T$1000,"Macro")/COUNTIFS($Q$5:$Q$1000,$Q204,$T$5:$T$1000,"Macro",$G$5:$G$1000,"&gt;0"))/(COUNTIFS($Q$5:$Q$1000,$Q204,$T$5:$T$1000,"Macro")*SUMIFS($G$5:$G$1000,$Q$5:$Q$1000,$Q204,$T$5:$T$1000,"Macro")/COUNTIFS($Q$5:$Q$1000,$Q204,$T$5:$T$1000,"Macro",$G$5:$G$1000,"&gt;0"))))</f>
        <v/>
      </c>
    </row>
    <row r="205">
      <c r="A205" s="55">
        <f>IF(NOT((COUNTA($B205:$K205)+COUNTA($O205))&gt;0),"",IF($T205="Macro",COUNTIFS($T$5:$T205,"Macro",$Q$5:$Q205,$Q205),IF(N($S205)=0,"?",COUNTIFS(INDEX($T$5:$T$1000,1):INDEX($T$5:$T$1000,$S205-4),"Macro",INDEX($Q$5:$Q$1000,1):INDEX($Q$5:$Q$1000,$S205-4),INDEX($Q$5:$Q$1000,$S205-4))&amp;"."&amp;COUNTIFS($S$5:$S205,$S205,$T$5:$T205,"Sub"))))</f>
        <v/>
      </c>
      <c r="B205" s="56" t="n"/>
      <c r="C205" s="57" t="n"/>
      <c r="D205" s="58" t="n"/>
      <c r="E205" s="58" t="n"/>
      <c r="F205" s="58" t="n"/>
      <c r="G205" s="59" t="n"/>
      <c r="H205" s="59" t="n"/>
      <c r="I205" s="59" t="n"/>
      <c r="J205" s="59" t="n"/>
      <c r="K205" s="59" t="n"/>
      <c r="L205" s="60">
        <f>IF(NOT((COUNTA($B205:$K205)+COUNTA($O205))&gt;0),"",IF(ISNUMBER($F205),1,IF(N($U205)&gt;0,AVERAGEIFS($V$5:$V$1000,$S$5:$S$1000,ROW(),$T$5:$T$1000,"Sub"),$V205)))</f>
        <v/>
      </c>
      <c r="M205" s="55">
        <f>IF($L205="","",IF($L205&gt;=1,"Completado",IF($L205&gt;0,"En curso","Pendiente")))</f>
        <v/>
      </c>
      <c r="N205" s="55">
        <f>IF(NOT((COUNTA($B205:$K205)+COUNTA($O205))&gt;0),"",IF(ISNUMBER($F205),IF(AND(ISNUMBER($E205),$F205&gt;$E205),"Cumplida con "&amp;($F205-$E205)&amp;IF($F205-$E205=1," día"," días")&amp;" de retraso","Cumplida"),IF(N($L205)&gt;=1,"Cumplida",IF(NOT(ISNUMBER($E205)),"Sin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plazo")))))))</f>
        <v/>
      </c>
      <c r="O205" s="57" t="n"/>
      <c r="P205" s="61">
        <f>IF(NOT((COUNTA($B205:$K205)+COUNTA($O205))&gt;0),"",IF((IF($C205="","Falta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",""))="","✔ OK","⚠ "&amp;LEFT(IF($C205="","Falta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",""),LEN(IF($C205="","Falta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",""))-3)))</f>
        <v/>
      </c>
      <c r="Q205" s="62">
        <f>IF(NOT((COUNTA($B205:$K205)+COUNTA($O205))&gt;0),"",IF(AND($T205="Sub",N($S205)&gt;0),IF(ISNUMBER(INDEX($D$5:$D$1000,$S205-4)),DATE(YEAR(INDEX($D$5:$D$1000,$S205-4)),MONTH(INDEX($D$5:$D$1000,$S205-4)),1),IF(ISNUMBER(INDEX($E$5:$E$1000,$S205-4)),DATE(YEAR(INDEX($E$5:$E$1000,$S205-4)),MONTH(INDEX($E$5:$E$1000,$S205-4)),1),MesCiclo)),IF(ISNUMBER($D205),DATE(YEAR($D205),MONTH($D205),1),IF(ISNUMBER($E205),DATE(YEAR($E205),MONTH($E205),1),MesCiclo))))</f>
        <v/>
      </c>
      <c r="R205" s="63">
        <f>IF(OR($Q205="",$Q205&lt;&gt;MesCiclo),"",COUNTIF($Q$5:$Q205,MesCiclo))</f>
        <v/>
      </c>
      <c r="S205" s="63">
        <f>IF($T205="","",IF($T205="Macro",ROW(),IFERROR(LOOKUP(2,1/($T$5:$T205="Macro"),ROW($T$5:$T205)),0)))</f>
        <v/>
      </c>
      <c r="T205" s="63">
        <f>IF(NOT((COUNTA($B205:$K205)+COUNTA($O205))&gt;0),"",IF($B205="Subactividad","Sub","Macro"))</f>
        <v/>
      </c>
      <c r="U205" s="63">
        <f>IF($T205="Macro",COUNTIFS($S$5:$S$1000,ROW(),$T$5:$T$1000,"Sub"),"")</f>
        <v/>
      </c>
      <c r="V205" s="63">
        <f>IF($T205="","",IF(ISNUMBER($F205),1,IFERROR(LOOKUP(2,1/($H205:$K205&lt;&gt;""),$H205:$K205),0)))</f>
        <v/>
      </c>
      <c r="W205" s="63">
        <f>IF($T205="","",IF(AND(ISNUMBER($F205),$F205&lt;=IF($Q205=MesCiclo,InicioCiclo,$Q205+MOD(2-WEEKDAY($Q205),7))+6),1,IF(ISNUMBER($H205),$H205,0)))</f>
        <v/>
      </c>
      <c r="X205" s="63">
        <f>IF($T205="","",IF(AND(ISNUMBER($F205),$F205&lt;=IF($Q205=MesCiclo,InicioCiclo,$Q205+MOD(2-WEEKDAY($Q205),7))+13),1,IF(ISNUMBER($I205),$I205,$W205)))</f>
        <v/>
      </c>
      <c r="Y205" s="63">
        <f>IF($T205="","",IF(AND(ISNUMBER($F205),$F205&lt;=IF($Q205=MesCiclo,InicioCiclo,$Q205+MOD(2-WEEKDAY($Q205),7))+20),1,IF(ISNUMBER($J205),$J205,$X205)))</f>
        <v/>
      </c>
      <c r="Z205" s="63">
        <f>IF($T205="","",IF(AND(ISNUMBER($F205),$F205&lt;=IF($Q205=MesCiclo,InicioCiclo,$Q205+MOD(2-WEEKDAY($Q205),7))+27),1,IF(ISNUMBER($K205),$K205,$Y205)))</f>
        <v/>
      </c>
      <c r="AA205" s="63">
        <f>IF($T205="","",IF(AND(ISNUMBER($F205),$F205&lt;=IF($Q205=MesCiclo,InicioCiclo,$Q205+MOD(2-WEEKDAY($Q205),7))+6),1,IF(N($U205)&gt;0,AVERAGEIFS($W$5:$W$1000,$S$5:$S$1000,ROW(),$T$5:$T$1000,"Sub"),$W205)))</f>
        <v/>
      </c>
      <c r="AB205" s="63">
        <f>IF($T205="","",IF(AND(ISNUMBER($F205),$F205&lt;=IF($Q205=MesCiclo,InicioCiclo,$Q205+MOD(2-WEEKDAY($Q205),7))+13),1,IF(N($U205)&gt;0,AVERAGEIFS($X$5:$X$1000,$S$5:$S$1000,ROW(),$T$5:$T$1000,"Sub"),$X205)))</f>
        <v/>
      </c>
      <c r="AC205" s="63">
        <f>IF($T205="","",IF(AND(ISNUMBER($F205),$F205&lt;=IF($Q205=MesCiclo,InicioCiclo,$Q205+MOD(2-WEEKDAY($Q205),7))+20),1,IF(N($U205)&gt;0,AVERAGEIFS($Y$5:$Y$1000,$S$5:$S$1000,ROW(),$T$5:$T$1000,"Sub"),$Y205)))</f>
        <v/>
      </c>
      <c r="AD205" s="63">
        <f>IF($T205="","",IF(AND(ISNUMBER($F205),$F205&lt;=IF($Q205=MesCiclo,InicioCiclo,$Q205+MOD(2-WEEKDAY($Q205),7))+27),1,IF(N($U205)&gt;0,AVERAGEIFS($Z$5:$Z$1000,$S$5:$S$1000,ROW(),$T$5:$T$1000,"Sub"),$Z205)))</f>
        <v/>
      </c>
      <c r="AE205" s="63">
        <f>IF($T205&lt;&gt;"Macro","",IF(COUNTIFS($Q$5:$Q$1000,$Q205,$T$5:$T$1000,"Macro",$G$5:$G$1000,"&gt;0")=0,1/COUNTIFS($Q$5:$Q$1000,$Q205,$T$5:$T$1000,"Macro"),IF(AND(ISNUMBER($G205),N($G205)&gt;0),$G205,SUMIFS($G$5:$G$1000,$Q$5:$Q$1000,$Q205,$T$5:$T$1000,"Macro")/COUNTIFS($Q$5:$Q$1000,$Q205,$T$5:$T$1000,"Macro",$G$5:$G$1000,"&gt;0"))/(COUNTIFS($Q$5:$Q$1000,$Q205,$T$5:$T$1000,"Macro")*SUMIFS($G$5:$G$1000,$Q$5:$Q$1000,$Q205,$T$5:$T$1000,"Macro")/COUNTIFS($Q$5:$Q$1000,$Q205,$T$5:$T$1000,"Macro",$G$5:$G$1000,"&gt;0"))))</f>
        <v/>
      </c>
    </row>
    <row r="206">
      <c r="A206" s="55">
        <f>IF(NOT((COUNTA($B206:$K206)+COUNTA($O206))&gt;0),"",IF($T206="Macro",COUNTIFS($T$5:$T206,"Macro",$Q$5:$Q206,$Q206),IF(N($S206)=0,"?",COUNTIFS(INDEX($T$5:$T$1000,1):INDEX($T$5:$T$1000,$S206-4),"Macro",INDEX($Q$5:$Q$1000,1):INDEX($Q$5:$Q$1000,$S206-4),INDEX($Q$5:$Q$1000,$S206-4))&amp;"."&amp;COUNTIFS($S$5:$S206,$S206,$T$5:$T206,"Sub"))))</f>
        <v/>
      </c>
      <c r="B206" s="56" t="n"/>
      <c r="C206" s="57" t="n"/>
      <c r="D206" s="58" t="n"/>
      <c r="E206" s="58" t="n"/>
      <c r="F206" s="58" t="n"/>
      <c r="G206" s="59" t="n"/>
      <c r="H206" s="59" t="n"/>
      <c r="I206" s="59" t="n"/>
      <c r="J206" s="59" t="n"/>
      <c r="K206" s="59" t="n"/>
      <c r="L206" s="60">
        <f>IF(NOT((COUNTA($B206:$K206)+COUNTA($O206))&gt;0),"",IF(ISNUMBER($F206),1,IF(N($U206)&gt;0,AVERAGEIFS($V$5:$V$1000,$S$5:$S$1000,ROW(),$T$5:$T$1000,"Sub"),$V206)))</f>
        <v/>
      </c>
      <c r="M206" s="55">
        <f>IF($L206="","",IF($L206&gt;=1,"Completado",IF($L206&gt;0,"En curso","Pendiente")))</f>
        <v/>
      </c>
      <c r="N206" s="55">
        <f>IF(NOT((COUNTA($B206:$K206)+COUNTA($O206))&gt;0),"",IF(ISNUMBER($F206),IF(AND(ISNUMBER($E206),$F206&gt;$E206),"Cumplida con "&amp;($F206-$E206)&amp;IF($F206-$E206=1," día"," días")&amp;" de retraso","Cumplida"),IF(N($L206)&gt;=1,"Cumplida",IF(NOT(ISNUMBER($E206)),"Sin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plazo")))))))</f>
        <v/>
      </c>
      <c r="O206" s="57" t="n"/>
      <c r="P206" s="61">
        <f>IF(NOT((COUNTA($B206:$K206)+COUNTA($O206))&gt;0),"",IF((IF($C206="","Falta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",""))="","✔ OK","⚠ "&amp;LEFT(IF($C206="","Falta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",""),LEN(IF($C206="","Falta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",""))-3)))</f>
        <v/>
      </c>
      <c r="Q206" s="62">
        <f>IF(NOT((COUNTA($B206:$K206)+COUNTA($O206))&gt;0),"",IF(AND($T206="Sub",N($S206)&gt;0),IF(ISNUMBER(INDEX($D$5:$D$1000,$S206-4)),DATE(YEAR(INDEX($D$5:$D$1000,$S206-4)),MONTH(INDEX($D$5:$D$1000,$S206-4)),1),IF(ISNUMBER(INDEX($E$5:$E$1000,$S206-4)),DATE(YEAR(INDEX($E$5:$E$1000,$S206-4)),MONTH(INDEX($E$5:$E$1000,$S206-4)),1),MesCiclo)),IF(ISNUMBER($D206),DATE(YEAR($D206),MONTH($D206),1),IF(ISNUMBER($E206),DATE(YEAR($E206),MONTH($E206),1),MesCiclo))))</f>
        <v/>
      </c>
      <c r="R206" s="63">
        <f>IF(OR($Q206="",$Q206&lt;&gt;MesCiclo),"",COUNTIF($Q$5:$Q206,MesCiclo))</f>
        <v/>
      </c>
      <c r="S206" s="63">
        <f>IF($T206="","",IF($T206="Macro",ROW(),IFERROR(LOOKUP(2,1/($T$5:$T206="Macro"),ROW($T$5:$T206)),0)))</f>
        <v/>
      </c>
      <c r="T206" s="63">
        <f>IF(NOT((COUNTA($B206:$K206)+COUNTA($O206))&gt;0),"",IF($B206="Subactividad","Sub","Macro"))</f>
        <v/>
      </c>
      <c r="U206" s="63">
        <f>IF($T206="Macro",COUNTIFS($S$5:$S$1000,ROW(),$T$5:$T$1000,"Sub"),"")</f>
        <v/>
      </c>
      <c r="V206" s="63">
        <f>IF($T206="","",IF(ISNUMBER($F206),1,IFERROR(LOOKUP(2,1/($H206:$K206&lt;&gt;""),$H206:$K206),0)))</f>
        <v/>
      </c>
      <c r="W206" s="63">
        <f>IF($T206="","",IF(AND(ISNUMBER($F206),$F206&lt;=IF($Q206=MesCiclo,InicioCiclo,$Q206+MOD(2-WEEKDAY($Q206),7))+6),1,IF(ISNUMBER($H206),$H206,0)))</f>
        <v/>
      </c>
      <c r="X206" s="63">
        <f>IF($T206="","",IF(AND(ISNUMBER($F206),$F206&lt;=IF($Q206=MesCiclo,InicioCiclo,$Q206+MOD(2-WEEKDAY($Q206),7))+13),1,IF(ISNUMBER($I206),$I206,$W206)))</f>
        <v/>
      </c>
      <c r="Y206" s="63">
        <f>IF($T206="","",IF(AND(ISNUMBER($F206),$F206&lt;=IF($Q206=MesCiclo,InicioCiclo,$Q206+MOD(2-WEEKDAY($Q206),7))+20),1,IF(ISNUMBER($J206),$J206,$X206)))</f>
        <v/>
      </c>
      <c r="Z206" s="63">
        <f>IF($T206="","",IF(AND(ISNUMBER($F206),$F206&lt;=IF($Q206=MesCiclo,InicioCiclo,$Q206+MOD(2-WEEKDAY($Q206),7))+27),1,IF(ISNUMBER($K206),$K206,$Y206)))</f>
        <v/>
      </c>
      <c r="AA206" s="63">
        <f>IF($T206="","",IF(AND(ISNUMBER($F206),$F206&lt;=IF($Q206=MesCiclo,InicioCiclo,$Q206+MOD(2-WEEKDAY($Q206),7))+6),1,IF(N($U206)&gt;0,AVERAGEIFS($W$5:$W$1000,$S$5:$S$1000,ROW(),$T$5:$T$1000,"Sub"),$W206)))</f>
        <v/>
      </c>
      <c r="AB206" s="63">
        <f>IF($T206="","",IF(AND(ISNUMBER($F206),$F206&lt;=IF($Q206=MesCiclo,InicioCiclo,$Q206+MOD(2-WEEKDAY($Q206),7))+13),1,IF(N($U206)&gt;0,AVERAGEIFS($X$5:$X$1000,$S$5:$S$1000,ROW(),$T$5:$T$1000,"Sub"),$X206)))</f>
        <v/>
      </c>
      <c r="AC206" s="63">
        <f>IF($T206="","",IF(AND(ISNUMBER($F206),$F206&lt;=IF($Q206=MesCiclo,InicioCiclo,$Q206+MOD(2-WEEKDAY($Q206),7))+20),1,IF(N($U206)&gt;0,AVERAGEIFS($Y$5:$Y$1000,$S$5:$S$1000,ROW(),$T$5:$T$1000,"Sub"),$Y206)))</f>
        <v/>
      </c>
      <c r="AD206" s="63">
        <f>IF($T206="","",IF(AND(ISNUMBER($F206),$F206&lt;=IF($Q206=MesCiclo,InicioCiclo,$Q206+MOD(2-WEEKDAY($Q206),7))+27),1,IF(N($U206)&gt;0,AVERAGEIFS($Z$5:$Z$1000,$S$5:$S$1000,ROW(),$T$5:$T$1000,"Sub"),$Z206)))</f>
        <v/>
      </c>
      <c r="AE206" s="63">
        <f>IF($T206&lt;&gt;"Macro","",IF(COUNTIFS($Q$5:$Q$1000,$Q206,$T$5:$T$1000,"Macro",$G$5:$G$1000,"&gt;0")=0,1/COUNTIFS($Q$5:$Q$1000,$Q206,$T$5:$T$1000,"Macro"),IF(AND(ISNUMBER($G206),N($G206)&gt;0),$G206,SUMIFS($G$5:$G$1000,$Q$5:$Q$1000,$Q206,$T$5:$T$1000,"Macro")/COUNTIFS($Q$5:$Q$1000,$Q206,$T$5:$T$1000,"Macro",$G$5:$G$1000,"&gt;0"))/(COUNTIFS($Q$5:$Q$1000,$Q206,$T$5:$T$1000,"Macro")*SUMIFS($G$5:$G$1000,$Q$5:$Q$1000,$Q206,$T$5:$T$1000,"Macro")/COUNTIFS($Q$5:$Q$1000,$Q206,$T$5:$T$1000,"Macro",$G$5:$G$1000,"&gt;0"))))</f>
        <v/>
      </c>
    </row>
    <row r="207">
      <c r="A207" s="55">
        <f>IF(NOT((COUNTA($B207:$K207)+COUNTA($O207))&gt;0),"",IF($T207="Macro",COUNTIFS($T$5:$T207,"Macro",$Q$5:$Q207,$Q207),IF(N($S207)=0,"?",COUNTIFS(INDEX($T$5:$T$1000,1):INDEX($T$5:$T$1000,$S207-4),"Macro",INDEX($Q$5:$Q$1000,1):INDEX($Q$5:$Q$1000,$S207-4),INDEX($Q$5:$Q$1000,$S207-4))&amp;"."&amp;COUNTIFS($S$5:$S207,$S207,$T$5:$T207,"Sub"))))</f>
        <v/>
      </c>
      <c r="B207" s="56" t="n"/>
      <c r="C207" s="57" t="n"/>
      <c r="D207" s="58" t="n"/>
      <c r="E207" s="58" t="n"/>
      <c r="F207" s="58" t="n"/>
      <c r="G207" s="59" t="n"/>
      <c r="H207" s="59" t="n"/>
      <c r="I207" s="59" t="n"/>
      <c r="J207" s="59" t="n"/>
      <c r="K207" s="59" t="n"/>
      <c r="L207" s="60">
        <f>IF(NOT((COUNTA($B207:$K207)+COUNTA($O207))&gt;0),"",IF(ISNUMBER($F207),1,IF(N($U207)&gt;0,AVERAGEIFS($V$5:$V$1000,$S$5:$S$1000,ROW(),$T$5:$T$1000,"Sub"),$V207)))</f>
        <v/>
      </c>
      <c r="M207" s="55">
        <f>IF($L207="","",IF($L207&gt;=1,"Completado",IF($L207&gt;0,"En curso","Pendiente")))</f>
        <v/>
      </c>
      <c r="N207" s="55">
        <f>IF(NOT((COUNTA($B207:$K207)+COUNTA($O207))&gt;0),"",IF(ISNUMBER($F207),IF(AND(ISNUMBER($E207),$F207&gt;$E207),"Cumplida con "&amp;($F207-$E207)&amp;IF($F207-$E207=1," día"," días")&amp;" de retraso","Cumplida"),IF(N($L207)&gt;=1,"Cumplida",IF(NOT(ISNUMBER($E207)),"Sin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plazo")))))))</f>
        <v/>
      </c>
      <c r="O207" s="57" t="n"/>
      <c r="P207" s="61">
        <f>IF(NOT((COUNTA($B207:$K207)+COUNTA($O207))&gt;0),"",IF((IF($C207="","Falta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",""))="","✔ OK","⚠ "&amp;LEFT(IF($C207="","Falta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",""),LEN(IF($C207="","Falta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",""))-3)))</f>
        <v/>
      </c>
      <c r="Q207" s="62">
        <f>IF(NOT((COUNTA($B207:$K207)+COUNTA($O207))&gt;0),"",IF(AND($T207="Sub",N($S207)&gt;0),IF(ISNUMBER(INDEX($D$5:$D$1000,$S207-4)),DATE(YEAR(INDEX($D$5:$D$1000,$S207-4)),MONTH(INDEX($D$5:$D$1000,$S207-4)),1),IF(ISNUMBER(INDEX($E$5:$E$1000,$S207-4)),DATE(YEAR(INDEX($E$5:$E$1000,$S207-4)),MONTH(INDEX($E$5:$E$1000,$S207-4)),1),MesCiclo)),IF(ISNUMBER($D207),DATE(YEAR($D207),MONTH($D207),1),IF(ISNUMBER($E207),DATE(YEAR($E207),MONTH($E207),1),MesCiclo))))</f>
        <v/>
      </c>
      <c r="R207" s="63">
        <f>IF(OR($Q207="",$Q207&lt;&gt;MesCiclo),"",COUNTIF($Q$5:$Q207,MesCiclo))</f>
        <v/>
      </c>
      <c r="S207" s="63">
        <f>IF($T207="","",IF($T207="Macro",ROW(),IFERROR(LOOKUP(2,1/($T$5:$T207="Macro"),ROW($T$5:$T207)),0)))</f>
        <v/>
      </c>
      <c r="T207" s="63">
        <f>IF(NOT((COUNTA($B207:$K207)+COUNTA($O207))&gt;0),"",IF($B207="Subactividad","Sub","Macro"))</f>
        <v/>
      </c>
      <c r="U207" s="63">
        <f>IF($T207="Macro",COUNTIFS($S$5:$S$1000,ROW(),$T$5:$T$1000,"Sub"),"")</f>
        <v/>
      </c>
      <c r="V207" s="63">
        <f>IF($T207="","",IF(ISNUMBER($F207),1,IFERROR(LOOKUP(2,1/($H207:$K207&lt;&gt;""),$H207:$K207),0)))</f>
        <v/>
      </c>
      <c r="W207" s="63">
        <f>IF($T207="","",IF(AND(ISNUMBER($F207),$F207&lt;=IF($Q207=MesCiclo,InicioCiclo,$Q207+MOD(2-WEEKDAY($Q207),7))+6),1,IF(ISNUMBER($H207),$H207,0)))</f>
        <v/>
      </c>
      <c r="X207" s="63">
        <f>IF($T207="","",IF(AND(ISNUMBER($F207),$F207&lt;=IF($Q207=MesCiclo,InicioCiclo,$Q207+MOD(2-WEEKDAY($Q207),7))+13),1,IF(ISNUMBER($I207),$I207,$W207)))</f>
        <v/>
      </c>
      <c r="Y207" s="63">
        <f>IF($T207="","",IF(AND(ISNUMBER($F207),$F207&lt;=IF($Q207=MesCiclo,InicioCiclo,$Q207+MOD(2-WEEKDAY($Q207),7))+20),1,IF(ISNUMBER($J207),$J207,$X207)))</f>
        <v/>
      </c>
      <c r="Z207" s="63">
        <f>IF($T207="","",IF(AND(ISNUMBER($F207),$F207&lt;=IF($Q207=MesCiclo,InicioCiclo,$Q207+MOD(2-WEEKDAY($Q207),7))+27),1,IF(ISNUMBER($K207),$K207,$Y207)))</f>
        <v/>
      </c>
      <c r="AA207" s="63">
        <f>IF($T207="","",IF(AND(ISNUMBER($F207),$F207&lt;=IF($Q207=MesCiclo,InicioCiclo,$Q207+MOD(2-WEEKDAY($Q207),7))+6),1,IF(N($U207)&gt;0,AVERAGEIFS($W$5:$W$1000,$S$5:$S$1000,ROW(),$T$5:$T$1000,"Sub"),$W207)))</f>
        <v/>
      </c>
      <c r="AB207" s="63">
        <f>IF($T207="","",IF(AND(ISNUMBER($F207),$F207&lt;=IF($Q207=MesCiclo,InicioCiclo,$Q207+MOD(2-WEEKDAY($Q207),7))+13),1,IF(N($U207)&gt;0,AVERAGEIFS($X$5:$X$1000,$S$5:$S$1000,ROW(),$T$5:$T$1000,"Sub"),$X207)))</f>
        <v/>
      </c>
      <c r="AC207" s="63">
        <f>IF($T207="","",IF(AND(ISNUMBER($F207),$F207&lt;=IF($Q207=MesCiclo,InicioCiclo,$Q207+MOD(2-WEEKDAY($Q207),7))+20),1,IF(N($U207)&gt;0,AVERAGEIFS($Y$5:$Y$1000,$S$5:$S$1000,ROW(),$T$5:$T$1000,"Sub"),$Y207)))</f>
        <v/>
      </c>
      <c r="AD207" s="63">
        <f>IF($T207="","",IF(AND(ISNUMBER($F207),$F207&lt;=IF($Q207=MesCiclo,InicioCiclo,$Q207+MOD(2-WEEKDAY($Q207),7))+27),1,IF(N($U207)&gt;0,AVERAGEIFS($Z$5:$Z$1000,$S$5:$S$1000,ROW(),$T$5:$T$1000,"Sub"),$Z207)))</f>
        <v/>
      </c>
      <c r="AE207" s="63">
        <f>IF($T207&lt;&gt;"Macro","",IF(COUNTIFS($Q$5:$Q$1000,$Q207,$T$5:$T$1000,"Macro",$G$5:$G$1000,"&gt;0")=0,1/COUNTIFS($Q$5:$Q$1000,$Q207,$T$5:$T$1000,"Macro"),IF(AND(ISNUMBER($G207),N($G207)&gt;0),$G207,SUMIFS($G$5:$G$1000,$Q$5:$Q$1000,$Q207,$T$5:$T$1000,"Macro")/COUNTIFS($Q$5:$Q$1000,$Q207,$T$5:$T$1000,"Macro",$G$5:$G$1000,"&gt;0"))/(COUNTIFS($Q$5:$Q$1000,$Q207,$T$5:$T$1000,"Macro")*SUMIFS($G$5:$G$1000,$Q$5:$Q$1000,$Q207,$T$5:$T$1000,"Macro")/COUNTIFS($Q$5:$Q$1000,$Q207,$T$5:$T$1000,"Macro",$G$5:$G$1000,"&gt;0"))))</f>
        <v/>
      </c>
    </row>
    <row r="208">
      <c r="A208" s="55">
        <f>IF(NOT((COUNTA($B208:$K208)+COUNTA($O208))&gt;0),"",IF($T208="Macro",COUNTIFS($T$5:$T208,"Macro",$Q$5:$Q208,$Q208),IF(N($S208)=0,"?",COUNTIFS(INDEX($T$5:$T$1000,1):INDEX($T$5:$T$1000,$S208-4),"Macro",INDEX($Q$5:$Q$1000,1):INDEX($Q$5:$Q$1000,$S208-4),INDEX($Q$5:$Q$1000,$S208-4))&amp;"."&amp;COUNTIFS($S$5:$S208,$S208,$T$5:$T208,"Sub"))))</f>
        <v/>
      </c>
      <c r="B208" s="56" t="n"/>
      <c r="C208" s="57" t="n"/>
      <c r="D208" s="58" t="n"/>
      <c r="E208" s="58" t="n"/>
      <c r="F208" s="58" t="n"/>
      <c r="G208" s="59" t="n"/>
      <c r="H208" s="59" t="n"/>
      <c r="I208" s="59" t="n"/>
      <c r="J208" s="59" t="n"/>
      <c r="K208" s="59" t="n"/>
      <c r="L208" s="60">
        <f>IF(NOT((COUNTA($B208:$K208)+COUNTA($O208))&gt;0),"",IF(ISNUMBER($F208),1,IF(N($U208)&gt;0,AVERAGEIFS($V$5:$V$1000,$S$5:$S$1000,ROW(),$T$5:$T$1000,"Sub"),$V208)))</f>
        <v/>
      </c>
      <c r="M208" s="55">
        <f>IF($L208="","",IF($L208&gt;=1,"Completado",IF($L208&gt;0,"En curso","Pendiente")))</f>
        <v/>
      </c>
      <c r="N208" s="55">
        <f>IF(NOT((COUNTA($B208:$K208)+COUNTA($O208))&gt;0),"",IF(ISNUMBER($F208),IF(AND(ISNUMBER($E208),$F208&gt;$E208),"Cumplida con "&amp;($F208-$E208)&amp;IF($F208-$E208=1," día"," días")&amp;" de retraso","Cumplida"),IF(N($L208)&gt;=1,"Cumplida",IF(NOT(ISNUMBER($E208)),"Sin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plazo")))))))</f>
        <v/>
      </c>
      <c r="O208" s="57" t="n"/>
      <c r="P208" s="61">
        <f>IF(NOT((COUNTA($B208:$K208)+COUNTA($O208))&gt;0),"",IF((IF($C208="","Falta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",""))="","✔ OK","⚠ "&amp;LEFT(IF($C208="","Falta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",""),LEN(IF($C208="","Falta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",""))-3)))</f>
        <v/>
      </c>
      <c r="Q208" s="62">
        <f>IF(NOT((COUNTA($B208:$K208)+COUNTA($O208))&gt;0),"",IF(AND($T208="Sub",N($S208)&gt;0),IF(ISNUMBER(INDEX($D$5:$D$1000,$S208-4)),DATE(YEAR(INDEX($D$5:$D$1000,$S208-4)),MONTH(INDEX($D$5:$D$1000,$S208-4)),1),IF(ISNUMBER(INDEX($E$5:$E$1000,$S208-4)),DATE(YEAR(INDEX($E$5:$E$1000,$S208-4)),MONTH(INDEX($E$5:$E$1000,$S208-4)),1),MesCiclo)),IF(ISNUMBER($D208),DATE(YEAR($D208),MONTH($D208),1),IF(ISNUMBER($E208),DATE(YEAR($E208),MONTH($E208),1),MesCiclo))))</f>
        <v/>
      </c>
      <c r="R208" s="63">
        <f>IF(OR($Q208="",$Q208&lt;&gt;MesCiclo),"",COUNTIF($Q$5:$Q208,MesCiclo))</f>
        <v/>
      </c>
      <c r="S208" s="63">
        <f>IF($T208="","",IF($T208="Macro",ROW(),IFERROR(LOOKUP(2,1/($T$5:$T208="Macro"),ROW($T$5:$T208)),0)))</f>
        <v/>
      </c>
      <c r="T208" s="63">
        <f>IF(NOT((COUNTA($B208:$K208)+COUNTA($O208))&gt;0),"",IF($B208="Subactividad","Sub","Macro"))</f>
        <v/>
      </c>
      <c r="U208" s="63">
        <f>IF($T208="Macro",COUNTIFS($S$5:$S$1000,ROW(),$T$5:$T$1000,"Sub"),"")</f>
        <v/>
      </c>
      <c r="V208" s="63">
        <f>IF($T208="","",IF(ISNUMBER($F208),1,IFERROR(LOOKUP(2,1/($H208:$K208&lt;&gt;""),$H208:$K208),0)))</f>
        <v/>
      </c>
      <c r="W208" s="63">
        <f>IF($T208="","",IF(AND(ISNUMBER($F208),$F208&lt;=IF($Q208=MesCiclo,InicioCiclo,$Q208+MOD(2-WEEKDAY($Q208),7))+6),1,IF(ISNUMBER($H208),$H208,0)))</f>
        <v/>
      </c>
      <c r="X208" s="63">
        <f>IF($T208="","",IF(AND(ISNUMBER($F208),$F208&lt;=IF($Q208=MesCiclo,InicioCiclo,$Q208+MOD(2-WEEKDAY($Q208),7))+13),1,IF(ISNUMBER($I208),$I208,$W208)))</f>
        <v/>
      </c>
      <c r="Y208" s="63">
        <f>IF($T208="","",IF(AND(ISNUMBER($F208),$F208&lt;=IF($Q208=MesCiclo,InicioCiclo,$Q208+MOD(2-WEEKDAY($Q208),7))+20),1,IF(ISNUMBER($J208),$J208,$X208)))</f>
        <v/>
      </c>
      <c r="Z208" s="63">
        <f>IF($T208="","",IF(AND(ISNUMBER($F208),$F208&lt;=IF($Q208=MesCiclo,InicioCiclo,$Q208+MOD(2-WEEKDAY($Q208),7))+27),1,IF(ISNUMBER($K208),$K208,$Y208)))</f>
        <v/>
      </c>
      <c r="AA208" s="63">
        <f>IF($T208="","",IF(AND(ISNUMBER($F208),$F208&lt;=IF($Q208=MesCiclo,InicioCiclo,$Q208+MOD(2-WEEKDAY($Q208),7))+6),1,IF(N($U208)&gt;0,AVERAGEIFS($W$5:$W$1000,$S$5:$S$1000,ROW(),$T$5:$T$1000,"Sub"),$W208)))</f>
        <v/>
      </c>
      <c r="AB208" s="63">
        <f>IF($T208="","",IF(AND(ISNUMBER($F208),$F208&lt;=IF($Q208=MesCiclo,InicioCiclo,$Q208+MOD(2-WEEKDAY($Q208),7))+13),1,IF(N($U208)&gt;0,AVERAGEIFS($X$5:$X$1000,$S$5:$S$1000,ROW(),$T$5:$T$1000,"Sub"),$X208)))</f>
        <v/>
      </c>
      <c r="AC208" s="63">
        <f>IF($T208="","",IF(AND(ISNUMBER($F208),$F208&lt;=IF($Q208=MesCiclo,InicioCiclo,$Q208+MOD(2-WEEKDAY($Q208),7))+20),1,IF(N($U208)&gt;0,AVERAGEIFS($Y$5:$Y$1000,$S$5:$S$1000,ROW(),$T$5:$T$1000,"Sub"),$Y208)))</f>
        <v/>
      </c>
      <c r="AD208" s="63">
        <f>IF($T208="","",IF(AND(ISNUMBER($F208),$F208&lt;=IF($Q208=MesCiclo,InicioCiclo,$Q208+MOD(2-WEEKDAY($Q208),7))+27),1,IF(N($U208)&gt;0,AVERAGEIFS($Z$5:$Z$1000,$S$5:$S$1000,ROW(),$T$5:$T$1000,"Sub"),$Z208)))</f>
        <v/>
      </c>
      <c r="AE208" s="63">
        <f>IF($T208&lt;&gt;"Macro","",IF(COUNTIFS($Q$5:$Q$1000,$Q208,$T$5:$T$1000,"Macro",$G$5:$G$1000,"&gt;0")=0,1/COUNTIFS($Q$5:$Q$1000,$Q208,$T$5:$T$1000,"Macro"),IF(AND(ISNUMBER($G208),N($G208)&gt;0),$G208,SUMIFS($G$5:$G$1000,$Q$5:$Q$1000,$Q208,$T$5:$T$1000,"Macro")/COUNTIFS($Q$5:$Q$1000,$Q208,$T$5:$T$1000,"Macro",$G$5:$G$1000,"&gt;0"))/(COUNTIFS($Q$5:$Q$1000,$Q208,$T$5:$T$1000,"Macro")*SUMIFS($G$5:$G$1000,$Q$5:$Q$1000,$Q208,$T$5:$T$1000,"Macro")/COUNTIFS($Q$5:$Q$1000,$Q208,$T$5:$T$1000,"Macro",$G$5:$G$1000,"&gt;0"))))</f>
        <v/>
      </c>
    </row>
    <row r="209">
      <c r="A209" s="55">
        <f>IF(NOT((COUNTA($B209:$K209)+COUNTA($O209))&gt;0),"",IF($T209="Macro",COUNTIFS($T$5:$T209,"Macro",$Q$5:$Q209,$Q209),IF(N($S209)=0,"?",COUNTIFS(INDEX($T$5:$T$1000,1):INDEX($T$5:$T$1000,$S209-4),"Macro",INDEX($Q$5:$Q$1000,1):INDEX($Q$5:$Q$1000,$S209-4),INDEX($Q$5:$Q$1000,$S209-4))&amp;"."&amp;COUNTIFS($S$5:$S209,$S209,$T$5:$T209,"Sub"))))</f>
        <v/>
      </c>
      <c r="B209" s="56" t="n"/>
      <c r="C209" s="57" t="n"/>
      <c r="D209" s="58" t="n"/>
      <c r="E209" s="58" t="n"/>
      <c r="F209" s="58" t="n"/>
      <c r="G209" s="59" t="n"/>
      <c r="H209" s="59" t="n"/>
      <c r="I209" s="59" t="n"/>
      <c r="J209" s="59" t="n"/>
      <c r="K209" s="59" t="n"/>
      <c r="L209" s="60">
        <f>IF(NOT((COUNTA($B209:$K209)+COUNTA($O209))&gt;0),"",IF(ISNUMBER($F209),1,IF(N($U209)&gt;0,AVERAGEIFS($V$5:$V$1000,$S$5:$S$1000,ROW(),$T$5:$T$1000,"Sub"),$V209)))</f>
        <v/>
      </c>
      <c r="M209" s="55">
        <f>IF($L209="","",IF($L209&gt;=1,"Completado",IF($L209&gt;0,"En curso","Pendiente")))</f>
        <v/>
      </c>
      <c r="N209" s="55">
        <f>IF(NOT((COUNTA($B209:$K209)+COUNTA($O209))&gt;0),"",IF(ISNUMBER($F209),IF(AND(ISNUMBER($E209),$F209&gt;$E209),"Cumplida con "&amp;($F209-$E209)&amp;IF($F209-$E209=1," día"," días")&amp;" de retraso","Cumplida"),IF(N($L209)&gt;=1,"Cumplida",IF(NOT(ISNUMBER($E209)),"Sin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plazo")))))))</f>
        <v/>
      </c>
      <c r="O209" s="57" t="n"/>
      <c r="P209" s="61">
        <f>IF(NOT((COUNTA($B209:$K209)+COUNTA($O209))&gt;0),"",IF((IF($C209="","Falta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",""))="","✔ OK","⚠ "&amp;LEFT(IF($C209="","Falta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",""),LEN(IF($C209="","Falta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",""))-3)))</f>
        <v/>
      </c>
      <c r="Q209" s="62">
        <f>IF(NOT((COUNTA($B209:$K209)+COUNTA($O209))&gt;0),"",IF(AND($T209="Sub",N($S209)&gt;0),IF(ISNUMBER(INDEX($D$5:$D$1000,$S209-4)),DATE(YEAR(INDEX($D$5:$D$1000,$S209-4)),MONTH(INDEX($D$5:$D$1000,$S209-4)),1),IF(ISNUMBER(INDEX($E$5:$E$1000,$S209-4)),DATE(YEAR(INDEX($E$5:$E$1000,$S209-4)),MONTH(INDEX($E$5:$E$1000,$S209-4)),1),MesCiclo)),IF(ISNUMBER($D209),DATE(YEAR($D209),MONTH($D209),1),IF(ISNUMBER($E209),DATE(YEAR($E209),MONTH($E209),1),MesCiclo))))</f>
        <v/>
      </c>
      <c r="R209" s="63">
        <f>IF(OR($Q209="",$Q209&lt;&gt;MesCiclo),"",COUNTIF($Q$5:$Q209,MesCiclo))</f>
        <v/>
      </c>
      <c r="S209" s="63">
        <f>IF($T209="","",IF($T209="Macro",ROW(),IFERROR(LOOKUP(2,1/($T$5:$T209="Macro"),ROW($T$5:$T209)),0)))</f>
        <v/>
      </c>
      <c r="T209" s="63">
        <f>IF(NOT((COUNTA($B209:$K209)+COUNTA($O209))&gt;0),"",IF($B209="Subactividad","Sub","Macro"))</f>
        <v/>
      </c>
      <c r="U209" s="63">
        <f>IF($T209="Macro",COUNTIFS($S$5:$S$1000,ROW(),$T$5:$T$1000,"Sub"),"")</f>
        <v/>
      </c>
      <c r="V209" s="63">
        <f>IF($T209="","",IF(ISNUMBER($F209),1,IFERROR(LOOKUP(2,1/($H209:$K209&lt;&gt;""),$H209:$K209),0)))</f>
        <v/>
      </c>
      <c r="W209" s="63">
        <f>IF($T209="","",IF(AND(ISNUMBER($F209),$F209&lt;=IF($Q209=MesCiclo,InicioCiclo,$Q209+MOD(2-WEEKDAY($Q209),7))+6),1,IF(ISNUMBER($H209),$H209,0)))</f>
        <v/>
      </c>
      <c r="X209" s="63">
        <f>IF($T209="","",IF(AND(ISNUMBER($F209),$F209&lt;=IF($Q209=MesCiclo,InicioCiclo,$Q209+MOD(2-WEEKDAY($Q209),7))+13),1,IF(ISNUMBER($I209),$I209,$W209)))</f>
        <v/>
      </c>
      <c r="Y209" s="63">
        <f>IF($T209="","",IF(AND(ISNUMBER($F209),$F209&lt;=IF($Q209=MesCiclo,InicioCiclo,$Q209+MOD(2-WEEKDAY($Q209),7))+20),1,IF(ISNUMBER($J209),$J209,$X209)))</f>
        <v/>
      </c>
      <c r="Z209" s="63">
        <f>IF($T209="","",IF(AND(ISNUMBER($F209),$F209&lt;=IF($Q209=MesCiclo,InicioCiclo,$Q209+MOD(2-WEEKDAY($Q209),7))+27),1,IF(ISNUMBER($K209),$K209,$Y209)))</f>
        <v/>
      </c>
      <c r="AA209" s="63">
        <f>IF($T209="","",IF(AND(ISNUMBER($F209),$F209&lt;=IF($Q209=MesCiclo,InicioCiclo,$Q209+MOD(2-WEEKDAY($Q209),7))+6),1,IF(N($U209)&gt;0,AVERAGEIFS($W$5:$W$1000,$S$5:$S$1000,ROW(),$T$5:$T$1000,"Sub"),$W209)))</f>
        <v/>
      </c>
      <c r="AB209" s="63">
        <f>IF($T209="","",IF(AND(ISNUMBER($F209),$F209&lt;=IF($Q209=MesCiclo,InicioCiclo,$Q209+MOD(2-WEEKDAY($Q209),7))+13),1,IF(N($U209)&gt;0,AVERAGEIFS($X$5:$X$1000,$S$5:$S$1000,ROW(),$T$5:$T$1000,"Sub"),$X209)))</f>
        <v/>
      </c>
      <c r="AC209" s="63">
        <f>IF($T209="","",IF(AND(ISNUMBER($F209),$F209&lt;=IF($Q209=MesCiclo,InicioCiclo,$Q209+MOD(2-WEEKDAY($Q209),7))+20),1,IF(N($U209)&gt;0,AVERAGEIFS($Y$5:$Y$1000,$S$5:$S$1000,ROW(),$T$5:$T$1000,"Sub"),$Y209)))</f>
        <v/>
      </c>
      <c r="AD209" s="63">
        <f>IF($T209="","",IF(AND(ISNUMBER($F209),$F209&lt;=IF($Q209=MesCiclo,InicioCiclo,$Q209+MOD(2-WEEKDAY($Q209),7))+27),1,IF(N($U209)&gt;0,AVERAGEIFS($Z$5:$Z$1000,$S$5:$S$1000,ROW(),$T$5:$T$1000,"Sub"),$Z209)))</f>
        <v/>
      </c>
      <c r="AE209" s="63">
        <f>IF($T209&lt;&gt;"Macro","",IF(COUNTIFS($Q$5:$Q$1000,$Q209,$T$5:$T$1000,"Macro",$G$5:$G$1000,"&gt;0")=0,1/COUNTIFS($Q$5:$Q$1000,$Q209,$T$5:$T$1000,"Macro"),IF(AND(ISNUMBER($G209),N($G209)&gt;0),$G209,SUMIFS($G$5:$G$1000,$Q$5:$Q$1000,$Q209,$T$5:$T$1000,"Macro")/COUNTIFS($Q$5:$Q$1000,$Q209,$T$5:$T$1000,"Macro",$G$5:$G$1000,"&gt;0"))/(COUNTIFS($Q$5:$Q$1000,$Q209,$T$5:$T$1000,"Macro")*SUMIFS($G$5:$G$1000,$Q$5:$Q$1000,$Q209,$T$5:$T$1000,"Macro")/COUNTIFS($Q$5:$Q$1000,$Q209,$T$5:$T$1000,"Macro",$G$5:$G$1000,"&gt;0"))))</f>
        <v/>
      </c>
    </row>
    <row r="210">
      <c r="A210" s="55">
        <f>IF(NOT((COUNTA($B210:$K210)+COUNTA($O210))&gt;0),"",IF($T210="Macro",COUNTIFS($T$5:$T210,"Macro",$Q$5:$Q210,$Q210),IF(N($S210)=0,"?",COUNTIFS(INDEX($T$5:$T$1000,1):INDEX($T$5:$T$1000,$S210-4),"Macro",INDEX($Q$5:$Q$1000,1):INDEX($Q$5:$Q$1000,$S210-4),INDEX($Q$5:$Q$1000,$S210-4))&amp;"."&amp;COUNTIFS($S$5:$S210,$S210,$T$5:$T210,"Sub"))))</f>
        <v/>
      </c>
      <c r="B210" s="56" t="n"/>
      <c r="C210" s="57" t="n"/>
      <c r="D210" s="58" t="n"/>
      <c r="E210" s="58" t="n"/>
      <c r="F210" s="58" t="n"/>
      <c r="G210" s="59" t="n"/>
      <c r="H210" s="59" t="n"/>
      <c r="I210" s="59" t="n"/>
      <c r="J210" s="59" t="n"/>
      <c r="K210" s="59" t="n"/>
      <c r="L210" s="60">
        <f>IF(NOT((COUNTA($B210:$K210)+COUNTA($O210))&gt;0),"",IF(ISNUMBER($F210),1,IF(N($U210)&gt;0,AVERAGEIFS($V$5:$V$1000,$S$5:$S$1000,ROW(),$T$5:$T$1000,"Sub"),$V210)))</f>
        <v/>
      </c>
      <c r="M210" s="55">
        <f>IF($L210="","",IF($L210&gt;=1,"Completado",IF($L210&gt;0,"En curso","Pendiente")))</f>
        <v/>
      </c>
      <c r="N210" s="55">
        <f>IF(NOT((COUNTA($B210:$K210)+COUNTA($O210))&gt;0),"",IF(ISNUMBER($F210),IF(AND(ISNUMBER($E210),$F210&gt;$E210),"Cumplida con "&amp;($F210-$E210)&amp;IF($F210-$E210=1," día"," días")&amp;" de retraso","Cumplida"),IF(N($L210)&gt;=1,"Cumplida",IF(NOT(ISNUMBER($E210)),"Sin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plazo")))))))</f>
        <v/>
      </c>
      <c r="O210" s="57" t="n"/>
      <c r="P210" s="61">
        <f>IF(NOT((COUNTA($B210:$K210)+COUNTA($O210))&gt;0),"",IF((IF($C210="","Falta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",""))="","✔ OK","⚠ "&amp;LEFT(IF($C210="","Falta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",""),LEN(IF($C210="","Falta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",""))-3)))</f>
        <v/>
      </c>
      <c r="Q210" s="62">
        <f>IF(NOT((COUNTA($B210:$K210)+COUNTA($O210))&gt;0),"",IF(AND($T210="Sub",N($S210)&gt;0),IF(ISNUMBER(INDEX($D$5:$D$1000,$S210-4)),DATE(YEAR(INDEX($D$5:$D$1000,$S210-4)),MONTH(INDEX($D$5:$D$1000,$S210-4)),1),IF(ISNUMBER(INDEX($E$5:$E$1000,$S210-4)),DATE(YEAR(INDEX($E$5:$E$1000,$S210-4)),MONTH(INDEX($E$5:$E$1000,$S210-4)),1),MesCiclo)),IF(ISNUMBER($D210),DATE(YEAR($D210),MONTH($D210),1),IF(ISNUMBER($E210),DATE(YEAR($E210),MONTH($E210),1),MesCiclo))))</f>
        <v/>
      </c>
      <c r="R210" s="63">
        <f>IF(OR($Q210="",$Q210&lt;&gt;MesCiclo),"",COUNTIF($Q$5:$Q210,MesCiclo))</f>
        <v/>
      </c>
      <c r="S210" s="63">
        <f>IF($T210="","",IF($T210="Macro",ROW(),IFERROR(LOOKUP(2,1/($T$5:$T210="Macro"),ROW($T$5:$T210)),0)))</f>
        <v/>
      </c>
      <c r="T210" s="63">
        <f>IF(NOT((COUNTA($B210:$K210)+COUNTA($O210))&gt;0),"",IF($B210="Subactividad","Sub","Macro"))</f>
        <v/>
      </c>
      <c r="U210" s="63">
        <f>IF($T210="Macro",COUNTIFS($S$5:$S$1000,ROW(),$T$5:$T$1000,"Sub"),"")</f>
        <v/>
      </c>
      <c r="V210" s="63">
        <f>IF($T210="","",IF(ISNUMBER($F210),1,IFERROR(LOOKUP(2,1/($H210:$K210&lt;&gt;""),$H210:$K210),0)))</f>
        <v/>
      </c>
      <c r="W210" s="63">
        <f>IF($T210="","",IF(AND(ISNUMBER($F210),$F210&lt;=IF($Q210=MesCiclo,InicioCiclo,$Q210+MOD(2-WEEKDAY($Q210),7))+6),1,IF(ISNUMBER($H210),$H210,0)))</f>
        <v/>
      </c>
      <c r="X210" s="63">
        <f>IF($T210="","",IF(AND(ISNUMBER($F210),$F210&lt;=IF($Q210=MesCiclo,InicioCiclo,$Q210+MOD(2-WEEKDAY($Q210),7))+13),1,IF(ISNUMBER($I210),$I210,$W210)))</f>
        <v/>
      </c>
      <c r="Y210" s="63">
        <f>IF($T210="","",IF(AND(ISNUMBER($F210),$F210&lt;=IF($Q210=MesCiclo,InicioCiclo,$Q210+MOD(2-WEEKDAY($Q210),7))+20),1,IF(ISNUMBER($J210),$J210,$X210)))</f>
        <v/>
      </c>
      <c r="Z210" s="63">
        <f>IF($T210="","",IF(AND(ISNUMBER($F210),$F210&lt;=IF($Q210=MesCiclo,InicioCiclo,$Q210+MOD(2-WEEKDAY($Q210),7))+27),1,IF(ISNUMBER($K210),$K210,$Y210)))</f>
        <v/>
      </c>
      <c r="AA210" s="63">
        <f>IF($T210="","",IF(AND(ISNUMBER($F210),$F210&lt;=IF($Q210=MesCiclo,InicioCiclo,$Q210+MOD(2-WEEKDAY($Q210),7))+6),1,IF(N($U210)&gt;0,AVERAGEIFS($W$5:$W$1000,$S$5:$S$1000,ROW(),$T$5:$T$1000,"Sub"),$W210)))</f>
        <v/>
      </c>
      <c r="AB210" s="63">
        <f>IF($T210="","",IF(AND(ISNUMBER($F210),$F210&lt;=IF($Q210=MesCiclo,InicioCiclo,$Q210+MOD(2-WEEKDAY($Q210),7))+13),1,IF(N($U210)&gt;0,AVERAGEIFS($X$5:$X$1000,$S$5:$S$1000,ROW(),$T$5:$T$1000,"Sub"),$X210)))</f>
        <v/>
      </c>
      <c r="AC210" s="63">
        <f>IF($T210="","",IF(AND(ISNUMBER($F210),$F210&lt;=IF($Q210=MesCiclo,InicioCiclo,$Q210+MOD(2-WEEKDAY($Q210),7))+20),1,IF(N($U210)&gt;0,AVERAGEIFS($Y$5:$Y$1000,$S$5:$S$1000,ROW(),$T$5:$T$1000,"Sub"),$Y210)))</f>
        <v/>
      </c>
      <c r="AD210" s="63">
        <f>IF($T210="","",IF(AND(ISNUMBER($F210),$F210&lt;=IF($Q210=MesCiclo,InicioCiclo,$Q210+MOD(2-WEEKDAY($Q210),7))+27),1,IF(N($U210)&gt;0,AVERAGEIFS($Z$5:$Z$1000,$S$5:$S$1000,ROW(),$T$5:$T$1000,"Sub"),$Z210)))</f>
        <v/>
      </c>
      <c r="AE210" s="63">
        <f>IF($T210&lt;&gt;"Macro","",IF(COUNTIFS($Q$5:$Q$1000,$Q210,$T$5:$T$1000,"Macro",$G$5:$G$1000,"&gt;0")=0,1/COUNTIFS($Q$5:$Q$1000,$Q210,$T$5:$T$1000,"Macro"),IF(AND(ISNUMBER($G210),N($G210)&gt;0),$G210,SUMIFS($G$5:$G$1000,$Q$5:$Q$1000,$Q210,$T$5:$T$1000,"Macro")/COUNTIFS($Q$5:$Q$1000,$Q210,$T$5:$T$1000,"Macro",$G$5:$G$1000,"&gt;0"))/(COUNTIFS($Q$5:$Q$1000,$Q210,$T$5:$T$1000,"Macro")*SUMIFS($G$5:$G$1000,$Q$5:$Q$1000,$Q210,$T$5:$T$1000,"Macro")/COUNTIFS($Q$5:$Q$1000,$Q210,$T$5:$T$1000,"Macro",$G$5:$G$1000,"&gt;0"))))</f>
        <v/>
      </c>
    </row>
    <row r="211">
      <c r="A211" s="55">
        <f>IF(NOT((COUNTA($B211:$K211)+COUNTA($O211))&gt;0),"",IF($T211="Macro",COUNTIFS($T$5:$T211,"Macro",$Q$5:$Q211,$Q211),IF(N($S211)=0,"?",COUNTIFS(INDEX($T$5:$T$1000,1):INDEX($T$5:$T$1000,$S211-4),"Macro",INDEX($Q$5:$Q$1000,1):INDEX($Q$5:$Q$1000,$S211-4),INDEX($Q$5:$Q$1000,$S211-4))&amp;"."&amp;COUNTIFS($S$5:$S211,$S211,$T$5:$T211,"Sub"))))</f>
        <v/>
      </c>
      <c r="B211" s="56" t="n"/>
      <c r="C211" s="57" t="n"/>
      <c r="D211" s="58" t="n"/>
      <c r="E211" s="58" t="n"/>
      <c r="F211" s="58" t="n"/>
      <c r="G211" s="59" t="n"/>
      <c r="H211" s="59" t="n"/>
      <c r="I211" s="59" t="n"/>
      <c r="J211" s="59" t="n"/>
      <c r="K211" s="59" t="n"/>
      <c r="L211" s="60">
        <f>IF(NOT((COUNTA($B211:$K211)+COUNTA($O211))&gt;0),"",IF(ISNUMBER($F211),1,IF(N($U211)&gt;0,AVERAGEIFS($V$5:$V$1000,$S$5:$S$1000,ROW(),$T$5:$T$1000,"Sub"),$V211)))</f>
        <v/>
      </c>
      <c r="M211" s="55">
        <f>IF($L211="","",IF($L211&gt;=1,"Completado",IF($L211&gt;0,"En curso","Pendiente")))</f>
        <v/>
      </c>
      <c r="N211" s="55">
        <f>IF(NOT((COUNTA($B211:$K211)+COUNTA($O211))&gt;0),"",IF(ISNUMBER($F211),IF(AND(ISNUMBER($E211),$F211&gt;$E211),"Cumplida con "&amp;($F211-$E211)&amp;IF($F211-$E211=1," día"," días")&amp;" de retraso","Cumplida"),IF(N($L211)&gt;=1,"Cumplida",IF(NOT(ISNUMBER($E211)),"Sin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plazo")))))))</f>
        <v/>
      </c>
      <c r="O211" s="57" t="n"/>
      <c r="P211" s="61">
        <f>IF(NOT((COUNTA($B211:$K211)+COUNTA($O211))&gt;0),"",IF((IF($C211="","Falta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",""))="","✔ OK","⚠ "&amp;LEFT(IF($C211="","Falta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",""),LEN(IF($C211="","Falta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",""))-3)))</f>
        <v/>
      </c>
      <c r="Q211" s="62">
        <f>IF(NOT((COUNTA($B211:$K211)+COUNTA($O211))&gt;0),"",IF(AND($T211="Sub",N($S211)&gt;0),IF(ISNUMBER(INDEX($D$5:$D$1000,$S211-4)),DATE(YEAR(INDEX($D$5:$D$1000,$S211-4)),MONTH(INDEX($D$5:$D$1000,$S211-4)),1),IF(ISNUMBER(INDEX($E$5:$E$1000,$S211-4)),DATE(YEAR(INDEX($E$5:$E$1000,$S211-4)),MONTH(INDEX($E$5:$E$1000,$S211-4)),1),MesCiclo)),IF(ISNUMBER($D211),DATE(YEAR($D211),MONTH($D211),1),IF(ISNUMBER($E211),DATE(YEAR($E211),MONTH($E211),1),MesCiclo))))</f>
        <v/>
      </c>
      <c r="R211" s="63">
        <f>IF(OR($Q211="",$Q211&lt;&gt;MesCiclo),"",COUNTIF($Q$5:$Q211,MesCiclo))</f>
        <v/>
      </c>
      <c r="S211" s="63">
        <f>IF($T211="","",IF($T211="Macro",ROW(),IFERROR(LOOKUP(2,1/($T$5:$T211="Macro"),ROW($T$5:$T211)),0)))</f>
        <v/>
      </c>
      <c r="T211" s="63">
        <f>IF(NOT((COUNTA($B211:$K211)+COUNTA($O211))&gt;0),"",IF($B211="Subactividad","Sub","Macro"))</f>
        <v/>
      </c>
      <c r="U211" s="63">
        <f>IF($T211="Macro",COUNTIFS($S$5:$S$1000,ROW(),$T$5:$T$1000,"Sub"),"")</f>
        <v/>
      </c>
      <c r="V211" s="63">
        <f>IF($T211="","",IF(ISNUMBER($F211),1,IFERROR(LOOKUP(2,1/($H211:$K211&lt;&gt;""),$H211:$K211),0)))</f>
        <v/>
      </c>
      <c r="W211" s="63">
        <f>IF($T211="","",IF(AND(ISNUMBER($F211),$F211&lt;=IF($Q211=MesCiclo,InicioCiclo,$Q211+MOD(2-WEEKDAY($Q211),7))+6),1,IF(ISNUMBER($H211),$H211,0)))</f>
        <v/>
      </c>
      <c r="X211" s="63">
        <f>IF($T211="","",IF(AND(ISNUMBER($F211),$F211&lt;=IF($Q211=MesCiclo,InicioCiclo,$Q211+MOD(2-WEEKDAY($Q211),7))+13),1,IF(ISNUMBER($I211),$I211,$W211)))</f>
        <v/>
      </c>
      <c r="Y211" s="63">
        <f>IF($T211="","",IF(AND(ISNUMBER($F211),$F211&lt;=IF($Q211=MesCiclo,InicioCiclo,$Q211+MOD(2-WEEKDAY($Q211),7))+20),1,IF(ISNUMBER($J211),$J211,$X211)))</f>
        <v/>
      </c>
      <c r="Z211" s="63">
        <f>IF($T211="","",IF(AND(ISNUMBER($F211),$F211&lt;=IF($Q211=MesCiclo,InicioCiclo,$Q211+MOD(2-WEEKDAY($Q211),7))+27),1,IF(ISNUMBER($K211),$K211,$Y211)))</f>
        <v/>
      </c>
      <c r="AA211" s="63">
        <f>IF($T211="","",IF(AND(ISNUMBER($F211),$F211&lt;=IF($Q211=MesCiclo,InicioCiclo,$Q211+MOD(2-WEEKDAY($Q211),7))+6),1,IF(N($U211)&gt;0,AVERAGEIFS($W$5:$W$1000,$S$5:$S$1000,ROW(),$T$5:$T$1000,"Sub"),$W211)))</f>
        <v/>
      </c>
      <c r="AB211" s="63">
        <f>IF($T211="","",IF(AND(ISNUMBER($F211),$F211&lt;=IF($Q211=MesCiclo,InicioCiclo,$Q211+MOD(2-WEEKDAY($Q211),7))+13),1,IF(N($U211)&gt;0,AVERAGEIFS($X$5:$X$1000,$S$5:$S$1000,ROW(),$T$5:$T$1000,"Sub"),$X211)))</f>
        <v/>
      </c>
      <c r="AC211" s="63">
        <f>IF($T211="","",IF(AND(ISNUMBER($F211),$F211&lt;=IF($Q211=MesCiclo,InicioCiclo,$Q211+MOD(2-WEEKDAY($Q211),7))+20),1,IF(N($U211)&gt;0,AVERAGEIFS($Y$5:$Y$1000,$S$5:$S$1000,ROW(),$T$5:$T$1000,"Sub"),$Y211)))</f>
        <v/>
      </c>
      <c r="AD211" s="63">
        <f>IF($T211="","",IF(AND(ISNUMBER($F211),$F211&lt;=IF($Q211=MesCiclo,InicioCiclo,$Q211+MOD(2-WEEKDAY($Q211),7))+27),1,IF(N($U211)&gt;0,AVERAGEIFS($Z$5:$Z$1000,$S$5:$S$1000,ROW(),$T$5:$T$1000,"Sub"),$Z211)))</f>
        <v/>
      </c>
      <c r="AE211" s="63">
        <f>IF($T211&lt;&gt;"Macro","",IF(COUNTIFS($Q$5:$Q$1000,$Q211,$T$5:$T$1000,"Macro",$G$5:$G$1000,"&gt;0")=0,1/COUNTIFS($Q$5:$Q$1000,$Q211,$T$5:$T$1000,"Macro"),IF(AND(ISNUMBER($G211),N($G211)&gt;0),$G211,SUMIFS($G$5:$G$1000,$Q$5:$Q$1000,$Q211,$T$5:$T$1000,"Macro")/COUNTIFS($Q$5:$Q$1000,$Q211,$T$5:$T$1000,"Macro",$G$5:$G$1000,"&gt;0"))/(COUNTIFS($Q$5:$Q$1000,$Q211,$T$5:$T$1000,"Macro")*SUMIFS($G$5:$G$1000,$Q$5:$Q$1000,$Q211,$T$5:$T$1000,"Macro")/COUNTIFS($Q$5:$Q$1000,$Q211,$T$5:$T$1000,"Macro",$G$5:$G$1000,"&gt;0"))))</f>
        <v/>
      </c>
    </row>
    <row r="212">
      <c r="A212" s="55">
        <f>IF(NOT((COUNTA($B212:$K212)+COUNTA($O212))&gt;0),"",IF($T212="Macro",COUNTIFS($T$5:$T212,"Macro",$Q$5:$Q212,$Q212),IF(N($S212)=0,"?",COUNTIFS(INDEX($T$5:$T$1000,1):INDEX($T$5:$T$1000,$S212-4),"Macro",INDEX($Q$5:$Q$1000,1):INDEX($Q$5:$Q$1000,$S212-4),INDEX($Q$5:$Q$1000,$S212-4))&amp;"."&amp;COUNTIFS($S$5:$S212,$S212,$T$5:$T212,"Sub"))))</f>
        <v/>
      </c>
      <c r="B212" s="56" t="n"/>
      <c r="C212" s="57" t="n"/>
      <c r="D212" s="58" t="n"/>
      <c r="E212" s="58" t="n"/>
      <c r="F212" s="58" t="n"/>
      <c r="G212" s="59" t="n"/>
      <c r="H212" s="59" t="n"/>
      <c r="I212" s="59" t="n"/>
      <c r="J212" s="59" t="n"/>
      <c r="K212" s="59" t="n"/>
      <c r="L212" s="60">
        <f>IF(NOT((COUNTA($B212:$K212)+COUNTA($O212))&gt;0),"",IF(ISNUMBER($F212),1,IF(N($U212)&gt;0,AVERAGEIFS($V$5:$V$1000,$S$5:$S$1000,ROW(),$T$5:$T$1000,"Sub"),$V212)))</f>
        <v/>
      </c>
      <c r="M212" s="55">
        <f>IF($L212="","",IF($L212&gt;=1,"Completado",IF($L212&gt;0,"En curso","Pendiente")))</f>
        <v/>
      </c>
      <c r="N212" s="55">
        <f>IF(NOT((COUNTA($B212:$K212)+COUNTA($O212))&gt;0),"",IF(ISNUMBER($F212),IF(AND(ISNUMBER($E212),$F212&gt;$E212),"Cumplida con "&amp;($F212-$E212)&amp;IF($F212-$E212=1," día"," días")&amp;" de retraso","Cumplida"),IF(N($L212)&gt;=1,"Cumplida",IF(NOT(ISNUMBER($E212)),"Sin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plazo")))))))</f>
        <v/>
      </c>
      <c r="O212" s="57" t="n"/>
      <c r="P212" s="61">
        <f>IF(NOT((COUNTA($B212:$K212)+COUNTA($O212))&gt;0),"",IF((IF($C212="","Falta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",""))="","✔ OK","⚠ "&amp;LEFT(IF($C212="","Falta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",""),LEN(IF($C212="","Falta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",""))-3)))</f>
        <v/>
      </c>
      <c r="Q212" s="62">
        <f>IF(NOT((COUNTA($B212:$K212)+COUNTA($O212))&gt;0),"",IF(AND($T212="Sub",N($S212)&gt;0),IF(ISNUMBER(INDEX($D$5:$D$1000,$S212-4)),DATE(YEAR(INDEX($D$5:$D$1000,$S212-4)),MONTH(INDEX($D$5:$D$1000,$S212-4)),1),IF(ISNUMBER(INDEX($E$5:$E$1000,$S212-4)),DATE(YEAR(INDEX($E$5:$E$1000,$S212-4)),MONTH(INDEX($E$5:$E$1000,$S212-4)),1),MesCiclo)),IF(ISNUMBER($D212),DATE(YEAR($D212),MONTH($D212),1),IF(ISNUMBER($E212),DATE(YEAR($E212),MONTH($E212),1),MesCiclo))))</f>
        <v/>
      </c>
      <c r="R212" s="63">
        <f>IF(OR($Q212="",$Q212&lt;&gt;MesCiclo),"",COUNTIF($Q$5:$Q212,MesCiclo))</f>
        <v/>
      </c>
      <c r="S212" s="63">
        <f>IF($T212="","",IF($T212="Macro",ROW(),IFERROR(LOOKUP(2,1/($T$5:$T212="Macro"),ROW($T$5:$T212)),0)))</f>
        <v/>
      </c>
      <c r="T212" s="63">
        <f>IF(NOT((COUNTA($B212:$K212)+COUNTA($O212))&gt;0),"",IF($B212="Subactividad","Sub","Macro"))</f>
        <v/>
      </c>
      <c r="U212" s="63">
        <f>IF($T212="Macro",COUNTIFS($S$5:$S$1000,ROW(),$T$5:$T$1000,"Sub"),"")</f>
        <v/>
      </c>
      <c r="V212" s="63">
        <f>IF($T212="","",IF(ISNUMBER($F212),1,IFERROR(LOOKUP(2,1/($H212:$K212&lt;&gt;""),$H212:$K212),0)))</f>
        <v/>
      </c>
      <c r="W212" s="63">
        <f>IF($T212="","",IF(AND(ISNUMBER($F212),$F212&lt;=IF($Q212=MesCiclo,InicioCiclo,$Q212+MOD(2-WEEKDAY($Q212),7))+6),1,IF(ISNUMBER($H212),$H212,0)))</f>
        <v/>
      </c>
      <c r="X212" s="63">
        <f>IF($T212="","",IF(AND(ISNUMBER($F212),$F212&lt;=IF($Q212=MesCiclo,InicioCiclo,$Q212+MOD(2-WEEKDAY($Q212),7))+13),1,IF(ISNUMBER($I212),$I212,$W212)))</f>
        <v/>
      </c>
      <c r="Y212" s="63">
        <f>IF($T212="","",IF(AND(ISNUMBER($F212),$F212&lt;=IF($Q212=MesCiclo,InicioCiclo,$Q212+MOD(2-WEEKDAY($Q212),7))+20),1,IF(ISNUMBER($J212),$J212,$X212)))</f>
        <v/>
      </c>
      <c r="Z212" s="63">
        <f>IF($T212="","",IF(AND(ISNUMBER($F212),$F212&lt;=IF($Q212=MesCiclo,InicioCiclo,$Q212+MOD(2-WEEKDAY($Q212),7))+27),1,IF(ISNUMBER($K212),$K212,$Y212)))</f>
        <v/>
      </c>
      <c r="AA212" s="63">
        <f>IF($T212="","",IF(AND(ISNUMBER($F212),$F212&lt;=IF($Q212=MesCiclo,InicioCiclo,$Q212+MOD(2-WEEKDAY($Q212),7))+6),1,IF(N($U212)&gt;0,AVERAGEIFS($W$5:$W$1000,$S$5:$S$1000,ROW(),$T$5:$T$1000,"Sub"),$W212)))</f>
        <v/>
      </c>
      <c r="AB212" s="63">
        <f>IF($T212="","",IF(AND(ISNUMBER($F212),$F212&lt;=IF($Q212=MesCiclo,InicioCiclo,$Q212+MOD(2-WEEKDAY($Q212),7))+13),1,IF(N($U212)&gt;0,AVERAGEIFS($X$5:$X$1000,$S$5:$S$1000,ROW(),$T$5:$T$1000,"Sub"),$X212)))</f>
        <v/>
      </c>
      <c r="AC212" s="63">
        <f>IF($T212="","",IF(AND(ISNUMBER($F212),$F212&lt;=IF($Q212=MesCiclo,InicioCiclo,$Q212+MOD(2-WEEKDAY($Q212),7))+20),1,IF(N($U212)&gt;0,AVERAGEIFS($Y$5:$Y$1000,$S$5:$S$1000,ROW(),$T$5:$T$1000,"Sub"),$Y212)))</f>
        <v/>
      </c>
      <c r="AD212" s="63">
        <f>IF($T212="","",IF(AND(ISNUMBER($F212),$F212&lt;=IF($Q212=MesCiclo,InicioCiclo,$Q212+MOD(2-WEEKDAY($Q212),7))+27),1,IF(N($U212)&gt;0,AVERAGEIFS($Z$5:$Z$1000,$S$5:$S$1000,ROW(),$T$5:$T$1000,"Sub"),$Z212)))</f>
        <v/>
      </c>
      <c r="AE212" s="63">
        <f>IF($T212&lt;&gt;"Macro","",IF(COUNTIFS($Q$5:$Q$1000,$Q212,$T$5:$T$1000,"Macro",$G$5:$G$1000,"&gt;0")=0,1/COUNTIFS($Q$5:$Q$1000,$Q212,$T$5:$T$1000,"Macro"),IF(AND(ISNUMBER($G212),N($G212)&gt;0),$G212,SUMIFS($G$5:$G$1000,$Q$5:$Q$1000,$Q212,$T$5:$T$1000,"Macro")/COUNTIFS($Q$5:$Q$1000,$Q212,$T$5:$T$1000,"Macro",$G$5:$G$1000,"&gt;0"))/(COUNTIFS($Q$5:$Q$1000,$Q212,$T$5:$T$1000,"Macro")*SUMIFS($G$5:$G$1000,$Q$5:$Q$1000,$Q212,$T$5:$T$1000,"Macro")/COUNTIFS($Q$5:$Q$1000,$Q212,$T$5:$T$1000,"Macro",$G$5:$G$1000,"&gt;0"))))</f>
        <v/>
      </c>
    </row>
    <row r="213">
      <c r="A213" s="55">
        <f>IF(NOT((COUNTA($B213:$K213)+COUNTA($O213))&gt;0),"",IF($T213="Macro",COUNTIFS($T$5:$T213,"Macro",$Q$5:$Q213,$Q213),IF(N($S213)=0,"?",COUNTIFS(INDEX($T$5:$T$1000,1):INDEX($T$5:$T$1000,$S213-4),"Macro",INDEX($Q$5:$Q$1000,1):INDEX($Q$5:$Q$1000,$S213-4),INDEX($Q$5:$Q$1000,$S213-4))&amp;"."&amp;COUNTIFS($S$5:$S213,$S213,$T$5:$T213,"Sub"))))</f>
        <v/>
      </c>
      <c r="B213" s="56" t="n"/>
      <c r="C213" s="57" t="n"/>
      <c r="D213" s="58" t="n"/>
      <c r="E213" s="58" t="n"/>
      <c r="F213" s="58" t="n"/>
      <c r="G213" s="59" t="n"/>
      <c r="H213" s="59" t="n"/>
      <c r="I213" s="59" t="n"/>
      <c r="J213" s="59" t="n"/>
      <c r="K213" s="59" t="n"/>
      <c r="L213" s="60">
        <f>IF(NOT((COUNTA($B213:$K213)+COUNTA($O213))&gt;0),"",IF(ISNUMBER($F213),1,IF(N($U213)&gt;0,AVERAGEIFS($V$5:$V$1000,$S$5:$S$1000,ROW(),$T$5:$T$1000,"Sub"),$V213)))</f>
        <v/>
      </c>
      <c r="M213" s="55">
        <f>IF($L213="","",IF($L213&gt;=1,"Completado",IF($L213&gt;0,"En curso","Pendiente")))</f>
        <v/>
      </c>
      <c r="N213" s="55">
        <f>IF(NOT((COUNTA($B213:$K213)+COUNTA($O213))&gt;0),"",IF(ISNUMBER($F213),IF(AND(ISNUMBER($E213),$F213&gt;$E213),"Cumplida con "&amp;($F213-$E213)&amp;IF($F213-$E213=1," día"," días")&amp;" de retraso","Cumplida"),IF(N($L213)&gt;=1,"Cumplida",IF(NOT(ISNUMBER($E213)),"Sin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plazo")))))))</f>
        <v/>
      </c>
      <c r="O213" s="57" t="n"/>
      <c r="P213" s="61">
        <f>IF(NOT((COUNTA($B213:$K213)+COUNTA($O213))&gt;0),"",IF((IF($C213="","Falta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",""))="","✔ OK","⚠ "&amp;LEFT(IF($C213="","Falta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",""),LEN(IF($C213="","Falta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",""))-3)))</f>
        <v/>
      </c>
      <c r="Q213" s="62">
        <f>IF(NOT((COUNTA($B213:$K213)+COUNTA($O213))&gt;0),"",IF(AND($T213="Sub",N($S213)&gt;0),IF(ISNUMBER(INDEX($D$5:$D$1000,$S213-4)),DATE(YEAR(INDEX($D$5:$D$1000,$S213-4)),MONTH(INDEX($D$5:$D$1000,$S213-4)),1),IF(ISNUMBER(INDEX($E$5:$E$1000,$S213-4)),DATE(YEAR(INDEX($E$5:$E$1000,$S213-4)),MONTH(INDEX($E$5:$E$1000,$S213-4)),1),MesCiclo)),IF(ISNUMBER($D213),DATE(YEAR($D213),MONTH($D213),1),IF(ISNUMBER($E213),DATE(YEAR($E213),MONTH($E213),1),MesCiclo))))</f>
        <v/>
      </c>
      <c r="R213" s="63">
        <f>IF(OR($Q213="",$Q213&lt;&gt;MesCiclo),"",COUNTIF($Q$5:$Q213,MesCiclo))</f>
        <v/>
      </c>
      <c r="S213" s="63">
        <f>IF($T213="","",IF($T213="Macro",ROW(),IFERROR(LOOKUP(2,1/($T$5:$T213="Macro"),ROW($T$5:$T213)),0)))</f>
        <v/>
      </c>
      <c r="T213" s="63">
        <f>IF(NOT((COUNTA($B213:$K213)+COUNTA($O213))&gt;0),"",IF($B213="Subactividad","Sub","Macro"))</f>
        <v/>
      </c>
      <c r="U213" s="63">
        <f>IF($T213="Macro",COUNTIFS($S$5:$S$1000,ROW(),$T$5:$T$1000,"Sub"),"")</f>
        <v/>
      </c>
      <c r="V213" s="63">
        <f>IF($T213="","",IF(ISNUMBER($F213),1,IFERROR(LOOKUP(2,1/($H213:$K213&lt;&gt;""),$H213:$K213),0)))</f>
        <v/>
      </c>
      <c r="W213" s="63">
        <f>IF($T213="","",IF(AND(ISNUMBER($F213),$F213&lt;=IF($Q213=MesCiclo,InicioCiclo,$Q213+MOD(2-WEEKDAY($Q213),7))+6),1,IF(ISNUMBER($H213),$H213,0)))</f>
        <v/>
      </c>
      <c r="X213" s="63">
        <f>IF($T213="","",IF(AND(ISNUMBER($F213),$F213&lt;=IF($Q213=MesCiclo,InicioCiclo,$Q213+MOD(2-WEEKDAY($Q213),7))+13),1,IF(ISNUMBER($I213),$I213,$W213)))</f>
        <v/>
      </c>
      <c r="Y213" s="63">
        <f>IF($T213="","",IF(AND(ISNUMBER($F213),$F213&lt;=IF($Q213=MesCiclo,InicioCiclo,$Q213+MOD(2-WEEKDAY($Q213),7))+20),1,IF(ISNUMBER($J213),$J213,$X213)))</f>
        <v/>
      </c>
      <c r="Z213" s="63">
        <f>IF($T213="","",IF(AND(ISNUMBER($F213),$F213&lt;=IF($Q213=MesCiclo,InicioCiclo,$Q213+MOD(2-WEEKDAY($Q213),7))+27),1,IF(ISNUMBER($K213),$K213,$Y213)))</f>
        <v/>
      </c>
      <c r="AA213" s="63">
        <f>IF($T213="","",IF(AND(ISNUMBER($F213),$F213&lt;=IF($Q213=MesCiclo,InicioCiclo,$Q213+MOD(2-WEEKDAY($Q213),7))+6),1,IF(N($U213)&gt;0,AVERAGEIFS($W$5:$W$1000,$S$5:$S$1000,ROW(),$T$5:$T$1000,"Sub"),$W213)))</f>
        <v/>
      </c>
      <c r="AB213" s="63">
        <f>IF($T213="","",IF(AND(ISNUMBER($F213),$F213&lt;=IF($Q213=MesCiclo,InicioCiclo,$Q213+MOD(2-WEEKDAY($Q213),7))+13),1,IF(N($U213)&gt;0,AVERAGEIFS($X$5:$X$1000,$S$5:$S$1000,ROW(),$T$5:$T$1000,"Sub"),$X213)))</f>
        <v/>
      </c>
      <c r="AC213" s="63">
        <f>IF($T213="","",IF(AND(ISNUMBER($F213),$F213&lt;=IF($Q213=MesCiclo,InicioCiclo,$Q213+MOD(2-WEEKDAY($Q213),7))+20),1,IF(N($U213)&gt;0,AVERAGEIFS($Y$5:$Y$1000,$S$5:$S$1000,ROW(),$T$5:$T$1000,"Sub"),$Y213)))</f>
        <v/>
      </c>
      <c r="AD213" s="63">
        <f>IF($T213="","",IF(AND(ISNUMBER($F213),$F213&lt;=IF($Q213=MesCiclo,InicioCiclo,$Q213+MOD(2-WEEKDAY($Q213),7))+27),1,IF(N($U213)&gt;0,AVERAGEIFS($Z$5:$Z$1000,$S$5:$S$1000,ROW(),$T$5:$T$1000,"Sub"),$Z213)))</f>
        <v/>
      </c>
      <c r="AE213" s="63">
        <f>IF($T213&lt;&gt;"Macro","",IF(COUNTIFS($Q$5:$Q$1000,$Q213,$T$5:$T$1000,"Macro",$G$5:$G$1000,"&gt;0")=0,1/COUNTIFS($Q$5:$Q$1000,$Q213,$T$5:$T$1000,"Macro"),IF(AND(ISNUMBER($G213),N($G213)&gt;0),$G213,SUMIFS($G$5:$G$1000,$Q$5:$Q$1000,$Q213,$T$5:$T$1000,"Macro")/COUNTIFS($Q$5:$Q$1000,$Q213,$T$5:$T$1000,"Macro",$G$5:$G$1000,"&gt;0"))/(COUNTIFS($Q$5:$Q$1000,$Q213,$T$5:$T$1000,"Macro")*SUMIFS($G$5:$G$1000,$Q$5:$Q$1000,$Q213,$T$5:$T$1000,"Macro")/COUNTIFS($Q$5:$Q$1000,$Q213,$T$5:$T$1000,"Macro",$G$5:$G$1000,"&gt;0"))))</f>
        <v/>
      </c>
    </row>
    <row r="214">
      <c r="A214" s="55">
        <f>IF(NOT((COUNTA($B214:$K214)+COUNTA($O214))&gt;0),"",IF($T214="Macro",COUNTIFS($T$5:$T214,"Macro",$Q$5:$Q214,$Q214),IF(N($S214)=0,"?",COUNTIFS(INDEX($T$5:$T$1000,1):INDEX($T$5:$T$1000,$S214-4),"Macro",INDEX($Q$5:$Q$1000,1):INDEX($Q$5:$Q$1000,$S214-4),INDEX($Q$5:$Q$1000,$S214-4))&amp;"."&amp;COUNTIFS($S$5:$S214,$S214,$T$5:$T214,"Sub"))))</f>
        <v/>
      </c>
      <c r="B214" s="56" t="n"/>
      <c r="C214" s="57" t="n"/>
      <c r="D214" s="58" t="n"/>
      <c r="E214" s="58" t="n"/>
      <c r="F214" s="58" t="n"/>
      <c r="G214" s="59" t="n"/>
      <c r="H214" s="59" t="n"/>
      <c r="I214" s="59" t="n"/>
      <c r="J214" s="59" t="n"/>
      <c r="K214" s="59" t="n"/>
      <c r="L214" s="60">
        <f>IF(NOT((COUNTA($B214:$K214)+COUNTA($O214))&gt;0),"",IF(ISNUMBER($F214),1,IF(N($U214)&gt;0,AVERAGEIFS($V$5:$V$1000,$S$5:$S$1000,ROW(),$T$5:$T$1000,"Sub"),$V214)))</f>
        <v/>
      </c>
      <c r="M214" s="55">
        <f>IF($L214="","",IF($L214&gt;=1,"Completado",IF($L214&gt;0,"En curso","Pendiente")))</f>
        <v/>
      </c>
      <c r="N214" s="55">
        <f>IF(NOT((COUNTA($B214:$K214)+COUNTA($O214))&gt;0),"",IF(ISNUMBER($F214),IF(AND(ISNUMBER($E214),$F214&gt;$E214),"Cumplida con "&amp;($F214-$E214)&amp;IF($F214-$E214=1," día"," días")&amp;" de retraso","Cumplida"),IF(N($L214)&gt;=1,"Cumplida",IF(NOT(ISNUMBER($E214)),"Sin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plazo")))))))</f>
        <v/>
      </c>
      <c r="O214" s="57" t="n"/>
      <c r="P214" s="61">
        <f>IF(NOT((COUNTA($B214:$K214)+COUNTA($O214))&gt;0),"",IF((IF($C214="","Falta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",""))="","✔ OK","⚠ "&amp;LEFT(IF($C214="","Falta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",""),LEN(IF($C214="","Falta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",""))-3)))</f>
        <v/>
      </c>
      <c r="Q214" s="62">
        <f>IF(NOT((COUNTA($B214:$K214)+COUNTA($O214))&gt;0),"",IF(AND($T214="Sub",N($S214)&gt;0),IF(ISNUMBER(INDEX($D$5:$D$1000,$S214-4)),DATE(YEAR(INDEX($D$5:$D$1000,$S214-4)),MONTH(INDEX($D$5:$D$1000,$S214-4)),1),IF(ISNUMBER(INDEX($E$5:$E$1000,$S214-4)),DATE(YEAR(INDEX($E$5:$E$1000,$S214-4)),MONTH(INDEX($E$5:$E$1000,$S214-4)),1),MesCiclo)),IF(ISNUMBER($D214),DATE(YEAR($D214),MONTH($D214),1),IF(ISNUMBER($E214),DATE(YEAR($E214),MONTH($E214),1),MesCiclo))))</f>
        <v/>
      </c>
      <c r="R214" s="63">
        <f>IF(OR($Q214="",$Q214&lt;&gt;MesCiclo),"",COUNTIF($Q$5:$Q214,MesCiclo))</f>
        <v/>
      </c>
      <c r="S214" s="63">
        <f>IF($T214="","",IF($T214="Macro",ROW(),IFERROR(LOOKUP(2,1/($T$5:$T214="Macro"),ROW($T$5:$T214)),0)))</f>
        <v/>
      </c>
      <c r="T214" s="63">
        <f>IF(NOT((COUNTA($B214:$K214)+COUNTA($O214))&gt;0),"",IF($B214="Subactividad","Sub","Macro"))</f>
        <v/>
      </c>
      <c r="U214" s="63">
        <f>IF($T214="Macro",COUNTIFS($S$5:$S$1000,ROW(),$T$5:$T$1000,"Sub"),"")</f>
        <v/>
      </c>
      <c r="V214" s="63">
        <f>IF($T214="","",IF(ISNUMBER($F214),1,IFERROR(LOOKUP(2,1/($H214:$K214&lt;&gt;""),$H214:$K214),0)))</f>
        <v/>
      </c>
      <c r="W214" s="63">
        <f>IF($T214="","",IF(AND(ISNUMBER($F214),$F214&lt;=IF($Q214=MesCiclo,InicioCiclo,$Q214+MOD(2-WEEKDAY($Q214),7))+6),1,IF(ISNUMBER($H214),$H214,0)))</f>
        <v/>
      </c>
      <c r="X214" s="63">
        <f>IF($T214="","",IF(AND(ISNUMBER($F214),$F214&lt;=IF($Q214=MesCiclo,InicioCiclo,$Q214+MOD(2-WEEKDAY($Q214),7))+13),1,IF(ISNUMBER($I214),$I214,$W214)))</f>
        <v/>
      </c>
      <c r="Y214" s="63">
        <f>IF($T214="","",IF(AND(ISNUMBER($F214),$F214&lt;=IF($Q214=MesCiclo,InicioCiclo,$Q214+MOD(2-WEEKDAY($Q214),7))+20),1,IF(ISNUMBER($J214),$J214,$X214)))</f>
        <v/>
      </c>
      <c r="Z214" s="63">
        <f>IF($T214="","",IF(AND(ISNUMBER($F214),$F214&lt;=IF($Q214=MesCiclo,InicioCiclo,$Q214+MOD(2-WEEKDAY($Q214),7))+27),1,IF(ISNUMBER($K214),$K214,$Y214)))</f>
        <v/>
      </c>
      <c r="AA214" s="63">
        <f>IF($T214="","",IF(AND(ISNUMBER($F214),$F214&lt;=IF($Q214=MesCiclo,InicioCiclo,$Q214+MOD(2-WEEKDAY($Q214),7))+6),1,IF(N($U214)&gt;0,AVERAGEIFS($W$5:$W$1000,$S$5:$S$1000,ROW(),$T$5:$T$1000,"Sub"),$W214)))</f>
        <v/>
      </c>
      <c r="AB214" s="63">
        <f>IF($T214="","",IF(AND(ISNUMBER($F214),$F214&lt;=IF($Q214=MesCiclo,InicioCiclo,$Q214+MOD(2-WEEKDAY($Q214),7))+13),1,IF(N($U214)&gt;0,AVERAGEIFS($X$5:$X$1000,$S$5:$S$1000,ROW(),$T$5:$T$1000,"Sub"),$X214)))</f>
        <v/>
      </c>
      <c r="AC214" s="63">
        <f>IF($T214="","",IF(AND(ISNUMBER($F214),$F214&lt;=IF($Q214=MesCiclo,InicioCiclo,$Q214+MOD(2-WEEKDAY($Q214),7))+20),1,IF(N($U214)&gt;0,AVERAGEIFS($Y$5:$Y$1000,$S$5:$S$1000,ROW(),$T$5:$T$1000,"Sub"),$Y214)))</f>
        <v/>
      </c>
      <c r="AD214" s="63">
        <f>IF($T214="","",IF(AND(ISNUMBER($F214),$F214&lt;=IF($Q214=MesCiclo,InicioCiclo,$Q214+MOD(2-WEEKDAY($Q214),7))+27),1,IF(N($U214)&gt;0,AVERAGEIFS($Z$5:$Z$1000,$S$5:$S$1000,ROW(),$T$5:$T$1000,"Sub"),$Z214)))</f>
        <v/>
      </c>
      <c r="AE214" s="63">
        <f>IF($T214&lt;&gt;"Macro","",IF(COUNTIFS($Q$5:$Q$1000,$Q214,$T$5:$T$1000,"Macro",$G$5:$G$1000,"&gt;0")=0,1/COUNTIFS($Q$5:$Q$1000,$Q214,$T$5:$T$1000,"Macro"),IF(AND(ISNUMBER($G214),N($G214)&gt;0),$G214,SUMIFS($G$5:$G$1000,$Q$5:$Q$1000,$Q214,$T$5:$T$1000,"Macro")/COUNTIFS($Q$5:$Q$1000,$Q214,$T$5:$T$1000,"Macro",$G$5:$G$1000,"&gt;0"))/(COUNTIFS($Q$5:$Q$1000,$Q214,$T$5:$T$1000,"Macro")*SUMIFS($G$5:$G$1000,$Q$5:$Q$1000,$Q214,$T$5:$T$1000,"Macro")/COUNTIFS($Q$5:$Q$1000,$Q214,$T$5:$T$1000,"Macro",$G$5:$G$1000,"&gt;0"))))</f>
        <v/>
      </c>
    </row>
    <row r="215">
      <c r="A215" s="55">
        <f>IF(NOT((COUNTA($B215:$K215)+COUNTA($O215))&gt;0),"",IF($T215="Macro",COUNTIFS($T$5:$T215,"Macro",$Q$5:$Q215,$Q215),IF(N($S215)=0,"?",COUNTIFS(INDEX($T$5:$T$1000,1):INDEX($T$5:$T$1000,$S215-4),"Macro",INDEX($Q$5:$Q$1000,1):INDEX($Q$5:$Q$1000,$S215-4),INDEX($Q$5:$Q$1000,$S215-4))&amp;"."&amp;COUNTIFS($S$5:$S215,$S215,$T$5:$T215,"Sub"))))</f>
        <v/>
      </c>
      <c r="B215" s="56" t="n"/>
      <c r="C215" s="57" t="n"/>
      <c r="D215" s="58" t="n"/>
      <c r="E215" s="58" t="n"/>
      <c r="F215" s="58" t="n"/>
      <c r="G215" s="59" t="n"/>
      <c r="H215" s="59" t="n"/>
      <c r="I215" s="59" t="n"/>
      <c r="J215" s="59" t="n"/>
      <c r="K215" s="59" t="n"/>
      <c r="L215" s="60">
        <f>IF(NOT((COUNTA($B215:$K215)+COUNTA($O215))&gt;0),"",IF(ISNUMBER($F215),1,IF(N($U215)&gt;0,AVERAGEIFS($V$5:$V$1000,$S$5:$S$1000,ROW(),$T$5:$T$1000,"Sub"),$V215)))</f>
        <v/>
      </c>
      <c r="M215" s="55">
        <f>IF($L215="","",IF($L215&gt;=1,"Completado",IF($L215&gt;0,"En curso","Pendiente")))</f>
        <v/>
      </c>
      <c r="N215" s="55">
        <f>IF(NOT((COUNTA($B215:$K215)+COUNTA($O215))&gt;0),"",IF(ISNUMBER($F215),IF(AND(ISNUMBER($E215),$F215&gt;$E215),"Cumplida con "&amp;($F215-$E215)&amp;IF($F215-$E215=1," día"," días")&amp;" de retraso","Cumplida"),IF(N($L215)&gt;=1,"Cumplida",IF(NOT(ISNUMBER($E215)),"Sin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plazo")))))))</f>
        <v/>
      </c>
      <c r="O215" s="57" t="n"/>
      <c r="P215" s="61">
        <f>IF(NOT((COUNTA($B215:$K215)+COUNTA($O215))&gt;0),"",IF((IF($C215="","Falta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",""))="","✔ OK","⚠ "&amp;LEFT(IF($C215="","Falta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",""),LEN(IF($C215="","Falta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",""))-3)))</f>
        <v/>
      </c>
      <c r="Q215" s="62">
        <f>IF(NOT((COUNTA($B215:$K215)+COUNTA($O215))&gt;0),"",IF(AND($T215="Sub",N($S215)&gt;0),IF(ISNUMBER(INDEX($D$5:$D$1000,$S215-4)),DATE(YEAR(INDEX($D$5:$D$1000,$S215-4)),MONTH(INDEX($D$5:$D$1000,$S215-4)),1),IF(ISNUMBER(INDEX($E$5:$E$1000,$S215-4)),DATE(YEAR(INDEX($E$5:$E$1000,$S215-4)),MONTH(INDEX($E$5:$E$1000,$S215-4)),1),MesCiclo)),IF(ISNUMBER($D215),DATE(YEAR($D215),MONTH($D215),1),IF(ISNUMBER($E215),DATE(YEAR($E215),MONTH($E215),1),MesCiclo))))</f>
        <v/>
      </c>
      <c r="R215" s="63">
        <f>IF(OR($Q215="",$Q215&lt;&gt;MesCiclo),"",COUNTIF($Q$5:$Q215,MesCiclo))</f>
        <v/>
      </c>
      <c r="S215" s="63">
        <f>IF($T215="","",IF($T215="Macro",ROW(),IFERROR(LOOKUP(2,1/($T$5:$T215="Macro"),ROW($T$5:$T215)),0)))</f>
        <v/>
      </c>
      <c r="T215" s="63">
        <f>IF(NOT((COUNTA($B215:$K215)+COUNTA($O215))&gt;0),"",IF($B215="Subactividad","Sub","Macro"))</f>
        <v/>
      </c>
      <c r="U215" s="63">
        <f>IF($T215="Macro",COUNTIFS($S$5:$S$1000,ROW(),$T$5:$T$1000,"Sub"),"")</f>
        <v/>
      </c>
      <c r="V215" s="63">
        <f>IF($T215="","",IF(ISNUMBER($F215),1,IFERROR(LOOKUP(2,1/($H215:$K215&lt;&gt;""),$H215:$K215),0)))</f>
        <v/>
      </c>
      <c r="W215" s="63">
        <f>IF($T215="","",IF(AND(ISNUMBER($F215),$F215&lt;=IF($Q215=MesCiclo,InicioCiclo,$Q215+MOD(2-WEEKDAY($Q215),7))+6),1,IF(ISNUMBER($H215),$H215,0)))</f>
        <v/>
      </c>
      <c r="X215" s="63">
        <f>IF($T215="","",IF(AND(ISNUMBER($F215),$F215&lt;=IF($Q215=MesCiclo,InicioCiclo,$Q215+MOD(2-WEEKDAY($Q215),7))+13),1,IF(ISNUMBER($I215),$I215,$W215)))</f>
        <v/>
      </c>
      <c r="Y215" s="63">
        <f>IF($T215="","",IF(AND(ISNUMBER($F215),$F215&lt;=IF($Q215=MesCiclo,InicioCiclo,$Q215+MOD(2-WEEKDAY($Q215),7))+20),1,IF(ISNUMBER($J215),$J215,$X215)))</f>
        <v/>
      </c>
      <c r="Z215" s="63">
        <f>IF($T215="","",IF(AND(ISNUMBER($F215),$F215&lt;=IF($Q215=MesCiclo,InicioCiclo,$Q215+MOD(2-WEEKDAY($Q215),7))+27),1,IF(ISNUMBER($K215),$K215,$Y215)))</f>
        <v/>
      </c>
      <c r="AA215" s="63">
        <f>IF($T215="","",IF(AND(ISNUMBER($F215),$F215&lt;=IF($Q215=MesCiclo,InicioCiclo,$Q215+MOD(2-WEEKDAY($Q215),7))+6),1,IF(N($U215)&gt;0,AVERAGEIFS($W$5:$W$1000,$S$5:$S$1000,ROW(),$T$5:$T$1000,"Sub"),$W215)))</f>
        <v/>
      </c>
      <c r="AB215" s="63">
        <f>IF($T215="","",IF(AND(ISNUMBER($F215),$F215&lt;=IF($Q215=MesCiclo,InicioCiclo,$Q215+MOD(2-WEEKDAY($Q215),7))+13),1,IF(N($U215)&gt;0,AVERAGEIFS($X$5:$X$1000,$S$5:$S$1000,ROW(),$T$5:$T$1000,"Sub"),$X215)))</f>
        <v/>
      </c>
      <c r="AC215" s="63">
        <f>IF($T215="","",IF(AND(ISNUMBER($F215),$F215&lt;=IF($Q215=MesCiclo,InicioCiclo,$Q215+MOD(2-WEEKDAY($Q215),7))+20),1,IF(N($U215)&gt;0,AVERAGEIFS($Y$5:$Y$1000,$S$5:$S$1000,ROW(),$T$5:$T$1000,"Sub"),$Y215)))</f>
        <v/>
      </c>
      <c r="AD215" s="63">
        <f>IF($T215="","",IF(AND(ISNUMBER($F215),$F215&lt;=IF($Q215=MesCiclo,InicioCiclo,$Q215+MOD(2-WEEKDAY($Q215),7))+27),1,IF(N($U215)&gt;0,AVERAGEIFS($Z$5:$Z$1000,$S$5:$S$1000,ROW(),$T$5:$T$1000,"Sub"),$Z215)))</f>
        <v/>
      </c>
      <c r="AE215" s="63">
        <f>IF($T215&lt;&gt;"Macro","",IF(COUNTIFS($Q$5:$Q$1000,$Q215,$T$5:$T$1000,"Macro",$G$5:$G$1000,"&gt;0")=0,1/COUNTIFS($Q$5:$Q$1000,$Q215,$T$5:$T$1000,"Macro"),IF(AND(ISNUMBER($G215),N($G215)&gt;0),$G215,SUMIFS($G$5:$G$1000,$Q$5:$Q$1000,$Q215,$T$5:$T$1000,"Macro")/COUNTIFS($Q$5:$Q$1000,$Q215,$T$5:$T$1000,"Macro",$G$5:$G$1000,"&gt;0"))/(COUNTIFS($Q$5:$Q$1000,$Q215,$T$5:$T$1000,"Macro")*SUMIFS($G$5:$G$1000,$Q$5:$Q$1000,$Q215,$T$5:$T$1000,"Macro")/COUNTIFS($Q$5:$Q$1000,$Q215,$T$5:$T$1000,"Macro",$G$5:$G$1000,"&gt;0"))))</f>
        <v/>
      </c>
    </row>
    <row r="216">
      <c r="A216" s="55">
        <f>IF(NOT((COUNTA($B216:$K216)+COUNTA($O216))&gt;0),"",IF($T216="Macro",COUNTIFS($T$5:$T216,"Macro",$Q$5:$Q216,$Q216),IF(N($S216)=0,"?",COUNTIFS(INDEX($T$5:$T$1000,1):INDEX($T$5:$T$1000,$S216-4),"Macro",INDEX($Q$5:$Q$1000,1):INDEX($Q$5:$Q$1000,$S216-4),INDEX($Q$5:$Q$1000,$S216-4))&amp;"."&amp;COUNTIFS($S$5:$S216,$S216,$T$5:$T216,"Sub"))))</f>
        <v/>
      </c>
      <c r="B216" s="56" t="n"/>
      <c r="C216" s="57" t="n"/>
      <c r="D216" s="58" t="n"/>
      <c r="E216" s="58" t="n"/>
      <c r="F216" s="58" t="n"/>
      <c r="G216" s="59" t="n"/>
      <c r="H216" s="59" t="n"/>
      <c r="I216" s="59" t="n"/>
      <c r="J216" s="59" t="n"/>
      <c r="K216" s="59" t="n"/>
      <c r="L216" s="60">
        <f>IF(NOT((COUNTA($B216:$K216)+COUNTA($O216))&gt;0),"",IF(ISNUMBER($F216),1,IF(N($U216)&gt;0,AVERAGEIFS($V$5:$V$1000,$S$5:$S$1000,ROW(),$T$5:$T$1000,"Sub"),$V216)))</f>
        <v/>
      </c>
      <c r="M216" s="55">
        <f>IF($L216="","",IF($L216&gt;=1,"Completado",IF($L216&gt;0,"En curso","Pendiente")))</f>
        <v/>
      </c>
      <c r="N216" s="55">
        <f>IF(NOT((COUNTA($B216:$K216)+COUNTA($O216))&gt;0),"",IF(ISNUMBER($F216),IF(AND(ISNUMBER($E216),$F216&gt;$E216),"Cumplida con "&amp;($F216-$E216)&amp;IF($F216-$E216=1," día"," días")&amp;" de retraso","Cumplida"),IF(N($L216)&gt;=1,"Cumplida",IF(NOT(ISNUMBER($E216)),"Sin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plazo")))))))</f>
        <v/>
      </c>
      <c r="O216" s="57" t="n"/>
      <c r="P216" s="61">
        <f>IF(NOT((COUNTA($B216:$K216)+COUNTA($O216))&gt;0),"",IF((IF($C216="","Falta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",""))="","✔ OK","⚠ "&amp;LEFT(IF($C216="","Falta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",""),LEN(IF($C216="","Falta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",""))-3)))</f>
        <v/>
      </c>
      <c r="Q216" s="62">
        <f>IF(NOT((COUNTA($B216:$K216)+COUNTA($O216))&gt;0),"",IF(AND($T216="Sub",N($S216)&gt;0),IF(ISNUMBER(INDEX($D$5:$D$1000,$S216-4)),DATE(YEAR(INDEX($D$5:$D$1000,$S216-4)),MONTH(INDEX($D$5:$D$1000,$S216-4)),1),IF(ISNUMBER(INDEX($E$5:$E$1000,$S216-4)),DATE(YEAR(INDEX($E$5:$E$1000,$S216-4)),MONTH(INDEX($E$5:$E$1000,$S216-4)),1),MesCiclo)),IF(ISNUMBER($D216),DATE(YEAR($D216),MONTH($D216),1),IF(ISNUMBER($E216),DATE(YEAR($E216),MONTH($E216),1),MesCiclo))))</f>
        <v/>
      </c>
      <c r="R216" s="63">
        <f>IF(OR($Q216="",$Q216&lt;&gt;MesCiclo),"",COUNTIF($Q$5:$Q216,MesCiclo))</f>
        <v/>
      </c>
      <c r="S216" s="63">
        <f>IF($T216="","",IF($T216="Macro",ROW(),IFERROR(LOOKUP(2,1/($T$5:$T216="Macro"),ROW($T$5:$T216)),0)))</f>
        <v/>
      </c>
      <c r="T216" s="63">
        <f>IF(NOT((COUNTA($B216:$K216)+COUNTA($O216))&gt;0),"",IF($B216="Subactividad","Sub","Macro"))</f>
        <v/>
      </c>
      <c r="U216" s="63">
        <f>IF($T216="Macro",COUNTIFS($S$5:$S$1000,ROW(),$T$5:$T$1000,"Sub"),"")</f>
        <v/>
      </c>
      <c r="V216" s="63">
        <f>IF($T216="","",IF(ISNUMBER($F216),1,IFERROR(LOOKUP(2,1/($H216:$K216&lt;&gt;""),$H216:$K216),0)))</f>
        <v/>
      </c>
      <c r="W216" s="63">
        <f>IF($T216="","",IF(AND(ISNUMBER($F216),$F216&lt;=IF($Q216=MesCiclo,InicioCiclo,$Q216+MOD(2-WEEKDAY($Q216),7))+6),1,IF(ISNUMBER($H216),$H216,0)))</f>
        <v/>
      </c>
      <c r="X216" s="63">
        <f>IF($T216="","",IF(AND(ISNUMBER($F216),$F216&lt;=IF($Q216=MesCiclo,InicioCiclo,$Q216+MOD(2-WEEKDAY($Q216),7))+13),1,IF(ISNUMBER($I216),$I216,$W216)))</f>
        <v/>
      </c>
      <c r="Y216" s="63">
        <f>IF($T216="","",IF(AND(ISNUMBER($F216),$F216&lt;=IF($Q216=MesCiclo,InicioCiclo,$Q216+MOD(2-WEEKDAY($Q216),7))+20),1,IF(ISNUMBER($J216),$J216,$X216)))</f>
        <v/>
      </c>
      <c r="Z216" s="63">
        <f>IF($T216="","",IF(AND(ISNUMBER($F216),$F216&lt;=IF($Q216=MesCiclo,InicioCiclo,$Q216+MOD(2-WEEKDAY($Q216),7))+27),1,IF(ISNUMBER($K216),$K216,$Y216)))</f>
        <v/>
      </c>
      <c r="AA216" s="63">
        <f>IF($T216="","",IF(AND(ISNUMBER($F216),$F216&lt;=IF($Q216=MesCiclo,InicioCiclo,$Q216+MOD(2-WEEKDAY($Q216),7))+6),1,IF(N($U216)&gt;0,AVERAGEIFS($W$5:$W$1000,$S$5:$S$1000,ROW(),$T$5:$T$1000,"Sub"),$W216)))</f>
        <v/>
      </c>
      <c r="AB216" s="63">
        <f>IF($T216="","",IF(AND(ISNUMBER($F216),$F216&lt;=IF($Q216=MesCiclo,InicioCiclo,$Q216+MOD(2-WEEKDAY($Q216),7))+13),1,IF(N($U216)&gt;0,AVERAGEIFS($X$5:$X$1000,$S$5:$S$1000,ROW(),$T$5:$T$1000,"Sub"),$X216)))</f>
        <v/>
      </c>
      <c r="AC216" s="63">
        <f>IF($T216="","",IF(AND(ISNUMBER($F216),$F216&lt;=IF($Q216=MesCiclo,InicioCiclo,$Q216+MOD(2-WEEKDAY($Q216),7))+20),1,IF(N($U216)&gt;0,AVERAGEIFS($Y$5:$Y$1000,$S$5:$S$1000,ROW(),$T$5:$T$1000,"Sub"),$Y216)))</f>
        <v/>
      </c>
      <c r="AD216" s="63">
        <f>IF($T216="","",IF(AND(ISNUMBER($F216),$F216&lt;=IF($Q216=MesCiclo,InicioCiclo,$Q216+MOD(2-WEEKDAY($Q216),7))+27),1,IF(N($U216)&gt;0,AVERAGEIFS($Z$5:$Z$1000,$S$5:$S$1000,ROW(),$T$5:$T$1000,"Sub"),$Z216)))</f>
        <v/>
      </c>
      <c r="AE216" s="63">
        <f>IF($T216&lt;&gt;"Macro","",IF(COUNTIFS($Q$5:$Q$1000,$Q216,$T$5:$T$1000,"Macro",$G$5:$G$1000,"&gt;0")=0,1/COUNTIFS($Q$5:$Q$1000,$Q216,$T$5:$T$1000,"Macro"),IF(AND(ISNUMBER($G216),N($G216)&gt;0),$G216,SUMIFS($G$5:$G$1000,$Q$5:$Q$1000,$Q216,$T$5:$T$1000,"Macro")/COUNTIFS($Q$5:$Q$1000,$Q216,$T$5:$T$1000,"Macro",$G$5:$G$1000,"&gt;0"))/(COUNTIFS($Q$5:$Q$1000,$Q216,$T$5:$T$1000,"Macro")*SUMIFS($G$5:$G$1000,$Q$5:$Q$1000,$Q216,$T$5:$T$1000,"Macro")/COUNTIFS($Q$5:$Q$1000,$Q216,$T$5:$T$1000,"Macro",$G$5:$G$1000,"&gt;0"))))</f>
        <v/>
      </c>
    </row>
    <row r="217">
      <c r="A217" s="55">
        <f>IF(NOT((COUNTA($B217:$K217)+COUNTA($O217))&gt;0),"",IF($T217="Macro",COUNTIFS($T$5:$T217,"Macro",$Q$5:$Q217,$Q217),IF(N($S217)=0,"?",COUNTIFS(INDEX($T$5:$T$1000,1):INDEX($T$5:$T$1000,$S217-4),"Macro",INDEX($Q$5:$Q$1000,1):INDEX($Q$5:$Q$1000,$S217-4),INDEX($Q$5:$Q$1000,$S217-4))&amp;"."&amp;COUNTIFS($S$5:$S217,$S217,$T$5:$T217,"Sub"))))</f>
        <v/>
      </c>
      <c r="B217" s="56" t="n"/>
      <c r="C217" s="57" t="n"/>
      <c r="D217" s="58" t="n"/>
      <c r="E217" s="58" t="n"/>
      <c r="F217" s="58" t="n"/>
      <c r="G217" s="59" t="n"/>
      <c r="H217" s="59" t="n"/>
      <c r="I217" s="59" t="n"/>
      <c r="J217" s="59" t="n"/>
      <c r="K217" s="59" t="n"/>
      <c r="L217" s="60">
        <f>IF(NOT((COUNTA($B217:$K217)+COUNTA($O217))&gt;0),"",IF(ISNUMBER($F217),1,IF(N($U217)&gt;0,AVERAGEIFS($V$5:$V$1000,$S$5:$S$1000,ROW(),$T$5:$T$1000,"Sub"),$V217)))</f>
        <v/>
      </c>
      <c r="M217" s="55">
        <f>IF($L217="","",IF($L217&gt;=1,"Completado",IF($L217&gt;0,"En curso","Pendiente")))</f>
        <v/>
      </c>
      <c r="N217" s="55">
        <f>IF(NOT((COUNTA($B217:$K217)+COUNTA($O217))&gt;0),"",IF(ISNUMBER($F217),IF(AND(ISNUMBER($E217),$F217&gt;$E217),"Cumplida con "&amp;($F217-$E217)&amp;IF($F217-$E217=1," día"," días")&amp;" de retraso","Cumplida"),IF(N($L217)&gt;=1,"Cumplida",IF(NOT(ISNUMBER($E217)),"Sin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plazo")))))))</f>
        <v/>
      </c>
      <c r="O217" s="57" t="n"/>
      <c r="P217" s="61">
        <f>IF(NOT((COUNTA($B217:$K217)+COUNTA($O217))&gt;0),"",IF((IF($C217="","Falta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",""))="","✔ OK","⚠ "&amp;LEFT(IF($C217="","Falta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",""),LEN(IF($C217="","Falta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",""))-3)))</f>
        <v/>
      </c>
      <c r="Q217" s="62">
        <f>IF(NOT((COUNTA($B217:$K217)+COUNTA($O217))&gt;0),"",IF(AND($T217="Sub",N($S217)&gt;0),IF(ISNUMBER(INDEX($D$5:$D$1000,$S217-4)),DATE(YEAR(INDEX($D$5:$D$1000,$S217-4)),MONTH(INDEX($D$5:$D$1000,$S217-4)),1),IF(ISNUMBER(INDEX($E$5:$E$1000,$S217-4)),DATE(YEAR(INDEX($E$5:$E$1000,$S217-4)),MONTH(INDEX($E$5:$E$1000,$S217-4)),1),MesCiclo)),IF(ISNUMBER($D217),DATE(YEAR($D217),MONTH($D217),1),IF(ISNUMBER($E217),DATE(YEAR($E217),MONTH($E217),1),MesCiclo))))</f>
        <v/>
      </c>
      <c r="R217" s="63">
        <f>IF(OR($Q217="",$Q217&lt;&gt;MesCiclo),"",COUNTIF($Q$5:$Q217,MesCiclo))</f>
        <v/>
      </c>
      <c r="S217" s="63">
        <f>IF($T217="","",IF($T217="Macro",ROW(),IFERROR(LOOKUP(2,1/($T$5:$T217="Macro"),ROW($T$5:$T217)),0)))</f>
        <v/>
      </c>
      <c r="T217" s="63">
        <f>IF(NOT((COUNTA($B217:$K217)+COUNTA($O217))&gt;0),"",IF($B217="Subactividad","Sub","Macro"))</f>
        <v/>
      </c>
      <c r="U217" s="63">
        <f>IF($T217="Macro",COUNTIFS($S$5:$S$1000,ROW(),$T$5:$T$1000,"Sub"),"")</f>
        <v/>
      </c>
      <c r="V217" s="63">
        <f>IF($T217="","",IF(ISNUMBER($F217),1,IFERROR(LOOKUP(2,1/($H217:$K217&lt;&gt;""),$H217:$K217),0)))</f>
        <v/>
      </c>
      <c r="W217" s="63">
        <f>IF($T217="","",IF(AND(ISNUMBER($F217),$F217&lt;=IF($Q217=MesCiclo,InicioCiclo,$Q217+MOD(2-WEEKDAY($Q217),7))+6),1,IF(ISNUMBER($H217),$H217,0)))</f>
        <v/>
      </c>
      <c r="X217" s="63">
        <f>IF($T217="","",IF(AND(ISNUMBER($F217),$F217&lt;=IF($Q217=MesCiclo,InicioCiclo,$Q217+MOD(2-WEEKDAY($Q217),7))+13),1,IF(ISNUMBER($I217),$I217,$W217)))</f>
        <v/>
      </c>
      <c r="Y217" s="63">
        <f>IF($T217="","",IF(AND(ISNUMBER($F217),$F217&lt;=IF($Q217=MesCiclo,InicioCiclo,$Q217+MOD(2-WEEKDAY($Q217),7))+20),1,IF(ISNUMBER($J217),$J217,$X217)))</f>
        <v/>
      </c>
      <c r="Z217" s="63">
        <f>IF($T217="","",IF(AND(ISNUMBER($F217),$F217&lt;=IF($Q217=MesCiclo,InicioCiclo,$Q217+MOD(2-WEEKDAY($Q217),7))+27),1,IF(ISNUMBER($K217),$K217,$Y217)))</f>
        <v/>
      </c>
      <c r="AA217" s="63">
        <f>IF($T217="","",IF(AND(ISNUMBER($F217),$F217&lt;=IF($Q217=MesCiclo,InicioCiclo,$Q217+MOD(2-WEEKDAY($Q217),7))+6),1,IF(N($U217)&gt;0,AVERAGEIFS($W$5:$W$1000,$S$5:$S$1000,ROW(),$T$5:$T$1000,"Sub"),$W217)))</f>
        <v/>
      </c>
      <c r="AB217" s="63">
        <f>IF($T217="","",IF(AND(ISNUMBER($F217),$F217&lt;=IF($Q217=MesCiclo,InicioCiclo,$Q217+MOD(2-WEEKDAY($Q217),7))+13),1,IF(N($U217)&gt;0,AVERAGEIFS($X$5:$X$1000,$S$5:$S$1000,ROW(),$T$5:$T$1000,"Sub"),$X217)))</f>
        <v/>
      </c>
      <c r="AC217" s="63">
        <f>IF($T217="","",IF(AND(ISNUMBER($F217),$F217&lt;=IF($Q217=MesCiclo,InicioCiclo,$Q217+MOD(2-WEEKDAY($Q217),7))+20),1,IF(N($U217)&gt;0,AVERAGEIFS($Y$5:$Y$1000,$S$5:$S$1000,ROW(),$T$5:$T$1000,"Sub"),$Y217)))</f>
        <v/>
      </c>
      <c r="AD217" s="63">
        <f>IF($T217="","",IF(AND(ISNUMBER($F217),$F217&lt;=IF($Q217=MesCiclo,InicioCiclo,$Q217+MOD(2-WEEKDAY($Q217),7))+27),1,IF(N($U217)&gt;0,AVERAGEIFS($Z$5:$Z$1000,$S$5:$S$1000,ROW(),$T$5:$T$1000,"Sub"),$Z217)))</f>
        <v/>
      </c>
      <c r="AE217" s="63">
        <f>IF($T217&lt;&gt;"Macro","",IF(COUNTIFS($Q$5:$Q$1000,$Q217,$T$5:$T$1000,"Macro",$G$5:$G$1000,"&gt;0")=0,1/COUNTIFS($Q$5:$Q$1000,$Q217,$T$5:$T$1000,"Macro"),IF(AND(ISNUMBER($G217),N($G217)&gt;0),$G217,SUMIFS($G$5:$G$1000,$Q$5:$Q$1000,$Q217,$T$5:$T$1000,"Macro")/COUNTIFS($Q$5:$Q$1000,$Q217,$T$5:$T$1000,"Macro",$G$5:$G$1000,"&gt;0"))/(COUNTIFS($Q$5:$Q$1000,$Q217,$T$5:$T$1000,"Macro")*SUMIFS($G$5:$G$1000,$Q$5:$Q$1000,$Q217,$T$5:$T$1000,"Macro")/COUNTIFS($Q$5:$Q$1000,$Q217,$T$5:$T$1000,"Macro",$G$5:$G$1000,"&gt;0"))))</f>
        <v/>
      </c>
    </row>
    <row r="218">
      <c r="A218" s="55">
        <f>IF(NOT((COUNTA($B218:$K218)+COUNTA($O218))&gt;0),"",IF($T218="Macro",COUNTIFS($T$5:$T218,"Macro",$Q$5:$Q218,$Q218),IF(N($S218)=0,"?",COUNTIFS(INDEX($T$5:$T$1000,1):INDEX($T$5:$T$1000,$S218-4),"Macro",INDEX($Q$5:$Q$1000,1):INDEX($Q$5:$Q$1000,$S218-4),INDEX($Q$5:$Q$1000,$S218-4))&amp;"."&amp;COUNTIFS($S$5:$S218,$S218,$T$5:$T218,"Sub"))))</f>
        <v/>
      </c>
      <c r="B218" s="56" t="n"/>
      <c r="C218" s="57" t="n"/>
      <c r="D218" s="58" t="n"/>
      <c r="E218" s="58" t="n"/>
      <c r="F218" s="58" t="n"/>
      <c r="G218" s="59" t="n"/>
      <c r="H218" s="59" t="n"/>
      <c r="I218" s="59" t="n"/>
      <c r="J218" s="59" t="n"/>
      <c r="K218" s="59" t="n"/>
      <c r="L218" s="60">
        <f>IF(NOT((COUNTA($B218:$K218)+COUNTA($O218))&gt;0),"",IF(ISNUMBER($F218),1,IF(N($U218)&gt;0,AVERAGEIFS($V$5:$V$1000,$S$5:$S$1000,ROW(),$T$5:$T$1000,"Sub"),$V218)))</f>
        <v/>
      </c>
      <c r="M218" s="55">
        <f>IF($L218="","",IF($L218&gt;=1,"Completado",IF($L218&gt;0,"En curso","Pendiente")))</f>
        <v/>
      </c>
      <c r="N218" s="55">
        <f>IF(NOT((COUNTA($B218:$K218)+COUNTA($O218))&gt;0),"",IF(ISNUMBER($F218),IF(AND(ISNUMBER($E218),$F218&gt;$E218),"Cumplida con "&amp;($F218-$E218)&amp;IF($F218-$E218=1," día"," días")&amp;" de retraso","Cumplida"),IF(N($L218)&gt;=1,"Cumplida",IF(NOT(ISNUMBER($E218)),"Sin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plazo")))))))</f>
        <v/>
      </c>
      <c r="O218" s="57" t="n"/>
      <c r="P218" s="61">
        <f>IF(NOT((COUNTA($B218:$K218)+COUNTA($O218))&gt;0),"",IF((IF($C218="","Falta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",""))="","✔ OK","⚠ "&amp;LEFT(IF($C218="","Falta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",""),LEN(IF($C218="","Falta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",""))-3)))</f>
        <v/>
      </c>
      <c r="Q218" s="62">
        <f>IF(NOT((COUNTA($B218:$K218)+COUNTA($O218))&gt;0),"",IF(AND($T218="Sub",N($S218)&gt;0),IF(ISNUMBER(INDEX($D$5:$D$1000,$S218-4)),DATE(YEAR(INDEX($D$5:$D$1000,$S218-4)),MONTH(INDEX($D$5:$D$1000,$S218-4)),1),IF(ISNUMBER(INDEX($E$5:$E$1000,$S218-4)),DATE(YEAR(INDEX($E$5:$E$1000,$S218-4)),MONTH(INDEX($E$5:$E$1000,$S218-4)),1),MesCiclo)),IF(ISNUMBER($D218),DATE(YEAR($D218),MONTH($D218),1),IF(ISNUMBER($E218),DATE(YEAR($E218),MONTH($E218),1),MesCiclo))))</f>
        <v/>
      </c>
      <c r="R218" s="63">
        <f>IF(OR($Q218="",$Q218&lt;&gt;MesCiclo),"",COUNTIF($Q$5:$Q218,MesCiclo))</f>
        <v/>
      </c>
      <c r="S218" s="63">
        <f>IF($T218="","",IF($T218="Macro",ROW(),IFERROR(LOOKUP(2,1/($T$5:$T218="Macro"),ROW($T$5:$T218)),0)))</f>
        <v/>
      </c>
      <c r="T218" s="63">
        <f>IF(NOT((COUNTA($B218:$K218)+COUNTA($O218))&gt;0),"",IF($B218="Subactividad","Sub","Macro"))</f>
        <v/>
      </c>
      <c r="U218" s="63">
        <f>IF($T218="Macro",COUNTIFS($S$5:$S$1000,ROW(),$T$5:$T$1000,"Sub"),"")</f>
        <v/>
      </c>
      <c r="V218" s="63">
        <f>IF($T218="","",IF(ISNUMBER($F218),1,IFERROR(LOOKUP(2,1/($H218:$K218&lt;&gt;""),$H218:$K218),0)))</f>
        <v/>
      </c>
      <c r="W218" s="63">
        <f>IF($T218="","",IF(AND(ISNUMBER($F218),$F218&lt;=IF($Q218=MesCiclo,InicioCiclo,$Q218+MOD(2-WEEKDAY($Q218),7))+6),1,IF(ISNUMBER($H218),$H218,0)))</f>
        <v/>
      </c>
      <c r="X218" s="63">
        <f>IF($T218="","",IF(AND(ISNUMBER($F218),$F218&lt;=IF($Q218=MesCiclo,InicioCiclo,$Q218+MOD(2-WEEKDAY($Q218),7))+13),1,IF(ISNUMBER($I218),$I218,$W218)))</f>
        <v/>
      </c>
      <c r="Y218" s="63">
        <f>IF($T218="","",IF(AND(ISNUMBER($F218),$F218&lt;=IF($Q218=MesCiclo,InicioCiclo,$Q218+MOD(2-WEEKDAY($Q218),7))+20),1,IF(ISNUMBER($J218),$J218,$X218)))</f>
        <v/>
      </c>
      <c r="Z218" s="63">
        <f>IF($T218="","",IF(AND(ISNUMBER($F218),$F218&lt;=IF($Q218=MesCiclo,InicioCiclo,$Q218+MOD(2-WEEKDAY($Q218),7))+27),1,IF(ISNUMBER($K218),$K218,$Y218)))</f>
        <v/>
      </c>
      <c r="AA218" s="63">
        <f>IF($T218="","",IF(AND(ISNUMBER($F218),$F218&lt;=IF($Q218=MesCiclo,InicioCiclo,$Q218+MOD(2-WEEKDAY($Q218),7))+6),1,IF(N($U218)&gt;0,AVERAGEIFS($W$5:$W$1000,$S$5:$S$1000,ROW(),$T$5:$T$1000,"Sub"),$W218)))</f>
        <v/>
      </c>
      <c r="AB218" s="63">
        <f>IF($T218="","",IF(AND(ISNUMBER($F218),$F218&lt;=IF($Q218=MesCiclo,InicioCiclo,$Q218+MOD(2-WEEKDAY($Q218),7))+13),1,IF(N($U218)&gt;0,AVERAGEIFS($X$5:$X$1000,$S$5:$S$1000,ROW(),$T$5:$T$1000,"Sub"),$X218)))</f>
        <v/>
      </c>
      <c r="AC218" s="63">
        <f>IF($T218="","",IF(AND(ISNUMBER($F218),$F218&lt;=IF($Q218=MesCiclo,InicioCiclo,$Q218+MOD(2-WEEKDAY($Q218),7))+20),1,IF(N($U218)&gt;0,AVERAGEIFS($Y$5:$Y$1000,$S$5:$S$1000,ROW(),$T$5:$T$1000,"Sub"),$Y218)))</f>
        <v/>
      </c>
      <c r="AD218" s="63">
        <f>IF($T218="","",IF(AND(ISNUMBER($F218),$F218&lt;=IF($Q218=MesCiclo,InicioCiclo,$Q218+MOD(2-WEEKDAY($Q218),7))+27),1,IF(N($U218)&gt;0,AVERAGEIFS($Z$5:$Z$1000,$S$5:$S$1000,ROW(),$T$5:$T$1000,"Sub"),$Z218)))</f>
        <v/>
      </c>
      <c r="AE218" s="63">
        <f>IF($T218&lt;&gt;"Macro","",IF(COUNTIFS($Q$5:$Q$1000,$Q218,$T$5:$T$1000,"Macro",$G$5:$G$1000,"&gt;0")=0,1/COUNTIFS($Q$5:$Q$1000,$Q218,$T$5:$T$1000,"Macro"),IF(AND(ISNUMBER($G218),N($G218)&gt;0),$G218,SUMIFS($G$5:$G$1000,$Q$5:$Q$1000,$Q218,$T$5:$T$1000,"Macro")/COUNTIFS($Q$5:$Q$1000,$Q218,$T$5:$T$1000,"Macro",$G$5:$G$1000,"&gt;0"))/(COUNTIFS($Q$5:$Q$1000,$Q218,$T$5:$T$1000,"Macro")*SUMIFS($G$5:$G$1000,$Q$5:$Q$1000,$Q218,$T$5:$T$1000,"Macro")/COUNTIFS($Q$5:$Q$1000,$Q218,$T$5:$T$1000,"Macro",$G$5:$G$1000,"&gt;0"))))</f>
        <v/>
      </c>
    </row>
    <row r="219">
      <c r="A219" s="55">
        <f>IF(NOT((COUNTA($B219:$K219)+COUNTA($O219))&gt;0),"",IF($T219="Macro",COUNTIFS($T$5:$T219,"Macro",$Q$5:$Q219,$Q219),IF(N($S219)=0,"?",COUNTIFS(INDEX($T$5:$T$1000,1):INDEX($T$5:$T$1000,$S219-4),"Macro",INDEX($Q$5:$Q$1000,1):INDEX($Q$5:$Q$1000,$S219-4),INDEX($Q$5:$Q$1000,$S219-4))&amp;"."&amp;COUNTIFS($S$5:$S219,$S219,$T$5:$T219,"Sub"))))</f>
        <v/>
      </c>
      <c r="B219" s="56" t="n"/>
      <c r="C219" s="57" t="n"/>
      <c r="D219" s="58" t="n"/>
      <c r="E219" s="58" t="n"/>
      <c r="F219" s="58" t="n"/>
      <c r="G219" s="59" t="n"/>
      <c r="H219" s="59" t="n"/>
      <c r="I219" s="59" t="n"/>
      <c r="J219" s="59" t="n"/>
      <c r="K219" s="59" t="n"/>
      <c r="L219" s="60">
        <f>IF(NOT((COUNTA($B219:$K219)+COUNTA($O219))&gt;0),"",IF(ISNUMBER($F219),1,IF(N($U219)&gt;0,AVERAGEIFS($V$5:$V$1000,$S$5:$S$1000,ROW(),$T$5:$T$1000,"Sub"),$V219)))</f>
        <v/>
      </c>
      <c r="M219" s="55">
        <f>IF($L219="","",IF($L219&gt;=1,"Completado",IF($L219&gt;0,"En curso","Pendiente")))</f>
        <v/>
      </c>
      <c r="N219" s="55">
        <f>IF(NOT((COUNTA($B219:$K219)+COUNTA($O219))&gt;0),"",IF(ISNUMBER($F219),IF(AND(ISNUMBER($E219),$F219&gt;$E219),"Cumplida con "&amp;($F219-$E219)&amp;IF($F219-$E219=1," día"," días")&amp;" de retraso","Cumplida"),IF(N($L219)&gt;=1,"Cumplida",IF(NOT(ISNUMBER($E219)),"Sin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plazo")))))))</f>
        <v/>
      </c>
      <c r="O219" s="57" t="n"/>
      <c r="P219" s="61">
        <f>IF(NOT((COUNTA($B219:$K219)+COUNTA($O219))&gt;0),"",IF((IF($C219="","Falta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",""))="","✔ OK","⚠ "&amp;LEFT(IF($C219="","Falta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",""),LEN(IF($C219="","Falta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",""))-3)))</f>
        <v/>
      </c>
      <c r="Q219" s="62">
        <f>IF(NOT((COUNTA($B219:$K219)+COUNTA($O219))&gt;0),"",IF(AND($T219="Sub",N($S219)&gt;0),IF(ISNUMBER(INDEX($D$5:$D$1000,$S219-4)),DATE(YEAR(INDEX($D$5:$D$1000,$S219-4)),MONTH(INDEX($D$5:$D$1000,$S219-4)),1),IF(ISNUMBER(INDEX($E$5:$E$1000,$S219-4)),DATE(YEAR(INDEX($E$5:$E$1000,$S219-4)),MONTH(INDEX($E$5:$E$1000,$S219-4)),1),MesCiclo)),IF(ISNUMBER($D219),DATE(YEAR($D219),MONTH($D219),1),IF(ISNUMBER($E219),DATE(YEAR($E219),MONTH($E219),1),MesCiclo))))</f>
        <v/>
      </c>
      <c r="R219" s="63">
        <f>IF(OR($Q219="",$Q219&lt;&gt;MesCiclo),"",COUNTIF($Q$5:$Q219,MesCiclo))</f>
        <v/>
      </c>
      <c r="S219" s="63">
        <f>IF($T219="","",IF($T219="Macro",ROW(),IFERROR(LOOKUP(2,1/($T$5:$T219="Macro"),ROW($T$5:$T219)),0)))</f>
        <v/>
      </c>
      <c r="T219" s="63">
        <f>IF(NOT((COUNTA($B219:$K219)+COUNTA($O219))&gt;0),"",IF($B219="Subactividad","Sub","Macro"))</f>
        <v/>
      </c>
      <c r="U219" s="63">
        <f>IF($T219="Macro",COUNTIFS($S$5:$S$1000,ROW(),$T$5:$T$1000,"Sub"),"")</f>
        <v/>
      </c>
      <c r="V219" s="63">
        <f>IF($T219="","",IF(ISNUMBER($F219),1,IFERROR(LOOKUP(2,1/($H219:$K219&lt;&gt;""),$H219:$K219),0)))</f>
        <v/>
      </c>
      <c r="W219" s="63">
        <f>IF($T219="","",IF(AND(ISNUMBER($F219),$F219&lt;=IF($Q219=MesCiclo,InicioCiclo,$Q219+MOD(2-WEEKDAY($Q219),7))+6),1,IF(ISNUMBER($H219),$H219,0)))</f>
        <v/>
      </c>
      <c r="X219" s="63">
        <f>IF($T219="","",IF(AND(ISNUMBER($F219),$F219&lt;=IF($Q219=MesCiclo,InicioCiclo,$Q219+MOD(2-WEEKDAY($Q219),7))+13),1,IF(ISNUMBER($I219),$I219,$W219)))</f>
        <v/>
      </c>
      <c r="Y219" s="63">
        <f>IF($T219="","",IF(AND(ISNUMBER($F219),$F219&lt;=IF($Q219=MesCiclo,InicioCiclo,$Q219+MOD(2-WEEKDAY($Q219),7))+20),1,IF(ISNUMBER($J219),$J219,$X219)))</f>
        <v/>
      </c>
      <c r="Z219" s="63">
        <f>IF($T219="","",IF(AND(ISNUMBER($F219),$F219&lt;=IF($Q219=MesCiclo,InicioCiclo,$Q219+MOD(2-WEEKDAY($Q219),7))+27),1,IF(ISNUMBER($K219),$K219,$Y219)))</f>
        <v/>
      </c>
      <c r="AA219" s="63">
        <f>IF($T219="","",IF(AND(ISNUMBER($F219),$F219&lt;=IF($Q219=MesCiclo,InicioCiclo,$Q219+MOD(2-WEEKDAY($Q219),7))+6),1,IF(N($U219)&gt;0,AVERAGEIFS($W$5:$W$1000,$S$5:$S$1000,ROW(),$T$5:$T$1000,"Sub"),$W219)))</f>
        <v/>
      </c>
      <c r="AB219" s="63">
        <f>IF($T219="","",IF(AND(ISNUMBER($F219),$F219&lt;=IF($Q219=MesCiclo,InicioCiclo,$Q219+MOD(2-WEEKDAY($Q219),7))+13),1,IF(N($U219)&gt;0,AVERAGEIFS($X$5:$X$1000,$S$5:$S$1000,ROW(),$T$5:$T$1000,"Sub"),$X219)))</f>
        <v/>
      </c>
      <c r="AC219" s="63">
        <f>IF($T219="","",IF(AND(ISNUMBER($F219),$F219&lt;=IF($Q219=MesCiclo,InicioCiclo,$Q219+MOD(2-WEEKDAY($Q219),7))+20),1,IF(N($U219)&gt;0,AVERAGEIFS($Y$5:$Y$1000,$S$5:$S$1000,ROW(),$T$5:$T$1000,"Sub"),$Y219)))</f>
        <v/>
      </c>
      <c r="AD219" s="63">
        <f>IF($T219="","",IF(AND(ISNUMBER($F219),$F219&lt;=IF($Q219=MesCiclo,InicioCiclo,$Q219+MOD(2-WEEKDAY($Q219),7))+27),1,IF(N($U219)&gt;0,AVERAGEIFS($Z$5:$Z$1000,$S$5:$S$1000,ROW(),$T$5:$T$1000,"Sub"),$Z219)))</f>
        <v/>
      </c>
      <c r="AE219" s="63">
        <f>IF($T219&lt;&gt;"Macro","",IF(COUNTIFS($Q$5:$Q$1000,$Q219,$T$5:$T$1000,"Macro",$G$5:$G$1000,"&gt;0")=0,1/COUNTIFS($Q$5:$Q$1000,$Q219,$T$5:$T$1000,"Macro"),IF(AND(ISNUMBER($G219),N($G219)&gt;0),$G219,SUMIFS($G$5:$G$1000,$Q$5:$Q$1000,$Q219,$T$5:$T$1000,"Macro")/COUNTIFS($Q$5:$Q$1000,$Q219,$T$5:$T$1000,"Macro",$G$5:$G$1000,"&gt;0"))/(COUNTIFS($Q$5:$Q$1000,$Q219,$T$5:$T$1000,"Macro")*SUMIFS($G$5:$G$1000,$Q$5:$Q$1000,$Q219,$T$5:$T$1000,"Macro")/COUNTIFS($Q$5:$Q$1000,$Q219,$T$5:$T$1000,"Macro",$G$5:$G$1000,"&gt;0"))))</f>
        <v/>
      </c>
    </row>
    <row r="220">
      <c r="A220" s="55">
        <f>IF(NOT((COUNTA($B220:$K220)+COUNTA($O220))&gt;0),"",IF($T220="Macro",COUNTIFS($T$5:$T220,"Macro",$Q$5:$Q220,$Q220),IF(N($S220)=0,"?",COUNTIFS(INDEX($T$5:$T$1000,1):INDEX($T$5:$T$1000,$S220-4),"Macro",INDEX($Q$5:$Q$1000,1):INDEX($Q$5:$Q$1000,$S220-4),INDEX($Q$5:$Q$1000,$S220-4))&amp;"."&amp;COUNTIFS($S$5:$S220,$S220,$T$5:$T220,"Sub"))))</f>
        <v/>
      </c>
      <c r="B220" s="56" t="n"/>
      <c r="C220" s="57" t="n"/>
      <c r="D220" s="58" t="n"/>
      <c r="E220" s="58" t="n"/>
      <c r="F220" s="58" t="n"/>
      <c r="G220" s="59" t="n"/>
      <c r="H220" s="59" t="n"/>
      <c r="I220" s="59" t="n"/>
      <c r="J220" s="59" t="n"/>
      <c r="K220" s="59" t="n"/>
      <c r="L220" s="60">
        <f>IF(NOT((COUNTA($B220:$K220)+COUNTA($O220))&gt;0),"",IF(ISNUMBER($F220),1,IF(N($U220)&gt;0,AVERAGEIFS($V$5:$V$1000,$S$5:$S$1000,ROW(),$T$5:$T$1000,"Sub"),$V220)))</f>
        <v/>
      </c>
      <c r="M220" s="55">
        <f>IF($L220="","",IF($L220&gt;=1,"Completado",IF($L220&gt;0,"En curso","Pendiente")))</f>
        <v/>
      </c>
      <c r="N220" s="55">
        <f>IF(NOT((COUNTA($B220:$K220)+COUNTA($O220))&gt;0),"",IF(ISNUMBER($F220),IF(AND(ISNUMBER($E220),$F220&gt;$E220),"Cumplida con "&amp;($F220-$E220)&amp;IF($F220-$E220=1," día"," días")&amp;" de retraso","Cumplida"),IF(N($L220)&gt;=1,"Cumplida",IF(NOT(ISNUMBER($E220)),"Sin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plazo")))))))</f>
        <v/>
      </c>
      <c r="O220" s="57" t="n"/>
      <c r="P220" s="61">
        <f>IF(NOT((COUNTA($B220:$K220)+COUNTA($O220))&gt;0),"",IF((IF($C220="","Falta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",""))="","✔ OK","⚠ "&amp;LEFT(IF($C220="","Falta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",""),LEN(IF($C220="","Falta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",""))-3)))</f>
        <v/>
      </c>
      <c r="Q220" s="62">
        <f>IF(NOT((COUNTA($B220:$K220)+COUNTA($O220))&gt;0),"",IF(AND($T220="Sub",N($S220)&gt;0),IF(ISNUMBER(INDEX($D$5:$D$1000,$S220-4)),DATE(YEAR(INDEX($D$5:$D$1000,$S220-4)),MONTH(INDEX($D$5:$D$1000,$S220-4)),1),IF(ISNUMBER(INDEX($E$5:$E$1000,$S220-4)),DATE(YEAR(INDEX($E$5:$E$1000,$S220-4)),MONTH(INDEX($E$5:$E$1000,$S220-4)),1),MesCiclo)),IF(ISNUMBER($D220),DATE(YEAR($D220),MONTH($D220),1),IF(ISNUMBER($E220),DATE(YEAR($E220),MONTH($E220),1),MesCiclo))))</f>
        <v/>
      </c>
      <c r="R220" s="63">
        <f>IF(OR($Q220="",$Q220&lt;&gt;MesCiclo),"",COUNTIF($Q$5:$Q220,MesCiclo))</f>
        <v/>
      </c>
      <c r="S220" s="63">
        <f>IF($T220="","",IF($T220="Macro",ROW(),IFERROR(LOOKUP(2,1/($T$5:$T220="Macro"),ROW($T$5:$T220)),0)))</f>
        <v/>
      </c>
      <c r="T220" s="63">
        <f>IF(NOT((COUNTA($B220:$K220)+COUNTA($O220))&gt;0),"",IF($B220="Subactividad","Sub","Macro"))</f>
        <v/>
      </c>
      <c r="U220" s="63">
        <f>IF($T220="Macro",COUNTIFS($S$5:$S$1000,ROW(),$T$5:$T$1000,"Sub"),"")</f>
        <v/>
      </c>
      <c r="V220" s="63">
        <f>IF($T220="","",IF(ISNUMBER($F220),1,IFERROR(LOOKUP(2,1/($H220:$K220&lt;&gt;""),$H220:$K220),0)))</f>
        <v/>
      </c>
      <c r="W220" s="63">
        <f>IF($T220="","",IF(AND(ISNUMBER($F220),$F220&lt;=IF($Q220=MesCiclo,InicioCiclo,$Q220+MOD(2-WEEKDAY($Q220),7))+6),1,IF(ISNUMBER($H220),$H220,0)))</f>
        <v/>
      </c>
      <c r="X220" s="63">
        <f>IF($T220="","",IF(AND(ISNUMBER($F220),$F220&lt;=IF($Q220=MesCiclo,InicioCiclo,$Q220+MOD(2-WEEKDAY($Q220),7))+13),1,IF(ISNUMBER($I220),$I220,$W220)))</f>
        <v/>
      </c>
      <c r="Y220" s="63">
        <f>IF($T220="","",IF(AND(ISNUMBER($F220),$F220&lt;=IF($Q220=MesCiclo,InicioCiclo,$Q220+MOD(2-WEEKDAY($Q220),7))+20),1,IF(ISNUMBER($J220),$J220,$X220)))</f>
        <v/>
      </c>
      <c r="Z220" s="63">
        <f>IF($T220="","",IF(AND(ISNUMBER($F220),$F220&lt;=IF($Q220=MesCiclo,InicioCiclo,$Q220+MOD(2-WEEKDAY($Q220),7))+27),1,IF(ISNUMBER($K220),$K220,$Y220)))</f>
        <v/>
      </c>
      <c r="AA220" s="63">
        <f>IF($T220="","",IF(AND(ISNUMBER($F220),$F220&lt;=IF($Q220=MesCiclo,InicioCiclo,$Q220+MOD(2-WEEKDAY($Q220),7))+6),1,IF(N($U220)&gt;0,AVERAGEIFS($W$5:$W$1000,$S$5:$S$1000,ROW(),$T$5:$T$1000,"Sub"),$W220)))</f>
        <v/>
      </c>
      <c r="AB220" s="63">
        <f>IF($T220="","",IF(AND(ISNUMBER($F220),$F220&lt;=IF($Q220=MesCiclo,InicioCiclo,$Q220+MOD(2-WEEKDAY($Q220),7))+13),1,IF(N($U220)&gt;0,AVERAGEIFS($X$5:$X$1000,$S$5:$S$1000,ROW(),$T$5:$T$1000,"Sub"),$X220)))</f>
        <v/>
      </c>
      <c r="AC220" s="63">
        <f>IF($T220="","",IF(AND(ISNUMBER($F220),$F220&lt;=IF($Q220=MesCiclo,InicioCiclo,$Q220+MOD(2-WEEKDAY($Q220),7))+20),1,IF(N($U220)&gt;0,AVERAGEIFS($Y$5:$Y$1000,$S$5:$S$1000,ROW(),$T$5:$T$1000,"Sub"),$Y220)))</f>
        <v/>
      </c>
      <c r="AD220" s="63">
        <f>IF($T220="","",IF(AND(ISNUMBER($F220),$F220&lt;=IF($Q220=MesCiclo,InicioCiclo,$Q220+MOD(2-WEEKDAY($Q220),7))+27),1,IF(N($U220)&gt;0,AVERAGEIFS($Z$5:$Z$1000,$S$5:$S$1000,ROW(),$T$5:$T$1000,"Sub"),$Z220)))</f>
        <v/>
      </c>
      <c r="AE220" s="63">
        <f>IF($T220&lt;&gt;"Macro","",IF(COUNTIFS($Q$5:$Q$1000,$Q220,$T$5:$T$1000,"Macro",$G$5:$G$1000,"&gt;0")=0,1/COUNTIFS($Q$5:$Q$1000,$Q220,$T$5:$T$1000,"Macro"),IF(AND(ISNUMBER($G220),N($G220)&gt;0),$G220,SUMIFS($G$5:$G$1000,$Q$5:$Q$1000,$Q220,$T$5:$T$1000,"Macro")/COUNTIFS($Q$5:$Q$1000,$Q220,$T$5:$T$1000,"Macro",$G$5:$G$1000,"&gt;0"))/(COUNTIFS($Q$5:$Q$1000,$Q220,$T$5:$T$1000,"Macro")*SUMIFS($G$5:$G$1000,$Q$5:$Q$1000,$Q220,$T$5:$T$1000,"Macro")/COUNTIFS($Q$5:$Q$1000,$Q220,$T$5:$T$1000,"Macro",$G$5:$G$1000,"&gt;0"))))</f>
        <v/>
      </c>
    </row>
    <row r="221">
      <c r="A221" s="55">
        <f>IF(NOT((COUNTA($B221:$K221)+COUNTA($O221))&gt;0),"",IF($T221="Macro",COUNTIFS($T$5:$T221,"Macro",$Q$5:$Q221,$Q221),IF(N($S221)=0,"?",COUNTIFS(INDEX($T$5:$T$1000,1):INDEX($T$5:$T$1000,$S221-4),"Macro",INDEX($Q$5:$Q$1000,1):INDEX($Q$5:$Q$1000,$S221-4),INDEX($Q$5:$Q$1000,$S221-4))&amp;"."&amp;COUNTIFS($S$5:$S221,$S221,$T$5:$T221,"Sub"))))</f>
        <v/>
      </c>
      <c r="B221" s="56" t="n"/>
      <c r="C221" s="57" t="n"/>
      <c r="D221" s="58" t="n"/>
      <c r="E221" s="58" t="n"/>
      <c r="F221" s="58" t="n"/>
      <c r="G221" s="59" t="n"/>
      <c r="H221" s="59" t="n"/>
      <c r="I221" s="59" t="n"/>
      <c r="J221" s="59" t="n"/>
      <c r="K221" s="59" t="n"/>
      <c r="L221" s="60">
        <f>IF(NOT((COUNTA($B221:$K221)+COUNTA($O221))&gt;0),"",IF(ISNUMBER($F221),1,IF(N($U221)&gt;0,AVERAGEIFS($V$5:$V$1000,$S$5:$S$1000,ROW(),$T$5:$T$1000,"Sub"),$V221)))</f>
        <v/>
      </c>
      <c r="M221" s="55">
        <f>IF($L221="","",IF($L221&gt;=1,"Completado",IF($L221&gt;0,"En curso","Pendiente")))</f>
        <v/>
      </c>
      <c r="N221" s="55">
        <f>IF(NOT((COUNTA($B221:$K221)+COUNTA($O221))&gt;0),"",IF(ISNUMBER($F221),IF(AND(ISNUMBER($E221),$F221&gt;$E221),"Cumplida con "&amp;($F221-$E221)&amp;IF($F221-$E221=1," día"," días")&amp;" de retraso","Cumplida"),IF(N($L221)&gt;=1,"Cumplida",IF(NOT(ISNUMBER($E221)),"Sin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plazo")))))))</f>
        <v/>
      </c>
      <c r="O221" s="57" t="n"/>
      <c r="P221" s="61">
        <f>IF(NOT((COUNTA($B221:$K221)+COUNTA($O221))&gt;0),"",IF((IF($C221="","Falta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",""))="","✔ OK","⚠ "&amp;LEFT(IF($C221="","Falta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",""),LEN(IF($C221="","Falta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",""))-3)))</f>
        <v/>
      </c>
      <c r="Q221" s="62">
        <f>IF(NOT((COUNTA($B221:$K221)+COUNTA($O221))&gt;0),"",IF(AND($T221="Sub",N($S221)&gt;0),IF(ISNUMBER(INDEX($D$5:$D$1000,$S221-4)),DATE(YEAR(INDEX($D$5:$D$1000,$S221-4)),MONTH(INDEX($D$5:$D$1000,$S221-4)),1),IF(ISNUMBER(INDEX($E$5:$E$1000,$S221-4)),DATE(YEAR(INDEX($E$5:$E$1000,$S221-4)),MONTH(INDEX($E$5:$E$1000,$S221-4)),1),MesCiclo)),IF(ISNUMBER($D221),DATE(YEAR($D221),MONTH($D221),1),IF(ISNUMBER($E221),DATE(YEAR($E221),MONTH($E221),1),MesCiclo))))</f>
        <v/>
      </c>
      <c r="R221" s="63">
        <f>IF(OR($Q221="",$Q221&lt;&gt;MesCiclo),"",COUNTIF($Q$5:$Q221,MesCiclo))</f>
        <v/>
      </c>
      <c r="S221" s="63">
        <f>IF($T221="","",IF($T221="Macro",ROW(),IFERROR(LOOKUP(2,1/($T$5:$T221="Macro"),ROW($T$5:$T221)),0)))</f>
        <v/>
      </c>
      <c r="T221" s="63">
        <f>IF(NOT((COUNTA($B221:$K221)+COUNTA($O221))&gt;0),"",IF($B221="Subactividad","Sub","Macro"))</f>
        <v/>
      </c>
      <c r="U221" s="63">
        <f>IF($T221="Macro",COUNTIFS($S$5:$S$1000,ROW(),$T$5:$T$1000,"Sub"),"")</f>
        <v/>
      </c>
      <c r="V221" s="63">
        <f>IF($T221="","",IF(ISNUMBER($F221),1,IFERROR(LOOKUP(2,1/($H221:$K221&lt;&gt;""),$H221:$K221),0)))</f>
        <v/>
      </c>
      <c r="W221" s="63">
        <f>IF($T221="","",IF(AND(ISNUMBER($F221),$F221&lt;=IF($Q221=MesCiclo,InicioCiclo,$Q221+MOD(2-WEEKDAY($Q221),7))+6),1,IF(ISNUMBER($H221),$H221,0)))</f>
        <v/>
      </c>
      <c r="X221" s="63">
        <f>IF($T221="","",IF(AND(ISNUMBER($F221),$F221&lt;=IF($Q221=MesCiclo,InicioCiclo,$Q221+MOD(2-WEEKDAY($Q221),7))+13),1,IF(ISNUMBER($I221),$I221,$W221)))</f>
        <v/>
      </c>
      <c r="Y221" s="63">
        <f>IF($T221="","",IF(AND(ISNUMBER($F221),$F221&lt;=IF($Q221=MesCiclo,InicioCiclo,$Q221+MOD(2-WEEKDAY($Q221),7))+20),1,IF(ISNUMBER($J221),$J221,$X221)))</f>
        <v/>
      </c>
      <c r="Z221" s="63">
        <f>IF($T221="","",IF(AND(ISNUMBER($F221),$F221&lt;=IF($Q221=MesCiclo,InicioCiclo,$Q221+MOD(2-WEEKDAY($Q221),7))+27),1,IF(ISNUMBER($K221),$K221,$Y221)))</f>
        <v/>
      </c>
      <c r="AA221" s="63">
        <f>IF($T221="","",IF(AND(ISNUMBER($F221),$F221&lt;=IF($Q221=MesCiclo,InicioCiclo,$Q221+MOD(2-WEEKDAY($Q221),7))+6),1,IF(N($U221)&gt;0,AVERAGEIFS($W$5:$W$1000,$S$5:$S$1000,ROW(),$T$5:$T$1000,"Sub"),$W221)))</f>
        <v/>
      </c>
      <c r="AB221" s="63">
        <f>IF($T221="","",IF(AND(ISNUMBER($F221),$F221&lt;=IF($Q221=MesCiclo,InicioCiclo,$Q221+MOD(2-WEEKDAY($Q221),7))+13),1,IF(N($U221)&gt;0,AVERAGEIFS($X$5:$X$1000,$S$5:$S$1000,ROW(),$T$5:$T$1000,"Sub"),$X221)))</f>
        <v/>
      </c>
      <c r="AC221" s="63">
        <f>IF($T221="","",IF(AND(ISNUMBER($F221),$F221&lt;=IF($Q221=MesCiclo,InicioCiclo,$Q221+MOD(2-WEEKDAY($Q221),7))+20),1,IF(N($U221)&gt;0,AVERAGEIFS($Y$5:$Y$1000,$S$5:$S$1000,ROW(),$T$5:$T$1000,"Sub"),$Y221)))</f>
        <v/>
      </c>
      <c r="AD221" s="63">
        <f>IF($T221="","",IF(AND(ISNUMBER($F221),$F221&lt;=IF($Q221=MesCiclo,InicioCiclo,$Q221+MOD(2-WEEKDAY($Q221),7))+27),1,IF(N($U221)&gt;0,AVERAGEIFS($Z$5:$Z$1000,$S$5:$S$1000,ROW(),$T$5:$T$1000,"Sub"),$Z221)))</f>
        <v/>
      </c>
      <c r="AE221" s="63">
        <f>IF($T221&lt;&gt;"Macro","",IF(COUNTIFS($Q$5:$Q$1000,$Q221,$T$5:$T$1000,"Macro",$G$5:$G$1000,"&gt;0")=0,1/COUNTIFS($Q$5:$Q$1000,$Q221,$T$5:$T$1000,"Macro"),IF(AND(ISNUMBER($G221),N($G221)&gt;0),$G221,SUMIFS($G$5:$G$1000,$Q$5:$Q$1000,$Q221,$T$5:$T$1000,"Macro")/COUNTIFS($Q$5:$Q$1000,$Q221,$T$5:$T$1000,"Macro",$G$5:$G$1000,"&gt;0"))/(COUNTIFS($Q$5:$Q$1000,$Q221,$T$5:$T$1000,"Macro")*SUMIFS($G$5:$G$1000,$Q$5:$Q$1000,$Q221,$T$5:$T$1000,"Macro")/COUNTIFS($Q$5:$Q$1000,$Q221,$T$5:$T$1000,"Macro",$G$5:$G$1000,"&gt;0"))))</f>
        <v/>
      </c>
    </row>
    <row r="222">
      <c r="A222" s="55">
        <f>IF(NOT((COUNTA($B222:$K222)+COUNTA($O222))&gt;0),"",IF($T222="Macro",COUNTIFS($T$5:$T222,"Macro",$Q$5:$Q222,$Q222),IF(N($S222)=0,"?",COUNTIFS(INDEX($T$5:$T$1000,1):INDEX($T$5:$T$1000,$S222-4),"Macro",INDEX($Q$5:$Q$1000,1):INDEX($Q$5:$Q$1000,$S222-4),INDEX($Q$5:$Q$1000,$S222-4))&amp;"."&amp;COUNTIFS($S$5:$S222,$S222,$T$5:$T222,"Sub"))))</f>
        <v/>
      </c>
      <c r="B222" s="56" t="n"/>
      <c r="C222" s="57" t="n"/>
      <c r="D222" s="58" t="n"/>
      <c r="E222" s="58" t="n"/>
      <c r="F222" s="58" t="n"/>
      <c r="G222" s="59" t="n"/>
      <c r="H222" s="59" t="n"/>
      <c r="I222" s="59" t="n"/>
      <c r="J222" s="59" t="n"/>
      <c r="K222" s="59" t="n"/>
      <c r="L222" s="60">
        <f>IF(NOT((COUNTA($B222:$K222)+COUNTA($O222))&gt;0),"",IF(ISNUMBER($F222),1,IF(N($U222)&gt;0,AVERAGEIFS($V$5:$V$1000,$S$5:$S$1000,ROW(),$T$5:$T$1000,"Sub"),$V222)))</f>
        <v/>
      </c>
      <c r="M222" s="55">
        <f>IF($L222="","",IF($L222&gt;=1,"Completado",IF($L222&gt;0,"En curso","Pendiente")))</f>
        <v/>
      </c>
      <c r="N222" s="55">
        <f>IF(NOT((COUNTA($B222:$K222)+COUNTA($O222))&gt;0),"",IF(ISNUMBER($F222),IF(AND(ISNUMBER($E222),$F222&gt;$E222),"Cumplida con "&amp;($F222-$E222)&amp;IF($F222-$E222=1," día"," días")&amp;" de retraso","Cumplida"),IF(N($L222)&gt;=1,"Cumplida",IF(NOT(ISNUMBER($E222)),"Sin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plazo")))))))</f>
        <v/>
      </c>
      <c r="O222" s="57" t="n"/>
      <c r="P222" s="61">
        <f>IF(NOT((COUNTA($B222:$K222)+COUNTA($O222))&gt;0),"",IF((IF($C222="","Falta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",""))="","✔ OK","⚠ "&amp;LEFT(IF($C222="","Falta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",""),LEN(IF($C222="","Falta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",""))-3)))</f>
        <v/>
      </c>
      <c r="Q222" s="62">
        <f>IF(NOT((COUNTA($B222:$K222)+COUNTA($O222))&gt;0),"",IF(AND($T222="Sub",N($S222)&gt;0),IF(ISNUMBER(INDEX($D$5:$D$1000,$S222-4)),DATE(YEAR(INDEX($D$5:$D$1000,$S222-4)),MONTH(INDEX($D$5:$D$1000,$S222-4)),1),IF(ISNUMBER(INDEX($E$5:$E$1000,$S222-4)),DATE(YEAR(INDEX($E$5:$E$1000,$S222-4)),MONTH(INDEX($E$5:$E$1000,$S222-4)),1),MesCiclo)),IF(ISNUMBER($D222),DATE(YEAR($D222),MONTH($D222),1),IF(ISNUMBER($E222),DATE(YEAR($E222),MONTH($E222),1),MesCiclo))))</f>
        <v/>
      </c>
      <c r="R222" s="63">
        <f>IF(OR($Q222="",$Q222&lt;&gt;MesCiclo),"",COUNTIF($Q$5:$Q222,MesCiclo))</f>
        <v/>
      </c>
      <c r="S222" s="63">
        <f>IF($T222="","",IF($T222="Macro",ROW(),IFERROR(LOOKUP(2,1/($T$5:$T222="Macro"),ROW($T$5:$T222)),0)))</f>
        <v/>
      </c>
      <c r="T222" s="63">
        <f>IF(NOT((COUNTA($B222:$K222)+COUNTA($O222))&gt;0),"",IF($B222="Subactividad","Sub","Macro"))</f>
        <v/>
      </c>
      <c r="U222" s="63">
        <f>IF($T222="Macro",COUNTIFS($S$5:$S$1000,ROW(),$T$5:$T$1000,"Sub"),"")</f>
        <v/>
      </c>
      <c r="V222" s="63">
        <f>IF($T222="","",IF(ISNUMBER($F222),1,IFERROR(LOOKUP(2,1/($H222:$K222&lt;&gt;""),$H222:$K222),0)))</f>
        <v/>
      </c>
      <c r="W222" s="63">
        <f>IF($T222="","",IF(AND(ISNUMBER($F222),$F222&lt;=IF($Q222=MesCiclo,InicioCiclo,$Q222+MOD(2-WEEKDAY($Q222),7))+6),1,IF(ISNUMBER($H222),$H222,0)))</f>
        <v/>
      </c>
      <c r="X222" s="63">
        <f>IF($T222="","",IF(AND(ISNUMBER($F222),$F222&lt;=IF($Q222=MesCiclo,InicioCiclo,$Q222+MOD(2-WEEKDAY($Q222),7))+13),1,IF(ISNUMBER($I222),$I222,$W222)))</f>
        <v/>
      </c>
      <c r="Y222" s="63">
        <f>IF($T222="","",IF(AND(ISNUMBER($F222),$F222&lt;=IF($Q222=MesCiclo,InicioCiclo,$Q222+MOD(2-WEEKDAY($Q222),7))+20),1,IF(ISNUMBER($J222),$J222,$X222)))</f>
        <v/>
      </c>
      <c r="Z222" s="63">
        <f>IF($T222="","",IF(AND(ISNUMBER($F222),$F222&lt;=IF($Q222=MesCiclo,InicioCiclo,$Q222+MOD(2-WEEKDAY($Q222),7))+27),1,IF(ISNUMBER($K222),$K222,$Y222)))</f>
        <v/>
      </c>
      <c r="AA222" s="63">
        <f>IF($T222="","",IF(AND(ISNUMBER($F222),$F222&lt;=IF($Q222=MesCiclo,InicioCiclo,$Q222+MOD(2-WEEKDAY($Q222),7))+6),1,IF(N($U222)&gt;0,AVERAGEIFS($W$5:$W$1000,$S$5:$S$1000,ROW(),$T$5:$T$1000,"Sub"),$W222)))</f>
        <v/>
      </c>
      <c r="AB222" s="63">
        <f>IF($T222="","",IF(AND(ISNUMBER($F222),$F222&lt;=IF($Q222=MesCiclo,InicioCiclo,$Q222+MOD(2-WEEKDAY($Q222),7))+13),1,IF(N($U222)&gt;0,AVERAGEIFS($X$5:$X$1000,$S$5:$S$1000,ROW(),$T$5:$T$1000,"Sub"),$X222)))</f>
        <v/>
      </c>
      <c r="AC222" s="63">
        <f>IF($T222="","",IF(AND(ISNUMBER($F222),$F222&lt;=IF($Q222=MesCiclo,InicioCiclo,$Q222+MOD(2-WEEKDAY($Q222),7))+20),1,IF(N($U222)&gt;0,AVERAGEIFS($Y$5:$Y$1000,$S$5:$S$1000,ROW(),$T$5:$T$1000,"Sub"),$Y222)))</f>
        <v/>
      </c>
      <c r="AD222" s="63">
        <f>IF($T222="","",IF(AND(ISNUMBER($F222),$F222&lt;=IF($Q222=MesCiclo,InicioCiclo,$Q222+MOD(2-WEEKDAY($Q222),7))+27),1,IF(N($U222)&gt;0,AVERAGEIFS($Z$5:$Z$1000,$S$5:$S$1000,ROW(),$T$5:$T$1000,"Sub"),$Z222)))</f>
        <v/>
      </c>
      <c r="AE222" s="63">
        <f>IF($T222&lt;&gt;"Macro","",IF(COUNTIFS($Q$5:$Q$1000,$Q222,$T$5:$T$1000,"Macro",$G$5:$G$1000,"&gt;0")=0,1/COUNTIFS($Q$5:$Q$1000,$Q222,$T$5:$T$1000,"Macro"),IF(AND(ISNUMBER($G222),N($G222)&gt;0),$G222,SUMIFS($G$5:$G$1000,$Q$5:$Q$1000,$Q222,$T$5:$T$1000,"Macro")/COUNTIFS($Q$5:$Q$1000,$Q222,$T$5:$T$1000,"Macro",$G$5:$G$1000,"&gt;0"))/(COUNTIFS($Q$5:$Q$1000,$Q222,$T$5:$T$1000,"Macro")*SUMIFS($G$5:$G$1000,$Q$5:$Q$1000,$Q222,$T$5:$T$1000,"Macro")/COUNTIFS($Q$5:$Q$1000,$Q222,$T$5:$T$1000,"Macro",$G$5:$G$1000,"&gt;0"))))</f>
        <v/>
      </c>
    </row>
    <row r="223">
      <c r="A223" s="55">
        <f>IF(NOT((COUNTA($B223:$K223)+COUNTA($O223))&gt;0),"",IF($T223="Macro",COUNTIFS($T$5:$T223,"Macro",$Q$5:$Q223,$Q223),IF(N($S223)=0,"?",COUNTIFS(INDEX($T$5:$T$1000,1):INDEX($T$5:$T$1000,$S223-4),"Macro",INDEX($Q$5:$Q$1000,1):INDEX($Q$5:$Q$1000,$S223-4),INDEX($Q$5:$Q$1000,$S223-4))&amp;"."&amp;COUNTIFS($S$5:$S223,$S223,$T$5:$T223,"Sub"))))</f>
        <v/>
      </c>
      <c r="B223" s="56" t="n"/>
      <c r="C223" s="57" t="n"/>
      <c r="D223" s="58" t="n"/>
      <c r="E223" s="58" t="n"/>
      <c r="F223" s="58" t="n"/>
      <c r="G223" s="59" t="n"/>
      <c r="H223" s="59" t="n"/>
      <c r="I223" s="59" t="n"/>
      <c r="J223" s="59" t="n"/>
      <c r="K223" s="59" t="n"/>
      <c r="L223" s="60">
        <f>IF(NOT((COUNTA($B223:$K223)+COUNTA($O223))&gt;0),"",IF(ISNUMBER($F223),1,IF(N($U223)&gt;0,AVERAGEIFS($V$5:$V$1000,$S$5:$S$1000,ROW(),$T$5:$T$1000,"Sub"),$V223)))</f>
        <v/>
      </c>
      <c r="M223" s="55">
        <f>IF($L223="","",IF($L223&gt;=1,"Completado",IF($L223&gt;0,"En curso","Pendiente")))</f>
        <v/>
      </c>
      <c r="N223" s="55">
        <f>IF(NOT((COUNTA($B223:$K223)+COUNTA($O223))&gt;0),"",IF(ISNUMBER($F223),IF(AND(ISNUMBER($E223),$F223&gt;$E223),"Cumplida con "&amp;($F223-$E223)&amp;IF($F223-$E223=1," día"," días")&amp;" de retraso","Cumplida"),IF(N($L223)&gt;=1,"Cumplida",IF(NOT(ISNUMBER($E223)),"Sin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plazo")))))))</f>
        <v/>
      </c>
      <c r="O223" s="57" t="n"/>
      <c r="P223" s="61">
        <f>IF(NOT((COUNTA($B223:$K223)+COUNTA($O223))&gt;0),"",IF((IF($C223="","Falta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",""))="","✔ OK","⚠ "&amp;LEFT(IF($C223="","Falta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",""),LEN(IF($C223="","Falta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",""))-3)))</f>
        <v/>
      </c>
      <c r="Q223" s="62">
        <f>IF(NOT((COUNTA($B223:$K223)+COUNTA($O223))&gt;0),"",IF(AND($T223="Sub",N($S223)&gt;0),IF(ISNUMBER(INDEX($D$5:$D$1000,$S223-4)),DATE(YEAR(INDEX($D$5:$D$1000,$S223-4)),MONTH(INDEX($D$5:$D$1000,$S223-4)),1),IF(ISNUMBER(INDEX($E$5:$E$1000,$S223-4)),DATE(YEAR(INDEX($E$5:$E$1000,$S223-4)),MONTH(INDEX($E$5:$E$1000,$S223-4)),1),MesCiclo)),IF(ISNUMBER($D223),DATE(YEAR($D223),MONTH($D223),1),IF(ISNUMBER($E223),DATE(YEAR($E223),MONTH($E223),1),MesCiclo))))</f>
        <v/>
      </c>
      <c r="R223" s="63">
        <f>IF(OR($Q223="",$Q223&lt;&gt;MesCiclo),"",COUNTIF($Q$5:$Q223,MesCiclo))</f>
        <v/>
      </c>
      <c r="S223" s="63">
        <f>IF($T223="","",IF($T223="Macro",ROW(),IFERROR(LOOKUP(2,1/($T$5:$T223="Macro"),ROW($T$5:$T223)),0)))</f>
        <v/>
      </c>
      <c r="T223" s="63">
        <f>IF(NOT((COUNTA($B223:$K223)+COUNTA($O223))&gt;0),"",IF($B223="Subactividad","Sub","Macro"))</f>
        <v/>
      </c>
      <c r="U223" s="63">
        <f>IF($T223="Macro",COUNTIFS($S$5:$S$1000,ROW(),$T$5:$T$1000,"Sub"),"")</f>
        <v/>
      </c>
      <c r="V223" s="63">
        <f>IF($T223="","",IF(ISNUMBER($F223),1,IFERROR(LOOKUP(2,1/($H223:$K223&lt;&gt;""),$H223:$K223),0)))</f>
        <v/>
      </c>
      <c r="W223" s="63">
        <f>IF($T223="","",IF(AND(ISNUMBER($F223),$F223&lt;=IF($Q223=MesCiclo,InicioCiclo,$Q223+MOD(2-WEEKDAY($Q223),7))+6),1,IF(ISNUMBER($H223),$H223,0)))</f>
        <v/>
      </c>
      <c r="X223" s="63">
        <f>IF($T223="","",IF(AND(ISNUMBER($F223),$F223&lt;=IF($Q223=MesCiclo,InicioCiclo,$Q223+MOD(2-WEEKDAY($Q223),7))+13),1,IF(ISNUMBER($I223),$I223,$W223)))</f>
        <v/>
      </c>
      <c r="Y223" s="63">
        <f>IF($T223="","",IF(AND(ISNUMBER($F223),$F223&lt;=IF($Q223=MesCiclo,InicioCiclo,$Q223+MOD(2-WEEKDAY($Q223),7))+20),1,IF(ISNUMBER($J223),$J223,$X223)))</f>
        <v/>
      </c>
      <c r="Z223" s="63">
        <f>IF($T223="","",IF(AND(ISNUMBER($F223),$F223&lt;=IF($Q223=MesCiclo,InicioCiclo,$Q223+MOD(2-WEEKDAY($Q223),7))+27),1,IF(ISNUMBER($K223),$K223,$Y223)))</f>
        <v/>
      </c>
      <c r="AA223" s="63">
        <f>IF($T223="","",IF(AND(ISNUMBER($F223),$F223&lt;=IF($Q223=MesCiclo,InicioCiclo,$Q223+MOD(2-WEEKDAY($Q223),7))+6),1,IF(N($U223)&gt;0,AVERAGEIFS($W$5:$W$1000,$S$5:$S$1000,ROW(),$T$5:$T$1000,"Sub"),$W223)))</f>
        <v/>
      </c>
      <c r="AB223" s="63">
        <f>IF($T223="","",IF(AND(ISNUMBER($F223),$F223&lt;=IF($Q223=MesCiclo,InicioCiclo,$Q223+MOD(2-WEEKDAY($Q223),7))+13),1,IF(N($U223)&gt;0,AVERAGEIFS($X$5:$X$1000,$S$5:$S$1000,ROW(),$T$5:$T$1000,"Sub"),$X223)))</f>
        <v/>
      </c>
      <c r="AC223" s="63">
        <f>IF($T223="","",IF(AND(ISNUMBER($F223),$F223&lt;=IF($Q223=MesCiclo,InicioCiclo,$Q223+MOD(2-WEEKDAY($Q223),7))+20),1,IF(N($U223)&gt;0,AVERAGEIFS($Y$5:$Y$1000,$S$5:$S$1000,ROW(),$T$5:$T$1000,"Sub"),$Y223)))</f>
        <v/>
      </c>
      <c r="AD223" s="63">
        <f>IF($T223="","",IF(AND(ISNUMBER($F223),$F223&lt;=IF($Q223=MesCiclo,InicioCiclo,$Q223+MOD(2-WEEKDAY($Q223),7))+27),1,IF(N($U223)&gt;0,AVERAGEIFS($Z$5:$Z$1000,$S$5:$S$1000,ROW(),$T$5:$T$1000,"Sub"),$Z223)))</f>
        <v/>
      </c>
      <c r="AE223" s="63">
        <f>IF($T223&lt;&gt;"Macro","",IF(COUNTIFS($Q$5:$Q$1000,$Q223,$T$5:$T$1000,"Macro",$G$5:$G$1000,"&gt;0")=0,1/COUNTIFS($Q$5:$Q$1000,$Q223,$T$5:$T$1000,"Macro"),IF(AND(ISNUMBER($G223),N($G223)&gt;0),$G223,SUMIFS($G$5:$G$1000,$Q$5:$Q$1000,$Q223,$T$5:$T$1000,"Macro")/COUNTIFS($Q$5:$Q$1000,$Q223,$T$5:$T$1000,"Macro",$G$5:$G$1000,"&gt;0"))/(COUNTIFS($Q$5:$Q$1000,$Q223,$T$5:$T$1000,"Macro")*SUMIFS($G$5:$G$1000,$Q$5:$Q$1000,$Q223,$T$5:$T$1000,"Macro")/COUNTIFS($Q$5:$Q$1000,$Q223,$T$5:$T$1000,"Macro",$G$5:$G$1000,"&gt;0"))))</f>
        <v/>
      </c>
    </row>
    <row r="224">
      <c r="A224" s="55">
        <f>IF(NOT((COUNTA($B224:$K224)+COUNTA($O224))&gt;0),"",IF($T224="Macro",COUNTIFS($T$5:$T224,"Macro",$Q$5:$Q224,$Q224),IF(N($S224)=0,"?",COUNTIFS(INDEX($T$5:$T$1000,1):INDEX($T$5:$T$1000,$S224-4),"Macro",INDEX($Q$5:$Q$1000,1):INDEX($Q$5:$Q$1000,$S224-4),INDEX($Q$5:$Q$1000,$S224-4))&amp;"."&amp;COUNTIFS($S$5:$S224,$S224,$T$5:$T224,"Sub"))))</f>
        <v/>
      </c>
      <c r="B224" s="56" t="n"/>
      <c r="C224" s="57" t="n"/>
      <c r="D224" s="58" t="n"/>
      <c r="E224" s="58" t="n"/>
      <c r="F224" s="58" t="n"/>
      <c r="G224" s="59" t="n"/>
      <c r="H224" s="59" t="n"/>
      <c r="I224" s="59" t="n"/>
      <c r="J224" s="59" t="n"/>
      <c r="K224" s="59" t="n"/>
      <c r="L224" s="60">
        <f>IF(NOT((COUNTA($B224:$K224)+COUNTA($O224))&gt;0),"",IF(ISNUMBER($F224),1,IF(N($U224)&gt;0,AVERAGEIFS($V$5:$V$1000,$S$5:$S$1000,ROW(),$T$5:$T$1000,"Sub"),$V224)))</f>
        <v/>
      </c>
      <c r="M224" s="55">
        <f>IF($L224="","",IF($L224&gt;=1,"Completado",IF($L224&gt;0,"En curso","Pendiente")))</f>
        <v/>
      </c>
      <c r="N224" s="55">
        <f>IF(NOT((COUNTA($B224:$K224)+COUNTA($O224))&gt;0),"",IF(ISNUMBER($F224),IF(AND(ISNUMBER($E224),$F224&gt;$E224),"Cumplida con "&amp;($F224-$E224)&amp;IF($F224-$E224=1," día"," días")&amp;" de retraso","Cumplida"),IF(N($L224)&gt;=1,"Cumplida",IF(NOT(ISNUMBER($E224)),"Sin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plazo")))))))</f>
        <v/>
      </c>
      <c r="O224" s="57" t="n"/>
      <c r="P224" s="61">
        <f>IF(NOT((COUNTA($B224:$K224)+COUNTA($O224))&gt;0),"",IF((IF($C224="","Falta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",""))="","✔ OK","⚠ "&amp;LEFT(IF($C224="","Falta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",""),LEN(IF($C224="","Falta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",""))-3)))</f>
        <v/>
      </c>
      <c r="Q224" s="62">
        <f>IF(NOT((COUNTA($B224:$K224)+COUNTA($O224))&gt;0),"",IF(AND($T224="Sub",N($S224)&gt;0),IF(ISNUMBER(INDEX($D$5:$D$1000,$S224-4)),DATE(YEAR(INDEX($D$5:$D$1000,$S224-4)),MONTH(INDEX($D$5:$D$1000,$S224-4)),1),IF(ISNUMBER(INDEX($E$5:$E$1000,$S224-4)),DATE(YEAR(INDEX($E$5:$E$1000,$S224-4)),MONTH(INDEX($E$5:$E$1000,$S224-4)),1),MesCiclo)),IF(ISNUMBER($D224),DATE(YEAR($D224),MONTH($D224),1),IF(ISNUMBER($E224),DATE(YEAR($E224),MONTH($E224),1),MesCiclo))))</f>
        <v/>
      </c>
      <c r="R224" s="63">
        <f>IF(OR($Q224="",$Q224&lt;&gt;MesCiclo),"",COUNTIF($Q$5:$Q224,MesCiclo))</f>
        <v/>
      </c>
      <c r="S224" s="63">
        <f>IF($T224="","",IF($T224="Macro",ROW(),IFERROR(LOOKUP(2,1/($T$5:$T224="Macro"),ROW($T$5:$T224)),0)))</f>
        <v/>
      </c>
      <c r="T224" s="63">
        <f>IF(NOT((COUNTA($B224:$K224)+COUNTA($O224))&gt;0),"",IF($B224="Subactividad","Sub","Macro"))</f>
        <v/>
      </c>
      <c r="U224" s="63">
        <f>IF($T224="Macro",COUNTIFS($S$5:$S$1000,ROW(),$T$5:$T$1000,"Sub"),"")</f>
        <v/>
      </c>
      <c r="V224" s="63">
        <f>IF($T224="","",IF(ISNUMBER($F224),1,IFERROR(LOOKUP(2,1/($H224:$K224&lt;&gt;""),$H224:$K224),0)))</f>
        <v/>
      </c>
      <c r="W224" s="63">
        <f>IF($T224="","",IF(AND(ISNUMBER($F224),$F224&lt;=IF($Q224=MesCiclo,InicioCiclo,$Q224+MOD(2-WEEKDAY($Q224),7))+6),1,IF(ISNUMBER($H224),$H224,0)))</f>
        <v/>
      </c>
      <c r="X224" s="63">
        <f>IF($T224="","",IF(AND(ISNUMBER($F224),$F224&lt;=IF($Q224=MesCiclo,InicioCiclo,$Q224+MOD(2-WEEKDAY($Q224),7))+13),1,IF(ISNUMBER($I224),$I224,$W224)))</f>
        <v/>
      </c>
      <c r="Y224" s="63">
        <f>IF($T224="","",IF(AND(ISNUMBER($F224),$F224&lt;=IF($Q224=MesCiclo,InicioCiclo,$Q224+MOD(2-WEEKDAY($Q224),7))+20),1,IF(ISNUMBER($J224),$J224,$X224)))</f>
        <v/>
      </c>
      <c r="Z224" s="63">
        <f>IF($T224="","",IF(AND(ISNUMBER($F224),$F224&lt;=IF($Q224=MesCiclo,InicioCiclo,$Q224+MOD(2-WEEKDAY($Q224),7))+27),1,IF(ISNUMBER($K224),$K224,$Y224)))</f>
        <v/>
      </c>
      <c r="AA224" s="63">
        <f>IF($T224="","",IF(AND(ISNUMBER($F224),$F224&lt;=IF($Q224=MesCiclo,InicioCiclo,$Q224+MOD(2-WEEKDAY($Q224),7))+6),1,IF(N($U224)&gt;0,AVERAGEIFS($W$5:$W$1000,$S$5:$S$1000,ROW(),$T$5:$T$1000,"Sub"),$W224)))</f>
        <v/>
      </c>
      <c r="AB224" s="63">
        <f>IF($T224="","",IF(AND(ISNUMBER($F224),$F224&lt;=IF($Q224=MesCiclo,InicioCiclo,$Q224+MOD(2-WEEKDAY($Q224),7))+13),1,IF(N($U224)&gt;0,AVERAGEIFS($X$5:$X$1000,$S$5:$S$1000,ROW(),$T$5:$T$1000,"Sub"),$X224)))</f>
        <v/>
      </c>
      <c r="AC224" s="63">
        <f>IF($T224="","",IF(AND(ISNUMBER($F224),$F224&lt;=IF($Q224=MesCiclo,InicioCiclo,$Q224+MOD(2-WEEKDAY($Q224),7))+20),1,IF(N($U224)&gt;0,AVERAGEIFS($Y$5:$Y$1000,$S$5:$S$1000,ROW(),$T$5:$T$1000,"Sub"),$Y224)))</f>
        <v/>
      </c>
      <c r="AD224" s="63">
        <f>IF($T224="","",IF(AND(ISNUMBER($F224),$F224&lt;=IF($Q224=MesCiclo,InicioCiclo,$Q224+MOD(2-WEEKDAY($Q224),7))+27),1,IF(N($U224)&gt;0,AVERAGEIFS($Z$5:$Z$1000,$S$5:$S$1000,ROW(),$T$5:$T$1000,"Sub"),$Z224)))</f>
        <v/>
      </c>
      <c r="AE224" s="63">
        <f>IF($T224&lt;&gt;"Macro","",IF(COUNTIFS($Q$5:$Q$1000,$Q224,$T$5:$T$1000,"Macro",$G$5:$G$1000,"&gt;0")=0,1/COUNTIFS($Q$5:$Q$1000,$Q224,$T$5:$T$1000,"Macro"),IF(AND(ISNUMBER($G224),N($G224)&gt;0),$G224,SUMIFS($G$5:$G$1000,$Q$5:$Q$1000,$Q224,$T$5:$T$1000,"Macro")/COUNTIFS($Q$5:$Q$1000,$Q224,$T$5:$T$1000,"Macro",$G$5:$G$1000,"&gt;0"))/(COUNTIFS($Q$5:$Q$1000,$Q224,$T$5:$T$1000,"Macro")*SUMIFS($G$5:$G$1000,$Q$5:$Q$1000,$Q224,$T$5:$T$1000,"Macro")/COUNTIFS($Q$5:$Q$1000,$Q224,$T$5:$T$1000,"Macro",$G$5:$G$1000,"&gt;0"))))</f>
        <v/>
      </c>
    </row>
    <row r="225">
      <c r="A225" s="55">
        <f>IF(NOT((COUNTA($B225:$K225)+COUNTA($O225))&gt;0),"",IF($T225="Macro",COUNTIFS($T$5:$T225,"Macro",$Q$5:$Q225,$Q225),IF(N($S225)=0,"?",COUNTIFS(INDEX($T$5:$T$1000,1):INDEX($T$5:$T$1000,$S225-4),"Macro",INDEX($Q$5:$Q$1000,1):INDEX($Q$5:$Q$1000,$S225-4),INDEX($Q$5:$Q$1000,$S225-4))&amp;"."&amp;COUNTIFS($S$5:$S225,$S225,$T$5:$T225,"Sub"))))</f>
        <v/>
      </c>
      <c r="B225" s="56" t="n"/>
      <c r="C225" s="57" t="n"/>
      <c r="D225" s="58" t="n"/>
      <c r="E225" s="58" t="n"/>
      <c r="F225" s="58" t="n"/>
      <c r="G225" s="59" t="n"/>
      <c r="H225" s="59" t="n"/>
      <c r="I225" s="59" t="n"/>
      <c r="J225" s="59" t="n"/>
      <c r="K225" s="59" t="n"/>
      <c r="L225" s="60">
        <f>IF(NOT((COUNTA($B225:$K225)+COUNTA($O225))&gt;0),"",IF(ISNUMBER($F225),1,IF(N($U225)&gt;0,AVERAGEIFS($V$5:$V$1000,$S$5:$S$1000,ROW(),$T$5:$T$1000,"Sub"),$V225)))</f>
        <v/>
      </c>
      <c r="M225" s="55">
        <f>IF($L225="","",IF($L225&gt;=1,"Completado",IF($L225&gt;0,"En curso","Pendiente")))</f>
        <v/>
      </c>
      <c r="N225" s="55">
        <f>IF(NOT((COUNTA($B225:$K225)+COUNTA($O225))&gt;0),"",IF(ISNUMBER($F225),IF(AND(ISNUMBER($E225),$F225&gt;$E225),"Cumplida con "&amp;($F225-$E225)&amp;IF($F225-$E225=1," día"," días")&amp;" de retraso","Cumplida"),IF(N($L225)&gt;=1,"Cumplida",IF(NOT(ISNUMBER($E225)),"Sin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plazo")))))))</f>
        <v/>
      </c>
      <c r="O225" s="57" t="n"/>
      <c r="P225" s="61">
        <f>IF(NOT((COUNTA($B225:$K225)+COUNTA($O225))&gt;0),"",IF((IF($C225="","Falta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",""))="","✔ OK","⚠ "&amp;LEFT(IF($C225="","Falta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",""),LEN(IF($C225="","Falta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",""))-3)))</f>
        <v/>
      </c>
      <c r="Q225" s="62">
        <f>IF(NOT((COUNTA($B225:$K225)+COUNTA($O225))&gt;0),"",IF(AND($T225="Sub",N($S225)&gt;0),IF(ISNUMBER(INDEX($D$5:$D$1000,$S225-4)),DATE(YEAR(INDEX($D$5:$D$1000,$S225-4)),MONTH(INDEX($D$5:$D$1000,$S225-4)),1),IF(ISNUMBER(INDEX($E$5:$E$1000,$S225-4)),DATE(YEAR(INDEX($E$5:$E$1000,$S225-4)),MONTH(INDEX($E$5:$E$1000,$S225-4)),1),MesCiclo)),IF(ISNUMBER($D225),DATE(YEAR($D225),MONTH($D225),1),IF(ISNUMBER($E225),DATE(YEAR($E225),MONTH($E225),1),MesCiclo))))</f>
        <v/>
      </c>
      <c r="R225" s="63">
        <f>IF(OR($Q225="",$Q225&lt;&gt;MesCiclo),"",COUNTIF($Q$5:$Q225,MesCiclo))</f>
        <v/>
      </c>
      <c r="S225" s="63">
        <f>IF($T225="","",IF($T225="Macro",ROW(),IFERROR(LOOKUP(2,1/($T$5:$T225="Macro"),ROW($T$5:$T225)),0)))</f>
        <v/>
      </c>
      <c r="T225" s="63">
        <f>IF(NOT((COUNTA($B225:$K225)+COUNTA($O225))&gt;0),"",IF($B225="Subactividad","Sub","Macro"))</f>
        <v/>
      </c>
      <c r="U225" s="63">
        <f>IF($T225="Macro",COUNTIFS($S$5:$S$1000,ROW(),$T$5:$T$1000,"Sub"),"")</f>
        <v/>
      </c>
      <c r="V225" s="63">
        <f>IF($T225="","",IF(ISNUMBER($F225),1,IFERROR(LOOKUP(2,1/($H225:$K225&lt;&gt;""),$H225:$K225),0)))</f>
        <v/>
      </c>
      <c r="W225" s="63">
        <f>IF($T225="","",IF(AND(ISNUMBER($F225),$F225&lt;=IF($Q225=MesCiclo,InicioCiclo,$Q225+MOD(2-WEEKDAY($Q225),7))+6),1,IF(ISNUMBER($H225),$H225,0)))</f>
        <v/>
      </c>
      <c r="X225" s="63">
        <f>IF($T225="","",IF(AND(ISNUMBER($F225),$F225&lt;=IF($Q225=MesCiclo,InicioCiclo,$Q225+MOD(2-WEEKDAY($Q225),7))+13),1,IF(ISNUMBER($I225),$I225,$W225)))</f>
        <v/>
      </c>
      <c r="Y225" s="63">
        <f>IF($T225="","",IF(AND(ISNUMBER($F225),$F225&lt;=IF($Q225=MesCiclo,InicioCiclo,$Q225+MOD(2-WEEKDAY($Q225),7))+20),1,IF(ISNUMBER($J225),$J225,$X225)))</f>
        <v/>
      </c>
      <c r="Z225" s="63">
        <f>IF($T225="","",IF(AND(ISNUMBER($F225),$F225&lt;=IF($Q225=MesCiclo,InicioCiclo,$Q225+MOD(2-WEEKDAY($Q225),7))+27),1,IF(ISNUMBER($K225),$K225,$Y225)))</f>
        <v/>
      </c>
      <c r="AA225" s="63">
        <f>IF($T225="","",IF(AND(ISNUMBER($F225),$F225&lt;=IF($Q225=MesCiclo,InicioCiclo,$Q225+MOD(2-WEEKDAY($Q225),7))+6),1,IF(N($U225)&gt;0,AVERAGEIFS($W$5:$W$1000,$S$5:$S$1000,ROW(),$T$5:$T$1000,"Sub"),$W225)))</f>
        <v/>
      </c>
      <c r="AB225" s="63">
        <f>IF($T225="","",IF(AND(ISNUMBER($F225),$F225&lt;=IF($Q225=MesCiclo,InicioCiclo,$Q225+MOD(2-WEEKDAY($Q225),7))+13),1,IF(N($U225)&gt;0,AVERAGEIFS($X$5:$X$1000,$S$5:$S$1000,ROW(),$T$5:$T$1000,"Sub"),$X225)))</f>
        <v/>
      </c>
      <c r="AC225" s="63">
        <f>IF($T225="","",IF(AND(ISNUMBER($F225),$F225&lt;=IF($Q225=MesCiclo,InicioCiclo,$Q225+MOD(2-WEEKDAY($Q225),7))+20),1,IF(N($U225)&gt;0,AVERAGEIFS($Y$5:$Y$1000,$S$5:$S$1000,ROW(),$T$5:$T$1000,"Sub"),$Y225)))</f>
        <v/>
      </c>
      <c r="AD225" s="63">
        <f>IF($T225="","",IF(AND(ISNUMBER($F225),$F225&lt;=IF($Q225=MesCiclo,InicioCiclo,$Q225+MOD(2-WEEKDAY($Q225),7))+27),1,IF(N($U225)&gt;0,AVERAGEIFS($Z$5:$Z$1000,$S$5:$S$1000,ROW(),$T$5:$T$1000,"Sub"),$Z225)))</f>
        <v/>
      </c>
      <c r="AE225" s="63">
        <f>IF($T225&lt;&gt;"Macro","",IF(COUNTIFS($Q$5:$Q$1000,$Q225,$T$5:$T$1000,"Macro",$G$5:$G$1000,"&gt;0")=0,1/COUNTIFS($Q$5:$Q$1000,$Q225,$T$5:$T$1000,"Macro"),IF(AND(ISNUMBER($G225),N($G225)&gt;0),$G225,SUMIFS($G$5:$G$1000,$Q$5:$Q$1000,$Q225,$T$5:$T$1000,"Macro")/COUNTIFS($Q$5:$Q$1000,$Q225,$T$5:$T$1000,"Macro",$G$5:$G$1000,"&gt;0"))/(COUNTIFS($Q$5:$Q$1000,$Q225,$T$5:$T$1000,"Macro")*SUMIFS($G$5:$G$1000,$Q$5:$Q$1000,$Q225,$T$5:$T$1000,"Macro")/COUNTIFS($Q$5:$Q$1000,$Q225,$T$5:$T$1000,"Macro",$G$5:$G$1000,"&gt;0"))))</f>
        <v/>
      </c>
    </row>
    <row r="226">
      <c r="A226" s="55">
        <f>IF(NOT((COUNTA($B226:$K226)+COUNTA($O226))&gt;0),"",IF($T226="Macro",COUNTIFS($T$5:$T226,"Macro",$Q$5:$Q226,$Q226),IF(N($S226)=0,"?",COUNTIFS(INDEX($T$5:$T$1000,1):INDEX($T$5:$T$1000,$S226-4),"Macro",INDEX($Q$5:$Q$1000,1):INDEX($Q$5:$Q$1000,$S226-4),INDEX($Q$5:$Q$1000,$S226-4))&amp;"."&amp;COUNTIFS($S$5:$S226,$S226,$T$5:$T226,"Sub"))))</f>
        <v/>
      </c>
      <c r="B226" s="56" t="n"/>
      <c r="C226" s="57" t="n"/>
      <c r="D226" s="58" t="n"/>
      <c r="E226" s="58" t="n"/>
      <c r="F226" s="58" t="n"/>
      <c r="G226" s="59" t="n"/>
      <c r="H226" s="59" t="n"/>
      <c r="I226" s="59" t="n"/>
      <c r="J226" s="59" t="n"/>
      <c r="K226" s="59" t="n"/>
      <c r="L226" s="60">
        <f>IF(NOT((COUNTA($B226:$K226)+COUNTA($O226))&gt;0),"",IF(ISNUMBER($F226),1,IF(N($U226)&gt;0,AVERAGEIFS($V$5:$V$1000,$S$5:$S$1000,ROW(),$T$5:$T$1000,"Sub"),$V226)))</f>
        <v/>
      </c>
      <c r="M226" s="55">
        <f>IF($L226="","",IF($L226&gt;=1,"Completado",IF($L226&gt;0,"En curso","Pendiente")))</f>
        <v/>
      </c>
      <c r="N226" s="55">
        <f>IF(NOT((COUNTA($B226:$K226)+COUNTA($O226))&gt;0),"",IF(ISNUMBER($F226),IF(AND(ISNUMBER($E226),$F226&gt;$E226),"Cumplida con "&amp;($F226-$E226)&amp;IF($F226-$E226=1," día"," días")&amp;" de retraso","Cumplida"),IF(N($L226)&gt;=1,"Cumplida",IF(NOT(ISNUMBER($E226)),"Sin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plazo")))))))</f>
        <v/>
      </c>
      <c r="O226" s="57" t="n"/>
      <c r="P226" s="61">
        <f>IF(NOT((COUNTA($B226:$K226)+COUNTA($O226))&gt;0),"",IF((IF($C226="","Falta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",""))="","✔ OK","⚠ "&amp;LEFT(IF($C226="","Falta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",""),LEN(IF($C226="","Falta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",""))-3)))</f>
        <v/>
      </c>
      <c r="Q226" s="62">
        <f>IF(NOT((COUNTA($B226:$K226)+COUNTA($O226))&gt;0),"",IF(AND($T226="Sub",N($S226)&gt;0),IF(ISNUMBER(INDEX($D$5:$D$1000,$S226-4)),DATE(YEAR(INDEX($D$5:$D$1000,$S226-4)),MONTH(INDEX($D$5:$D$1000,$S226-4)),1),IF(ISNUMBER(INDEX($E$5:$E$1000,$S226-4)),DATE(YEAR(INDEX($E$5:$E$1000,$S226-4)),MONTH(INDEX($E$5:$E$1000,$S226-4)),1),MesCiclo)),IF(ISNUMBER($D226),DATE(YEAR($D226),MONTH($D226),1),IF(ISNUMBER($E226),DATE(YEAR($E226),MONTH($E226),1),MesCiclo))))</f>
        <v/>
      </c>
      <c r="R226" s="63">
        <f>IF(OR($Q226="",$Q226&lt;&gt;MesCiclo),"",COUNTIF($Q$5:$Q226,MesCiclo))</f>
        <v/>
      </c>
      <c r="S226" s="63">
        <f>IF($T226="","",IF($T226="Macro",ROW(),IFERROR(LOOKUP(2,1/($T$5:$T226="Macro"),ROW($T$5:$T226)),0)))</f>
        <v/>
      </c>
      <c r="T226" s="63">
        <f>IF(NOT((COUNTA($B226:$K226)+COUNTA($O226))&gt;0),"",IF($B226="Subactividad","Sub","Macro"))</f>
        <v/>
      </c>
      <c r="U226" s="63">
        <f>IF($T226="Macro",COUNTIFS($S$5:$S$1000,ROW(),$T$5:$T$1000,"Sub"),"")</f>
        <v/>
      </c>
      <c r="V226" s="63">
        <f>IF($T226="","",IF(ISNUMBER($F226),1,IFERROR(LOOKUP(2,1/($H226:$K226&lt;&gt;""),$H226:$K226),0)))</f>
        <v/>
      </c>
      <c r="W226" s="63">
        <f>IF($T226="","",IF(AND(ISNUMBER($F226),$F226&lt;=IF($Q226=MesCiclo,InicioCiclo,$Q226+MOD(2-WEEKDAY($Q226),7))+6),1,IF(ISNUMBER($H226),$H226,0)))</f>
        <v/>
      </c>
      <c r="X226" s="63">
        <f>IF($T226="","",IF(AND(ISNUMBER($F226),$F226&lt;=IF($Q226=MesCiclo,InicioCiclo,$Q226+MOD(2-WEEKDAY($Q226),7))+13),1,IF(ISNUMBER($I226),$I226,$W226)))</f>
        <v/>
      </c>
      <c r="Y226" s="63">
        <f>IF($T226="","",IF(AND(ISNUMBER($F226),$F226&lt;=IF($Q226=MesCiclo,InicioCiclo,$Q226+MOD(2-WEEKDAY($Q226),7))+20),1,IF(ISNUMBER($J226),$J226,$X226)))</f>
        <v/>
      </c>
      <c r="Z226" s="63">
        <f>IF($T226="","",IF(AND(ISNUMBER($F226),$F226&lt;=IF($Q226=MesCiclo,InicioCiclo,$Q226+MOD(2-WEEKDAY($Q226),7))+27),1,IF(ISNUMBER($K226),$K226,$Y226)))</f>
        <v/>
      </c>
      <c r="AA226" s="63">
        <f>IF($T226="","",IF(AND(ISNUMBER($F226),$F226&lt;=IF($Q226=MesCiclo,InicioCiclo,$Q226+MOD(2-WEEKDAY($Q226),7))+6),1,IF(N($U226)&gt;0,AVERAGEIFS($W$5:$W$1000,$S$5:$S$1000,ROW(),$T$5:$T$1000,"Sub"),$W226)))</f>
        <v/>
      </c>
      <c r="AB226" s="63">
        <f>IF($T226="","",IF(AND(ISNUMBER($F226),$F226&lt;=IF($Q226=MesCiclo,InicioCiclo,$Q226+MOD(2-WEEKDAY($Q226),7))+13),1,IF(N($U226)&gt;0,AVERAGEIFS($X$5:$X$1000,$S$5:$S$1000,ROW(),$T$5:$T$1000,"Sub"),$X226)))</f>
        <v/>
      </c>
      <c r="AC226" s="63">
        <f>IF($T226="","",IF(AND(ISNUMBER($F226),$F226&lt;=IF($Q226=MesCiclo,InicioCiclo,$Q226+MOD(2-WEEKDAY($Q226),7))+20),1,IF(N($U226)&gt;0,AVERAGEIFS($Y$5:$Y$1000,$S$5:$S$1000,ROW(),$T$5:$T$1000,"Sub"),$Y226)))</f>
        <v/>
      </c>
      <c r="AD226" s="63">
        <f>IF($T226="","",IF(AND(ISNUMBER($F226),$F226&lt;=IF($Q226=MesCiclo,InicioCiclo,$Q226+MOD(2-WEEKDAY($Q226),7))+27),1,IF(N($U226)&gt;0,AVERAGEIFS($Z$5:$Z$1000,$S$5:$S$1000,ROW(),$T$5:$T$1000,"Sub"),$Z226)))</f>
        <v/>
      </c>
      <c r="AE226" s="63">
        <f>IF($T226&lt;&gt;"Macro","",IF(COUNTIFS($Q$5:$Q$1000,$Q226,$T$5:$T$1000,"Macro",$G$5:$G$1000,"&gt;0")=0,1/COUNTIFS($Q$5:$Q$1000,$Q226,$T$5:$T$1000,"Macro"),IF(AND(ISNUMBER($G226),N($G226)&gt;0),$G226,SUMIFS($G$5:$G$1000,$Q$5:$Q$1000,$Q226,$T$5:$T$1000,"Macro")/COUNTIFS($Q$5:$Q$1000,$Q226,$T$5:$T$1000,"Macro",$G$5:$G$1000,"&gt;0"))/(COUNTIFS($Q$5:$Q$1000,$Q226,$T$5:$T$1000,"Macro")*SUMIFS($G$5:$G$1000,$Q$5:$Q$1000,$Q226,$T$5:$T$1000,"Macro")/COUNTIFS($Q$5:$Q$1000,$Q226,$T$5:$T$1000,"Macro",$G$5:$G$1000,"&gt;0"))))</f>
        <v/>
      </c>
    </row>
    <row r="227">
      <c r="A227" s="55">
        <f>IF(NOT((COUNTA($B227:$K227)+COUNTA($O227))&gt;0),"",IF($T227="Macro",COUNTIFS($T$5:$T227,"Macro",$Q$5:$Q227,$Q227),IF(N($S227)=0,"?",COUNTIFS(INDEX($T$5:$T$1000,1):INDEX($T$5:$T$1000,$S227-4),"Macro",INDEX($Q$5:$Q$1000,1):INDEX($Q$5:$Q$1000,$S227-4),INDEX($Q$5:$Q$1000,$S227-4))&amp;"."&amp;COUNTIFS($S$5:$S227,$S227,$T$5:$T227,"Sub"))))</f>
        <v/>
      </c>
      <c r="B227" s="56" t="n"/>
      <c r="C227" s="57" t="n"/>
      <c r="D227" s="58" t="n"/>
      <c r="E227" s="58" t="n"/>
      <c r="F227" s="58" t="n"/>
      <c r="G227" s="59" t="n"/>
      <c r="H227" s="59" t="n"/>
      <c r="I227" s="59" t="n"/>
      <c r="J227" s="59" t="n"/>
      <c r="K227" s="59" t="n"/>
      <c r="L227" s="60">
        <f>IF(NOT((COUNTA($B227:$K227)+COUNTA($O227))&gt;0),"",IF(ISNUMBER($F227),1,IF(N($U227)&gt;0,AVERAGEIFS($V$5:$V$1000,$S$5:$S$1000,ROW(),$T$5:$T$1000,"Sub"),$V227)))</f>
        <v/>
      </c>
      <c r="M227" s="55">
        <f>IF($L227="","",IF($L227&gt;=1,"Completado",IF($L227&gt;0,"En curso","Pendiente")))</f>
        <v/>
      </c>
      <c r="N227" s="55">
        <f>IF(NOT((COUNTA($B227:$K227)+COUNTA($O227))&gt;0),"",IF(ISNUMBER($F227),IF(AND(ISNUMBER($E227),$F227&gt;$E227),"Cumplida con "&amp;($F227-$E227)&amp;IF($F227-$E227=1," día"," días")&amp;" de retraso","Cumplida"),IF(N($L227)&gt;=1,"Cumplida",IF(NOT(ISNUMBER($E227)),"Sin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plazo")))))))</f>
        <v/>
      </c>
      <c r="O227" s="57" t="n"/>
      <c r="P227" s="61">
        <f>IF(NOT((COUNTA($B227:$K227)+COUNTA($O227))&gt;0),"",IF((IF($C227="","Falta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",""))="","✔ OK","⚠ "&amp;LEFT(IF($C227="","Falta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",""),LEN(IF($C227="","Falta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",""))-3)))</f>
        <v/>
      </c>
      <c r="Q227" s="62">
        <f>IF(NOT((COUNTA($B227:$K227)+COUNTA($O227))&gt;0),"",IF(AND($T227="Sub",N($S227)&gt;0),IF(ISNUMBER(INDEX($D$5:$D$1000,$S227-4)),DATE(YEAR(INDEX($D$5:$D$1000,$S227-4)),MONTH(INDEX($D$5:$D$1000,$S227-4)),1),IF(ISNUMBER(INDEX($E$5:$E$1000,$S227-4)),DATE(YEAR(INDEX($E$5:$E$1000,$S227-4)),MONTH(INDEX($E$5:$E$1000,$S227-4)),1),MesCiclo)),IF(ISNUMBER($D227),DATE(YEAR($D227),MONTH($D227),1),IF(ISNUMBER($E227),DATE(YEAR($E227),MONTH($E227),1),MesCiclo))))</f>
        <v/>
      </c>
      <c r="R227" s="63">
        <f>IF(OR($Q227="",$Q227&lt;&gt;MesCiclo),"",COUNTIF($Q$5:$Q227,MesCiclo))</f>
        <v/>
      </c>
      <c r="S227" s="63">
        <f>IF($T227="","",IF($T227="Macro",ROW(),IFERROR(LOOKUP(2,1/($T$5:$T227="Macro"),ROW($T$5:$T227)),0)))</f>
        <v/>
      </c>
      <c r="T227" s="63">
        <f>IF(NOT((COUNTA($B227:$K227)+COUNTA($O227))&gt;0),"",IF($B227="Subactividad","Sub","Macro"))</f>
        <v/>
      </c>
      <c r="U227" s="63">
        <f>IF($T227="Macro",COUNTIFS($S$5:$S$1000,ROW(),$T$5:$T$1000,"Sub"),"")</f>
        <v/>
      </c>
      <c r="V227" s="63">
        <f>IF($T227="","",IF(ISNUMBER($F227),1,IFERROR(LOOKUP(2,1/($H227:$K227&lt;&gt;""),$H227:$K227),0)))</f>
        <v/>
      </c>
      <c r="W227" s="63">
        <f>IF($T227="","",IF(AND(ISNUMBER($F227),$F227&lt;=IF($Q227=MesCiclo,InicioCiclo,$Q227+MOD(2-WEEKDAY($Q227),7))+6),1,IF(ISNUMBER($H227),$H227,0)))</f>
        <v/>
      </c>
      <c r="X227" s="63">
        <f>IF($T227="","",IF(AND(ISNUMBER($F227),$F227&lt;=IF($Q227=MesCiclo,InicioCiclo,$Q227+MOD(2-WEEKDAY($Q227),7))+13),1,IF(ISNUMBER($I227),$I227,$W227)))</f>
        <v/>
      </c>
      <c r="Y227" s="63">
        <f>IF($T227="","",IF(AND(ISNUMBER($F227),$F227&lt;=IF($Q227=MesCiclo,InicioCiclo,$Q227+MOD(2-WEEKDAY($Q227),7))+20),1,IF(ISNUMBER($J227),$J227,$X227)))</f>
        <v/>
      </c>
      <c r="Z227" s="63">
        <f>IF($T227="","",IF(AND(ISNUMBER($F227),$F227&lt;=IF($Q227=MesCiclo,InicioCiclo,$Q227+MOD(2-WEEKDAY($Q227),7))+27),1,IF(ISNUMBER($K227),$K227,$Y227)))</f>
        <v/>
      </c>
      <c r="AA227" s="63">
        <f>IF($T227="","",IF(AND(ISNUMBER($F227),$F227&lt;=IF($Q227=MesCiclo,InicioCiclo,$Q227+MOD(2-WEEKDAY($Q227),7))+6),1,IF(N($U227)&gt;0,AVERAGEIFS($W$5:$W$1000,$S$5:$S$1000,ROW(),$T$5:$T$1000,"Sub"),$W227)))</f>
        <v/>
      </c>
      <c r="AB227" s="63">
        <f>IF($T227="","",IF(AND(ISNUMBER($F227),$F227&lt;=IF($Q227=MesCiclo,InicioCiclo,$Q227+MOD(2-WEEKDAY($Q227),7))+13),1,IF(N($U227)&gt;0,AVERAGEIFS($X$5:$X$1000,$S$5:$S$1000,ROW(),$T$5:$T$1000,"Sub"),$X227)))</f>
        <v/>
      </c>
      <c r="AC227" s="63">
        <f>IF($T227="","",IF(AND(ISNUMBER($F227),$F227&lt;=IF($Q227=MesCiclo,InicioCiclo,$Q227+MOD(2-WEEKDAY($Q227),7))+20),1,IF(N($U227)&gt;0,AVERAGEIFS($Y$5:$Y$1000,$S$5:$S$1000,ROW(),$T$5:$T$1000,"Sub"),$Y227)))</f>
        <v/>
      </c>
      <c r="AD227" s="63">
        <f>IF($T227="","",IF(AND(ISNUMBER($F227),$F227&lt;=IF($Q227=MesCiclo,InicioCiclo,$Q227+MOD(2-WEEKDAY($Q227),7))+27),1,IF(N($U227)&gt;0,AVERAGEIFS($Z$5:$Z$1000,$S$5:$S$1000,ROW(),$T$5:$T$1000,"Sub"),$Z227)))</f>
        <v/>
      </c>
      <c r="AE227" s="63">
        <f>IF($T227&lt;&gt;"Macro","",IF(COUNTIFS($Q$5:$Q$1000,$Q227,$T$5:$T$1000,"Macro",$G$5:$G$1000,"&gt;0")=0,1/COUNTIFS($Q$5:$Q$1000,$Q227,$T$5:$T$1000,"Macro"),IF(AND(ISNUMBER($G227),N($G227)&gt;0),$G227,SUMIFS($G$5:$G$1000,$Q$5:$Q$1000,$Q227,$T$5:$T$1000,"Macro")/COUNTIFS($Q$5:$Q$1000,$Q227,$T$5:$T$1000,"Macro",$G$5:$G$1000,"&gt;0"))/(COUNTIFS($Q$5:$Q$1000,$Q227,$T$5:$T$1000,"Macro")*SUMIFS($G$5:$G$1000,$Q$5:$Q$1000,$Q227,$T$5:$T$1000,"Macro")/COUNTIFS($Q$5:$Q$1000,$Q227,$T$5:$T$1000,"Macro",$G$5:$G$1000,"&gt;0"))))</f>
        <v/>
      </c>
    </row>
    <row r="228">
      <c r="A228" s="55">
        <f>IF(NOT((COUNTA($B228:$K228)+COUNTA($O228))&gt;0),"",IF($T228="Macro",COUNTIFS($T$5:$T228,"Macro",$Q$5:$Q228,$Q228),IF(N($S228)=0,"?",COUNTIFS(INDEX($T$5:$T$1000,1):INDEX($T$5:$T$1000,$S228-4),"Macro",INDEX($Q$5:$Q$1000,1):INDEX($Q$5:$Q$1000,$S228-4),INDEX($Q$5:$Q$1000,$S228-4))&amp;"."&amp;COUNTIFS($S$5:$S228,$S228,$T$5:$T228,"Sub"))))</f>
        <v/>
      </c>
      <c r="B228" s="56" t="n"/>
      <c r="C228" s="57" t="n"/>
      <c r="D228" s="58" t="n"/>
      <c r="E228" s="58" t="n"/>
      <c r="F228" s="58" t="n"/>
      <c r="G228" s="59" t="n"/>
      <c r="H228" s="59" t="n"/>
      <c r="I228" s="59" t="n"/>
      <c r="J228" s="59" t="n"/>
      <c r="K228" s="59" t="n"/>
      <c r="L228" s="60">
        <f>IF(NOT((COUNTA($B228:$K228)+COUNTA($O228))&gt;0),"",IF(ISNUMBER($F228),1,IF(N($U228)&gt;0,AVERAGEIFS($V$5:$V$1000,$S$5:$S$1000,ROW(),$T$5:$T$1000,"Sub"),$V228)))</f>
        <v/>
      </c>
      <c r="M228" s="55">
        <f>IF($L228="","",IF($L228&gt;=1,"Completado",IF($L228&gt;0,"En curso","Pendiente")))</f>
        <v/>
      </c>
      <c r="N228" s="55">
        <f>IF(NOT((COUNTA($B228:$K228)+COUNTA($O228))&gt;0),"",IF(ISNUMBER($F228),IF(AND(ISNUMBER($E228),$F228&gt;$E228),"Cumplida con "&amp;($F228-$E228)&amp;IF($F228-$E228=1," día"," días")&amp;" de retraso","Cumplida"),IF(N($L228)&gt;=1,"Cumplida",IF(NOT(ISNUMBER($E228)),"Sin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plazo")))))))</f>
        <v/>
      </c>
      <c r="O228" s="57" t="n"/>
      <c r="P228" s="61">
        <f>IF(NOT((COUNTA($B228:$K228)+COUNTA($O228))&gt;0),"",IF((IF($C228="","Falta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",""))="","✔ OK","⚠ "&amp;LEFT(IF($C228="","Falta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",""),LEN(IF($C228="","Falta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",""))-3)))</f>
        <v/>
      </c>
      <c r="Q228" s="62">
        <f>IF(NOT((COUNTA($B228:$K228)+COUNTA($O228))&gt;0),"",IF(AND($T228="Sub",N($S228)&gt;0),IF(ISNUMBER(INDEX($D$5:$D$1000,$S228-4)),DATE(YEAR(INDEX($D$5:$D$1000,$S228-4)),MONTH(INDEX($D$5:$D$1000,$S228-4)),1),IF(ISNUMBER(INDEX($E$5:$E$1000,$S228-4)),DATE(YEAR(INDEX($E$5:$E$1000,$S228-4)),MONTH(INDEX($E$5:$E$1000,$S228-4)),1),MesCiclo)),IF(ISNUMBER($D228),DATE(YEAR($D228),MONTH($D228),1),IF(ISNUMBER($E228),DATE(YEAR($E228),MONTH($E228),1),MesCiclo))))</f>
        <v/>
      </c>
      <c r="R228" s="63">
        <f>IF(OR($Q228="",$Q228&lt;&gt;MesCiclo),"",COUNTIF($Q$5:$Q228,MesCiclo))</f>
        <v/>
      </c>
      <c r="S228" s="63">
        <f>IF($T228="","",IF($T228="Macro",ROW(),IFERROR(LOOKUP(2,1/($T$5:$T228="Macro"),ROW($T$5:$T228)),0)))</f>
        <v/>
      </c>
      <c r="T228" s="63">
        <f>IF(NOT((COUNTA($B228:$K228)+COUNTA($O228))&gt;0),"",IF($B228="Subactividad","Sub","Macro"))</f>
        <v/>
      </c>
      <c r="U228" s="63">
        <f>IF($T228="Macro",COUNTIFS($S$5:$S$1000,ROW(),$T$5:$T$1000,"Sub"),"")</f>
        <v/>
      </c>
      <c r="V228" s="63">
        <f>IF($T228="","",IF(ISNUMBER($F228),1,IFERROR(LOOKUP(2,1/($H228:$K228&lt;&gt;""),$H228:$K228),0)))</f>
        <v/>
      </c>
      <c r="W228" s="63">
        <f>IF($T228="","",IF(AND(ISNUMBER($F228),$F228&lt;=IF($Q228=MesCiclo,InicioCiclo,$Q228+MOD(2-WEEKDAY($Q228),7))+6),1,IF(ISNUMBER($H228),$H228,0)))</f>
        <v/>
      </c>
      <c r="X228" s="63">
        <f>IF($T228="","",IF(AND(ISNUMBER($F228),$F228&lt;=IF($Q228=MesCiclo,InicioCiclo,$Q228+MOD(2-WEEKDAY($Q228),7))+13),1,IF(ISNUMBER($I228),$I228,$W228)))</f>
        <v/>
      </c>
      <c r="Y228" s="63">
        <f>IF($T228="","",IF(AND(ISNUMBER($F228),$F228&lt;=IF($Q228=MesCiclo,InicioCiclo,$Q228+MOD(2-WEEKDAY($Q228),7))+20),1,IF(ISNUMBER($J228),$J228,$X228)))</f>
        <v/>
      </c>
      <c r="Z228" s="63">
        <f>IF($T228="","",IF(AND(ISNUMBER($F228),$F228&lt;=IF($Q228=MesCiclo,InicioCiclo,$Q228+MOD(2-WEEKDAY($Q228),7))+27),1,IF(ISNUMBER($K228),$K228,$Y228)))</f>
        <v/>
      </c>
      <c r="AA228" s="63">
        <f>IF($T228="","",IF(AND(ISNUMBER($F228),$F228&lt;=IF($Q228=MesCiclo,InicioCiclo,$Q228+MOD(2-WEEKDAY($Q228),7))+6),1,IF(N($U228)&gt;0,AVERAGEIFS($W$5:$W$1000,$S$5:$S$1000,ROW(),$T$5:$T$1000,"Sub"),$W228)))</f>
        <v/>
      </c>
      <c r="AB228" s="63">
        <f>IF($T228="","",IF(AND(ISNUMBER($F228),$F228&lt;=IF($Q228=MesCiclo,InicioCiclo,$Q228+MOD(2-WEEKDAY($Q228),7))+13),1,IF(N($U228)&gt;0,AVERAGEIFS($X$5:$X$1000,$S$5:$S$1000,ROW(),$T$5:$T$1000,"Sub"),$X228)))</f>
        <v/>
      </c>
      <c r="AC228" s="63">
        <f>IF($T228="","",IF(AND(ISNUMBER($F228),$F228&lt;=IF($Q228=MesCiclo,InicioCiclo,$Q228+MOD(2-WEEKDAY($Q228),7))+20),1,IF(N($U228)&gt;0,AVERAGEIFS($Y$5:$Y$1000,$S$5:$S$1000,ROW(),$T$5:$T$1000,"Sub"),$Y228)))</f>
        <v/>
      </c>
      <c r="AD228" s="63">
        <f>IF($T228="","",IF(AND(ISNUMBER($F228),$F228&lt;=IF($Q228=MesCiclo,InicioCiclo,$Q228+MOD(2-WEEKDAY($Q228),7))+27),1,IF(N($U228)&gt;0,AVERAGEIFS($Z$5:$Z$1000,$S$5:$S$1000,ROW(),$T$5:$T$1000,"Sub"),$Z228)))</f>
        <v/>
      </c>
      <c r="AE228" s="63">
        <f>IF($T228&lt;&gt;"Macro","",IF(COUNTIFS($Q$5:$Q$1000,$Q228,$T$5:$T$1000,"Macro",$G$5:$G$1000,"&gt;0")=0,1/COUNTIFS($Q$5:$Q$1000,$Q228,$T$5:$T$1000,"Macro"),IF(AND(ISNUMBER($G228),N($G228)&gt;0),$G228,SUMIFS($G$5:$G$1000,$Q$5:$Q$1000,$Q228,$T$5:$T$1000,"Macro")/COUNTIFS($Q$5:$Q$1000,$Q228,$T$5:$T$1000,"Macro",$G$5:$G$1000,"&gt;0"))/(COUNTIFS($Q$5:$Q$1000,$Q228,$T$5:$T$1000,"Macro")*SUMIFS($G$5:$G$1000,$Q$5:$Q$1000,$Q228,$T$5:$T$1000,"Macro")/COUNTIFS($Q$5:$Q$1000,$Q228,$T$5:$T$1000,"Macro",$G$5:$G$1000,"&gt;0"))))</f>
        <v/>
      </c>
    </row>
    <row r="229">
      <c r="A229" s="55">
        <f>IF(NOT((COUNTA($B229:$K229)+COUNTA($O229))&gt;0),"",IF($T229="Macro",COUNTIFS($T$5:$T229,"Macro",$Q$5:$Q229,$Q229),IF(N($S229)=0,"?",COUNTIFS(INDEX($T$5:$T$1000,1):INDEX($T$5:$T$1000,$S229-4),"Macro",INDEX($Q$5:$Q$1000,1):INDEX($Q$5:$Q$1000,$S229-4),INDEX($Q$5:$Q$1000,$S229-4))&amp;"."&amp;COUNTIFS($S$5:$S229,$S229,$T$5:$T229,"Sub"))))</f>
        <v/>
      </c>
      <c r="B229" s="56" t="n"/>
      <c r="C229" s="57" t="n"/>
      <c r="D229" s="58" t="n"/>
      <c r="E229" s="58" t="n"/>
      <c r="F229" s="58" t="n"/>
      <c r="G229" s="59" t="n"/>
      <c r="H229" s="59" t="n"/>
      <c r="I229" s="59" t="n"/>
      <c r="J229" s="59" t="n"/>
      <c r="K229" s="59" t="n"/>
      <c r="L229" s="60">
        <f>IF(NOT((COUNTA($B229:$K229)+COUNTA($O229))&gt;0),"",IF(ISNUMBER($F229),1,IF(N($U229)&gt;0,AVERAGEIFS($V$5:$V$1000,$S$5:$S$1000,ROW(),$T$5:$T$1000,"Sub"),$V229)))</f>
        <v/>
      </c>
      <c r="M229" s="55">
        <f>IF($L229="","",IF($L229&gt;=1,"Completado",IF($L229&gt;0,"En curso","Pendiente")))</f>
        <v/>
      </c>
      <c r="N229" s="55">
        <f>IF(NOT((COUNTA($B229:$K229)+COUNTA($O229))&gt;0),"",IF(ISNUMBER($F229),IF(AND(ISNUMBER($E229),$F229&gt;$E229),"Cumplida con "&amp;($F229-$E229)&amp;IF($F229-$E229=1," día"," días")&amp;" de retraso","Cumplida"),IF(N($L229)&gt;=1,"Cumplida",IF(NOT(ISNUMBER($E229)),"Sin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plazo")))))))</f>
        <v/>
      </c>
      <c r="O229" s="57" t="n"/>
      <c r="P229" s="61">
        <f>IF(NOT((COUNTA($B229:$K229)+COUNTA($O229))&gt;0),"",IF((IF($C229="","Falta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",""))="","✔ OK","⚠ "&amp;LEFT(IF($C229="","Falta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",""),LEN(IF($C229="","Falta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",""))-3)))</f>
        <v/>
      </c>
      <c r="Q229" s="62">
        <f>IF(NOT((COUNTA($B229:$K229)+COUNTA($O229))&gt;0),"",IF(AND($T229="Sub",N($S229)&gt;0),IF(ISNUMBER(INDEX($D$5:$D$1000,$S229-4)),DATE(YEAR(INDEX($D$5:$D$1000,$S229-4)),MONTH(INDEX($D$5:$D$1000,$S229-4)),1),IF(ISNUMBER(INDEX($E$5:$E$1000,$S229-4)),DATE(YEAR(INDEX($E$5:$E$1000,$S229-4)),MONTH(INDEX($E$5:$E$1000,$S229-4)),1),MesCiclo)),IF(ISNUMBER($D229),DATE(YEAR($D229),MONTH($D229),1),IF(ISNUMBER($E229),DATE(YEAR($E229),MONTH($E229),1),MesCiclo))))</f>
        <v/>
      </c>
      <c r="R229" s="63">
        <f>IF(OR($Q229="",$Q229&lt;&gt;MesCiclo),"",COUNTIF($Q$5:$Q229,MesCiclo))</f>
        <v/>
      </c>
      <c r="S229" s="63">
        <f>IF($T229="","",IF($T229="Macro",ROW(),IFERROR(LOOKUP(2,1/($T$5:$T229="Macro"),ROW($T$5:$T229)),0)))</f>
        <v/>
      </c>
      <c r="T229" s="63">
        <f>IF(NOT((COUNTA($B229:$K229)+COUNTA($O229))&gt;0),"",IF($B229="Subactividad","Sub","Macro"))</f>
        <v/>
      </c>
      <c r="U229" s="63">
        <f>IF($T229="Macro",COUNTIFS($S$5:$S$1000,ROW(),$T$5:$T$1000,"Sub"),"")</f>
        <v/>
      </c>
      <c r="V229" s="63">
        <f>IF($T229="","",IF(ISNUMBER($F229),1,IFERROR(LOOKUP(2,1/($H229:$K229&lt;&gt;""),$H229:$K229),0)))</f>
        <v/>
      </c>
      <c r="W229" s="63">
        <f>IF($T229="","",IF(AND(ISNUMBER($F229),$F229&lt;=IF($Q229=MesCiclo,InicioCiclo,$Q229+MOD(2-WEEKDAY($Q229),7))+6),1,IF(ISNUMBER($H229),$H229,0)))</f>
        <v/>
      </c>
      <c r="X229" s="63">
        <f>IF($T229="","",IF(AND(ISNUMBER($F229),$F229&lt;=IF($Q229=MesCiclo,InicioCiclo,$Q229+MOD(2-WEEKDAY($Q229),7))+13),1,IF(ISNUMBER($I229),$I229,$W229)))</f>
        <v/>
      </c>
      <c r="Y229" s="63">
        <f>IF($T229="","",IF(AND(ISNUMBER($F229),$F229&lt;=IF($Q229=MesCiclo,InicioCiclo,$Q229+MOD(2-WEEKDAY($Q229),7))+20),1,IF(ISNUMBER($J229),$J229,$X229)))</f>
        <v/>
      </c>
      <c r="Z229" s="63">
        <f>IF($T229="","",IF(AND(ISNUMBER($F229),$F229&lt;=IF($Q229=MesCiclo,InicioCiclo,$Q229+MOD(2-WEEKDAY($Q229),7))+27),1,IF(ISNUMBER($K229),$K229,$Y229)))</f>
        <v/>
      </c>
      <c r="AA229" s="63">
        <f>IF($T229="","",IF(AND(ISNUMBER($F229),$F229&lt;=IF($Q229=MesCiclo,InicioCiclo,$Q229+MOD(2-WEEKDAY($Q229),7))+6),1,IF(N($U229)&gt;0,AVERAGEIFS($W$5:$W$1000,$S$5:$S$1000,ROW(),$T$5:$T$1000,"Sub"),$W229)))</f>
        <v/>
      </c>
      <c r="AB229" s="63">
        <f>IF($T229="","",IF(AND(ISNUMBER($F229),$F229&lt;=IF($Q229=MesCiclo,InicioCiclo,$Q229+MOD(2-WEEKDAY($Q229),7))+13),1,IF(N($U229)&gt;0,AVERAGEIFS($X$5:$X$1000,$S$5:$S$1000,ROW(),$T$5:$T$1000,"Sub"),$X229)))</f>
        <v/>
      </c>
      <c r="AC229" s="63">
        <f>IF($T229="","",IF(AND(ISNUMBER($F229),$F229&lt;=IF($Q229=MesCiclo,InicioCiclo,$Q229+MOD(2-WEEKDAY($Q229),7))+20),1,IF(N($U229)&gt;0,AVERAGEIFS($Y$5:$Y$1000,$S$5:$S$1000,ROW(),$T$5:$T$1000,"Sub"),$Y229)))</f>
        <v/>
      </c>
      <c r="AD229" s="63">
        <f>IF($T229="","",IF(AND(ISNUMBER($F229),$F229&lt;=IF($Q229=MesCiclo,InicioCiclo,$Q229+MOD(2-WEEKDAY($Q229),7))+27),1,IF(N($U229)&gt;0,AVERAGEIFS($Z$5:$Z$1000,$S$5:$S$1000,ROW(),$T$5:$T$1000,"Sub"),$Z229)))</f>
        <v/>
      </c>
      <c r="AE229" s="63">
        <f>IF($T229&lt;&gt;"Macro","",IF(COUNTIFS($Q$5:$Q$1000,$Q229,$T$5:$T$1000,"Macro",$G$5:$G$1000,"&gt;0")=0,1/COUNTIFS($Q$5:$Q$1000,$Q229,$T$5:$T$1000,"Macro"),IF(AND(ISNUMBER($G229),N($G229)&gt;0),$G229,SUMIFS($G$5:$G$1000,$Q$5:$Q$1000,$Q229,$T$5:$T$1000,"Macro")/COUNTIFS($Q$5:$Q$1000,$Q229,$T$5:$T$1000,"Macro",$G$5:$G$1000,"&gt;0"))/(COUNTIFS($Q$5:$Q$1000,$Q229,$T$5:$T$1000,"Macro")*SUMIFS($G$5:$G$1000,$Q$5:$Q$1000,$Q229,$T$5:$T$1000,"Macro")/COUNTIFS($Q$5:$Q$1000,$Q229,$T$5:$T$1000,"Macro",$G$5:$G$1000,"&gt;0"))))</f>
        <v/>
      </c>
    </row>
    <row r="230">
      <c r="A230" s="55">
        <f>IF(NOT((COUNTA($B230:$K230)+COUNTA($O230))&gt;0),"",IF($T230="Macro",COUNTIFS($T$5:$T230,"Macro",$Q$5:$Q230,$Q230),IF(N($S230)=0,"?",COUNTIFS(INDEX($T$5:$T$1000,1):INDEX($T$5:$T$1000,$S230-4),"Macro",INDEX($Q$5:$Q$1000,1):INDEX($Q$5:$Q$1000,$S230-4),INDEX($Q$5:$Q$1000,$S230-4))&amp;"."&amp;COUNTIFS($S$5:$S230,$S230,$T$5:$T230,"Sub"))))</f>
        <v/>
      </c>
      <c r="B230" s="56" t="n"/>
      <c r="C230" s="57" t="n"/>
      <c r="D230" s="58" t="n"/>
      <c r="E230" s="58" t="n"/>
      <c r="F230" s="58" t="n"/>
      <c r="G230" s="59" t="n"/>
      <c r="H230" s="59" t="n"/>
      <c r="I230" s="59" t="n"/>
      <c r="J230" s="59" t="n"/>
      <c r="K230" s="59" t="n"/>
      <c r="L230" s="60">
        <f>IF(NOT((COUNTA($B230:$K230)+COUNTA($O230))&gt;0),"",IF(ISNUMBER($F230),1,IF(N($U230)&gt;0,AVERAGEIFS($V$5:$V$1000,$S$5:$S$1000,ROW(),$T$5:$T$1000,"Sub"),$V230)))</f>
        <v/>
      </c>
      <c r="M230" s="55">
        <f>IF($L230="","",IF($L230&gt;=1,"Completado",IF($L230&gt;0,"En curso","Pendiente")))</f>
        <v/>
      </c>
      <c r="N230" s="55">
        <f>IF(NOT((COUNTA($B230:$K230)+COUNTA($O230))&gt;0),"",IF(ISNUMBER($F230),IF(AND(ISNUMBER($E230),$F230&gt;$E230),"Cumplida con "&amp;($F230-$E230)&amp;IF($F230-$E230=1," día"," días")&amp;" de retraso","Cumplida"),IF(N($L230)&gt;=1,"Cumplida",IF(NOT(ISNUMBER($E230)),"Sin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plazo")))))))</f>
        <v/>
      </c>
      <c r="O230" s="57" t="n"/>
      <c r="P230" s="61">
        <f>IF(NOT((COUNTA($B230:$K230)+COUNTA($O230))&gt;0),"",IF((IF($C230="","Falta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",""))="","✔ OK","⚠ "&amp;LEFT(IF($C230="","Falta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",""),LEN(IF($C230="","Falta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",""))-3)))</f>
        <v/>
      </c>
      <c r="Q230" s="62">
        <f>IF(NOT((COUNTA($B230:$K230)+COUNTA($O230))&gt;0),"",IF(AND($T230="Sub",N($S230)&gt;0),IF(ISNUMBER(INDEX($D$5:$D$1000,$S230-4)),DATE(YEAR(INDEX($D$5:$D$1000,$S230-4)),MONTH(INDEX($D$5:$D$1000,$S230-4)),1),IF(ISNUMBER(INDEX($E$5:$E$1000,$S230-4)),DATE(YEAR(INDEX($E$5:$E$1000,$S230-4)),MONTH(INDEX($E$5:$E$1000,$S230-4)),1),MesCiclo)),IF(ISNUMBER($D230),DATE(YEAR($D230),MONTH($D230),1),IF(ISNUMBER($E230),DATE(YEAR($E230),MONTH($E230),1),MesCiclo))))</f>
        <v/>
      </c>
      <c r="R230" s="63">
        <f>IF(OR($Q230="",$Q230&lt;&gt;MesCiclo),"",COUNTIF($Q$5:$Q230,MesCiclo))</f>
        <v/>
      </c>
      <c r="S230" s="63">
        <f>IF($T230="","",IF($T230="Macro",ROW(),IFERROR(LOOKUP(2,1/($T$5:$T230="Macro"),ROW($T$5:$T230)),0)))</f>
        <v/>
      </c>
      <c r="T230" s="63">
        <f>IF(NOT((COUNTA($B230:$K230)+COUNTA($O230))&gt;0),"",IF($B230="Subactividad","Sub","Macro"))</f>
        <v/>
      </c>
      <c r="U230" s="63">
        <f>IF($T230="Macro",COUNTIFS($S$5:$S$1000,ROW(),$T$5:$T$1000,"Sub"),"")</f>
        <v/>
      </c>
      <c r="V230" s="63">
        <f>IF($T230="","",IF(ISNUMBER($F230),1,IFERROR(LOOKUP(2,1/($H230:$K230&lt;&gt;""),$H230:$K230),0)))</f>
        <v/>
      </c>
      <c r="W230" s="63">
        <f>IF($T230="","",IF(AND(ISNUMBER($F230),$F230&lt;=IF($Q230=MesCiclo,InicioCiclo,$Q230+MOD(2-WEEKDAY($Q230),7))+6),1,IF(ISNUMBER($H230),$H230,0)))</f>
        <v/>
      </c>
      <c r="X230" s="63">
        <f>IF($T230="","",IF(AND(ISNUMBER($F230),$F230&lt;=IF($Q230=MesCiclo,InicioCiclo,$Q230+MOD(2-WEEKDAY($Q230),7))+13),1,IF(ISNUMBER($I230),$I230,$W230)))</f>
        <v/>
      </c>
      <c r="Y230" s="63">
        <f>IF($T230="","",IF(AND(ISNUMBER($F230),$F230&lt;=IF($Q230=MesCiclo,InicioCiclo,$Q230+MOD(2-WEEKDAY($Q230),7))+20),1,IF(ISNUMBER($J230),$J230,$X230)))</f>
        <v/>
      </c>
      <c r="Z230" s="63">
        <f>IF($T230="","",IF(AND(ISNUMBER($F230),$F230&lt;=IF($Q230=MesCiclo,InicioCiclo,$Q230+MOD(2-WEEKDAY($Q230),7))+27),1,IF(ISNUMBER($K230),$K230,$Y230)))</f>
        <v/>
      </c>
      <c r="AA230" s="63">
        <f>IF($T230="","",IF(AND(ISNUMBER($F230),$F230&lt;=IF($Q230=MesCiclo,InicioCiclo,$Q230+MOD(2-WEEKDAY($Q230),7))+6),1,IF(N($U230)&gt;0,AVERAGEIFS($W$5:$W$1000,$S$5:$S$1000,ROW(),$T$5:$T$1000,"Sub"),$W230)))</f>
        <v/>
      </c>
      <c r="AB230" s="63">
        <f>IF($T230="","",IF(AND(ISNUMBER($F230),$F230&lt;=IF($Q230=MesCiclo,InicioCiclo,$Q230+MOD(2-WEEKDAY($Q230),7))+13),1,IF(N($U230)&gt;0,AVERAGEIFS($X$5:$X$1000,$S$5:$S$1000,ROW(),$T$5:$T$1000,"Sub"),$X230)))</f>
        <v/>
      </c>
      <c r="AC230" s="63">
        <f>IF($T230="","",IF(AND(ISNUMBER($F230),$F230&lt;=IF($Q230=MesCiclo,InicioCiclo,$Q230+MOD(2-WEEKDAY($Q230),7))+20),1,IF(N($U230)&gt;0,AVERAGEIFS($Y$5:$Y$1000,$S$5:$S$1000,ROW(),$T$5:$T$1000,"Sub"),$Y230)))</f>
        <v/>
      </c>
      <c r="AD230" s="63">
        <f>IF($T230="","",IF(AND(ISNUMBER($F230),$F230&lt;=IF($Q230=MesCiclo,InicioCiclo,$Q230+MOD(2-WEEKDAY($Q230),7))+27),1,IF(N($U230)&gt;0,AVERAGEIFS($Z$5:$Z$1000,$S$5:$S$1000,ROW(),$T$5:$T$1000,"Sub"),$Z230)))</f>
        <v/>
      </c>
      <c r="AE230" s="63">
        <f>IF($T230&lt;&gt;"Macro","",IF(COUNTIFS($Q$5:$Q$1000,$Q230,$T$5:$T$1000,"Macro",$G$5:$G$1000,"&gt;0")=0,1/COUNTIFS($Q$5:$Q$1000,$Q230,$T$5:$T$1000,"Macro"),IF(AND(ISNUMBER($G230),N($G230)&gt;0),$G230,SUMIFS($G$5:$G$1000,$Q$5:$Q$1000,$Q230,$T$5:$T$1000,"Macro")/COUNTIFS($Q$5:$Q$1000,$Q230,$T$5:$T$1000,"Macro",$G$5:$G$1000,"&gt;0"))/(COUNTIFS($Q$5:$Q$1000,$Q230,$T$5:$T$1000,"Macro")*SUMIFS($G$5:$G$1000,$Q$5:$Q$1000,$Q230,$T$5:$T$1000,"Macro")/COUNTIFS($Q$5:$Q$1000,$Q230,$T$5:$T$1000,"Macro",$G$5:$G$1000,"&gt;0"))))</f>
        <v/>
      </c>
    </row>
    <row r="231">
      <c r="A231" s="55">
        <f>IF(NOT((COUNTA($B231:$K231)+COUNTA($O231))&gt;0),"",IF($T231="Macro",COUNTIFS($T$5:$T231,"Macro",$Q$5:$Q231,$Q231),IF(N($S231)=0,"?",COUNTIFS(INDEX($T$5:$T$1000,1):INDEX($T$5:$T$1000,$S231-4),"Macro",INDEX($Q$5:$Q$1000,1):INDEX($Q$5:$Q$1000,$S231-4),INDEX($Q$5:$Q$1000,$S231-4))&amp;"."&amp;COUNTIFS($S$5:$S231,$S231,$T$5:$T231,"Sub"))))</f>
        <v/>
      </c>
      <c r="B231" s="56" t="n"/>
      <c r="C231" s="57" t="n"/>
      <c r="D231" s="58" t="n"/>
      <c r="E231" s="58" t="n"/>
      <c r="F231" s="58" t="n"/>
      <c r="G231" s="59" t="n"/>
      <c r="H231" s="59" t="n"/>
      <c r="I231" s="59" t="n"/>
      <c r="J231" s="59" t="n"/>
      <c r="K231" s="59" t="n"/>
      <c r="L231" s="60">
        <f>IF(NOT((COUNTA($B231:$K231)+COUNTA($O231))&gt;0),"",IF(ISNUMBER($F231),1,IF(N($U231)&gt;0,AVERAGEIFS($V$5:$V$1000,$S$5:$S$1000,ROW(),$T$5:$T$1000,"Sub"),$V231)))</f>
        <v/>
      </c>
      <c r="M231" s="55">
        <f>IF($L231="","",IF($L231&gt;=1,"Completado",IF($L231&gt;0,"En curso","Pendiente")))</f>
        <v/>
      </c>
      <c r="N231" s="55">
        <f>IF(NOT((COUNTA($B231:$K231)+COUNTA($O231))&gt;0),"",IF(ISNUMBER($F231),IF(AND(ISNUMBER($E231),$F231&gt;$E231),"Cumplida con "&amp;($F231-$E231)&amp;IF($F231-$E231=1," día"," días")&amp;" de retraso","Cumplida"),IF(N($L231)&gt;=1,"Cumplida",IF(NOT(ISNUMBER($E231)),"Sin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plazo")))))))</f>
        <v/>
      </c>
      <c r="O231" s="57" t="n"/>
      <c r="P231" s="61">
        <f>IF(NOT((COUNTA($B231:$K231)+COUNTA($O231))&gt;0),"",IF((IF($C231="","Falta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",""))="","✔ OK","⚠ "&amp;LEFT(IF($C231="","Falta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",""),LEN(IF($C231="","Falta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",""))-3)))</f>
        <v/>
      </c>
      <c r="Q231" s="62">
        <f>IF(NOT((COUNTA($B231:$K231)+COUNTA($O231))&gt;0),"",IF(AND($T231="Sub",N($S231)&gt;0),IF(ISNUMBER(INDEX($D$5:$D$1000,$S231-4)),DATE(YEAR(INDEX($D$5:$D$1000,$S231-4)),MONTH(INDEX($D$5:$D$1000,$S231-4)),1),IF(ISNUMBER(INDEX($E$5:$E$1000,$S231-4)),DATE(YEAR(INDEX($E$5:$E$1000,$S231-4)),MONTH(INDEX($E$5:$E$1000,$S231-4)),1),MesCiclo)),IF(ISNUMBER($D231),DATE(YEAR($D231),MONTH($D231),1),IF(ISNUMBER($E231),DATE(YEAR($E231),MONTH($E231),1),MesCiclo))))</f>
        <v/>
      </c>
      <c r="R231" s="63">
        <f>IF(OR($Q231="",$Q231&lt;&gt;MesCiclo),"",COUNTIF($Q$5:$Q231,MesCiclo))</f>
        <v/>
      </c>
      <c r="S231" s="63">
        <f>IF($T231="","",IF($T231="Macro",ROW(),IFERROR(LOOKUP(2,1/($T$5:$T231="Macro"),ROW($T$5:$T231)),0)))</f>
        <v/>
      </c>
      <c r="T231" s="63">
        <f>IF(NOT((COUNTA($B231:$K231)+COUNTA($O231))&gt;0),"",IF($B231="Subactividad","Sub","Macro"))</f>
        <v/>
      </c>
      <c r="U231" s="63">
        <f>IF($T231="Macro",COUNTIFS($S$5:$S$1000,ROW(),$T$5:$T$1000,"Sub"),"")</f>
        <v/>
      </c>
      <c r="V231" s="63">
        <f>IF($T231="","",IF(ISNUMBER($F231),1,IFERROR(LOOKUP(2,1/($H231:$K231&lt;&gt;""),$H231:$K231),0)))</f>
        <v/>
      </c>
      <c r="W231" s="63">
        <f>IF($T231="","",IF(AND(ISNUMBER($F231),$F231&lt;=IF($Q231=MesCiclo,InicioCiclo,$Q231+MOD(2-WEEKDAY($Q231),7))+6),1,IF(ISNUMBER($H231),$H231,0)))</f>
        <v/>
      </c>
      <c r="X231" s="63">
        <f>IF($T231="","",IF(AND(ISNUMBER($F231),$F231&lt;=IF($Q231=MesCiclo,InicioCiclo,$Q231+MOD(2-WEEKDAY($Q231),7))+13),1,IF(ISNUMBER($I231),$I231,$W231)))</f>
        <v/>
      </c>
      <c r="Y231" s="63">
        <f>IF($T231="","",IF(AND(ISNUMBER($F231),$F231&lt;=IF($Q231=MesCiclo,InicioCiclo,$Q231+MOD(2-WEEKDAY($Q231),7))+20),1,IF(ISNUMBER($J231),$J231,$X231)))</f>
        <v/>
      </c>
      <c r="Z231" s="63">
        <f>IF($T231="","",IF(AND(ISNUMBER($F231),$F231&lt;=IF($Q231=MesCiclo,InicioCiclo,$Q231+MOD(2-WEEKDAY($Q231),7))+27),1,IF(ISNUMBER($K231),$K231,$Y231)))</f>
        <v/>
      </c>
      <c r="AA231" s="63">
        <f>IF($T231="","",IF(AND(ISNUMBER($F231),$F231&lt;=IF($Q231=MesCiclo,InicioCiclo,$Q231+MOD(2-WEEKDAY($Q231),7))+6),1,IF(N($U231)&gt;0,AVERAGEIFS($W$5:$W$1000,$S$5:$S$1000,ROW(),$T$5:$T$1000,"Sub"),$W231)))</f>
        <v/>
      </c>
      <c r="AB231" s="63">
        <f>IF($T231="","",IF(AND(ISNUMBER($F231),$F231&lt;=IF($Q231=MesCiclo,InicioCiclo,$Q231+MOD(2-WEEKDAY($Q231),7))+13),1,IF(N($U231)&gt;0,AVERAGEIFS($X$5:$X$1000,$S$5:$S$1000,ROW(),$T$5:$T$1000,"Sub"),$X231)))</f>
        <v/>
      </c>
      <c r="AC231" s="63">
        <f>IF($T231="","",IF(AND(ISNUMBER($F231),$F231&lt;=IF($Q231=MesCiclo,InicioCiclo,$Q231+MOD(2-WEEKDAY($Q231),7))+20),1,IF(N($U231)&gt;0,AVERAGEIFS($Y$5:$Y$1000,$S$5:$S$1000,ROW(),$T$5:$T$1000,"Sub"),$Y231)))</f>
        <v/>
      </c>
      <c r="AD231" s="63">
        <f>IF($T231="","",IF(AND(ISNUMBER($F231),$F231&lt;=IF($Q231=MesCiclo,InicioCiclo,$Q231+MOD(2-WEEKDAY($Q231),7))+27),1,IF(N($U231)&gt;0,AVERAGEIFS($Z$5:$Z$1000,$S$5:$S$1000,ROW(),$T$5:$T$1000,"Sub"),$Z231)))</f>
        <v/>
      </c>
      <c r="AE231" s="63">
        <f>IF($T231&lt;&gt;"Macro","",IF(COUNTIFS($Q$5:$Q$1000,$Q231,$T$5:$T$1000,"Macro",$G$5:$G$1000,"&gt;0")=0,1/COUNTIFS($Q$5:$Q$1000,$Q231,$T$5:$T$1000,"Macro"),IF(AND(ISNUMBER($G231),N($G231)&gt;0),$G231,SUMIFS($G$5:$G$1000,$Q$5:$Q$1000,$Q231,$T$5:$T$1000,"Macro")/COUNTIFS($Q$5:$Q$1000,$Q231,$T$5:$T$1000,"Macro",$G$5:$G$1000,"&gt;0"))/(COUNTIFS($Q$5:$Q$1000,$Q231,$T$5:$T$1000,"Macro")*SUMIFS($G$5:$G$1000,$Q$5:$Q$1000,$Q231,$T$5:$T$1000,"Macro")/COUNTIFS($Q$5:$Q$1000,$Q231,$T$5:$T$1000,"Macro",$G$5:$G$1000,"&gt;0"))))</f>
        <v/>
      </c>
    </row>
    <row r="232">
      <c r="A232" s="55">
        <f>IF(NOT((COUNTA($B232:$K232)+COUNTA($O232))&gt;0),"",IF($T232="Macro",COUNTIFS($T$5:$T232,"Macro",$Q$5:$Q232,$Q232),IF(N($S232)=0,"?",COUNTIFS(INDEX($T$5:$T$1000,1):INDEX($T$5:$T$1000,$S232-4),"Macro",INDEX($Q$5:$Q$1000,1):INDEX($Q$5:$Q$1000,$S232-4),INDEX($Q$5:$Q$1000,$S232-4))&amp;"."&amp;COUNTIFS($S$5:$S232,$S232,$T$5:$T232,"Sub"))))</f>
        <v/>
      </c>
      <c r="B232" s="56" t="n"/>
      <c r="C232" s="57" t="n"/>
      <c r="D232" s="58" t="n"/>
      <c r="E232" s="58" t="n"/>
      <c r="F232" s="58" t="n"/>
      <c r="G232" s="59" t="n"/>
      <c r="H232" s="59" t="n"/>
      <c r="I232" s="59" t="n"/>
      <c r="J232" s="59" t="n"/>
      <c r="K232" s="59" t="n"/>
      <c r="L232" s="60">
        <f>IF(NOT((COUNTA($B232:$K232)+COUNTA($O232))&gt;0),"",IF(ISNUMBER($F232),1,IF(N($U232)&gt;0,AVERAGEIFS($V$5:$V$1000,$S$5:$S$1000,ROW(),$T$5:$T$1000,"Sub"),$V232)))</f>
        <v/>
      </c>
      <c r="M232" s="55">
        <f>IF($L232="","",IF($L232&gt;=1,"Completado",IF($L232&gt;0,"En curso","Pendiente")))</f>
        <v/>
      </c>
      <c r="N232" s="55">
        <f>IF(NOT((COUNTA($B232:$K232)+COUNTA($O232))&gt;0),"",IF(ISNUMBER($F232),IF(AND(ISNUMBER($E232),$F232&gt;$E232),"Cumplida con "&amp;($F232-$E232)&amp;IF($F232-$E232=1," día"," días")&amp;" de retraso","Cumplida"),IF(N($L232)&gt;=1,"Cumplida",IF(NOT(ISNUMBER($E232)),"Sin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plazo")))))))</f>
        <v/>
      </c>
      <c r="O232" s="57" t="n"/>
      <c r="P232" s="61">
        <f>IF(NOT((COUNTA($B232:$K232)+COUNTA($O232))&gt;0),"",IF((IF($C232="","Falta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",""))="","✔ OK","⚠ "&amp;LEFT(IF($C232="","Falta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",""),LEN(IF($C232="","Falta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",""))-3)))</f>
        <v/>
      </c>
      <c r="Q232" s="62">
        <f>IF(NOT((COUNTA($B232:$K232)+COUNTA($O232))&gt;0),"",IF(AND($T232="Sub",N($S232)&gt;0),IF(ISNUMBER(INDEX($D$5:$D$1000,$S232-4)),DATE(YEAR(INDEX($D$5:$D$1000,$S232-4)),MONTH(INDEX($D$5:$D$1000,$S232-4)),1),IF(ISNUMBER(INDEX($E$5:$E$1000,$S232-4)),DATE(YEAR(INDEX($E$5:$E$1000,$S232-4)),MONTH(INDEX($E$5:$E$1000,$S232-4)),1),MesCiclo)),IF(ISNUMBER($D232),DATE(YEAR($D232),MONTH($D232),1),IF(ISNUMBER($E232),DATE(YEAR($E232),MONTH($E232),1),MesCiclo))))</f>
        <v/>
      </c>
      <c r="R232" s="63">
        <f>IF(OR($Q232="",$Q232&lt;&gt;MesCiclo),"",COUNTIF($Q$5:$Q232,MesCiclo))</f>
        <v/>
      </c>
      <c r="S232" s="63">
        <f>IF($T232="","",IF($T232="Macro",ROW(),IFERROR(LOOKUP(2,1/($T$5:$T232="Macro"),ROW($T$5:$T232)),0)))</f>
        <v/>
      </c>
      <c r="T232" s="63">
        <f>IF(NOT((COUNTA($B232:$K232)+COUNTA($O232))&gt;0),"",IF($B232="Subactividad","Sub","Macro"))</f>
        <v/>
      </c>
      <c r="U232" s="63">
        <f>IF($T232="Macro",COUNTIFS($S$5:$S$1000,ROW(),$T$5:$T$1000,"Sub"),"")</f>
        <v/>
      </c>
      <c r="V232" s="63">
        <f>IF($T232="","",IF(ISNUMBER($F232),1,IFERROR(LOOKUP(2,1/($H232:$K232&lt;&gt;""),$H232:$K232),0)))</f>
        <v/>
      </c>
      <c r="W232" s="63">
        <f>IF($T232="","",IF(AND(ISNUMBER($F232),$F232&lt;=IF($Q232=MesCiclo,InicioCiclo,$Q232+MOD(2-WEEKDAY($Q232),7))+6),1,IF(ISNUMBER($H232),$H232,0)))</f>
        <v/>
      </c>
      <c r="X232" s="63">
        <f>IF($T232="","",IF(AND(ISNUMBER($F232),$F232&lt;=IF($Q232=MesCiclo,InicioCiclo,$Q232+MOD(2-WEEKDAY($Q232),7))+13),1,IF(ISNUMBER($I232),$I232,$W232)))</f>
        <v/>
      </c>
      <c r="Y232" s="63">
        <f>IF($T232="","",IF(AND(ISNUMBER($F232),$F232&lt;=IF($Q232=MesCiclo,InicioCiclo,$Q232+MOD(2-WEEKDAY($Q232),7))+20),1,IF(ISNUMBER($J232),$J232,$X232)))</f>
        <v/>
      </c>
      <c r="Z232" s="63">
        <f>IF($T232="","",IF(AND(ISNUMBER($F232),$F232&lt;=IF($Q232=MesCiclo,InicioCiclo,$Q232+MOD(2-WEEKDAY($Q232),7))+27),1,IF(ISNUMBER($K232),$K232,$Y232)))</f>
        <v/>
      </c>
      <c r="AA232" s="63">
        <f>IF($T232="","",IF(AND(ISNUMBER($F232),$F232&lt;=IF($Q232=MesCiclo,InicioCiclo,$Q232+MOD(2-WEEKDAY($Q232),7))+6),1,IF(N($U232)&gt;0,AVERAGEIFS($W$5:$W$1000,$S$5:$S$1000,ROW(),$T$5:$T$1000,"Sub"),$W232)))</f>
        <v/>
      </c>
      <c r="AB232" s="63">
        <f>IF($T232="","",IF(AND(ISNUMBER($F232),$F232&lt;=IF($Q232=MesCiclo,InicioCiclo,$Q232+MOD(2-WEEKDAY($Q232),7))+13),1,IF(N($U232)&gt;0,AVERAGEIFS($X$5:$X$1000,$S$5:$S$1000,ROW(),$T$5:$T$1000,"Sub"),$X232)))</f>
        <v/>
      </c>
      <c r="AC232" s="63">
        <f>IF($T232="","",IF(AND(ISNUMBER($F232),$F232&lt;=IF($Q232=MesCiclo,InicioCiclo,$Q232+MOD(2-WEEKDAY($Q232),7))+20),1,IF(N($U232)&gt;0,AVERAGEIFS($Y$5:$Y$1000,$S$5:$S$1000,ROW(),$T$5:$T$1000,"Sub"),$Y232)))</f>
        <v/>
      </c>
      <c r="AD232" s="63">
        <f>IF($T232="","",IF(AND(ISNUMBER($F232),$F232&lt;=IF($Q232=MesCiclo,InicioCiclo,$Q232+MOD(2-WEEKDAY($Q232),7))+27),1,IF(N($U232)&gt;0,AVERAGEIFS($Z$5:$Z$1000,$S$5:$S$1000,ROW(),$T$5:$T$1000,"Sub"),$Z232)))</f>
        <v/>
      </c>
      <c r="AE232" s="63">
        <f>IF($T232&lt;&gt;"Macro","",IF(COUNTIFS($Q$5:$Q$1000,$Q232,$T$5:$T$1000,"Macro",$G$5:$G$1000,"&gt;0")=0,1/COUNTIFS($Q$5:$Q$1000,$Q232,$T$5:$T$1000,"Macro"),IF(AND(ISNUMBER($G232),N($G232)&gt;0),$G232,SUMIFS($G$5:$G$1000,$Q$5:$Q$1000,$Q232,$T$5:$T$1000,"Macro")/COUNTIFS($Q$5:$Q$1000,$Q232,$T$5:$T$1000,"Macro",$G$5:$G$1000,"&gt;0"))/(COUNTIFS($Q$5:$Q$1000,$Q232,$T$5:$T$1000,"Macro")*SUMIFS($G$5:$G$1000,$Q$5:$Q$1000,$Q232,$T$5:$T$1000,"Macro")/COUNTIFS($Q$5:$Q$1000,$Q232,$T$5:$T$1000,"Macro",$G$5:$G$1000,"&gt;0"))))</f>
        <v/>
      </c>
    </row>
    <row r="233">
      <c r="A233" s="55">
        <f>IF(NOT((COUNTA($B233:$K233)+COUNTA($O233))&gt;0),"",IF($T233="Macro",COUNTIFS($T$5:$T233,"Macro",$Q$5:$Q233,$Q233),IF(N($S233)=0,"?",COUNTIFS(INDEX($T$5:$T$1000,1):INDEX($T$5:$T$1000,$S233-4),"Macro",INDEX($Q$5:$Q$1000,1):INDEX($Q$5:$Q$1000,$S233-4),INDEX($Q$5:$Q$1000,$S233-4))&amp;"."&amp;COUNTIFS($S$5:$S233,$S233,$T$5:$T233,"Sub"))))</f>
        <v/>
      </c>
      <c r="B233" s="56" t="n"/>
      <c r="C233" s="57" t="n"/>
      <c r="D233" s="58" t="n"/>
      <c r="E233" s="58" t="n"/>
      <c r="F233" s="58" t="n"/>
      <c r="G233" s="59" t="n"/>
      <c r="H233" s="59" t="n"/>
      <c r="I233" s="59" t="n"/>
      <c r="J233" s="59" t="n"/>
      <c r="K233" s="59" t="n"/>
      <c r="L233" s="60">
        <f>IF(NOT((COUNTA($B233:$K233)+COUNTA($O233))&gt;0),"",IF(ISNUMBER($F233),1,IF(N($U233)&gt;0,AVERAGEIFS($V$5:$V$1000,$S$5:$S$1000,ROW(),$T$5:$T$1000,"Sub"),$V233)))</f>
        <v/>
      </c>
      <c r="M233" s="55">
        <f>IF($L233="","",IF($L233&gt;=1,"Completado",IF($L233&gt;0,"En curso","Pendiente")))</f>
        <v/>
      </c>
      <c r="N233" s="55">
        <f>IF(NOT((COUNTA($B233:$K233)+COUNTA($O233))&gt;0),"",IF(ISNUMBER($F233),IF(AND(ISNUMBER($E233),$F233&gt;$E233),"Cumplida con "&amp;($F233-$E233)&amp;IF($F233-$E233=1," día"," días")&amp;" de retraso","Cumplida"),IF(N($L233)&gt;=1,"Cumplida",IF(NOT(ISNUMBER($E233)),"Sin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plazo")))))))</f>
        <v/>
      </c>
      <c r="O233" s="57" t="n"/>
      <c r="P233" s="61">
        <f>IF(NOT((COUNTA($B233:$K233)+COUNTA($O233))&gt;0),"",IF((IF($C233="","Falta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",""))="","✔ OK","⚠ "&amp;LEFT(IF($C233="","Falta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",""),LEN(IF($C233="","Falta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",""))-3)))</f>
        <v/>
      </c>
      <c r="Q233" s="62">
        <f>IF(NOT((COUNTA($B233:$K233)+COUNTA($O233))&gt;0),"",IF(AND($T233="Sub",N($S233)&gt;0),IF(ISNUMBER(INDEX($D$5:$D$1000,$S233-4)),DATE(YEAR(INDEX($D$5:$D$1000,$S233-4)),MONTH(INDEX($D$5:$D$1000,$S233-4)),1),IF(ISNUMBER(INDEX($E$5:$E$1000,$S233-4)),DATE(YEAR(INDEX($E$5:$E$1000,$S233-4)),MONTH(INDEX($E$5:$E$1000,$S233-4)),1),MesCiclo)),IF(ISNUMBER($D233),DATE(YEAR($D233),MONTH($D233),1),IF(ISNUMBER($E233),DATE(YEAR($E233),MONTH($E233),1),MesCiclo))))</f>
        <v/>
      </c>
      <c r="R233" s="63">
        <f>IF(OR($Q233="",$Q233&lt;&gt;MesCiclo),"",COUNTIF($Q$5:$Q233,MesCiclo))</f>
        <v/>
      </c>
      <c r="S233" s="63">
        <f>IF($T233="","",IF($T233="Macro",ROW(),IFERROR(LOOKUP(2,1/($T$5:$T233="Macro"),ROW($T$5:$T233)),0)))</f>
        <v/>
      </c>
      <c r="T233" s="63">
        <f>IF(NOT((COUNTA($B233:$K233)+COUNTA($O233))&gt;0),"",IF($B233="Subactividad","Sub","Macro"))</f>
        <v/>
      </c>
      <c r="U233" s="63">
        <f>IF($T233="Macro",COUNTIFS($S$5:$S$1000,ROW(),$T$5:$T$1000,"Sub"),"")</f>
        <v/>
      </c>
      <c r="V233" s="63">
        <f>IF($T233="","",IF(ISNUMBER($F233),1,IFERROR(LOOKUP(2,1/($H233:$K233&lt;&gt;""),$H233:$K233),0)))</f>
        <v/>
      </c>
      <c r="W233" s="63">
        <f>IF($T233="","",IF(AND(ISNUMBER($F233),$F233&lt;=IF($Q233=MesCiclo,InicioCiclo,$Q233+MOD(2-WEEKDAY($Q233),7))+6),1,IF(ISNUMBER($H233),$H233,0)))</f>
        <v/>
      </c>
      <c r="X233" s="63">
        <f>IF($T233="","",IF(AND(ISNUMBER($F233),$F233&lt;=IF($Q233=MesCiclo,InicioCiclo,$Q233+MOD(2-WEEKDAY($Q233),7))+13),1,IF(ISNUMBER($I233),$I233,$W233)))</f>
        <v/>
      </c>
      <c r="Y233" s="63">
        <f>IF($T233="","",IF(AND(ISNUMBER($F233),$F233&lt;=IF($Q233=MesCiclo,InicioCiclo,$Q233+MOD(2-WEEKDAY($Q233),7))+20),1,IF(ISNUMBER($J233),$J233,$X233)))</f>
        <v/>
      </c>
      <c r="Z233" s="63">
        <f>IF($T233="","",IF(AND(ISNUMBER($F233),$F233&lt;=IF($Q233=MesCiclo,InicioCiclo,$Q233+MOD(2-WEEKDAY($Q233),7))+27),1,IF(ISNUMBER($K233),$K233,$Y233)))</f>
        <v/>
      </c>
      <c r="AA233" s="63">
        <f>IF($T233="","",IF(AND(ISNUMBER($F233),$F233&lt;=IF($Q233=MesCiclo,InicioCiclo,$Q233+MOD(2-WEEKDAY($Q233),7))+6),1,IF(N($U233)&gt;0,AVERAGEIFS($W$5:$W$1000,$S$5:$S$1000,ROW(),$T$5:$T$1000,"Sub"),$W233)))</f>
        <v/>
      </c>
      <c r="AB233" s="63">
        <f>IF($T233="","",IF(AND(ISNUMBER($F233),$F233&lt;=IF($Q233=MesCiclo,InicioCiclo,$Q233+MOD(2-WEEKDAY($Q233),7))+13),1,IF(N($U233)&gt;0,AVERAGEIFS($X$5:$X$1000,$S$5:$S$1000,ROW(),$T$5:$T$1000,"Sub"),$X233)))</f>
        <v/>
      </c>
      <c r="AC233" s="63">
        <f>IF($T233="","",IF(AND(ISNUMBER($F233),$F233&lt;=IF($Q233=MesCiclo,InicioCiclo,$Q233+MOD(2-WEEKDAY($Q233),7))+20),1,IF(N($U233)&gt;0,AVERAGEIFS($Y$5:$Y$1000,$S$5:$S$1000,ROW(),$T$5:$T$1000,"Sub"),$Y233)))</f>
        <v/>
      </c>
      <c r="AD233" s="63">
        <f>IF($T233="","",IF(AND(ISNUMBER($F233),$F233&lt;=IF($Q233=MesCiclo,InicioCiclo,$Q233+MOD(2-WEEKDAY($Q233),7))+27),1,IF(N($U233)&gt;0,AVERAGEIFS($Z$5:$Z$1000,$S$5:$S$1000,ROW(),$T$5:$T$1000,"Sub"),$Z233)))</f>
        <v/>
      </c>
      <c r="AE233" s="63">
        <f>IF($T233&lt;&gt;"Macro","",IF(COUNTIFS($Q$5:$Q$1000,$Q233,$T$5:$T$1000,"Macro",$G$5:$G$1000,"&gt;0")=0,1/COUNTIFS($Q$5:$Q$1000,$Q233,$T$5:$T$1000,"Macro"),IF(AND(ISNUMBER($G233),N($G233)&gt;0),$G233,SUMIFS($G$5:$G$1000,$Q$5:$Q$1000,$Q233,$T$5:$T$1000,"Macro")/COUNTIFS($Q$5:$Q$1000,$Q233,$T$5:$T$1000,"Macro",$G$5:$G$1000,"&gt;0"))/(COUNTIFS($Q$5:$Q$1000,$Q233,$T$5:$T$1000,"Macro")*SUMIFS($G$5:$G$1000,$Q$5:$Q$1000,$Q233,$T$5:$T$1000,"Macro")/COUNTIFS($Q$5:$Q$1000,$Q233,$T$5:$T$1000,"Macro",$G$5:$G$1000,"&gt;0"))))</f>
        <v/>
      </c>
    </row>
    <row r="234">
      <c r="A234" s="55">
        <f>IF(NOT((COUNTA($B234:$K234)+COUNTA($O234))&gt;0),"",IF($T234="Macro",COUNTIFS($T$5:$T234,"Macro",$Q$5:$Q234,$Q234),IF(N($S234)=0,"?",COUNTIFS(INDEX($T$5:$T$1000,1):INDEX($T$5:$T$1000,$S234-4),"Macro",INDEX($Q$5:$Q$1000,1):INDEX($Q$5:$Q$1000,$S234-4),INDEX($Q$5:$Q$1000,$S234-4))&amp;"."&amp;COUNTIFS($S$5:$S234,$S234,$T$5:$T234,"Sub"))))</f>
        <v/>
      </c>
      <c r="B234" s="56" t="n"/>
      <c r="C234" s="57" t="n"/>
      <c r="D234" s="58" t="n"/>
      <c r="E234" s="58" t="n"/>
      <c r="F234" s="58" t="n"/>
      <c r="G234" s="59" t="n"/>
      <c r="H234" s="59" t="n"/>
      <c r="I234" s="59" t="n"/>
      <c r="J234" s="59" t="n"/>
      <c r="K234" s="59" t="n"/>
      <c r="L234" s="60">
        <f>IF(NOT((COUNTA($B234:$K234)+COUNTA($O234))&gt;0),"",IF(ISNUMBER($F234),1,IF(N($U234)&gt;0,AVERAGEIFS($V$5:$V$1000,$S$5:$S$1000,ROW(),$T$5:$T$1000,"Sub"),$V234)))</f>
        <v/>
      </c>
      <c r="M234" s="55">
        <f>IF($L234="","",IF($L234&gt;=1,"Completado",IF($L234&gt;0,"En curso","Pendiente")))</f>
        <v/>
      </c>
      <c r="N234" s="55">
        <f>IF(NOT((COUNTA($B234:$K234)+COUNTA($O234))&gt;0),"",IF(ISNUMBER($F234),IF(AND(ISNUMBER($E234),$F234&gt;$E234),"Cumplida con "&amp;($F234-$E234)&amp;IF($F234-$E234=1," día"," días")&amp;" de retraso","Cumplida"),IF(N($L234)&gt;=1,"Cumplida",IF(NOT(ISNUMBER($E234)),"Sin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plazo")))))))</f>
        <v/>
      </c>
      <c r="O234" s="57" t="n"/>
      <c r="P234" s="61">
        <f>IF(NOT((COUNTA($B234:$K234)+COUNTA($O234))&gt;0),"",IF((IF($C234="","Falta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",""))="","✔ OK","⚠ "&amp;LEFT(IF($C234="","Falta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",""),LEN(IF($C234="","Falta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",""))-3)))</f>
        <v/>
      </c>
      <c r="Q234" s="62">
        <f>IF(NOT((COUNTA($B234:$K234)+COUNTA($O234))&gt;0),"",IF(AND($T234="Sub",N($S234)&gt;0),IF(ISNUMBER(INDEX($D$5:$D$1000,$S234-4)),DATE(YEAR(INDEX($D$5:$D$1000,$S234-4)),MONTH(INDEX($D$5:$D$1000,$S234-4)),1),IF(ISNUMBER(INDEX($E$5:$E$1000,$S234-4)),DATE(YEAR(INDEX($E$5:$E$1000,$S234-4)),MONTH(INDEX($E$5:$E$1000,$S234-4)),1),MesCiclo)),IF(ISNUMBER($D234),DATE(YEAR($D234),MONTH($D234),1),IF(ISNUMBER($E234),DATE(YEAR($E234),MONTH($E234),1),MesCiclo))))</f>
        <v/>
      </c>
      <c r="R234" s="63">
        <f>IF(OR($Q234="",$Q234&lt;&gt;MesCiclo),"",COUNTIF($Q$5:$Q234,MesCiclo))</f>
        <v/>
      </c>
      <c r="S234" s="63">
        <f>IF($T234="","",IF($T234="Macro",ROW(),IFERROR(LOOKUP(2,1/($T$5:$T234="Macro"),ROW($T$5:$T234)),0)))</f>
        <v/>
      </c>
      <c r="T234" s="63">
        <f>IF(NOT((COUNTA($B234:$K234)+COUNTA($O234))&gt;0),"",IF($B234="Subactividad","Sub","Macro"))</f>
        <v/>
      </c>
      <c r="U234" s="63">
        <f>IF($T234="Macro",COUNTIFS($S$5:$S$1000,ROW(),$T$5:$T$1000,"Sub"),"")</f>
        <v/>
      </c>
      <c r="V234" s="63">
        <f>IF($T234="","",IF(ISNUMBER($F234),1,IFERROR(LOOKUP(2,1/($H234:$K234&lt;&gt;""),$H234:$K234),0)))</f>
        <v/>
      </c>
      <c r="W234" s="63">
        <f>IF($T234="","",IF(AND(ISNUMBER($F234),$F234&lt;=IF($Q234=MesCiclo,InicioCiclo,$Q234+MOD(2-WEEKDAY($Q234),7))+6),1,IF(ISNUMBER($H234),$H234,0)))</f>
        <v/>
      </c>
      <c r="X234" s="63">
        <f>IF($T234="","",IF(AND(ISNUMBER($F234),$F234&lt;=IF($Q234=MesCiclo,InicioCiclo,$Q234+MOD(2-WEEKDAY($Q234),7))+13),1,IF(ISNUMBER($I234),$I234,$W234)))</f>
        <v/>
      </c>
      <c r="Y234" s="63">
        <f>IF($T234="","",IF(AND(ISNUMBER($F234),$F234&lt;=IF($Q234=MesCiclo,InicioCiclo,$Q234+MOD(2-WEEKDAY($Q234),7))+20),1,IF(ISNUMBER($J234),$J234,$X234)))</f>
        <v/>
      </c>
      <c r="Z234" s="63">
        <f>IF($T234="","",IF(AND(ISNUMBER($F234),$F234&lt;=IF($Q234=MesCiclo,InicioCiclo,$Q234+MOD(2-WEEKDAY($Q234),7))+27),1,IF(ISNUMBER($K234),$K234,$Y234)))</f>
        <v/>
      </c>
      <c r="AA234" s="63">
        <f>IF($T234="","",IF(AND(ISNUMBER($F234),$F234&lt;=IF($Q234=MesCiclo,InicioCiclo,$Q234+MOD(2-WEEKDAY($Q234),7))+6),1,IF(N($U234)&gt;0,AVERAGEIFS($W$5:$W$1000,$S$5:$S$1000,ROW(),$T$5:$T$1000,"Sub"),$W234)))</f>
        <v/>
      </c>
      <c r="AB234" s="63">
        <f>IF($T234="","",IF(AND(ISNUMBER($F234),$F234&lt;=IF($Q234=MesCiclo,InicioCiclo,$Q234+MOD(2-WEEKDAY($Q234),7))+13),1,IF(N($U234)&gt;0,AVERAGEIFS($X$5:$X$1000,$S$5:$S$1000,ROW(),$T$5:$T$1000,"Sub"),$X234)))</f>
        <v/>
      </c>
      <c r="AC234" s="63">
        <f>IF($T234="","",IF(AND(ISNUMBER($F234),$F234&lt;=IF($Q234=MesCiclo,InicioCiclo,$Q234+MOD(2-WEEKDAY($Q234),7))+20),1,IF(N($U234)&gt;0,AVERAGEIFS($Y$5:$Y$1000,$S$5:$S$1000,ROW(),$T$5:$T$1000,"Sub"),$Y234)))</f>
        <v/>
      </c>
      <c r="AD234" s="63">
        <f>IF($T234="","",IF(AND(ISNUMBER($F234),$F234&lt;=IF($Q234=MesCiclo,InicioCiclo,$Q234+MOD(2-WEEKDAY($Q234),7))+27),1,IF(N($U234)&gt;0,AVERAGEIFS($Z$5:$Z$1000,$S$5:$S$1000,ROW(),$T$5:$T$1000,"Sub"),$Z234)))</f>
        <v/>
      </c>
      <c r="AE234" s="63">
        <f>IF($T234&lt;&gt;"Macro","",IF(COUNTIFS($Q$5:$Q$1000,$Q234,$T$5:$T$1000,"Macro",$G$5:$G$1000,"&gt;0")=0,1/COUNTIFS($Q$5:$Q$1000,$Q234,$T$5:$T$1000,"Macro"),IF(AND(ISNUMBER($G234),N($G234)&gt;0),$G234,SUMIFS($G$5:$G$1000,$Q$5:$Q$1000,$Q234,$T$5:$T$1000,"Macro")/COUNTIFS($Q$5:$Q$1000,$Q234,$T$5:$T$1000,"Macro",$G$5:$G$1000,"&gt;0"))/(COUNTIFS($Q$5:$Q$1000,$Q234,$T$5:$T$1000,"Macro")*SUMIFS($G$5:$G$1000,$Q$5:$Q$1000,$Q234,$T$5:$T$1000,"Macro")/COUNTIFS($Q$5:$Q$1000,$Q234,$T$5:$T$1000,"Macro",$G$5:$G$1000,"&gt;0"))))</f>
        <v/>
      </c>
    </row>
    <row r="235">
      <c r="A235" s="55">
        <f>IF(NOT((COUNTA($B235:$K235)+COUNTA($O235))&gt;0),"",IF($T235="Macro",COUNTIFS($T$5:$T235,"Macro",$Q$5:$Q235,$Q235),IF(N($S235)=0,"?",COUNTIFS(INDEX($T$5:$T$1000,1):INDEX($T$5:$T$1000,$S235-4),"Macro",INDEX($Q$5:$Q$1000,1):INDEX($Q$5:$Q$1000,$S235-4),INDEX($Q$5:$Q$1000,$S235-4))&amp;"."&amp;COUNTIFS($S$5:$S235,$S235,$T$5:$T235,"Sub"))))</f>
        <v/>
      </c>
      <c r="B235" s="56" t="n"/>
      <c r="C235" s="57" t="n"/>
      <c r="D235" s="58" t="n"/>
      <c r="E235" s="58" t="n"/>
      <c r="F235" s="58" t="n"/>
      <c r="G235" s="59" t="n"/>
      <c r="H235" s="59" t="n"/>
      <c r="I235" s="59" t="n"/>
      <c r="J235" s="59" t="n"/>
      <c r="K235" s="59" t="n"/>
      <c r="L235" s="60">
        <f>IF(NOT((COUNTA($B235:$K235)+COUNTA($O235))&gt;0),"",IF(ISNUMBER($F235),1,IF(N($U235)&gt;0,AVERAGEIFS($V$5:$V$1000,$S$5:$S$1000,ROW(),$T$5:$T$1000,"Sub"),$V235)))</f>
        <v/>
      </c>
      <c r="M235" s="55">
        <f>IF($L235="","",IF($L235&gt;=1,"Completado",IF($L235&gt;0,"En curso","Pendiente")))</f>
        <v/>
      </c>
      <c r="N235" s="55">
        <f>IF(NOT((COUNTA($B235:$K235)+COUNTA($O235))&gt;0),"",IF(ISNUMBER($F235),IF(AND(ISNUMBER($E235),$F235&gt;$E235),"Cumplida con "&amp;($F235-$E235)&amp;IF($F235-$E235=1," día"," días")&amp;" de retraso","Cumplida"),IF(N($L235)&gt;=1,"Cumplida",IF(NOT(ISNUMBER($E235)),"Sin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plazo")))))))</f>
        <v/>
      </c>
      <c r="O235" s="57" t="n"/>
      <c r="P235" s="61">
        <f>IF(NOT((COUNTA($B235:$K235)+COUNTA($O235))&gt;0),"",IF((IF($C235="","Falta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",""))="","✔ OK","⚠ "&amp;LEFT(IF($C235="","Falta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",""),LEN(IF($C235="","Falta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",""))-3)))</f>
        <v/>
      </c>
      <c r="Q235" s="62">
        <f>IF(NOT((COUNTA($B235:$K235)+COUNTA($O235))&gt;0),"",IF(AND($T235="Sub",N($S235)&gt;0),IF(ISNUMBER(INDEX($D$5:$D$1000,$S235-4)),DATE(YEAR(INDEX($D$5:$D$1000,$S235-4)),MONTH(INDEX($D$5:$D$1000,$S235-4)),1),IF(ISNUMBER(INDEX($E$5:$E$1000,$S235-4)),DATE(YEAR(INDEX($E$5:$E$1000,$S235-4)),MONTH(INDEX($E$5:$E$1000,$S235-4)),1),MesCiclo)),IF(ISNUMBER($D235),DATE(YEAR($D235),MONTH($D235),1),IF(ISNUMBER($E235),DATE(YEAR($E235),MONTH($E235),1),MesCiclo))))</f>
        <v/>
      </c>
      <c r="R235" s="63">
        <f>IF(OR($Q235="",$Q235&lt;&gt;MesCiclo),"",COUNTIF($Q$5:$Q235,MesCiclo))</f>
        <v/>
      </c>
      <c r="S235" s="63">
        <f>IF($T235="","",IF($T235="Macro",ROW(),IFERROR(LOOKUP(2,1/($T$5:$T235="Macro"),ROW($T$5:$T235)),0)))</f>
        <v/>
      </c>
      <c r="T235" s="63">
        <f>IF(NOT((COUNTA($B235:$K235)+COUNTA($O235))&gt;0),"",IF($B235="Subactividad","Sub","Macro"))</f>
        <v/>
      </c>
      <c r="U235" s="63">
        <f>IF($T235="Macro",COUNTIFS($S$5:$S$1000,ROW(),$T$5:$T$1000,"Sub"),"")</f>
        <v/>
      </c>
      <c r="V235" s="63">
        <f>IF($T235="","",IF(ISNUMBER($F235),1,IFERROR(LOOKUP(2,1/($H235:$K235&lt;&gt;""),$H235:$K235),0)))</f>
        <v/>
      </c>
      <c r="W235" s="63">
        <f>IF($T235="","",IF(AND(ISNUMBER($F235),$F235&lt;=IF($Q235=MesCiclo,InicioCiclo,$Q235+MOD(2-WEEKDAY($Q235),7))+6),1,IF(ISNUMBER($H235),$H235,0)))</f>
        <v/>
      </c>
      <c r="X235" s="63">
        <f>IF($T235="","",IF(AND(ISNUMBER($F235),$F235&lt;=IF($Q235=MesCiclo,InicioCiclo,$Q235+MOD(2-WEEKDAY($Q235),7))+13),1,IF(ISNUMBER($I235),$I235,$W235)))</f>
        <v/>
      </c>
      <c r="Y235" s="63">
        <f>IF($T235="","",IF(AND(ISNUMBER($F235),$F235&lt;=IF($Q235=MesCiclo,InicioCiclo,$Q235+MOD(2-WEEKDAY($Q235),7))+20),1,IF(ISNUMBER($J235),$J235,$X235)))</f>
        <v/>
      </c>
      <c r="Z235" s="63">
        <f>IF($T235="","",IF(AND(ISNUMBER($F235),$F235&lt;=IF($Q235=MesCiclo,InicioCiclo,$Q235+MOD(2-WEEKDAY($Q235),7))+27),1,IF(ISNUMBER($K235),$K235,$Y235)))</f>
        <v/>
      </c>
      <c r="AA235" s="63">
        <f>IF($T235="","",IF(AND(ISNUMBER($F235),$F235&lt;=IF($Q235=MesCiclo,InicioCiclo,$Q235+MOD(2-WEEKDAY($Q235),7))+6),1,IF(N($U235)&gt;0,AVERAGEIFS($W$5:$W$1000,$S$5:$S$1000,ROW(),$T$5:$T$1000,"Sub"),$W235)))</f>
        <v/>
      </c>
      <c r="AB235" s="63">
        <f>IF($T235="","",IF(AND(ISNUMBER($F235),$F235&lt;=IF($Q235=MesCiclo,InicioCiclo,$Q235+MOD(2-WEEKDAY($Q235),7))+13),1,IF(N($U235)&gt;0,AVERAGEIFS($X$5:$X$1000,$S$5:$S$1000,ROW(),$T$5:$T$1000,"Sub"),$X235)))</f>
        <v/>
      </c>
      <c r="AC235" s="63">
        <f>IF($T235="","",IF(AND(ISNUMBER($F235),$F235&lt;=IF($Q235=MesCiclo,InicioCiclo,$Q235+MOD(2-WEEKDAY($Q235),7))+20),1,IF(N($U235)&gt;0,AVERAGEIFS($Y$5:$Y$1000,$S$5:$S$1000,ROW(),$T$5:$T$1000,"Sub"),$Y235)))</f>
        <v/>
      </c>
      <c r="AD235" s="63">
        <f>IF($T235="","",IF(AND(ISNUMBER($F235),$F235&lt;=IF($Q235=MesCiclo,InicioCiclo,$Q235+MOD(2-WEEKDAY($Q235),7))+27),1,IF(N($U235)&gt;0,AVERAGEIFS($Z$5:$Z$1000,$S$5:$S$1000,ROW(),$T$5:$T$1000,"Sub"),$Z235)))</f>
        <v/>
      </c>
      <c r="AE235" s="63">
        <f>IF($T235&lt;&gt;"Macro","",IF(COUNTIFS($Q$5:$Q$1000,$Q235,$T$5:$T$1000,"Macro",$G$5:$G$1000,"&gt;0")=0,1/COUNTIFS($Q$5:$Q$1000,$Q235,$T$5:$T$1000,"Macro"),IF(AND(ISNUMBER($G235),N($G235)&gt;0),$G235,SUMIFS($G$5:$G$1000,$Q$5:$Q$1000,$Q235,$T$5:$T$1000,"Macro")/COUNTIFS($Q$5:$Q$1000,$Q235,$T$5:$T$1000,"Macro",$G$5:$G$1000,"&gt;0"))/(COUNTIFS($Q$5:$Q$1000,$Q235,$T$5:$T$1000,"Macro")*SUMIFS($G$5:$G$1000,$Q$5:$Q$1000,$Q235,$T$5:$T$1000,"Macro")/COUNTIFS($Q$5:$Q$1000,$Q235,$T$5:$T$1000,"Macro",$G$5:$G$1000,"&gt;0"))))</f>
        <v/>
      </c>
    </row>
    <row r="236">
      <c r="A236" s="55">
        <f>IF(NOT((COUNTA($B236:$K236)+COUNTA($O236))&gt;0),"",IF($T236="Macro",COUNTIFS($T$5:$T236,"Macro",$Q$5:$Q236,$Q236),IF(N($S236)=0,"?",COUNTIFS(INDEX($T$5:$T$1000,1):INDEX($T$5:$T$1000,$S236-4),"Macro",INDEX($Q$5:$Q$1000,1):INDEX($Q$5:$Q$1000,$S236-4),INDEX($Q$5:$Q$1000,$S236-4))&amp;"."&amp;COUNTIFS($S$5:$S236,$S236,$T$5:$T236,"Sub"))))</f>
        <v/>
      </c>
      <c r="B236" s="56" t="n"/>
      <c r="C236" s="57" t="n"/>
      <c r="D236" s="58" t="n"/>
      <c r="E236" s="58" t="n"/>
      <c r="F236" s="58" t="n"/>
      <c r="G236" s="59" t="n"/>
      <c r="H236" s="59" t="n"/>
      <c r="I236" s="59" t="n"/>
      <c r="J236" s="59" t="n"/>
      <c r="K236" s="59" t="n"/>
      <c r="L236" s="60">
        <f>IF(NOT((COUNTA($B236:$K236)+COUNTA($O236))&gt;0),"",IF(ISNUMBER($F236),1,IF(N($U236)&gt;0,AVERAGEIFS($V$5:$V$1000,$S$5:$S$1000,ROW(),$T$5:$T$1000,"Sub"),$V236)))</f>
        <v/>
      </c>
      <c r="M236" s="55">
        <f>IF($L236="","",IF($L236&gt;=1,"Completado",IF($L236&gt;0,"En curso","Pendiente")))</f>
        <v/>
      </c>
      <c r="N236" s="55">
        <f>IF(NOT((COUNTA($B236:$K236)+COUNTA($O236))&gt;0),"",IF(ISNUMBER($F236),IF(AND(ISNUMBER($E236),$F236&gt;$E236),"Cumplida con "&amp;($F236-$E236)&amp;IF($F236-$E236=1," día"," días")&amp;" de retraso","Cumplida"),IF(N($L236)&gt;=1,"Cumplida",IF(NOT(ISNUMBER($E236)),"Sin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plazo")))))))</f>
        <v/>
      </c>
      <c r="O236" s="57" t="n"/>
      <c r="P236" s="61">
        <f>IF(NOT((COUNTA($B236:$K236)+COUNTA($O236))&gt;0),"",IF((IF($C236="","Falta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",""))="","✔ OK","⚠ "&amp;LEFT(IF($C236="","Falta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",""),LEN(IF($C236="","Falta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",""))-3)))</f>
        <v/>
      </c>
      <c r="Q236" s="62">
        <f>IF(NOT((COUNTA($B236:$K236)+COUNTA($O236))&gt;0),"",IF(AND($T236="Sub",N($S236)&gt;0),IF(ISNUMBER(INDEX($D$5:$D$1000,$S236-4)),DATE(YEAR(INDEX($D$5:$D$1000,$S236-4)),MONTH(INDEX($D$5:$D$1000,$S236-4)),1),IF(ISNUMBER(INDEX($E$5:$E$1000,$S236-4)),DATE(YEAR(INDEX($E$5:$E$1000,$S236-4)),MONTH(INDEX($E$5:$E$1000,$S236-4)),1),MesCiclo)),IF(ISNUMBER($D236),DATE(YEAR($D236),MONTH($D236),1),IF(ISNUMBER($E236),DATE(YEAR($E236),MONTH($E236),1),MesCiclo))))</f>
        <v/>
      </c>
      <c r="R236" s="63">
        <f>IF(OR($Q236="",$Q236&lt;&gt;MesCiclo),"",COUNTIF($Q$5:$Q236,MesCiclo))</f>
        <v/>
      </c>
      <c r="S236" s="63">
        <f>IF($T236="","",IF($T236="Macro",ROW(),IFERROR(LOOKUP(2,1/($T$5:$T236="Macro"),ROW($T$5:$T236)),0)))</f>
        <v/>
      </c>
      <c r="T236" s="63">
        <f>IF(NOT((COUNTA($B236:$K236)+COUNTA($O236))&gt;0),"",IF($B236="Subactividad","Sub","Macro"))</f>
        <v/>
      </c>
      <c r="U236" s="63">
        <f>IF($T236="Macro",COUNTIFS($S$5:$S$1000,ROW(),$T$5:$T$1000,"Sub"),"")</f>
        <v/>
      </c>
      <c r="V236" s="63">
        <f>IF($T236="","",IF(ISNUMBER($F236),1,IFERROR(LOOKUP(2,1/($H236:$K236&lt;&gt;""),$H236:$K236),0)))</f>
        <v/>
      </c>
      <c r="W236" s="63">
        <f>IF($T236="","",IF(AND(ISNUMBER($F236),$F236&lt;=IF($Q236=MesCiclo,InicioCiclo,$Q236+MOD(2-WEEKDAY($Q236),7))+6),1,IF(ISNUMBER($H236),$H236,0)))</f>
        <v/>
      </c>
      <c r="X236" s="63">
        <f>IF($T236="","",IF(AND(ISNUMBER($F236),$F236&lt;=IF($Q236=MesCiclo,InicioCiclo,$Q236+MOD(2-WEEKDAY($Q236),7))+13),1,IF(ISNUMBER($I236),$I236,$W236)))</f>
        <v/>
      </c>
      <c r="Y236" s="63">
        <f>IF($T236="","",IF(AND(ISNUMBER($F236),$F236&lt;=IF($Q236=MesCiclo,InicioCiclo,$Q236+MOD(2-WEEKDAY($Q236),7))+20),1,IF(ISNUMBER($J236),$J236,$X236)))</f>
        <v/>
      </c>
      <c r="Z236" s="63">
        <f>IF($T236="","",IF(AND(ISNUMBER($F236),$F236&lt;=IF($Q236=MesCiclo,InicioCiclo,$Q236+MOD(2-WEEKDAY($Q236),7))+27),1,IF(ISNUMBER($K236),$K236,$Y236)))</f>
        <v/>
      </c>
      <c r="AA236" s="63">
        <f>IF($T236="","",IF(AND(ISNUMBER($F236),$F236&lt;=IF($Q236=MesCiclo,InicioCiclo,$Q236+MOD(2-WEEKDAY($Q236),7))+6),1,IF(N($U236)&gt;0,AVERAGEIFS($W$5:$W$1000,$S$5:$S$1000,ROW(),$T$5:$T$1000,"Sub"),$W236)))</f>
        <v/>
      </c>
      <c r="AB236" s="63">
        <f>IF($T236="","",IF(AND(ISNUMBER($F236),$F236&lt;=IF($Q236=MesCiclo,InicioCiclo,$Q236+MOD(2-WEEKDAY($Q236),7))+13),1,IF(N($U236)&gt;0,AVERAGEIFS($X$5:$X$1000,$S$5:$S$1000,ROW(),$T$5:$T$1000,"Sub"),$X236)))</f>
        <v/>
      </c>
      <c r="AC236" s="63">
        <f>IF($T236="","",IF(AND(ISNUMBER($F236),$F236&lt;=IF($Q236=MesCiclo,InicioCiclo,$Q236+MOD(2-WEEKDAY($Q236),7))+20),1,IF(N($U236)&gt;0,AVERAGEIFS($Y$5:$Y$1000,$S$5:$S$1000,ROW(),$T$5:$T$1000,"Sub"),$Y236)))</f>
        <v/>
      </c>
      <c r="AD236" s="63">
        <f>IF($T236="","",IF(AND(ISNUMBER($F236),$F236&lt;=IF($Q236=MesCiclo,InicioCiclo,$Q236+MOD(2-WEEKDAY($Q236),7))+27),1,IF(N($U236)&gt;0,AVERAGEIFS($Z$5:$Z$1000,$S$5:$S$1000,ROW(),$T$5:$T$1000,"Sub"),$Z236)))</f>
        <v/>
      </c>
      <c r="AE236" s="63">
        <f>IF($T236&lt;&gt;"Macro","",IF(COUNTIFS($Q$5:$Q$1000,$Q236,$T$5:$T$1000,"Macro",$G$5:$G$1000,"&gt;0")=0,1/COUNTIFS($Q$5:$Q$1000,$Q236,$T$5:$T$1000,"Macro"),IF(AND(ISNUMBER($G236),N($G236)&gt;0),$G236,SUMIFS($G$5:$G$1000,$Q$5:$Q$1000,$Q236,$T$5:$T$1000,"Macro")/COUNTIFS($Q$5:$Q$1000,$Q236,$T$5:$T$1000,"Macro",$G$5:$G$1000,"&gt;0"))/(COUNTIFS($Q$5:$Q$1000,$Q236,$T$5:$T$1000,"Macro")*SUMIFS($G$5:$G$1000,$Q$5:$Q$1000,$Q236,$T$5:$T$1000,"Macro")/COUNTIFS($Q$5:$Q$1000,$Q236,$T$5:$T$1000,"Macro",$G$5:$G$1000,"&gt;0"))))</f>
        <v/>
      </c>
    </row>
    <row r="237">
      <c r="A237" s="55">
        <f>IF(NOT((COUNTA($B237:$K237)+COUNTA($O237))&gt;0),"",IF($T237="Macro",COUNTIFS($T$5:$T237,"Macro",$Q$5:$Q237,$Q237),IF(N($S237)=0,"?",COUNTIFS(INDEX($T$5:$T$1000,1):INDEX($T$5:$T$1000,$S237-4),"Macro",INDEX($Q$5:$Q$1000,1):INDEX($Q$5:$Q$1000,$S237-4),INDEX($Q$5:$Q$1000,$S237-4))&amp;"."&amp;COUNTIFS($S$5:$S237,$S237,$T$5:$T237,"Sub"))))</f>
        <v/>
      </c>
      <c r="B237" s="56" t="n"/>
      <c r="C237" s="57" t="n"/>
      <c r="D237" s="58" t="n"/>
      <c r="E237" s="58" t="n"/>
      <c r="F237" s="58" t="n"/>
      <c r="G237" s="59" t="n"/>
      <c r="H237" s="59" t="n"/>
      <c r="I237" s="59" t="n"/>
      <c r="J237" s="59" t="n"/>
      <c r="K237" s="59" t="n"/>
      <c r="L237" s="60">
        <f>IF(NOT((COUNTA($B237:$K237)+COUNTA($O237))&gt;0),"",IF(ISNUMBER($F237),1,IF(N($U237)&gt;0,AVERAGEIFS($V$5:$V$1000,$S$5:$S$1000,ROW(),$T$5:$T$1000,"Sub"),$V237)))</f>
        <v/>
      </c>
      <c r="M237" s="55">
        <f>IF($L237="","",IF($L237&gt;=1,"Completado",IF($L237&gt;0,"En curso","Pendiente")))</f>
        <v/>
      </c>
      <c r="N237" s="55">
        <f>IF(NOT((COUNTA($B237:$K237)+COUNTA($O237))&gt;0),"",IF(ISNUMBER($F237),IF(AND(ISNUMBER($E237),$F237&gt;$E237),"Cumplida con "&amp;($F237-$E237)&amp;IF($F237-$E237=1," día"," días")&amp;" de retraso","Cumplida"),IF(N($L237)&gt;=1,"Cumplida",IF(NOT(ISNUMBER($E237)),"Sin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plazo")))))))</f>
        <v/>
      </c>
      <c r="O237" s="57" t="n"/>
      <c r="P237" s="61">
        <f>IF(NOT((COUNTA($B237:$K237)+COUNTA($O237))&gt;0),"",IF((IF($C237="","Falta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",""))="","✔ OK","⚠ "&amp;LEFT(IF($C237="","Falta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",""),LEN(IF($C237="","Falta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",""))-3)))</f>
        <v/>
      </c>
      <c r="Q237" s="62">
        <f>IF(NOT((COUNTA($B237:$K237)+COUNTA($O237))&gt;0),"",IF(AND($T237="Sub",N($S237)&gt;0),IF(ISNUMBER(INDEX($D$5:$D$1000,$S237-4)),DATE(YEAR(INDEX($D$5:$D$1000,$S237-4)),MONTH(INDEX($D$5:$D$1000,$S237-4)),1),IF(ISNUMBER(INDEX($E$5:$E$1000,$S237-4)),DATE(YEAR(INDEX($E$5:$E$1000,$S237-4)),MONTH(INDEX($E$5:$E$1000,$S237-4)),1),MesCiclo)),IF(ISNUMBER($D237),DATE(YEAR($D237),MONTH($D237),1),IF(ISNUMBER($E237),DATE(YEAR($E237),MONTH($E237),1),MesCiclo))))</f>
        <v/>
      </c>
      <c r="R237" s="63">
        <f>IF(OR($Q237="",$Q237&lt;&gt;MesCiclo),"",COUNTIF($Q$5:$Q237,MesCiclo))</f>
        <v/>
      </c>
      <c r="S237" s="63">
        <f>IF($T237="","",IF($T237="Macro",ROW(),IFERROR(LOOKUP(2,1/($T$5:$T237="Macro"),ROW($T$5:$T237)),0)))</f>
        <v/>
      </c>
      <c r="T237" s="63">
        <f>IF(NOT((COUNTA($B237:$K237)+COUNTA($O237))&gt;0),"",IF($B237="Subactividad","Sub","Macro"))</f>
        <v/>
      </c>
      <c r="U237" s="63">
        <f>IF($T237="Macro",COUNTIFS($S$5:$S$1000,ROW(),$T$5:$T$1000,"Sub"),"")</f>
        <v/>
      </c>
      <c r="V237" s="63">
        <f>IF($T237="","",IF(ISNUMBER($F237),1,IFERROR(LOOKUP(2,1/($H237:$K237&lt;&gt;""),$H237:$K237),0)))</f>
        <v/>
      </c>
      <c r="W237" s="63">
        <f>IF($T237="","",IF(AND(ISNUMBER($F237),$F237&lt;=IF($Q237=MesCiclo,InicioCiclo,$Q237+MOD(2-WEEKDAY($Q237),7))+6),1,IF(ISNUMBER($H237),$H237,0)))</f>
        <v/>
      </c>
      <c r="X237" s="63">
        <f>IF($T237="","",IF(AND(ISNUMBER($F237),$F237&lt;=IF($Q237=MesCiclo,InicioCiclo,$Q237+MOD(2-WEEKDAY($Q237),7))+13),1,IF(ISNUMBER($I237),$I237,$W237)))</f>
        <v/>
      </c>
      <c r="Y237" s="63">
        <f>IF($T237="","",IF(AND(ISNUMBER($F237),$F237&lt;=IF($Q237=MesCiclo,InicioCiclo,$Q237+MOD(2-WEEKDAY($Q237),7))+20),1,IF(ISNUMBER($J237),$J237,$X237)))</f>
        <v/>
      </c>
      <c r="Z237" s="63">
        <f>IF($T237="","",IF(AND(ISNUMBER($F237),$F237&lt;=IF($Q237=MesCiclo,InicioCiclo,$Q237+MOD(2-WEEKDAY($Q237),7))+27),1,IF(ISNUMBER($K237),$K237,$Y237)))</f>
        <v/>
      </c>
      <c r="AA237" s="63">
        <f>IF($T237="","",IF(AND(ISNUMBER($F237),$F237&lt;=IF($Q237=MesCiclo,InicioCiclo,$Q237+MOD(2-WEEKDAY($Q237),7))+6),1,IF(N($U237)&gt;0,AVERAGEIFS($W$5:$W$1000,$S$5:$S$1000,ROW(),$T$5:$T$1000,"Sub"),$W237)))</f>
        <v/>
      </c>
      <c r="AB237" s="63">
        <f>IF($T237="","",IF(AND(ISNUMBER($F237),$F237&lt;=IF($Q237=MesCiclo,InicioCiclo,$Q237+MOD(2-WEEKDAY($Q237),7))+13),1,IF(N($U237)&gt;0,AVERAGEIFS($X$5:$X$1000,$S$5:$S$1000,ROW(),$T$5:$T$1000,"Sub"),$X237)))</f>
        <v/>
      </c>
      <c r="AC237" s="63">
        <f>IF($T237="","",IF(AND(ISNUMBER($F237),$F237&lt;=IF($Q237=MesCiclo,InicioCiclo,$Q237+MOD(2-WEEKDAY($Q237),7))+20),1,IF(N($U237)&gt;0,AVERAGEIFS($Y$5:$Y$1000,$S$5:$S$1000,ROW(),$T$5:$T$1000,"Sub"),$Y237)))</f>
        <v/>
      </c>
      <c r="AD237" s="63">
        <f>IF($T237="","",IF(AND(ISNUMBER($F237),$F237&lt;=IF($Q237=MesCiclo,InicioCiclo,$Q237+MOD(2-WEEKDAY($Q237),7))+27),1,IF(N($U237)&gt;0,AVERAGEIFS($Z$5:$Z$1000,$S$5:$S$1000,ROW(),$T$5:$T$1000,"Sub"),$Z237)))</f>
        <v/>
      </c>
      <c r="AE237" s="63">
        <f>IF($T237&lt;&gt;"Macro","",IF(COUNTIFS($Q$5:$Q$1000,$Q237,$T$5:$T$1000,"Macro",$G$5:$G$1000,"&gt;0")=0,1/COUNTIFS($Q$5:$Q$1000,$Q237,$T$5:$T$1000,"Macro"),IF(AND(ISNUMBER($G237),N($G237)&gt;0),$G237,SUMIFS($G$5:$G$1000,$Q$5:$Q$1000,$Q237,$T$5:$T$1000,"Macro")/COUNTIFS($Q$5:$Q$1000,$Q237,$T$5:$T$1000,"Macro",$G$5:$G$1000,"&gt;0"))/(COUNTIFS($Q$5:$Q$1000,$Q237,$T$5:$T$1000,"Macro")*SUMIFS($G$5:$G$1000,$Q$5:$Q$1000,$Q237,$T$5:$T$1000,"Macro")/COUNTIFS($Q$5:$Q$1000,$Q237,$T$5:$T$1000,"Macro",$G$5:$G$1000,"&gt;0"))))</f>
        <v/>
      </c>
    </row>
    <row r="238">
      <c r="A238" s="55">
        <f>IF(NOT((COUNTA($B238:$K238)+COUNTA($O238))&gt;0),"",IF($T238="Macro",COUNTIFS($T$5:$T238,"Macro",$Q$5:$Q238,$Q238),IF(N($S238)=0,"?",COUNTIFS(INDEX($T$5:$T$1000,1):INDEX($T$5:$T$1000,$S238-4),"Macro",INDEX($Q$5:$Q$1000,1):INDEX($Q$5:$Q$1000,$S238-4),INDEX($Q$5:$Q$1000,$S238-4))&amp;"."&amp;COUNTIFS($S$5:$S238,$S238,$T$5:$T238,"Sub"))))</f>
        <v/>
      </c>
      <c r="B238" s="56" t="n"/>
      <c r="C238" s="57" t="n"/>
      <c r="D238" s="58" t="n"/>
      <c r="E238" s="58" t="n"/>
      <c r="F238" s="58" t="n"/>
      <c r="G238" s="59" t="n"/>
      <c r="H238" s="59" t="n"/>
      <c r="I238" s="59" t="n"/>
      <c r="J238" s="59" t="n"/>
      <c r="K238" s="59" t="n"/>
      <c r="L238" s="60">
        <f>IF(NOT((COUNTA($B238:$K238)+COUNTA($O238))&gt;0),"",IF(ISNUMBER($F238),1,IF(N($U238)&gt;0,AVERAGEIFS($V$5:$V$1000,$S$5:$S$1000,ROW(),$T$5:$T$1000,"Sub"),$V238)))</f>
        <v/>
      </c>
      <c r="M238" s="55">
        <f>IF($L238="","",IF($L238&gt;=1,"Completado",IF($L238&gt;0,"En curso","Pendiente")))</f>
        <v/>
      </c>
      <c r="N238" s="55">
        <f>IF(NOT((COUNTA($B238:$K238)+COUNTA($O238))&gt;0),"",IF(ISNUMBER($F238),IF(AND(ISNUMBER($E238),$F238&gt;$E238),"Cumplida con "&amp;($F238-$E238)&amp;IF($F238-$E238=1," día"," días")&amp;" de retraso","Cumplida"),IF(N($L238)&gt;=1,"Cumplida",IF(NOT(ISNUMBER($E238)),"Sin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plazo")))))))</f>
        <v/>
      </c>
      <c r="O238" s="57" t="n"/>
      <c r="P238" s="61">
        <f>IF(NOT((COUNTA($B238:$K238)+COUNTA($O238))&gt;0),"",IF((IF($C238="","Falta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",""))="","✔ OK","⚠ "&amp;LEFT(IF($C238="","Falta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",""),LEN(IF($C238="","Falta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",""))-3)))</f>
        <v/>
      </c>
      <c r="Q238" s="62">
        <f>IF(NOT((COUNTA($B238:$K238)+COUNTA($O238))&gt;0),"",IF(AND($T238="Sub",N($S238)&gt;0),IF(ISNUMBER(INDEX($D$5:$D$1000,$S238-4)),DATE(YEAR(INDEX($D$5:$D$1000,$S238-4)),MONTH(INDEX($D$5:$D$1000,$S238-4)),1),IF(ISNUMBER(INDEX($E$5:$E$1000,$S238-4)),DATE(YEAR(INDEX($E$5:$E$1000,$S238-4)),MONTH(INDEX($E$5:$E$1000,$S238-4)),1),MesCiclo)),IF(ISNUMBER($D238),DATE(YEAR($D238),MONTH($D238),1),IF(ISNUMBER($E238),DATE(YEAR($E238),MONTH($E238),1),MesCiclo))))</f>
        <v/>
      </c>
      <c r="R238" s="63">
        <f>IF(OR($Q238="",$Q238&lt;&gt;MesCiclo),"",COUNTIF($Q$5:$Q238,MesCiclo))</f>
        <v/>
      </c>
      <c r="S238" s="63">
        <f>IF($T238="","",IF($T238="Macro",ROW(),IFERROR(LOOKUP(2,1/($T$5:$T238="Macro"),ROW($T$5:$T238)),0)))</f>
        <v/>
      </c>
      <c r="T238" s="63">
        <f>IF(NOT((COUNTA($B238:$K238)+COUNTA($O238))&gt;0),"",IF($B238="Subactividad","Sub","Macro"))</f>
        <v/>
      </c>
      <c r="U238" s="63">
        <f>IF($T238="Macro",COUNTIFS($S$5:$S$1000,ROW(),$T$5:$T$1000,"Sub"),"")</f>
        <v/>
      </c>
      <c r="V238" s="63">
        <f>IF($T238="","",IF(ISNUMBER($F238),1,IFERROR(LOOKUP(2,1/($H238:$K238&lt;&gt;""),$H238:$K238),0)))</f>
        <v/>
      </c>
      <c r="W238" s="63">
        <f>IF($T238="","",IF(AND(ISNUMBER($F238),$F238&lt;=IF($Q238=MesCiclo,InicioCiclo,$Q238+MOD(2-WEEKDAY($Q238),7))+6),1,IF(ISNUMBER($H238),$H238,0)))</f>
        <v/>
      </c>
      <c r="X238" s="63">
        <f>IF($T238="","",IF(AND(ISNUMBER($F238),$F238&lt;=IF($Q238=MesCiclo,InicioCiclo,$Q238+MOD(2-WEEKDAY($Q238),7))+13),1,IF(ISNUMBER($I238),$I238,$W238)))</f>
        <v/>
      </c>
      <c r="Y238" s="63">
        <f>IF($T238="","",IF(AND(ISNUMBER($F238),$F238&lt;=IF($Q238=MesCiclo,InicioCiclo,$Q238+MOD(2-WEEKDAY($Q238),7))+20),1,IF(ISNUMBER($J238),$J238,$X238)))</f>
        <v/>
      </c>
      <c r="Z238" s="63">
        <f>IF($T238="","",IF(AND(ISNUMBER($F238),$F238&lt;=IF($Q238=MesCiclo,InicioCiclo,$Q238+MOD(2-WEEKDAY($Q238),7))+27),1,IF(ISNUMBER($K238),$K238,$Y238)))</f>
        <v/>
      </c>
      <c r="AA238" s="63">
        <f>IF($T238="","",IF(AND(ISNUMBER($F238),$F238&lt;=IF($Q238=MesCiclo,InicioCiclo,$Q238+MOD(2-WEEKDAY($Q238),7))+6),1,IF(N($U238)&gt;0,AVERAGEIFS($W$5:$W$1000,$S$5:$S$1000,ROW(),$T$5:$T$1000,"Sub"),$W238)))</f>
        <v/>
      </c>
      <c r="AB238" s="63">
        <f>IF($T238="","",IF(AND(ISNUMBER($F238),$F238&lt;=IF($Q238=MesCiclo,InicioCiclo,$Q238+MOD(2-WEEKDAY($Q238),7))+13),1,IF(N($U238)&gt;0,AVERAGEIFS($X$5:$X$1000,$S$5:$S$1000,ROW(),$T$5:$T$1000,"Sub"),$X238)))</f>
        <v/>
      </c>
      <c r="AC238" s="63">
        <f>IF($T238="","",IF(AND(ISNUMBER($F238),$F238&lt;=IF($Q238=MesCiclo,InicioCiclo,$Q238+MOD(2-WEEKDAY($Q238),7))+20),1,IF(N($U238)&gt;0,AVERAGEIFS($Y$5:$Y$1000,$S$5:$S$1000,ROW(),$T$5:$T$1000,"Sub"),$Y238)))</f>
        <v/>
      </c>
      <c r="AD238" s="63">
        <f>IF($T238="","",IF(AND(ISNUMBER($F238),$F238&lt;=IF($Q238=MesCiclo,InicioCiclo,$Q238+MOD(2-WEEKDAY($Q238),7))+27),1,IF(N($U238)&gt;0,AVERAGEIFS($Z$5:$Z$1000,$S$5:$S$1000,ROW(),$T$5:$T$1000,"Sub"),$Z238)))</f>
        <v/>
      </c>
      <c r="AE238" s="63">
        <f>IF($T238&lt;&gt;"Macro","",IF(COUNTIFS($Q$5:$Q$1000,$Q238,$T$5:$T$1000,"Macro",$G$5:$G$1000,"&gt;0")=0,1/COUNTIFS($Q$5:$Q$1000,$Q238,$T$5:$T$1000,"Macro"),IF(AND(ISNUMBER($G238),N($G238)&gt;0),$G238,SUMIFS($G$5:$G$1000,$Q$5:$Q$1000,$Q238,$T$5:$T$1000,"Macro")/COUNTIFS($Q$5:$Q$1000,$Q238,$T$5:$T$1000,"Macro",$G$5:$G$1000,"&gt;0"))/(COUNTIFS($Q$5:$Q$1000,$Q238,$T$5:$T$1000,"Macro")*SUMIFS($G$5:$G$1000,$Q$5:$Q$1000,$Q238,$T$5:$T$1000,"Macro")/COUNTIFS($Q$5:$Q$1000,$Q238,$T$5:$T$1000,"Macro",$G$5:$G$1000,"&gt;0"))))</f>
        <v/>
      </c>
    </row>
    <row r="239">
      <c r="A239" s="55">
        <f>IF(NOT((COUNTA($B239:$K239)+COUNTA($O239))&gt;0),"",IF($T239="Macro",COUNTIFS($T$5:$T239,"Macro",$Q$5:$Q239,$Q239),IF(N($S239)=0,"?",COUNTIFS(INDEX($T$5:$T$1000,1):INDEX($T$5:$T$1000,$S239-4),"Macro",INDEX($Q$5:$Q$1000,1):INDEX($Q$5:$Q$1000,$S239-4),INDEX($Q$5:$Q$1000,$S239-4))&amp;"."&amp;COUNTIFS($S$5:$S239,$S239,$T$5:$T239,"Sub"))))</f>
        <v/>
      </c>
      <c r="B239" s="56" t="n"/>
      <c r="C239" s="57" t="n"/>
      <c r="D239" s="58" t="n"/>
      <c r="E239" s="58" t="n"/>
      <c r="F239" s="58" t="n"/>
      <c r="G239" s="59" t="n"/>
      <c r="H239" s="59" t="n"/>
      <c r="I239" s="59" t="n"/>
      <c r="J239" s="59" t="n"/>
      <c r="K239" s="59" t="n"/>
      <c r="L239" s="60">
        <f>IF(NOT((COUNTA($B239:$K239)+COUNTA($O239))&gt;0),"",IF(ISNUMBER($F239),1,IF(N($U239)&gt;0,AVERAGEIFS($V$5:$V$1000,$S$5:$S$1000,ROW(),$T$5:$T$1000,"Sub"),$V239)))</f>
        <v/>
      </c>
      <c r="M239" s="55">
        <f>IF($L239="","",IF($L239&gt;=1,"Completado",IF($L239&gt;0,"En curso","Pendiente")))</f>
        <v/>
      </c>
      <c r="N239" s="55">
        <f>IF(NOT((COUNTA($B239:$K239)+COUNTA($O239))&gt;0),"",IF(ISNUMBER($F239),IF(AND(ISNUMBER($E239),$F239&gt;$E239),"Cumplida con "&amp;($F239-$E239)&amp;IF($F239-$E239=1," día"," días")&amp;" de retraso","Cumplida"),IF(N($L239)&gt;=1,"Cumplida",IF(NOT(ISNUMBER($E239)),"Sin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plazo")))))))</f>
        <v/>
      </c>
      <c r="O239" s="57" t="n"/>
      <c r="P239" s="61">
        <f>IF(NOT((COUNTA($B239:$K239)+COUNTA($O239))&gt;0),"",IF((IF($C239="","Falta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",""))="","✔ OK","⚠ "&amp;LEFT(IF($C239="","Falta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",""),LEN(IF($C239="","Falta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",""))-3)))</f>
        <v/>
      </c>
      <c r="Q239" s="62">
        <f>IF(NOT((COUNTA($B239:$K239)+COUNTA($O239))&gt;0),"",IF(AND($T239="Sub",N($S239)&gt;0),IF(ISNUMBER(INDEX($D$5:$D$1000,$S239-4)),DATE(YEAR(INDEX($D$5:$D$1000,$S239-4)),MONTH(INDEX($D$5:$D$1000,$S239-4)),1),IF(ISNUMBER(INDEX($E$5:$E$1000,$S239-4)),DATE(YEAR(INDEX($E$5:$E$1000,$S239-4)),MONTH(INDEX($E$5:$E$1000,$S239-4)),1),MesCiclo)),IF(ISNUMBER($D239),DATE(YEAR($D239),MONTH($D239),1),IF(ISNUMBER($E239),DATE(YEAR($E239),MONTH($E239),1),MesCiclo))))</f>
        <v/>
      </c>
      <c r="R239" s="63">
        <f>IF(OR($Q239="",$Q239&lt;&gt;MesCiclo),"",COUNTIF($Q$5:$Q239,MesCiclo))</f>
        <v/>
      </c>
      <c r="S239" s="63">
        <f>IF($T239="","",IF($T239="Macro",ROW(),IFERROR(LOOKUP(2,1/($T$5:$T239="Macro"),ROW($T$5:$T239)),0)))</f>
        <v/>
      </c>
      <c r="T239" s="63">
        <f>IF(NOT((COUNTA($B239:$K239)+COUNTA($O239))&gt;0),"",IF($B239="Subactividad","Sub","Macro"))</f>
        <v/>
      </c>
      <c r="U239" s="63">
        <f>IF($T239="Macro",COUNTIFS($S$5:$S$1000,ROW(),$T$5:$T$1000,"Sub"),"")</f>
        <v/>
      </c>
      <c r="V239" s="63">
        <f>IF($T239="","",IF(ISNUMBER($F239),1,IFERROR(LOOKUP(2,1/($H239:$K239&lt;&gt;""),$H239:$K239),0)))</f>
        <v/>
      </c>
      <c r="W239" s="63">
        <f>IF($T239="","",IF(AND(ISNUMBER($F239),$F239&lt;=IF($Q239=MesCiclo,InicioCiclo,$Q239+MOD(2-WEEKDAY($Q239),7))+6),1,IF(ISNUMBER($H239),$H239,0)))</f>
        <v/>
      </c>
      <c r="X239" s="63">
        <f>IF($T239="","",IF(AND(ISNUMBER($F239),$F239&lt;=IF($Q239=MesCiclo,InicioCiclo,$Q239+MOD(2-WEEKDAY($Q239),7))+13),1,IF(ISNUMBER($I239),$I239,$W239)))</f>
        <v/>
      </c>
      <c r="Y239" s="63">
        <f>IF($T239="","",IF(AND(ISNUMBER($F239),$F239&lt;=IF($Q239=MesCiclo,InicioCiclo,$Q239+MOD(2-WEEKDAY($Q239),7))+20),1,IF(ISNUMBER($J239),$J239,$X239)))</f>
        <v/>
      </c>
      <c r="Z239" s="63">
        <f>IF($T239="","",IF(AND(ISNUMBER($F239),$F239&lt;=IF($Q239=MesCiclo,InicioCiclo,$Q239+MOD(2-WEEKDAY($Q239),7))+27),1,IF(ISNUMBER($K239),$K239,$Y239)))</f>
        <v/>
      </c>
      <c r="AA239" s="63">
        <f>IF($T239="","",IF(AND(ISNUMBER($F239),$F239&lt;=IF($Q239=MesCiclo,InicioCiclo,$Q239+MOD(2-WEEKDAY($Q239),7))+6),1,IF(N($U239)&gt;0,AVERAGEIFS($W$5:$W$1000,$S$5:$S$1000,ROW(),$T$5:$T$1000,"Sub"),$W239)))</f>
        <v/>
      </c>
      <c r="AB239" s="63">
        <f>IF($T239="","",IF(AND(ISNUMBER($F239),$F239&lt;=IF($Q239=MesCiclo,InicioCiclo,$Q239+MOD(2-WEEKDAY($Q239),7))+13),1,IF(N($U239)&gt;0,AVERAGEIFS($X$5:$X$1000,$S$5:$S$1000,ROW(),$T$5:$T$1000,"Sub"),$X239)))</f>
        <v/>
      </c>
      <c r="AC239" s="63">
        <f>IF($T239="","",IF(AND(ISNUMBER($F239),$F239&lt;=IF($Q239=MesCiclo,InicioCiclo,$Q239+MOD(2-WEEKDAY($Q239),7))+20),1,IF(N($U239)&gt;0,AVERAGEIFS($Y$5:$Y$1000,$S$5:$S$1000,ROW(),$T$5:$T$1000,"Sub"),$Y239)))</f>
        <v/>
      </c>
      <c r="AD239" s="63">
        <f>IF($T239="","",IF(AND(ISNUMBER($F239),$F239&lt;=IF($Q239=MesCiclo,InicioCiclo,$Q239+MOD(2-WEEKDAY($Q239),7))+27),1,IF(N($U239)&gt;0,AVERAGEIFS($Z$5:$Z$1000,$S$5:$S$1000,ROW(),$T$5:$T$1000,"Sub"),$Z239)))</f>
        <v/>
      </c>
      <c r="AE239" s="63">
        <f>IF($T239&lt;&gt;"Macro","",IF(COUNTIFS($Q$5:$Q$1000,$Q239,$T$5:$T$1000,"Macro",$G$5:$G$1000,"&gt;0")=0,1/COUNTIFS($Q$5:$Q$1000,$Q239,$T$5:$T$1000,"Macro"),IF(AND(ISNUMBER($G239),N($G239)&gt;0),$G239,SUMIFS($G$5:$G$1000,$Q$5:$Q$1000,$Q239,$T$5:$T$1000,"Macro")/COUNTIFS($Q$5:$Q$1000,$Q239,$T$5:$T$1000,"Macro",$G$5:$G$1000,"&gt;0"))/(COUNTIFS($Q$5:$Q$1000,$Q239,$T$5:$T$1000,"Macro")*SUMIFS($G$5:$G$1000,$Q$5:$Q$1000,$Q239,$T$5:$T$1000,"Macro")/COUNTIFS($Q$5:$Q$1000,$Q239,$T$5:$T$1000,"Macro",$G$5:$G$1000,"&gt;0"))))</f>
        <v/>
      </c>
    </row>
    <row r="240">
      <c r="A240" s="55">
        <f>IF(NOT((COUNTA($B240:$K240)+COUNTA($O240))&gt;0),"",IF($T240="Macro",COUNTIFS($T$5:$T240,"Macro",$Q$5:$Q240,$Q240),IF(N($S240)=0,"?",COUNTIFS(INDEX($T$5:$T$1000,1):INDEX($T$5:$T$1000,$S240-4),"Macro",INDEX($Q$5:$Q$1000,1):INDEX($Q$5:$Q$1000,$S240-4),INDEX($Q$5:$Q$1000,$S240-4))&amp;"."&amp;COUNTIFS($S$5:$S240,$S240,$T$5:$T240,"Sub"))))</f>
        <v/>
      </c>
      <c r="B240" s="56" t="n"/>
      <c r="C240" s="57" t="n"/>
      <c r="D240" s="58" t="n"/>
      <c r="E240" s="58" t="n"/>
      <c r="F240" s="58" t="n"/>
      <c r="G240" s="59" t="n"/>
      <c r="H240" s="59" t="n"/>
      <c r="I240" s="59" t="n"/>
      <c r="J240" s="59" t="n"/>
      <c r="K240" s="59" t="n"/>
      <c r="L240" s="60">
        <f>IF(NOT((COUNTA($B240:$K240)+COUNTA($O240))&gt;0),"",IF(ISNUMBER($F240),1,IF(N($U240)&gt;0,AVERAGEIFS($V$5:$V$1000,$S$5:$S$1000,ROW(),$T$5:$T$1000,"Sub"),$V240)))</f>
        <v/>
      </c>
      <c r="M240" s="55">
        <f>IF($L240="","",IF($L240&gt;=1,"Completado",IF($L240&gt;0,"En curso","Pendiente")))</f>
        <v/>
      </c>
      <c r="N240" s="55">
        <f>IF(NOT((COUNTA($B240:$K240)+COUNTA($O240))&gt;0),"",IF(ISNUMBER($F240),IF(AND(ISNUMBER($E240),$F240&gt;$E240),"Cumplida con "&amp;($F240-$E240)&amp;IF($F240-$E240=1," día"," días")&amp;" de retraso","Cumplida"),IF(N($L240)&gt;=1,"Cumplida",IF(NOT(ISNUMBER($E240)),"Sin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plazo")))))))</f>
        <v/>
      </c>
      <c r="O240" s="57" t="n"/>
      <c r="P240" s="61">
        <f>IF(NOT((COUNTA($B240:$K240)+COUNTA($O240))&gt;0),"",IF((IF($C240="","Falta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",""))="","✔ OK","⚠ "&amp;LEFT(IF($C240="","Falta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",""),LEN(IF($C240="","Falta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",""))-3)))</f>
        <v/>
      </c>
      <c r="Q240" s="62">
        <f>IF(NOT((COUNTA($B240:$K240)+COUNTA($O240))&gt;0),"",IF(AND($T240="Sub",N($S240)&gt;0),IF(ISNUMBER(INDEX($D$5:$D$1000,$S240-4)),DATE(YEAR(INDEX($D$5:$D$1000,$S240-4)),MONTH(INDEX($D$5:$D$1000,$S240-4)),1),IF(ISNUMBER(INDEX($E$5:$E$1000,$S240-4)),DATE(YEAR(INDEX($E$5:$E$1000,$S240-4)),MONTH(INDEX($E$5:$E$1000,$S240-4)),1),MesCiclo)),IF(ISNUMBER($D240),DATE(YEAR($D240),MONTH($D240),1),IF(ISNUMBER($E240),DATE(YEAR($E240),MONTH($E240),1),MesCiclo))))</f>
        <v/>
      </c>
      <c r="R240" s="63">
        <f>IF(OR($Q240="",$Q240&lt;&gt;MesCiclo),"",COUNTIF($Q$5:$Q240,MesCiclo))</f>
        <v/>
      </c>
      <c r="S240" s="63">
        <f>IF($T240="","",IF($T240="Macro",ROW(),IFERROR(LOOKUP(2,1/($T$5:$T240="Macro"),ROW($T$5:$T240)),0)))</f>
        <v/>
      </c>
      <c r="T240" s="63">
        <f>IF(NOT((COUNTA($B240:$K240)+COUNTA($O240))&gt;0),"",IF($B240="Subactividad","Sub","Macro"))</f>
        <v/>
      </c>
      <c r="U240" s="63">
        <f>IF($T240="Macro",COUNTIFS($S$5:$S$1000,ROW(),$T$5:$T$1000,"Sub"),"")</f>
        <v/>
      </c>
      <c r="V240" s="63">
        <f>IF($T240="","",IF(ISNUMBER($F240),1,IFERROR(LOOKUP(2,1/($H240:$K240&lt;&gt;""),$H240:$K240),0)))</f>
        <v/>
      </c>
      <c r="W240" s="63">
        <f>IF($T240="","",IF(AND(ISNUMBER($F240),$F240&lt;=IF($Q240=MesCiclo,InicioCiclo,$Q240+MOD(2-WEEKDAY($Q240),7))+6),1,IF(ISNUMBER($H240),$H240,0)))</f>
        <v/>
      </c>
      <c r="X240" s="63">
        <f>IF($T240="","",IF(AND(ISNUMBER($F240),$F240&lt;=IF($Q240=MesCiclo,InicioCiclo,$Q240+MOD(2-WEEKDAY($Q240),7))+13),1,IF(ISNUMBER($I240),$I240,$W240)))</f>
        <v/>
      </c>
      <c r="Y240" s="63">
        <f>IF($T240="","",IF(AND(ISNUMBER($F240),$F240&lt;=IF($Q240=MesCiclo,InicioCiclo,$Q240+MOD(2-WEEKDAY($Q240),7))+20),1,IF(ISNUMBER($J240),$J240,$X240)))</f>
        <v/>
      </c>
      <c r="Z240" s="63">
        <f>IF($T240="","",IF(AND(ISNUMBER($F240),$F240&lt;=IF($Q240=MesCiclo,InicioCiclo,$Q240+MOD(2-WEEKDAY($Q240),7))+27),1,IF(ISNUMBER($K240),$K240,$Y240)))</f>
        <v/>
      </c>
      <c r="AA240" s="63">
        <f>IF($T240="","",IF(AND(ISNUMBER($F240),$F240&lt;=IF($Q240=MesCiclo,InicioCiclo,$Q240+MOD(2-WEEKDAY($Q240),7))+6),1,IF(N($U240)&gt;0,AVERAGEIFS($W$5:$W$1000,$S$5:$S$1000,ROW(),$T$5:$T$1000,"Sub"),$W240)))</f>
        <v/>
      </c>
      <c r="AB240" s="63">
        <f>IF($T240="","",IF(AND(ISNUMBER($F240),$F240&lt;=IF($Q240=MesCiclo,InicioCiclo,$Q240+MOD(2-WEEKDAY($Q240),7))+13),1,IF(N($U240)&gt;0,AVERAGEIFS($X$5:$X$1000,$S$5:$S$1000,ROW(),$T$5:$T$1000,"Sub"),$X240)))</f>
        <v/>
      </c>
      <c r="AC240" s="63">
        <f>IF($T240="","",IF(AND(ISNUMBER($F240),$F240&lt;=IF($Q240=MesCiclo,InicioCiclo,$Q240+MOD(2-WEEKDAY($Q240),7))+20),1,IF(N($U240)&gt;0,AVERAGEIFS($Y$5:$Y$1000,$S$5:$S$1000,ROW(),$T$5:$T$1000,"Sub"),$Y240)))</f>
        <v/>
      </c>
      <c r="AD240" s="63">
        <f>IF($T240="","",IF(AND(ISNUMBER($F240),$F240&lt;=IF($Q240=MesCiclo,InicioCiclo,$Q240+MOD(2-WEEKDAY($Q240),7))+27),1,IF(N($U240)&gt;0,AVERAGEIFS($Z$5:$Z$1000,$S$5:$S$1000,ROW(),$T$5:$T$1000,"Sub"),$Z240)))</f>
        <v/>
      </c>
      <c r="AE240" s="63">
        <f>IF($T240&lt;&gt;"Macro","",IF(COUNTIFS($Q$5:$Q$1000,$Q240,$T$5:$T$1000,"Macro",$G$5:$G$1000,"&gt;0")=0,1/COUNTIFS($Q$5:$Q$1000,$Q240,$T$5:$T$1000,"Macro"),IF(AND(ISNUMBER($G240),N($G240)&gt;0),$G240,SUMIFS($G$5:$G$1000,$Q$5:$Q$1000,$Q240,$T$5:$T$1000,"Macro")/COUNTIFS($Q$5:$Q$1000,$Q240,$T$5:$T$1000,"Macro",$G$5:$G$1000,"&gt;0"))/(COUNTIFS($Q$5:$Q$1000,$Q240,$T$5:$T$1000,"Macro")*SUMIFS($G$5:$G$1000,$Q$5:$Q$1000,$Q240,$T$5:$T$1000,"Macro")/COUNTIFS($Q$5:$Q$1000,$Q240,$T$5:$T$1000,"Macro",$G$5:$G$1000,"&gt;0"))))</f>
        <v/>
      </c>
    </row>
    <row r="241">
      <c r="A241" s="55">
        <f>IF(NOT((COUNTA($B241:$K241)+COUNTA($O241))&gt;0),"",IF($T241="Macro",COUNTIFS($T$5:$T241,"Macro",$Q$5:$Q241,$Q241),IF(N($S241)=0,"?",COUNTIFS(INDEX($T$5:$T$1000,1):INDEX($T$5:$T$1000,$S241-4),"Macro",INDEX($Q$5:$Q$1000,1):INDEX($Q$5:$Q$1000,$S241-4),INDEX($Q$5:$Q$1000,$S241-4))&amp;"."&amp;COUNTIFS($S$5:$S241,$S241,$T$5:$T241,"Sub"))))</f>
        <v/>
      </c>
      <c r="B241" s="56" t="n"/>
      <c r="C241" s="57" t="n"/>
      <c r="D241" s="58" t="n"/>
      <c r="E241" s="58" t="n"/>
      <c r="F241" s="58" t="n"/>
      <c r="G241" s="59" t="n"/>
      <c r="H241" s="59" t="n"/>
      <c r="I241" s="59" t="n"/>
      <c r="J241" s="59" t="n"/>
      <c r="K241" s="59" t="n"/>
      <c r="L241" s="60">
        <f>IF(NOT((COUNTA($B241:$K241)+COUNTA($O241))&gt;0),"",IF(ISNUMBER($F241),1,IF(N($U241)&gt;0,AVERAGEIFS($V$5:$V$1000,$S$5:$S$1000,ROW(),$T$5:$T$1000,"Sub"),$V241)))</f>
        <v/>
      </c>
      <c r="M241" s="55">
        <f>IF($L241="","",IF($L241&gt;=1,"Completado",IF($L241&gt;0,"En curso","Pendiente")))</f>
        <v/>
      </c>
      <c r="N241" s="55">
        <f>IF(NOT((COUNTA($B241:$K241)+COUNTA($O241))&gt;0),"",IF(ISNUMBER($F241),IF(AND(ISNUMBER($E241),$F241&gt;$E241),"Cumplida con "&amp;($F241-$E241)&amp;IF($F241-$E241=1," día"," días")&amp;" de retraso","Cumplida"),IF(N($L241)&gt;=1,"Cumplida",IF(NOT(ISNUMBER($E241)),"Sin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plazo")))))))</f>
        <v/>
      </c>
      <c r="O241" s="57" t="n"/>
      <c r="P241" s="61">
        <f>IF(NOT((COUNTA($B241:$K241)+COUNTA($O241))&gt;0),"",IF((IF($C241="","Falta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",""))="","✔ OK","⚠ "&amp;LEFT(IF($C241="","Falta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",""),LEN(IF($C241="","Falta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",""))-3)))</f>
        <v/>
      </c>
      <c r="Q241" s="62">
        <f>IF(NOT((COUNTA($B241:$K241)+COUNTA($O241))&gt;0),"",IF(AND($T241="Sub",N($S241)&gt;0),IF(ISNUMBER(INDEX($D$5:$D$1000,$S241-4)),DATE(YEAR(INDEX($D$5:$D$1000,$S241-4)),MONTH(INDEX($D$5:$D$1000,$S241-4)),1),IF(ISNUMBER(INDEX($E$5:$E$1000,$S241-4)),DATE(YEAR(INDEX($E$5:$E$1000,$S241-4)),MONTH(INDEX($E$5:$E$1000,$S241-4)),1),MesCiclo)),IF(ISNUMBER($D241),DATE(YEAR($D241),MONTH($D241),1),IF(ISNUMBER($E241),DATE(YEAR($E241),MONTH($E241),1),MesCiclo))))</f>
        <v/>
      </c>
      <c r="R241" s="63">
        <f>IF(OR($Q241="",$Q241&lt;&gt;MesCiclo),"",COUNTIF($Q$5:$Q241,MesCiclo))</f>
        <v/>
      </c>
      <c r="S241" s="63">
        <f>IF($T241="","",IF($T241="Macro",ROW(),IFERROR(LOOKUP(2,1/($T$5:$T241="Macro"),ROW($T$5:$T241)),0)))</f>
        <v/>
      </c>
      <c r="T241" s="63">
        <f>IF(NOT((COUNTA($B241:$K241)+COUNTA($O241))&gt;0),"",IF($B241="Subactividad","Sub","Macro"))</f>
        <v/>
      </c>
      <c r="U241" s="63">
        <f>IF($T241="Macro",COUNTIFS($S$5:$S$1000,ROW(),$T$5:$T$1000,"Sub"),"")</f>
        <v/>
      </c>
      <c r="V241" s="63">
        <f>IF($T241="","",IF(ISNUMBER($F241),1,IFERROR(LOOKUP(2,1/($H241:$K241&lt;&gt;""),$H241:$K241),0)))</f>
        <v/>
      </c>
      <c r="W241" s="63">
        <f>IF($T241="","",IF(AND(ISNUMBER($F241),$F241&lt;=IF($Q241=MesCiclo,InicioCiclo,$Q241+MOD(2-WEEKDAY($Q241),7))+6),1,IF(ISNUMBER($H241),$H241,0)))</f>
        <v/>
      </c>
      <c r="X241" s="63">
        <f>IF($T241="","",IF(AND(ISNUMBER($F241),$F241&lt;=IF($Q241=MesCiclo,InicioCiclo,$Q241+MOD(2-WEEKDAY($Q241),7))+13),1,IF(ISNUMBER($I241),$I241,$W241)))</f>
        <v/>
      </c>
      <c r="Y241" s="63">
        <f>IF($T241="","",IF(AND(ISNUMBER($F241),$F241&lt;=IF($Q241=MesCiclo,InicioCiclo,$Q241+MOD(2-WEEKDAY($Q241),7))+20),1,IF(ISNUMBER($J241),$J241,$X241)))</f>
        <v/>
      </c>
      <c r="Z241" s="63">
        <f>IF($T241="","",IF(AND(ISNUMBER($F241),$F241&lt;=IF($Q241=MesCiclo,InicioCiclo,$Q241+MOD(2-WEEKDAY($Q241),7))+27),1,IF(ISNUMBER($K241),$K241,$Y241)))</f>
        <v/>
      </c>
      <c r="AA241" s="63">
        <f>IF($T241="","",IF(AND(ISNUMBER($F241),$F241&lt;=IF($Q241=MesCiclo,InicioCiclo,$Q241+MOD(2-WEEKDAY($Q241),7))+6),1,IF(N($U241)&gt;0,AVERAGEIFS($W$5:$W$1000,$S$5:$S$1000,ROW(),$T$5:$T$1000,"Sub"),$W241)))</f>
        <v/>
      </c>
      <c r="AB241" s="63">
        <f>IF($T241="","",IF(AND(ISNUMBER($F241),$F241&lt;=IF($Q241=MesCiclo,InicioCiclo,$Q241+MOD(2-WEEKDAY($Q241),7))+13),1,IF(N($U241)&gt;0,AVERAGEIFS($X$5:$X$1000,$S$5:$S$1000,ROW(),$T$5:$T$1000,"Sub"),$X241)))</f>
        <v/>
      </c>
      <c r="AC241" s="63">
        <f>IF($T241="","",IF(AND(ISNUMBER($F241),$F241&lt;=IF($Q241=MesCiclo,InicioCiclo,$Q241+MOD(2-WEEKDAY($Q241),7))+20),1,IF(N($U241)&gt;0,AVERAGEIFS($Y$5:$Y$1000,$S$5:$S$1000,ROW(),$T$5:$T$1000,"Sub"),$Y241)))</f>
        <v/>
      </c>
      <c r="AD241" s="63">
        <f>IF($T241="","",IF(AND(ISNUMBER($F241),$F241&lt;=IF($Q241=MesCiclo,InicioCiclo,$Q241+MOD(2-WEEKDAY($Q241),7))+27),1,IF(N($U241)&gt;0,AVERAGEIFS($Z$5:$Z$1000,$S$5:$S$1000,ROW(),$T$5:$T$1000,"Sub"),$Z241)))</f>
        <v/>
      </c>
      <c r="AE241" s="63">
        <f>IF($T241&lt;&gt;"Macro","",IF(COUNTIFS($Q$5:$Q$1000,$Q241,$T$5:$T$1000,"Macro",$G$5:$G$1000,"&gt;0")=0,1/COUNTIFS($Q$5:$Q$1000,$Q241,$T$5:$T$1000,"Macro"),IF(AND(ISNUMBER($G241),N($G241)&gt;0),$G241,SUMIFS($G$5:$G$1000,$Q$5:$Q$1000,$Q241,$T$5:$T$1000,"Macro")/COUNTIFS($Q$5:$Q$1000,$Q241,$T$5:$T$1000,"Macro",$G$5:$G$1000,"&gt;0"))/(COUNTIFS($Q$5:$Q$1000,$Q241,$T$5:$T$1000,"Macro")*SUMIFS($G$5:$G$1000,$Q$5:$Q$1000,$Q241,$T$5:$T$1000,"Macro")/COUNTIFS($Q$5:$Q$1000,$Q241,$T$5:$T$1000,"Macro",$G$5:$G$1000,"&gt;0"))))</f>
        <v/>
      </c>
    </row>
    <row r="242">
      <c r="A242" s="55">
        <f>IF(NOT((COUNTA($B242:$K242)+COUNTA($O242))&gt;0),"",IF($T242="Macro",COUNTIFS($T$5:$T242,"Macro",$Q$5:$Q242,$Q242),IF(N($S242)=0,"?",COUNTIFS(INDEX($T$5:$T$1000,1):INDEX($T$5:$T$1000,$S242-4),"Macro",INDEX($Q$5:$Q$1000,1):INDEX($Q$5:$Q$1000,$S242-4),INDEX($Q$5:$Q$1000,$S242-4))&amp;"."&amp;COUNTIFS($S$5:$S242,$S242,$T$5:$T242,"Sub"))))</f>
        <v/>
      </c>
      <c r="B242" s="56" t="n"/>
      <c r="C242" s="57" t="n"/>
      <c r="D242" s="58" t="n"/>
      <c r="E242" s="58" t="n"/>
      <c r="F242" s="58" t="n"/>
      <c r="G242" s="59" t="n"/>
      <c r="H242" s="59" t="n"/>
      <c r="I242" s="59" t="n"/>
      <c r="J242" s="59" t="n"/>
      <c r="K242" s="59" t="n"/>
      <c r="L242" s="60">
        <f>IF(NOT((COUNTA($B242:$K242)+COUNTA($O242))&gt;0),"",IF(ISNUMBER($F242),1,IF(N($U242)&gt;0,AVERAGEIFS($V$5:$V$1000,$S$5:$S$1000,ROW(),$T$5:$T$1000,"Sub"),$V242)))</f>
        <v/>
      </c>
      <c r="M242" s="55">
        <f>IF($L242="","",IF($L242&gt;=1,"Completado",IF($L242&gt;0,"En curso","Pendiente")))</f>
        <v/>
      </c>
      <c r="N242" s="55">
        <f>IF(NOT((COUNTA($B242:$K242)+COUNTA($O242))&gt;0),"",IF(ISNUMBER($F242),IF(AND(ISNUMBER($E242),$F242&gt;$E242),"Cumplida con "&amp;($F242-$E242)&amp;IF($F242-$E242=1," día"," días")&amp;" de retraso","Cumplida"),IF(N($L242)&gt;=1,"Cumplida",IF(NOT(ISNUMBER($E242)),"Sin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plazo")))))))</f>
        <v/>
      </c>
      <c r="O242" s="57" t="n"/>
      <c r="P242" s="61">
        <f>IF(NOT((COUNTA($B242:$K242)+COUNTA($O242))&gt;0),"",IF((IF($C242="","Falta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",""))="","✔ OK","⚠ "&amp;LEFT(IF($C242="","Falta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",""),LEN(IF($C242="","Falta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",""))-3)))</f>
        <v/>
      </c>
      <c r="Q242" s="62">
        <f>IF(NOT((COUNTA($B242:$K242)+COUNTA($O242))&gt;0),"",IF(AND($T242="Sub",N($S242)&gt;0),IF(ISNUMBER(INDEX($D$5:$D$1000,$S242-4)),DATE(YEAR(INDEX($D$5:$D$1000,$S242-4)),MONTH(INDEX($D$5:$D$1000,$S242-4)),1),IF(ISNUMBER(INDEX($E$5:$E$1000,$S242-4)),DATE(YEAR(INDEX($E$5:$E$1000,$S242-4)),MONTH(INDEX($E$5:$E$1000,$S242-4)),1),MesCiclo)),IF(ISNUMBER($D242),DATE(YEAR($D242),MONTH($D242),1),IF(ISNUMBER($E242),DATE(YEAR($E242),MONTH($E242),1),MesCiclo))))</f>
        <v/>
      </c>
      <c r="R242" s="63">
        <f>IF(OR($Q242="",$Q242&lt;&gt;MesCiclo),"",COUNTIF($Q$5:$Q242,MesCiclo))</f>
        <v/>
      </c>
      <c r="S242" s="63">
        <f>IF($T242="","",IF($T242="Macro",ROW(),IFERROR(LOOKUP(2,1/($T$5:$T242="Macro"),ROW($T$5:$T242)),0)))</f>
        <v/>
      </c>
      <c r="T242" s="63">
        <f>IF(NOT((COUNTA($B242:$K242)+COUNTA($O242))&gt;0),"",IF($B242="Subactividad","Sub","Macro"))</f>
        <v/>
      </c>
      <c r="U242" s="63">
        <f>IF($T242="Macro",COUNTIFS($S$5:$S$1000,ROW(),$T$5:$T$1000,"Sub"),"")</f>
        <v/>
      </c>
      <c r="V242" s="63">
        <f>IF($T242="","",IF(ISNUMBER($F242),1,IFERROR(LOOKUP(2,1/($H242:$K242&lt;&gt;""),$H242:$K242),0)))</f>
        <v/>
      </c>
      <c r="W242" s="63">
        <f>IF($T242="","",IF(AND(ISNUMBER($F242),$F242&lt;=IF($Q242=MesCiclo,InicioCiclo,$Q242+MOD(2-WEEKDAY($Q242),7))+6),1,IF(ISNUMBER($H242),$H242,0)))</f>
        <v/>
      </c>
      <c r="X242" s="63">
        <f>IF($T242="","",IF(AND(ISNUMBER($F242),$F242&lt;=IF($Q242=MesCiclo,InicioCiclo,$Q242+MOD(2-WEEKDAY($Q242),7))+13),1,IF(ISNUMBER($I242),$I242,$W242)))</f>
        <v/>
      </c>
      <c r="Y242" s="63">
        <f>IF($T242="","",IF(AND(ISNUMBER($F242),$F242&lt;=IF($Q242=MesCiclo,InicioCiclo,$Q242+MOD(2-WEEKDAY($Q242),7))+20),1,IF(ISNUMBER($J242),$J242,$X242)))</f>
        <v/>
      </c>
      <c r="Z242" s="63">
        <f>IF($T242="","",IF(AND(ISNUMBER($F242),$F242&lt;=IF($Q242=MesCiclo,InicioCiclo,$Q242+MOD(2-WEEKDAY($Q242),7))+27),1,IF(ISNUMBER($K242),$K242,$Y242)))</f>
        <v/>
      </c>
      <c r="AA242" s="63">
        <f>IF($T242="","",IF(AND(ISNUMBER($F242),$F242&lt;=IF($Q242=MesCiclo,InicioCiclo,$Q242+MOD(2-WEEKDAY($Q242),7))+6),1,IF(N($U242)&gt;0,AVERAGEIFS($W$5:$W$1000,$S$5:$S$1000,ROW(),$T$5:$T$1000,"Sub"),$W242)))</f>
        <v/>
      </c>
      <c r="AB242" s="63">
        <f>IF($T242="","",IF(AND(ISNUMBER($F242),$F242&lt;=IF($Q242=MesCiclo,InicioCiclo,$Q242+MOD(2-WEEKDAY($Q242),7))+13),1,IF(N($U242)&gt;0,AVERAGEIFS($X$5:$X$1000,$S$5:$S$1000,ROW(),$T$5:$T$1000,"Sub"),$X242)))</f>
        <v/>
      </c>
      <c r="AC242" s="63">
        <f>IF($T242="","",IF(AND(ISNUMBER($F242),$F242&lt;=IF($Q242=MesCiclo,InicioCiclo,$Q242+MOD(2-WEEKDAY($Q242),7))+20),1,IF(N($U242)&gt;0,AVERAGEIFS($Y$5:$Y$1000,$S$5:$S$1000,ROW(),$T$5:$T$1000,"Sub"),$Y242)))</f>
        <v/>
      </c>
      <c r="AD242" s="63">
        <f>IF($T242="","",IF(AND(ISNUMBER($F242),$F242&lt;=IF($Q242=MesCiclo,InicioCiclo,$Q242+MOD(2-WEEKDAY($Q242),7))+27),1,IF(N($U242)&gt;0,AVERAGEIFS($Z$5:$Z$1000,$S$5:$S$1000,ROW(),$T$5:$T$1000,"Sub"),$Z242)))</f>
        <v/>
      </c>
      <c r="AE242" s="63">
        <f>IF($T242&lt;&gt;"Macro","",IF(COUNTIFS($Q$5:$Q$1000,$Q242,$T$5:$T$1000,"Macro",$G$5:$G$1000,"&gt;0")=0,1/COUNTIFS($Q$5:$Q$1000,$Q242,$T$5:$T$1000,"Macro"),IF(AND(ISNUMBER($G242),N($G242)&gt;0),$G242,SUMIFS($G$5:$G$1000,$Q$5:$Q$1000,$Q242,$T$5:$T$1000,"Macro")/COUNTIFS($Q$5:$Q$1000,$Q242,$T$5:$T$1000,"Macro",$G$5:$G$1000,"&gt;0"))/(COUNTIFS($Q$5:$Q$1000,$Q242,$T$5:$T$1000,"Macro")*SUMIFS($G$5:$G$1000,$Q$5:$Q$1000,$Q242,$T$5:$T$1000,"Macro")/COUNTIFS($Q$5:$Q$1000,$Q242,$T$5:$T$1000,"Macro",$G$5:$G$1000,"&gt;0"))))</f>
        <v/>
      </c>
    </row>
    <row r="243">
      <c r="A243" s="55">
        <f>IF(NOT((COUNTA($B243:$K243)+COUNTA($O243))&gt;0),"",IF($T243="Macro",COUNTIFS($T$5:$T243,"Macro",$Q$5:$Q243,$Q243),IF(N($S243)=0,"?",COUNTIFS(INDEX($T$5:$T$1000,1):INDEX($T$5:$T$1000,$S243-4),"Macro",INDEX($Q$5:$Q$1000,1):INDEX($Q$5:$Q$1000,$S243-4),INDEX($Q$5:$Q$1000,$S243-4))&amp;"."&amp;COUNTIFS($S$5:$S243,$S243,$T$5:$T243,"Sub"))))</f>
        <v/>
      </c>
      <c r="B243" s="56" t="n"/>
      <c r="C243" s="57" t="n"/>
      <c r="D243" s="58" t="n"/>
      <c r="E243" s="58" t="n"/>
      <c r="F243" s="58" t="n"/>
      <c r="G243" s="59" t="n"/>
      <c r="H243" s="59" t="n"/>
      <c r="I243" s="59" t="n"/>
      <c r="J243" s="59" t="n"/>
      <c r="K243" s="59" t="n"/>
      <c r="L243" s="60">
        <f>IF(NOT((COUNTA($B243:$K243)+COUNTA($O243))&gt;0),"",IF(ISNUMBER($F243),1,IF(N($U243)&gt;0,AVERAGEIFS($V$5:$V$1000,$S$5:$S$1000,ROW(),$T$5:$T$1000,"Sub"),$V243)))</f>
        <v/>
      </c>
      <c r="M243" s="55">
        <f>IF($L243="","",IF($L243&gt;=1,"Completado",IF($L243&gt;0,"En curso","Pendiente")))</f>
        <v/>
      </c>
      <c r="N243" s="55">
        <f>IF(NOT((COUNTA($B243:$K243)+COUNTA($O243))&gt;0),"",IF(ISNUMBER($F243),IF(AND(ISNUMBER($E243),$F243&gt;$E243),"Cumplida con "&amp;($F243-$E243)&amp;IF($F243-$E243=1," día"," días")&amp;" de retraso","Cumplida"),IF(N($L243)&gt;=1,"Cumplida",IF(NOT(ISNUMBER($E243)),"Sin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plazo")))))))</f>
        <v/>
      </c>
      <c r="O243" s="57" t="n"/>
      <c r="P243" s="61">
        <f>IF(NOT((COUNTA($B243:$K243)+COUNTA($O243))&gt;0),"",IF((IF($C243="","Falta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",""))="","✔ OK","⚠ "&amp;LEFT(IF($C243="","Falta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",""),LEN(IF($C243="","Falta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",""))-3)))</f>
        <v/>
      </c>
      <c r="Q243" s="62">
        <f>IF(NOT((COUNTA($B243:$K243)+COUNTA($O243))&gt;0),"",IF(AND($T243="Sub",N($S243)&gt;0),IF(ISNUMBER(INDEX($D$5:$D$1000,$S243-4)),DATE(YEAR(INDEX($D$5:$D$1000,$S243-4)),MONTH(INDEX($D$5:$D$1000,$S243-4)),1),IF(ISNUMBER(INDEX($E$5:$E$1000,$S243-4)),DATE(YEAR(INDEX($E$5:$E$1000,$S243-4)),MONTH(INDEX($E$5:$E$1000,$S243-4)),1),MesCiclo)),IF(ISNUMBER($D243),DATE(YEAR($D243),MONTH($D243),1),IF(ISNUMBER($E243),DATE(YEAR($E243),MONTH($E243),1),MesCiclo))))</f>
        <v/>
      </c>
      <c r="R243" s="63">
        <f>IF(OR($Q243="",$Q243&lt;&gt;MesCiclo),"",COUNTIF($Q$5:$Q243,MesCiclo))</f>
        <v/>
      </c>
      <c r="S243" s="63">
        <f>IF($T243="","",IF($T243="Macro",ROW(),IFERROR(LOOKUP(2,1/($T$5:$T243="Macro"),ROW($T$5:$T243)),0)))</f>
        <v/>
      </c>
      <c r="T243" s="63">
        <f>IF(NOT((COUNTA($B243:$K243)+COUNTA($O243))&gt;0),"",IF($B243="Subactividad","Sub","Macro"))</f>
        <v/>
      </c>
      <c r="U243" s="63">
        <f>IF($T243="Macro",COUNTIFS($S$5:$S$1000,ROW(),$T$5:$T$1000,"Sub"),"")</f>
        <v/>
      </c>
      <c r="V243" s="63">
        <f>IF($T243="","",IF(ISNUMBER($F243),1,IFERROR(LOOKUP(2,1/($H243:$K243&lt;&gt;""),$H243:$K243),0)))</f>
        <v/>
      </c>
      <c r="W243" s="63">
        <f>IF($T243="","",IF(AND(ISNUMBER($F243),$F243&lt;=IF($Q243=MesCiclo,InicioCiclo,$Q243+MOD(2-WEEKDAY($Q243),7))+6),1,IF(ISNUMBER($H243),$H243,0)))</f>
        <v/>
      </c>
      <c r="X243" s="63">
        <f>IF($T243="","",IF(AND(ISNUMBER($F243),$F243&lt;=IF($Q243=MesCiclo,InicioCiclo,$Q243+MOD(2-WEEKDAY($Q243),7))+13),1,IF(ISNUMBER($I243),$I243,$W243)))</f>
        <v/>
      </c>
      <c r="Y243" s="63">
        <f>IF($T243="","",IF(AND(ISNUMBER($F243),$F243&lt;=IF($Q243=MesCiclo,InicioCiclo,$Q243+MOD(2-WEEKDAY($Q243),7))+20),1,IF(ISNUMBER($J243),$J243,$X243)))</f>
        <v/>
      </c>
      <c r="Z243" s="63">
        <f>IF($T243="","",IF(AND(ISNUMBER($F243),$F243&lt;=IF($Q243=MesCiclo,InicioCiclo,$Q243+MOD(2-WEEKDAY($Q243),7))+27),1,IF(ISNUMBER($K243),$K243,$Y243)))</f>
        <v/>
      </c>
      <c r="AA243" s="63">
        <f>IF($T243="","",IF(AND(ISNUMBER($F243),$F243&lt;=IF($Q243=MesCiclo,InicioCiclo,$Q243+MOD(2-WEEKDAY($Q243),7))+6),1,IF(N($U243)&gt;0,AVERAGEIFS($W$5:$W$1000,$S$5:$S$1000,ROW(),$T$5:$T$1000,"Sub"),$W243)))</f>
        <v/>
      </c>
      <c r="AB243" s="63">
        <f>IF($T243="","",IF(AND(ISNUMBER($F243),$F243&lt;=IF($Q243=MesCiclo,InicioCiclo,$Q243+MOD(2-WEEKDAY($Q243),7))+13),1,IF(N($U243)&gt;0,AVERAGEIFS($X$5:$X$1000,$S$5:$S$1000,ROW(),$T$5:$T$1000,"Sub"),$X243)))</f>
        <v/>
      </c>
      <c r="AC243" s="63">
        <f>IF($T243="","",IF(AND(ISNUMBER($F243),$F243&lt;=IF($Q243=MesCiclo,InicioCiclo,$Q243+MOD(2-WEEKDAY($Q243),7))+20),1,IF(N($U243)&gt;0,AVERAGEIFS($Y$5:$Y$1000,$S$5:$S$1000,ROW(),$T$5:$T$1000,"Sub"),$Y243)))</f>
        <v/>
      </c>
      <c r="AD243" s="63">
        <f>IF($T243="","",IF(AND(ISNUMBER($F243),$F243&lt;=IF($Q243=MesCiclo,InicioCiclo,$Q243+MOD(2-WEEKDAY($Q243),7))+27),1,IF(N($U243)&gt;0,AVERAGEIFS($Z$5:$Z$1000,$S$5:$S$1000,ROW(),$T$5:$T$1000,"Sub"),$Z243)))</f>
        <v/>
      </c>
      <c r="AE243" s="63">
        <f>IF($T243&lt;&gt;"Macro","",IF(COUNTIFS($Q$5:$Q$1000,$Q243,$T$5:$T$1000,"Macro",$G$5:$G$1000,"&gt;0")=0,1/COUNTIFS($Q$5:$Q$1000,$Q243,$T$5:$T$1000,"Macro"),IF(AND(ISNUMBER($G243),N($G243)&gt;0),$G243,SUMIFS($G$5:$G$1000,$Q$5:$Q$1000,$Q243,$T$5:$T$1000,"Macro")/COUNTIFS($Q$5:$Q$1000,$Q243,$T$5:$T$1000,"Macro",$G$5:$G$1000,"&gt;0"))/(COUNTIFS($Q$5:$Q$1000,$Q243,$T$5:$T$1000,"Macro")*SUMIFS($G$5:$G$1000,$Q$5:$Q$1000,$Q243,$T$5:$T$1000,"Macro")/COUNTIFS($Q$5:$Q$1000,$Q243,$T$5:$T$1000,"Macro",$G$5:$G$1000,"&gt;0"))))</f>
        <v/>
      </c>
    </row>
    <row r="244">
      <c r="A244" s="55">
        <f>IF(NOT((COUNTA($B244:$K244)+COUNTA($O244))&gt;0),"",IF($T244="Macro",COUNTIFS($T$5:$T244,"Macro",$Q$5:$Q244,$Q244),IF(N($S244)=0,"?",COUNTIFS(INDEX($T$5:$T$1000,1):INDEX($T$5:$T$1000,$S244-4),"Macro",INDEX($Q$5:$Q$1000,1):INDEX($Q$5:$Q$1000,$S244-4),INDEX($Q$5:$Q$1000,$S244-4))&amp;"."&amp;COUNTIFS($S$5:$S244,$S244,$T$5:$T244,"Sub"))))</f>
        <v/>
      </c>
      <c r="B244" s="56" t="n"/>
      <c r="C244" s="57" t="n"/>
      <c r="D244" s="58" t="n"/>
      <c r="E244" s="58" t="n"/>
      <c r="F244" s="58" t="n"/>
      <c r="G244" s="59" t="n"/>
      <c r="H244" s="59" t="n"/>
      <c r="I244" s="59" t="n"/>
      <c r="J244" s="59" t="n"/>
      <c r="K244" s="59" t="n"/>
      <c r="L244" s="60">
        <f>IF(NOT((COUNTA($B244:$K244)+COUNTA($O244))&gt;0),"",IF(ISNUMBER($F244),1,IF(N($U244)&gt;0,AVERAGEIFS($V$5:$V$1000,$S$5:$S$1000,ROW(),$T$5:$T$1000,"Sub"),$V244)))</f>
        <v/>
      </c>
      <c r="M244" s="55">
        <f>IF($L244="","",IF($L244&gt;=1,"Completado",IF($L244&gt;0,"En curso","Pendiente")))</f>
        <v/>
      </c>
      <c r="N244" s="55">
        <f>IF(NOT((COUNTA($B244:$K244)+COUNTA($O244))&gt;0),"",IF(ISNUMBER($F244),IF(AND(ISNUMBER($E244),$F244&gt;$E244),"Cumplida con "&amp;($F244-$E244)&amp;IF($F244-$E244=1," día"," días")&amp;" de retraso","Cumplida"),IF(N($L244)&gt;=1,"Cumplida",IF(NOT(ISNUMBER($E244)),"Sin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plazo")))))))</f>
        <v/>
      </c>
      <c r="O244" s="57" t="n"/>
      <c r="P244" s="61">
        <f>IF(NOT((COUNTA($B244:$K244)+COUNTA($O244))&gt;0),"",IF((IF($C244="","Falta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",""))="","✔ OK","⚠ "&amp;LEFT(IF($C244="","Falta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",""),LEN(IF($C244="","Falta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",""))-3)))</f>
        <v/>
      </c>
      <c r="Q244" s="62">
        <f>IF(NOT((COUNTA($B244:$K244)+COUNTA($O244))&gt;0),"",IF(AND($T244="Sub",N($S244)&gt;0),IF(ISNUMBER(INDEX($D$5:$D$1000,$S244-4)),DATE(YEAR(INDEX($D$5:$D$1000,$S244-4)),MONTH(INDEX($D$5:$D$1000,$S244-4)),1),IF(ISNUMBER(INDEX($E$5:$E$1000,$S244-4)),DATE(YEAR(INDEX($E$5:$E$1000,$S244-4)),MONTH(INDEX($E$5:$E$1000,$S244-4)),1),MesCiclo)),IF(ISNUMBER($D244),DATE(YEAR($D244),MONTH($D244),1),IF(ISNUMBER($E244),DATE(YEAR($E244),MONTH($E244),1),MesCiclo))))</f>
        <v/>
      </c>
      <c r="R244" s="63">
        <f>IF(OR($Q244="",$Q244&lt;&gt;MesCiclo),"",COUNTIF($Q$5:$Q244,MesCiclo))</f>
        <v/>
      </c>
      <c r="S244" s="63">
        <f>IF($T244="","",IF($T244="Macro",ROW(),IFERROR(LOOKUP(2,1/($T$5:$T244="Macro"),ROW($T$5:$T244)),0)))</f>
        <v/>
      </c>
      <c r="T244" s="63">
        <f>IF(NOT((COUNTA($B244:$K244)+COUNTA($O244))&gt;0),"",IF($B244="Subactividad","Sub","Macro"))</f>
        <v/>
      </c>
      <c r="U244" s="63">
        <f>IF($T244="Macro",COUNTIFS($S$5:$S$1000,ROW(),$T$5:$T$1000,"Sub"),"")</f>
        <v/>
      </c>
      <c r="V244" s="63">
        <f>IF($T244="","",IF(ISNUMBER($F244),1,IFERROR(LOOKUP(2,1/($H244:$K244&lt;&gt;""),$H244:$K244),0)))</f>
        <v/>
      </c>
      <c r="W244" s="63">
        <f>IF($T244="","",IF(AND(ISNUMBER($F244),$F244&lt;=IF($Q244=MesCiclo,InicioCiclo,$Q244+MOD(2-WEEKDAY($Q244),7))+6),1,IF(ISNUMBER($H244),$H244,0)))</f>
        <v/>
      </c>
      <c r="X244" s="63">
        <f>IF($T244="","",IF(AND(ISNUMBER($F244),$F244&lt;=IF($Q244=MesCiclo,InicioCiclo,$Q244+MOD(2-WEEKDAY($Q244),7))+13),1,IF(ISNUMBER($I244),$I244,$W244)))</f>
        <v/>
      </c>
      <c r="Y244" s="63">
        <f>IF($T244="","",IF(AND(ISNUMBER($F244),$F244&lt;=IF($Q244=MesCiclo,InicioCiclo,$Q244+MOD(2-WEEKDAY($Q244),7))+20),1,IF(ISNUMBER($J244),$J244,$X244)))</f>
        <v/>
      </c>
      <c r="Z244" s="63">
        <f>IF($T244="","",IF(AND(ISNUMBER($F244),$F244&lt;=IF($Q244=MesCiclo,InicioCiclo,$Q244+MOD(2-WEEKDAY($Q244),7))+27),1,IF(ISNUMBER($K244),$K244,$Y244)))</f>
        <v/>
      </c>
      <c r="AA244" s="63">
        <f>IF($T244="","",IF(AND(ISNUMBER($F244),$F244&lt;=IF($Q244=MesCiclo,InicioCiclo,$Q244+MOD(2-WEEKDAY($Q244),7))+6),1,IF(N($U244)&gt;0,AVERAGEIFS($W$5:$W$1000,$S$5:$S$1000,ROW(),$T$5:$T$1000,"Sub"),$W244)))</f>
        <v/>
      </c>
      <c r="AB244" s="63">
        <f>IF($T244="","",IF(AND(ISNUMBER($F244),$F244&lt;=IF($Q244=MesCiclo,InicioCiclo,$Q244+MOD(2-WEEKDAY($Q244),7))+13),1,IF(N($U244)&gt;0,AVERAGEIFS($X$5:$X$1000,$S$5:$S$1000,ROW(),$T$5:$T$1000,"Sub"),$X244)))</f>
        <v/>
      </c>
      <c r="AC244" s="63">
        <f>IF($T244="","",IF(AND(ISNUMBER($F244),$F244&lt;=IF($Q244=MesCiclo,InicioCiclo,$Q244+MOD(2-WEEKDAY($Q244),7))+20),1,IF(N($U244)&gt;0,AVERAGEIFS($Y$5:$Y$1000,$S$5:$S$1000,ROW(),$T$5:$T$1000,"Sub"),$Y244)))</f>
        <v/>
      </c>
      <c r="AD244" s="63">
        <f>IF($T244="","",IF(AND(ISNUMBER($F244),$F244&lt;=IF($Q244=MesCiclo,InicioCiclo,$Q244+MOD(2-WEEKDAY($Q244),7))+27),1,IF(N($U244)&gt;0,AVERAGEIFS($Z$5:$Z$1000,$S$5:$S$1000,ROW(),$T$5:$T$1000,"Sub"),$Z244)))</f>
        <v/>
      </c>
      <c r="AE244" s="63">
        <f>IF($T244&lt;&gt;"Macro","",IF(COUNTIFS($Q$5:$Q$1000,$Q244,$T$5:$T$1000,"Macro",$G$5:$G$1000,"&gt;0")=0,1/COUNTIFS($Q$5:$Q$1000,$Q244,$T$5:$T$1000,"Macro"),IF(AND(ISNUMBER($G244),N($G244)&gt;0),$G244,SUMIFS($G$5:$G$1000,$Q$5:$Q$1000,$Q244,$T$5:$T$1000,"Macro")/COUNTIFS($Q$5:$Q$1000,$Q244,$T$5:$T$1000,"Macro",$G$5:$G$1000,"&gt;0"))/(COUNTIFS($Q$5:$Q$1000,$Q244,$T$5:$T$1000,"Macro")*SUMIFS($G$5:$G$1000,$Q$5:$Q$1000,$Q244,$T$5:$T$1000,"Macro")/COUNTIFS($Q$5:$Q$1000,$Q244,$T$5:$T$1000,"Macro",$G$5:$G$1000,"&gt;0"))))</f>
        <v/>
      </c>
    </row>
    <row r="245">
      <c r="A245" s="55">
        <f>IF(NOT((COUNTA($B245:$K245)+COUNTA($O245))&gt;0),"",IF($T245="Macro",COUNTIFS($T$5:$T245,"Macro",$Q$5:$Q245,$Q245),IF(N($S245)=0,"?",COUNTIFS(INDEX($T$5:$T$1000,1):INDEX($T$5:$T$1000,$S245-4),"Macro",INDEX($Q$5:$Q$1000,1):INDEX($Q$5:$Q$1000,$S245-4),INDEX($Q$5:$Q$1000,$S245-4))&amp;"."&amp;COUNTIFS($S$5:$S245,$S245,$T$5:$T245,"Sub"))))</f>
        <v/>
      </c>
      <c r="B245" s="56" t="n"/>
      <c r="C245" s="57" t="n"/>
      <c r="D245" s="58" t="n"/>
      <c r="E245" s="58" t="n"/>
      <c r="F245" s="58" t="n"/>
      <c r="G245" s="59" t="n"/>
      <c r="H245" s="59" t="n"/>
      <c r="I245" s="59" t="n"/>
      <c r="J245" s="59" t="n"/>
      <c r="K245" s="59" t="n"/>
      <c r="L245" s="60">
        <f>IF(NOT((COUNTA($B245:$K245)+COUNTA($O245))&gt;0),"",IF(ISNUMBER($F245),1,IF(N($U245)&gt;0,AVERAGEIFS($V$5:$V$1000,$S$5:$S$1000,ROW(),$T$5:$T$1000,"Sub"),$V245)))</f>
        <v/>
      </c>
      <c r="M245" s="55">
        <f>IF($L245="","",IF($L245&gt;=1,"Completado",IF($L245&gt;0,"En curso","Pendiente")))</f>
        <v/>
      </c>
      <c r="N245" s="55">
        <f>IF(NOT((COUNTA($B245:$K245)+COUNTA($O245))&gt;0),"",IF(ISNUMBER($F245),IF(AND(ISNUMBER($E245),$F245&gt;$E245),"Cumplida con "&amp;($F245-$E245)&amp;IF($F245-$E245=1," día"," días")&amp;" de retraso","Cumplida"),IF(N($L245)&gt;=1,"Cumplida",IF(NOT(ISNUMBER($E245)),"Sin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plazo")))))))</f>
        <v/>
      </c>
      <c r="O245" s="57" t="n"/>
      <c r="P245" s="61">
        <f>IF(NOT((COUNTA($B245:$K245)+COUNTA($O245))&gt;0),"",IF((IF($C245="","Falta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",""))="","✔ OK","⚠ "&amp;LEFT(IF($C245="","Falta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",""),LEN(IF($C245="","Falta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",""))-3)))</f>
        <v/>
      </c>
      <c r="Q245" s="62">
        <f>IF(NOT((COUNTA($B245:$K245)+COUNTA($O245))&gt;0),"",IF(AND($T245="Sub",N($S245)&gt;0),IF(ISNUMBER(INDEX($D$5:$D$1000,$S245-4)),DATE(YEAR(INDEX($D$5:$D$1000,$S245-4)),MONTH(INDEX($D$5:$D$1000,$S245-4)),1),IF(ISNUMBER(INDEX($E$5:$E$1000,$S245-4)),DATE(YEAR(INDEX($E$5:$E$1000,$S245-4)),MONTH(INDEX($E$5:$E$1000,$S245-4)),1),MesCiclo)),IF(ISNUMBER($D245),DATE(YEAR($D245),MONTH($D245),1),IF(ISNUMBER($E245),DATE(YEAR($E245),MONTH($E245),1),MesCiclo))))</f>
        <v/>
      </c>
      <c r="R245" s="63">
        <f>IF(OR($Q245="",$Q245&lt;&gt;MesCiclo),"",COUNTIF($Q$5:$Q245,MesCiclo))</f>
        <v/>
      </c>
      <c r="S245" s="63">
        <f>IF($T245="","",IF($T245="Macro",ROW(),IFERROR(LOOKUP(2,1/($T$5:$T245="Macro"),ROW($T$5:$T245)),0)))</f>
        <v/>
      </c>
      <c r="T245" s="63">
        <f>IF(NOT((COUNTA($B245:$K245)+COUNTA($O245))&gt;0),"",IF($B245="Subactividad","Sub","Macro"))</f>
        <v/>
      </c>
      <c r="U245" s="63">
        <f>IF($T245="Macro",COUNTIFS($S$5:$S$1000,ROW(),$T$5:$T$1000,"Sub"),"")</f>
        <v/>
      </c>
      <c r="V245" s="63">
        <f>IF($T245="","",IF(ISNUMBER($F245),1,IFERROR(LOOKUP(2,1/($H245:$K245&lt;&gt;""),$H245:$K245),0)))</f>
        <v/>
      </c>
      <c r="W245" s="63">
        <f>IF($T245="","",IF(AND(ISNUMBER($F245),$F245&lt;=IF($Q245=MesCiclo,InicioCiclo,$Q245+MOD(2-WEEKDAY($Q245),7))+6),1,IF(ISNUMBER($H245),$H245,0)))</f>
        <v/>
      </c>
      <c r="X245" s="63">
        <f>IF($T245="","",IF(AND(ISNUMBER($F245),$F245&lt;=IF($Q245=MesCiclo,InicioCiclo,$Q245+MOD(2-WEEKDAY($Q245),7))+13),1,IF(ISNUMBER($I245),$I245,$W245)))</f>
        <v/>
      </c>
      <c r="Y245" s="63">
        <f>IF($T245="","",IF(AND(ISNUMBER($F245),$F245&lt;=IF($Q245=MesCiclo,InicioCiclo,$Q245+MOD(2-WEEKDAY($Q245),7))+20),1,IF(ISNUMBER($J245),$J245,$X245)))</f>
        <v/>
      </c>
      <c r="Z245" s="63">
        <f>IF($T245="","",IF(AND(ISNUMBER($F245),$F245&lt;=IF($Q245=MesCiclo,InicioCiclo,$Q245+MOD(2-WEEKDAY($Q245),7))+27),1,IF(ISNUMBER($K245),$K245,$Y245)))</f>
        <v/>
      </c>
      <c r="AA245" s="63">
        <f>IF($T245="","",IF(AND(ISNUMBER($F245),$F245&lt;=IF($Q245=MesCiclo,InicioCiclo,$Q245+MOD(2-WEEKDAY($Q245),7))+6),1,IF(N($U245)&gt;0,AVERAGEIFS($W$5:$W$1000,$S$5:$S$1000,ROW(),$T$5:$T$1000,"Sub"),$W245)))</f>
        <v/>
      </c>
      <c r="AB245" s="63">
        <f>IF($T245="","",IF(AND(ISNUMBER($F245),$F245&lt;=IF($Q245=MesCiclo,InicioCiclo,$Q245+MOD(2-WEEKDAY($Q245),7))+13),1,IF(N($U245)&gt;0,AVERAGEIFS($X$5:$X$1000,$S$5:$S$1000,ROW(),$T$5:$T$1000,"Sub"),$X245)))</f>
        <v/>
      </c>
      <c r="AC245" s="63">
        <f>IF($T245="","",IF(AND(ISNUMBER($F245),$F245&lt;=IF($Q245=MesCiclo,InicioCiclo,$Q245+MOD(2-WEEKDAY($Q245),7))+20),1,IF(N($U245)&gt;0,AVERAGEIFS($Y$5:$Y$1000,$S$5:$S$1000,ROW(),$T$5:$T$1000,"Sub"),$Y245)))</f>
        <v/>
      </c>
      <c r="AD245" s="63">
        <f>IF($T245="","",IF(AND(ISNUMBER($F245),$F245&lt;=IF($Q245=MesCiclo,InicioCiclo,$Q245+MOD(2-WEEKDAY($Q245),7))+27),1,IF(N($U245)&gt;0,AVERAGEIFS($Z$5:$Z$1000,$S$5:$S$1000,ROW(),$T$5:$T$1000,"Sub"),$Z245)))</f>
        <v/>
      </c>
      <c r="AE245" s="63">
        <f>IF($T245&lt;&gt;"Macro","",IF(COUNTIFS($Q$5:$Q$1000,$Q245,$T$5:$T$1000,"Macro",$G$5:$G$1000,"&gt;0")=0,1/COUNTIFS($Q$5:$Q$1000,$Q245,$T$5:$T$1000,"Macro"),IF(AND(ISNUMBER($G245),N($G245)&gt;0),$G245,SUMIFS($G$5:$G$1000,$Q$5:$Q$1000,$Q245,$T$5:$T$1000,"Macro")/COUNTIFS($Q$5:$Q$1000,$Q245,$T$5:$T$1000,"Macro",$G$5:$G$1000,"&gt;0"))/(COUNTIFS($Q$5:$Q$1000,$Q245,$T$5:$T$1000,"Macro")*SUMIFS($G$5:$G$1000,$Q$5:$Q$1000,$Q245,$T$5:$T$1000,"Macro")/COUNTIFS($Q$5:$Q$1000,$Q245,$T$5:$T$1000,"Macro",$G$5:$G$1000,"&gt;0"))))</f>
        <v/>
      </c>
    </row>
    <row r="246">
      <c r="A246" s="55">
        <f>IF(NOT((COUNTA($B246:$K246)+COUNTA($O246))&gt;0),"",IF($T246="Macro",COUNTIFS($T$5:$T246,"Macro",$Q$5:$Q246,$Q246),IF(N($S246)=0,"?",COUNTIFS(INDEX($T$5:$T$1000,1):INDEX($T$5:$T$1000,$S246-4),"Macro",INDEX($Q$5:$Q$1000,1):INDEX($Q$5:$Q$1000,$S246-4),INDEX($Q$5:$Q$1000,$S246-4))&amp;"."&amp;COUNTIFS($S$5:$S246,$S246,$T$5:$T246,"Sub"))))</f>
        <v/>
      </c>
      <c r="B246" s="56" t="n"/>
      <c r="C246" s="57" t="n"/>
      <c r="D246" s="58" t="n"/>
      <c r="E246" s="58" t="n"/>
      <c r="F246" s="58" t="n"/>
      <c r="G246" s="59" t="n"/>
      <c r="H246" s="59" t="n"/>
      <c r="I246" s="59" t="n"/>
      <c r="J246" s="59" t="n"/>
      <c r="K246" s="59" t="n"/>
      <c r="L246" s="60">
        <f>IF(NOT((COUNTA($B246:$K246)+COUNTA($O246))&gt;0),"",IF(ISNUMBER($F246),1,IF(N($U246)&gt;0,AVERAGEIFS($V$5:$V$1000,$S$5:$S$1000,ROW(),$T$5:$T$1000,"Sub"),$V246)))</f>
        <v/>
      </c>
      <c r="M246" s="55">
        <f>IF($L246="","",IF($L246&gt;=1,"Completado",IF($L246&gt;0,"En curso","Pendiente")))</f>
        <v/>
      </c>
      <c r="N246" s="55">
        <f>IF(NOT((COUNTA($B246:$K246)+COUNTA($O246))&gt;0),"",IF(ISNUMBER($F246),IF(AND(ISNUMBER($E246),$F246&gt;$E246),"Cumplida con "&amp;($F246-$E246)&amp;IF($F246-$E246=1," día"," días")&amp;" de retraso","Cumplida"),IF(N($L246)&gt;=1,"Cumplida",IF(NOT(ISNUMBER($E246)),"Sin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plazo")))))))</f>
        <v/>
      </c>
      <c r="O246" s="57" t="n"/>
      <c r="P246" s="61">
        <f>IF(NOT((COUNTA($B246:$K246)+COUNTA($O246))&gt;0),"",IF((IF($C246="","Falta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",""))="","✔ OK","⚠ "&amp;LEFT(IF($C246="","Falta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",""),LEN(IF($C246="","Falta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",""))-3)))</f>
        <v/>
      </c>
      <c r="Q246" s="62">
        <f>IF(NOT((COUNTA($B246:$K246)+COUNTA($O246))&gt;0),"",IF(AND($T246="Sub",N($S246)&gt;0),IF(ISNUMBER(INDEX($D$5:$D$1000,$S246-4)),DATE(YEAR(INDEX($D$5:$D$1000,$S246-4)),MONTH(INDEX($D$5:$D$1000,$S246-4)),1),IF(ISNUMBER(INDEX($E$5:$E$1000,$S246-4)),DATE(YEAR(INDEX($E$5:$E$1000,$S246-4)),MONTH(INDEX($E$5:$E$1000,$S246-4)),1),MesCiclo)),IF(ISNUMBER($D246),DATE(YEAR($D246),MONTH($D246),1),IF(ISNUMBER($E246),DATE(YEAR($E246),MONTH($E246),1),MesCiclo))))</f>
        <v/>
      </c>
      <c r="R246" s="63">
        <f>IF(OR($Q246="",$Q246&lt;&gt;MesCiclo),"",COUNTIF($Q$5:$Q246,MesCiclo))</f>
        <v/>
      </c>
      <c r="S246" s="63">
        <f>IF($T246="","",IF($T246="Macro",ROW(),IFERROR(LOOKUP(2,1/($T$5:$T246="Macro"),ROW($T$5:$T246)),0)))</f>
        <v/>
      </c>
      <c r="T246" s="63">
        <f>IF(NOT((COUNTA($B246:$K246)+COUNTA($O246))&gt;0),"",IF($B246="Subactividad","Sub","Macro"))</f>
        <v/>
      </c>
      <c r="U246" s="63">
        <f>IF($T246="Macro",COUNTIFS($S$5:$S$1000,ROW(),$T$5:$T$1000,"Sub"),"")</f>
        <v/>
      </c>
      <c r="V246" s="63">
        <f>IF($T246="","",IF(ISNUMBER($F246),1,IFERROR(LOOKUP(2,1/($H246:$K246&lt;&gt;""),$H246:$K246),0)))</f>
        <v/>
      </c>
      <c r="W246" s="63">
        <f>IF($T246="","",IF(AND(ISNUMBER($F246),$F246&lt;=IF($Q246=MesCiclo,InicioCiclo,$Q246+MOD(2-WEEKDAY($Q246),7))+6),1,IF(ISNUMBER($H246),$H246,0)))</f>
        <v/>
      </c>
      <c r="X246" s="63">
        <f>IF($T246="","",IF(AND(ISNUMBER($F246),$F246&lt;=IF($Q246=MesCiclo,InicioCiclo,$Q246+MOD(2-WEEKDAY($Q246),7))+13),1,IF(ISNUMBER($I246),$I246,$W246)))</f>
        <v/>
      </c>
      <c r="Y246" s="63">
        <f>IF($T246="","",IF(AND(ISNUMBER($F246),$F246&lt;=IF($Q246=MesCiclo,InicioCiclo,$Q246+MOD(2-WEEKDAY($Q246),7))+20),1,IF(ISNUMBER($J246),$J246,$X246)))</f>
        <v/>
      </c>
      <c r="Z246" s="63">
        <f>IF($T246="","",IF(AND(ISNUMBER($F246),$F246&lt;=IF($Q246=MesCiclo,InicioCiclo,$Q246+MOD(2-WEEKDAY($Q246),7))+27),1,IF(ISNUMBER($K246),$K246,$Y246)))</f>
        <v/>
      </c>
      <c r="AA246" s="63">
        <f>IF($T246="","",IF(AND(ISNUMBER($F246),$F246&lt;=IF($Q246=MesCiclo,InicioCiclo,$Q246+MOD(2-WEEKDAY($Q246),7))+6),1,IF(N($U246)&gt;0,AVERAGEIFS($W$5:$W$1000,$S$5:$S$1000,ROW(),$T$5:$T$1000,"Sub"),$W246)))</f>
        <v/>
      </c>
      <c r="AB246" s="63">
        <f>IF($T246="","",IF(AND(ISNUMBER($F246),$F246&lt;=IF($Q246=MesCiclo,InicioCiclo,$Q246+MOD(2-WEEKDAY($Q246),7))+13),1,IF(N($U246)&gt;0,AVERAGEIFS($X$5:$X$1000,$S$5:$S$1000,ROW(),$T$5:$T$1000,"Sub"),$X246)))</f>
        <v/>
      </c>
      <c r="AC246" s="63">
        <f>IF($T246="","",IF(AND(ISNUMBER($F246),$F246&lt;=IF($Q246=MesCiclo,InicioCiclo,$Q246+MOD(2-WEEKDAY($Q246),7))+20),1,IF(N($U246)&gt;0,AVERAGEIFS($Y$5:$Y$1000,$S$5:$S$1000,ROW(),$T$5:$T$1000,"Sub"),$Y246)))</f>
        <v/>
      </c>
      <c r="AD246" s="63">
        <f>IF($T246="","",IF(AND(ISNUMBER($F246),$F246&lt;=IF($Q246=MesCiclo,InicioCiclo,$Q246+MOD(2-WEEKDAY($Q246),7))+27),1,IF(N($U246)&gt;0,AVERAGEIFS($Z$5:$Z$1000,$S$5:$S$1000,ROW(),$T$5:$T$1000,"Sub"),$Z246)))</f>
        <v/>
      </c>
      <c r="AE246" s="63">
        <f>IF($T246&lt;&gt;"Macro","",IF(COUNTIFS($Q$5:$Q$1000,$Q246,$T$5:$T$1000,"Macro",$G$5:$G$1000,"&gt;0")=0,1/COUNTIFS($Q$5:$Q$1000,$Q246,$T$5:$T$1000,"Macro"),IF(AND(ISNUMBER($G246),N($G246)&gt;0),$G246,SUMIFS($G$5:$G$1000,$Q$5:$Q$1000,$Q246,$T$5:$T$1000,"Macro")/COUNTIFS($Q$5:$Q$1000,$Q246,$T$5:$T$1000,"Macro",$G$5:$G$1000,"&gt;0"))/(COUNTIFS($Q$5:$Q$1000,$Q246,$T$5:$T$1000,"Macro")*SUMIFS($G$5:$G$1000,$Q$5:$Q$1000,$Q246,$T$5:$T$1000,"Macro")/COUNTIFS($Q$5:$Q$1000,$Q246,$T$5:$T$1000,"Macro",$G$5:$G$1000,"&gt;0"))))</f>
        <v/>
      </c>
    </row>
    <row r="247">
      <c r="A247" s="55">
        <f>IF(NOT((COUNTA($B247:$K247)+COUNTA($O247))&gt;0),"",IF($T247="Macro",COUNTIFS($T$5:$T247,"Macro",$Q$5:$Q247,$Q247),IF(N($S247)=0,"?",COUNTIFS(INDEX($T$5:$T$1000,1):INDEX($T$5:$T$1000,$S247-4),"Macro",INDEX($Q$5:$Q$1000,1):INDEX($Q$5:$Q$1000,$S247-4),INDEX($Q$5:$Q$1000,$S247-4))&amp;"."&amp;COUNTIFS($S$5:$S247,$S247,$T$5:$T247,"Sub"))))</f>
        <v/>
      </c>
      <c r="B247" s="56" t="n"/>
      <c r="C247" s="57" t="n"/>
      <c r="D247" s="58" t="n"/>
      <c r="E247" s="58" t="n"/>
      <c r="F247" s="58" t="n"/>
      <c r="G247" s="59" t="n"/>
      <c r="H247" s="59" t="n"/>
      <c r="I247" s="59" t="n"/>
      <c r="J247" s="59" t="n"/>
      <c r="K247" s="59" t="n"/>
      <c r="L247" s="60">
        <f>IF(NOT((COUNTA($B247:$K247)+COUNTA($O247))&gt;0),"",IF(ISNUMBER($F247),1,IF(N($U247)&gt;0,AVERAGEIFS($V$5:$V$1000,$S$5:$S$1000,ROW(),$T$5:$T$1000,"Sub"),$V247)))</f>
        <v/>
      </c>
      <c r="M247" s="55">
        <f>IF($L247="","",IF($L247&gt;=1,"Completado",IF($L247&gt;0,"En curso","Pendiente")))</f>
        <v/>
      </c>
      <c r="N247" s="55">
        <f>IF(NOT((COUNTA($B247:$K247)+COUNTA($O247))&gt;0),"",IF(ISNUMBER($F247),IF(AND(ISNUMBER($E247),$F247&gt;$E247),"Cumplida con "&amp;($F247-$E247)&amp;IF($F247-$E247=1," día"," días")&amp;" de retraso","Cumplida"),IF(N($L247)&gt;=1,"Cumplida",IF(NOT(ISNUMBER($E247)),"Sin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plazo")))))))</f>
        <v/>
      </c>
      <c r="O247" s="57" t="n"/>
      <c r="P247" s="61">
        <f>IF(NOT((COUNTA($B247:$K247)+COUNTA($O247))&gt;0),"",IF((IF($C247="","Falta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",""))="","✔ OK","⚠ "&amp;LEFT(IF($C247="","Falta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",""),LEN(IF($C247="","Falta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",""))-3)))</f>
        <v/>
      </c>
      <c r="Q247" s="62">
        <f>IF(NOT((COUNTA($B247:$K247)+COUNTA($O247))&gt;0),"",IF(AND($T247="Sub",N($S247)&gt;0),IF(ISNUMBER(INDEX($D$5:$D$1000,$S247-4)),DATE(YEAR(INDEX($D$5:$D$1000,$S247-4)),MONTH(INDEX($D$5:$D$1000,$S247-4)),1),IF(ISNUMBER(INDEX($E$5:$E$1000,$S247-4)),DATE(YEAR(INDEX($E$5:$E$1000,$S247-4)),MONTH(INDEX($E$5:$E$1000,$S247-4)),1),MesCiclo)),IF(ISNUMBER($D247),DATE(YEAR($D247),MONTH($D247),1),IF(ISNUMBER($E247),DATE(YEAR($E247),MONTH($E247),1),MesCiclo))))</f>
        <v/>
      </c>
      <c r="R247" s="63">
        <f>IF(OR($Q247="",$Q247&lt;&gt;MesCiclo),"",COUNTIF($Q$5:$Q247,MesCiclo))</f>
        <v/>
      </c>
      <c r="S247" s="63">
        <f>IF($T247="","",IF($T247="Macro",ROW(),IFERROR(LOOKUP(2,1/($T$5:$T247="Macro"),ROW($T$5:$T247)),0)))</f>
        <v/>
      </c>
      <c r="T247" s="63">
        <f>IF(NOT((COUNTA($B247:$K247)+COUNTA($O247))&gt;0),"",IF($B247="Subactividad","Sub","Macro"))</f>
        <v/>
      </c>
      <c r="U247" s="63">
        <f>IF($T247="Macro",COUNTIFS($S$5:$S$1000,ROW(),$T$5:$T$1000,"Sub"),"")</f>
        <v/>
      </c>
      <c r="V247" s="63">
        <f>IF($T247="","",IF(ISNUMBER($F247),1,IFERROR(LOOKUP(2,1/($H247:$K247&lt;&gt;""),$H247:$K247),0)))</f>
        <v/>
      </c>
      <c r="W247" s="63">
        <f>IF($T247="","",IF(AND(ISNUMBER($F247),$F247&lt;=IF($Q247=MesCiclo,InicioCiclo,$Q247+MOD(2-WEEKDAY($Q247),7))+6),1,IF(ISNUMBER($H247),$H247,0)))</f>
        <v/>
      </c>
      <c r="X247" s="63">
        <f>IF($T247="","",IF(AND(ISNUMBER($F247),$F247&lt;=IF($Q247=MesCiclo,InicioCiclo,$Q247+MOD(2-WEEKDAY($Q247),7))+13),1,IF(ISNUMBER($I247),$I247,$W247)))</f>
        <v/>
      </c>
      <c r="Y247" s="63">
        <f>IF($T247="","",IF(AND(ISNUMBER($F247),$F247&lt;=IF($Q247=MesCiclo,InicioCiclo,$Q247+MOD(2-WEEKDAY($Q247),7))+20),1,IF(ISNUMBER($J247),$J247,$X247)))</f>
        <v/>
      </c>
      <c r="Z247" s="63">
        <f>IF($T247="","",IF(AND(ISNUMBER($F247),$F247&lt;=IF($Q247=MesCiclo,InicioCiclo,$Q247+MOD(2-WEEKDAY($Q247),7))+27),1,IF(ISNUMBER($K247),$K247,$Y247)))</f>
        <v/>
      </c>
      <c r="AA247" s="63">
        <f>IF($T247="","",IF(AND(ISNUMBER($F247),$F247&lt;=IF($Q247=MesCiclo,InicioCiclo,$Q247+MOD(2-WEEKDAY($Q247),7))+6),1,IF(N($U247)&gt;0,AVERAGEIFS($W$5:$W$1000,$S$5:$S$1000,ROW(),$T$5:$T$1000,"Sub"),$W247)))</f>
        <v/>
      </c>
      <c r="AB247" s="63">
        <f>IF($T247="","",IF(AND(ISNUMBER($F247),$F247&lt;=IF($Q247=MesCiclo,InicioCiclo,$Q247+MOD(2-WEEKDAY($Q247),7))+13),1,IF(N($U247)&gt;0,AVERAGEIFS($X$5:$X$1000,$S$5:$S$1000,ROW(),$T$5:$T$1000,"Sub"),$X247)))</f>
        <v/>
      </c>
      <c r="AC247" s="63">
        <f>IF($T247="","",IF(AND(ISNUMBER($F247),$F247&lt;=IF($Q247=MesCiclo,InicioCiclo,$Q247+MOD(2-WEEKDAY($Q247),7))+20),1,IF(N($U247)&gt;0,AVERAGEIFS($Y$5:$Y$1000,$S$5:$S$1000,ROW(),$T$5:$T$1000,"Sub"),$Y247)))</f>
        <v/>
      </c>
      <c r="AD247" s="63">
        <f>IF($T247="","",IF(AND(ISNUMBER($F247),$F247&lt;=IF($Q247=MesCiclo,InicioCiclo,$Q247+MOD(2-WEEKDAY($Q247),7))+27),1,IF(N($U247)&gt;0,AVERAGEIFS($Z$5:$Z$1000,$S$5:$S$1000,ROW(),$T$5:$T$1000,"Sub"),$Z247)))</f>
        <v/>
      </c>
      <c r="AE247" s="63">
        <f>IF($T247&lt;&gt;"Macro","",IF(COUNTIFS($Q$5:$Q$1000,$Q247,$T$5:$T$1000,"Macro",$G$5:$G$1000,"&gt;0")=0,1/COUNTIFS($Q$5:$Q$1000,$Q247,$T$5:$T$1000,"Macro"),IF(AND(ISNUMBER($G247),N($G247)&gt;0),$G247,SUMIFS($G$5:$G$1000,$Q$5:$Q$1000,$Q247,$T$5:$T$1000,"Macro")/COUNTIFS($Q$5:$Q$1000,$Q247,$T$5:$T$1000,"Macro",$G$5:$G$1000,"&gt;0"))/(COUNTIFS($Q$5:$Q$1000,$Q247,$T$5:$T$1000,"Macro")*SUMIFS($G$5:$G$1000,$Q$5:$Q$1000,$Q247,$T$5:$T$1000,"Macro")/COUNTIFS($Q$5:$Q$1000,$Q247,$T$5:$T$1000,"Macro",$G$5:$G$1000,"&gt;0"))))</f>
        <v/>
      </c>
    </row>
    <row r="248">
      <c r="A248" s="55">
        <f>IF(NOT((COUNTA($B248:$K248)+COUNTA($O248))&gt;0),"",IF($T248="Macro",COUNTIFS($T$5:$T248,"Macro",$Q$5:$Q248,$Q248),IF(N($S248)=0,"?",COUNTIFS(INDEX($T$5:$T$1000,1):INDEX($T$5:$T$1000,$S248-4),"Macro",INDEX($Q$5:$Q$1000,1):INDEX($Q$5:$Q$1000,$S248-4),INDEX($Q$5:$Q$1000,$S248-4))&amp;"."&amp;COUNTIFS($S$5:$S248,$S248,$T$5:$T248,"Sub"))))</f>
        <v/>
      </c>
      <c r="B248" s="56" t="n"/>
      <c r="C248" s="57" t="n"/>
      <c r="D248" s="58" t="n"/>
      <c r="E248" s="58" t="n"/>
      <c r="F248" s="58" t="n"/>
      <c r="G248" s="59" t="n"/>
      <c r="H248" s="59" t="n"/>
      <c r="I248" s="59" t="n"/>
      <c r="J248" s="59" t="n"/>
      <c r="K248" s="59" t="n"/>
      <c r="L248" s="60">
        <f>IF(NOT((COUNTA($B248:$K248)+COUNTA($O248))&gt;0),"",IF(ISNUMBER($F248),1,IF(N($U248)&gt;0,AVERAGEIFS($V$5:$V$1000,$S$5:$S$1000,ROW(),$T$5:$T$1000,"Sub"),$V248)))</f>
        <v/>
      </c>
      <c r="M248" s="55">
        <f>IF($L248="","",IF($L248&gt;=1,"Completado",IF($L248&gt;0,"En curso","Pendiente")))</f>
        <v/>
      </c>
      <c r="N248" s="55">
        <f>IF(NOT((COUNTA($B248:$K248)+COUNTA($O248))&gt;0),"",IF(ISNUMBER($F248),IF(AND(ISNUMBER($E248),$F248&gt;$E248),"Cumplida con "&amp;($F248-$E248)&amp;IF($F248-$E248=1," día"," días")&amp;" de retraso","Cumplida"),IF(N($L248)&gt;=1,"Cumplida",IF(NOT(ISNUMBER($E248)),"Sin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plazo")))))))</f>
        <v/>
      </c>
      <c r="O248" s="57" t="n"/>
      <c r="P248" s="61">
        <f>IF(NOT((COUNTA($B248:$K248)+COUNTA($O248))&gt;0),"",IF((IF($C248="","Falta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",""))="","✔ OK","⚠ "&amp;LEFT(IF($C248="","Falta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",""),LEN(IF($C248="","Falta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",""))-3)))</f>
        <v/>
      </c>
      <c r="Q248" s="62">
        <f>IF(NOT((COUNTA($B248:$K248)+COUNTA($O248))&gt;0),"",IF(AND($T248="Sub",N($S248)&gt;0),IF(ISNUMBER(INDEX($D$5:$D$1000,$S248-4)),DATE(YEAR(INDEX($D$5:$D$1000,$S248-4)),MONTH(INDEX($D$5:$D$1000,$S248-4)),1),IF(ISNUMBER(INDEX($E$5:$E$1000,$S248-4)),DATE(YEAR(INDEX($E$5:$E$1000,$S248-4)),MONTH(INDEX($E$5:$E$1000,$S248-4)),1),MesCiclo)),IF(ISNUMBER($D248),DATE(YEAR($D248),MONTH($D248),1),IF(ISNUMBER($E248),DATE(YEAR($E248),MONTH($E248),1),MesCiclo))))</f>
        <v/>
      </c>
      <c r="R248" s="63">
        <f>IF(OR($Q248="",$Q248&lt;&gt;MesCiclo),"",COUNTIF($Q$5:$Q248,MesCiclo))</f>
        <v/>
      </c>
      <c r="S248" s="63">
        <f>IF($T248="","",IF($T248="Macro",ROW(),IFERROR(LOOKUP(2,1/($T$5:$T248="Macro"),ROW($T$5:$T248)),0)))</f>
        <v/>
      </c>
      <c r="T248" s="63">
        <f>IF(NOT((COUNTA($B248:$K248)+COUNTA($O248))&gt;0),"",IF($B248="Subactividad","Sub","Macro"))</f>
        <v/>
      </c>
      <c r="U248" s="63">
        <f>IF($T248="Macro",COUNTIFS($S$5:$S$1000,ROW(),$T$5:$T$1000,"Sub"),"")</f>
        <v/>
      </c>
      <c r="V248" s="63">
        <f>IF($T248="","",IF(ISNUMBER($F248),1,IFERROR(LOOKUP(2,1/($H248:$K248&lt;&gt;""),$H248:$K248),0)))</f>
        <v/>
      </c>
      <c r="W248" s="63">
        <f>IF($T248="","",IF(AND(ISNUMBER($F248),$F248&lt;=IF($Q248=MesCiclo,InicioCiclo,$Q248+MOD(2-WEEKDAY($Q248),7))+6),1,IF(ISNUMBER($H248),$H248,0)))</f>
        <v/>
      </c>
      <c r="X248" s="63">
        <f>IF($T248="","",IF(AND(ISNUMBER($F248),$F248&lt;=IF($Q248=MesCiclo,InicioCiclo,$Q248+MOD(2-WEEKDAY($Q248),7))+13),1,IF(ISNUMBER($I248),$I248,$W248)))</f>
        <v/>
      </c>
      <c r="Y248" s="63">
        <f>IF($T248="","",IF(AND(ISNUMBER($F248),$F248&lt;=IF($Q248=MesCiclo,InicioCiclo,$Q248+MOD(2-WEEKDAY($Q248),7))+20),1,IF(ISNUMBER($J248),$J248,$X248)))</f>
        <v/>
      </c>
      <c r="Z248" s="63">
        <f>IF($T248="","",IF(AND(ISNUMBER($F248),$F248&lt;=IF($Q248=MesCiclo,InicioCiclo,$Q248+MOD(2-WEEKDAY($Q248),7))+27),1,IF(ISNUMBER($K248),$K248,$Y248)))</f>
        <v/>
      </c>
      <c r="AA248" s="63">
        <f>IF($T248="","",IF(AND(ISNUMBER($F248),$F248&lt;=IF($Q248=MesCiclo,InicioCiclo,$Q248+MOD(2-WEEKDAY($Q248),7))+6),1,IF(N($U248)&gt;0,AVERAGEIFS($W$5:$W$1000,$S$5:$S$1000,ROW(),$T$5:$T$1000,"Sub"),$W248)))</f>
        <v/>
      </c>
      <c r="AB248" s="63">
        <f>IF($T248="","",IF(AND(ISNUMBER($F248),$F248&lt;=IF($Q248=MesCiclo,InicioCiclo,$Q248+MOD(2-WEEKDAY($Q248),7))+13),1,IF(N($U248)&gt;0,AVERAGEIFS($X$5:$X$1000,$S$5:$S$1000,ROW(),$T$5:$T$1000,"Sub"),$X248)))</f>
        <v/>
      </c>
      <c r="AC248" s="63">
        <f>IF($T248="","",IF(AND(ISNUMBER($F248),$F248&lt;=IF($Q248=MesCiclo,InicioCiclo,$Q248+MOD(2-WEEKDAY($Q248),7))+20),1,IF(N($U248)&gt;0,AVERAGEIFS($Y$5:$Y$1000,$S$5:$S$1000,ROW(),$T$5:$T$1000,"Sub"),$Y248)))</f>
        <v/>
      </c>
      <c r="AD248" s="63">
        <f>IF($T248="","",IF(AND(ISNUMBER($F248),$F248&lt;=IF($Q248=MesCiclo,InicioCiclo,$Q248+MOD(2-WEEKDAY($Q248),7))+27),1,IF(N($U248)&gt;0,AVERAGEIFS($Z$5:$Z$1000,$S$5:$S$1000,ROW(),$T$5:$T$1000,"Sub"),$Z248)))</f>
        <v/>
      </c>
      <c r="AE248" s="63">
        <f>IF($T248&lt;&gt;"Macro","",IF(COUNTIFS($Q$5:$Q$1000,$Q248,$T$5:$T$1000,"Macro",$G$5:$G$1000,"&gt;0")=0,1/COUNTIFS($Q$5:$Q$1000,$Q248,$T$5:$T$1000,"Macro"),IF(AND(ISNUMBER($G248),N($G248)&gt;0),$G248,SUMIFS($G$5:$G$1000,$Q$5:$Q$1000,$Q248,$T$5:$T$1000,"Macro")/COUNTIFS($Q$5:$Q$1000,$Q248,$T$5:$T$1000,"Macro",$G$5:$G$1000,"&gt;0"))/(COUNTIFS($Q$5:$Q$1000,$Q248,$T$5:$T$1000,"Macro")*SUMIFS($G$5:$G$1000,$Q$5:$Q$1000,$Q248,$T$5:$T$1000,"Macro")/COUNTIFS($Q$5:$Q$1000,$Q248,$T$5:$T$1000,"Macro",$G$5:$G$1000,"&gt;0"))))</f>
        <v/>
      </c>
    </row>
    <row r="249">
      <c r="A249" s="55">
        <f>IF(NOT((COUNTA($B249:$K249)+COUNTA($O249))&gt;0),"",IF($T249="Macro",COUNTIFS($T$5:$T249,"Macro",$Q$5:$Q249,$Q249),IF(N($S249)=0,"?",COUNTIFS(INDEX($T$5:$T$1000,1):INDEX($T$5:$T$1000,$S249-4),"Macro",INDEX($Q$5:$Q$1000,1):INDEX($Q$5:$Q$1000,$S249-4),INDEX($Q$5:$Q$1000,$S249-4))&amp;"."&amp;COUNTIFS($S$5:$S249,$S249,$T$5:$T249,"Sub"))))</f>
        <v/>
      </c>
      <c r="B249" s="56" t="n"/>
      <c r="C249" s="57" t="n"/>
      <c r="D249" s="58" t="n"/>
      <c r="E249" s="58" t="n"/>
      <c r="F249" s="58" t="n"/>
      <c r="G249" s="59" t="n"/>
      <c r="H249" s="59" t="n"/>
      <c r="I249" s="59" t="n"/>
      <c r="J249" s="59" t="n"/>
      <c r="K249" s="59" t="n"/>
      <c r="L249" s="60">
        <f>IF(NOT((COUNTA($B249:$K249)+COUNTA($O249))&gt;0),"",IF(ISNUMBER($F249),1,IF(N($U249)&gt;0,AVERAGEIFS($V$5:$V$1000,$S$5:$S$1000,ROW(),$T$5:$T$1000,"Sub"),$V249)))</f>
        <v/>
      </c>
      <c r="M249" s="55">
        <f>IF($L249="","",IF($L249&gt;=1,"Completado",IF($L249&gt;0,"En curso","Pendiente")))</f>
        <v/>
      </c>
      <c r="N249" s="55">
        <f>IF(NOT((COUNTA($B249:$K249)+COUNTA($O249))&gt;0),"",IF(ISNUMBER($F249),IF(AND(ISNUMBER($E249),$F249&gt;$E249),"Cumplida con "&amp;($F249-$E249)&amp;IF($F249-$E249=1," día"," días")&amp;" de retraso","Cumplida"),IF(N($L249)&gt;=1,"Cumplida",IF(NOT(ISNUMBER($E249)),"Sin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plazo")))))))</f>
        <v/>
      </c>
      <c r="O249" s="57" t="n"/>
      <c r="P249" s="61">
        <f>IF(NOT((COUNTA($B249:$K249)+COUNTA($O249))&gt;0),"",IF((IF($C249="","Falta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",""))="","✔ OK","⚠ "&amp;LEFT(IF($C249="","Falta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",""),LEN(IF($C249="","Falta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",""))-3)))</f>
        <v/>
      </c>
      <c r="Q249" s="62">
        <f>IF(NOT((COUNTA($B249:$K249)+COUNTA($O249))&gt;0),"",IF(AND($T249="Sub",N($S249)&gt;0),IF(ISNUMBER(INDEX($D$5:$D$1000,$S249-4)),DATE(YEAR(INDEX($D$5:$D$1000,$S249-4)),MONTH(INDEX($D$5:$D$1000,$S249-4)),1),IF(ISNUMBER(INDEX($E$5:$E$1000,$S249-4)),DATE(YEAR(INDEX($E$5:$E$1000,$S249-4)),MONTH(INDEX($E$5:$E$1000,$S249-4)),1),MesCiclo)),IF(ISNUMBER($D249),DATE(YEAR($D249),MONTH($D249),1),IF(ISNUMBER($E249),DATE(YEAR($E249),MONTH($E249),1),MesCiclo))))</f>
        <v/>
      </c>
      <c r="R249" s="63">
        <f>IF(OR($Q249="",$Q249&lt;&gt;MesCiclo),"",COUNTIF($Q$5:$Q249,MesCiclo))</f>
        <v/>
      </c>
      <c r="S249" s="63">
        <f>IF($T249="","",IF($T249="Macro",ROW(),IFERROR(LOOKUP(2,1/($T$5:$T249="Macro"),ROW($T$5:$T249)),0)))</f>
        <v/>
      </c>
      <c r="T249" s="63">
        <f>IF(NOT((COUNTA($B249:$K249)+COUNTA($O249))&gt;0),"",IF($B249="Subactividad","Sub","Macro"))</f>
        <v/>
      </c>
      <c r="U249" s="63">
        <f>IF($T249="Macro",COUNTIFS($S$5:$S$1000,ROW(),$T$5:$T$1000,"Sub"),"")</f>
        <v/>
      </c>
      <c r="V249" s="63">
        <f>IF($T249="","",IF(ISNUMBER($F249),1,IFERROR(LOOKUP(2,1/($H249:$K249&lt;&gt;""),$H249:$K249),0)))</f>
        <v/>
      </c>
      <c r="W249" s="63">
        <f>IF($T249="","",IF(AND(ISNUMBER($F249),$F249&lt;=IF($Q249=MesCiclo,InicioCiclo,$Q249+MOD(2-WEEKDAY($Q249),7))+6),1,IF(ISNUMBER($H249),$H249,0)))</f>
        <v/>
      </c>
      <c r="X249" s="63">
        <f>IF($T249="","",IF(AND(ISNUMBER($F249),$F249&lt;=IF($Q249=MesCiclo,InicioCiclo,$Q249+MOD(2-WEEKDAY($Q249),7))+13),1,IF(ISNUMBER($I249),$I249,$W249)))</f>
        <v/>
      </c>
      <c r="Y249" s="63">
        <f>IF($T249="","",IF(AND(ISNUMBER($F249),$F249&lt;=IF($Q249=MesCiclo,InicioCiclo,$Q249+MOD(2-WEEKDAY($Q249),7))+20),1,IF(ISNUMBER($J249),$J249,$X249)))</f>
        <v/>
      </c>
      <c r="Z249" s="63">
        <f>IF($T249="","",IF(AND(ISNUMBER($F249),$F249&lt;=IF($Q249=MesCiclo,InicioCiclo,$Q249+MOD(2-WEEKDAY($Q249),7))+27),1,IF(ISNUMBER($K249),$K249,$Y249)))</f>
        <v/>
      </c>
      <c r="AA249" s="63">
        <f>IF($T249="","",IF(AND(ISNUMBER($F249),$F249&lt;=IF($Q249=MesCiclo,InicioCiclo,$Q249+MOD(2-WEEKDAY($Q249),7))+6),1,IF(N($U249)&gt;0,AVERAGEIFS($W$5:$W$1000,$S$5:$S$1000,ROW(),$T$5:$T$1000,"Sub"),$W249)))</f>
        <v/>
      </c>
      <c r="AB249" s="63">
        <f>IF($T249="","",IF(AND(ISNUMBER($F249),$F249&lt;=IF($Q249=MesCiclo,InicioCiclo,$Q249+MOD(2-WEEKDAY($Q249),7))+13),1,IF(N($U249)&gt;0,AVERAGEIFS($X$5:$X$1000,$S$5:$S$1000,ROW(),$T$5:$T$1000,"Sub"),$X249)))</f>
        <v/>
      </c>
      <c r="AC249" s="63">
        <f>IF($T249="","",IF(AND(ISNUMBER($F249),$F249&lt;=IF($Q249=MesCiclo,InicioCiclo,$Q249+MOD(2-WEEKDAY($Q249),7))+20),1,IF(N($U249)&gt;0,AVERAGEIFS($Y$5:$Y$1000,$S$5:$S$1000,ROW(),$T$5:$T$1000,"Sub"),$Y249)))</f>
        <v/>
      </c>
      <c r="AD249" s="63">
        <f>IF($T249="","",IF(AND(ISNUMBER($F249),$F249&lt;=IF($Q249=MesCiclo,InicioCiclo,$Q249+MOD(2-WEEKDAY($Q249),7))+27),1,IF(N($U249)&gt;0,AVERAGEIFS($Z$5:$Z$1000,$S$5:$S$1000,ROW(),$T$5:$T$1000,"Sub"),$Z249)))</f>
        <v/>
      </c>
      <c r="AE249" s="63">
        <f>IF($T249&lt;&gt;"Macro","",IF(COUNTIFS($Q$5:$Q$1000,$Q249,$T$5:$T$1000,"Macro",$G$5:$G$1000,"&gt;0")=0,1/COUNTIFS($Q$5:$Q$1000,$Q249,$T$5:$T$1000,"Macro"),IF(AND(ISNUMBER($G249),N($G249)&gt;0),$G249,SUMIFS($G$5:$G$1000,$Q$5:$Q$1000,$Q249,$T$5:$T$1000,"Macro")/COUNTIFS($Q$5:$Q$1000,$Q249,$T$5:$T$1000,"Macro",$G$5:$G$1000,"&gt;0"))/(COUNTIFS($Q$5:$Q$1000,$Q249,$T$5:$T$1000,"Macro")*SUMIFS($G$5:$G$1000,$Q$5:$Q$1000,$Q249,$T$5:$T$1000,"Macro")/COUNTIFS($Q$5:$Q$1000,$Q249,$T$5:$T$1000,"Macro",$G$5:$G$1000,"&gt;0"))))</f>
        <v/>
      </c>
    </row>
    <row r="250">
      <c r="A250" s="55">
        <f>IF(NOT((COUNTA($B250:$K250)+COUNTA($O250))&gt;0),"",IF($T250="Macro",COUNTIFS($T$5:$T250,"Macro",$Q$5:$Q250,$Q250),IF(N($S250)=0,"?",COUNTIFS(INDEX($T$5:$T$1000,1):INDEX($T$5:$T$1000,$S250-4),"Macro",INDEX($Q$5:$Q$1000,1):INDEX($Q$5:$Q$1000,$S250-4),INDEX($Q$5:$Q$1000,$S250-4))&amp;"."&amp;COUNTIFS($S$5:$S250,$S250,$T$5:$T250,"Sub"))))</f>
        <v/>
      </c>
      <c r="B250" s="56" t="n"/>
      <c r="C250" s="57" t="n"/>
      <c r="D250" s="58" t="n"/>
      <c r="E250" s="58" t="n"/>
      <c r="F250" s="58" t="n"/>
      <c r="G250" s="59" t="n"/>
      <c r="H250" s="59" t="n"/>
      <c r="I250" s="59" t="n"/>
      <c r="J250" s="59" t="n"/>
      <c r="K250" s="59" t="n"/>
      <c r="L250" s="60">
        <f>IF(NOT((COUNTA($B250:$K250)+COUNTA($O250))&gt;0),"",IF(ISNUMBER($F250),1,IF(N($U250)&gt;0,AVERAGEIFS($V$5:$V$1000,$S$5:$S$1000,ROW(),$T$5:$T$1000,"Sub"),$V250)))</f>
        <v/>
      </c>
      <c r="M250" s="55">
        <f>IF($L250="","",IF($L250&gt;=1,"Completado",IF($L250&gt;0,"En curso","Pendiente")))</f>
        <v/>
      </c>
      <c r="N250" s="55">
        <f>IF(NOT((COUNTA($B250:$K250)+COUNTA($O250))&gt;0),"",IF(ISNUMBER($F250),IF(AND(ISNUMBER($E250),$F250&gt;$E250),"Cumplida con "&amp;($F250-$E250)&amp;IF($F250-$E250=1," día"," días")&amp;" de retraso","Cumplida"),IF(N($L250)&gt;=1,"Cumplida",IF(NOT(ISNUMBER($E250)),"Sin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plazo")))))))</f>
        <v/>
      </c>
      <c r="O250" s="57" t="n"/>
      <c r="P250" s="61">
        <f>IF(NOT((COUNTA($B250:$K250)+COUNTA($O250))&gt;0),"",IF((IF($C250="","Falta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",""))="","✔ OK","⚠ "&amp;LEFT(IF($C250="","Falta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",""),LEN(IF($C250="","Falta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",""))-3)))</f>
        <v/>
      </c>
      <c r="Q250" s="62">
        <f>IF(NOT((COUNTA($B250:$K250)+COUNTA($O250))&gt;0),"",IF(AND($T250="Sub",N($S250)&gt;0),IF(ISNUMBER(INDEX($D$5:$D$1000,$S250-4)),DATE(YEAR(INDEX($D$5:$D$1000,$S250-4)),MONTH(INDEX($D$5:$D$1000,$S250-4)),1),IF(ISNUMBER(INDEX($E$5:$E$1000,$S250-4)),DATE(YEAR(INDEX($E$5:$E$1000,$S250-4)),MONTH(INDEX($E$5:$E$1000,$S250-4)),1),MesCiclo)),IF(ISNUMBER($D250),DATE(YEAR($D250),MONTH($D250),1),IF(ISNUMBER($E250),DATE(YEAR($E250),MONTH($E250),1),MesCiclo))))</f>
        <v/>
      </c>
      <c r="R250" s="63">
        <f>IF(OR($Q250="",$Q250&lt;&gt;MesCiclo),"",COUNTIF($Q$5:$Q250,MesCiclo))</f>
        <v/>
      </c>
      <c r="S250" s="63">
        <f>IF($T250="","",IF($T250="Macro",ROW(),IFERROR(LOOKUP(2,1/($T$5:$T250="Macro"),ROW($T$5:$T250)),0)))</f>
        <v/>
      </c>
      <c r="T250" s="63">
        <f>IF(NOT((COUNTA($B250:$K250)+COUNTA($O250))&gt;0),"",IF($B250="Subactividad","Sub","Macro"))</f>
        <v/>
      </c>
      <c r="U250" s="63">
        <f>IF($T250="Macro",COUNTIFS($S$5:$S$1000,ROW(),$T$5:$T$1000,"Sub"),"")</f>
        <v/>
      </c>
      <c r="V250" s="63">
        <f>IF($T250="","",IF(ISNUMBER($F250),1,IFERROR(LOOKUP(2,1/($H250:$K250&lt;&gt;""),$H250:$K250),0)))</f>
        <v/>
      </c>
      <c r="W250" s="63">
        <f>IF($T250="","",IF(AND(ISNUMBER($F250),$F250&lt;=IF($Q250=MesCiclo,InicioCiclo,$Q250+MOD(2-WEEKDAY($Q250),7))+6),1,IF(ISNUMBER($H250),$H250,0)))</f>
        <v/>
      </c>
      <c r="X250" s="63">
        <f>IF($T250="","",IF(AND(ISNUMBER($F250),$F250&lt;=IF($Q250=MesCiclo,InicioCiclo,$Q250+MOD(2-WEEKDAY($Q250),7))+13),1,IF(ISNUMBER($I250),$I250,$W250)))</f>
        <v/>
      </c>
      <c r="Y250" s="63">
        <f>IF($T250="","",IF(AND(ISNUMBER($F250),$F250&lt;=IF($Q250=MesCiclo,InicioCiclo,$Q250+MOD(2-WEEKDAY($Q250),7))+20),1,IF(ISNUMBER($J250),$J250,$X250)))</f>
        <v/>
      </c>
      <c r="Z250" s="63">
        <f>IF($T250="","",IF(AND(ISNUMBER($F250),$F250&lt;=IF($Q250=MesCiclo,InicioCiclo,$Q250+MOD(2-WEEKDAY($Q250),7))+27),1,IF(ISNUMBER($K250),$K250,$Y250)))</f>
        <v/>
      </c>
      <c r="AA250" s="63">
        <f>IF($T250="","",IF(AND(ISNUMBER($F250),$F250&lt;=IF($Q250=MesCiclo,InicioCiclo,$Q250+MOD(2-WEEKDAY($Q250),7))+6),1,IF(N($U250)&gt;0,AVERAGEIFS($W$5:$W$1000,$S$5:$S$1000,ROW(),$T$5:$T$1000,"Sub"),$W250)))</f>
        <v/>
      </c>
      <c r="AB250" s="63">
        <f>IF($T250="","",IF(AND(ISNUMBER($F250),$F250&lt;=IF($Q250=MesCiclo,InicioCiclo,$Q250+MOD(2-WEEKDAY($Q250),7))+13),1,IF(N($U250)&gt;0,AVERAGEIFS($X$5:$X$1000,$S$5:$S$1000,ROW(),$T$5:$T$1000,"Sub"),$X250)))</f>
        <v/>
      </c>
      <c r="AC250" s="63">
        <f>IF($T250="","",IF(AND(ISNUMBER($F250),$F250&lt;=IF($Q250=MesCiclo,InicioCiclo,$Q250+MOD(2-WEEKDAY($Q250),7))+20),1,IF(N($U250)&gt;0,AVERAGEIFS($Y$5:$Y$1000,$S$5:$S$1000,ROW(),$T$5:$T$1000,"Sub"),$Y250)))</f>
        <v/>
      </c>
      <c r="AD250" s="63">
        <f>IF($T250="","",IF(AND(ISNUMBER($F250),$F250&lt;=IF($Q250=MesCiclo,InicioCiclo,$Q250+MOD(2-WEEKDAY($Q250),7))+27),1,IF(N($U250)&gt;0,AVERAGEIFS($Z$5:$Z$1000,$S$5:$S$1000,ROW(),$T$5:$T$1000,"Sub"),$Z250)))</f>
        <v/>
      </c>
      <c r="AE250" s="63">
        <f>IF($T250&lt;&gt;"Macro","",IF(COUNTIFS($Q$5:$Q$1000,$Q250,$T$5:$T$1000,"Macro",$G$5:$G$1000,"&gt;0")=0,1/COUNTIFS($Q$5:$Q$1000,$Q250,$T$5:$T$1000,"Macro"),IF(AND(ISNUMBER($G250),N($G250)&gt;0),$G250,SUMIFS($G$5:$G$1000,$Q$5:$Q$1000,$Q250,$T$5:$T$1000,"Macro")/COUNTIFS($Q$5:$Q$1000,$Q250,$T$5:$T$1000,"Macro",$G$5:$G$1000,"&gt;0"))/(COUNTIFS($Q$5:$Q$1000,$Q250,$T$5:$T$1000,"Macro")*SUMIFS($G$5:$G$1000,$Q$5:$Q$1000,$Q250,$T$5:$T$1000,"Macro")/COUNTIFS($Q$5:$Q$1000,$Q250,$T$5:$T$1000,"Macro",$G$5:$G$1000,"&gt;0"))))</f>
        <v/>
      </c>
    </row>
    <row r="251">
      <c r="A251" s="55">
        <f>IF(NOT((COUNTA($B251:$K251)+COUNTA($O251))&gt;0),"",IF($T251="Macro",COUNTIFS($T$5:$T251,"Macro",$Q$5:$Q251,$Q251),IF(N($S251)=0,"?",COUNTIFS(INDEX($T$5:$T$1000,1):INDEX($T$5:$T$1000,$S251-4),"Macro",INDEX($Q$5:$Q$1000,1):INDEX($Q$5:$Q$1000,$S251-4),INDEX($Q$5:$Q$1000,$S251-4))&amp;"."&amp;COUNTIFS($S$5:$S251,$S251,$T$5:$T251,"Sub"))))</f>
        <v/>
      </c>
      <c r="B251" s="56" t="n"/>
      <c r="C251" s="57" t="n"/>
      <c r="D251" s="58" t="n"/>
      <c r="E251" s="58" t="n"/>
      <c r="F251" s="58" t="n"/>
      <c r="G251" s="59" t="n"/>
      <c r="H251" s="59" t="n"/>
      <c r="I251" s="59" t="n"/>
      <c r="J251" s="59" t="n"/>
      <c r="K251" s="59" t="n"/>
      <c r="L251" s="60">
        <f>IF(NOT((COUNTA($B251:$K251)+COUNTA($O251))&gt;0),"",IF(ISNUMBER($F251),1,IF(N($U251)&gt;0,AVERAGEIFS($V$5:$V$1000,$S$5:$S$1000,ROW(),$T$5:$T$1000,"Sub"),$V251)))</f>
        <v/>
      </c>
      <c r="M251" s="55">
        <f>IF($L251="","",IF($L251&gt;=1,"Completado",IF($L251&gt;0,"En curso","Pendiente")))</f>
        <v/>
      </c>
      <c r="N251" s="55">
        <f>IF(NOT((COUNTA($B251:$K251)+COUNTA($O251))&gt;0),"",IF(ISNUMBER($F251),IF(AND(ISNUMBER($E251),$F251&gt;$E251),"Cumplida con "&amp;($F251-$E251)&amp;IF($F251-$E251=1," día"," días")&amp;" de retraso","Cumplida"),IF(N($L251)&gt;=1,"Cumplida",IF(NOT(ISNUMBER($E251)),"Sin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plazo")))))))</f>
        <v/>
      </c>
      <c r="O251" s="57" t="n"/>
      <c r="P251" s="61">
        <f>IF(NOT((COUNTA($B251:$K251)+COUNTA($O251))&gt;0),"",IF((IF($C251="","Falta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",""))="","✔ OK","⚠ "&amp;LEFT(IF($C251="","Falta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",""),LEN(IF($C251="","Falta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",""))-3)))</f>
        <v/>
      </c>
      <c r="Q251" s="62">
        <f>IF(NOT((COUNTA($B251:$K251)+COUNTA($O251))&gt;0),"",IF(AND($T251="Sub",N($S251)&gt;0),IF(ISNUMBER(INDEX($D$5:$D$1000,$S251-4)),DATE(YEAR(INDEX($D$5:$D$1000,$S251-4)),MONTH(INDEX($D$5:$D$1000,$S251-4)),1),IF(ISNUMBER(INDEX($E$5:$E$1000,$S251-4)),DATE(YEAR(INDEX($E$5:$E$1000,$S251-4)),MONTH(INDEX($E$5:$E$1000,$S251-4)),1),MesCiclo)),IF(ISNUMBER($D251),DATE(YEAR($D251),MONTH($D251),1),IF(ISNUMBER($E251),DATE(YEAR($E251),MONTH($E251),1),MesCiclo))))</f>
        <v/>
      </c>
      <c r="R251" s="63">
        <f>IF(OR($Q251="",$Q251&lt;&gt;MesCiclo),"",COUNTIF($Q$5:$Q251,MesCiclo))</f>
        <v/>
      </c>
      <c r="S251" s="63">
        <f>IF($T251="","",IF($T251="Macro",ROW(),IFERROR(LOOKUP(2,1/($T$5:$T251="Macro"),ROW($T$5:$T251)),0)))</f>
        <v/>
      </c>
      <c r="T251" s="63">
        <f>IF(NOT((COUNTA($B251:$K251)+COUNTA($O251))&gt;0),"",IF($B251="Subactividad","Sub","Macro"))</f>
        <v/>
      </c>
      <c r="U251" s="63">
        <f>IF($T251="Macro",COUNTIFS($S$5:$S$1000,ROW(),$T$5:$T$1000,"Sub"),"")</f>
        <v/>
      </c>
      <c r="V251" s="63">
        <f>IF($T251="","",IF(ISNUMBER($F251),1,IFERROR(LOOKUP(2,1/($H251:$K251&lt;&gt;""),$H251:$K251),0)))</f>
        <v/>
      </c>
      <c r="W251" s="63">
        <f>IF($T251="","",IF(AND(ISNUMBER($F251),$F251&lt;=IF($Q251=MesCiclo,InicioCiclo,$Q251+MOD(2-WEEKDAY($Q251),7))+6),1,IF(ISNUMBER($H251),$H251,0)))</f>
        <v/>
      </c>
      <c r="X251" s="63">
        <f>IF($T251="","",IF(AND(ISNUMBER($F251),$F251&lt;=IF($Q251=MesCiclo,InicioCiclo,$Q251+MOD(2-WEEKDAY($Q251),7))+13),1,IF(ISNUMBER($I251),$I251,$W251)))</f>
        <v/>
      </c>
      <c r="Y251" s="63">
        <f>IF($T251="","",IF(AND(ISNUMBER($F251),$F251&lt;=IF($Q251=MesCiclo,InicioCiclo,$Q251+MOD(2-WEEKDAY($Q251),7))+20),1,IF(ISNUMBER($J251),$J251,$X251)))</f>
        <v/>
      </c>
      <c r="Z251" s="63">
        <f>IF($T251="","",IF(AND(ISNUMBER($F251),$F251&lt;=IF($Q251=MesCiclo,InicioCiclo,$Q251+MOD(2-WEEKDAY($Q251),7))+27),1,IF(ISNUMBER($K251),$K251,$Y251)))</f>
        <v/>
      </c>
      <c r="AA251" s="63">
        <f>IF($T251="","",IF(AND(ISNUMBER($F251),$F251&lt;=IF($Q251=MesCiclo,InicioCiclo,$Q251+MOD(2-WEEKDAY($Q251),7))+6),1,IF(N($U251)&gt;0,AVERAGEIFS($W$5:$W$1000,$S$5:$S$1000,ROW(),$T$5:$T$1000,"Sub"),$W251)))</f>
        <v/>
      </c>
      <c r="AB251" s="63">
        <f>IF($T251="","",IF(AND(ISNUMBER($F251),$F251&lt;=IF($Q251=MesCiclo,InicioCiclo,$Q251+MOD(2-WEEKDAY($Q251),7))+13),1,IF(N($U251)&gt;0,AVERAGEIFS($X$5:$X$1000,$S$5:$S$1000,ROW(),$T$5:$T$1000,"Sub"),$X251)))</f>
        <v/>
      </c>
      <c r="AC251" s="63">
        <f>IF($T251="","",IF(AND(ISNUMBER($F251),$F251&lt;=IF($Q251=MesCiclo,InicioCiclo,$Q251+MOD(2-WEEKDAY($Q251),7))+20),1,IF(N($U251)&gt;0,AVERAGEIFS($Y$5:$Y$1000,$S$5:$S$1000,ROW(),$T$5:$T$1000,"Sub"),$Y251)))</f>
        <v/>
      </c>
      <c r="AD251" s="63">
        <f>IF($T251="","",IF(AND(ISNUMBER($F251),$F251&lt;=IF($Q251=MesCiclo,InicioCiclo,$Q251+MOD(2-WEEKDAY($Q251),7))+27),1,IF(N($U251)&gt;0,AVERAGEIFS($Z$5:$Z$1000,$S$5:$S$1000,ROW(),$T$5:$T$1000,"Sub"),$Z251)))</f>
        <v/>
      </c>
      <c r="AE251" s="63">
        <f>IF($T251&lt;&gt;"Macro","",IF(COUNTIFS($Q$5:$Q$1000,$Q251,$T$5:$T$1000,"Macro",$G$5:$G$1000,"&gt;0")=0,1/COUNTIFS($Q$5:$Q$1000,$Q251,$T$5:$T$1000,"Macro"),IF(AND(ISNUMBER($G251),N($G251)&gt;0),$G251,SUMIFS($G$5:$G$1000,$Q$5:$Q$1000,$Q251,$T$5:$T$1000,"Macro")/COUNTIFS($Q$5:$Q$1000,$Q251,$T$5:$T$1000,"Macro",$G$5:$G$1000,"&gt;0"))/(COUNTIFS($Q$5:$Q$1000,$Q251,$T$5:$T$1000,"Macro")*SUMIFS($G$5:$G$1000,$Q$5:$Q$1000,$Q251,$T$5:$T$1000,"Macro")/COUNTIFS($Q$5:$Q$1000,$Q251,$T$5:$T$1000,"Macro",$G$5:$G$1000,"&gt;0"))))</f>
        <v/>
      </c>
    </row>
    <row r="252">
      <c r="A252" s="55">
        <f>IF(NOT((COUNTA($B252:$K252)+COUNTA($O252))&gt;0),"",IF($T252="Macro",COUNTIFS($T$5:$T252,"Macro",$Q$5:$Q252,$Q252),IF(N($S252)=0,"?",COUNTIFS(INDEX($T$5:$T$1000,1):INDEX($T$5:$T$1000,$S252-4),"Macro",INDEX($Q$5:$Q$1000,1):INDEX($Q$5:$Q$1000,$S252-4),INDEX($Q$5:$Q$1000,$S252-4))&amp;"."&amp;COUNTIFS($S$5:$S252,$S252,$T$5:$T252,"Sub"))))</f>
        <v/>
      </c>
      <c r="B252" s="56" t="n"/>
      <c r="C252" s="57" t="n"/>
      <c r="D252" s="58" t="n"/>
      <c r="E252" s="58" t="n"/>
      <c r="F252" s="58" t="n"/>
      <c r="G252" s="59" t="n"/>
      <c r="H252" s="59" t="n"/>
      <c r="I252" s="59" t="n"/>
      <c r="J252" s="59" t="n"/>
      <c r="K252" s="59" t="n"/>
      <c r="L252" s="60">
        <f>IF(NOT((COUNTA($B252:$K252)+COUNTA($O252))&gt;0),"",IF(ISNUMBER($F252),1,IF(N($U252)&gt;0,AVERAGEIFS($V$5:$V$1000,$S$5:$S$1000,ROW(),$T$5:$T$1000,"Sub"),$V252)))</f>
        <v/>
      </c>
      <c r="M252" s="55">
        <f>IF($L252="","",IF($L252&gt;=1,"Completado",IF($L252&gt;0,"En curso","Pendiente")))</f>
        <v/>
      </c>
      <c r="N252" s="55">
        <f>IF(NOT((COUNTA($B252:$K252)+COUNTA($O252))&gt;0),"",IF(ISNUMBER($F252),IF(AND(ISNUMBER($E252),$F252&gt;$E252),"Cumplida con "&amp;($F252-$E252)&amp;IF($F252-$E252=1," día"," días")&amp;" de retraso","Cumplida"),IF(N($L252)&gt;=1,"Cumplida",IF(NOT(ISNUMBER($E252)),"Sin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plazo")))))))</f>
        <v/>
      </c>
      <c r="O252" s="57" t="n"/>
      <c r="P252" s="61">
        <f>IF(NOT((COUNTA($B252:$K252)+COUNTA($O252))&gt;0),"",IF((IF($C252="","Falta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",""))="","✔ OK","⚠ "&amp;LEFT(IF($C252="","Falta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",""),LEN(IF($C252="","Falta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",""))-3)))</f>
        <v/>
      </c>
      <c r="Q252" s="62">
        <f>IF(NOT((COUNTA($B252:$K252)+COUNTA($O252))&gt;0),"",IF(AND($T252="Sub",N($S252)&gt;0),IF(ISNUMBER(INDEX($D$5:$D$1000,$S252-4)),DATE(YEAR(INDEX($D$5:$D$1000,$S252-4)),MONTH(INDEX($D$5:$D$1000,$S252-4)),1),IF(ISNUMBER(INDEX($E$5:$E$1000,$S252-4)),DATE(YEAR(INDEX($E$5:$E$1000,$S252-4)),MONTH(INDEX($E$5:$E$1000,$S252-4)),1),MesCiclo)),IF(ISNUMBER($D252),DATE(YEAR($D252),MONTH($D252),1),IF(ISNUMBER($E252),DATE(YEAR($E252),MONTH($E252),1),MesCiclo))))</f>
        <v/>
      </c>
      <c r="R252" s="63">
        <f>IF(OR($Q252="",$Q252&lt;&gt;MesCiclo),"",COUNTIF($Q$5:$Q252,MesCiclo))</f>
        <v/>
      </c>
      <c r="S252" s="63">
        <f>IF($T252="","",IF($T252="Macro",ROW(),IFERROR(LOOKUP(2,1/($T$5:$T252="Macro"),ROW($T$5:$T252)),0)))</f>
        <v/>
      </c>
      <c r="T252" s="63">
        <f>IF(NOT((COUNTA($B252:$K252)+COUNTA($O252))&gt;0),"",IF($B252="Subactividad","Sub","Macro"))</f>
        <v/>
      </c>
      <c r="U252" s="63">
        <f>IF($T252="Macro",COUNTIFS($S$5:$S$1000,ROW(),$T$5:$T$1000,"Sub"),"")</f>
        <v/>
      </c>
      <c r="V252" s="63">
        <f>IF($T252="","",IF(ISNUMBER($F252),1,IFERROR(LOOKUP(2,1/($H252:$K252&lt;&gt;""),$H252:$K252),0)))</f>
        <v/>
      </c>
      <c r="W252" s="63">
        <f>IF($T252="","",IF(AND(ISNUMBER($F252),$F252&lt;=IF($Q252=MesCiclo,InicioCiclo,$Q252+MOD(2-WEEKDAY($Q252),7))+6),1,IF(ISNUMBER($H252),$H252,0)))</f>
        <v/>
      </c>
      <c r="X252" s="63">
        <f>IF($T252="","",IF(AND(ISNUMBER($F252),$F252&lt;=IF($Q252=MesCiclo,InicioCiclo,$Q252+MOD(2-WEEKDAY($Q252),7))+13),1,IF(ISNUMBER($I252),$I252,$W252)))</f>
        <v/>
      </c>
      <c r="Y252" s="63">
        <f>IF($T252="","",IF(AND(ISNUMBER($F252),$F252&lt;=IF($Q252=MesCiclo,InicioCiclo,$Q252+MOD(2-WEEKDAY($Q252),7))+20),1,IF(ISNUMBER($J252),$J252,$X252)))</f>
        <v/>
      </c>
      <c r="Z252" s="63">
        <f>IF($T252="","",IF(AND(ISNUMBER($F252),$F252&lt;=IF($Q252=MesCiclo,InicioCiclo,$Q252+MOD(2-WEEKDAY($Q252),7))+27),1,IF(ISNUMBER($K252),$K252,$Y252)))</f>
        <v/>
      </c>
      <c r="AA252" s="63">
        <f>IF($T252="","",IF(AND(ISNUMBER($F252),$F252&lt;=IF($Q252=MesCiclo,InicioCiclo,$Q252+MOD(2-WEEKDAY($Q252),7))+6),1,IF(N($U252)&gt;0,AVERAGEIFS($W$5:$W$1000,$S$5:$S$1000,ROW(),$T$5:$T$1000,"Sub"),$W252)))</f>
        <v/>
      </c>
      <c r="AB252" s="63">
        <f>IF($T252="","",IF(AND(ISNUMBER($F252),$F252&lt;=IF($Q252=MesCiclo,InicioCiclo,$Q252+MOD(2-WEEKDAY($Q252),7))+13),1,IF(N($U252)&gt;0,AVERAGEIFS($X$5:$X$1000,$S$5:$S$1000,ROW(),$T$5:$T$1000,"Sub"),$X252)))</f>
        <v/>
      </c>
      <c r="AC252" s="63">
        <f>IF($T252="","",IF(AND(ISNUMBER($F252),$F252&lt;=IF($Q252=MesCiclo,InicioCiclo,$Q252+MOD(2-WEEKDAY($Q252),7))+20),1,IF(N($U252)&gt;0,AVERAGEIFS($Y$5:$Y$1000,$S$5:$S$1000,ROW(),$T$5:$T$1000,"Sub"),$Y252)))</f>
        <v/>
      </c>
      <c r="AD252" s="63">
        <f>IF($T252="","",IF(AND(ISNUMBER($F252),$F252&lt;=IF($Q252=MesCiclo,InicioCiclo,$Q252+MOD(2-WEEKDAY($Q252),7))+27),1,IF(N($U252)&gt;0,AVERAGEIFS($Z$5:$Z$1000,$S$5:$S$1000,ROW(),$T$5:$T$1000,"Sub"),$Z252)))</f>
        <v/>
      </c>
      <c r="AE252" s="63">
        <f>IF($T252&lt;&gt;"Macro","",IF(COUNTIFS($Q$5:$Q$1000,$Q252,$T$5:$T$1000,"Macro",$G$5:$G$1000,"&gt;0")=0,1/COUNTIFS($Q$5:$Q$1000,$Q252,$T$5:$T$1000,"Macro"),IF(AND(ISNUMBER($G252),N($G252)&gt;0),$G252,SUMIFS($G$5:$G$1000,$Q$5:$Q$1000,$Q252,$T$5:$T$1000,"Macro")/COUNTIFS($Q$5:$Q$1000,$Q252,$T$5:$T$1000,"Macro",$G$5:$G$1000,"&gt;0"))/(COUNTIFS($Q$5:$Q$1000,$Q252,$T$5:$T$1000,"Macro")*SUMIFS($G$5:$G$1000,$Q$5:$Q$1000,$Q252,$T$5:$T$1000,"Macro")/COUNTIFS($Q$5:$Q$1000,$Q252,$T$5:$T$1000,"Macro",$G$5:$G$1000,"&gt;0"))))</f>
        <v/>
      </c>
    </row>
    <row r="253">
      <c r="A253" s="55">
        <f>IF(NOT((COUNTA($B253:$K253)+COUNTA($O253))&gt;0),"",IF($T253="Macro",COUNTIFS($T$5:$T253,"Macro",$Q$5:$Q253,$Q253),IF(N($S253)=0,"?",COUNTIFS(INDEX($T$5:$T$1000,1):INDEX($T$5:$T$1000,$S253-4),"Macro",INDEX($Q$5:$Q$1000,1):INDEX($Q$5:$Q$1000,$S253-4),INDEX($Q$5:$Q$1000,$S253-4))&amp;"."&amp;COUNTIFS($S$5:$S253,$S253,$T$5:$T253,"Sub"))))</f>
        <v/>
      </c>
      <c r="B253" s="56" t="n"/>
      <c r="C253" s="57" t="n"/>
      <c r="D253" s="58" t="n"/>
      <c r="E253" s="58" t="n"/>
      <c r="F253" s="58" t="n"/>
      <c r="G253" s="59" t="n"/>
      <c r="H253" s="59" t="n"/>
      <c r="I253" s="59" t="n"/>
      <c r="J253" s="59" t="n"/>
      <c r="K253" s="59" t="n"/>
      <c r="L253" s="60">
        <f>IF(NOT((COUNTA($B253:$K253)+COUNTA($O253))&gt;0),"",IF(ISNUMBER($F253),1,IF(N($U253)&gt;0,AVERAGEIFS($V$5:$V$1000,$S$5:$S$1000,ROW(),$T$5:$T$1000,"Sub"),$V253)))</f>
        <v/>
      </c>
      <c r="M253" s="55">
        <f>IF($L253="","",IF($L253&gt;=1,"Completado",IF($L253&gt;0,"En curso","Pendiente")))</f>
        <v/>
      </c>
      <c r="N253" s="55">
        <f>IF(NOT((COUNTA($B253:$K253)+COUNTA($O253))&gt;0),"",IF(ISNUMBER($F253),IF(AND(ISNUMBER($E253),$F253&gt;$E253),"Cumplida con "&amp;($F253-$E253)&amp;IF($F253-$E253=1," día"," días")&amp;" de retraso","Cumplida"),IF(N($L253)&gt;=1,"Cumplida",IF(NOT(ISNUMBER($E253)),"Sin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plazo")))))))</f>
        <v/>
      </c>
      <c r="O253" s="57" t="n"/>
      <c r="P253" s="61">
        <f>IF(NOT((COUNTA($B253:$K253)+COUNTA($O253))&gt;0),"",IF((IF($C253="","Falta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",""))="","✔ OK","⚠ "&amp;LEFT(IF($C253="","Falta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",""),LEN(IF($C253="","Falta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",""))-3)))</f>
        <v/>
      </c>
      <c r="Q253" s="62">
        <f>IF(NOT((COUNTA($B253:$K253)+COUNTA($O253))&gt;0),"",IF(AND($T253="Sub",N($S253)&gt;0),IF(ISNUMBER(INDEX($D$5:$D$1000,$S253-4)),DATE(YEAR(INDEX($D$5:$D$1000,$S253-4)),MONTH(INDEX($D$5:$D$1000,$S253-4)),1),IF(ISNUMBER(INDEX($E$5:$E$1000,$S253-4)),DATE(YEAR(INDEX($E$5:$E$1000,$S253-4)),MONTH(INDEX($E$5:$E$1000,$S253-4)),1),MesCiclo)),IF(ISNUMBER($D253),DATE(YEAR($D253),MONTH($D253),1),IF(ISNUMBER($E253),DATE(YEAR($E253),MONTH($E253),1),MesCiclo))))</f>
        <v/>
      </c>
      <c r="R253" s="63">
        <f>IF(OR($Q253="",$Q253&lt;&gt;MesCiclo),"",COUNTIF($Q$5:$Q253,MesCiclo))</f>
        <v/>
      </c>
      <c r="S253" s="63">
        <f>IF($T253="","",IF($T253="Macro",ROW(),IFERROR(LOOKUP(2,1/($T$5:$T253="Macro"),ROW($T$5:$T253)),0)))</f>
        <v/>
      </c>
      <c r="T253" s="63">
        <f>IF(NOT((COUNTA($B253:$K253)+COUNTA($O253))&gt;0),"",IF($B253="Subactividad","Sub","Macro"))</f>
        <v/>
      </c>
      <c r="U253" s="63">
        <f>IF($T253="Macro",COUNTIFS($S$5:$S$1000,ROW(),$T$5:$T$1000,"Sub"),"")</f>
        <v/>
      </c>
      <c r="V253" s="63">
        <f>IF($T253="","",IF(ISNUMBER($F253),1,IFERROR(LOOKUP(2,1/($H253:$K253&lt;&gt;""),$H253:$K253),0)))</f>
        <v/>
      </c>
      <c r="W253" s="63">
        <f>IF($T253="","",IF(AND(ISNUMBER($F253),$F253&lt;=IF($Q253=MesCiclo,InicioCiclo,$Q253+MOD(2-WEEKDAY($Q253),7))+6),1,IF(ISNUMBER($H253),$H253,0)))</f>
        <v/>
      </c>
      <c r="X253" s="63">
        <f>IF($T253="","",IF(AND(ISNUMBER($F253),$F253&lt;=IF($Q253=MesCiclo,InicioCiclo,$Q253+MOD(2-WEEKDAY($Q253),7))+13),1,IF(ISNUMBER($I253),$I253,$W253)))</f>
        <v/>
      </c>
      <c r="Y253" s="63">
        <f>IF($T253="","",IF(AND(ISNUMBER($F253),$F253&lt;=IF($Q253=MesCiclo,InicioCiclo,$Q253+MOD(2-WEEKDAY($Q253),7))+20),1,IF(ISNUMBER($J253),$J253,$X253)))</f>
        <v/>
      </c>
      <c r="Z253" s="63">
        <f>IF($T253="","",IF(AND(ISNUMBER($F253),$F253&lt;=IF($Q253=MesCiclo,InicioCiclo,$Q253+MOD(2-WEEKDAY($Q253),7))+27),1,IF(ISNUMBER($K253),$K253,$Y253)))</f>
        <v/>
      </c>
      <c r="AA253" s="63">
        <f>IF($T253="","",IF(AND(ISNUMBER($F253),$F253&lt;=IF($Q253=MesCiclo,InicioCiclo,$Q253+MOD(2-WEEKDAY($Q253),7))+6),1,IF(N($U253)&gt;0,AVERAGEIFS($W$5:$W$1000,$S$5:$S$1000,ROW(),$T$5:$T$1000,"Sub"),$W253)))</f>
        <v/>
      </c>
      <c r="AB253" s="63">
        <f>IF($T253="","",IF(AND(ISNUMBER($F253),$F253&lt;=IF($Q253=MesCiclo,InicioCiclo,$Q253+MOD(2-WEEKDAY($Q253),7))+13),1,IF(N($U253)&gt;0,AVERAGEIFS($X$5:$X$1000,$S$5:$S$1000,ROW(),$T$5:$T$1000,"Sub"),$X253)))</f>
        <v/>
      </c>
      <c r="AC253" s="63">
        <f>IF($T253="","",IF(AND(ISNUMBER($F253),$F253&lt;=IF($Q253=MesCiclo,InicioCiclo,$Q253+MOD(2-WEEKDAY($Q253),7))+20),1,IF(N($U253)&gt;0,AVERAGEIFS($Y$5:$Y$1000,$S$5:$S$1000,ROW(),$T$5:$T$1000,"Sub"),$Y253)))</f>
        <v/>
      </c>
      <c r="AD253" s="63">
        <f>IF($T253="","",IF(AND(ISNUMBER($F253),$F253&lt;=IF($Q253=MesCiclo,InicioCiclo,$Q253+MOD(2-WEEKDAY($Q253),7))+27),1,IF(N($U253)&gt;0,AVERAGEIFS($Z$5:$Z$1000,$S$5:$S$1000,ROW(),$T$5:$T$1000,"Sub"),$Z253)))</f>
        <v/>
      </c>
      <c r="AE253" s="63">
        <f>IF($T253&lt;&gt;"Macro","",IF(COUNTIFS($Q$5:$Q$1000,$Q253,$T$5:$T$1000,"Macro",$G$5:$G$1000,"&gt;0")=0,1/COUNTIFS($Q$5:$Q$1000,$Q253,$T$5:$T$1000,"Macro"),IF(AND(ISNUMBER($G253),N($G253)&gt;0),$G253,SUMIFS($G$5:$G$1000,$Q$5:$Q$1000,$Q253,$T$5:$T$1000,"Macro")/COUNTIFS($Q$5:$Q$1000,$Q253,$T$5:$T$1000,"Macro",$G$5:$G$1000,"&gt;0"))/(COUNTIFS($Q$5:$Q$1000,$Q253,$T$5:$T$1000,"Macro")*SUMIFS($G$5:$G$1000,$Q$5:$Q$1000,$Q253,$T$5:$T$1000,"Macro")/COUNTIFS($Q$5:$Q$1000,$Q253,$T$5:$T$1000,"Macro",$G$5:$G$1000,"&gt;0"))))</f>
        <v/>
      </c>
    </row>
    <row r="254">
      <c r="A254" s="55">
        <f>IF(NOT((COUNTA($B254:$K254)+COUNTA($O254))&gt;0),"",IF($T254="Macro",COUNTIFS($T$5:$T254,"Macro",$Q$5:$Q254,$Q254),IF(N($S254)=0,"?",COUNTIFS(INDEX($T$5:$T$1000,1):INDEX($T$5:$T$1000,$S254-4),"Macro",INDEX($Q$5:$Q$1000,1):INDEX($Q$5:$Q$1000,$S254-4),INDEX($Q$5:$Q$1000,$S254-4))&amp;"."&amp;COUNTIFS($S$5:$S254,$S254,$T$5:$T254,"Sub"))))</f>
        <v/>
      </c>
      <c r="B254" s="56" t="n"/>
      <c r="C254" s="57" t="n"/>
      <c r="D254" s="58" t="n"/>
      <c r="E254" s="58" t="n"/>
      <c r="F254" s="58" t="n"/>
      <c r="G254" s="59" t="n"/>
      <c r="H254" s="59" t="n"/>
      <c r="I254" s="59" t="n"/>
      <c r="J254" s="59" t="n"/>
      <c r="K254" s="59" t="n"/>
      <c r="L254" s="60">
        <f>IF(NOT((COUNTA($B254:$K254)+COUNTA($O254))&gt;0),"",IF(ISNUMBER($F254),1,IF(N($U254)&gt;0,AVERAGEIFS($V$5:$V$1000,$S$5:$S$1000,ROW(),$T$5:$T$1000,"Sub"),$V254)))</f>
        <v/>
      </c>
      <c r="M254" s="55">
        <f>IF($L254="","",IF($L254&gt;=1,"Completado",IF($L254&gt;0,"En curso","Pendiente")))</f>
        <v/>
      </c>
      <c r="N254" s="55">
        <f>IF(NOT((COUNTA($B254:$K254)+COUNTA($O254))&gt;0),"",IF(ISNUMBER($F254),IF(AND(ISNUMBER($E254),$F254&gt;$E254),"Cumplida con "&amp;($F254-$E254)&amp;IF($F254-$E254=1," día"," días")&amp;" de retraso","Cumplida"),IF(N($L254)&gt;=1,"Cumplida",IF(NOT(ISNUMBER($E254)),"Sin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plazo")))))))</f>
        <v/>
      </c>
      <c r="O254" s="57" t="n"/>
      <c r="P254" s="61">
        <f>IF(NOT((COUNTA($B254:$K254)+COUNTA($O254))&gt;0),"",IF((IF($C254="","Falta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",""))="","✔ OK","⚠ "&amp;LEFT(IF($C254="","Falta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",""),LEN(IF($C254="","Falta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",""))-3)))</f>
        <v/>
      </c>
      <c r="Q254" s="62">
        <f>IF(NOT((COUNTA($B254:$K254)+COUNTA($O254))&gt;0),"",IF(AND($T254="Sub",N($S254)&gt;0),IF(ISNUMBER(INDEX($D$5:$D$1000,$S254-4)),DATE(YEAR(INDEX($D$5:$D$1000,$S254-4)),MONTH(INDEX($D$5:$D$1000,$S254-4)),1),IF(ISNUMBER(INDEX($E$5:$E$1000,$S254-4)),DATE(YEAR(INDEX($E$5:$E$1000,$S254-4)),MONTH(INDEX($E$5:$E$1000,$S254-4)),1),MesCiclo)),IF(ISNUMBER($D254),DATE(YEAR($D254),MONTH($D254),1),IF(ISNUMBER($E254),DATE(YEAR($E254),MONTH($E254),1),MesCiclo))))</f>
        <v/>
      </c>
      <c r="R254" s="63">
        <f>IF(OR($Q254="",$Q254&lt;&gt;MesCiclo),"",COUNTIF($Q$5:$Q254,MesCiclo))</f>
        <v/>
      </c>
      <c r="S254" s="63">
        <f>IF($T254="","",IF($T254="Macro",ROW(),IFERROR(LOOKUP(2,1/($T$5:$T254="Macro"),ROW($T$5:$T254)),0)))</f>
        <v/>
      </c>
      <c r="T254" s="63">
        <f>IF(NOT((COUNTA($B254:$K254)+COUNTA($O254))&gt;0),"",IF($B254="Subactividad","Sub","Macro"))</f>
        <v/>
      </c>
      <c r="U254" s="63">
        <f>IF($T254="Macro",COUNTIFS($S$5:$S$1000,ROW(),$T$5:$T$1000,"Sub"),"")</f>
        <v/>
      </c>
      <c r="V254" s="63">
        <f>IF($T254="","",IF(ISNUMBER($F254),1,IFERROR(LOOKUP(2,1/($H254:$K254&lt;&gt;""),$H254:$K254),0)))</f>
        <v/>
      </c>
      <c r="W254" s="63">
        <f>IF($T254="","",IF(AND(ISNUMBER($F254),$F254&lt;=IF($Q254=MesCiclo,InicioCiclo,$Q254+MOD(2-WEEKDAY($Q254),7))+6),1,IF(ISNUMBER($H254),$H254,0)))</f>
        <v/>
      </c>
      <c r="X254" s="63">
        <f>IF($T254="","",IF(AND(ISNUMBER($F254),$F254&lt;=IF($Q254=MesCiclo,InicioCiclo,$Q254+MOD(2-WEEKDAY($Q254),7))+13),1,IF(ISNUMBER($I254),$I254,$W254)))</f>
        <v/>
      </c>
      <c r="Y254" s="63">
        <f>IF($T254="","",IF(AND(ISNUMBER($F254),$F254&lt;=IF($Q254=MesCiclo,InicioCiclo,$Q254+MOD(2-WEEKDAY($Q254),7))+20),1,IF(ISNUMBER($J254),$J254,$X254)))</f>
        <v/>
      </c>
      <c r="Z254" s="63">
        <f>IF($T254="","",IF(AND(ISNUMBER($F254),$F254&lt;=IF($Q254=MesCiclo,InicioCiclo,$Q254+MOD(2-WEEKDAY($Q254),7))+27),1,IF(ISNUMBER($K254),$K254,$Y254)))</f>
        <v/>
      </c>
      <c r="AA254" s="63">
        <f>IF($T254="","",IF(AND(ISNUMBER($F254),$F254&lt;=IF($Q254=MesCiclo,InicioCiclo,$Q254+MOD(2-WEEKDAY($Q254),7))+6),1,IF(N($U254)&gt;0,AVERAGEIFS($W$5:$W$1000,$S$5:$S$1000,ROW(),$T$5:$T$1000,"Sub"),$W254)))</f>
        <v/>
      </c>
      <c r="AB254" s="63">
        <f>IF($T254="","",IF(AND(ISNUMBER($F254),$F254&lt;=IF($Q254=MesCiclo,InicioCiclo,$Q254+MOD(2-WEEKDAY($Q254),7))+13),1,IF(N($U254)&gt;0,AVERAGEIFS($X$5:$X$1000,$S$5:$S$1000,ROW(),$T$5:$T$1000,"Sub"),$X254)))</f>
        <v/>
      </c>
      <c r="AC254" s="63">
        <f>IF($T254="","",IF(AND(ISNUMBER($F254),$F254&lt;=IF($Q254=MesCiclo,InicioCiclo,$Q254+MOD(2-WEEKDAY($Q254),7))+20),1,IF(N($U254)&gt;0,AVERAGEIFS($Y$5:$Y$1000,$S$5:$S$1000,ROW(),$T$5:$T$1000,"Sub"),$Y254)))</f>
        <v/>
      </c>
      <c r="AD254" s="63">
        <f>IF($T254="","",IF(AND(ISNUMBER($F254),$F254&lt;=IF($Q254=MesCiclo,InicioCiclo,$Q254+MOD(2-WEEKDAY($Q254),7))+27),1,IF(N($U254)&gt;0,AVERAGEIFS($Z$5:$Z$1000,$S$5:$S$1000,ROW(),$T$5:$T$1000,"Sub"),$Z254)))</f>
        <v/>
      </c>
      <c r="AE254" s="63">
        <f>IF($T254&lt;&gt;"Macro","",IF(COUNTIFS($Q$5:$Q$1000,$Q254,$T$5:$T$1000,"Macro",$G$5:$G$1000,"&gt;0")=0,1/COUNTIFS($Q$5:$Q$1000,$Q254,$T$5:$T$1000,"Macro"),IF(AND(ISNUMBER($G254),N($G254)&gt;0),$G254,SUMIFS($G$5:$G$1000,$Q$5:$Q$1000,$Q254,$T$5:$T$1000,"Macro")/COUNTIFS($Q$5:$Q$1000,$Q254,$T$5:$T$1000,"Macro",$G$5:$G$1000,"&gt;0"))/(COUNTIFS($Q$5:$Q$1000,$Q254,$T$5:$T$1000,"Macro")*SUMIFS($G$5:$G$1000,$Q$5:$Q$1000,$Q254,$T$5:$T$1000,"Macro")/COUNTIFS($Q$5:$Q$1000,$Q254,$T$5:$T$1000,"Macro",$G$5:$G$1000,"&gt;0"))))</f>
        <v/>
      </c>
    </row>
    <row r="255">
      <c r="A255" s="55">
        <f>IF(NOT((COUNTA($B255:$K255)+COUNTA($O255))&gt;0),"",IF($T255="Macro",COUNTIFS($T$5:$T255,"Macro",$Q$5:$Q255,$Q255),IF(N($S255)=0,"?",COUNTIFS(INDEX($T$5:$T$1000,1):INDEX($T$5:$T$1000,$S255-4),"Macro",INDEX($Q$5:$Q$1000,1):INDEX($Q$5:$Q$1000,$S255-4),INDEX($Q$5:$Q$1000,$S255-4))&amp;"."&amp;COUNTIFS($S$5:$S255,$S255,$T$5:$T255,"Sub"))))</f>
        <v/>
      </c>
      <c r="B255" s="56" t="n"/>
      <c r="C255" s="57" t="n"/>
      <c r="D255" s="58" t="n"/>
      <c r="E255" s="58" t="n"/>
      <c r="F255" s="58" t="n"/>
      <c r="G255" s="59" t="n"/>
      <c r="H255" s="59" t="n"/>
      <c r="I255" s="59" t="n"/>
      <c r="J255" s="59" t="n"/>
      <c r="K255" s="59" t="n"/>
      <c r="L255" s="60">
        <f>IF(NOT((COUNTA($B255:$K255)+COUNTA($O255))&gt;0),"",IF(ISNUMBER($F255),1,IF(N($U255)&gt;0,AVERAGEIFS($V$5:$V$1000,$S$5:$S$1000,ROW(),$T$5:$T$1000,"Sub"),$V255)))</f>
        <v/>
      </c>
      <c r="M255" s="55">
        <f>IF($L255="","",IF($L255&gt;=1,"Completado",IF($L255&gt;0,"En curso","Pendiente")))</f>
        <v/>
      </c>
      <c r="N255" s="55">
        <f>IF(NOT((COUNTA($B255:$K255)+COUNTA($O255))&gt;0),"",IF(ISNUMBER($F255),IF(AND(ISNUMBER($E255),$F255&gt;$E255),"Cumplida con "&amp;($F255-$E255)&amp;IF($F255-$E255=1," día"," días")&amp;" de retraso","Cumplida"),IF(N($L255)&gt;=1,"Cumplida",IF(NOT(ISNUMBER($E255)),"Sin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plazo")))))))</f>
        <v/>
      </c>
      <c r="O255" s="57" t="n"/>
      <c r="P255" s="61">
        <f>IF(NOT((COUNTA($B255:$K255)+COUNTA($O255))&gt;0),"",IF((IF($C255="","Falta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",""))="","✔ OK","⚠ "&amp;LEFT(IF($C255="","Falta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",""),LEN(IF($C255="","Falta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",""))-3)))</f>
        <v/>
      </c>
      <c r="Q255" s="62">
        <f>IF(NOT((COUNTA($B255:$K255)+COUNTA($O255))&gt;0),"",IF(AND($T255="Sub",N($S255)&gt;0),IF(ISNUMBER(INDEX($D$5:$D$1000,$S255-4)),DATE(YEAR(INDEX($D$5:$D$1000,$S255-4)),MONTH(INDEX($D$5:$D$1000,$S255-4)),1),IF(ISNUMBER(INDEX($E$5:$E$1000,$S255-4)),DATE(YEAR(INDEX($E$5:$E$1000,$S255-4)),MONTH(INDEX($E$5:$E$1000,$S255-4)),1),MesCiclo)),IF(ISNUMBER($D255),DATE(YEAR($D255),MONTH($D255),1),IF(ISNUMBER($E255),DATE(YEAR($E255),MONTH($E255),1),MesCiclo))))</f>
        <v/>
      </c>
      <c r="R255" s="63">
        <f>IF(OR($Q255="",$Q255&lt;&gt;MesCiclo),"",COUNTIF($Q$5:$Q255,MesCiclo))</f>
        <v/>
      </c>
      <c r="S255" s="63">
        <f>IF($T255="","",IF($T255="Macro",ROW(),IFERROR(LOOKUP(2,1/($T$5:$T255="Macro"),ROW($T$5:$T255)),0)))</f>
        <v/>
      </c>
      <c r="T255" s="63">
        <f>IF(NOT((COUNTA($B255:$K255)+COUNTA($O255))&gt;0),"",IF($B255="Subactividad","Sub","Macro"))</f>
        <v/>
      </c>
      <c r="U255" s="63">
        <f>IF($T255="Macro",COUNTIFS($S$5:$S$1000,ROW(),$T$5:$T$1000,"Sub"),"")</f>
        <v/>
      </c>
      <c r="V255" s="63">
        <f>IF($T255="","",IF(ISNUMBER($F255),1,IFERROR(LOOKUP(2,1/($H255:$K255&lt;&gt;""),$H255:$K255),0)))</f>
        <v/>
      </c>
      <c r="W255" s="63">
        <f>IF($T255="","",IF(AND(ISNUMBER($F255),$F255&lt;=IF($Q255=MesCiclo,InicioCiclo,$Q255+MOD(2-WEEKDAY($Q255),7))+6),1,IF(ISNUMBER($H255),$H255,0)))</f>
        <v/>
      </c>
      <c r="X255" s="63">
        <f>IF($T255="","",IF(AND(ISNUMBER($F255),$F255&lt;=IF($Q255=MesCiclo,InicioCiclo,$Q255+MOD(2-WEEKDAY($Q255),7))+13),1,IF(ISNUMBER($I255),$I255,$W255)))</f>
        <v/>
      </c>
      <c r="Y255" s="63">
        <f>IF($T255="","",IF(AND(ISNUMBER($F255),$F255&lt;=IF($Q255=MesCiclo,InicioCiclo,$Q255+MOD(2-WEEKDAY($Q255),7))+20),1,IF(ISNUMBER($J255),$J255,$X255)))</f>
        <v/>
      </c>
      <c r="Z255" s="63">
        <f>IF($T255="","",IF(AND(ISNUMBER($F255),$F255&lt;=IF($Q255=MesCiclo,InicioCiclo,$Q255+MOD(2-WEEKDAY($Q255),7))+27),1,IF(ISNUMBER($K255),$K255,$Y255)))</f>
        <v/>
      </c>
      <c r="AA255" s="63">
        <f>IF($T255="","",IF(AND(ISNUMBER($F255),$F255&lt;=IF($Q255=MesCiclo,InicioCiclo,$Q255+MOD(2-WEEKDAY($Q255),7))+6),1,IF(N($U255)&gt;0,AVERAGEIFS($W$5:$W$1000,$S$5:$S$1000,ROW(),$T$5:$T$1000,"Sub"),$W255)))</f>
        <v/>
      </c>
      <c r="AB255" s="63">
        <f>IF($T255="","",IF(AND(ISNUMBER($F255),$F255&lt;=IF($Q255=MesCiclo,InicioCiclo,$Q255+MOD(2-WEEKDAY($Q255),7))+13),1,IF(N($U255)&gt;0,AVERAGEIFS($X$5:$X$1000,$S$5:$S$1000,ROW(),$T$5:$T$1000,"Sub"),$X255)))</f>
        <v/>
      </c>
      <c r="AC255" s="63">
        <f>IF($T255="","",IF(AND(ISNUMBER($F255),$F255&lt;=IF($Q255=MesCiclo,InicioCiclo,$Q255+MOD(2-WEEKDAY($Q255),7))+20),1,IF(N($U255)&gt;0,AVERAGEIFS($Y$5:$Y$1000,$S$5:$S$1000,ROW(),$T$5:$T$1000,"Sub"),$Y255)))</f>
        <v/>
      </c>
      <c r="AD255" s="63">
        <f>IF($T255="","",IF(AND(ISNUMBER($F255),$F255&lt;=IF($Q255=MesCiclo,InicioCiclo,$Q255+MOD(2-WEEKDAY($Q255),7))+27),1,IF(N($U255)&gt;0,AVERAGEIFS($Z$5:$Z$1000,$S$5:$S$1000,ROW(),$T$5:$T$1000,"Sub"),$Z255)))</f>
        <v/>
      </c>
      <c r="AE255" s="63">
        <f>IF($T255&lt;&gt;"Macro","",IF(COUNTIFS($Q$5:$Q$1000,$Q255,$T$5:$T$1000,"Macro",$G$5:$G$1000,"&gt;0")=0,1/COUNTIFS($Q$5:$Q$1000,$Q255,$T$5:$T$1000,"Macro"),IF(AND(ISNUMBER($G255),N($G255)&gt;0),$G255,SUMIFS($G$5:$G$1000,$Q$5:$Q$1000,$Q255,$T$5:$T$1000,"Macro")/COUNTIFS($Q$5:$Q$1000,$Q255,$T$5:$T$1000,"Macro",$G$5:$G$1000,"&gt;0"))/(COUNTIFS($Q$5:$Q$1000,$Q255,$T$5:$T$1000,"Macro")*SUMIFS($G$5:$G$1000,$Q$5:$Q$1000,$Q255,$T$5:$T$1000,"Macro")/COUNTIFS($Q$5:$Q$1000,$Q255,$T$5:$T$1000,"Macro",$G$5:$G$1000,"&gt;0"))))</f>
        <v/>
      </c>
    </row>
    <row r="256">
      <c r="A256" s="55">
        <f>IF(NOT((COUNTA($B256:$K256)+COUNTA($O256))&gt;0),"",IF($T256="Macro",COUNTIFS($T$5:$T256,"Macro",$Q$5:$Q256,$Q256),IF(N($S256)=0,"?",COUNTIFS(INDEX($T$5:$T$1000,1):INDEX($T$5:$T$1000,$S256-4),"Macro",INDEX($Q$5:$Q$1000,1):INDEX($Q$5:$Q$1000,$S256-4),INDEX($Q$5:$Q$1000,$S256-4))&amp;"."&amp;COUNTIFS($S$5:$S256,$S256,$T$5:$T256,"Sub"))))</f>
        <v/>
      </c>
      <c r="B256" s="56" t="n"/>
      <c r="C256" s="57" t="n"/>
      <c r="D256" s="58" t="n"/>
      <c r="E256" s="58" t="n"/>
      <c r="F256" s="58" t="n"/>
      <c r="G256" s="59" t="n"/>
      <c r="H256" s="59" t="n"/>
      <c r="I256" s="59" t="n"/>
      <c r="J256" s="59" t="n"/>
      <c r="K256" s="59" t="n"/>
      <c r="L256" s="60">
        <f>IF(NOT((COUNTA($B256:$K256)+COUNTA($O256))&gt;0),"",IF(ISNUMBER($F256),1,IF(N($U256)&gt;0,AVERAGEIFS($V$5:$V$1000,$S$5:$S$1000,ROW(),$T$5:$T$1000,"Sub"),$V256)))</f>
        <v/>
      </c>
      <c r="M256" s="55">
        <f>IF($L256="","",IF($L256&gt;=1,"Completado",IF($L256&gt;0,"En curso","Pendiente")))</f>
        <v/>
      </c>
      <c r="N256" s="55">
        <f>IF(NOT((COUNTA($B256:$K256)+COUNTA($O256))&gt;0),"",IF(ISNUMBER($F256),IF(AND(ISNUMBER($E256),$F256&gt;$E256),"Cumplida con "&amp;($F256-$E256)&amp;IF($F256-$E256=1," día"," días")&amp;" de retraso","Cumplida"),IF(N($L256)&gt;=1,"Cumplida",IF(NOT(ISNUMBER($E256)),"Sin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plazo")))))))</f>
        <v/>
      </c>
      <c r="O256" s="57" t="n"/>
      <c r="P256" s="61">
        <f>IF(NOT((COUNTA($B256:$K256)+COUNTA($O256))&gt;0),"",IF((IF($C256="","Falta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",""))="","✔ OK","⚠ "&amp;LEFT(IF($C256="","Falta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",""),LEN(IF($C256="","Falta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",""))-3)))</f>
        <v/>
      </c>
      <c r="Q256" s="62">
        <f>IF(NOT((COUNTA($B256:$K256)+COUNTA($O256))&gt;0),"",IF(AND($T256="Sub",N($S256)&gt;0),IF(ISNUMBER(INDEX($D$5:$D$1000,$S256-4)),DATE(YEAR(INDEX($D$5:$D$1000,$S256-4)),MONTH(INDEX($D$5:$D$1000,$S256-4)),1),IF(ISNUMBER(INDEX($E$5:$E$1000,$S256-4)),DATE(YEAR(INDEX($E$5:$E$1000,$S256-4)),MONTH(INDEX($E$5:$E$1000,$S256-4)),1),MesCiclo)),IF(ISNUMBER($D256),DATE(YEAR($D256),MONTH($D256),1),IF(ISNUMBER($E256),DATE(YEAR($E256),MONTH($E256),1),MesCiclo))))</f>
        <v/>
      </c>
      <c r="R256" s="63">
        <f>IF(OR($Q256="",$Q256&lt;&gt;MesCiclo),"",COUNTIF($Q$5:$Q256,MesCiclo))</f>
        <v/>
      </c>
      <c r="S256" s="63">
        <f>IF($T256="","",IF($T256="Macro",ROW(),IFERROR(LOOKUP(2,1/($T$5:$T256="Macro"),ROW($T$5:$T256)),0)))</f>
        <v/>
      </c>
      <c r="T256" s="63">
        <f>IF(NOT((COUNTA($B256:$K256)+COUNTA($O256))&gt;0),"",IF($B256="Subactividad","Sub","Macro"))</f>
        <v/>
      </c>
      <c r="U256" s="63">
        <f>IF($T256="Macro",COUNTIFS($S$5:$S$1000,ROW(),$T$5:$T$1000,"Sub"),"")</f>
        <v/>
      </c>
      <c r="V256" s="63">
        <f>IF($T256="","",IF(ISNUMBER($F256),1,IFERROR(LOOKUP(2,1/($H256:$K256&lt;&gt;""),$H256:$K256),0)))</f>
        <v/>
      </c>
      <c r="W256" s="63">
        <f>IF($T256="","",IF(AND(ISNUMBER($F256),$F256&lt;=IF($Q256=MesCiclo,InicioCiclo,$Q256+MOD(2-WEEKDAY($Q256),7))+6),1,IF(ISNUMBER($H256),$H256,0)))</f>
        <v/>
      </c>
      <c r="X256" s="63">
        <f>IF($T256="","",IF(AND(ISNUMBER($F256),$F256&lt;=IF($Q256=MesCiclo,InicioCiclo,$Q256+MOD(2-WEEKDAY($Q256),7))+13),1,IF(ISNUMBER($I256),$I256,$W256)))</f>
        <v/>
      </c>
      <c r="Y256" s="63">
        <f>IF($T256="","",IF(AND(ISNUMBER($F256),$F256&lt;=IF($Q256=MesCiclo,InicioCiclo,$Q256+MOD(2-WEEKDAY($Q256),7))+20),1,IF(ISNUMBER($J256),$J256,$X256)))</f>
        <v/>
      </c>
      <c r="Z256" s="63">
        <f>IF($T256="","",IF(AND(ISNUMBER($F256),$F256&lt;=IF($Q256=MesCiclo,InicioCiclo,$Q256+MOD(2-WEEKDAY($Q256),7))+27),1,IF(ISNUMBER($K256),$K256,$Y256)))</f>
        <v/>
      </c>
      <c r="AA256" s="63">
        <f>IF($T256="","",IF(AND(ISNUMBER($F256),$F256&lt;=IF($Q256=MesCiclo,InicioCiclo,$Q256+MOD(2-WEEKDAY($Q256),7))+6),1,IF(N($U256)&gt;0,AVERAGEIFS($W$5:$W$1000,$S$5:$S$1000,ROW(),$T$5:$T$1000,"Sub"),$W256)))</f>
        <v/>
      </c>
      <c r="AB256" s="63">
        <f>IF($T256="","",IF(AND(ISNUMBER($F256),$F256&lt;=IF($Q256=MesCiclo,InicioCiclo,$Q256+MOD(2-WEEKDAY($Q256),7))+13),1,IF(N($U256)&gt;0,AVERAGEIFS($X$5:$X$1000,$S$5:$S$1000,ROW(),$T$5:$T$1000,"Sub"),$X256)))</f>
        <v/>
      </c>
      <c r="AC256" s="63">
        <f>IF($T256="","",IF(AND(ISNUMBER($F256),$F256&lt;=IF($Q256=MesCiclo,InicioCiclo,$Q256+MOD(2-WEEKDAY($Q256),7))+20),1,IF(N($U256)&gt;0,AVERAGEIFS($Y$5:$Y$1000,$S$5:$S$1000,ROW(),$T$5:$T$1000,"Sub"),$Y256)))</f>
        <v/>
      </c>
      <c r="AD256" s="63">
        <f>IF($T256="","",IF(AND(ISNUMBER($F256),$F256&lt;=IF($Q256=MesCiclo,InicioCiclo,$Q256+MOD(2-WEEKDAY($Q256),7))+27),1,IF(N($U256)&gt;0,AVERAGEIFS($Z$5:$Z$1000,$S$5:$S$1000,ROW(),$T$5:$T$1000,"Sub"),$Z256)))</f>
        <v/>
      </c>
      <c r="AE256" s="63">
        <f>IF($T256&lt;&gt;"Macro","",IF(COUNTIFS($Q$5:$Q$1000,$Q256,$T$5:$T$1000,"Macro",$G$5:$G$1000,"&gt;0")=0,1/COUNTIFS($Q$5:$Q$1000,$Q256,$T$5:$T$1000,"Macro"),IF(AND(ISNUMBER($G256),N($G256)&gt;0),$G256,SUMIFS($G$5:$G$1000,$Q$5:$Q$1000,$Q256,$T$5:$T$1000,"Macro")/COUNTIFS($Q$5:$Q$1000,$Q256,$T$5:$T$1000,"Macro",$G$5:$G$1000,"&gt;0"))/(COUNTIFS($Q$5:$Q$1000,$Q256,$T$5:$T$1000,"Macro")*SUMIFS($G$5:$G$1000,$Q$5:$Q$1000,$Q256,$T$5:$T$1000,"Macro")/COUNTIFS($Q$5:$Q$1000,$Q256,$T$5:$T$1000,"Macro",$G$5:$G$1000,"&gt;0"))))</f>
        <v/>
      </c>
    </row>
    <row r="257">
      <c r="A257" s="55">
        <f>IF(NOT((COUNTA($B257:$K257)+COUNTA($O257))&gt;0),"",IF($T257="Macro",COUNTIFS($T$5:$T257,"Macro",$Q$5:$Q257,$Q257),IF(N($S257)=0,"?",COUNTIFS(INDEX($T$5:$T$1000,1):INDEX($T$5:$T$1000,$S257-4),"Macro",INDEX($Q$5:$Q$1000,1):INDEX($Q$5:$Q$1000,$S257-4),INDEX($Q$5:$Q$1000,$S257-4))&amp;"."&amp;COUNTIFS($S$5:$S257,$S257,$T$5:$T257,"Sub"))))</f>
        <v/>
      </c>
      <c r="B257" s="56" t="n"/>
      <c r="C257" s="57" t="n"/>
      <c r="D257" s="58" t="n"/>
      <c r="E257" s="58" t="n"/>
      <c r="F257" s="58" t="n"/>
      <c r="G257" s="59" t="n"/>
      <c r="H257" s="59" t="n"/>
      <c r="I257" s="59" t="n"/>
      <c r="J257" s="59" t="n"/>
      <c r="K257" s="59" t="n"/>
      <c r="L257" s="60">
        <f>IF(NOT((COUNTA($B257:$K257)+COUNTA($O257))&gt;0),"",IF(ISNUMBER($F257),1,IF(N($U257)&gt;0,AVERAGEIFS($V$5:$V$1000,$S$5:$S$1000,ROW(),$T$5:$T$1000,"Sub"),$V257)))</f>
        <v/>
      </c>
      <c r="M257" s="55">
        <f>IF($L257="","",IF($L257&gt;=1,"Completado",IF($L257&gt;0,"En curso","Pendiente")))</f>
        <v/>
      </c>
      <c r="N257" s="55">
        <f>IF(NOT((COUNTA($B257:$K257)+COUNTA($O257))&gt;0),"",IF(ISNUMBER($F257),IF(AND(ISNUMBER($E257),$F257&gt;$E257),"Cumplida con "&amp;($F257-$E257)&amp;IF($F257-$E257=1," día"," días")&amp;" de retraso","Cumplida"),IF(N($L257)&gt;=1,"Cumplida",IF(NOT(ISNUMBER($E257)),"Sin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plazo")))))))</f>
        <v/>
      </c>
      <c r="O257" s="57" t="n"/>
      <c r="P257" s="61">
        <f>IF(NOT((COUNTA($B257:$K257)+COUNTA($O257))&gt;0),"",IF((IF($C257="","Falta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",""))="","✔ OK","⚠ "&amp;LEFT(IF($C257="","Falta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",""),LEN(IF($C257="","Falta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",""))-3)))</f>
        <v/>
      </c>
      <c r="Q257" s="62">
        <f>IF(NOT((COUNTA($B257:$K257)+COUNTA($O257))&gt;0),"",IF(AND($T257="Sub",N($S257)&gt;0),IF(ISNUMBER(INDEX($D$5:$D$1000,$S257-4)),DATE(YEAR(INDEX($D$5:$D$1000,$S257-4)),MONTH(INDEX($D$5:$D$1000,$S257-4)),1),IF(ISNUMBER(INDEX($E$5:$E$1000,$S257-4)),DATE(YEAR(INDEX($E$5:$E$1000,$S257-4)),MONTH(INDEX($E$5:$E$1000,$S257-4)),1),MesCiclo)),IF(ISNUMBER($D257),DATE(YEAR($D257),MONTH($D257),1),IF(ISNUMBER($E257),DATE(YEAR($E257),MONTH($E257),1),MesCiclo))))</f>
        <v/>
      </c>
      <c r="R257" s="63">
        <f>IF(OR($Q257="",$Q257&lt;&gt;MesCiclo),"",COUNTIF($Q$5:$Q257,MesCiclo))</f>
        <v/>
      </c>
      <c r="S257" s="63">
        <f>IF($T257="","",IF($T257="Macro",ROW(),IFERROR(LOOKUP(2,1/($T$5:$T257="Macro"),ROW($T$5:$T257)),0)))</f>
        <v/>
      </c>
      <c r="T257" s="63">
        <f>IF(NOT((COUNTA($B257:$K257)+COUNTA($O257))&gt;0),"",IF($B257="Subactividad","Sub","Macro"))</f>
        <v/>
      </c>
      <c r="U257" s="63">
        <f>IF($T257="Macro",COUNTIFS($S$5:$S$1000,ROW(),$T$5:$T$1000,"Sub"),"")</f>
        <v/>
      </c>
      <c r="V257" s="63">
        <f>IF($T257="","",IF(ISNUMBER($F257),1,IFERROR(LOOKUP(2,1/($H257:$K257&lt;&gt;""),$H257:$K257),0)))</f>
        <v/>
      </c>
      <c r="W257" s="63">
        <f>IF($T257="","",IF(AND(ISNUMBER($F257),$F257&lt;=IF($Q257=MesCiclo,InicioCiclo,$Q257+MOD(2-WEEKDAY($Q257),7))+6),1,IF(ISNUMBER($H257),$H257,0)))</f>
        <v/>
      </c>
      <c r="X257" s="63">
        <f>IF($T257="","",IF(AND(ISNUMBER($F257),$F257&lt;=IF($Q257=MesCiclo,InicioCiclo,$Q257+MOD(2-WEEKDAY($Q257),7))+13),1,IF(ISNUMBER($I257),$I257,$W257)))</f>
        <v/>
      </c>
      <c r="Y257" s="63">
        <f>IF($T257="","",IF(AND(ISNUMBER($F257),$F257&lt;=IF($Q257=MesCiclo,InicioCiclo,$Q257+MOD(2-WEEKDAY($Q257),7))+20),1,IF(ISNUMBER($J257),$J257,$X257)))</f>
        <v/>
      </c>
      <c r="Z257" s="63">
        <f>IF($T257="","",IF(AND(ISNUMBER($F257),$F257&lt;=IF($Q257=MesCiclo,InicioCiclo,$Q257+MOD(2-WEEKDAY($Q257),7))+27),1,IF(ISNUMBER($K257),$K257,$Y257)))</f>
        <v/>
      </c>
      <c r="AA257" s="63">
        <f>IF($T257="","",IF(AND(ISNUMBER($F257),$F257&lt;=IF($Q257=MesCiclo,InicioCiclo,$Q257+MOD(2-WEEKDAY($Q257),7))+6),1,IF(N($U257)&gt;0,AVERAGEIFS($W$5:$W$1000,$S$5:$S$1000,ROW(),$T$5:$T$1000,"Sub"),$W257)))</f>
        <v/>
      </c>
      <c r="AB257" s="63">
        <f>IF($T257="","",IF(AND(ISNUMBER($F257),$F257&lt;=IF($Q257=MesCiclo,InicioCiclo,$Q257+MOD(2-WEEKDAY($Q257),7))+13),1,IF(N($U257)&gt;0,AVERAGEIFS($X$5:$X$1000,$S$5:$S$1000,ROW(),$T$5:$T$1000,"Sub"),$X257)))</f>
        <v/>
      </c>
      <c r="AC257" s="63">
        <f>IF($T257="","",IF(AND(ISNUMBER($F257),$F257&lt;=IF($Q257=MesCiclo,InicioCiclo,$Q257+MOD(2-WEEKDAY($Q257),7))+20),1,IF(N($U257)&gt;0,AVERAGEIFS($Y$5:$Y$1000,$S$5:$S$1000,ROW(),$T$5:$T$1000,"Sub"),$Y257)))</f>
        <v/>
      </c>
      <c r="AD257" s="63">
        <f>IF($T257="","",IF(AND(ISNUMBER($F257),$F257&lt;=IF($Q257=MesCiclo,InicioCiclo,$Q257+MOD(2-WEEKDAY($Q257),7))+27),1,IF(N($U257)&gt;0,AVERAGEIFS($Z$5:$Z$1000,$S$5:$S$1000,ROW(),$T$5:$T$1000,"Sub"),$Z257)))</f>
        <v/>
      </c>
      <c r="AE257" s="63">
        <f>IF($T257&lt;&gt;"Macro","",IF(COUNTIFS($Q$5:$Q$1000,$Q257,$T$5:$T$1000,"Macro",$G$5:$G$1000,"&gt;0")=0,1/COUNTIFS($Q$5:$Q$1000,$Q257,$T$5:$T$1000,"Macro"),IF(AND(ISNUMBER($G257),N($G257)&gt;0),$G257,SUMIFS($G$5:$G$1000,$Q$5:$Q$1000,$Q257,$T$5:$T$1000,"Macro")/COUNTIFS($Q$5:$Q$1000,$Q257,$T$5:$T$1000,"Macro",$G$5:$G$1000,"&gt;0"))/(COUNTIFS($Q$5:$Q$1000,$Q257,$T$5:$T$1000,"Macro")*SUMIFS($G$5:$G$1000,$Q$5:$Q$1000,$Q257,$T$5:$T$1000,"Macro")/COUNTIFS($Q$5:$Q$1000,$Q257,$T$5:$T$1000,"Macro",$G$5:$G$1000,"&gt;0"))))</f>
        <v/>
      </c>
    </row>
    <row r="258">
      <c r="A258" s="55">
        <f>IF(NOT((COUNTA($B258:$K258)+COUNTA($O258))&gt;0),"",IF($T258="Macro",COUNTIFS($T$5:$T258,"Macro",$Q$5:$Q258,$Q258),IF(N($S258)=0,"?",COUNTIFS(INDEX($T$5:$T$1000,1):INDEX($T$5:$T$1000,$S258-4),"Macro",INDEX($Q$5:$Q$1000,1):INDEX($Q$5:$Q$1000,$S258-4),INDEX($Q$5:$Q$1000,$S258-4))&amp;"."&amp;COUNTIFS($S$5:$S258,$S258,$T$5:$T258,"Sub"))))</f>
        <v/>
      </c>
      <c r="B258" s="56" t="n"/>
      <c r="C258" s="57" t="n"/>
      <c r="D258" s="58" t="n"/>
      <c r="E258" s="58" t="n"/>
      <c r="F258" s="58" t="n"/>
      <c r="G258" s="59" t="n"/>
      <c r="H258" s="59" t="n"/>
      <c r="I258" s="59" t="n"/>
      <c r="J258" s="59" t="n"/>
      <c r="K258" s="59" t="n"/>
      <c r="L258" s="60">
        <f>IF(NOT((COUNTA($B258:$K258)+COUNTA($O258))&gt;0),"",IF(ISNUMBER($F258),1,IF(N($U258)&gt;0,AVERAGEIFS($V$5:$V$1000,$S$5:$S$1000,ROW(),$T$5:$T$1000,"Sub"),$V258)))</f>
        <v/>
      </c>
      <c r="M258" s="55">
        <f>IF($L258="","",IF($L258&gt;=1,"Completado",IF($L258&gt;0,"En curso","Pendiente")))</f>
        <v/>
      </c>
      <c r="N258" s="55">
        <f>IF(NOT((COUNTA($B258:$K258)+COUNTA($O258))&gt;0),"",IF(ISNUMBER($F258),IF(AND(ISNUMBER($E258),$F258&gt;$E258),"Cumplida con "&amp;($F258-$E258)&amp;IF($F258-$E258=1," día"," días")&amp;" de retraso","Cumplida"),IF(N($L258)&gt;=1,"Cumplida",IF(NOT(ISNUMBER($E258)),"Sin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plazo")))))))</f>
        <v/>
      </c>
      <c r="O258" s="57" t="n"/>
      <c r="P258" s="61">
        <f>IF(NOT((COUNTA($B258:$K258)+COUNTA($O258))&gt;0),"",IF((IF($C258="","Falta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",""))="","✔ OK","⚠ "&amp;LEFT(IF($C258="","Falta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",""),LEN(IF($C258="","Falta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",""))-3)))</f>
        <v/>
      </c>
      <c r="Q258" s="62">
        <f>IF(NOT((COUNTA($B258:$K258)+COUNTA($O258))&gt;0),"",IF(AND($T258="Sub",N($S258)&gt;0),IF(ISNUMBER(INDEX($D$5:$D$1000,$S258-4)),DATE(YEAR(INDEX($D$5:$D$1000,$S258-4)),MONTH(INDEX($D$5:$D$1000,$S258-4)),1),IF(ISNUMBER(INDEX($E$5:$E$1000,$S258-4)),DATE(YEAR(INDEX($E$5:$E$1000,$S258-4)),MONTH(INDEX($E$5:$E$1000,$S258-4)),1),MesCiclo)),IF(ISNUMBER($D258),DATE(YEAR($D258),MONTH($D258),1),IF(ISNUMBER($E258),DATE(YEAR($E258),MONTH($E258),1),MesCiclo))))</f>
        <v/>
      </c>
      <c r="R258" s="63">
        <f>IF(OR($Q258="",$Q258&lt;&gt;MesCiclo),"",COUNTIF($Q$5:$Q258,MesCiclo))</f>
        <v/>
      </c>
      <c r="S258" s="63">
        <f>IF($T258="","",IF($T258="Macro",ROW(),IFERROR(LOOKUP(2,1/($T$5:$T258="Macro"),ROW($T$5:$T258)),0)))</f>
        <v/>
      </c>
      <c r="T258" s="63">
        <f>IF(NOT((COUNTA($B258:$K258)+COUNTA($O258))&gt;0),"",IF($B258="Subactividad","Sub","Macro"))</f>
        <v/>
      </c>
      <c r="U258" s="63">
        <f>IF($T258="Macro",COUNTIFS($S$5:$S$1000,ROW(),$T$5:$T$1000,"Sub"),"")</f>
        <v/>
      </c>
      <c r="V258" s="63">
        <f>IF($T258="","",IF(ISNUMBER($F258),1,IFERROR(LOOKUP(2,1/($H258:$K258&lt;&gt;""),$H258:$K258),0)))</f>
        <v/>
      </c>
      <c r="W258" s="63">
        <f>IF($T258="","",IF(AND(ISNUMBER($F258),$F258&lt;=IF($Q258=MesCiclo,InicioCiclo,$Q258+MOD(2-WEEKDAY($Q258),7))+6),1,IF(ISNUMBER($H258),$H258,0)))</f>
        <v/>
      </c>
      <c r="X258" s="63">
        <f>IF($T258="","",IF(AND(ISNUMBER($F258),$F258&lt;=IF($Q258=MesCiclo,InicioCiclo,$Q258+MOD(2-WEEKDAY($Q258),7))+13),1,IF(ISNUMBER($I258),$I258,$W258)))</f>
        <v/>
      </c>
      <c r="Y258" s="63">
        <f>IF($T258="","",IF(AND(ISNUMBER($F258),$F258&lt;=IF($Q258=MesCiclo,InicioCiclo,$Q258+MOD(2-WEEKDAY($Q258),7))+20),1,IF(ISNUMBER($J258),$J258,$X258)))</f>
        <v/>
      </c>
      <c r="Z258" s="63">
        <f>IF($T258="","",IF(AND(ISNUMBER($F258),$F258&lt;=IF($Q258=MesCiclo,InicioCiclo,$Q258+MOD(2-WEEKDAY($Q258),7))+27),1,IF(ISNUMBER($K258),$K258,$Y258)))</f>
        <v/>
      </c>
      <c r="AA258" s="63">
        <f>IF($T258="","",IF(AND(ISNUMBER($F258),$F258&lt;=IF($Q258=MesCiclo,InicioCiclo,$Q258+MOD(2-WEEKDAY($Q258),7))+6),1,IF(N($U258)&gt;0,AVERAGEIFS($W$5:$W$1000,$S$5:$S$1000,ROW(),$T$5:$T$1000,"Sub"),$W258)))</f>
        <v/>
      </c>
      <c r="AB258" s="63">
        <f>IF($T258="","",IF(AND(ISNUMBER($F258),$F258&lt;=IF($Q258=MesCiclo,InicioCiclo,$Q258+MOD(2-WEEKDAY($Q258),7))+13),1,IF(N($U258)&gt;0,AVERAGEIFS($X$5:$X$1000,$S$5:$S$1000,ROW(),$T$5:$T$1000,"Sub"),$X258)))</f>
        <v/>
      </c>
      <c r="AC258" s="63">
        <f>IF($T258="","",IF(AND(ISNUMBER($F258),$F258&lt;=IF($Q258=MesCiclo,InicioCiclo,$Q258+MOD(2-WEEKDAY($Q258),7))+20),1,IF(N($U258)&gt;0,AVERAGEIFS($Y$5:$Y$1000,$S$5:$S$1000,ROW(),$T$5:$T$1000,"Sub"),$Y258)))</f>
        <v/>
      </c>
      <c r="AD258" s="63">
        <f>IF($T258="","",IF(AND(ISNUMBER($F258),$F258&lt;=IF($Q258=MesCiclo,InicioCiclo,$Q258+MOD(2-WEEKDAY($Q258),7))+27),1,IF(N($U258)&gt;0,AVERAGEIFS($Z$5:$Z$1000,$S$5:$S$1000,ROW(),$T$5:$T$1000,"Sub"),$Z258)))</f>
        <v/>
      </c>
      <c r="AE258" s="63">
        <f>IF($T258&lt;&gt;"Macro","",IF(COUNTIFS($Q$5:$Q$1000,$Q258,$T$5:$T$1000,"Macro",$G$5:$G$1000,"&gt;0")=0,1/COUNTIFS($Q$5:$Q$1000,$Q258,$T$5:$T$1000,"Macro"),IF(AND(ISNUMBER($G258),N($G258)&gt;0),$G258,SUMIFS($G$5:$G$1000,$Q$5:$Q$1000,$Q258,$T$5:$T$1000,"Macro")/COUNTIFS($Q$5:$Q$1000,$Q258,$T$5:$T$1000,"Macro",$G$5:$G$1000,"&gt;0"))/(COUNTIFS($Q$5:$Q$1000,$Q258,$T$5:$T$1000,"Macro")*SUMIFS($G$5:$G$1000,$Q$5:$Q$1000,$Q258,$T$5:$T$1000,"Macro")/COUNTIFS($Q$5:$Q$1000,$Q258,$T$5:$T$1000,"Macro",$G$5:$G$1000,"&gt;0"))))</f>
        <v/>
      </c>
    </row>
    <row r="259">
      <c r="A259" s="55">
        <f>IF(NOT((COUNTA($B259:$K259)+COUNTA($O259))&gt;0),"",IF($T259="Macro",COUNTIFS($T$5:$T259,"Macro",$Q$5:$Q259,$Q259),IF(N($S259)=0,"?",COUNTIFS(INDEX($T$5:$T$1000,1):INDEX($T$5:$T$1000,$S259-4),"Macro",INDEX($Q$5:$Q$1000,1):INDEX($Q$5:$Q$1000,$S259-4),INDEX($Q$5:$Q$1000,$S259-4))&amp;"."&amp;COUNTIFS($S$5:$S259,$S259,$T$5:$T259,"Sub"))))</f>
        <v/>
      </c>
      <c r="B259" s="56" t="n"/>
      <c r="C259" s="57" t="n"/>
      <c r="D259" s="58" t="n"/>
      <c r="E259" s="58" t="n"/>
      <c r="F259" s="58" t="n"/>
      <c r="G259" s="59" t="n"/>
      <c r="H259" s="59" t="n"/>
      <c r="I259" s="59" t="n"/>
      <c r="J259" s="59" t="n"/>
      <c r="K259" s="59" t="n"/>
      <c r="L259" s="60">
        <f>IF(NOT((COUNTA($B259:$K259)+COUNTA($O259))&gt;0),"",IF(ISNUMBER($F259),1,IF(N($U259)&gt;0,AVERAGEIFS($V$5:$V$1000,$S$5:$S$1000,ROW(),$T$5:$T$1000,"Sub"),$V259)))</f>
        <v/>
      </c>
      <c r="M259" s="55">
        <f>IF($L259="","",IF($L259&gt;=1,"Completado",IF($L259&gt;0,"En curso","Pendiente")))</f>
        <v/>
      </c>
      <c r="N259" s="55">
        <f>IF(NOT((COUNTA($B259:$K259)+COUNTA($O259))&gt;0),"",IF(ISNUMBER($F259),IF(AND(ISNUMBER($E259),$F259&gt;$E259),"Cumplida con "&amp;($F259-$E259)&amp;IF($F259-$E259=1," día"," días")&amp;" de retraso","Cumplida"),IF(N($L259)&gt;=1,"Cumplida",IF(NOT(ISNUMBER($E259)),"Sin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plazo")))))))</f>
        <v/>
      </c>
      <c r="O259" s="57" t="n"/>
      <c r="P259" s="61">
        <f>IF(NOT((COUNTA($B259:$K259)+COUNTA($O259))&gt;0),"",IF((IF($C259="","Falta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",""))="","✔ OK","⚠ "&amp;LEFT(IF($C259="","Falta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",""),LEN(IF($C259="","Falta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",""))-3)))</f>
        <v/>
      </c>
      <c r="Q259" s="62">
        <f>IF(NOT((COUNTA($B259:$K259)+COUNTA($O259))&gt;0),"",IF(AND($T259="Sub",N($S259)&gt;0),IF(ISNUMBER(INDEX($D$5:$D$1000,$S259-4)),DATE(YEAR(INDEX($D$5:$D$1000,$S259-4)),MONTH(INDEX($D$5:$D$1000,$S259-4)),1),IF(ISNUMBER(INDEX($E$5:$E$1000,$S259-4)),DATE(YEAR(INDEX($E$5:$E$1000,$S259-4)),MONTH(INDEX($E$5:$E$1000,$S259-4)),1),MesCiclo)),IF(ISNUMBER($D259),DATE(YEAR($D259),MONTH($D259),1),IF(ISNUMBER($E259),DATE(YEAR($E259),MONTH($E259),1),MesCiclo))))</f>
        <v/>
      </c>
      <c r="R259" s="63">
        <f>IF(OR($Q259="",$Q259&lt;&gt;MesCiclo),"",COUNTIF($Q$5:$Q259,MesCiclo))</f>
        <v/>
      </c>
      <c r="S259" s="63">
        <f>IF($T259="","",IF($T259="Macro",ROW(),IFERROR(LOOKUP(2,1/($T$5:$T259="Macro"),ROW($T$5:$T259)),0)))</f>
        <v/>
      </c>
      <c r="T259" s="63">
        <f>IF(NOT((COUNTA($B259:$K259)+COUNTA($O259))&gt;0),"",IF($B259="Subactividad","Sub","Macro"))</f>
        <v/>
      </c>
      <c r="U259" s="63">
        <f>IF($T259="Macro",COUNTIFS($S$5:$S$1000,ROW(),$T$5:$T$1000,"Sub"),"")</f>
        <v/>
      </c>
      <c r="V259" s="63">
        <f>IF($T259="","",IF(ISNUMBER($F259),1,IFERROR(LOOKUP(2,1/($H259:$K259&lt;&gt;""),$H259:$K259),0)))</f>
        <v/>
      </c>
      <c r="W259" s="63">
        <f>IF($T259="","",IF(AND(ISNUMBER($F259),$F259&lt;=IF($Q259=MesCiclo,InicioCiclo,$Q259+MOD(2-WEEKDAY($Q259),7))+6),1,IF(ISNUMBER($H259),$H259,0)))</f>
        <v/>
      </c>
      <c r="X259" s="63">
        <f>IF($T259="","",IF(AND(ISNUMBER($F259),$F259&lt;=IF($Q259=MesCiclo,InicioCiclo,$Q259+MOD(2-WEEKDAY($Q259),7))+13),1,IF(ISNUMBER($I259),$I259,$W259)))</f>
        <v/>
      </c>
      <c r="Y259" s="63">
        <f>IF($T259="","",IF(AND(ISNUMBER($F259),$F259&lt;=IF($Q259=MesCiclo,InicioCiclo,$Q259+MOD(2-WEEKDAY($Q259),7))+20),1,IF(ISNUMBER($J259),$J259,$X259)))</f>
        <v/>
      </c>
      <c r="Z259" s="63">
        <f>IF($T259="","",IF(AND(ISNUMBER($F259),$F259&lt;=IF($Q259=MesCiclo,InicioCiclo,$Q259+MOD(2-WEEKDAY($Q259),7))+27),1,IF(ISNUMBER($K259),$K259,$Y259)))</f>
        <v/>
      </c>
      <c r="AA259" s="63">
        <f>IF($T259="","",IF(AND(ISNUMBER($F259),$F259&lt;=IF($Q259=MesCiclo,InicioCiclo,$Q259+MOD(2-WEEKDAY($Q259),7))+6),1,IF(N($U259)&gt;0,AVERAGEIFS($W$5:$W$1000,$S$5:$S$1000,ROW(),$T$5:$T$1000,"Sub"),$W259)))</f>
        <v/>
      </c>
      <c r="AB259" s="63">
        <f>IF($T259="","",IF(AND(ISNUMBER($F259),$F259&lt;=IF($Q259=MesCiclo,InicioCiclo,$Q259+MOD(2-WEEKDAY($Q259),7))+13),1,IF(N($U259)&gt;0,AVERAGEIFS($X$5:$X$1000,$S$5:$S$1000,ROW(),$T$5:$T$1000,"Sub"),$X259)))</f>
        <v/>
      </c>
      <c r="AC259" s="63">
        <f>IF($T259="","",IF(AND(ISNUMBER($F259),$F259&lt;=IF($Q259=MesCiclo,InicioCiclo,$Q259+MOD(2-WEEKDAY($Q259),7))+20),1,IF(N($U259)&gt;0,AVERAGEIFS($Y$5:$Y$1000,$S$5:$S$1000,ROW(),$T$5:$T$1000,"Sub"),$Y259)))</f>
        <v/>
      </c>
      <c r="AD259" s="63">
        <f>IF($T259="","",IF(AND(ISNUMBER($F259),$F259&lt;=IF($Q259=MesCiclo,InicioCiclo,$Q259+MOD(2-WEEKDAY($Q259),7))+27),1,IF(N($U259)&gt;0,AVERAGEIFS($Z$5:$Z$1000,$S$5:$S$1000,ROW(),$T$5:$T$1000,"Sub"),$Z259)))</f>
        <v/>
      </c>
      <c r="AE259" s="63">
        <f>IF($T259&lt;&gt;"Macro","",IF(COUNTIFS($Q$5:$Q$1000,$Q259,$T$5:$T$1000,"Macro",$G$5:$G$1000,"&gt;0")=0,1/COUNTIFS($Q$5:$Q$1000,$Q259,$T$5:$T$1000,"Macro"),IF(AND(ISNUMBER($G259),N($G259)&gt;0),$G259,SUMIFS($G$5:$G$1000,$Q$5:$Q$1000,$Q259,$T$5:$T$1000,"Macro")/COUNTIFS($Q$5:$Q$1000,$Q259,$T$5:$T$1000,"Macro",$G$5:$G$1000,"&gt;0"))/(COUNTIFS($Q$5:$Q$1000,$Q259,$T$5:$T$1000,"Macro")*SUMIFS($G$5:$G$1000,$Q$5:$Q$1000,$Q259,$T$5:$T$1000,"Macro")/COUNTIFS($Q$5:$Q$1000,$Q259,$T$5:$T$1000,"Macro",$G$5:$G$1000,"&gt;0"))))</f>
        <v/>
      </c>
    </row>
    <row r="260">
      <c r="A260" s="55">
        <f>IF(NOT((COUNTA($B260:$K260)+COUNTA($O260))&gt;0),"",IF($T260="Macro",COUNTIFS($T$5:$T260,"Macro",$Q$5:$Q260,$Q260),IF(N($S260)=0,"?",COUNTIFS(INDEX($T$5:$T$1000,1):INDEX($T$5:$T$1000,$S260-4),"Macro",INDEX($Q$5:$Q$1000,1):INDEX($Q$5:$Q$1000,$S260-4),INDEX($Q$5:$Q$1000,$S260-4))&amp;"."&amp;COUNTIFS($S$5:$S260,$S260,$T$5:$T260,"Sub"))))</f>
        <v/>
      </c>
      <c r="B260" s="56" t="n"/>
      <c r="C260" s="57" t="n"/>
      <c r="D260" s="58" t="n"/>
      <c r="E260" s="58" t="n"/>
      <c r="F260" s="58" t="n"/>
      <c r="G260" s="59" t="n"/>
      <c r="H260" s="59" t="n"/>
      <c r="I260" s="59" t="n"/>
      <c r="J260" s="59" t="n"/>
      <c r="K260" s="59" t="n"/>
      <c r="L260" s="60">
        <f>IF(NOT((COUNTA($B260:$K260)+COUNTA($O260))&gt;0),"",IF(ISNUMBER($F260),1,IF(N($U260)&gt;0,AVERAGEIFS($V$5:$V$1000,$S$5:$S$1000,ROW(),$T$5:$T$1000,"Sub"),$V260)))</f>
        <v/>
      </c>
      <c r="M260" s="55">
        <f>IF($L260="","",IF($L260&gt;=1,"Completado",IF($L260&gt;0,"En curso","Pendiente")))</f>
        <v/>
      </c>
      <c r="N260" s="55">
        <f>IF(NOT((COUNTA($B260:$K260)+COUNTA($O260))&gt;0),"",IF(ISNUMBER($F260),IF(AND(ISNUMBER($E260),$F260&gt;$E260),"Cumplida con "&amp;($F260-$E260)&amp;IF($F260-$E260=1," día"," días")&amp;" de retraso","Cumplida"),IF(N($L260)&gt;=1,"Cumplida",IF(NOT(ISNUMBER($E260)),"Sin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plazo")))))))</f>
        <v/>
      </c>
      <c r="O260" s="57" t="n"/>
      <c r="P260" s="61">
        <f>IF(NOT((COUNTA($B260:$K260)+COUNTA($O260))&gt;0),"",IF((IF($C260="","Falta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",""))="","✔ OK","⚠ "&amp;LEFT(IF($C260="","Falta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",""),LEN(IF($C260="","Falta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",""))-3)))</f>
        <v/>
      </c>
      <c r="Q260" s="62">
        <f>IF(NOT((COUNTA($B260:$K260)+COUNTA($O260))&gt;0),"",IF(AND($T260="Sub",N($S260)&gt;0),IF(ISNUMBER(INDEX($D$5:$D$1000,$S260-4)),DATE(YEAR(INDEX($D$5:$D$1000,$S260-4)),MONTH(INDEX($D$5:$D$1000,$S260-4)),1),IF(ISNUMBER(INDEX($E$5:$E$1000,$S260-4)),DATE(YEAR(INDEX($E$5:$E$1000,$S260-4)),MONTH(INDEX($E$5:$E$1000,$S260-4)),1),MesCiclo)),IF(ISNUMBER($D260),DATE(YEAR($D260),MONTH($D260),1),IF(ISNUMBER($E260),DATE(YEAR($E260),MONTH($E260),1),MesCiclo))))</f>
        <v/>
      </c>
      <c r="R260" s="63">
        <f>IF(OR($Q260="",$Q260&lt;&gt;MesCiclo),"",COUNTIF($Q$5:$Q260,MesCiclo))</f>
        <v/>
      </c>
      <c r="S260" s="63">
        <f>IF($T260="","",IF($T260="Macro",ROW(),IFERROR(LOOKUP(2,1/($T$5:$T260="Macro"),ROW($T$5:$T260)),0)))</f>
        <v/>
      </c>
      <c r="T260" s="63">
        <f>IF(NOT((COUNTA($B260:$K260)+COUNTA($O260))&gt;0),"",IF($B260="Subactividad","Sub","Macro"))</f>
        <v/>
      </c>
      <c r="U260" s="63">
        <f>IF($T260="Macro",COUNTIFS($S$5:$S$1000,ROW(),$T$5:$T$1000,"Sub"),"")</f>
        <v/>
      </c>
      <c r="V260" s="63">
        <f>IF($T260="","",IF(ISNUMBER($F260),1,IFERROR(LOOKUP(2,1/($H260:$K260&lt;&gt;""),$H260:$K260),0)))</f>
        <v/>
      </c>
      <c r="W260" s="63">
        <f>IF($T260="","",IF(AND(ISNUMBER($F260),$F260&lt;=IF($Q260=MesCiclo,InicioCiclo,$Q260+MOD(2-WEEKDAY($Q260),7))+6),1,IF(ISNUMBER($H260),$H260,0)))</f>
        <v/>
      </c>
      <c r="X260" s="63">
        <f>IF($T260="","",IF(AND(ISNUMBER($F260),$F260&lt;=IF($Q260=MesCiclo,InicioCiclo,$Q260+MOD(2-WEEKDAY($Q260),7))+13),1,IF(ISNUMBER($I260),$I260,$W260)))</f>
        <v/>
      </c>
      <c r="Y260" s="63">
        <f>IF($T260="","",IF(AND(ISNUMBER($F260),$F260&lt;=IF($Q260=MesCiclo,InicioCiclo,$Q260+MOD(2-WEEKDAY($Q260),7))+20),1,IF(ISNUMBER($J260),$J260,$X260)))</f>
        <v/>
      </c>
      <c r="Z260" s="63">
        <f>IF($T260="","",IF(AND(ISNUMBER($F260),$F260&lt;=IF($Q260=MesCiclo,InicioCiclo,$Q260+MOD(2-WEEKDAY($Q260),7))+27),1,IF(ISNUMBER($K260),$K260,$Y260)))</f>
        <v/>
      </c>
      <c r="AA260" s="63">
        <f>IF($T260="","",IF(AND(ISNUMBER($F260),$F260&lt;=IF($Q260=MesCiclo,InicioCiclo,$Q260+MOD(2-WEEKDAY($Q260),7))+6),1,IF(N($U260)&gt;0,AVERAGEIFS($W$5:$W$1000,$S$5:$S$1000,ROW(),$T$5:$T$1000,"Sub"),$W260)))</f>
        <v/>
      </c>
      <c r="AB260" s="63">
        <f>IF($T260="","",IF(AND(ISNUMBER($F260),$F260&lt;=IF($Q260=MesCiclo,InicioCiclo,$Q260+MOD(2-WEEKDAY($Q260),7))+13),1,IF(N($U260)&gt;0,AVERAGEIFS($X$5:$X$1000,$S$5:$S$1000,ROW(),$T$5:$T$1000,"Sub"),$X260)))</f>
        <v/>
      </c>
      <c r="AC260" s="63">
        <f>IF($T260="","",IF(AND(ISNUMBER($F260),$F260&lt;=IF($Q260=MesCiclo,InicioCiclo,$Q260+MOD(2-WEEKDAY($Q260),7))+20),1,IF(N($U260)&gt;0,AVERAGEIFS($Y$5:$Y$1000,$S$5:$S$1000,ROW(),$T$5:$T$1000,"Sub"),$Y260)))</f>
        <v/>
      </c>
      <c r="AD260" s="63">
        <f>IF($T260="","",IF(AND(ISNUMBER($F260),$F260&lt;=IF($Q260=MesCiclo,InicioCiclo,$Q260+MOD(2-WEEKDAY($Q260),7))+27),1,IF(N($U260)&gt;0,AVERAGEIFS($Z$5:$Z$1000,$S$5:$S$1000,ROW(),$T$5:$T$1000,"Sub"),$Z260)))</f>
        <v/>
      </c>
      <c r="AE260" s="63">
        <f>IF($T260&lt;&gt;"Macro","",IF(COUNTIFS($Q$5:$Q$1000,$Q260,$T$5:$T$1000,"Macro",$G$5:$G$1000,"&gt;0")=0,1/COUNTIFS($Q$5:$Q$1000,$Q260,$T$5:$T$1000,"Macro"),IF(AND(ISNUMBER($G260),N($G260)&gt;0),$G260,SUMIFS($G$5:$G$1000,$Q$5:$Q$1000,$Q260,$T$5:$T$1000,"Macro")/COUNTIFS($Q$5:$Q$1000,$Q260,$T$5:$T$1000,"Macro",$G$5:$G$1000,"&gt;0"))/(COUNTIFS($Q$5:$Q$1000,$Q260,$T$5:$T$1000,"Macro")*SUMIFS($G$5:$G$1000,$Q$5:$Q$1000,$Q260,$T$5:$T$1000,"Macro")/COUNTIFS($Q$5:$Q$1000,$Q260,$T$5:$T$1000,"Macro",$G$5:$G$1000,"&gt;0"))))</f>
        <v/>
      </c>
    </row>
    <row r="261">
      <c r="A261" s="55">
        <f>IF(NOT((COUNTA($B261:$K261)+COUNTA($O261))&gt;0),"",IF($T261="Macro",COUNTIFS($T$5:$T261,"Macro",$Q$5:$Q261,$Q261),IF(N($S261)=0,"?",COUNTIFS(INDEX($T$5:$T$1000,1):INDEX($T$5:$T$1000,$S261-4),"Macro",INDEX($Q$5:$Q$1000,1):INDEX($Q$5:$Q$1000,$S261-4),INDEX($Q$5:$Q$1000,$S261-4))&amp;"."&amp;COUNTIFS($S$5:$S261,$S261,$T$5:$T261,"Sub"))))</f>
        <v/>
      </c>
      <c r="B261" s="56" t="n"/>
      <c r="C261" s="57" t="n"/>
      <c r="D261" s="58" t="n"/>
      <c r="E261" s="58" t="n"/>
      <c r="F261" s="58" t="n"/>
      <c r="G261" s="59" t="n"/>
      <c r="H261" s="59" t="n"/>
      <c r="I261" s="59" t="n"/>
      <c r="J261" s="59" t="n"/>
      <c r="K261" s="59" t="n"/>
      <c r="L261" s="60">
        <f>IF(NOT((COUNTA($B261:$K261)+COUNTA($O261))&gt;0),"",IF(ISNUMBER($F261),1,IF(N($U261)&gt;0,AVERAGEIFS($V$5:$V$1000,$S$5:$S$1000,ROW(),$T$5:$T$1000,"Sub"),$V261)))</f>
        <v/>
      </c>
      <c r="M261" s="55">
        <f>IF($L261="","",IF($L261&gt;=1,"Completado",IF($L261&gt;0,"En curso","Pendiente")))</f>
        <v/>
      </c>
      <c r="N261" s="55">
        <f>IF(NOT((COUNTA($B261:$K261)+COUNTA($O261))&gt;0),"",IF(ISNUMBER($F261),IF(AND(ISNUMBER($E261),$F261&gt;$E261),"Cumplida con "&amp;($F261-$E261)&amp;IF($F261-$E261=1," día"," días")&amp;" de retraso","Cumplida"),IF(N($L261)&gt;=1,"Cumplida",IF(NOT(ISNUMBER($E261)),"Sin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plazo")))))))</f>
        <v/>
      </c>
      <c r="O261" s="57" t="n"/>
      <c r="P261" s="61">
        <f>IF(NOT((COUNTA($B261:$K261)+COUNTA($O261))&gt;0),"",IF((IF($C261="","Falta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",""))="","✔ OK","⚠ "&amp;LEFT(IF($C261="","Falta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",""),LEN(IF($C261="","Falta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",""))-3)))</f>
        <v/>
      </c>
      <c r="Q261" s="62">
        <f>IF(NOT((COUNTA($B261:$K261)+COUNTA($O261))&gt;0),"",IF(AND($T261="Sub",N($S261)&gt;0),IF(ISNUMBER(INDEX($D$5:$D$1000,$S261-4)),DATE(YEAR(INDEX($D$5:$D$1000,$S261-4)),MONTH(INDEX($D$5:$D$1000,$S261-4)),1),IF(ISNUMBER(INDEX($E$5:$E$1000,$S261-4)),DATE(YEAR(INDEX($E$5:$E$1000,$S261-4)),MONTH(INDEX($E$5:$E$1000,$S261-4)),1),MesCiclo)),IF(ISNUMBER($D261),DATE(YEAR($D261),MONTH($D261),1),IF(ISNUMBER($E261),DATE(YEAR($E261),MONTH($E261),1),MesCiclo))))</f>
        <v/>
      </c>
      <c r="R261" s="63">
        <f>IF(OR($Q261="",$Q261&lt;&gt;MesCiclo),"",COUNTIF($Q$5:$Q261,MesCiclo))</f>
        <v/>
      </c>
      <c r="S261" s="63">
        <f>IF($T261="","",IF($T261="Macro",ROW(),IFERROR(LOOKUP(2,1/($T$5:$T261="Macro"),ROW($T$5:$T261)),0)))</f>
        <v/>
      </c>
      <c r="T261" s="63">
        <f>IF(NOT((COUNTA($B261:$K261)+COUNTA($O261))&gt;0),"",IF($B261="Subactividad","Sub","Macro"))</f>
        <v/>
      </c>
      <c r="U261" s="63">
        <f>IF($T261="Macro",COUNTIFS($S$5:$S$1000,ROW(),$T$5:$T$1000,"Sub"),"")</f>
        <v/>
      </c>
      <c r="V261" s="63">
        <f>IF($T261="","",IF(ISNUMBER($F261),1,IFERROR(LOOKUP(2,1/($H261:$K261&lt;&gt;""),$H261:$K261),0)))</f>
        <v/>
      </c>
      <c r="W261" s="63">
        <f>IF($T261="","",IF(AND(ISNUMBER($F261),$F261&lt;=IF($Q261=MesCiclo,InicioCiclo,$Q261+MOD(2-WEEKDAY($Q261),7))+6),1,IF(ISNUMBER($H261),$H261,0)))</f>
        <v/>
      </c>
      <c r="X261" s="63">
        <f>IF($T261="","",IF(AND(ISNUMBER($F261),$F261&lt;=IF($Q261=MesCiclo,InicioCiclo,$Q261+MOD(2-WEEKDAY($Q261),7))+13),1,IF(ISNUMBER($I261),$I261,$W261)))</f>
        <v/>
      </c>
      <c r="Y261" s="63">
        <f>IF($T261="","",IF(AND(ISNUMBER($F261),$F261&lt;=IF($Q261=MesCiclo,InicioCiclo,$Q261+MOD(2-WEEKDAY($Q261),7))+20),1,IF(ISNUMBER($J261),$J261,$X261)))</f>
        <v/>
      </c>
      <c r="Z261" s="63">
        <f>IF($T261="","",IF(AND(ISNUMBER($F261),$F261&lt;=IF($Q261=MesCiclo,InicioCiclo,$Q261+MOD(2-WEEKDAY($Q261),7))+27),1,IF(ISNUMBER($K261),$K261,$Y261)))</f>
        <v/>
      </c>
      <c r="AA261" s="63">
        <f>IF($T261="","",IF(AND(ISNUMBER($F261),$F261&lt;=IF($Q261=MesCiclo,InicioCiclo,$Q261+MOD(2-WEEKDAY($Q261),7))+6),1,IF(N($U261)&gt;0,AVERAGEIFS($W$5:$W$1000,$S$5:$S$1000,ROW(),$T$5:$T$1000,"Sub"),$W261)))</f>
        <v/>
      </c>
      <c r="AB261" s="63">
        <f>IF($T261="","",IF(AND(ISNUMBER($F261),$F261&lt;=IF($Q261=MesCiclo,InicioCiclo,$Q261+MOD(2-WEEKDAY($Q261),7))+13),1,IF(N($U261)&gt;0,AVERAGEIFS($X$5:$X$1000,$S$5:$S$1000,ROW(),$T$5:$T$1000,"Sub"),$X261)))</f>
        <v/>
      </c>
      <c r="AC261" s="63">
        <f>IF($T261="","",IF(AND(ISNUMBER($F261),$F261&lt;=IF($Q261=MesCiclo,InicioCiclo,$Q261+MOD(2-WEEKDAY($Q261),7))+20),1,IF(N($U261)&gt;0,AVERAGEIFS($Y$5:$Y$1000,$S$5:$S$1000,ROW(),$T$5:$T$1000,"Sub"),$Y261)))</f>
        <v/>
      </c>
      <c r="AD261" s="63">
        <f>IF($T261="","",IF(AND(ISNUMBER($F261),$F261&lt;=IF($Q261=MesCiclo,InicioCiclo,$Q261+MOD(2-WEEKDAY($Q261),7))+27),1,IF(N($U261)&gt;0,AVERAGEIFS($Z$5:$Z$1000,$S$5:$S$1000,ROW(),$T$5:$T$1000,"Sub"),$Z261)))</f>
        <v/>
      </c>
      <c r="AE261" s="63">
        <f>IF($T261&lt;&gt;"Macro","",IF(COUNTIFS($Q$5:$Q$1000,$Q261,$T$5:$T$1000,"Macro",$G$5:$G$1000,"&gt;0")=0,1/COUNTIFS($Q$5:$Q$1000,$Q261,$T$5:$T$1000,"Macro"),IF(AND(ISNUMBER($G261),N($G261)&gt;0),$G261,SUMIFS($G$5:$G$1000,$Q$5:$Q$1000,$Q261,$T$5:$T$1000,"Macro")/COUNTIFS($Q$5:$Q$1000,$Q261,$T$5:$T$1000,"Macro",$G$5:$G$1000,"&gt;0"))/(COUNTIFS($Q$5:$Q$1000,$Q261,$T$5:$T$1000,"Macro")*SUMIFS($G$5:$G$1000,$Q$5:$Q$1000,$Q261,$T$5:$T$1000,"Macro")/COUNTIFS($Q$5:$Q$1000,$Q261,$T$5:$T$1000,"Macro",$G$5:$G$1000,"&gt;0"))))</f>
        <v/>
      </c>
    </row>
    <row r="262">
      <c r="A262" s="55">
        <f>IF(NOT((COUNTA($B262:$K262)+COUNTA($O262))&gt;0),"",IF($T262="Macro",COUNTIFS($T$5:$T262,"Macro",$Q$5:$Q262,$Q262),IF(N($S262)=0,"?",COUNTIFS(INDEX($T$5:$T$1000,1):INDEX($T$5:$T$1000,$S262-4),"Macro",INDEX($Q$5:$Q$1000,1):INDEX($Q$5:$Q$1000,$S262-4),INDEX($Q$5:$Q$1000,$S262-4))&amp;"."&amp;COUNTIFS($S$5:$S262,$S262,$T$5:$T262,"Sub"))))</f>
        <v/>
      </c>
      <c r="B262" s="56" t="n"/>
      <c r="C262" s="57" t="n"/>
      <c r="D262" s="58" t="n"/>
      <c r="E262" s="58" t="n"/>
      <c r="F262" s="58" t="n"/>
      <c r="G262" s="59" t="n"/>
      <c r="H262" s="59" t="n"/>
      <c r="I262" s="59" t="n"/>
      <c r="J262" s="59" t="n"/>
      <c r="K262" s="59" t="n"/>
      <c r="L262" s="60">
        <f>IF(NOT((COUNTA($B262:$K262)+COUNTA($O262))&gt;0),"",IF(ISNUMBER($F262),1,IF(N($U262)&gt;0,AVERAGEIFS($V$5:$V$1000,$S$5:$S$1000,ROW(),$T$5:$T$1000,"Sub"),$V262)))</f>
        <v/>
      </c>
      <c r="M262" s="55">
        <f>IF($L262="","",IF($L262&gt;=1,"Completado",IF($L262&gt;0,"En curso","Pendiente")))</f>
        <v/>
      </c>
      <c r="N262" s="55">
        <f>IF(NOT((COUNTA($B262:$K262)+COUNTA($O262))&gt;0),"",IF(ISNUMBER($F262),IF(AND(ISNUMBER($E262),$F262&gt;$E262),"Cumplida con "&amp;($F262-$E262)&amp;IF($F262-$E262=1," día"," días")&amp;" de retraso","Cumplida"),IF(N($L262)&gt;=1,"Cumplida",IF(NOT(ISNUMBER($E262)),"Sin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plazo")))))))</f>
        <v/>
      </c>
      <c r="O262" s="57" t="n"/>
      <c r="P262" s="61">
        <f>IF(NOT((COUNTA($B262:$K262)+COUNTA($O262))&gt;0),"",IF((IF($C262="","Falta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",""))="","✔ OK","⚠ "&amp;LEFT(IF($C262="","Falta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",""),LEN(IF($C262="","Falta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",""))-3)))</f>
        <v/>
      </c>
      <c r="Q262" s="62">
        <f>IF(NOT((COUNTA($B262:$K262)+COUNTA($O262))&gt;0),"",IF(AND($T262="Sub",N($S262)&gt;0),IF(ISNUMBER(INDEX($D$5:$D$1000,$S262-4)),DATE(YEAR(INDEX($D$5:$D$1000,$S262-4)),MONTH(INDEX($D$5:$D$1000,$S262-4)),1),IF(ISNUMBER(INDEX($E$5:$E$1000,$S262-4)),DATE(YEAR(INDEX($E$5:$E$1000,$S262-4)),MONTH(INDEX($E$5:$E$1000,$S262-4)),1),MesCiclo)),IF(ISNUMBER($D262),DATE(YEAR($D262),MONTH($D262),1),IF(ISNUMBER($E262),DATE(YEAR($E262),MONTH($E262),1),MesCiclo))))</f>
        <v/>
      </c>
      <c r="R262" s="63">
        <f>IF(OR($Q262="",$Q262&lt;&gt;MesCiclo),"",COUNTIF($Q$5:$Q262,MesCiclo))</f>
        <v/>
      </c>
      <c r="S262" s="63">
        <f>IF($T262="","",IF($T262="Macro",ROW(),IFERROR(LOOKUP(2,1/($T$5:$T262="Macro"),ROW($T$5:$T262)),0)))</f>
        <v/>
      </c>
      <c r="T262" s="63">
        <f>IF(NOT((COUNTA($B262:$K262)+COUNTA($O262))&gt;0),"",IF($B262="Subactividad","Sub","Macro"))</f>
        <v/>
      </c>
      <c r="U262" s="63">
        <f>IF($T262="Macro",COUNTIFS($S$5:$S$1000,ROW(),$T$5:$T$1000,"Sub"),"")</f>
        <v/>
      </c>
      <c r="V262" s="63">
        <f>IF($T262="","",IF(ISNUMBER($F262),1,IFERROR(LOOKUP(2,1/($H262:$K262&lt;&gt;""),$H262:$K262),0)))</f>
        <v/>
      </c>
      <c r="W262" s="63">
        <f>IF($T262="","",IF(AND(ISNUMBER($F262),$F262&lt;=IF($Q262=MesCiclo,InicioCiclo,$Q262+MOD(2-WEEKDAY($Q262),7))+6),1,IF(ISNUMBER($H262),$H262,0)))</f>
        <v/>
      </c>
      <c r="X262" s="63">
        <f>IF($T262="","",IF(AND(ISNUMBER($F262),$F262&lt;=IF($Q262=MesCiclo,InicioCiclo,$Q262+MOD(2-WEEKDAY($Q262),7))+13),1,IF(ISNUMBER($I262),$I262,$W262)))</f>
        <v/>
      </c>
      <c r="Y262" s="63">
        <f>IF($T262="","",IF(AND(ISNUMBER($F262),$F262&lt;=IF($Q262=MesCiclo,InicioCiclo,$Q262+MOD(2-WEEKDAY($Q262),7))+20),1,IF(ISNUMBER($J262),$J262,$X262)))</f>
        <v/>
      </c>
      <c r="Z262" s="63">
        <f>IF($T262="","",IF(AND(ISNUMBER($F262),$F262&lt;=IF($Q262=MesCiclo,InicioCiclo,$Q262+MOD(2-WEEKDAY($Q262),7))+27),1,IF(ISNUMBER($K262),$K262,$Y262)))</f>
        <v/>
      </c>
      <c r="AA262" s="63">
        <f>IF($T262="","",IF(AND(ISNUMBER($F262),$F262&lt;=IF($Q262=MesCiclo,InicioCiclo,$Q262+MOD(2-WEEKDAY($Q262),7))+6),1,IF(N($U262)&gt;0,AVERAGEIFS($W$5:$W$1000,$S$5:$S$1000,ROW(),$T$5:$T$1000,"Sub"),$W262)))</f>
        <v/>
      </c>
      <c r="AB262" s="63">
        <f>IF($T262="","",IF(AND(ISNUMBER($F262),$F262&lt;=IF($Q262=MesCiclo,InicioCiclo,$Q262+MOD(2-WEEKDAY($Q262),7))+13),1,IF(N($U262)&gt;0,AVERAGEIFS($X$5:$X$1000,$S$5:$S$1000,ROW(),$T$5:$T$1000,"Sub"),$X262)))</f>
        <v/>
      </c>
      <c r="AC262" s="63">
        <f>IF($T262="","",IF(AND(ISNUMBER($F262),$F262&lt;=IF($Q262=MesCiclo,InicioCiclo,$Q262+MOD(2-WEEKDAY($Q262),7))+20),1,IF(N($U262)&gt;0,AVERAGEIFS($Y$5:$Y$1000,$S$5:$S$1000,ROW(),$T$5:$T$1000,"Sub"),$Y262)))</f>
        <v/>
      </c>
      <c r="AD262" s="63">
        <f>IF($T262="","",IF(AND(ISNUMBER($F262),$F262&lt;=IF($Q262=MesCiclo,InicioCiclo,$Q262+MOD(2-WEEKDAY($Q262),7))+27),1,IF(N($U262)&gt;0,AVERAGEIFS($Z$5:$Z$1000,$S$5:$S$1000,ROW(),$T$5:$T$1000,"Sub"),$Z262)))</f>
        <v/>
      </c>
      <c r="AE262" s="63">
        <f>IF($T262&lt;&gt;"Macro","",IF(COUNTIFS($Q$5:$Q$1000,$Q262,$T$5:$T$1000,"Macro",$G$5:$G$1000,"&gt;0")=0,1/COUNTIFS($Q$5:$Q$1000,$Q262,$T$5:$T$1000,"Macro"),IF(AND(ISNUMBER($G262),N($G262)&gt;0),$G262,SUMIFS($G$5:$G$1000,$Q$5:$Q$1000,$Q262,$T$5:$T$1000,"Macro")/COUNTIFS($Q$5:$Q$1000,$Q262,$T$5:$T$1000,"Macro",$G$5:$G$1000,"&gt;0"))/(COUNTIFS($Q$5:$Q$1000,$Q262,$T$5:$T$1000,"Macro")*SUMIFS($G$5:$G$1000,$Q$5:$Q$1000,$Q262,$T$5:$T$1000,"Macro")/COUNTIFS($Q$5:$Q$1000,$Q262,$T$5:$T$1000,"Macro",$G$5:$G$1000,"&gt;0"))))</f>
        <v/>
      </c>
    </row>
    <row r="263">
      <c r="A263" s="55">
        <f>IF(NOT((COUNTA($B263:$K263)+COUNTA($O263))&gt;0),"",IF($T263="Macro",COUNTIFS($T$5:$T263,"Macro",$Q$5:$Q263,$Q263),IF(N($S263)=0,"?",COUNTIFS(INDEX($T$5:$T$1000,1):INDEX($T$5:$T$1000,$S263-4),"Macro",INDEX($Q$5:$Q$1000,1):INDEX($Q$5:$Q$1000,$S263-4),INDEX($Q$5:$Q$1000,$S263-4))&amp;"."&amp;COUNTIFS($S$5:$S263,$S263,$T$5:$T263,"Sub"))))</f>
        <v/>
      </c>
      <c r="B263" s="56" t="n"/>
      <c r="C263" s="57" t="n"/>
      <c r="D263" s="58" t="n"/>
      <c r="E263" s="58" t="n"/>
      <c r="F263" s="58" t="n"/>
      <c r="G263" s="59" t="n"/>
      <c r="H263" s="59" t="n"/>
      <c r="I263" s="59" t="n"/>
      <c r="J263" s="59" t="n"/>
      <c r="K263" s="59" t="n"/>
      <c r="L263" s="60">
        <f>IF(NOT((COUNTA($B263:$K263)+COUNTA($O263))&gt;0),"",IF(ISNUMBER($F263),1,IF(N($U263)&gt;0,AVERAGEIFS($V$5:$V$1000,$S$5:$S$1000,ROW(),$T$5:$T$1000,"Sub"),$V263)))</f>
        <v/>
      </c>
      <c r="M263" s="55">
        <f>IF($L263="","",IF($L263&gt;=1,"Completado",IF($L263&gt;0,"En curso","Pendiente")))</f>
        <v/>
      </c>
      <c r="N263" s="55">
        <f>IF(NOT((COUNTA($B263:$K263)+COUNTA($O263))&gt;0),"",IF(ISNUMBER($F263),IF(AND(ISNUMBER($E263),$F263&gt;$E263),"Cumplida con "&amp;($F263-$E263)&amp;IF($F263-$E263=1," día"," días")&amp;" de retraso","Cumplida"),IF(N($L263)&gt;=1,"Cumplida",IF(NOT(ISNUMBER($E263)),"Sin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plazo")))))))</f>
        <v/>
      </c>
      <c r="O263" s="57" t="n"/>
      <c r="P263" s="61">
        <f>IF(NOT((COUNTA($B263:$K263)+COUNTA($O263))&gt;0),"",IF((IF($C263="","Falta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",""))="","✔ OK","⚠ "&amp;LEFT(IF($C263="","Falta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",""),LEN(IF($C263="","Falta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",""))-3)))</f>
        <v/>
      </c>
      <c r="Q263" s="62">
        <f>IF(NOT((COUNTA($B263:$K263)+COUNTA($O263))&gt;0),"",IF(AND($T263="Sub",N($S263)&gt;0),IF(ISNUMBER(INDEX($D$5:$D$1000,$S263-4)),DATE(YEAR(INDEX($D$5:$D$1000,$S263-4)),MONTH(INDEX($D$5:$D$1000,$S263-4)),1),IF(ISNUMBER(INDEX($E$5:$E$1000,$S263-4)),DATE(YEAR(INDEX($E$5:$E$1000,$S263-4)),MONTH(INDEX($E$5:$E$1000,$S263-4)),1),MesCiclo)),IF(ISNUMBER($D263),DATE(YEAR($D263),MONTH($D263),1),IF(ISNUMBER($E263),DATE(YEAR($E263),MONTH($E263),1),MesCiclo))))</f>
        <v/>
      </c>
      <c r="R263" s="63">
        <f>IF(OR($Q263="",$Q263&lt;&gt;MesCiclo),"",COUNTIF($Q$5:$Q263,MesCiclo))</f>
        <v/>
      </c>
      <c r="S263" s="63">
        <f>IF($T263="","",IF($T263="Macro",ROW(),IFERROR(LOOKUP(2,1/($T$5:$T263="Macro"),ROW($T$5:$T263)),0)))</f>
        <v/>
      </c>
      <c r="T263" s="63">
        <f>IF(NOT((COUNTA($B263:$K263)+COUNTA($O263))&gt;0),"",IF($B263="Subactividad","Sub","Macro"))</f>
        <v/>
      </c>
      <c r="U263" s="63">
        <f>IF($T263="Macro",COUNTIFS($S$5:$S$1000,ROW(),$T$5:$T$1000,"Sub"),"")</f>
        <v/>
      </c>
      <c r="V263" s="63">
        <f>IF($T263="","",IF(ISNUMBER($F263),1,IFERROR(LOOKUP(2,1/($H263:$K263&lt;&gt;""),$H263:$K263),0)))</f>
        <v/>
      </c>
      <c r="W263" s="63">
        <f>IF($T263="","",IF(AND(ISNUMBER($F263),$F263&lt;=IF($Q263=MesCiclo,InicioCiclo,$Q263+MOD(2-WEEKDAY($Q263),7))+6),1,IF(ISNUMBER($H263),$H263,0)))</f>
        <v/>
      </c>
      <c r="X263" s="63">
        <f>IF($T263="","",IF(AND(ISNUMBER($F263),$F263&lt;=IF($Q263=MesCiclo,InicioCiclo,$Q263+MOD(2-WEEKDAY($Q263),7))+13),1,IF(ISNUMBER($I263),$I263,$W263)))</f>
        <v/>
      </c>
      <c r="Y263" s="63">
        <f>IF($T263="","",IF(AND(ISNUMBER($F263),$F263&lt;=IF($Q263=MesCiclo,InicioCiclo,$Q263+MOD(2-WEEKDAY($Q263),7))+20),1,IF(ISNUMBER($J263),$J263,$X263)))</f>
        <v/>
      </c>
      <c r="Z263" s="63">
        <f>IF($T263="","",IF(AND(ISNUMBER($F263),$F263&lt;=IF($Q263=MesCiclo,InicioCiclo,$Q263+MOD(2-WEEKDAY($Q263),7))+27),1,IF(ISNUMBER($K263),$K263,$Y263)))</f>
        <v/>
      </c>
      <c r="AA263" s="63">
        <f>IF($T263="","",IF(AND(ISNUMBER($F263),$F263&lt;=IF($Q263=MesCiclo,InicioCiclo,$Q263+MOD(2-WEEKDAY($Q263),7))+6),1,IF(N($U263)&gt;0,AVERAGEIFS($W$5:$W$1000,$S$5:$S$1000,ROW(),$T$5:$T$1000,"Sub"),$W263)))</f>
        <v/>
      </c>
      <c r="AB263" s="63">
        <f>IF($T263="","",IF(AND(ISNUMBER($F263),$F263&lt;=IF($Q263=MesCiclo,InicioCiclo,$Q263+MOD(2-WEEKDAY($Q263),7))+13),1,IF(N($U263)&gt;0,AVERAGEIFS($X$5:$X$1000,$S$5:$S$1000,ROW(),$T$5:$T$1000,"Sub"),$X263)))</f>
        <v/>
      </c>
      <c r="AC263" s="63">
        <f>IF($T263="","",IF(AND(ISNUMBER($F263),$F263&lt;=IF($Q263=MesCiclo,InicioCiclo,$Q263+MOD(2-WEEKDAY($Q263),7))+20),1,IF(N($U263)&gt;0,AVERAGEIFS($Y$5:$Y$1000,$S$5:$S$1000,ROW(),$T$5:$T$1000,"Sub"),$Y263)))</f>
        <v/>
      </c>
      <c r="AD263" s="63">
        <f>IF($T263="","",IF(AND(ISNUMBER($F263),$F263&lt;=IF($Q263=MesCiclo,InicioCiclo,$Q263+MOD(2-WEEKDAY($Q263),7))+27),1,IF(N($U263)&gt;0,AVERAGEIFS($Z$5:$Z$1000,$S$5:$S$1000,ROW(),$T$5:$T$1000,"Sub"),$Z263)))</f>
        <v/>
      </c>
      <c r="AE263" s="63">
        <f>IF($T263&lt;&gt;"Macro","",IF(COUNTIFS($Q$5:$Q$1000,$Q263,$T$5:$T$1000,"Macro",$G$5:$G$1000,"&gt;0")=0,1/COUNTIFS($Q$5:$Q$1000,$Q263,$T$5:$T$1000,"Macro"),IF(AND(ISNUMBER($G263),N($G263)&gt;0),$G263,SUMIFS($G$5:$G$1000,$Q$5:$Q$1000,$Q263,$T$5:$T$1000,"Macro")/COUNTIFS($Q$5:$Q$1000,$Q263,$T$5:$T$1000,"Macro",$G$5:$G$1000,"&gt;0"))/(COUNTIFS($Q$5:$Q$1000,$Q263,$T$5:$T$1000,"Macro")*SUMIFS($G$5:$G$1000,$Q$5:$Q$1000,$Q263,$T$5:$T$1000,"Macro")/COUNTIFS($Q$5:$Q$1000,$Q263,$T$5:$T$1000,"Macro",$G$5:$G$1000,"&gt;0"))))</f>
        <v/>
      </c>
    </row>
    <row r="264">
      <c r="A264" s="55">
        <f>IF(NOT((COUNTA($B264:$K264)+COUNTA($O264))&gt;0),"",IF($T264="Macro",COUNTIFS($T$5:$T264,"Macro",$Q$5:$Q264,$Q264),IF(N($S264)=0,"?",COUNTIFS(INDEX($T$5:$T$1000,1):INDEX($T$5:$T$1000,$S264-4),"Macro",INDEX($Q$5:$Q$1000,1):INDEX($Q$5:$Q$1000,$S264-4),INDEX($Q$5:$Q$1000,$S264-4))&amp;"."&amp;COUNTIFS($S$5:$S264,$S264,$T$5:$T264,"Sub"))))</f>
        <v/>
      </c>
      <c r="B264" s="56" t="n"/>
      <c r="C264" s="57" t="n"/>
      <c r="D264" s="58" t="n"/>
      <c r="E264" s="58" t="n"/>
      <c r="F264" s="58" t="n"/>
      <c r="G264" s="59" t="n"/>
      <c r="H264" s="59" t="n"/>
      <c r="I264" s="59" t="n"/>
      <c r="J264" s="59" t="n"/>
      <c r="K264" s="59" t="n"/>
      <c r="L264" s="60">
        <f>IF(NOT((COUNTA($B264:$K264)+COUNTA($O264))&gt;0),"",IF(ISNUMBER($F264),1,IF(N($U264)&gt;0,AVERAGEIFS($V$5:$V$1000,$S$5:$S$1000,ROW(),$T$5:$T$1000,"Sub"),$V264)))</f>
        <v/>
      </c>
      <c r="M264" s="55">
        <f>IF($L264="","",IF($L264&gt;=1,"Completado",IF($L264&gt;0,"En curso","Pendiente")))</f>
        <v/>
      </c>
      <c r="N264" s="55">
        <f>IF(NOT((COUNTA($B264:$K264)+COUNTA($O264))&gt;0),"",IF(ISNUMBER($F264),IF(AND(ISNUMBER($E264),$F264&gt;$E264),"Cumplida con "&amp;($F264-$E264)&amp;IF($F264-$E264=1," día"," días")&amp;" de retraso","Cumplida"),IF(N($L264)&gt;=1,"Cumplida",IF(NOT(ISNUMBER($E264)),"Sin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plazo")))))))</f>
        <v/>
      </c>
      <c r="O264" s="57" t="n"/>
      <c r="P264" s="61">
        <f>IF(NOT((COUNTA($B264:$K264)+COUNTA($O264))&gt;0),"",IF((IF($C264="","Falta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",""))="","✔ OK","⚠ "&amp;LEFT(IF($C264="","Falta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",""),LEN(IF($C264="","Falta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",""))-3)))</f>
        <v/>
      </c>
      <c r="Q264" s="62">
        <f>IF(NOT((COUNTA($B264:$K264)+COUNTA($O264))&gt;0),"",IF(AND($T264="Sub",N($S264)&gt;0),IF(ISNUMBER(INDEX($D$5:$D$1000,$S264-4)),DATE(YEAR(INDEX($D$5:$D$1000,$S264-4)),MONTH(INDEX($D$5:$D$1000,$S264-4)),1),IF(ISNUMBER(INDEX($E$5:$E$1000,$S264-4)),DATE(YEAR(INDEX($E$5:$E$1000,$S264-4)),MONTH(INDEX($E$5:$E$1000,$S264-4)),1),MesCiclo)),IF(ISNUMBER($D264),DATE(YEAR($D264),MONTH($D264),1),IF(ISNUMBER($E264),DATE(YEAR($E264),MONTH($E264),1),MesCiclo))))</f>
        <v/>
      </c>
      <c r="R264" s="63">
        <f>IF(OR($Q264="",$Q264&lt;&gt;MesCiclo),"",COUNTIF($Q$5:$Q264,MesCiclo))</f>
        <v/>
      </c>
      <c r="S264" s="63">
        <f>IF($T264="","",IF($T264="Macro",ROW(),IFERROR(LOOKUP(2,1/($T$5:$T264="Macro"),ROW($T$5:$T264)),0)))</f>
        <v/>
      </c>
      <c r="T264" s="63">
        <f>IF(NOT((COUNTA($B264:$K264)+COUNTA($O264))&gt;0),"",IF($B264="Subactividad","Sub","Macro"))</f>
        <v/>
      </c>
      <c r="U264" s="63">
        <f>IF($T264="Macro",COUNTIFS($S$5:$S$1000,ROW(),$T$5:$T$1000,"Sub"),"")</f>
        <v/>
      </c>
      <c r="V264" s="63">
        <f>IF($T264="","",IF(ISNUMBER($F264),1,IFERROR(LOOKUP(2,1/($H264:$K264&lt;&gt;""),$H264:$K264),0)))</f>
        <v/>
      </c>
      <c r="W264" s="63">
        <f>IF($T264="","",IF(AND(ISNUMBER($F264),$F264&lt;=IF($Q264=MesCiclo,InicioCiclo,$Q264+MOD(2-WEEKDAY($Q264),7))+6),1,IF(ISNUMBER($H264),$H264,0)))</f>
        <v/>
      </c>
      <c r="X264" s="63">
        <f>IF($T264="","",IF(AND(ISNUMBER($F264),$F264&lt;=IF($Q264=MesCiclo,InicioCiclo,$Q264+MOD(2-WEEKDAY($Q264),7))+13),1,IF(ISNUMBER($I264),$I264,$W264)))</f>
        <v/>
      </c>
      <c r="Y264" s="63">
        <f>IF($T264="","",IF(AND(ISNUMBER($F264),$F264&lt;=IF($Q264=MesCiclo,InicioCiclo,$Q264+MOD(2-WEEKDAY($Q264),7))+20),1,IF(ISNUMBER($J264),$J264,$X264)))</f>
        <v/>
      </c>
      <c r="Z264" s="63">
        <f>IF($T264="","",IF(AND(ISNUMBER($F264),$F264&lt;=IF($Q264=MesCiclo,InicioCiclo,$Q264+MOD(2-WEEKDAY($Q264),7))+27),1,IF(ISNUMBER($K264),$K264,$Y264)))</f>
        <v/>
      </c>
      <c r="AA264" s="63">
        <f>IF($T264="","",IF(AND(ISNUMBER($F264),$F264&lt;=IF($Q264=MesCiclo,InicioCiclo,$Q264+MOD(2-WEEKDAY($Q264),7))+6),1,IF(N($U264)&gt;0,AVERAGEIFS($W$5:$W$1000,$S$5:$S$1000,ROW(),$T$5:$T$1000,"Sub"),$W264)))</f>
        <v/>
      </c>
      <c r="AB264" s="63">
        <f>IF($T264="","",IF(AND(ISNUMBER($F264),$F264&lt;=IF($Q264=MesCiclo,InicioCiclo,$Q264+MOD(2-WEEKDAY($Q264),7))+13),1,IF(N($U264)&gt;0,AVERAGEIFS($X$5:$X$1000,$S$5:$S$1000,ROW(),$T$5:$T$1000,"Sub"),$X264)))</f>
        <v/>
      </c>
      <c r="AC264" s="63">
        <f>IF($T264="","",IF(AND(ISNUMBER($F264),$F264&lt;=IF($Q264=MesCiclo,InicioCiclo,$Q264+MOD(2-WEEKDAY($Q264),7))+20),1,IF(N($U264)&gt;0,AVERAGEIFS($Y$5:$Y$1000,$S$5:$S$1000,ROW(),$T$5:$T$1000,"Sub"),$Y264)))</f>
        <v/>
      </c>
      <c r="AD264" s="63">
        <f>IF($T264="","",IF(AND(ISNUMBER($F264),$F264&lt;=IF($Q264=MesCiclo,InicioCiclo,$Q264+MOD(2-WEEKDAY($Q264),7))+27),1,IF(N($U264)&gt;0,AVERAGEIFS($Z$5:$Z$1000,$S$5:$S$1000,ROW(),$T$5:$T$1000,"Sub"),$Z264)))</f>
        <v/>
      </c>
      <c r="AE264" s="63">
        <f>IF($T264&lt;&gt;"Macro","",IF(COUNTIFS($Q$5:$Q$1000,$Q264,$T$5:$T$1000,"Macro",$G$5:$G$1000,"&gt;0")=0,1/COUNTIFS($Q$5:$Q$1000,$Q264,$T$5:$T$1000,"Macro"),IF(AND(ISNUMBER($G264),N($G264)&gt;0),$G264,SUMIFS($G$5:$G$1000,$Q$5:$Q$1000,$Q264,$T$5:$T$1000,"Macro")/COUNTIFS($Q$5:$Q$1000,$Q264,$T$5:$T$1000,"Macro",$G$5:$G$1000,"&gt;0"))/(COUNTIFS($Q$5:$Q$1000,$Q264,$T$5:$T$1000,"Macro")*SUMIFS($G$5:$G$1000,$Q$5:$Q$1000,$Q264,$T$5:$T$1000,"Macro")/COUNTIFS($Q$5:$Q$1000,$Q264,$T$5:$T$1000,"Macro",$G$5:$G$1000,"&gt;0"))))</f>
        <v/>
      </c>
    </row>
    <row r="265">
      <c r="A265" s="55">
        <f>IF(NOT((COUNTA($B265:$K265)+COUNTA($O265))&gt;0),"",IF($T265="Macro",COUNTIFS($T$5:$T265,"Macro",$Q$5:$Q265,$Q265),IF(N($S265)=0,"?",COUNTIFS(INDEX($T$5:$T$1000,1):INDEX($T$5:$T$1000,$S265-4),"Macro",INDEX($Q$5:$Q$1000,1):INDEX($Q$5:$Q$1000,$S265-4),INDEX($Q$5:$Q$1000,$S265-4))&amp;"."&amp;COUNTIFS($S$5:$S265,$S265,$T$5:$T265,"Sub"))))</f>
        <v/>
      </c>
      <c r="B265" s="56" t="n"/>
      <c r="C265" s="57" t="n"/>
      <c r="D265" s="58" t="n"/>
      <c r="E265" s="58" t="n"/>
      <c r="F265" s="58" t="n"/>
      <c r="G265" s="59" t="n"/>
      <c r="H265" s="59" t="n"/>
      <c r="I265" s="59" t="n"/>
      <c r="J265" s="59" t="n"/>
      <c r="K265" s="59" t="n"/>
      <c r="L265" s="60">
        <f>IF(NOT((COUNTA($B265:$K265)+COUNTA($O265))&gt;0),"",IF(ISNUMBER($F265),1,IF(N($U265)&gt;0,AVERAGEIFS($V$5:$V$1000,$S$5:$S$1000,ROW(),$T$5:$T$1000,"Sub"),$V265)))</f>
        <v/>
      </c>
      <c r="M265" s="55">
        <f>IF($L265="","",IF($L265&gt;=1,"Completado",IF($L265&gt;0,"En curso","Pendiente")))</f>
        <v/>
      </c>
      <c r="N265" s="55">
        <f>IF(NOT((COUNTA($B265:$K265)+COUNTA($O265))&gt;0),"",IF(ISNUMBER($F265),IF(AND(ISNUMBER($E265),$F265&gt;$E265),"Cumplida con "&amp;($F265-$E265)&amp;IF($F265-$E265=1," día"," días")&amp;" de retraso","Cumplida"),IF(N($L265)&gt;=1,"Cumplida",IF(NOT(ISNUMBER($E265)),"Sin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plazo")))))))</f>
        <v/>
      </c>
      <c r="O265" s="57" t="n"/>
      <c r="P265" s="61">
        <f>IF(NOT((COUNTA($B265:$K265)+COUNTA($O265))&gt;0),"",IF((IF($C265="","Falta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",""))="","✔ OK","⚠ "&amp;LEFT(IF($C265="","Falta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",""),LEN(IF($C265="","Falta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",""))-3)))</f>
        <v/>
      </c>
      <c r="Q265" s="62">
        <f>IF(NOT((COUNTA($B265:$K265)+COUNTA($O265))&gt;0),"",IF(AND($T265="Sub",N($S265)&gt;0),IF(ISNUMBER(INDEX($D$5:$D$1000,$S265-4)),DATE(YEAR(INDEX($D$5:$D$1000,$S265-4)),MONTH(INDEX($D$5:$D$1000,$S265-4)),1),IF(ISNUMBER(INDEX($E$5:$E$1000,$S265-4)),DATE(YEAR(INDEX($E$5:$E$1000,$S265-4)),MONTH(INDEX($E$5:$E$1000,$S265-4)),1),MesCiclo)),IF(ISNUMBER($D265),DATE(YEAR($D265),MONTH($D265),1),IF(ISNUMBER($E265),DATE(YEAR($E265),MONTH($E265),1),MesCiclo))))</f>
        <v/>
      </c>
      <c r="R265" s="63">
        <f>IF(OR($Q265="",$Q265&lt;&gt;MesCiclo),"",COUNTIF($Q$5:$Q265,MesCiclo))</f>
        <v/>
      </c>
      <c r="S265" s="63">
        <f>IF($T265="","",IF($T265="Macro",ROW(),IFERROR(LOOKUP(2,1/($T$5:$T265="Macro"),ROW($T$5:$T265)),0)))</f>
        <v/>
      </c>
      <c r="T265" s="63">
        <f>IF(NOT((COUNTA($B265:$K265)+COUNTA($O265))&gt;0),"",IF($B265="Subactividad","Sub","Macro"))</f>
        <v/>
      </c>
      <c r="U265" s="63">
        <f>IF($T265="Macro",COUNTIFS($S$5:$S$1000,ROW(),$T$5:$T$1000,"Sub"),"")</f>
        <v/>
      </c>
      <c r="V265" s="63">
        <f>IF($T265="","",IF(ISNUMBER($F265),1,IFERROR(LOOKUP(2,1/($H265:$K265&lt;&gt;""),$H265:$K265),0)))</f>
        <v/>
      </c>
      <c r="W265" s="63">
        <f>IF($T265="","",IF(AND(ISNUMBER($F265),$F265&lt;=IF($Q265=MesCiclo,InicioCiclo,$Q265+MOD(2-WEEKDAY($Q265),7))+6),1,IF(ISNUMBER($H265),$H265,0)))</f>
        <v/>
      </c>
      <c r="X265" s="63">
        <f>IF($T265="","",IF(AND(ISNUMBER($F265),$F265&lt;=IF($Q265=MesCiclo,InicioCiclo,$Q265+MOD(2-WEEKDAY($Q265),7))+13),1,IF(ISNUMBER($I265),$I265,$W265)))</f>
        <v/>
      </c>
      <c r="Y265" s="63">
        <f>IF($T265="","",IF(AND(ISNUMBER($F265),$F265&lt;=IF($Q265=MesCiclo,InicioCiclo,$Q265+MOD(2-WEEKDAY($Q265),7))+20),1,IF(ISNUMBER($J265),$J265,$X265)))</f>
        <v/>
      </c>
      <c r="Z265" s="63">
        <f>IF($T265="","",IF(AND(ISNUMBER($F265),$F265&lt;=IF($Q265=MesCiclo,InicioCiclo,$Q265+MOD(2-WEEKDAY($Q265),7))+27),1,IF(ISNUMBER($K265),$K265,$Y265)))</f>
        <v/>
      </c>
      <c r="AA265" s="63">
        <f>IF($T265="","",IF(AND(ISNUMBER($F265),$F265&lt;=IF($Q265=MesCiclo,InicioCiclo,$Q265+MOD(2-WEEKDAY($Q265),7))+6),1,IF(N($U265)&gt;0,AVERAGEIFS($W$5:$W$1000,$S$5:$S$1000,ROW(),$T$5:$T$1000,"Sub"),$W265)))</f>
        <v/>
      </c>
      <c r="AB265" s="63">
        <f>IF($T265="","",IF(AND(ISNUMBER($F265),$F265&lt;=IF($Q265=MesCiclo,InicioCiclo,$Q265+MOD(2-WEEKDAY($Q265),7))+13),1,IF(N($U265)&gt;0,AVERAGEIFS($X$5:$X$1000,$S$5:$S$1000,ROW(),$T$5:$T$1000,"Sub"),$X265)))</f>
        <v/>
      </c>
      <c r="AC265" s="63">
        <f>IF($T265="","",IF(AND(ISNUMBER($F265),$F265&lt;=IF($Q265=MesCiclo,InicioCiclo,$Q265+MOD(2-WEEKDAY($Q265),7))+20),1,IF(N($U265)&gt;0,AVERAGEIFS($Y$5:$Y$1000,$S$5:$S$1000,ROW(),$T$5:$T$1000,"Sub"),$Y265)))</f>
        <v/>
      </c>
      <c r="AD265" s="63">
        <f>IF($T265="","",IF(AND(ISNUMBER($F265),$F265&lt;=IF($Q265=MesCiclo,InicioCiclo,$Q265+MOD(2-WEEKDAY($Q265),7))+27),1,IF(N($U265)&gt;0,AVERAGEIFS($Z$5:$Z$1000,$S$5:$S$1000,ROW(),$T$5:$T$1000,"Sub"),$Z265)))</f>
        <v/>
      </c>
      <c r="AE265" s="63">
        <f>IF($T265&lt;&gt;"Macro","",IF(COUNTIFS($Q$5:$Q$1000,$Q265,$T$5:$T$1000,"Macro",$G$5:$G$1000,"&gt;0")=0,1/COUNTIFS($Q$5:$Q$1000,$Q265,$T$5:$T$1000,"Macro"),IF(AND(ISNUMBER($G265),N($G265)&gt;0),$G265,SUMIFS($G$5:$G$1000,$Q$5:$Q$1000,$Q265,$T$5:$T$1000,"Macro")/COUNTIFS($Q$5:$Q$1000,$Q265,$T$5:$T$1000,"Macro",$G$5:$G$1000,"&gt;0"))/(COUNTIFS($Q$5:$Q$1000,$Q265,$T$5:$T$1000,"Macro")*SUMIFS($G$5:$G$1000,$Q$5:$Q$1000,$Q265,$T$5:$T$1000,"Macro")/COUNTIFS($Q$5:$Q$1000,$Q265,$T$5:$T$1000,"Macro",$G$5:$G$1000,"&gt;0"))))</f>
        <v/>
      </c>
    </row>
    <row r="266">
      <c r="A266" s="55">
        <f>IF(NOT((COUNTA($B266:$K266)+COUNTA($O266))&gt;0),"",IF($T266="Macro",COUNTIFS($T$5:$T266,"Macro",$Q$5:$Q266,$Q266),IF(N($S266)=0,"?",COUNTIFS(INDEX($T$5:$T$1000,1):INDEX($T$5:$T$1000,$S266-4),"Macro",INDEX($Q$5:$Q$1000,1):INDEX($Q$5:$Q$1000,$S266-4),INDEX($Q$5:$Q$1000,$S266-4))&amp;"."&amp;COUNTIFS($S$5:$S266,$S266,$T$5:$T266,"Sub"))))</f>
        <v/>
      </c>
      <c r="B266" s="56" t="n"/>
      <c r="C266" s="57" t="n"/>
      <c r="D266" s="58" t="n"/>
      <c r="E266" s="58" t="n"/>
      <c r="F266" s="58" t="n"/>
      <c r="G266" s="59" t="n"/>
      <c r="H266" s="59" t="n"/>
      <c r="I266" s="59" t="n"/>
      <c r="J266" s="59" t="n"/>
      <c r="K266" s="59" t="n"/>
      <c r="L266" s="60">
        <f>IF(NOT((COUNTA($B266:$K266)+COUNTA($O266))&gt;0),"",IF(ISNUMBER($F266),1,IF(N($U266)&gt;0,AVERAGEIFS($V$5:$V$1000,$S$5:$S$1000,ROW(),$T$5:$T$1000,"Sub"),$V266)))</f>
        <v/>
      </c>
      <c r="M266" s="55">
        <f>IF($L266="","",IF($L266&gt;=1,"Completado",IF($L266&gt;0,"En curso","Pendiente")))</f>
        <v/>
      </c>
      <c r="N266" s="55">
        <f>IF(NOT((COUNTA($B266:$K266)+COUNTA($O266))&gt;0),"",IF(ISNUMBER($F266),IF(AND(ISNUMBER($E266),$F266&gt;$E266),"Cumplida con "&amp;($F266-$E266)&amp;IF($F266-$E266=1," día"," días")&amp;" de retraso","Cumplida"),IF(N($L266)&gt;=1,"Cumplida",IF(NOT(ISNUMBER($E266)),"Sin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plazo")))))))</f>
        <v/>
      </c>
      <c r="O266" s="57" t="n"/>
      <c r="P266" s="61">
        <f>IF(NOT((COUNTA($B266:$K266)+COUNTA($O266))&gt;0),"",IF((IF($C266="","Falta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",""))="","✔ OK","⚠ "&amp;LEFT(IF($C266="","Falta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",""),LEN(IF($C266="","Falta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",""))-3)))</f>
        <v/>
      </c>
      <c r="Q266" s="62">
        <f>IF(NOT((COUNTA($B266:$K266)+COUNTA($O266))&gt;0),"",IF(AND($T266="Sub",N($S266)&gt;0),IF(ISNUMBER(INDEX($D$5:$D$1000,$S266-4)),DATE(YEAR(INDEX($D$5:$D$1000,$S266-4)),MONTH(INDEX($D$5:$D$1000,$S266-4)),1),IF(ISNUMBER(INDEX($E$5:$E$1000,$S266-4)),DATE(YEAR(INDEX($E$5:$E$1000,$S266-4)),MONTH(INDEX($E$5:$E$1000,$S266-4)),1),MesCiclo)),IF(ISNUMBER($D266),DATE(YEAR($D266),MONTH($D266),1),IF(ISNUMBER($E266),DATE(YEAR($E266),MONTH($E266),1),MesCiclo))))</f>
        <v/>
      </c>
      <c r="R266" s="63">
        <f>IF(OR($Q266="",$Q266&lt;&gt;MesCiclo),"",COUNTIF($Q$5:$Q266,MesCiclo))</f>
        <v/>
      </c>
      <c r="S266" s="63">
        <f>IF($T266="","",IF($T266="Macro",ROW(),IFERROR(LOOKUP(2,1/($T$5:$T266="Macro"),ROW($T$5:$T266)),0)))</f>
        <v/>
      </c>
      <c r="T266" s="63">
        <f>IF(NOT((COUNTA($B266:$K266)+COUNTA($O266))&gt;0),"",IF($B266="Subactividad","Sub","Macro"))</f>
        <v/>
      </c>
      <c r="U266" s="63">
        <f>IF($T266="Macro",COUNTIFS($S$5:$S$1000,ROW(),$T$5:$T$1000,"Sub"),"")</f>
        <v/>
      </c>
      <c r="V266" s="63">
        <f>IF($T266="","",IF(ISNUMBER($F266),1,IFERROR(LOOKUP(2,1/($H266:$K266&lt;&gt;""),$H266:$K266),0)))</f>
        <v/>
      </c>
      <c r="W266" s="63">
        <f>IF($T266="","",IF(AND(ISNUMBER($F266),$F266&lt;=IF($Q266=MesCiclo,InicioCiclo,$Q266+MOD(2-WEEKDAY($Q266),7))+6),1,IF(ISNUMBER($H266),$H266,0)))</f>
        <v/>
      </c>
      <c r="X266" s="63">
        <f>IF($T266="","",IF(AND(ISNUMBER($F266),$F266&lt;=IF($Q266=MesCiclo,InicioCiclo,$Q266+MOD(2-WEEKDAY($Q266),7))+13),1,IF(ISNUMBER($I266),$I266,$W266)))</f>
        <v/>
      </c>
      <c r="Y266" s="63">
        <f>IF($T266="","",IF(AND(ISNUMBER($F266),$F266&lt;=IF($Q266=MesCiclo,InicioCiclo,$Q266+MOD(2-WEEKDAY($Q266),7))+20),1,IF(ISNUMBER($J266),$J266,$X266)))</f>
        <v/>
      </c>
      <c r="Z266" s="63">
        <f>IF($T266="","",IF(AND(ISNUMBER($F266),$F266&lt;=IF($Q266=MesCiclo,InicioCiclo,$Q266+MOD(2-WEEKDAY($Q266),7))+27),1,IF(ISNUMBER($K266),$K266,$Y266)))</f>
        <v/>
      </c>
      <c r="AA266" s="63">
        <f>IF($T266="","",IF(AND(ISNUMBER($F266),$F266&lt;=IF($Q266=MesCiclo,InicioCiclo,$Q266+MOD(2-WEEKDAY($Q266),7))+6),1,IF(N($U266)&gt;0,AVERAGEIFS($W$5:$W$1000,$S$5:$S$1000,ROW(),$T$5:$T$1000,"Sub"),$W266)))</f>
        <v/>
      </c>
      <c r="AB266" s="63">
        <f>IF($T266="","",IF(AND(ISNUMBER($F266),$F266&lt;=IF($Q266=MesCiclo,InicioCiclo,$Q266+MOD(2-WEEKDAY($Q266),7))+13),1,IF(N($U266)&gt;0,AVERAGEIFS($X$5:$X$1000,$S$5:$S$1000,ROW(),$T$5:$T$1000,"Sub"),$X266)))</f>
        <v/>
      </c>
      <c r="AC266" s="63">
        <f>IF($T266="","",IF(AND(ISNUMBER($F266),$F266&lt;=IF($Q266=MesCiclo,InicioCiclo,$Q266+MOD(2-WEEKDAY($Q266),7))+20),1,IF(N($U266)&gt;0,AVERAGEIFS($Y$5:$Y$1000,$S$5:$S$1000,ROW(),$T$5:$T$1000,"Sub"),$Y266)))</f>
        <v/>
      </c>
      <c r="AD266" s="63">
        <f>IF($T266="","",IF(AND(ISNUMBER($F266),$F266&lt;=IF($Q266=MesCiclo,InicioCiclo,$Q266+MOD(2-WEEKDAY($Q266),7))+27),1,IF(N($U266)&gt;0,AVERAGEIFS($Z$5:$Z$1000,$S$5:$S$1000,ROW(),$T$5:$T$1000,"Sub"),$Z266)))</f>
        <v/>
      </c>
      <c r="AE266" s="63">
        <f>IF($T266&lt;&gt;"Macro","",IF(COUNTIFS($Q$5:$Q$1000,$Q266,$T$5:$T$1000,"Macro",$G$5:$G$1000,"&gt;0")=0,1/COUNTIFS($Q$5:$Q$1000,$Q266,$T$5:$T$1000,"Macro"),IF(AND(ISNUMBER($G266),N($G266)&gt;0),$G266,SUMIFS($G$5:$G$1000,$Q$5:$Q$1000,$Q266,$T$5:$T$1000,"Macro")/COUNTIFS($Q$5:$Q$1000,$Q266,$T$5:$T$1000,"Macro",$G$5:$G$1000,"&gt;0"))/(COUNTIFS($Q$5:$Q$1000,$Q266,$T$5:$T$1000,"Macro")*SUMIFS($G$5:$G$1000,$Q$5:$Q$1000,$Q266,$T$5:$T$1000,"Macro")/COUNTIFS($Q$5:$Q$1000,$Q266,$T$5:$T$1000,"Macro",$G$5:$G$1000,"&gt;0"))))</f>
        <v/>
      </c>
    </row>
    <row r="267">
      <c r="A267" s="55">
        <f>IF(NOT((COUNTA($B267:$K267)+COUNTA($O267))&gt;0),"",IF($T267="Macro",COUNTIFS($T$5:$T267,"Macro",$Q$5:$Q267,$Q267),IF(N($S267)=0,"?",COUNTIFS(INDEX($T$5:$T$1000,1):INDEX($T$5:$T$1000,$S267-4),"Macro",INDEX($Q$5:$Q$1000,1):INDEX($Q$5:$Q$1000,$S267-4),INDEX($Q$5:$Q$1000,$S267-4))&amp;"."&amp;COUNTIFS($S$5:$S267,$S267,$T$5:$T267,"Sub"))))</f>
        <v/>
      </c>
      <c r="B267" s="56" t="n"/>
      <c r="C267" s="57" t="n"/>
      <c r="D267" s="58" t="n"/>
      <c r="E267" s="58" t="n"/>
      <c r="F267" s="58" t="n"/>
      <c r="G267" s="59" t="n"/>
      <c r="H267" s="59" t="n"/>
      <c r="I267" s="59" t="n"/>
      <c r="J267" s="59" t="n"/>
      <c r="K267" s="59" t="n"/>
      <c r="L267" s="60">
        <f>IF(NOT((COUNTA($B267:$K267)+COUNTA($O267))&gt;0),"",IF(ISNUMBER($F267),1,IF(N($U267)&gt;0,AVERAGEIFS($V$5:$V$1000,$S$5:$S$1000,ROW(),$T$5:$T$1000,"Sub"),$V267)))</f>
        <v/>
      </c>
      <c r="M267" s="55">
        <f>IF($L267="","",IF($L267&gt;=1,"Completado",IF($L267&gt;0,"En curso","Pendiente")))</f>
        <v/>
      </c>
      <c r="N267" s="55">
        <f>IF(NOT((COUNTA($B267:$K267)+COUNTA($O267))&gt;0),"",IF(ISNUMBER($F267),IF(AND(ISNUMBER($E267),$F267&gt;$E267),"Cumplida con "&amp;($F267-$E267)&amp;IF($F267-$E267=1," día"," días")&amp;" de retraso","Cumplida"),IF(N($L267)&gt;=1,"Cumplida",IF(NOT(ISNUMBER($E267)),"Sin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plazo")))))))</f>
        <v/>
      </c>
      <c r="O267" s="57" t="n"/>
      <c r="P267" s="61">
        <f>IF(NOT((COUNTA($B267:$K267)+COUNTA($O267))&gt;0),"",IF((IF($C267="","Falta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",""))="","✔ OK","⚠ "&amp;LEFT(IF($C267="","Falta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",""),LEN(IF($C267="","Falta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",""))-3)))</f>
        <v/>
      </c>
      <c r="Q267" s="62">
        <f>IF(NOT((COUNTA($B267:$K267)+COUNTA($O267))&gt;0),"",IF(AND($T267="Sub",N($S267)&gt;0),IF(ISNUMBER(INDEX($D$5:$D$1000,$S267-4)),DATE(YEAR(INDEX($D$5:$D$1000,$S267-4)),MONTH(INDEX($D$5:$D$1000,$S267-4)),1),IF(ISNUMBER(INDEX($E$5:$E$1000,$S267-4)),DATE(YEAR(INDEX($E$5:$E$1000,$S267-4)),MONTH(INDEX($E$5:$E$1000,$S267-4)),1),MesCiclo)),IF(ISNUMBER($D267),DATE(YEAR($D267),MONTH($D267),1),IF(ISNUMBER($E267),DATE(YEAR($E267),MONTH($E267),1),MesCiclo))))</f>
        <v/>
      </c>
      <c r="R267" s="63">
        <f>IF(OR($Q267="",$Q267&lt;&gt;MesCiclo),"",COUNTIF($Q$5:$Q267,MesCiclo))</f>
        <v/>
      </c>
      <c r="S267" s="63">
        <f>IF($T267="","",IF($T267="Macro",ROW(),IFERROR(LOOKUP(2,1/($T$5:$T267="Macro"),ROW($T$5:$T267)),0)))</f>
        <v/>
      </c>
      <c r="T267" s="63">
        <f>IF(NOT((COUNTA($B267:$K267)+COUNTA($O267))&gt;0),"",IF($B267="Subactividad","Sub","Macro"))</f>
        <v/>
      </c>
      <c r="U267" s="63">
        <f>IF($T267="Macro",COUNTIFS($S$5:$S$1000,ROW(),$T$5:$T$1000,"Sub"),"")</f>
        <v/>
      </c>
      <c r="V267" s="63">
        <f>IF($T267="","",IF(ISNUMBER($F267),1,IFERROR(LOOKUP(2,1/($H267:$K267&lt;&gt;""),$H267:$K267),0)))</f>
        <v/>
      </c>
      <c r="W267" s="63">
        <f>IF($T267="","",IF(AND(ISNUMBER($F267),$F267&lt;=IF($Q267=MesCiclo,InicioCiclo,$Q267+MOD(2-WEEKDAY($Q267),7))+6),1,IF(ISNUMBER($H267),$H267,0)))</f>
        <v/>
      </c>
      <c r="X267" s="63">
        <f>IF($T267="","",IF(AND(ISNUMBER($F267),$F267&lt;=IF($Q267=MesCiclo,InicioCiclo,$Q267+MOD(2-WEEKDAY($Q267),7))+13),1,IF(ISNUMBER($I267),$I267,$W267)))</f>
        <v/>
      </c>
      <c r="Y267" s="63">
        <f>IF($T267="","",IF(AND(ISNUMBER($F267),$F267&lt;=IF($Q267=MesCiclo,InicioCiclo,$Q267+MOD(2-WEEKDAY($Q267),7))+20),1,IF(ISNUMBER($J267),$J267,$X267)))</f>
        <v/>
      </c>
      <c r="Z267" s="63">
        <f>IF($T267="","",IF(AND(ISNUMBER($F267),$F267&lt;=IF($Q267=MesCiclo,InicioCiclo,$Q267+MOD(2-WEEKDAY($Q267),7))+27),1,IF(ISNUMBER($K267),$K267,$Y267)))</f>
        <v/>
      </c>
      <c r="AA267" s="63">
        <f>IF($T267="","",IF(AND(ISNUMBER($F267),$F267&lt;=IF($Q267=MesCiclo,InicioCiclo,$Q267+MOD(2-WEEKDAY($Q267),7))+6),1,IF(N($U267)&gt;0,AVERAGEIFS($W$5:$W$1000,$S$5:$S$1000,ROW(),$T$5:$T$1000,"Sub"),$W267)))</f>
        <v/>
      </c>
      <c r="AB267" s="63">
        <f>IF($T267="","",IF(AND(ISNUMBER($F267),$F267&lt;=IF($Q267=MesCiclo,InicioCiclo,$Q267+MOD(2-WEEKDAY($Q267),7))+13),1,IF(N($U267)&gt;0,AVERAGEIFS($X$5:$X$1000,$S$5:$S$1000,ROW(),$T$5:$T$1000,"Sub"),$X267)))</f>
        <v/>
      </c>
      <c r="AC267" s="63">
        <f>IF($T267="","",IF(AND(ISNUMBER($F267),$F267&lt;=IF($Q267=MesCiclo,InicioCiclo,$Q267+MOD(2-WEEKDAY($Q267),7))+20),1,IF(N($U267)&gt;0,AVERAGEIFS($Y$5:$Y$1000,$S$5:$S$1000,ROW(),$T$5:$T$1000,"Sub"),$Y267)))</f>
        <v/>
      </c>
      <c r="AD267" s="63">
        <f>IF($T267="","",IF(AND(ISNUMBER($F267),$F267&lt;=IF($Q267=MesCiclo,InicioCiclo,$Q267+MOD(2-WEEKDAY($Q267),7))+27),1,IF(N($U267)&gt;0,AVERAGEIFS($Z$5:$Z$1000,$S$5:$S$1000,ROW(),$T$5:$T$1000,"Sub"),$Z267)))</f>
        <v/>
      </c>
      <c r="AE267" s="63">
        <f>IF($T267&lt;&gt;"Macro","",IF(COUNTIFS($Q$5:$Q$1000,$Q267,$T$5:$T$1000,"Macro",$G$5:$G$1000,"&gt;0")=0,1/COUNTIFS($Q$5:$Q$1000,$Q267,$T$5:$T$1000,"Macro"),IF(AND(ISNUMBER($G267),N($G267)&gt;0),$G267,SUMIFS($G$5:$G$1000,$Q$5:$Q$1000,$Q267,$T$5:$T$1000,"Macro")/COUNTIFS($Q$5:$Q$1000,$Q267,$T$5:$T$1000,"Macro",$G$5:$G$1000,"&gt;0"))/(COUNTIFS($Q$5:$Q$1000,$Q267,$T$5:$T$1000,"Macro")*SUMIFS($G$5:$G$1000,$Q$5:$Q$1000,$Q267,$T$5:$T$1000,"Macro")/COUNTIFS($Q$5:$Q$1000,$Q267,$T$5:$T$1000,"Macro",$G$5:$G$1000,"&gt;0"))))</f>
        <v/>
      </c>
    </row>
    <row r="268">
      <c r="A268" s="55">
        <f>IF(NOT((COUNTA($B268:$K268)+COUNTA($O268))&gt;0),"",IF($T268="Macro",COUNTIFS($T$5:$T268,"Macro",$Q$5:$Q268,$Q268),IF(N($S268)=0,"?",COUNTIFS(INDEX($T$5:$T$1000,1):INDEX($T$5:$T$1000,$S268-4),"Macro",INDEX($Q$5:$Q$1000,1):INDEX($Q$5:$Q$1000,$S268-4),INDEX($Q$5:$Q$1000,$S268-4))&amp;"."&amp;COUNTIFS($S$5:$S268,$S268,$T$5:$T268,"Sub"))))</f>
        <v/>
      </c>
      <c r="B268" s="56" t="n"/>
      <c r="C268" s="57" t="n"/>
      <c r="D268" s="58" t="n"/>
      <c r="E268" s="58" t="n"/>
      <c r="F268" s="58" t="n"/>
      <c r="G268" s="59" t="n"/>
      <c r="H268" s="59" t="n"/>
      <c r="I268" s="59" t="n"/>
      <c r="J268" s="59" t="n"/>
      <c r="K268" s="59" t="n"/>
      <c r="L268" s="60">
        <f>IF(NOT((COUNTA($B268:$K268)+COUNTA($O268))&gt;0),"",IF(ISNUMBER($F268),1,IF(N($U268)&gt;0,AVERAGEIFS($V$5:$V$1000,$S$5:$S$1000,ROW(),$T$5:$T$1000,"Sub"),$V268)))</f>
        <v/>
      </c>
      <c r="M268" s="55">
        <f>IF($L268="","",IF($L268&gt;=1,"Completado",IF($L268&gt;0,"En curso","Pendiente")))</f>
        <v/>
      </c>
      <c r="N268" s="55">
        <f>IF(NOT((COUNTA($B268:$K268)+COUNTA($O268))&gt;0),"",IF(ISNUMBER($F268),IF(AND(ISNUMBER($E268),$F268&gt;$E268),"Cumplida con "&amp;($F268-$E268)&amp;IF($F268-$E268=1," día"," días")&amp;" de retraso","Cumplida"),IF(N($L268)&gt;=1,"Cumplida",IF(NOT(ISNUMBER($E268)),"Sin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plazo")))))))</f>
        <v/>
      </c>
      <c r="O268" s="57" t="n"/>
      <c r="P268" s="61">
        <f>IF(NOT((COUNTA($B268:$K268)+COUNTA($O268))&gt;0),"",IF((IF($C268="","Falta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",""))="","✔ OK","⚠ "&amp;LEFT(IF($C268="","Falta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",""),LEN(IF($C268="","Falta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",""))-3)))</f>
        <v/>
      </c>
      <c r="Q268" s="62">
        <f>IF(NOT((COUNTA($B268:$K268)+COUNTA($O268))&gt;0),"",IF(AND($T268="Sub",N($S268)&gt;0),IF(ISNUMBER(INDEX($D$5:$D$1000,$S268-4)),DATE(YEAR(INDEX($D$5:$D$1000,$S268-4)),MONTH(INDEX($D$5:$D$1000,$S268-4)),1),IF(ISNUMBER(INDEX($E$5:$E$1000,$S268-4)),DATE(YEAR(INDEX($E$5:$E$1000,$S268-4)),MONTH(INDEX($E$5:$E$1000,$S268-4)),1),MesCiclo)),IF(ISNUMBER($D268),DATE(YEAR($D268),MONTH($D268),1),IF(ISNUMBER($E268),DATE(YEAR($E268),MONTH($E268),1),MesCiclo))))</f>
        <v/>
      </c>
      <c r="R268" s="63">
        <f>IF(OR($Q268="",$Q268&lt;&gt;MesCiclo),"",COUNTIF($Q$5:$Q268,MesCiclo))</f>
        <v/>
      </c>
      <c r="S268" s="63">
        <f>IF($T268="","",IF($T268="Macro",ROW(),IFERROR(LOOKUP(2,1/($T$5:$T268="Macro"),ROW($T$5:$T268)),0)))</f>
        <v/>
      </c>
      <c r="T268" s="63">
        <f>IF(NOT((COUNTA($B268:$K268)+COUNTA($O268))&gt;0),"",IF($B268="Subactividad","Sub","Macro"))</f>
        <v/>
      </c>
      <c r="U268" s="63">
        <f>IF($T268="Macro",COUNTIFS($S$5:$S$1000,ROW(),$T$5:$T$1000,"Sub"),"")</f>
        <v/>
      </c>
      <c r="V268" s="63">
        <f>IF($T268="","",IF(ISNUMBER($F268),1,IFERROR(LOOKUP(2,1/($H268:$K268&lt;&gt;""),$H268:$K268),0)))</f>
        <v/>
      </c>
      <c r="W268" s="63">
        <f>IF($T268="","",IF(AND(ISNUMBER($F268),$F268&lt;=IF($Q268=MesCiclo,InicioCiclo,$Q268+MOD(2-WEEKDAY($Q268),7))+6),1,IF(ISNUMBER($H268),$H268,0)))</f>
        <v/>
      </c>
      <c r="X268" s="63">
        <f>IF($T268="","",IF(AND(ISNUMBER($F268),$F268&lt;=IF($Q268=MesCiclo,InicioCiclo,$Q268+MOD(2-WEEKDAY($Q268),7))+13),1,IF(ISNUMBER($I268),$I268,$W268)))</f>
        <v/>
      </c>
      <c r="Y268" s="63">
        <f>IF($T268="","",IF(AND(ISNUMBER($F268),$F268&lt;=IF($Q268=MesCiclo,InicioCiclo,$Q268+MOD(2-WEEKDAY($Q268),7))+20),1,IF(ISNUMBER($J268),$J268,$X268)))</f>
        <v/>
      </c>
      <c r="Z268" s="63">
        <f>IF($T268="","",IF(AND(ISNUMBER($F268),$F268&lt;=IF($Q268=MesCiclo,InicioCiclo,$Q268+MOD(2-WEEKDAY($Q268),7))+27),1,IF(ISNUMBER($K268),$K268,$Y268)))</f>
        <v/>
      </c>
      <c r="AA268" s="63">
        <f>IF($T268="","",IF(AND(ISNUMBER($F268),$F268&lt;=IF($Q268=MesCiclo,InicioCiclo,$Q268+MOD(2-WEEKDAY($Q268),7))+6),1,IF(N($U268)&gt;0,AVERAGEIFS($W$5:$W$1000,$S$5:$S$1000,ROW(),$T$5:$T$1000,"Sub"),$W268)))</f>
        <v/>
      </c>
      <c r="AB268" s="63">
        <f>IF($T268="","",IF(AND(ISNUMBER($F268),$F268&lt;=IF($Q268=MesCiclo,InicioCiclo,$Q268+MOD(2-WEEKDAY($Q268),7))+13),1,IF(N($U268)&gt;0,AVERAGEIFS($X$5:$X$1000,$S$5:$S$1000,ROW(),$T$5:$T$1000,"Sub"),$X268)))</f>
        <v/>
      </c>
      <c r="AC268" s="63">
        <f>IF($T268="","",IF(AND(ISNUMBER($F268),$F268&lt;=IF($Q268=MesCiclo,InicioCiclo,$Q268+MOD(2-WEEKDAY($Q268),7))+20),1,IF(N($U268)&gt;0,AVERAGEIFS($Y$5:$Y$1000,$S$5:$S$1000,ROW(),$T$5:$T$1000,"Sub"),$Y268)))</f>
        <v/>
      </c>
      <c r="AD268" s="63">
        <f>IF($T268="","",IF(AND(ISNUMBER($F268),$F268&lt;=IF($Q268=MesCiclo,InicioCiclo,$Q268+MOD(2-WEEKDAY($Q268),7))+27),1,IF(N($U268)&gt;0,AVERAGEIFS($Z$5:$Z$1000,$S$5:$S$1000,ROW(),$T$5:$T$1000,"Sub"),$Z268)))</f>
        <v/>
      </c>
      <c r="AE268" s="63">
        <f>IF($T268&lt;&gt;"Macro","",IF(COUNTIFS($Q$5:$Q$1000,$Q268,$T$5:$T$1000,"Macro",$G$5:$G$1000,"&gt;0")=0,1/COUNTIFS($Q$5:$Q$1000,$Q268,$T$5:$T$1000,"Macro"),IF(AND(ISNUMBER($G268),N($G268)&gt;0),$G268,SUMIFS($G$5:$G$1000,$Q$5:$Q$1000,$Q268,$T$5:$T$1000,"Macro")/COUNTIFS($Q$5:$Q$1000,$Q268,$T$5:$T$1000,"Macro",$G$5:$G$1000,"&gt;0"))/(COUNTIFS($Q$5:$Q$1000,$Q268,$T$5:$T$1000,"Macro")*SUMIFS($G$5:$G$1000,$Q$5:$Q$1000,$Q268,$T$5:$T$1000,"Macro")/COUNTIFS($Q$5:$Q$1000,$Q268,$T$5:$T$1000,"Macro",$G$5:$G$1000,"&gt;0"))))</f>
        <v/>
      </c>
    </row>
    <row r="269">
      <c r="A269" s="55">
        <f>IF(NOT((COUNTA($B269:$K269)+COUNTA($O269))&gt;0),"",IF($T269="Macro",COUNTIFS($T$5:$T269,"Macro",$Q$5:$Q269,$Q269),IF(N($S269)=0,"?",COUNTIFS(INDEX($T$5:$T$1000,1):INDEX($T$5:$T$1000,$S269-4),"Macro",INDEX($Q$5:$Q$1000,1):INDEX($Q$5:$Q$1000,$S269-4),INDEX($Q$5:$Q$1000,$S269-4))&amp;"."&amp;COUNTIFS($S$5:$S269,$S269,$T$5:$T269,"Sub"))))</f>
        <v/>
      </c>
      <c r="B269" s="56" t="n"/>
      <c r="C269" s="57" t="n"/>
      <c r="D269" s="58" t="n"/>
      <c r="E269" s="58" t="n"/>
      <c r="F269" s="58" t="n"/>
      <c r="G269" s="59" t="n"/>
      <c r="H269" s="59" t="n"/>
      <c r="I269" s="59" t="n"/>
      <c r="J269" s="59" t="n"/>
      <c r="K269" s="59" t="n"/>
      <c r="L269" s="60">
        <f>IF(NOT((COUNTA($B269:$K269)+COUNTA($O269))&gt;0),"",IF(ISNUMBER($F269),1,IF(N($U269)&gt;0,AVERAGEIFS($V$5:$V$1000,$S$5:$S$1000,ROW(),$T$5:$T$1000,"Sub"),$V269)))</f>
        <v/>
      </c>
      <c r="M269" s="55">
        <f>IF($L269="","",IF($L269&gt;=1,"Completado",IF($L269&gt;0,"En curso","Pendiente")))</f>
        <v/>
      </c>
      <c r="N269" s="55">
        <f>IF(NOT((COUNTA($B269:$K269)+COUNTA($O269))&gt;0),"",IF(ISNUMBER($F269),IF(AND(ISNUMBER($E269),$F269&gt;$E269),"Cumplida con "&amp;($F269-$E269)&amp;IF($F269-$E269=1," día"," días")&amp;" de retraso","Cumplida"),IF(N($L269)&gt;=1,"Cumplida",IF(NOT(ISNUMBER($E269)),"Sin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plazo")))))))</f>
        <v/>
      </c>
      <c r="O269" s="57" t="n"/>
      <c r="P269" s="61">
        <f>IF(NOT((COUNTA($B269:$K269)+COUNTA($O269))&gt;0),"",IF((IF($C269="","Falta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",""))="","✔ OK","⚠ "&amp;LEFT(IF($C269="","Falta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",""),LEN(IF($C269="","Falta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",""))-3)))</f>
        <v/>
      </c>
      <c r="Q269" s="62">
        <f>IF(NOT((COUNTA($B269:$K269)+COUNTA($O269))&gt;0),"",IF(AND($T269="Sub",N($S269)&gt;0),IF(ISNUMBER(INDEX($D$5:$D$1000,$S269-4)),DATE(YEAR(INDEX($D$5:$D$1000,$S269-4)),MONTH(INDEX($D$5:$D$1000,$S269-4)),1),IF(ISNUMBER(INDEX($E$5:$E$1000,$S269-4)),DATE(YEAR(INDEX($E$5:$E$1000,$S269-4)),MONTH(INDEX($E$5:$E$1000,$S269-4)),1),MesCiclo)),IF(ISNUMBER($D269),DATE(YEAR($D269),MONTH($D269),1),IF(ISNUMBER($E269),DATE(YEAR($E269),MONTH($E269),1),MesCiclo))))</f>
        <v/>
      </c>
      <c r="R269" s="63">
        <f>IF(OR($Q269="",$Q269&lt;&gt;MesCiclo),"",COUNTIF($Q$5:$Q269,MesCiclo))</f>
        <v/>
      </c>
      <c r="S269" s="63">
        <f>IF($T269="","",IF($T269="Macro",ROW(),IFERROR(LOOKUP(2,1/($T$5:$T269="Macro"),ROW($T$5:$T269)),0)))</f>
        <v/>
      </c>
      <c r="T269" s="63">
        <f>IF(NOT((COUNTA($B269:$K269)+COUNTA($O269))&gt;0),"",IF($B269="Subactividad","Sub","Macro"))</f>
        <v/>
      </c>
      <c r="U269" s="63">
        <f>IF($T269="Macro",COUNTIFS($S$5:$S$1000,ROW(),$T$5:$T$1000,"Sub"),"")</f>
        <v/>
      </c>
      <c r="V269" s="63">
        <f>IF($T269="","",IF(ISNUMBER($F269),1,IFERROR(LOOKUP(2,1/($H269:$K269&lt;&gt;""),$H269:$K269),0)))</f>
        <v/>
      </c>
      <c r="W269" s="63">
        <f>IF($T269="","",IF(AND(ISNUMBER($F269),$F269&lt;=IF($Q269=MesCiclo,InicioCiclo,$Q269+MOD(2-WEEKDAY($Q269),7))+6),1,IF(ISNUMBER($H269),$H269,0)))</f>
        <v/>
      </c>
      <c r="X269" s="63">
        <f>IF($T269="","",IF(AND(ISNUMBER($F269),$F269&lt;=IF($Q269=MesCiclo,InicioCiclo,$Q269+MOD(2-WEEKDAY($Q269),7))+13),1,IF(ISNUMBER($I269),$I269,$W269)))</f>
        <v/>
      </c>
      <c r="Y269" s="63">
        <f>IF($T269="","",IF(AND(ISNUMBER($F269),$F269&lt;=IF($Q269=MesCiclo,InicioCiclo,$Q269+MOD(2-WEEKDAY($Q269),7))+20),1,IF(ISNUMBER($J269),$J269,$X269)))</f>
        <v/>
      </c>
      <c r="Z269" s="63">
        <f>IF($T269="","",IF(AND(ISNUMBER($F269),$F269&lt;=IF($Q269=MesCiclo,InicioCiclo,$Q269+MOD(2-WEEKDAY($Q269),7))+27),1,IF(ISNUMBER($K269),$K269,$Y269)))</f>
        <v/>
      </c>
      <c r="AA269" s="63">
        <f>IF($T269="","",IF(AND(ISNUMBER($F269),$F269&lt;=IF($Q269=MesCiclo,InicioCiclo,$Q269+MOD(2-WEEKDAY($Q269),7))+6),1,IF(N($U269)&gt;0,AVERAGEIFS($W$5:$W$1000,$S$5:$S$1000,ROW(),$T$5:$T$1000,"Sub"),$W269)))</f>
        <v/>
      </c>
      <c r="AB269" s="63">
        <f>IF($T269="","",IF(AND(ISNUMBER($F269),$F269&lt;=IF($Q269=MesCiclo,InicioCiclo,$Q269+MOD(2-WEEKDAY($Q269),7))+13),1,IF(N($U269)&gt;0,AVERAGEIFS($X$5:$X$1000,$S$5:$S$1000,ROW(),$T$5:$T$1000,"Sub"),$X269)))</f>
        <v/>
      </c>
      <c r="AC269" s="63">
        <f>IF($T269="","",IF(AND(ISNUMBER($F269),$F269&lt;=IF($Q269=MesCiclo,InicioCiclo,$Q269+MOD(2-WEEKDAY($Q269),7))+20),1,IF(N($U269)&gt;0,AVERAGEIFS($Y$5:$Y$1000,$S$5:$S$1000,ROW(),$T$5:$T$1000,"Sub"),$Y269)))</f>
        <v/>
      </c>
      <c r="AD269" s="63">
        <f>IF($T269="","",IF(AND(ISNUMBER($F269),$F269&lt;=IF($Q269=MesCiclo,InicioCiclo,$Q269+MOD(2-WEEKDAY($Q269),7))+27),1,IF(N($U269)&gt;0,AVERAGEIFS($Z$5:$Z$1000,$S$5:$S$1000,ROW(),$T$5:$T$1000,"Sub"),$Z269)))</f>
        <v/>
      </c>
      <c r="AE269" s="63">
        <f>IF($T269&lt;&gt;"Macro","",IF(COUNTIFS($Q$5:$Q$1000,$Q269,$T$5:$T$1000,"Macro",$G$5:$G$1000,"&gt;0")=0,1/COUNTIFS($Q$5:$Q$1000,$Q269,$T$5:$T$1000,"Macro"),IF(AND(ISNUMBER($G269),N($G269)&gt;0),$G269,SUMIFS($G$5:$G$1000,$Q$5:$Q$1000,$Q269,$T$5:$T$1000,"Macro")/COUNTIFS($Q$5:$Q$1000,$Q269,$T$5:$T$1000,"Macro",$G$5:$G$1000,"&gt;0"))/(COUNTIFS($Q$5:$Q$1000,$Q269,$T$5:$T$1000,"Macro")*SUMIFS($G$5:$G$1000,$Q$5:$Q$1000,$Q269,$T$5:$T$1000,"Macro")/COUNTIFS($Q$5:$Q$1000,$Q269,$T$5:$T$1000,"Macro",$G$5:$G$1000,"&gt;0"))))</f>
        <v/>
      </c>
    </row>
    <row r="270">
      <c r="A270" s="55">
        <f>IF(NOT((COUNTA($B270:$K270)+COUNTA($O270))&gt;0),"",IF($T270="Macro",COUNTIFS($T$5:$T270,"Macro",$Q$5:$Q270,$Q270),IF(N($S270)=0,"?",COUNTIFS(INDEX($T$5:$T$1000,1):INDEX($T$5:$T$1000,$S270-4),"Macro",INDEX($Q$5:$Q$1000,1):INDEX($Q$5:$Q$1000,$S270-4),INDEX($Q$5:$Q$1000,$S270-4))&amp;"."&amp;COUNTIFS($S$5:$S270,$S270,$T$5:$T270,"Sub"))))</f>
        <v/>
      </c>
      <c r="B270" s="56" t="n"/>
      <c r="C270" s="57" t="n"/>
      <c r="D270" s="58" t="n"/>
      <c r="E270" s="58" t="n"/>
      <c r="F270" s="58" t="n"/>
      <c r="G270" s="59" t="n"/>
      <c r="H270" s="59" t="n"/>
      <c r="I270" s="59" t="n"/>
      <c r="J270" s="59" t="n"/>
      <c r="K270" s="59" t="n"/>
      <c r="L270" s="60">
        <f>IF(NOT((COUNTA($B270:$K270)+COUNTA($O270))&gt;0),"",IF(ISNUMBER($F270),1,IF(N($U270)&gt;0,AVERAGEIFS($V$5:$V$1000,$S$5:$S$1000,ROW(),$T$5:$T$1000,"Sub"),$V270)))</f>
        <v/>
      </c>
      <c r="M270" s="55">
        <f>IF($L270="","",IF($L270&gt;=1,"Completado",IF($L270&gt;0,"En curso","Pendiente")))</f>
        <v/>
      </c>
      <c r="N270" s="55">
        <f>IF(NOT((COUNTA($B270:$K270)+COUNTA($O270))&gt;0),"",IF(ISNUMBER($F270),IF(AND(ISNUMBER($E270),$F270&gt;$E270),"Cumplida con "&amp;($F270-$E270)&amp;IF($F270-$E270=1," día"," días")&amp;" de retraso","Cumplida"),IF(N($L270)&gt;=1,"Cumplida",IF(NOT(ISNUMBER($E270)),"Sin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plazo")))))))</f>
        <v/>
      </c>
      <c r="O270" s="57" t="n"/>
      <c r="P270" s="61">
        <f>IF(NOT((COUNTA($B270:$K270)+COUNTA($O270))&gt;0),"",IF((IF($C270="","Falta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",""))="","✔ OK","⚠ "&amp;LEFT(IF($C270="","Falta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",""),LEN(IF($C270="","Falta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",""))-3)))</f>
        <v/>
      </c>
      <c r="Q270" s="62">
        <f>IF(NOT((COUNTA($B270:$K270)+COUNTA($O270))&gt;0),"",IF(AND($T270="Sub",N($S270)&gt;0),IF(ISNUMBER(INDEX($D$5:$D$1000,$S270-4)),DATE(YEAR(INDEX($D$5:$D$1000,$S270-4)),MONTH(INDEX($D$5:$D$1000,$S270-4)),1),IF(ISNUMBER(INDEX($E$5:$E$1000,$S270-4)),DATE(YEAR(INDEX($E$5:$E$1000,$S270-4)),MONTH(INDEX($E$5:$E$1000,$S270-4)),1),MesCiclo)),IF(ISNUMBER($D270),DATE(YEAR($D270),MONTH($D270),1),IF(ISNUMBER($E270),DATE(YEAR($E270),MONTH($E270),1),MesCiclo))))</f>
        <v/>
      </c>
      <c r="R270" s="63">
        <f>IF(OR($Q270="",$Q270&lt;&gt;MesCiclo),"",COUNTIF($Q$5:$Q270,MesCiclo))</f>
        <v/>
      </c>
      <c r="S270" s="63">
        <f>IF($T270="","",IF($T270="Macro",ROW(),IFERROR(LOOKUP(2,1/($T$5:$T270="Macro"),ROW($T$5:$T270)),0)))</f>
        <v/>
      </c>
      <c r="T270" s="63">
        <f>IF(NOT((COUNTA($B270:$K270)+COUNTA($O270))&gt;0),"",IF($B270="Subactividad","Sub","Macro"))</f>
        <v/>
      </c>
      <c r="U270" s="63">
        <f>IF($T270="Macro",COUNTIFS($S$5:$S$1000,ROW(),$T$5:$T$1000,"Sub"),"")</f>
        <v/>
      </c>
      <c r="V270" s="63">
        <f>IF($T270="","",IF(ISNUMBER($F270),1,IFERROR(LOOKUP(2,1/($H270:$K270&lt;&gt;""),$H270:$K270),0)))</f>
        <v/>
      </c>
      <c r="W270" s="63">
        <f>IF($T270="","",IF(AND(ISNUMBER($F270),$F270&lt;=IF($Q270=MesCiclo,InicioCiclo,$Q270+MOD(2-WEEKDAY($Q270),7))+6),1,IF(ISNUMBER($H270),$H270,0)))</f>
        <v/>
      </c>
      <c r="X270" s="63">
        <f>IF($T270="","",IF(AND(ISNUMBER($F270),$F270&lt;=IF($Q270=MesCiclo,InicioCiclo,$Q270+MOD(2-WEEKDAY($Q270),7))+13),1,IF(ISNUMBER($I270),$I270,$W270)))</f>
        <v/>
      </c>
      <c r="Y270" s="63">
        <f>IF($T270="","",IF(AND(ISNUMBER($F270),$F270&lt;=IF($Q270=MesCiclo,InicioCiclo,$Q270+MOD(2-WEEKDAY($Q270),7))+20),1,IF(ISNUMBER($J270),$J270,$X270)))</f>
        <v/>
      </c>
      <c r="Z270" s="63">
        <f>IF($T270="","",IF(AND(ISNUMBER($F270),$F270&lt;=IF($Q270=MesCiclo,InicioCiclo,$Q270+MOD(2-WEEKDAY($Q270),7))+27),1,IF(ISNUMBER($K270),$K270,$Y270)))</f>
        <v/>
      </c>
      <c r="AA270" s="63">
        <f>IF($T270="","",IF(AND(ISNUMBER($F270),$F270&lt;=IF($Q270=MesCiclo,InicioCiclo,$Q270+MOD(2-WEEKDAY($Q270),7))+6),1,IF(N($U270)&gt;0,AVERAGEIFS($W$5:$W$1000,$S$5:$S$1000,ROW(),$T$5:$T$1000,"Sub"),$W270)))</f>
        <v/>
      </c>
      <c r="AB270" s="63">
        <f>IF($T270="","",IF(AND(ISNUMBER($F270),$F270&lt;=IF($Q270=MesCiclo,InicioCiclo,$Q270+MOD(2-WEEKDAY($Q270),7))+13),1,IF(N($U270)&gt;0,AVERAGEIFS($X$5:$X$1000,$S$5:$S$1000,ROW(),$T$5:$T$1000,"Sub"),$X270)))</f>
        <v/>
      </c>
      <c r="AC270" s="63">
        <f>IF($T270="","",IF(AND(ISNUMBER($F270),$F270&lt;=IF($Q270=MesCiclo,InicioCiclo,$Q270+MOD(2-WEEKDAY($Q270),7))+20),1,IF(N($U270)&gt;0,AVERAGEIFS($Y$5:$Y$1000,$S$5:$S$1000,ROW(),$T$5:$T$1000,"Sub"),$Y270)))</f>
        <v/>
      </c>
      <c r="AD270" s="63">
        <f>IF($T270="","",IF(AND(ISNUMBER($F270),$F270&lt;=IF($Q270=MesCiclo,InicioCiclo,$Q270+MOD(2-WEEKDAY($Q270),7))+27),1,IF(N($U270)&gt;0,AVERAGEIFS($Z$5:$Z$1000,$S$5:$S$1000,ROW(),$T$5:$T$1000,"Sub"),$Z270)))</f>
        <v/>
      </c>
      <c r="AE270" s="63">
        <f>IF($T270&lt;&gt;"Macro","",IF(COUNTIFS($Q$5:$Q$1000,$Q270,$T$5:$T$1000,"Macro",$G$5:$G$1000,"&gt;0")=0,1/COUNTIFS($Q$5:$Q$1000,$Q270,$T$5:$T$1000,"Macro"),IF(AND(ISNUMBER($G270),N($G270)&gt;0),$G270,SUMIFS($G$5:$G$1000,$Q$5:$Q$1000,$Q270,$T$5:$T$1000,"Macro")/COUNTIFS($Q$5:$Q$1000,$Q270,$T$5:$T$1000,"Macro",$G$5:$G$1000,"&gt;0"))/(COUNTIFS($Q$5:$Q$1000,$Q270,$T$5:$T$1000,"Macro")*SUMIFS($G$5:$G$1000,$Q$5:$Q$1000,$Q270,$T$5:$T$1000,"Macro")/COUNTIFS($Q$5:$Q$1000,$Q270,$T$5:$T$1000,"Macro",$G$5:$G$1000,"&gt;0"))))</f>
        <v/>
      </c>
    </row>
    <row r="271">
      <c r="A271" s="55">
        <f>IF(NOT((COUNTA($B271:$K271)+COUNTA($O271))&gt;0),"",IF($T271="Macro",COUNTIFS($T$5:$T271,"Macro",$Q$5:$Q271,$Q271),IF(N($S271)=0,"?",COUNTIFS(INDEX($T$5:$T$1000,1):INDEX($T$5:$T$1000,$S271-4),"Macro",INDEX($Q$5:$Q$1000,1):INDEX($Q$5:$Q$1000,$S271-4),INDEX($Q$5:$Q$1000,$S271-4))&amp;"."&amp;COUNTIFS($S$5:$S271,$S271,$T$5:$T271,"Sub"))))</f>
        <v/>
      </c>
      <c r="B271" s="56" t="n"/>
      <c r="C271" s="57" t="n"/>
      <c r="D271" s="58" t="n"/>
      <c r="E271" s="58" t="n"/>
      <c r="F271" s="58" t="n"/>
      <c r="G271" s="59" t="n"/>
      <c r="H271" s="59" t="n"/>
      <c r="I271" s="59" t="n"/>
      <c r="J271" s="59" t="n"/>
      <c r="K271" s="59" t="n"/>
      <c r="L271" s="60">
        <f>IF(NOT((COUNTA($B271:$K271)+COUNTA($O271))&gt;0),"",IF(ISNUMBER($F271),1,IF(N($U271)&gt;0,AVERAGEIFS($V$5:$V$1000,$S$5:$S$1000,ROW(),$T$5:$T$1000,"Sub"),$V271)))</f>
        <v/>
      </c>
      <c r="M271" s="55">
        <f>IF($L271="","",IF($L271&gt;=1,"Completado",IF($L271&gt;0,"En curso","Pendiente")))</f>
        <v/>
      </c>
      <c r="N271" s="55">
        <f>IF(NOT((COUNTA($B271:$K271)+COUNTA($O271))&gt;0),"",IF(ISNUMBER($F271),IF(AND(ISNUMBER($E271),$F271&gt;$E271),"Cumplida con "&amp;($F271-$E271)&amp;IF($F271-$E271=1," día"," días")&amp;" de retraso","Cumplida"),IF(N($L271)&gt;=1,"Cumplida",IF(NOT(ISNUMBER($E271)),"Sin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plazo")))))))</f>
        <v/>
      </c>
      <c r="O271" s="57" t="n"/>
      <c r="P271" s="61">
        <f>IF(NOT((COUNTA($B271:$K271)+COUNTA($O271))&gt;0),"",IF((IF($C271="","Falta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",""))="","✔ OK","⚠ "&amp;LEFT(IF($C271="","Falta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",""),LEN(IF($C271="","Falta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",""))-3)))</f>
        <v/>
      </c>
      <c r="Q271" s="62">
        <f>IF(NOT((COUNTA($B271:$K271)+COUNTA($O271))&gt;0),"",IF(AND($T271="Sub",N($S271)&gt;0),IF(ISNUMBER(INDEX($D$5:$D$1000,$S271-4)),DATE(YEAR(INDEX($D$5:$D$1000,$S271-4)),MONTH(INDEX($D$5:$D$1000,$S271-4)),1),IF(ISNUMBER(INDEX($E$5:$E$1000,$S271-4)),DATE(YEAR(INDEX($E$5:$E$1000,$S271-4)),MONTH(INDEX($E$5:$E$1000,$S271-4)),1),MesCiclo)),IF(ISNUMBER($D271),DATE(YEAR($D271),MONTH($D271),1),IF(ISNUMBER($E271),DATE(YEAR($E271),MONTH($E271),1),MesCiclo))))</f>
        <v/>
      </c>
      <c r="R271" s="63">
        <f>IF(OR($Q271="",$Q271&lt;&gt;MesCiclo),"",COUNTIF($Q$5:$Q271,MesCiclo))</f>
        <v/>
      </c>
      <c r="S271" s="63">
        <f>IF($T271="","",IF($T271="Macro",ROW(),IFERROR(LOOKUP(2,1/($T$5:$T271="Macro"),ROW($T$5:$T271)),0)))</f>
        <v/>
      </c>
      <c r="T271" s="63">
        <f>IF(NOT((COUNTA($B271:$K271)+COUNTA($O271))&gt;0),"",IF($B271="Subactividad","Sub","Macro"))</f>
        <v/>
      </c>
      <c r="U271" s="63">
        <f>IF($T271="Macro",COUNTIFS($S$5:$S$1000,ROW(),$T$5:$T$1000,"Sub"),"")</f>
        <v/>
      </c>
      <c r="V271" s="63">
        <f>IF($T271="","",IF(ISNUMBER($F271),1,IFERROR(LOOKUP(2,1/($H271:$K271&lt;&gt;""),$H271:$K271),0)))</f>
        <v/>
      </c>
      <c r="W271" s="63">
        <f>IF($T271="","",IF(AND(ISNUMBER($F271),$F271&lt;=IF($Q271=MesCiclo,InicioCiclo,$Q271+MOD(2-WEEKDAY($Q271),7))+6),1,IF(ISNUMBER($H271),$H271,0)))</f>
        <v/>
      </c>
      <c r="X271" s="63">
        <f>IF($T271="","",IF(AND(ISNUMBER($F271),$F271&lt;=IF($Q271=MesCiclo,InicioCiclo,$Q271+MOD(2-WEEKDAY($Q271),7))+13),1,IF(ISNUMBER($I271),$I271,$W271)))</f>
        <v/>
      </c>
      <c r="Y271" s="63">
        <f>IF($T271="","",IF(AND(ISNUMBER($F271),$F271&lt;=IF($Q271=MesCiclo,InicioCiclo,$Q271+MOD(2-WEEKDAY($Q271),7))+20),1,IF(ISNUMBER($J271),$J271,$X271)))</f>
        <v/>
      </c>
      <c r="Z271" s="63">
        <f>IF($T271="","",IF(AND(ISNUMBER($F271),$F271&lt;=IF($Q271=MesCiclo,InicioCiclo,$Q271+MOD(2-WEEKDAY($Q271),7))+27),1,IF(ISNUMBER($K271),$K271,$Y271)))</f>
        <v/>
      </c>
      <c r="AA271" s="63">
        <f>IF($T271="","",IF(AND(ISNUMBER($F271),$F271&lt;=IF($Q271=MesCiclo,InicioCiclo,$Q271+MOD(2-WEEKDAY($Q271),7))+6),1,IF(N($U271)&gt;0,AVERAGEIFS($W$5:$W$1000,$S$5:$S$1000,ROW(),$T$5:$T$1000,"Sub"),$W271)))</f>
        <v/>
      </c>
      <c r="AB271" s="63">
        <f>IF($T271="","",IF(AND(ISNUMBER($F271),$F271&lt;=IF($Q271=MesCiclo,InicioCiclo,$Q271+MOD(2-WEEKDAY($Q271),7))+13),1,IF(N($U271)&gt;0,AVERAGEIFS($X$5:$X$1000,$S$5:$S$1000,ROW(),$T$5:$T$1000,"Sub"),$X271)))</f>
        <v/>
      </c>
      <c r="AC271" s="63">
        <f>IF($T271="","",IF(AND(ISNUMBER($F271),$F271&lt;=IF($Q271=MesCiclo,InicioCiclo,$Q271+MOD(2-WEEKDAY($Q271),7))+20),1,IF(N($U271)&gt;0,AVERAGEIFS($Y$5:$Y$1000,$S$5:$S$1000,ROW(),$T$5:$T$1000,"Sub"),$Y271)))</f>
        <v/>
      </c>
      <c r="AD271" s="63">
        <f>IF($T271="","",IF(AND(ISNUMBER($F271),$F271&lt;=IF($Q271=MesCiclo,InicioCiclo,$Q271+MOD(2-WEEKDAY($Q271),7))+27),1,IF(N($U271)&gt;0,AVERAGEIFS($Z$5:$Z$1000,$S$5:$S$1000,ROW(),$T$5:$T$1000,"Sub"),$Z271)))</f>
        <v/>
      </c>
      <c r="AE271" s="63">
        <f>IF($T271&lt;&gt;"Macro","",IF(COUNTIFS($Q$5:$Q$1000,$Q271,$T$5:$T$1000,"Macro",$G$5:$G$1000,"&gt;0")=0,1/COUNTIFS($Q$5:$Q$1000,$Q271,$T$5:$T$1000,"Macro"),IF(AND(ISNUMBER($G271),N($G271)&gt;0),$G271,SUMIFS($G$5:$G$1000,$Q$5:$Q$1000,$Q271,$T$5:$T$1000,"Macro")/COUNTIFS($Q$5:$Q$1000,$Q271,$T$5:$T$1000,"Macro",$G$5:$G$1000,"&gt;0"))/(COUNTIFS($Q$5:$Q$1000,$Q271,$T$5:$T$1000,"Macro")*SUMIFS($G$5:$G$1000,$Q$5:$Q$1000,$Q271,$T$5:$T$1000,"Macro")/COUNTIFS($Q$5:$Q$1000,$Q271,$T$5:$T$1000,"Macro",$G$5:$G$1000,"&gt;0"))))</f>
        <v/>
      </c>
    </row>
    <row r="272">
      <c r="A272" s="55">
        <f>IF(NOT((COUNTA($B272:$K272)+COUNTA($O272))&gt;0),"",IF($T272="Macro",COUNTIFS($T$5:$T272,"Macro",$Q$5:$Q272,$Q272),IF(N($S272)=0,"?",COUNTIFS(INDEX($T$5:$T$1000,1):INDEX($T$5:$T$1000,$S272-4),"Macro",INDEX($Q$5:$Q$1000,1):INDEX($Q$5:$Q$1000,$S272-4),INDEX($Q$5:$Q$1000,$S272-4))&amp;"."&amp;COUNTIFS($S$5:$S272,$S272,$T$5:$T272,"Sub"))))</f>
        <v/>
      </c>
      <c r="B272" s="56" t="n"/>
      <c r="C272" s="57" t="n"/>
      <c r="D272" s="58" t="n"/>
      <c r="E272" s="58" t="n"/>
      <c r="F272" s="58" t="n"/>
      <c r="G272" s="59" t="n"/>
      <c r="H272" s="59" t="n"/>
      <c r="I272" s="59" t="n"/>
      <c r="J272" s="59" t="n"/>
      <c r="K272" s="59" t="n"/>
      <c r="L272" s="60">
        <f>IF(NOT((COUNTA($B272:$K272)+COUNTA($O272))&gt;0),"",IF(ISNUMBER($F272),1,IF(N($U272)&gt;0,AVERAGEIFS($V$5:$V$1000,$S$5:$S$1000,ROW(),$T$5:$T$1000,"Sub"),$V272)))</f>
        <v/>
      </c>
      <c r="M272" s="55">
        <f>IF($L272="","",IF($L272&gt;=1,"Completado",IF($L272&gt;0,"En curso","Pendiente")))</f>
        <v/>
      </c>
      <c r="N272" s="55">
        <f>IF(NOT((COUNTA($B272:$K272)+COUNTA($O272))&gt;0),"",IF(ISNUMBER($F272),IF(AND(ISNUMBER($E272),$F272&gt;$E272),"Cumplida con "&amp;($F272-$E272)&amp;IF($F272-$E272=1," día"," días")&amp;" de retraso","Cumplida"),IF(N($L272)&gt;=1,"Cumplida",IF(NOT(ISNUMBER($E272)),"Sin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plazo")))))))</f>
        <v/>
      </c>
      <c r="O272" s="57" t="n"/>
      <c r="P272" s="61">
        <f>IF(NOT((COUNTA($B272:$K272)+COUNTA($O272))&gt;0),"",IF((IF($C272="","Falta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",""))="","✔ OK","⚠ "&amp;LEFT(IF($C272="","Falta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",""),LEN(IF($C272="","Falta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",""))-3)))</f>
        <v/>
      </c>
      <c r="Q272" s="62">
        <f>IF(NOT((COUNTA($B272:$K272)+COUNTA($O272))&gt;0),"",IF(AND($T272="Sub",N($S272)&gt;0),IF(ISNUMBER(INDEX($D$5:$D$1000,$S272-4)),DATE(YEAR(INDEX($D$5:$D$1000,$S272-4)),MONTH(INDEX($D$5:$D$1000,$S272-4)),1),IF(ISNUMBER(INDEX($E$5:$E$1000,$S272-4)),DATE(YEAR(INDEX($E$5:$E$1000,$S272-4)),MONTH(INDEX($E$5:$E$1000,$S272-4)),1),MesCiclo)),IF(ISNUMBER($D272),DATE(YEAR($D272),MONTH($D272),1),IF(ISNUMBER($E272),DATE(YEAR($E272),MONTH($E272),1),MesCiclo))))</f>
        <v/>
      </c>
      <c r="R272" s="63">
        <f>IF(OR($Q272="",$Q272&lt;&gt;MesCiclo),"",COUNTIF($Q$5:$Q272,MesCiclo))</f>
        <v/>
      </c>
      <c r="S272" s="63">
        <f>IF($T272="","",IF($T272="Macro",ROW(),IFERROR(LOOKUP(2,1/($T$5:$T272="Macro"),ROW($T$5:$T272)),0)))</f>
        <v/>
      </c>
      <c r="T272" s="63">
        <f>IF(NOT((COUNTA($B272:$K272)+COUNTA($O272))&gt;0),"",IF($B272="Subactividad","Sub","Macro"))</f>
        <v/>
      </c>
      <c r="U272" s="63">
        <f>IF($T272="Macro",COUNTIFS($S$5:$S$1000,ROW(),$T$5:$T$1000,"Sub"),"")</f>
        <v/>
      </c>
      <c r="V272" s="63">
        <f>IF($T272="","",IF(ISNUMBER($F272),1,IFERROR(LOOKUP(2,1/($H272:$K272&lt;&gt;""),$H272:$K272),0)))</f>
        <v/>
      </c>
      <c r="W272" s="63">
        <f>IF($T272="","",IF(AND(ISNUMBER($F272),$F272&lt;=IF($Q272=MesCiclo,InicioCiclo,$Q272+MOD(2-WEEKDAY($Q272),7))+6),1,IF(ISNUMBER($H272),$H272,0)))</f>
        <v/>
      </c>
      <c r="X272" s="63">
        <f>IF($T272="","",IF(AND(ISNUMBER($F272),$F272&lt;=IF($Q272=MesCiclo,InicioCiclo,$Q272+MOD(2-WEEKDAY($Q272),7))+13),1,IF(ISNUMBER($I272),$I272,$W272)))</f>
        <v/>
      </c>
      <c r="Y272" s="63">
        <f>IF($T272="","",IF(AND(ISNUMBER($F272),$F272&lt;=IF($Q272=MesCiclo,InicioCiclo,$Q272+MOD(2-WEEKDAY($Q272),7))+20),1,IF(ISNUMBER($J272),$J272,$X272)))</f>
        <v/>
      </c>
      <c r="Z272" s="63">
        <f>IF($T272="","",IF(AND(ISNUMBER($F272),$F272&lt;=IF($Q272=MesCiclo,InicioCiclo,$Q272+MOD(2-WEEKDAY($Q272),7))+27),1,IF(ISNUMBER($K272),$K272,$Y272)))</f>
        <v/>
      </c>
      <c r="AA272" s="63">
        <f>IF($T272="","",IF(AND(ISNUMBER($F272),$F272&lt;=IF($Q272=MesCiclo,InicioCiclo,$Q272+MOD(2-WEEKDAY($Q272),7))+6),1,IF(N($U272)&gt;0,AVERAGEIFS($W$5:$W$1000,$S$5:$S$1000,ROW(),$T$5:$T$1000,"Sub"),$W272)))</f>
        <v/>
      </c>
      <c r="AB272" s="63">
        <f>IF($T272="","",IF(AND(ISNUMBER($F272),$F272&lt;=IF($Q272=MesCiclo,InicioCiclo,$Q272+MOD(2-WEEKDAY($Q272),7))+13),1,IF(N($U272)&gt;0,AVERAGEIFS($X$5:$X$1000,$S$5:$S$1000,ROW(),$T$5:$T$1000,"Sub"),$X272)))</f>
        <v/>
      </c>
      <c r="AC272" s="63">
        <f>IF($T272="","",IF(AND(ISNUMBER($F272),$F272&lt;=IF($Q272=MesCiclo,InicioCiclo,$Q272+MOD(2-WEEKDAY($Q272),7))+20),1,IF(N($U272)&gt;0,AVERAGEIFS($Y$5:$Y$1000,$S$5:$S$1000,ROW(),$T$5:$T$1000,"Sub"),$Y272)))</f>
        <v/>
      </c>
      <c r="AD272" s="63">
        <f>IF($T272="","",IF(AND(ISNUMBER($F272),$F272&lt;=IF($Q272=MesCiclo,InicioCiclo,$Q272+MOD(2-WEEKDAY($Q272),7))+27),1,IF(N($U272)&gt;0,AVERAGEIFS($Z$5:$Z$1000,$S$5:$S$1000,ROW(),$T$5:$T$1000,"Sub"),$Z272)))</f>
        <v/>
      </c>
      <c r="AE272" s="63">
        <f>IF($T272&lt;&gt;"Macro","",IF(COUNTIFS($Q$5:$Q$1000,$Q272,$T$5:$T$1000,"Macro",$G$5:$G$1000,"&gt;0")=0,1/COUNTIFS($Q$5:$Q$1000,$Q272,$T$5:$T$1000,"Macro"),IF(AND(ISNUMBER($G272),N($G272)&gt;0),$G272,SUMIFS($G$5:$G$1000,$Q$5:$Q$1000,$Q272,$T$5:$T$1000,"Macro")/COUNTIFS($Q$5:$Q$1000,$Q272,$T$5:$T$1000,"Macro",$G$5:$G$1000,"&gt;0"))/(COUNTIFS($Q$5:$Q$1000,$Q272,$T$5:$T$1000,"Macro")*SUMIFS($G$5:$G$1000,$Q$5:$Q$1000,$Q272,$T$5:$T$1000,"Macro")/COUNTIFS($Q$5:$Q$1000,$Q272,$T$5:$T$1000,"Macro",$G$5:$G$1000,"&gt;0"))))</f>
        <v/>
      </c>
    </row>
    <row r="273">
      <c r="A273" s="55">
        <f>IF(NOT((COUNTA($B273:$K273)+COUNTA($O273))&gt;0),"",IF($T273="Macro",COUNTIFS($T$5:$T273,"Macro",$Q$5:$Q273,$Q273),IF(N($S273)=0,"?",COUNTIFS(INDEX($T$5:$T$1000,1):INDEX($T$5:$T$1000,$S273-4),"Macro",INDEX($Q$5:$Q$1000,1):INDEX($Q$5:$Q$1000,$S273-4),INDEX($Q$5:$Q$1000,$S273-4))&amp;"."&amp;COUNTIFS($S$5:$S273,$S273,$T$5:$T273,"Sub"))))</f>
        <v/>
      </c>
      <c r="B273" s="56" t="n"/>
      <c r="C273" s="57" t="n"/>
      <c r="D273" s="58" t="n"/>
      <c r="E273" s="58" t="n"/>
      <c r="F273" s="58" t="n"/>
      <c r="G273" s="59" t="n"/>
      <c r="H273" s="59" t="n"/>
      <c r="I273" s="59" t="n"/>
      <c r="J273" s="59" t="n"/>
      <c r="K273" s="59" t="n"/>
      <c r="L273" s="60">
        <f>IF(NOT((COUNTA($B273:$K273)+COUNTA($O273))&gt;0),"",IF(ISNUMBER($F273),1,IF(N($U273)&gt;0,AVERAGEIFS($V$5:$V$1000,$S$5:$S$1000,ROW(),$T$5:$T$1000,"Sub"),$V273)))</f>
        <v/>
      </c>
      <c r="M273" s="55">
        <f>IF($L273="","",IF($L273&gt;=1,"Completado",IF($L273&gt;0,"En curso","Pendiente")))</f>
        <v/>
      </c>
      <c r="N273" s="55">
        <f>IF(NOT((COUNTA($B273:$K273)+COUNTA($O273))&gt;0),"",IF(ISNUMBER($F273),IF(AND(ISNUMBER($E273),$F273&gt;$E273),"Cumplida con "&amp;($F273-$E273)&amp;IF($F273-$E273=1," día"," días")&amp;" de retraso","Cumplida"),IF(N($L273)&gt;=1,"Cumplida",IF(NOT(ISNUMBER($E273)),"Sin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plazo")))))))</f>
        <v/>
      </c>
      <c r="O273" s="57" t="n"/>
      <c r="P273" s="61">
        <f>IF(NOT((COUNTA($B273:$K273)+COUNTA($O273))&gt;0),"",IF((IF($C273="","Falta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",""))="","✔ OK","⚠ "&amp;LEFT(IF($C273="","Falta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",""),LEN(IF($C273="","Falta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",""))-3)))</f>
        <v/>
      </c>
      <c r="Q273" s="62">
        <f>IF(NOT((COUNTA($B273:$K273)+COUNTA($O273))&gt;0),"",IF(AND($T273="Sub",N($S273)&gt;0),IF(ISNUMBER(INDEX($D$5:$D$1000,$S273-4)),DATE(YEAR(INDEX($D$5:$D$1000,$S273-4)),MONTH(INDEX($D$5:$D$1000,$S273-4)),1),IF(ISNUMBER(INDEX($E$5:$E$1000,$S273-4)),DATE(YEAR(INDEX($E$5:$E$1000,$S273-4)),MONTH(INDEX($E$5:$E$1000,$S273-4)),1),MesCiclo)),IF(ISNUMBER($D273),DATE(YEAR($D273),MONTH($D273),1),IF(ISNUMBER($E273),DATE(YEAR($E273),MONTH($E273),1),MesCiclo))))</f>
        <v/>
      </c>
      <c r="R273" s="63">
        <f>IF(OR($Q273="",$Q273&lt;&gt;MesCiclo),"",COUNTIF($Q$5:$Q273,MesCiclo))</f>
        <v/>
      </c>
      <c r="S273" s="63">
        <f>IF($T273="","",IF($T273="Macro",ROW(),IFERROR(LOOKUP(2,1/($T$5:$T273="Macro"),ROW($T$5:$T273)),0)))</f>
        <v/>
      </c>
      <c r="T273" s="63">
        <f>IF(NOT((COUNTA($B273:$K273)+COUNTA($O273))&gt;0),"",IF($B273="Subactividad","Sub","Macro"))</f>
        <v/>
      </c>
      <c r="U273" s="63">
        <f>IF($T273="Macro",COUNTIFS($S$5:$S$1000,ROW(),$T$5:$T$1000,"Sub"),"")</f>
        <v/>
      </c>
      <c r="V273" s="63">
        <f>IF($T273="","",IF(ISNUMBER($F273),1,IFERROR(LOOKUP(2,1/($H273:$K273&lt;&gt;""),$H273:$K273),0)))</f>
        <v/>
      </c>
      <c r="W273" s="63">
        <f>IF($T273="","",IF(AND(ISNUMBER($F273),$F273&lt;=IF($Q273=MesCiclo,InicioCiclo,$Q273+MOD(2-WEEKDAY($Q273),7))+6),1,IF(ISNUMBER($H273),$H273,0)))</f>
        <v/>
      </c>
      <c r="X273" s="63">
        <f>IF($T273="","",IF(AND(ISNUMBER($F273),$F273&lt;=IF($Q273=MesCiclo,InicioCiclo,$Q273+MOD(2-WEEKDAY($Q273),7))+13),1,IF(ISNUMBER($I273),$I273,$W273)))</f>
        <v/>
      </c>
      <c r="Y273" s="63">
        <f>IF($T273="","",IF(AND(ISNUMBER($F273),$F273&lt;=IF($Q273=MesCiclo,InicioCiclo,$Q273+MOD(2-WEEKDAY($Q273),7))+20),1,IF(ISNUMBER($J273),$J273,$X273)))</f>
        <v/>
      </c>
      <c r="Z273" s="63">
        <f>IF($T273="","",IF(AND(ISNUMBER($F273),$F273&lt;=IF($Q273=MesCiclo,InicioCiclo,$Q273+MOD(2-WEEKDAY($Q273),7))+27),1,IF(ISNUMBER($K273),$K273,$Y273)))</f>
        <v/>
      </c>
      <c r="AA273" s="63">
        <f>IF($T273="","",IF(AND(ISNUMBER($F273),$F273&lt;=IF($Q273=MesCiclo,InicioCiclo,$Q273+MOD(2-WEEKDAY($Q273),7))+6),1,IF(N($U273)&gt;0,AVERAGEIFS($W$5:$W$1000,$S$5:$S$1000,ROW(),$T$5:$T$1000,"Sub"),$W273)))</f>
        <v/>
      </c>
      <c r="AB273" s="63">
        <f>IF($T273="","",IF(AND(ISNUMBER($F273),$F273&lt;=IF($Q273=MesCiclo,InicioCiclo,$Q273+MOD(2-WEEKDAY($Q273),7))+13),1,IF(N($U273)&gt;0,AVERAGEIFS($X$5:$X$1000,$S$5:$S$1000,ROW(),$T$5:$T$1000,"Sub"),$X273)))</f>
        <v/>
      </c>
      <c r="AC273" s="63">
        <f>IF($T273="","",IF(AND(ISNUMBER($F273),$F273&lt;=IF($Q273=MesCiclo,InicioCiclo,$Q273+MOD(2-WEEKDAY($Q273),7))+20),1,IF(N($U273)&gt;0,AVERAGEIFS($Y$5:$Y$1000,$S$5:$S$1000,ROW(),$T$5:$T$1000,"Sub"),$Y273)))</f>
        <v/>
      </c>
      <c r="AD273" s="63">
        <f>IF($T273="","",IF(AND(ISNUMBER($F273),$F273&lt;=IF($Q273=MesCiclo,InicioCiclo,$Q273+MOD(2-WEEKDAY($Q273),7))+27),1,IF(N($U273)&gt;0,AVERAGEIFS($Z$5:$Z$1000,$S$5:$S$1000,ROW(),$T$5:$T$1000,"Sub"),$Z273)))</f>
        <v/>
      </c>
      <c r="AE273" s="63">
        <f>IF($T273&lt;&gt;"Macro","",IF(COUNTIFS($Q$5:$Q$1000,$Q273,$T$5:$T$1000,"Macro",$G$5:$G$1000,"&gt;0")=0,1/COUNTIFS($Q$5:$Q$1000,$Q273,$T$5:$T$1000,"Macro"),IF(AND(ISNUMBER($G273),N($G273)&gt;0),$G273,SUMIFS($G$5:$G$1000,$Q$5:$Q$1000,$Q273,$T$5:$T$1000,"Macro")/COUNTIFS($Q$5:$Q$1000,$Q273,$T$5:$T$1000,"Macro",$G$5:$G$1000,"&gt;0"))/(COUNTIFS($Q$5:$Q$1000,$Q273,$T$5:$T$1000,"Macro")*SUMIFS($G$5:$G$1000,$Q$5:$Q$1000,$Q273,$T$5:$T$1000,"Macro")/COUNTIFS($Q$5:$Q$1000,$Q273,$T$5:$T$1000,"Macro",$G$5:$G$1000,"&gt;0"))))</f>
        <v/>
      </c>
    </row>
    <row r="274">
      <c r="A274" s="55">
        <f>IF(NOT((COUNTA($B274:$K274)+COUNTA($O274))&gt;0),"",IF($T274="Macro",COUNTIFS($T$5:$T274,"Macro",$Q$5:$Q274,$Q274),IF(N($S274)=0,"?",COUNTIFS(INDEX($T$5:$T$1000,1):INDEX($T$5:$T$1000,$S274-4),"Macro",INDEX($Q$5:$Q$1000,1):INDEX($Q$5:$Q$1000,$S274-4),INDEX($Q$5:$Q$1000,$S274-4))&amp;"."&amp;COUNTIFS($S$5:$S274,$S274,$T$5:$T274,"Sub"))))</f>
        <v/>
      </c>
      <c r="B274" s="56" t="n"/>
      <c r="C274" s="57" t="n"/>
      <c r="D274" s="58" t="n"/>
      <c r="E274" s="58" t="n"/>
      <c r="F274" s="58" t="n"/>
      <c r="G274" s="59" t="n"/>
      <c r="H274" s="59" t="n"/>
      <c r="I274" s="59" t="n"/>
      <c r="J274" s="59" t="n"/>
      <c r="K274" s="59" t="n"/>
      <c r="L274" s="60">
        <f>IF(NOT((COUNTA($B274:$K274)+COUNTA($O274))&gt;0),"",IF(ISNUMBER($F274),1,IF(N($U274)&gt;0,AVERAGEIFS($V$5:$V$1000,$S$5:$S$1000,ROW(),$T$5:$T$1000,"Sub"),$V274)))</f>
        <v/>
      </c>
      <c r="M274" s="55">
        <f>IF($L274="","",IF($L274&gt;=1,"Completado",IF($L274&gt;0,"En curso","Pendiente")))</f>
        <v/>
      </c>
      <c r="N274" s="55">
        <f>IF(NOT((COUNTA($B274:$K274)+COUNTA($O274))&gt;0),"",IF(ISNUMBER($F274),IF(AND(ISNUMBER($E274),$F274&gt;$E274),"Cumplida con "&amp;($F274-$E274)&amp;IF($F274-$E274=1," día"," días")&amp;" de retraso","Cumplida"),IF(N($L274)&gt;=1,"Cumplida",IF(NOT(ISNUMBER($E274)),"Sin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plazo")))))))</f>
        <v/>
      </c>
      <c r="O274" s="57" t="n"/>
      <c r="P274" s="61">
        <f>IF(NOT((COUNTA($B274:$K274)+COUNTA($O274))&gt;0),"",IF((IF($C274="","Falta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",""))="","✔ OK","⚠ "&amp;LEFT(IF($C274="","Falta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",""),LEN(IF($C274="","Falta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",""))-3)))</f>
        <v/>
      </c>
      <c r="Q274" s="62">
        <f>IF(NOT((COUNTA($B274:$K274)+COUNTA($O274))&gt;0),"",IF(AND($T274="Sub",N($S274)&gt;0),IF(ISNUMBER(INDEX($D$5:$D$1000,$S274-4)),DATE(YEAR(INDEX($D$5:$D$1000,$S274-4)),MONTH(INDEX($D$5:$D$1000,$S274-4)),1),IF(ISNUMBER(INDEX($E$5:$E$1000,$S274-4)),DATE(YEAR(INDEX($E$5:$E$1000,$S274-4)),MONTH(INDEX($E$5:$E$1000,$S274-4)),1),MesCiclo)),IF(ISNUMBER($D274),DATE(YEAR($D274),MONTH($D274),1),IF(ISNUMBER($E274),DATE(YEAR($E274),MONTH($E274),1),MesCiclo))))</f>
        <v/>
      </c>
      <c r="R274" s="63">
        <f>IF(OR($Q274="",$Q274&lt;&gt;MesCiclo),"",COUNTIF($Q$5:$Q274,MesCiclo))</f>
        <v/>
      </c>
      <c r="S274" s="63">
        <f>IF($T274="","",IF($T274="Macro",ROW(),IFERROR(LOOKUP(2,1/($T$5:$T274="Macro"),ROW($T$5:$T274)),0)))</f>
        <v/>
      </c>
      <c r="T274" s="63">
        <f>IF(NOT((COUNTA($B274:$K274)+COUNTA($O274))&gt;0),"",IF($B274="Subactividad","Sub","Macro"))</f>
        <v/>
      </c>
      <c r="U274" s="63">
        <f>IF($T274="Macro",COUNTIFS($S$5:$S$1000,ROW(),$T$5:$T$1000,"Sub"),"")</f>
        <v/>
      </c>
      <c r="V274" s="63">
        <f>IF($T274="","",IF(ISNUMBER($F274),1,IFERROR(LOOKUP(2,1/($H274:$K274&lt;&gt;""),$H274:$K274),0)))</f>
        <v/>
      </c>
      <c r="W274" s="63">
        <f>IF($T274="","",IF(AND(ISNUMBER($F274),$F274&lt;=IF($Q274=MesCiclo,InicioCiclo,$Q274+MOD(2-WEEKDAY($Q274),7))+6),1,IF(ISNUMBER($H274),$H274,0)))</f>
        <v/>
      </c>
      <c r="X274" s="63">
        <f>IF($T274="","",IF(AND(ISNUMBER($F274),$F274&lt;=IF($Q274=MesCiclo,InicioCiclo,$Q274+MOD(2-WEEKDAY($Q274),7))+13),1,IF(ISNUMBER($I274),$I274,$W274)))</f>
        <v/>
      </c>
      <c r="Y274" s="63">
        <f>IF($T274="","",IF(AND(ISNUMBER($F274),$F274&lt;=IF($Q274=MesCiclo,InicioCiclo,$Q274+MOD(2-WEEKDAY($Q274),7))+20),1,IF(ISNUMBER($J274),$J274,$X274)))</f>
        <v/>
      </c>
      <c r="Z274" s="63">
        <f>IF($T274="","",IF(AND(ISNUMBER($F274),$F274&lt;=IF($Q274=MesCiclo,InicioCiclo,$Q274+MOD(2-WEEKDAY($Q274),7))+27),1,IF(ISNUMBER($K274),$K274,$Y274)))</f>
        <v/>
      </c>
      <c r="AA274" s="63">
        <f>IF($T274="","",IF(AND(ISNUMBER($F274),$F274&lt;=IF($Q274=MesCiclo,InicioCiclo,$Q274+MOD(2-WEEKDAY($Q274),7))+6),1,IF(N($U274)&gt;0,AVERAGEIFS($W$5:$W$1000,$S$5:$S$1000,ROW(),$T$5:$T$1000,"Sub"),$W274)))</f>
        <v/>
      </c>
      <c r="AB274" s="63">
        <f>IF($T274="","",IF(AND(ISNUMBER($F274),$F274&lt;=IF($Q274=MesCiclo,InicioCiclo,$Q274+MOD(2-WEEKDAY($Q274),7))+13),1,IF(N($U274)&gt;0,AVERAGEIFS($X$5:$X$1000,$S$5:$S$1000,ROW(),$T$5:$T$1000,"Sub"),$X274)))</f>
        <v/>
      </c>
      <c r="AC274" s="63">
        <f>IF($T274="","",IF(AND(ISNUMBER($F274),$F274&lt;=IF($Q274=MesCiclo,InicioCiclo,$Q274+MOD(2-WEEKDAY($Q274),7))+20),1,IF(N($U274)&gt;0,AVERAGEIFS($Y$5:$Y$1000,$S$5:$S$1000,ROW(),$T$5:$T$1000,"Sub"),$Y274)))</f>
        <v/>
      </c>
      <c r="AD274" s="63">
        <f>IF($T274="","",IF(AND(ISNUMBER($F274),$F274&lt;=IF($Q274=MesCiclo,InicioCiclo,$Q274+MOD(2-WEEKDAY($Q274),7))+27),1,IF(N($U274)&gt;0,AVERAGEIFS($Z$5:$Z$1000,$S$5:$S$1000,ROW(),$T$5:$T$1000,"Sub"),$Z274)))</f>
        <v/>
      </c>
      <c r="AE274" s="63">
        <f>IF($T274&lt;&gt;"Macro","",IF(COUNTIFS($Q$5:$Q$1000,$Q274,$T$5:$T$1000,"Macro",$G$5:$G$1000,"&gt;0")=0,1/COUNTIFS($Q$5:$Q$1000,$Q274,$T$5:$T$1000,"Macro"),IF(AND(ISNUMBER($G274),N($G274)&gt;0),$G274,SUMIFS($G$5:$G$1000,$Q$5:$Q$1000,$Q274,$T$5:$T$1000,"Macro")/COUNTIFS($Q$5:$Q$1000,$Q274,$T$5:$T$1000,"Macro",$G$5:$G$1000,"&gt;0"))/(COUNTIFS($Q$5:$Q$1000,$Q274,$T$5:$T$1000,"Macro")*SUMIFS($G$5:$G$1000,$Q$5:$Q$1000,$Q274,$T$5:$T$1000,"Macro")/COUNTIFS($Q$5:$Q$1000,$Q274,$T$5:$T$1000,"Macro",$G$5:$G$1000,"&gt;0"))))</f>
        <v/>
      </c>
    </row>
    <row r="275">
      <c r="A275" s="55">
        <f>IF(NOT((COUNTA($B275:$K275)+COUNTA($O275))&gt;0),"",IF($T275="Macro",COUNTIFS($T$5:$T275,"Macro",$Q$5:$Q275,$Q275),IF(N($S275)=0,"?",COUNTIFS(INDEX($T$5:$T$1000,1):INDEX($T$5:$T$1000,$S275-4),"Macro",INDEX($Q$5:$Q$1000,1):INDEX($Q$5:$Q$1000,$S275-4),INDEX($Q$5:$Q$1000,$S275-4))&amp;"."&amp;COUNTIFS($S$5:$S275,$S275,$T$5:$T275,"Sub"))))</f>
        <v/>
      </c>
      <c r="B275" s="56" t="n"/>
      <c r="C275" s="57" t="n"/>
      <c r="D275" s="58" t="n"/>
      <c r="E275" s="58" t="n"/>
      <c r="F275" s="58" t="n"/>
      <c r="G275" s="59" t="n"/>
      <c r="H275" s="59" t="n"/>
      <c r="I275" s="59" t="n"/>
      <c r="J275" s="59" t="n"/>
      <c r="K275" s="59" t="n"/>
      <c r="L275" s="60">
        <f>IF(NOT((COUNTA($B275:$K275)+COUNTA($O275))&gt;0),"",IF(ISNUMBER($F275),1,IF(N($U275)&gt;0,AVERAGEIFS($V$5:$V$1000,$S$5:$S$1000,ROW(),$T$5:$T$1000,"Sub"),$V275)))</f>
        <v/>
      </c>
      <c r="M275" s="55">
        <f>IF($L275="","",IF($L275&gt;=1,"Completado",IF($L275&gt;0,"En curso","Pendiente")))</f>
        <v/>
      </c>
      <c r="N275" s="55">
        <f>IF(NOT((COUNTA($B275:$K275)+COUNTA($O275))&gt;0),"",IF(ISNUMBER($F275),IF(AND(ISNUMBER($E275),$F275&gt;$E275),"Cumplida con "&amp;($F275-$E275)&amp;IF($F275-$E275=1," día"," días")&amp;" de retraso","Cumplida"),IF(N($L275)&gt;=1,"Cumplida",IF(NOT(ISNUMBER($E275)),"Sin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plazo")))))))</f>
        <v/>
      </c>
      <c r="O275" s="57" t="n"/>
      <c r="P275" s="61">
        <f>IF(NOT((COUNTA($B275:$K275)+COUNTA($O275))&gt;0),"",IF((IF($C275="","Falta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",""))="","✔ OK","⚠ "&amp;LEFT(IF($C275="","Falta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",""),LEN(IF($C275="","Falta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",""))-3)))</f>
        <v/>
      </c>
      <c r="Q275" s="62">
        <f>IF(NOT((COUNTA($B275:$K275)+COUNTA($O275))&gt;0),"",IF(AND($T275="Sub",N($S275)&gt;0),IF(ISNUMBER(INDEX($D$5:$D$1000,$S275-4)),DATE(YEAR(INDEX($D$5:$D$1000,$S275-4)),MONTH(INDEX($D$5:$D$1000,$S275-4)),1),IF(ISNUMBER(INDEX($E$5:$E$1000,$S275-4)),DATE(YEAR(INDEX($E$5:$E$1000,$S275-4)),MONTH(INDEX($E$5:$E$1000,$S275-4)),1),MesCiclo)),IF(ISNUMBER($D275),DATE(YEAR($D275),MONTH($D275),1),IF(ISNUMBER($E275),DATE(YEAR($E275),MONTH($E275),1),MesCiclo))))</f>
        <v/>
      </c>
      <c r="R275" s="63">
        <f>IF(OR($Q275="",$Q275&lt;&gt;MesCiclo),"",COUNTIF($Q$5:$Q275,MesCiclo))</f>
        <v/>
      </c>
      <c r="S275" s="63">
        <f>IF($T275="","",IF($T275="Macro",ROW(),IFERROR(LOOKUP(2,1/($T$5:$T275="Macro"),ROW($T$5:$T275)),0)))</f>
        <v/>
      </c>
      <c r="T275" s="63">
        <f>IF(NOT((COUNTA($B275:$K275)+COUNTA($O275))&gt;0),"",IF($B275="Subactividad","Sub","Macro"))</f>
        <v/>
      </c>
      <c r="U275" s="63">
        <f>IF($T275="Macro",COUNTIFS($S$5:$S$1000,ROW(),$T$5:$T$1000,"Sub"),"")</f>
        <v/>
      </c>
      <c r="V275" s="63">
        <f>IF($T275="","",IF(ISNUMBER($F275),1,IFERROR(LOOKUP(2,1/($H275:$K275&lt;&gt;""),$H275:$K275),0)))</f>
        <v/>
      </c>
      <c r="W275" s="63">
        <f>IF($T275="","",IF(AND(ISNUMBER($F275),$F275&lt;=IF($Q275=MesCiclo,InicioCiclo,$Q275+MOD(2-WEEKDAY($Q275),7))+6),1,IF(ISNUMBER($H275),$H275,0)))</f>
        <v/>
      </c>
      <c r="X275" s="63">
        <f>IF($T275="","",IF(AND(ISNUMBER($F275),$F275&lt;=IF($Q275=MesCiclo,InicioCiclo,$Q275+MOD(2-WEEKDAY($Q275),7))+13),1,IF(ISNUMBER($I275),$I275,$W275)))</f>
        <v/>
      </c>
      <c r="Y275" s="63">
        <f>IF($T275="","",IF(AND(ISNUMBER($F275),$F275&lt;=IF($Q275=MesCiclo,InicioCiclo,$Q275+MOD(2-WEEKDAY($Q275),7))+20),1,IF(ISNUMBER($J275),$J275,$X275)))</f>
        <v/>
      </c>
      <c r="Z275" s="63">
        <f>IF($T275="","",IF(AND(ISNUMBER($F275),$F275&lt;=IF($Q275=MesCiclo,InicioCiclo,$Q275+MOD(2-WEEKDAY($Q275),7))+27),1,IF(ISNUMBER($K275),$K275,$Y275)))</f>
        <v/>
      </c>
      <c r="AA275" s="63">
        <f>IF($T275="","",IF(AND(ISNUMBER($F275),$F275&lt;=IF($Q275=MesCiclo,InicioCiclo,$Q275+MOD(2-WEEKDAY($Q275),7))+6),1,IF(N($U275)&gt;0,AVERAGEIFS($W$5:$W$1000,$S$5:$S$1000,ROW(),$T$5:$T$1000,"Sub"),$W275)))</f>
        <v/>
      </c>
      <c r="AB275" s="63">
        <f>IF($T275="","",IF(AND(ISNUMBER($F275),$F275&lt;=IF($Q275=MesCiclo,InicioCiclo,$Q275+MOD(2-WEEKDAY($Q275),7))+13),1,IF(N($U275)&gt;0,AVERAGEIFS($X$5:$X$1000,$S$5:$S$1000,ROW(),$T$5:$T$1000,"Sub"),$X275)))</f>
        <v/>
      </c>
      <c r="AC275" s="63">
        <f>IF($T275="","",IF(AND(ISNUMBER($F275),$F275&lt;=IF($Q275=MesCiclo,InicioCiclo,$Q275+MOD(2-WEEKDAY($Q275),7))+20),1,IF(N($U275)&gt;0,AVERAGEIFS($Y$5:$Y$1000,$S$5:$S$1000,ROW(),$T$5:$T$1000,"Sub"),$Y275)))</f>
        <v/>
      </c>
      <c r="AD275" s="63">
        <f>IF($T275="","",IF(AND(ISNUMBER($F275),$F275&lt;=IF($Q275=MesCiclo,InicioCiclo,$Q275+MOD(2-WEEKDAY($Q275),7))+27),1,IF(N($U275)&gt;0,AVERAGEIFS($Z$5:$Z$1000,$S$5:$S$1000,ROW(),$T$5:$T$1000,"Sub"),$Z275)))</f>
        <v/>
      </c>
      <c r="AE275" s="63">
        <f>IF($T275&lt;&gt;"Macro","",IF(COUNTIFS($Q$5:$Q$1000,$Q275,$T$5:$T$1000,"Macro",$G$5:$G$1000,"&gt;0")=0,1/COUNTIFS($Q$5:$Q$1000,$Q275,$T$5:$T$1000,"Macro"),IF(AND(ISNUMBER($G275),N($G275)&gt;0),$G275,SUMIFS($G$5:$G$1000,$Q$5:$Q$1000,$Q275,$T$5:$T$1000,"Macro")/COUNTIFS($Q$5:$Q$1000,$Q275,$T$5:$T$1000,"Macro",$G$5:$G$1000,"&gt;0"))/(COUNTIFS($Q$5:$Q$1000,$Q275,$T$5:$T$1000,"Macro")*SUMIFS($G$5:$G$1000,$Q$5:$Q$1000,$Q275,$T$5:$T$1000,"Macro")/COUNTIFS($Q$5:$Q$1000,$Q275,$T$5:$T$1000,"Macro",$G$5:$G$1000,"&gt;0"))))</f>
        <v/>
      </c>
    </row>
    <row r="276">
      <c r="A276" s="55">
        <f>IF(NOT((COUNTA($B276:$K276)+COUNTA($O276))&gt;0),"",IF($T276="Macro",COUNTIFS($T$5:$T276,"Macro",$Q$5:$Q276,$Q276),IF(N($S276)=0,"?",COUNTIFS(INDEX($T$5:$T$1000,1):INDEX($T$5:$T$1000,$S276-4),"Macro",INDEX($Q$5:$Q$1000,1):INDEX($Q$5:$Q$1000,$S276-4),INDEX($Q$5:$Q$1000,$S276-4))&amp;"."&amp;COUNTIFS($S$5:$S276,$S276,$T$5:$T276,"Sub"))))</f>
        <v/>
      </c>
      <c r="B276" s="56" t="n"/>
      <c r="C276" s="57" t="n"/>
      <c r="D276" s="58" t="n"/>
      <c r="E276" s="58" t="n"/>
      <c r="F276" s="58" t="n"/>
      <c r="G276" s="59" t="n"/>
      <c r="H276" s="59" t="n"/>
      <c r="I276" s="59" t="n"/>
      <c r="J276" s="59" t="n"/>
      <c r="K276" s="59" t="n"/>
      <c r="L276" s="60">
        <f>IF(NOT((COUNTA($B276:$K276)+COUNTA($O276))&gt;0),"",IF(ISNUMBER($F276),1,IF(N($U276)&gt;0,AVERAGEIFS($V$5:$V$1000,$S$5:$S$1000,ROW(),$T$5:$T$1000,"Sub"),$V276)))</f>
        <v/>
      </c>
      <c r="M276" s="55">
        <f>IF($L276="","",IF($L276&gt;=1,"Completado",IF($L276&gt;0,"En curso","Pendiente")))</f>
        <v/>
      </c>
      <c r="N276" s="55">
        <f>IF(NOT((COUNTA($B276:$K276)+COUNTA($O276))&gt;0),"",IF(ISNUMBER($F276),IF(AND(ISNUMBER($E276),$F276&gt;$E276),"Cumplida con "&amp;($F276-$E276)&amp;IF($F276-$E276=1," día"," días")&amp;" de retraso","Cumplida"),IF(N($L276)&gt;=1,"Cumplida",IF(NOT(ISNUMBER($E276)),"Sin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plazo")))))))</f>
        <v/>
      </c>
      <c r="O276" s="57" t="n"/>
      <c r="P276" s="61">
        <f>IF(NOT((COUNTA($B276:$K276)+COUNTA($O276))&gt;0),"",IF((IF($C276="","Falta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",""))="","✔ OK","⚠ "&amp;LEFT(IF($C276="","Falta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",""),LEN(IF($C276="","Falta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",""))-3)))</f>
        <v/>
      </c>
      <c r="Q276" s="62">
        <f>IF(NOT((COUNTA($B276:$K276)+COUNTA($O276))&gt;0),"",IF(AND($T276="Sub",N($S276)&gt;0),IF(ISNUMBER(INDEX($D$5:$D$1000,$S276-4)),DATE(YEAR(INDEX($D$5:$D$1000,$S276-4)),MONTH(INDEX($D$5:$D$1000,$S276-4)),1),IF(ISNUMBER(INDEX($E$5:$E$1000,$S276-4)),DATE(YEAR(INDEX($E$5:$E$1000,$S276-4)),MONTH(INDEX($E$5:$E$1000,$S276-4)),1),MesCiclo)),IF(ISNUMBER($D276),DATE(YEAR($D276),MONTH($D276),1),IF(ISNUMBER($E276),DATE(YEAR($E276),MONTH($E276),1),MesCiclo))))</f>
        <v/>
      </c>
      <c r="R276" s="63">
        <f>IF(OR($Q276="",$Q276&lt;&gt;MesCiclo),"",COUNTIF($Q$5:$Q276,MesCiclo))</f>
        <v/>
      </c>
      <c r="S276" s="63">
        <f>IF($T276="","",IF($T276="Macro",ROW(),IFERROR(LOOKUP(2,1/($T$5:$T276="Macro"),ROW($T$5:$T276)),0)))</f>
        <v/>
      </c>
      <c r="T276" s="63">
        <f>IF(NOT((COUNTA($B276:$K276)+COUNTA($O276))&gt;0),"",IF($B276="Subactividad","Sub","Macro"))</f>
        <v/>
      </c>
      <c r="U276" s="63">
        <f>IF($T276="Macro",COUNTIFS($S$5:$S$1000,ROW(),$T$5:$T$1000,"Sub"),"")</f>
        <v/>
      </c>
      <c r="V276" s="63">
        <f>IF($T276="","",IF(ISNUMBER($F276),1,IFERROR(LOOKUP(2,1/($H276:$K276&lt;&gt;""),$H276:$K276),0)))</f>
        <v/>
      </c>
      <c r="W276" s="63">
        <f>IF($T276="","",IF(AND(ISNUMBER($F276),$F276&lt;=IF($Q276=MesCiclo,InicioCiclo,$Q276+MOD(2-WEEKDAY($Q276),7))+6),1,IF(ISNUMBER($H276),$H276,0)))</f>
        <v/>
      </c>
      <c r="X276" s="63">
        <f>IF($T276="","",IF(AND(ISNUMBER($F276),$F276&lt;=IF($Q276=MesCiclo,InicioCiclo,$Q276+MOD(2-WEEKDAY($Q276),7))+13),1,IF(ISNUMBER($I276),$I276,$W276)))</f>
        <v/>
      </c>
      <c r="Y276" s="63">
        <f>IF($T276="","",IF(AND(ISNUMBER($F276),$F276&lt;=IF($Q276=MesCiclo,InicioCiclo,$Q276+MOD(2-WEEKDAY($Q276),7))+20),1,IF(ISNUMBER($J276),$J276,$X276)))</f>
        <v/>
      </c>
      <c r="Z276" s="63">
        <f>IF($T276="","",IF(AND(ISNUMBER($F276),$F276&lt;=IF($Q276=MesCiclo,InicioCiclo,$Q276+MOD(2-WEEKDAY($Q276),7))+27),1,IF(ISNUMBER($K276),$K276,$Y276)))</f>
        <v/>
      </c>
      <c r="AA276" s="63">
        <f>IF($T276="","",IF(AND(ISNUMBER($F276),$F276&lt;=IF($Q276=MesCiclo,InicioCiclo,$Q276+MOD(2-WEEKDAY($Q276),7))+6),1,IF(N($U276)&gt;0,AVERAGEIFS($W$5:$W$1000,$S$5:$S$1000,ROW(),$T$5:$T$1000,"Sub"),$W276)))</f>
        <v/>
      </c>
      <c r="AB276" s="63">
        <f>IF($T276="","",IF(AND(ISNUMBER($F276),$F276&lt;=IF($Q276=MesCiclo,InicioCiclo,$Q276+MOD(2-WEEKDAY($Q276),7))+13),1,IF(N($U276)&gt;0,AVERAGEIFS($X$5:$X$1000,$S$5:$S$1000,ROW(),$T$5:$T$1000,"Sub"),$X276)))</f>
        <v/>
      </c>
      <c r="AC276" s="63">
        <f>IF($T276="","",IF(AND(ISNUMBER($F276),$F276&lt;=IF($Q276=MesCiclo,InicioCiclo,$Q276+MOD(2-WEEKDAY($Q276),7))+20),1,IF(N($U276)&gt;0,AVERAGEIFS($Y$5:$Y$1000,$S$5:$S$1000,ROW(),$T$5:$T$1000,"Sub"),$Y276)))</f>
        <v/>
      </c>
      <c r="AD276" s="63">
        <f>IF($T276="","",IF(AND(ISNUMBER($F276),$F276&lt;=IF($Q276=MesCiclo,InicioCiclo,$Q276+MOD(2-WEEKDAY($Q276),7))+27),1,IF(N($U276)&gt;0,AVERAGEIFS($Z$5:$Z$1000,$S$5:$S$1000,ROW(),$T$5:$T$1000,"Sub"),$Z276)))</f>
        <v/>
      </c>
      <c r="AE276" s="63">
        <f>IF($T276&lt;&gt;"Macro","",IF(COUNTIFS($Q$5:$Q$1000,$Q276,$T$5:$T$1000,"Macro",$G$5:$G$1000,"&gt;0")=0,1/COUNTIFS($Q$5:$Q$1000,$Q276,$T$5:$T$1000,"Macro"),IF(AND(ISNUMBER($G276),N($G276)&gt;0),$G276,SUMIFS($G$5:$G$1000,$Q$5:$Q$1000,$Q276,$T$5:$T$1000,"Macro")/COUNTIFS($Q$5:$Q$1000,$Q276,$T$5:$T$1000,"Macro",$G$5:$G$1000,"&gt;0"))/(COUNTIFS($Q$5:$Q$1000,$Q276,$T$5:$T$1000,"Macro")*SUMIFS($G$5:$G$1000,$Q$5:$Q$1000,$Q276,$T$5:$T$1000,"Macro")/COUNTIFS($Q$5:$Q$1000,$Q276,$T$5:$T$1000,"Macro",$G$5:$G$1000,"&gt;0"))))</f>
        <v/>
      </c>
    </row>
    <row r="277">
      <c r="A277" s="55">
        <f>IF(NOT((COUNTA($B277:$K277)+COUNTA($O277))&gt;0),"",IF($T277="Macro",COUNTIFS($T$5:$T277,"Macro",$Q$5:$Q277,$Q277),IF(N($S277)=0,"?",COUNTIFS(INDEX($T$5:$T$1000,1):INDEX($T$5:$T$1000,$S277-4),"Macro",INDEX($Q$5:$Q$1000,1):INDEX($Q$5:$Q$1000,$S277-4),INDEX($Q$5:$Q$1000,$S277-4))&amp;"."&amp;COUNTIFS($S$5:$S277,$S277,$T$5:$T277,"Sub"))))</f>
        <v/>
      </c>
      <c r="B277" s="56" t="n"/>
      <c r="C277" s="57" t="n"/>
      <c r="D277" s="58" t="n"/>
      <c r="E277" s="58" t="n"/>
      <c r="F277" s="58" t="n"/>
      <c r="G277" s="59" t="n"/>
      <c r="H277" s="59" t="n"/>
      <c r="I277" s="59" t="n"/>
      <c r="J277" s="59" t="n"/>
      <c r="K277" s="59" t="n"/>
      <c r="L277" s="60">
        <f>IF(NOT((COUNTA($B277:$K277)+COUNTA($O277))&gt;0),"",IF(ISNUMBER($F277),1,IF(N($U277)&gt;0,AVERAGEIFS($V$5:$V$1000,$S$5:$S$1000,ROW(),$T$5:$T$1000,"Sub"),$V277)))</f>
        <v/>
      </c>
      <c r="M277" s="55">
        <f>IF($L277="","",IF($L277&gt;=1,"Completado",IF($L277&gt;0,"En curso","Pendiente")))</f>
        <v/>
      </c>
      <c r="N277" s="55">
        <f>IF(NOT((COUNTA($B277:$K277)+COUNTA($O277))&gt;0),"",IF(ISNUMBER($F277),IF(AND(ISNUMBER($E277),$F277&gt;$E277),"Cumplida con "&amp;($F277-$E277)&amp;IF($F277-$E277=1," día"," días")&amp;" de retraso","Cumplida"),IF(N($L277)&gt;=1,"Cumplida",IF(NOT(ISNUMBER($E277)),"Sin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plazo")))))))</f>
        <v/>
      </c>
      <c r="O277" s="57" t="n"/>
      <c r="P277" s="61">
        <f>IF(NOT((COUNTA($B277:$K277)+COUNTA($O277))&gt;0),"",IF((IF($C277="","Falta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",""))="","✔ OK","⚠ "&amp;LEFT(IF($C277="","Falta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",""),LEN(IF($C277="","Falta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",""))-3)))</f>
        <v/>
      </c>
      <c r="Q277" s="62">
        <f>IF(NOT((COUNTA($B277:$K277)+COUNTA($O277))&gt;0),"",IF(AND($T277="Sub",N($S277)&gt;0),IF(ISNUMBER(INDEX($D$5:$D$1000,$S277-4)),DATE(YEAR(INDEX($D$5:$D$1000,$S277-4)),MONTH(INDEX($D$5:$D$1000,$S277-4)),1),IF(ISNUMBER(INDEX($E$5:$E$1000,$S277-4)),DATE(YEAR(INDEX($E$5:$E$1000,$S277-4)),MONTH(INDEX($E$5:$E$1000,$S277-4)),1),MesCiclo)),IF(ISNUMBER($D277),DATE(YEAR($D277),MONTH($D277),1),IF(ISNUMBER($E277),DATE(YEAR($E277),MONTH($E277),1),MesCiclo))))</f>
        <v/>
      </c>
      <c r="R277" s="63">
        <f>IF(OR($Q277="",$Q277&lt;&gt;MesCiclo),"",COUNTIF($Q$5:$Q277,MesCiclo))</f>
        <v/>
      </c>
      <c r="S277" s="63">
        <f>IF($T277="","",IF($T277="Macro",ROW(),IFERROR(LOOKUP(2,1/($T$5:$T277="Macro"),ROW($T$5:$T277)),0)))</f>
        <v/>
      </c>
      <c r="T277" s="63">
        <f>IF(NOT((COUNTA($B277:$K277)+COUNTA($O277))&gt;0),"",IF($B277="Subactividad","Sub","Macro"))</f>
        <v/>
      </c>
      <c r="U277" s="63">
        <f>IF($T277="Macro",COUNTIFS($S$5:$S$1000,ROW(),$T$5:$T$1000,"Sub"),"")</f>
        <v/>
      </c>
      <c r="V277" s="63">
        <f>IF($T277="","",IF(ISNUMBER($F277),1,IFERROR(LOOKUP(2,1/($H277:$K277&lt;&gt;""),$H277:$K277),0)))</f>
        <v/>
      </c>
      <c r="W277" s="63">
        <f>IF($T277="","",IF(AND(ISNUMBER($F277),$F277&lt;=IF($Q277=MesCiclo,InicioCiclo,$Q277+MOD(2-WEEKDAY($Q277),7))+6),1,IF(ISNUMBER($H277),$H277,0)))</f>
        <v/>
      </c>
      <c r="X277" s="63">
        <f>IF($T277="","",IF(AND(ISNUMBER($F277),$F277&lt;=IF($Q277=MesCiclo,InicioCiclo,$Q277+MOD(2-WEEKDAY($Q277),7))+13),1,IF(ISNUMBER($I277),$I277,$W277)))</f>
        <v/>
      </c>
      <c r="Y277" s="63">
        <f>IF($T277="","",IF(AND(ISNUMBER($F277),$F277&lt;=IF($Q277=MesCiclo,InicioCiclo,$Q277+MOD(2-WEEKDAY($Q277),7))+20),1,IF(ISNUMBER($J277),$J277,$X277)))</f>
        <v/>
      </c>
      <c r="Z277" s="63">
        <f>IF($T277="","",IF(AND(ISNUMBER($F277),$F277&lt;=IF($Q277=MesCiclo,InicioCiclo,$Q277+MOD(2-WEEKDAY($Q277),7))+27),1,IF(ISNUMBER($K277),$K277,$Y277)))</f>
        <v/>
      </c>
      <c r="AA277" s="63">
        <f>IF($T277="","",IF(AND(ISNUMBER($F277),$F277&lt;=IF($Q277=MesCiclo,InicioCiclo,$Q277+MOD(2-WEEKDAY($Q277),7))+6),1,IF(N($U277)&gt;0,AVERAGEIFS($W$5:$W$1000,$S$5:$S$1000,ROW(),$T$5:$T$1000,"Sub"),$W277)))</f>
        <v/>
      </c>
      <c r="AB277" s="63">
        <f>IF($T277="","",IF(AND(ISNUMBER($F277),$F277&lt;=IF($Q277=MesCiclo,InicioCiclo,$Q277+MOD(2-WEEKDAY($Q277),7))+13),1,IF(N($U277)&gt;0,AVERAGEIFS($X$5:$X$1000,$S$5:$S$1000,ROW(),$T$5:$T$1000,"Sub"),$X277)))</f>
        <v/>
      </c>
      <c r="AC277" s="63">
        <f>IF($T277="","",IF(AND(ISNUMBER($F277),$F277&lt;=IF($Q277=MesCiclo,InicioCiclo,$Q277+MOD(2-WEEKDAY($Q277),7))+20),1,IF(N($U277)&gt;0,AVERAGEIFS($Y$5:$Y$1000,$S$5:$S$1000,ROW(),$T$5:$T$1000,"Sub"),$Y277)))</f>
        <v/>
      </c>
      <c r="AD277" s="63">
        <f>IF($T277="","",IF(AND(ISNUMBER($F277),$F277&lt;=IF($Q277=MesCiclo,InicioCiclo,$Q277+MOD(2-WEEKDAY($Q277),7))+27),1,IF(N($U277)&gt;0,AVERAGEIFS($Z$5:$Z$1000,$S$5:$S$1000,ROW(),$T$5:$T$1000,"Sub"),$Z277)))</f>
        <v/>
      </c>
      <c r="AE277" s="63">
        <f>IF($T277&lt;&gt;"Macro","",IF(COUNTIFS($Q$5:$Q$1000,$Q277,$T$5:$T$1000,"Macro",$G$5:$G$1000,"&gt;0")=0,1/COUNTIFS($Q$5:$Q$1000,$Q277,$T$5:$T$1000,"Macro"),IF(AND(ISNUMBER($G277),N($G277)&gt;0),$G277,SUMIFS($G$5:$G$1000,$Q$5:$Q$1000,$Q277,$T$5:$T$1000,"Macro")/COUNTIFS($Q$5:$Q$1000,$Q277,$T$5:$T$1000,"Macro",$G$5:$G$1000,"&gt;0"))/(COUNTIFS($Q$5:$Q$1000,$Q277,$T$5:$T$1000,"Macro")*SUMIFS($G$5:$G$1000,$Q$5:$Q$1000,$Q277,$T$5:$T$1000,"Macro")/COUNTIFS($Q$5:$Q$1000,$Q277,$T$5:$T$1000,"Macro",$G$5:$G$1000,"&gt;0"))))</f>
        <v/>
      </c>
    </row>
    <row r="278">
      <c r="A278" s="55">
        <f>IF(NOT((COUNTA($B278:$K278)+COUNTA($O278))&gt;0),"",IF($T278="Macro",COUNTIFS($T$5:$T278,"Macro",$Q$5:$Q278,$Q278),IF(N($S278)=0,"?",COUNTIFS(INDEX($T$5:$T$1000,1):INDEX($T$5:$T$1000,$S278-4),"Macro",INDEX($Q$5:$Q$1000,1):INDEX($Q$5:$Q$1000,$S278-4),INDEX($Q$5:$Q$1000,$S278-4))&amp;"."&amp;COUNTIFS($S$5:$S278,$S278,$T$5:$T278,"Sub"))))</f>
        <v/>
      </c>
      <c r="B278" s="56" t="n"/>
      <c r="C278" s="57" t="n"/>
      <c r="D278" s="58" t="n"/>
      <c r="E278" s="58" t="n"/>
      <c r="F278" s="58" t="n"/>
      <c r="G278" s="59" t="n"/>
      <c r="H278" s="59" t="n"/>
      <c r="I278" s="59" t="n"/>
      <c r="J278" s="59" t="n"/>
      <c r="K278" s="59" t="n"/>
      <c r="L278" s="60">
        <f>IF(NOT((COUNTA($B278:$K278)+COUNTA($O278))&gt;0),"",IF(ISNUMBER($F278),1,IF(N($U278)&gt;0,AVERAGEIFS($V$5:$V$1000,$S$5:$S$1000,ROW(),$T$5:$T$1000,"Sub"),$V278)))</f>
        <v/>
      </c>
      <c r="M278" s="55">
        <f>IF($L278="","",IF($L278&gt;=1,"Completado",IF($L278&gt;0,"En curso","Pendiente")))</f>
        <v/>
      </c>
      <c r="N278" s="55">
        <f>IF(NOT((COUNTA($B278:$K278)+COUNTA($O278))&gt;0),"",IF(ISNUMBER($F278),IF(AND(ISNUMBER($E278),$F278&gt;$E278),"Cumplida con "&amp;($F278-$E278)&amp;IF($F278-$E278=1," día"," días")&amp;" de retraso","Cumplida"),IF(N($L278)&gt;=1,"Cumplida",IF(NOT(ISNUMBER($E278)),"Sin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plazo")))))))</f>
        <v/>
      </c>
      <c r="O278" s="57" t="n"/>
      <c r="P278" s="61">
        <f>IF(NOT((COUNTA($B278:$K278)+COUNTA($O278))&gt;0),"",IF((IF($C278="","Falta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",""))="","✔ OK","⚠ "&amp;LEFT(IF($C278="","Falta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",""),LEN(IF($C278="","Falta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",""))-3)))</f>
        <v/>
      </c>
      <c r="Q278" s="62">
        <f>IF(NOT((COUNTA($B278:$K278)+COUNTA($O278))&gt;0),"",IF(AND($T278="Sub",N($S278)&gt;0),IF(ISNUMBER(INDEX($D$5:$D$1000,$S278-4)),DATE(YEAR(INDEX($D$5:$D$1000,$S278-4)),MONTH(INDEX($D$5:$D$1000,$S278-4)),1),IF(ISNUMBER(INDEX($E$5:$E$1000,$S278-4)),DATE(YEAR(INDEX($E$5:$E$1000,$S278-4)),MONTH(INDEX($E$5:$E$1000,$S278-4)),1),MesCiclo)),IF(ISNUMBER($D278),DATE(YEAR($D278),MONTH($D278),1),IF(ISNUMBER($E278),DATE(YEAR($E278),MONTH($E278),1),MesCiclo))))</f>
        <v/>
      </c>
      <c r="R278" s="63">
        <f>IF(OR($Q278="",$Q278&lt;&gt;MesCiclo),"",COUNTIF($Q$5:$Q278,MesCiclo))</f>
        <v/>
      </c>
      <c r="S278" s="63">
        <f>IF($T278="","",IF($T278="Macro",ROW(),IFERROR(LOOKUP(2,1/($T$5:$T278="Macro"),ROW($T$5:$T278)),0)))</f>
        <v/>
      </c>
      <c r="T278" s="63">
        <f>IF(NOT((COUNTA($B278:$K278)+COUNTA($O278))&gt;0),"",IF($B278="Subactividad","Sub","Macro"))</f>
        <v/>
      </c>
      <c r="U278" s="63">
        <f>IF($T278="Macro",COUNTIFS($S$5:$S$1000,ROW(),$T$5:$T$1000,"Sub"),"")</f>
        <v/>
      </c>
      <c r="V278" s="63">
        <f>IF($T278="","",IF(ISNUMBER($F278),1,IFERROR(LOOKUP(2,1/($H278:$K278&lt;&gt;""),$H278:$K278),0)))</f>
        <v/>
      </c>
      <c r="W278" s="63">
        <f>IF($T278="","",IF(AND(ISNUMBER($F278),$F278&lt;=IF($Q278=MesCiclo,InicioCiclo,$Q278+MOD(2-WEEKDAY($Q278),7))+6),1,IF(ISNUMBER($H278),$H278,0)))</f>
        <v/>
      </c>
      <c r="X278" s="63">
        <f>IF($T278="","",IF(AND(ISNUMBER($F278),$F278&lt;=IF($Q278=MesCiclo,InicioCiclo,$Q278+MOD(2-WEEKDAY($Q278),7))+13),1,IF(ISNUMBER($I278),$I278,$W278)))</f>
        <v/>
      </c>
      <c r="Y278" s="63">
        <f>IF($T278="","",IF(AND(ISNUMBER($F278),$F278&lt;=IF($Q278=MesCiclo,InicioCiclo,$Q278+MOD(2-WEEKDAY($Q278),7))+20),1,IF(ISNUMBER($J278),$J278,$X278)))</f>
        <v/>
      </c>
      <c r="Z278" s="63">
        <f>IF($T278="","",IF(AND(ISNUMBER($F278),$F278&lt;=IF($Q278=MesCiclo,InicioCiclo,$Q278+MOD(2-WEEKDAY($Q278),7))+27),1,IF(ISNUMBER($K278),$K278,$Y278)))</f>
        <v/>
      </c>
      <c r="AA278" s="63">
        <f>IF($T278="","",IF(AND(ISNUMBER($F278),$F278&lt;=IF($Q278=MesCiclo,InicioCiclo,$Q278+MOD(2-WEEKDAY($Q278),7))+6),1,IF(N($U278)&gt;0,AVERAGEIFS($W$5:$W$1000,$S$5:$S$1000,ROW(),$T$5:$T$1000,"Sub"),$W278)))</f>
        <v/>
      </c>
      <c r="AB278" s="63">
        <f>IF($T278="","",IF(AND(ISNUMBER($F278),$F278&lt;=IF($Q278=MesCiclo,InicioCiclo,$Q278+MOD(2-WEEKDAY($Q278),7))+13),1,IF(N($U278)&gt;0,AVERAGEIFS($X$5:$X$1000,$S$5:$S$1000,ROW(),$T$5:$T$1000,"Sub"),$X278)))</f>
        <v/>
      </c>
      <c r="AC278" s="63">
        <f>IF($T278="","",IF(AND(ISNUMBER($F278),$F278&lt;=IF($Q278=MesCiclo,InicioCiclo,$Q278+MOD(2-WEEKDAY($Q278),7))+20),1,IF(N($U278)&gt;0,AVERAGEIFS($Y$5:$Y$1000,$S$5:$S$1000,ROW(),$T$5:$T$1000,"Sub"),$Y278)))</f>
        <v/>
      </c>
      <c r="AD278" s="63">
        <f>IF($T278="","",IF(AND(ISNUMBER($F278),$F278&lt;=IF($Q278=MesCiclo,InicioCiclo,$Q278+MOD(2-WEEKDAY($Q278),7))+27),1,IF(N($U278)&gt;0,AVERAGEIFS($Z$5:$Z$1000,$S$5:$S$1000,ROW(),$T$5:$T$1000,"Sub"),$Z278)))</f>
        <v/>
      </c>
      <c r="AE278" s="63">
        <f>IF($T278&lt;&gt;"Macro","",IF(COUNTIFS($Q$5:$Q$1000,$Q278,$T$5:$T$1000,"Macro",$G$5:$G$1000,"&gt;0")=0,1/COUNTIFS($Q$5:$Q$1000,$Q278,$T$5:$T$1000,"Macro"),IF(AND(ISNUMBER($G278),N($G278)&gt;0),$G278,SUMIFS($G$5:$G$1000,$Q$5:$Q$1000,$Q278,$T$5:$T$1000,"Macro")/COUNTIFS($Q$5:$Q$1000,$Q278,$T$5:$T$1000,"Macro",$G$5:$G$1000,"&gt;0"))/(COUNTIFS($Q$5:$Q$1000,$Q278,$T$5:$T$1000,"Macro")*SUMIFS($G$5:$G$1000,$Q$5:$Q$1000,$Q278,$T$5:$T$1000,"Macro")/COUNTIFS($Q$5:$Q$1000,$Q278,$T$5:$T$1000,"Macro",$G$5:$G$1000,"&gt;0"))))</f>
        <v/>
      </c>
    </row>
    <row r="279">
      <c r="A279" s="55">
        <f>IF(NOT((COUNTA($B279:$K279)+COUNTA($O279))&gt;0),"",IF($T279="Macro",COUNTIFS($T$5:$T279,"Macro",$Q$5:$Q279,$Q279),IF(N($S279)=0,"?",COUNTIFS(INDEX($T$5:$T$1000,1):INDEX($T$5:$T$1000,$S279-4),"Macro",INDEX($Q$5:$Q$1000,1):INDEX($Q$5:$Q$1000,$S279-4),INDEX($Q$5:$Q$1000,$S279-4))&amp;"."&amp;COUNTIFS($S$5:$S279,$S279,$T$5:$T279,"Sub"))))</f>
        <v/>
      </c>
      <c r="B279" s="56" t="n"/>
      <c r="C279" s="57" t="n"/>
      <c r="D279" s="58" t="n"/>
      <c r="E279" s="58" t="n"/>
      <c r="F279" s="58" t="n"/>
      <c r="G279" s="59" t="n"/>
      <c r="H279" s="59" t="n"/>
      <c r="I279" s="59" t="n"/>
      <c r="J279" s="59" t="n"/>
      <c r="K279" s="59" t="n"/>
      <c r="L279" s="60">
        <f>IF(NOT((COUNTA($B279:$K279)+COUNTA($O279))&gt;0),"",IF(ISNUMBER($F279),1,IF(N($U279)&gt;0,AVERAGEIFS($V$5:$V$1000,$S$5:$S$1000,ROW(),$T$5:$T$1000,"Sub"),$V279)))</f>
        <v/>
      </c>
      <c r="M279" s="55">
        <f>IF($L279="","",IF($L279&gt;=1,"Completado",IF($L279&gt;0,"En curso","Pendiente")))</f>
        <v/>
      </c>
      <c r="N279" s="55">
        <f>IF(NOT((COUNTA($B279:$K279)+COUNTA($O279))&gt;0),"",IF(ISNUMBER($F279),IF(AND(ISNUMBER($E279),$F279&gt;$E279),"Cumplida con "&amp;($F279-$E279)&amp;IF($F279-$E279=1," día"," días")&amp;" de retraso","Cumplida"),IF(N($L279)&gt;=1,"Cumplida",IF(NOT(ISNUMBER($E279)),"Sin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plazo")))))))</f>
        <v/>
      </c>
      <c r="O279" s="57" t="n"/>
      <c r="P279" s="61">
        <f>IF(NOT((COUNTA($B279:$K279)+COUNTA($O279))&gt;0),"",IF((IF($C279="","Falta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",""))="","✔ OK","⚠ "&amp;LEFT(IF($C279="","Falta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",""),LEN(IF($C279="","Falta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",""))-3)))</f>
        <v/>
      </c>
      <c r="Q279" s="62">
        <f>IF(NOT((COUNTA($B279:$K279)+COUNTA($O279))&gt;0),"",IF(AND($T279="Sub",N($S279)&gt;0),IF(ISNUMBER(INDEX($D$5:$D$1000,$S279-4)),DATE(YEAR(INDEX($D$5:$D$1000,$S279-4)),MONTH(INDEX($D$5:$D$1000,$S279-4)),1),IF(ISNUMBER(INDEX($E$5:$E$1000,$S279-4)),DATE(YEAR(INDEX($E$5:$E$1000,$S279-4)),MONTH(INDEX($E$5:$E$1000,$S279-4)),1),MesCiclo)),IF(ISNUMBER($D279),DATE(YEAR($D279),MONTH($D279),1),IF(ISNUMBER($E279),DATE(YEAR($E279),MONTH($E279),1),MesCiclo))))</f>
        <v/>
      </c>
      <c r="R279" s="63">
        <f>IF(OR($Q279="",$Q279&lt;&gt;MesCiclo),"",COUNTIF($Q$5:$Q279,MesCiclo))</f>
        <v/>
      </c>
      <c r="S279" s="63">
        <f>IF($T279="","",IF($T279="Macro",ROW(),IFERROR(LOOKUP(2,1/($T$5:$T279="Macro"),ROW($T$5:$T279)),0)))</f>
        <v/>
      </c>
      <c r="T279" s="63">
        <f>IF(NOT((COUNTA($B279:$K279)+COUNTA($O279))&gt;0),"",IF($B279="Subactividad","Sub","Macro"))</f>
        <v/>
      </c>
      <c r="U279" s="63">
        <f>IF($T279="Macro",COUNTIFS($S$5:$S$1000,ROW(),$T$5:$T$1000,"Sub"),"")</f>
        <v/>
      </c>
      <c r="V279" s="63">
        <f>IF($T279="","",IF(ISNUMBER($F279),1,IFERROR(LOOKUP(2,1/($H279:$K279&lt;&gt;""),$H279:$K279),0)))</f>
        <v/>
      </c>
      <c r="W279" s="63">
        <f>IF($T279="","",IF(AND(ISNUMBER($F279),$F279&lt;=IF($Q279=MesCiclo,InicioCiclo,$Q279+MOD(2-WEEKDAY($Q279),7))+6),1,IF(ISNUMBER($H279),$H279,0)))</f>
        <v/>
      </c>
      <c r="X279" s="63">
        <f>IF($T279="","",IF(AND(ISNUMBER($F279),$F279&lt;=IF($Q279=MesCiclo,InicioCiclo,$Q279+MOD(2-WEEKDAY($Q279),7))+13),1,IF(ISNUMBER($I279),$I279,$W279)))</f>
        <v/>
      </c>
      <c r="Y279" s="63">
        <f>IF($T279="","",IF(AND(ISNUMBER($F279),$F279&lt;=IF($Q279=MesCiclo,InicioCiclo,$Q279+MOD(2-WEEKDAY($Q279),7))+20),1,IF(ISNUMBER($J279),$J279,$X279)))</f>
        <v/>
      </c>
      <c r="Z279" s="63">
        <f>IF($T279="","",IF(AND(ISNUMBER($F279),$F279&lt;=IF($Q279=MesCiclo,InicioCiclo,$Q279+MOD(2-WEEKDAY($Q279),7))+27),1,IF(ISNUMBER($K279),$K279,$Y279)))</f>
        <v/>
      </c>
      <c r="AA279" s="63">
        <f>IF($T279="","",IF(AND(ISNUMBER($F279),$F279&lt;=IF($Q279=MesCiclo,InicioCiclo,$Q279+MOD(2-WEEKDAY($Q279),7))+6),1,IF(N($U279)&gt;0,AVERAGEIFS($W$5:$W$1000,$S$5:$S$1000,ROW(),$T$5:$T$1000,"Sub"),$W279)))</f>
        <v/>
      </c>
      <c r="AB279" s="63">
        <f>IF($T279="","",IF(AND(ISNUMBER($F279),$F279&lt;=IF($Q279=MesCiclo,InicioCiclo,$Q279+MOD(2-WEEKDAY($Q279),7))+13),1,IF(N($U279)&gt;0,AVERAGEIFS($X$5:$X$1000,$S$5:$S$1000,ROW(),$T$5:$T$1000,"Sub"),$X279)))</f>
        <v/>
      </c>
      <c r="AC279" s="63">
        <f>IF($T279="","",IF(AND(ISNUMBER($F279),$F279&lt;=IF($Q279=MesCiclo,InicioCiclo,$Q279+MOD(2-WEEKDAY($Q279),7))+20),1,IF(N($U279)&gt;0,AVERAGEIFS($Y$5:$Y$1000,$S$5:$S$1000,ROW(),$T$5:$T$1000,"Sub"),$Y279)))</f>
        <v/>
      </c>
      <c r="AD279" s="63">
        <f>IF($T279="","",IF(AND(ISNUMBER($F279),$F279&lt;=IF($Q279=MesCiclo,InicioCiclo,$Q279+MOD(2-WEEKDAY($Q279),7))+27),1,IF(N($U279)&gt;0,AVERAGEIFS($Z$5:$Z$1000,$S$5:$S$1000,ROW(),$T$5:$T$1000,"Sub"),$Z279)))</f>
        <v/>
      </c>
      <c r="AE279" s="63">
        <f>IF($T279&lt;&gt;"Macro","",IF(COUNTIFS($Q$5:$Q$1000,$Q279,$T$5:$T$1000,"Macro",$G$5:$G$1000,"&gt;0")=0,1/COUNTIFS($Q$5:$Q$1000,$Q279,$T$5:$T$1000,"Macro"),IF(AND(ISNUMBER($G279),N($G279)&gt;0),$G279,SUMIFS($G$5:$G$1000,$Q$5:$Q$1000,$Q279,$T$5:$T$1000,"Macro")/COUNTIFS($Q$5:$Q$1000,$Q279,$T$5:$T$1000,"Macro",$G$5:$G$1000,"&gt;0"))/(COUNTIFS($Q$5:$Q$1000,$Q279,$T$5:$T$1000,"Macro")*SUMIFS($G$5:$G$1000,$Q$5:$Q$1000,$Q279,$T$5:$T$1000,"Macro")/COUNTIFS($Q$5:$Q$1000,$Q279,$T$5:$T$1000,"Macro",$G$5:$G$1000,"&gt;0"))))</f>
        <v/>
      </c>
    </row>
    <row r="280">
      <c r="A280" s="55">
        <f>IF(NOT((COUNTA($B280:$K280)+COUNTA($O280))&gt;0),"",IF($T280="Macro",COUNTIFS($T$5:$T280,"Macro",$Q$5:$Q280,$Q280),IF(N($S280)=0,"?",COUNTIFS(INDEX($T$5:$T$1000,1):INDEX($T$5:$T$1000,$S280-4),"Macro",INDEX($Q$5:$Q$1000,1):INDEX($Q$5:$Q$1000,$S280-4),INDEX($Q$5:$Q$1000,$S280-4))&amp;"."&amp;COUNTIFS($S$5:$S280,$S280,$T$5:$T280,"Sub"))))</f>
        <v/>
      </c>
      <c r="B280" s="56" t="n"/>
      <c r="C280" s="57" t="n"/>
      <c r="D280" s="58" t="n"/>
      <c r="E280" s="58" t="n"/>
      <c r="F280" s="58" t="n"/>
      <c r="G280" s="59" t="n"/>
      <c r="H280" s="59" t="n"/>
      <c r="I280" s="59" t="n"/>
      <c r="J280" s="59" t="n"/>
      <c r="K280" s="59" t="n"/>
      <c r="L280" s="60">
        <f>IF(NOT((COUNTA($B280:$K280)+COUNTA($O280))&gt;0),"",IF(ISNUMBER($F280),1,IF(N($U280)&gt;0,AVERAGEIFS($V$5:$V$1000,$S$5:$S$1000,ROW(),$T$5:$T$1000,"Sub"),$V280)))</f>
        <v/>
      </c>
      <c r="M280" s="55">
        <f>IF($L280="","",IF($L280&gt;=1,"Completado",IF($L280&gt;0,"En curso","Pendiente")))</f>
        <v/>
      </c>
      <c r="N280" s="55">
        <f>IF(NOT((COUNTA($B280:$K280)+COUNTA($O280))&gt;0),"",IF(ISNUMBER($F280),IF(AND(ISNUMBER($E280),$F280&gt;$E280),"Cumplida con "&amp;($F280-$E280)&amp;IF($F280-$E280=1," día"," días")&amp;" de retraso","Cumplida"),IF(N($L280)&gt;=1,"Cumplida",IF(NOT(ISNUMBER($E280)),"Sin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plazo")))))))</f>
        <v/>
      </c>
      <c r="O280" s="57" t="n"/>
      <c r="P280" s="61">
        <f>IF(NOT((COUNTA($B280:$K280)+COUNTA($O280))&gt;0),"",IF((IF($C280="","Falta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",""))="","✔ OK","⚠ "&amp;LEFT(IF($C280="","Falta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",""),LEN(IF($C280="","Falta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",""))-3)))</f>
        <v/>
      </c>
      <c r="Q280" s="62">
        <f>IF(NOT((COUNTA($B280:$K280)+COUNTA($O280))&gt;0),"",IF(AND($T280="Sub",N($S280)&gt;0),IF(ISNUMBER(INDEX($D$5:$D$1000,$S280-4)),DATE(YEAR(INDEX($D$5:$D$1000,$S280-4)),MONTH(INDEX($D$5:$D$1000,$S280-4)),1),IF(ISNUMBER(INDEX($E$5:$E$1000,$S280-4)),DATE(YEAR(INDEX($E$5:$E$1000,$S280-4)),MONTH(INDEX($E$5:$E$1000,$S280-4)),1),MesCiclo)),IF(ISNUMBER($D280),DATE(YEAR($D280),MONTH($D280),1),IF(ISNUMBER($E280),DATE(YEAR($E280),MONTH($E280),1),MesCiclo))))</f>
        <v/>
      </c>
      <c r="R280" s="63">
        <f>IF(OR($Q280="",$Q280&lt;&gt;MesCiclo),"",COUNTIF($Q$5:$Q280,MesCiclo))</f>
        <v/>
      </c>
      <c r="S280" s="63">
        <f>IF($T280="","",IF($T280="Macro",ROW(),IFERROR(LOOKUP(2,1/($T$5:$T280="Macro"),ROW($T$5:$T280)),0)))</f>
        <v/>
      </c>
      <c r="T280" s="63">
        <f>IF(NOT((COUNTA($B280:$K280)+COUNTA($O280))&gt;0),"",IF($B280="Subactividad","Sub","Macro"))</f>
        <v/>
      </c>
      <c r="U280" s="63">
        <f>IF($T280="Macro",COUNTIFS($S$5:$S$1000,ROW(),$T$5:$T$1000,"Sub"),"")</f>
        <v/>
      </c>
      <c r="V280" s="63">
        <f>IF($T280="","",IF(ISNUMBER($F280),1,IFERROR(LOOKUP(2,1/($H280:$K280&lt;&gt;""),$H280:$K280),0)))</f>
        <v/>
      </c>
      <c r="W280" s="63">
        <f>IF($T280="","",IF(AND(ISNUMBER($F280),$F280&lt;=IF($Q280=MesCiclo,InicioCiclo,$Q280+MOD(2-WEEKDAY($Q280),7))+6),1,IF(ISNUMBER($H280),$H280,0)))</f>
        <v/>
      </c>
      <c r="X280" s="63">
        <f>IF($T280="","",IF(AND(ISNUMBER($F280),$F280&lt;=IF($Q280=MesCiclo,InicioCiclo,$Q280+MOD(2-WEEKDAY($Q280),7))+13),1,IF(ISNUMBER($I280),$I280,$W280)))</f>
        <v/>
      </c>
      <c r="Y280" s="63">
        <f>IF($T280="","",IF(AND(ISNUMBER($F280),$F280&lt;=IF($Q280=MesCiclo,InicioCiclo,$Q280+MOD(2-WEEKDAY($Q280),7))+20),1,IF(ISNUMBER($J280),$J280,$X280)))</f>
        <v/>
      </c>
      <c r="Z280" s="63">
        <f>IF($T280="","",IF(AND(ISNUMBER($F280),$F280&lt;=IF($Q280=MesCiclo,InicioCiclo,$Q280+MOD(2-WEEKDAY($Q280),7))+27),1,IF(ISNUMBER($K280),$K280,$Y280)))</f>
        <v/>
      </c>
      <c r="AA280" s="63">
        <f>IF($T280="","",IF(AND(ISNUMBER($F280),$F280&lt;=IF($Q280=MesCiclo,InicioCiclo,$Q280+MOD(2-WEEKDAY($Q280),7))+6),1,IF(N($U280)&gt;0,AVERAGEIFS($W$5:$W$1000,$S$5:$S$1000,ROW(),$T$5:$T$1000,"Sub"),$W280)))</f>
        <v/>
      </c>
      <c r="AB280" s="63">
        <f>IF($T280="","",IF(AND(ISNUMBER($F280),$F280&lt;=IF($Q280=MesCiclo,InicioCiclo,$Q280+MOD(2-WEEKDAY($Q280),7))+13),1,IF(N($U280)&gt;0,AVERAGEIFS($X$5:$X$1000,$S$5:$S$1000,ROW(),$T$5:$T$1000,"Sub"),$X280)))</f>
        <v/>
      </c>
      <c r="AC280" s="63">
        <f>IF($T280="","",IF(AND(ISNUMBER($F280),$F280&lt;=IF($Q280=MesCiclo,InicioCiclo,$Q280+MOD(2-WEEKDAY($Q280),7))+20),1,IF(N($U280)&gt;0,AVERAGEIFS($Y$5:$Y$1000,$S$5:$S$1000,ROW(),$T$5:$T$1000,"Sub"),$Y280)))</f>
        <v/>
      </c>
      <c r="AD280" s="63">
        <f>IF($T280="","",IF(AND(ISNUMBER($F280),$F280&lt;=IF($Q280=MesCiclo,InicioCiclo,$Q280+MOD(2-WEEKDAY($Q280),7))+27),1,IF(N($U280)&gt;0,AVERAGEIFS($Z$5:$Z$1000,$S$5:$S$1000,ROW(),$T$5:$T$1000,"Sub"),$Z280)))</f>
        <v/>
      </c>
      <c r="AE280" s="63">
        <f>IF($T280&lt;&gt;"Macro","",IF(COUNTIFS($Q$5:$Q$1000,$Q280,$T$5:$T$1000,"Macro",$G$5:$G$1000,"&gt;0")=0,1/COUNTIFS($Q$5:$Q$1000,$Q280,$T$5:$T$1000,"Macro"),IF(AND(ISNUMBER($G280),N($G280)&gt;0),$G280,SUMIFS($G$5:$G$1000,$Q$5:$Q$1000,$Q280,$T$5:$T$1000,"Macro")/COUNTIFS($Q$5:$Q$1000,$Q280,$T$5:$T$1000,"Macro",$G$5:$G$1000,"&gt;0"))/(COUNTIFS($Q$5:$Q$1000,$Q280,$T$5:$T$1000,"Macro")*SUMIFS($G$5:$G$1000,$Q$5:$Q$1000,$Q280,$T$5:$T$1000,"Macro")/COUNTIFS($Q$5:$Q$1000,$Q280,$T$5:$T$1000,"Macro",$G$5:$G$1000,"&gt;0"))))</f>
        <v/>
      </c>
    </row>
    <row r="281">
      <c r="A281" s="55">
        <f>IF(NOT((COUNTA($B281:$K281)+COUNTA($O281))&gt;0),"",IF($T281="Macro",COUNTIFS($T$5:$T281,"Macro",$Q$5:$Q281,$Q281),IF(N($S281)=0,"?",COUNTIFS(INDEX($T$5:$T$1000,1):INDEX($T$5:$T$1000,$S281-4),"Macro",INDEX($Q$5:$Q$1000,1):INDEX($Q$5:$Q$1000,$S281-4),INDEX($Q$5:$Q$1000,$S281-4))&amp;"."&amp;COUNTIFS($S$5:$S281,$S281,$T$5:$T281,"Sub"))))</f>
        <v/>
      </c>
      <c r="B281" s="56" t="n"/>
      <c r="C281" s="57" t="n"/>
      <c r="D281" s="58" t="n"/>
      <c r="E281" s="58" t="n"/>
      <c r="F281" s="58" t="n"/>
      <c r="G281" s="59" t="n"/>
      <c r="H281" s="59" t="n"/>
      <c r="I281" s="59" t="n"/>
      <c r="J281" s="59" t="n"/>
      <c r="K281" s="59" t="n"/>
      <c r="L281" s="60">
        <f>IF(NOT((COUNTA($B281:$K281)+COUNTA($O281))&gt;0),"",IF(ISNUMBER($F281),1,IF(N($U281)&gt;0,AVERAGEIFS($V$5:$V$1000,$S$5:$S$1000,ROW(),$T$5:$T$1000,"Sub"),$V281)))</f>
        <v/>
      </c>
      <c r="M281" s="55">
        <f>IF($L281="","",IF($L281&gt;=1,"Completado",IF($L281&gt;0,"En curso","Pendiente")))</f>
        <v/>
      </c>
      <c r="N281" s="55">
        <f>IF(NOT((COUNTA($B281:$K281)+COUNTA($O281))&gt;0),"",IF(ISNUMBER($F281),IF(AND(ISNUMBER($E281),$F281&gt;$E281),"Cumplida con "&amp;($F281-$E281)&amp;IF($F281-$E281=1," día"," días")&amp;" de retraso","Cumplida"),IF(N($L281)&gt;=1,"Cumplida",IF(NOT(ISNUMBER($E281)),"Sin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plazo")))))))</f>
        <v/>
      </c>
      <c r="O281" s="57" t="n"/>
      <c r="P281" s="61">
        <f>IF(NOT((COUNTA($B281:$K281)+COUNTA($O281))&gt;0),"",IF((IF($C281="","Falta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",""))="","✔ OK","⚠ "&amp;LEFT(IF($C281="","Falta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",""),LEN(IF($C281="","Falta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",""))-3)))</f>
        <v/>
      </c>
      <c r="Q281" s="62">
        <f>IF(NOT((COUNTA($B281:$K281)+COUNTA($O281))&gt;0),"",IF(AND($T281="Sub",N($S281)&gt;0),IF(ISNUMBER(INDEX($D$5:$D$1000,$S281-4)),DATE(YEAR(INDEX($D$5:$D$1000,$S281-4)),MONTH(INDEX($D$5:$D$1000,$S281-4)),1),IF(ISNUMBER(INDEX($E$5:$E$1000,$S281-4)),DATE(YEAR(INDEX($E$5:$E$1000,$S281-4)),MONTH(INDEX($E$5:$E$1000,$S281-4)),1),MesCiclo)),IF(ISNUMBER($D281),DATE(YEAR($D281),MONTH($D281),1),IF(ISNUMBER($E281),DATE(YEAR($E281),MONTH($E281),1),MesCiclo))))</f>
        <v/>
      </c>
      <c r="R281" s="63">
        <f>IF(OR($Q281="",$Q281&lt;&gt;MesCiclo),"",COUNTIF($Q$5:$Q281,MesCiclo))</f>
        <v/>
      </c>
      <c r="S281" s="63">
        <f>IF($T281="","",IF($T281="Macro",ROW(),IFERROR(LOOKUP(2,1/($T$5:$T281="Macro"),ROW($T$5:$T281)),0)))</f>
        <v/>
      </c>
      <c r="T281" s="63">
        <f>IF(NOT((COUNTA($B281:$K281)+COUNTA($O281))&gt;0),"",IF($B281="Subactividad","Sub","Macro"))</f>
        <v/>
      </c>
      <c r="U281" s="63">
        <f>IF($T281="Macro",COUNTIFS($S$5:$S$1000,ROW(),$T$5:$T$1000,"Sub"),"")</f>
        <v/>
      </c>
      <c r="V281" s="63">
        <f>IF($T281="","",IF(ISNUMBER($F281),1,IFERROR(LOOKUP(2,1/($H281:$K281&lt;&gt;""),$H281:$K281),0)))</f>
        <v/>
      </c>
      <c r="W281" s="63">
        <f>IF($T281="","",IF(AND(ISNUMBER($F281),$F281&lt;=IF($Q281=MesCiclo,InicioCiclo,$Q281+MOD(2-WEEKDAY($Q281),7))+6),1,IF(ISNUMBER($H281),$H281,0)))</f>
        <v/>
      </c>
      <c r="X281" s="63">
        <f>IF($T281="","",IF(AND(ISNUMBER($F281),$F281&lt;=IF($Q281=MesCiclo,InicioCiclo,$Q281+MOD(2-WEEKDAY($Q281),7))+13),1,IF(ISNUMBER($I281),$I281,$W281)))</f>
        <v/>
      </c>
      <c r="Y281" s="63">
        <f>IF($T281="","",IF(AND(ISNUMBER($F281),$F281&lt;=IF($Q281=MesCiclo,InicioCiclo,$Q281+MOD(2-WEEKDAY($Q281),7))+20),1,IF(ISNUMBER($J281),$J281,$X281)))</f>
        <v/>
      </c>
      <c r="Z281" s="63">
        <f>IF($T281="","",IF(AND(ISNUMBER($F281),$F281&lt;=IF($Q281=MesCiclo,InicioCiclo,$Q281+MOD(2-WEEKDAY($Q281),7))+27),1,IF(ISNUMBER($K281),$K281,$Y281)))</f>
        <v/>
      </c>
      <c r="AA281" s="63">
        <f>IF($T281="","",IF(AND(ISNUMBER($F281),$F281&lt;=IF($Q281=MesCiclo,InicioCiclo,$Q281+MOD(2-WEEKDAY($Q281),7))+6),1,IF(N($U281)&gt;0,AVERAGEIFS($W$5:$W$1000,$S$5:$S$1000,ROW(),$T$5:$T$1000,"Sub"),$W281)))</f>
        <v/>
      </c>
      <c r="AB281" s="63">
        <f>IF($T281="","",IF(AND(ISNUMBER($F281),$F281&lt;=IF($Q281=MesCiclo,InicioCiclo,$Q281+MOD(2-WEEKDAY($Q281),7))+13),1,IF(N($U281)&gt;0,AVERAGEIFS($X$5:$X$1000,$S$5:$S$1000,ROW(),$T$5:$T$1000,"Sub"),$X281)))</f>
        <v/>
      </c>
      <c r="AC281" s="63">
        <f>IF($T281="","",IF(AND(ISNUMBER($F281),$F281&lt;=IF($Q281=MesCiclo,InicioCiclo,$Q281+MOD(2-WEEKDAY($Q281),7))+20),1,IF(N($U281)&gt;0,AVERAGEIFS($Y$5:$Y$1000,$S$5:$S$1000,ROW(),$T$5:$T$1000,"Sub"),$Y281)))</f>
        <v/>
      </c>
      <c r="AD281" s="63">
        <f>IF($T281="","",IF(AND(ISNUMBER($F281),$F281&lt;=IF($Q281=MesCiclo,InicioCiclo,$Q281+MOD(2-WEEKDAY($Q281),7))+27),1,IF(N($U281)&gt;0,AVERAGEIFS($Z$5:$Z$1000,$S$5:$S$1000,ROW(),$T$5:$T$1000,"Sub"),$Z281)))</f>
        <v/>
      </c>
      <c r="AE281" s="63">
        <f>IF($T281&lt;&gt;"Macro","",IF(COUNTIFS($Q$5:$Q$1000,$Q281,$T$5:$T$1000,"Macro",$G$5:$G$1000,"&gt;0")=0,1/COUNTIFS($Q$5:$Q$1000,$Q281,$T$5:$T$1000,"Macro"),IF(AND(ISNUMBER($G281),N($G281)&gt;0),$G281,SUMIFS($G$5:$G$1000,$Q$5:$Q$1000,$Q281,$T$5:$T$1000,"Macro")/COUNTIFS($Q$5:$Q$1000,$Q281,$T$5:$T$1000,"Macro",$G$5:$G$1000,"&gt;0"))/(COUNTIFS($Q$5:$Q$1000,$Q281,$T$5:$T$1000,"Macro")*SUMIFS($G$5:$G$1000,$Q$5:$Q$1000,$Q281,$T$5:$T$1000,"Macro")/COUNTIFS($Q$5:$Q$1000,$Q281,$T$5:$T$1000,"Macro",$G$5:$G$1000,"&gt;0"))))</f>
        <v/>
      </c>
    </row>
    <row r="282">
      <c r="A282" s="55">
        <f>IF(NOT((COUNTA($B282:$K282)+COUNTA($O282))&gt;0),"",IF($T282="Macro",COUNTIFS($T$5:$T282,"Macro",$Q$5:$Q282,$Q282),IF(N($S282)=0,"?",COUNTIFS(INDEX($T$5:$T$1000,1):INDEX($T$5:$T$1000,$S282-4),"Macro",INDEX($Q$5:$Q$1000,1):INDEX($Q$5:$Q$1000,$S282-4),INDEX($Q$5:$Q$1000,$S282-4))&amp;"."&amp;COUNTIFS($S$5:$S282,$S282,$T$5:$T282,"Sub"))))</f>
        <v/>
      </c>
      <c r="B282" s="56" t="n"/>
      <c r="C282" s="57" t="n"/>
      <c r="D282" s="58" t="n"/>
      <c r="E282" s="58" t="n"/>
      <c r="F282" s="58" t="n"/>
      <c r="G282" s="59" t="n"/>
      <c r="H282" s="59" t="n"/>
      <c r="I282" s="59" t="n"/>
      <c r="J282" s="59" t="n"/>
      <c r="K282" s="59" t="n"/>
      <c r="L282" s="60">
        <f>IF(NOT((COUNTA($B282:$K282)+COUNTA($O282))&gt;0),"",IF(ISNUMBER($F282),1,IF(N($U282)&gt;0,AVERAGEIFS($V$5:$V$1000,$S$5:$S$1000,ROW(),$T$5:$T$1000,"Sub"),$V282)))</f>
        <v/>
      </c>
      <c r="M282" s="55">
        <f>IF($L282="","",IF($L282&gt;=1,"Completado",IF($L282&gt;0,"En curso","Pendiente")))</f>
        <v/>
      </c>
      <c r="N282" s="55">
        <f>IF(NOT((COUNTA($B282:$K282)+COUNTA($O282))&gt;0),"",IF(ISNUMBER($F282),IF(AND(ISNUMBER($E282),$F282&gt;$E282),"Cumplida con "&amp;($F282-$E282)&amp;IF($F282-$E282=1," día"," días")&amp;" de retraso","Cumplida"),IF(N($L282)&gt;=1,"Cumplida",IF(NOT(ISNUMBER($E282)),"Sin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plazo")))))))</f>
        <v/>
      </c>
      <c r="O282" s="57" t="n"/>
      <c r="P282" s="61">
        <f>IF(NOT((COUNTA($B282:$K282)+COUNTA($O282))&gt;0),"",IF((IF($C282="","Falta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",""))="","✔ OK","⚠ "&amp;LEFT(IF($C282="","Falta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",""),LEN(IF($C282="","Falta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",""))-3)))</f>
        <v/>
      </c>
      <c r="Q282" s="62">
        <f>IF(NOT((COUNTA($B282:$K282)+COUNTA($O282))&gt;0),"",IF(AND($T282="Sub",N($S282)&gt;0),IF(ISNUMBER(INDEX($D$5:$D$1000,$S282-4)),DATE(YEAR(INDEX($D$5:$D$1000,$S282-4)),MONTH(INDEX($D$5:$D$1000,$S282-4)),1),IF(ISNUMBER(INDEX($E$5:$E$1000,$S282-4)),DATE(YEAR(INDEX($E$5:$E$1000,$S282-4)),MONTH(INDEX($E$5:$E$1000,$S282-4)),1),MesCiclo)),IF(ISNUMBER($D282),DATE(YEAR($D282),MONTH($D282),1),IF(ISNUMBER($E282),DATE(YEAR($E282),MONTH($E282),1),MesCiclo))))</f>
        <v/>
      </c>
      <c r="R282" s="63">
        <f>IF(OR($Q282="",$Q282&lt;&gt;MesCiclo),"",COUNTIF($Q$5:$Q282,MesCiclo))</f>
        <v/>
      </c>
      <c r="S282" s="63">
        <f>IF($T282="","",IF($T282="Macro",ROW(),IFERROR(LOOKUP(2,1/($T$5:$T282="Macro"),ROW($T$5:$T282)),0)))</f>
        <v/>
      </c>
      <c r="T282" s="63">
        <f>IF(NOT((COUNTA($B282:$K282)+COUNTA($O282))&gt;0),"",IF($B282="Subactividad","Sub","Macro"))</f>
        <v/>
      </c>
      <c r="U282" s="63">
        <f>IF($T282="Macro",COUNTIFS($S$5:$S$1000,ROW(),$T$5:$T$1000,"Sub"),"")</f>
        <v/>
      </c>
      <c r="V282" s="63">
        <f>IF($T282="","",IF(ISNUMBER($F282),1,IFERROR(LOOKUP(2,1/($H282:$K282&lt;&gt;""),$H282:$K282),0)))</f>
        <v/>
      </c>
      <c r="W282" s="63">
        <f>IF($T282="","",IF(AND(ISNUMBER($F282),$F282&lt;=IF($Q282=MesCiclo,InicioCiclo,$Q282+MOD(2-WEEKDAY($Q282),7))+6),1,IF(ISNUMBER($H282),$H282,0)))</f>
        <v/>
      </c>
      <c r="X282" s="63">
        <f>IF($T282="","",IF(AND(ISNUMBER($F282),$F282&lt;=IF($Q282=MesCiclo,InicioCiclo,$Q282+MOD(2-WEEKDAY($Q282),7))+13),1,IF(ISNUMBER($I282),$I282,$W282)))</f>
        <v/>
      </c>
      <c r="Y282" s="63">
        <f>IF($T282="","",IF(AND(ISNUMBER($F282),$F282&lt;=IF($Q282=MesCiclo,InicioCiclo,$Q282+MOD(2-WEEKDAY($Q282),7))+20),1,IF(ISNUMBER($J282),$J282,$X282)))</f>
        <v/>
      </c>
      <c r="Z282" s="63">
        <f>IF($T282="","",IF(AND(ISNUMBER($F282),$F282&lt;=IF($Q282=MesCiclo,InicioCiclo,$Q282+MOD(2-WEEKDAY($Q282),7))+27),1,IF(ISNUMBER($K282),$K282,$Y282)))</f>
        <v/>
      </c>
      <c r="AA282" s="63">
        <f>IF($T282="","",IF(AND(ISNUMBER($F282),$F282&lt;=IF($Q282=MesCiclo,InicioCiclo,$Q282+MOD(2-WEEKDAY($Q282),7))+6),1,IF(N($U282)&gt;0,AVERAGEIFS($W$5:$W$1000,$S$5:$S$1000,ROW(),$T$5:$T$1000,"Sub"),$W282)))</f>
        <v/>
      </c>
      <c r="AB282" s="63">
        <f>IF($T282="","",IF(AND(ISNUMBER($F282),$F282&lt;=IF($Q282=MesCiclo,InicioCiclo,$Q282+MOD(2-WEEKDAY($Q282),7))+13),1,IF(N($U282)&gt;0,AVERAGEIFS($X$5:$X$1000,$S$5:$S$1000,ROW(),$T$5:$T$1000,"Sub"),$X282)))</f>
        <v/>
      </c>
      <c r="AC282" s="63">
        <f>IF($T282="","",IF(AND(ISNUMBER($F282),$F282&lt;=IF($Q282=MesCiclo,InicioCiclo,$Q282+MOD(2-WEEKDAY($Q282),7))+20),1,IF(N($U282)&gt;0,AVERAGEIFS($Y$5:$Y$1000,$S$5:$S$1000,ROW(),$T$5:$T$1000,"Sub"),$Y282)))</f>
        <v/>
      </c>
      <c r="AD282" s="63">
        <f>IF($T282="","",IF(AND(ISNUMBER($F282),$F282&lt;=IF($Q282=MesCiclo,InicioCiclo,$Q282+MOD(2-WEEKDAY($Q282),7))+27),1,IF(N($U282)&gt;0,AVERAGEIFS($Z$5:$Z$1000,$S$5:$S$1000,ROW(),$T$5:$T$1000,"Sub"),$Z282)))</f>
        <v/>
      </c>
      <c r="AE282" s="63">
        <f>IF($T282&lt;&gt;"Macro","",IF(COUNTIFS($Q$5:$Q$1000,$Q282,$T$5:$T$1000,"Macro",$G$5:$G$1000,"&gt;0")=0,1/COUNTIFS($Q$5:$Q$1000,$Q282,$T$5:$T$1000,"Macro"),IF(AND(ISNUMBER($G282),N($G282)&gt;0),$G282,SUMIFS($G$5:$G$1000,$Q$5:$Q$1000,$Q282,$T$5:$T$1000,"Macro")/COUNTIFS($Q$5:$Q$1000,$Q282,$T$5:$T$1000,"Macro",$G$5:$G$1000,"&gt;0"))/(COUNTIFS($Q$5:$Q$1000,$Q282,$T$5:$T$1000,"Macro")*SUMIFS($G$5:$G$1000,$Q$5:$Q$1000,$Q282,$T$5:$T$1000,"Macro")/COUNTIFS($Q$5:$Q$1000,$Q282,$T$5:$T$1000,"Macro",$G$5:$G$1000,"&gt;0"))))</f>
        <v/>
      </c>
    </row>
    <row r="283">
      <c r="A283" s="55">
        <f>IF(NOT((COUNTA($B283:$K283)+COUNTA($O283))&gt;0),"",IF($T283="Macro",COUNTIFS($T$5:$T283,"Macro",$Q$5:$Q283,$Q283),IF(N($S283)=0,"?",COUNTIFS(INDEX($T$5:$T$1000,1):INDEX($T$5:$T$1000,$S283-4),"Macro",INDEX($Q$5:$Q$1000,1):INDEX($Q$5:$Q$1000,$S283-4),INDEX($Q$5:$Q$1000,$S283-4))&amp;"."&amp;COUNTIFS($S$5:$S283,$S283,$T$5:$T283,"Sub"))))</f>
        <v/>
      </c>
      <c r="B283" s="56" t="n"/>
      <c r="C283" s="57" t="n"/>
      <c r="D283" s="58" t="n"/>
      <c r="E283" s="58" t="n"/>
      <c r="F283" s="58" t="n"/>
      <c r="G283" s="59" t="n"/>
      <c r="H283" s="59" t="n"/>
      <c r="I283" s="59" t="n"/>
      <c r="J283" s="59" t="n"/>
      <c r="K283" s="59" t="n"/>
      <c r="L283" s="60">
        <f>IF(NOT((COUNTA($B283:$K283)+COUNTA($O283))&gt;0),"",IF(ISNUMBER($F283),1,IF(N($U283)&gt;0,AVERAGEIFS($V$5:$V$1000,$S$5:$S$1000,ROW(),$T$5:$T$1000,"Sub"),$V283)))</f>
        <v/>
      </c>
      <c r="M283" s="55">
        <f>IF($L283="","",IF($L283&gt;=1,"Completado",IF($L283&gt;0,"En curso","Pendiente")))</f>
        <v/>
      </c>
      <c r="N283" s="55">
        <f>IF(NOT((COUNTA($B283:$K283)+COUNTA($O283))&gt;0),"",IF(ISNUMBER($F283),IF(AND(ISNUMBER($E283),$F283&gt;$E283),"Cumplida con "&amp;($F283-$E283)&amp;IF($F283-$E283=1," día"," días")&amp;" de retraso","Cumplida"),IF(N($L283)&gt;=1,"Cumplida",IF(NOT(ISNUMBER($E283)),"Sin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plazo")))))))</f>
        <v/>
      </c>
      <c r="O283" s="57" t="n"/>
      <c r="P283" s="61">
        <f>IF(NOT((COUNTA($B283:$K283)+COUNTA($O283))&gt;0),"",IF((IF($C283="","Falta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",""))="","✔ OK","⚠ "&amp;LEFT(IF($C283="","Falta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",""),LEN(IF($C283="","Falta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",""))-3)))</f>
        <v/>
      </c>
      <c r="Q283" s="62">
        <f>IF(NOT((COUNTA($B283:$K283)+COUNTA($O283))&gt;0),"",IF(AND($T283="Sub",N($S283)&gt;0),IF(ISNUMBER(INDEX($D$5:$D$1000,$S283-4)),DATE(YEAR(INDEX($D$5:$D$1000,$S283-4)),MONTH(INDEX($D$5:$D$1000,$S283-4)),1),IF(ISNUMBER(INDEX($E$5:$E$1000,$S283-4)),DATE(YEAR(INDEX($E$5:$E$1000,$S283-4)),MONTH(INDEX($E$5:$E$1000,$S283-4)),1),MesCiclo)),IF(ISNUMBER($D283),DATE(YEAR($D283),MONTH($D283),1),IF(ISNUMBER($E283),DATE(YEAR($E283),MONTH($E283),1),MesCiclo))))</f>
        <v/>
      </c>
      <c r="R283" s="63">
        <f>IF(OR($Q283="",$Q283&lt;&gt;MesCiclo),"",COUNTIF($Q$5:$Q283,MesCiclo))</f>
        <v/>
      </c>
      <c r="S283" s="63">
        <f>IF($T283="","",IF($T283="Macro",ROW(),IFERROR(LOOKUP(2,1/($T$5:$T283="Macro"),ROW($T$5:$T283)),0)))</f>
        <v/>
      </c>
      <c r="T283" s="63">
        <f>IF(NOT((COUNTA($B283:$K283)+COUNTA($O283))&gt;0),"",IF($B283="Subactividad","Sub","Macro"))</f>
        <v/>
      </c>
      <c r="U283" s="63">
        <f>IF($T283="Macro",COUNTIFS($S$5:$S$1000,ROW(),$T$5:$T$1000,"Sub"),"")</f>
        <v/>
      </c>
      <c r="V283" s="63">
        <f>IF($T283="","",IF(ISNUMBER($F283),1,IFERROR(LOOKUP(2,1/($H283:$K283&lt;&gt;""),$H283:$K283),0)))</f>
        <v/>
      </c>
      <c r="W283" s="63">
        <f>IF($T283="","",IF(AND(ISNUMBER($F283),$F283&lt;=IF($Q283=MesCiclo,InicioCiclo,$Q283+MOD(2-WEEKDAY($Q283),7))+6),1,IF(ISNUMBER($H283),$H283,0)))</f>
        <v/>
      </c>
      <c r="X283" s="63">
        <f>IF($T283="","",IF(AND(ISNUMBER($F283),$F283&lt;=IF($Q283=MesCiclo,InicioCiclo,$Q283+MOD(2-WEEKDAY($Q283),7))+13),1,IF(ISNUMBER($I283),$I283,$W283)))</f>
        <v/>
      </c>
      <c r="Y283" s="63">
        <f>IF($T283="","",IF(AND(ISNUMBER($F283),$F283&lt;=IF($Q283=MesCiclo,InicioCiclo,$Q283+MOD(2-WEEKDAY($Q283),7))+20),1,IF(ISNUMBER($J283),$J283,$X283)))</f>
        <v/>
      </c>
      <c r="Z283" s="63">
        <f>IF($T283="","",IF(AND(ISNUMBER($F283),$F283&lt;=IF($Q283=MesCiclo,InicioCiclo,$Q283+MOD(2-WEEKDAY($Q283),7))+27),1,IF(ISNUMBER($K283),$K283,$Y283)))</f>
        <v/>
      </c>
      <c r="AA283" s="63">
        <f>IF($T283="","",IF(AND(ISNUMBER($F283),$F283&lt;=IF($Q283=MesCiclo,InicioCiclo,$Q283+MOD(2-WEEKDAY($Q283),7))+6),1,IF(N($U283)&gt;0,AVERAGEIFS($W$5:$W$1000,$S$5:$S$1000,ROW(),$T$5:$T$1000,"Sub"),$W283)))</f>
        <v/>
      </c>
      <c r="AB283" s="63">
        <f>IF($T283="","",IF(AND(ISNUMBER($F283),$F283&lt;=IF($Q283=MesCiclo,InicioCiclo,$Q283+MOD(2-WEEKDAY($Q283),7))+13),1,IF(N($U283)&gt;0,AVERAGEIFS($X$5:$X$1000,$S$5:$S$1000,ROW(),$T$5:$T$1000,"Sub"),$X283)))</f>
        <v/>
      </c>
      <c r="AC283" s="63">
        <f>IF($T283="","",IF(AND(ISNUMBER($F283),$F283&lt;=IF($Q283=MesCiclo,InicioCiclo,$Q283+MOD(2-WEEKDAY($Q283),7))+20),1,IF(N($U283)&gt;0,AVERAGEIFS($Y$5:$Y$1000,$S$5:$S$1000,ROW(),$T$5:$T$1000,"Sub"),$Y283)))</f>
        <v/>
      </c>
      <c r="AD283" s="63">
        <f>IF($T283="","",IF(AND(ISNUMBER($F283),$F283&lt;=IF($Q283=MesCiclo,InicioCiclo,$Q283+MOD(2-WEEKDAY($Q283),7))+27),1,IF(N($U283)&gt;0,AVERAGEIFS($Z$5:$Z$1000,$S$5:$S$1000,ROW(),$T$5:$T$1000,"Sub"),$Z283)))</f>
        <v/>
      </c>
      <c r="AE283" s="63">
        <f>IF($T283&lt;&gt;"Macro","",IF(COUNTIFS($Q$5:$Q$1000,$Q283,$T$5:$T$1000,"Macro",$G$5:$G$1000,"&gt;0")=0,1/COUNTIFS($Q$5:$Q$1000,$Q283,$T$5:$T$1000,"Macro"),IF(AND(ISNUMBER($G283),N($G283)&gt;0),$G283,SUMIFS($G$5:$G$1000,$Q$5:$Q$1000,$Q283,$T$5:$T$1000,"Macro")/COUNTIFS($Q$5:$Q$1000,$Q283,$T$5:$T$1000,"Macro",$G$5:$G$1000,"&gt;0"))/(COUNTIFS($Q$5:$Q$1000,$Q283,$T$5:$T$1000,"Macro")*SUMIFS($G$5:$G$1000,$Q$5:$Q$1000,$Q283,$T$5:$T$1000,"Macro")/COUNTIFS($Q$5:$Q$1000,$Q283,$T$5:$T$1000,"Macro",$G$5:$G$1000,"&gt;0"))))</f>
        <v/>
      </c>
    </row>
    <row r="284">
      <c r="A284" s="55">
        <f>IF(NOT((COUNTA($B284:$K284)+COUNTA($O284))&gt;0),"",IF($T284="Macro",COUNTIFS($T$5:$T284,"Macro",$Q$5:$Q284,$Q284),IF(N($S284)=0,"?",COUNTIFS(INDEX($T$5:$T$1000,1):INDEX($T$5:$T$1000,$S284-4),"Macro",INDEX($Q$5:$Q$1000,1):INDEX($Q$5:$Q$1000,$S284-4),INDEX($Q$5:$Q$1000,$S284-4))&amp;"."&amp;COUNTIFS($S$5:$S284,$S284,$T$5:$T284,"Sub"))))</f>
        <v/>
      </c>
      <c r="B284" s="56" t="n"/>
      <c r="C284" s="57" t="n"/>
      <c r="D284" s="58" t="n"/>
      <c r="E284" s="58" t="n"/>
      <c r="F284" s="58" t="n"/>
      <c r="G284" s="59" t="n"/>
      <c r="H284" s="59" t="n"/>
      <c r="I284" s="59" t="n"/>
      <c r="J284" s="59" t="n"/>
      <c r="K284" s="59" t="n"/>
      <c r="L284" s="60">
        <f>IF(NOT((COUNTA($B284:$K284)+COUNTA($O284))&gt;0),"",IF(ISNUMBER($F284),1,IF(N($U284)&gt;0,AVERAGEIFS($V$5:$V$1000,$S$5:$S$1000,ROW(),$T$5:$T$1000,"Sub"),$V284)))</f>
        <v/>
      </c>
      <c r="M284" s="55">
        <f>IF($L284="","",IF($L284&gt;=1,"Completado",IF($L284&gt;0,"En curso","Pendiente")))</f>
        <v/>
      </c>
      <c r="N284" s="55">
        <f>IF(NOT((COUNTA($B284:$K284)+COUNTA($O284))&gt;0),"",IF(ISNUMBER($F284),IF(AND(ISNUMBER($E284),$F284&gt;$E284),"Cumplida con "&amp;($F284-$E284)&amp;IF($F284-$E284=1," día"," días")&amp;" de retraso","Cumplida"),IF(N($L284)&gt;=1,"Cumplida",IF(NOT(ISNUMBER($E284)),"Sin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plazo")))))))</f>
        <v/>
      </c>
      <c r="O284" s="57" t="n"/>
      <c r="P284" s="61">
        <f>IF(NOT((COUNTA($B284:$K284)+COUNTA($O284))&gt;0),"",IF((IF($C284="","Falta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",""))="","✔ OK","⚠ "&amp;LEFT(IF($C284="","Falta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",""),LEN(IF($C284="","Falta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",""))-3)))</f>
        <v/>
      </c>
      <c r="Q284" s="62">
        <f>IF(NOT((COUNTA($B284:$K284)+COUNTA($O284))&gt;0),"",IF(AND($T284="Sub",N($S284)&gt;0),IF(ISNUMBER(INDEX($D$5:$D$1000,$S284-4)),DATE(YEAR(INDEX($D$5:$D$1000,$S284-4)),MONTH(INDEX($D$5:$D$1000,$S284-4)),1),IF(ISNUMBER(INDEX($E$5:$E$1000,$S284-4)),DATE(YEAR(INDEX($E$5:$E$1000,$S284-4)),MONTH(INDEX($E$5:$E$1000,$S284-4)),1),MesCiclo)),IF(ISNUMBER($D284),DATE(YEAR($D284),MONTH($D284),1),IF(ISNUMBER($E284),DATE(YEAR($E284),MONTH($E284),1),MesCiclo))))</f>
        <v/>
      </c>
      <c r="R284" s="63">
        <f>IF(OR($Q284="",$Q284&lt;&gt;MesCiclo),"",COUNTIF($Q$5:$Q284,MesCiclo))</f>
        <v/>
      </c>
      <c r="S284" s="63">
        <f>IF($T284="","",IF($T284="Macro",ROW(),IFERROR(LOOKUP(2,1/($T$5:$T284="Macro"),ROW($T$5:$T284)),0)))</f>
        <v/>
      </c>
      <c r="T284" s="63">
        <f>IF(NOT((COUNTA($B284:$K284)+COUNTA($O284))&gt;0),"",IF($B284="Subactividad","Sub","Macro"))</f>
        <v/>
      </c>
      <c r="U284" s="63">
        <f>IF($T284="Macro",COUNTIFS($S$5:$S$1000,ROW(),$T$5:$T$1000,"Sub"),"")</f>
        <v/>
      </c>
      <c r="V284" s="63">
        <f>IF($T284="","",IF(ISNUMBER($F284),1,IFERROR(LOOKUP(2,1/($H284:$K284&lt;&gt;""),$H284:$K284),0)))</f>
        <v/>
      </c>
      <c r="W284" s="63">
        <f>IF($T284="","",IF(AND(ISNUMBER($F284),$F284&lt;=IF($Q284=MesCiclo,InicioCiclo,$Q284+MOD(2-WEEKDAY($Q284),7))+6),1,IF(ISNUMBER($H284),$H284,0)))</f>
        <v/>
      </c>
      <c r="X284" s="63">
        <f>IF($T284="","",IF(AND(ISNUMBER($F284),$F284&lt;=IF($Q284=MesCiclo,InicioCiclo,$Q284+MOD(2-WEEKDAY($Q284),7))+13),1,IF(ISNUMBER($I284),$I284,$W284)))</f>
        <v/>
      </c>
      <c r="Y284" s="63">
        <f>IF($T284="","",IF(AND(ISNUMBER($F284),$F284&lt;=IF($Q284=MesCiclo,InicioCiclo,$Q284+MOD(2-WEEKDAY($Q284),7))+20),1,IF(ISNUMBER($J284),$J284,$X284)))</f>
        <v/>
      </c>
      <c r="Z284" s="63">
        <f>IF($T284="","",IF(AND(ISNUMBER($F284),$F284&lt;=IF($Q284=MesCiclo,InicioCiclo,$Q284+MOD(2-WEEKDAY($Q284),7))+27),1,IF(ISNUMBER($K284),$K284,$Y284)))</f>
        <v/>
      </c>
      <c r="AA284" s="63">
        <f>IF($T284="","",IF(AND(ISNUMBER($F284),$F284&lt;=IF($Q284=MesCiclo,InicioCiclo,$Q284+MOD(2-WEEKDAY($Q284),7))+6),1,IF(N($U284)&gt;0,AVERAGEIFS($W$5:$W$1000,$S$5:$S$1000,ROW(),$T$5:$T$1000,"Sub"),$W284)))</f>
        <v/>
      </c>
      <c r="AB284" s="63">
        <f>IF($T284="","",IF(AND(ISNUMBER($F284),$F284&lt;=IF($Q284=MesCiclo,InicioCiclo,$Q284+MOD(2-WEEKDAY($Q284),7))+13),1,IF(N($U284)&gt;0,AVERAGEIFS($X$5:$X$1000,$S$5:$S$1000,ROW(),$T$5:$T$1000,"Sub"),$X284)))</f>
        <v/>
      </c>
      <c r="AC284" s="63">
        <f>IF($T284="","",IF(AND(ISNUMBER($F284),$F284&lt;=IF($Q284=MesCiclo,InicioCiclo,$Q284+MOD(2-WEEKDAY($Q284),7))+20),1,IF(N($U284)&gt;0,AVERAGEIFS($Y$5:$Y$1000,$S$5:$S$1000,ROW(),$T$5:$T$1000,"Sub"),$Y284)))</f>
        <v/>
      </c>
      <c r="AD284" s="63">
        <f>IF($T284="","",IF(AND(ISNUMBER($F284),$F284&lt;=IF($Q284=MesCiclo,InicioCiclo,$Q284+MOD(2-WEEKDAY($Q284),7))+27),1,IF(N($U284)&gt;0,AVERAGEIFS($Z$5:$Z$1000,$S$5:$S$1000,ROW(),$T$5:$T$1000,"Sub"),$Z284)))</f>
        <v/>
      </c>
      <c r="AE284" s="63">
        <f>IF($T284&lt;&gt;"Macro","",IF(COUNTIFS($Q$5:$Q$1000,$Q284,$T$5:$T$1000,"Macro",$G$5:$G$1000,"&gt;0")=0,1/COUNTIFS($Q$5:$Q$1000,$Q284,$T$5:$T$1000,"Macro"),IF(AND(ISNUMBER($G284),N($G284)&gt;0),$G284,SUMIFS($G$5:$G$1000,$Q$5:$Q$1000,$Q284,$T$5:$T$1000,"Macro")/COUNTIFS($Q$5:$Q$1000,$Q284,$T$5:$T$1000,"Macro",$G$5:$G$1000,"&gt;0"))/(COUNTIFS($Q$5:$Q$1000,$Q284,$T$5:$T$1000,"Macro")*SUMIFS($G$5:$G$1000,$Q$5:$Q$1000,$Q284,$T$5:$T$1000,"Macro")/COUNTIFS($Q$5:$Q$1000,$Q284,$T$5:$T$1000,"Macro",$G$5:$G$1000,"&gt;0"))))</f>
        <v/>
      </c>
    </row>
    <row r="285">
      <c r="A285" s="55">
        <f>IF(NOT((COUNTA($B285:$K285)+COUNTA($O285))&gt;0),"",IF($T285="Macro",COUNTIFS($T$5:$T285,"Macro",$Q$5:$Q285,$Q285),IF(N($S285)=0,"?",COUNTIFS(INDEX($T$5:$T$1000,1):INDEX($T$5:$T$1000,$S285-4),"Macro",INDEX($Q$5:$Q$1000,1):INDEX($Q$5:$Q$1000,$S285-4),INDEX($Q$5:$Q$1000,$S285-4))&amp;"."&amp;COUNTIFS($S$5:$S285,$S285,$T$5:$T285,"Sub"))))</f>
        <v/>
      </c>
      <c r="B285" s="56" t="n"/>
      <c r="C285" s="57" t="n"/>
      <c r="D285" s="58" t="n"/>
      <c r="E285" s="58" t="n"/>
      <c r="F285" s="58" t="n"/>
      <c r="G285" s="59" t="n"/>
      <c r="H285" s="59" t="n"/>
      <c r="I285" s="59" t="n"/>
      <c r="J285" s="59" t="n"/>
      <c r="K285" s="59" t="n"/>
      <c r="L285" s="60">
        <f>IF(NOT((COUNTA($B285:$K285)+COUNTA($O285))&gt;0),"",IF(ISNUMBER($F285),1,IF(N($U285)&gt;0,AVERAGEIFS($V$5:$V$1000,$S$5:$S$1000,ROW(),$T$5:$T$1000,"Sub"),$V285)))</f>
        <v/>
      </c>
      <c r="M285" s="55">
        <f>IF($L285="","",IF($L285&gt;=1,"Completado",IF($L285&gt;0,"En curso","Pendiente")))</f>
        <v/>
      </c>
      <c r="N285" s="55">
        <f>IF(NOT((COUNTA($B285:$K285)+COUNTA($O285))&gt;0),"",IF(ISNUMBER($F285),IF(AND(ISNUMBER($E285),$F285&gt;$E285),"Cumplida con "&amp;($F285-$E285)&amp;IF($F285-$E285=1," día"," días")&amp;" de retraso","Cumplida"),IF(N($L285)&gt;=1,"Cumplida",IF(NOT(ISNUMBER($E285)),"Sin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plazo")))))))</f>
        <v/>
      </c>
      <c r="O285" s="57" t="n"/>
      <c r="P285" s="61">
        <f>IF(NOT((COUNTA($B285:$K285)+COUNTA($O285))&gt;0),"",IF((IF($C285="","Falta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",""))="","✔ OK","⚠ "&amp;LEFT(IF($C285="","Falta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",""),LEN(IF($C285="","Falta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",""))-3)))</f>
        <v/>
      </c>
      <c r="Q285" s="62">
        <f>IF(NOT((COUNTA($B285:$K285)+COUNTA($O285))&gt;0),"",IF(AND($T285="Sub",N($S285)&gt;0),IF(ISNUMBER(INDEX($D$5:$D$1000,$S285-4)),DATE(YEAR(INDEX($D$5:$D$1000,$S285-4)),MONTH(INDEX($D$5:$D$1000,$S285-4)),1),IF(ISNUMBER(INDEX($E$5:$E$1000,$S285-4)),DATE(YEAR(INDEX($E$5:$E$1000,$S285-4)),MONTH(INDEX($E$5:$E$1000,$S285-4)),1),MesCiclo)),IF(ISNUMBER($D285),DATE(YEAR($D285),MONTH($D285),1),IF(ISNUMBER($E285),DATE(YEAR($E285),MONTH($E285),1),MesCiclo))))</f>
        <v/>
      </c>
      <c r="R285" s="63">
        <f>IF(OR($Q285="",$Q285&lt;&gt;MesCiclo),"",COUNTIF($Q$5:$Q285,MesCiclo))</f>
        <v/>
      </c>
      <c r="S285" s="63">
        <f>IF($T285="","",IF($T285="Macro",ROW(),IFERROR(LOOKUP(2,1/($T$5:$T285="Macro"),ROW($T$5:$T285)),0)))</f>
        <v/>
      </c>
      <c r="T285" s="63">
        <f>IF(NOT((COUNTA($B285:$K285)+COUNTA($O285))&gt;0),"",IF($B285="Subactividad","Sub","Macro"))</f>
        <v/>
      </c>
      <c r="U285" s="63">
        <f>IF($T285="Macro",COUNTIFS($S$5:$S$1000,ROW(),$T$5:$T$1000,"Sub"),"")</f>
        <v/>
      </c>
      <c r="V285" s="63">
        <f>IF($T285="","",IF(ISNUMBER($F285),1,IFERROR(LOOKUP(2,1/($H285:$K285&lt;&gt;""),$H285:$K285),0)))</f>
        <v/>
      </c>
      <c r="W285" s="63">
        <f>IF($T285="","",IF(AND(ISNUMBER($F285),$F285&lt;=IF($Q285=MesCiclo,InicioCiclo,$Q285+MOD(2-WEEKDAY($Q285),7))+6),1,IF(ISNUMBER($H285),$H285,0)))</f>
        <v/>
      </c>
      <c r="X285" s="63">
        <f>IF($T285="","",IF(AND(ISNUMBER($F285),$F285&lt;=IF($Q285=MesCiclo,InicioCiclo,$Q285+MOD(2-WEEKDAY($Q285),7))+13),1,IF(ISNUMBER($I285),$I285,$W285)))</f>
        <v/>
      </c>
      <c r="Y285" s="63">
        <f>IF($T285="","",IF(AND(ISNUMBER($F285),$F285&lt;=IF($Q285=MesCiclo,InicioCiclo,$Q285+MOD(2-WEEKDAY($Q285),7))+20),1,IF(ISNUMBER($J285),$J285,$X285)))</f>
        <v/>
      </c>
      <c r="Z285" s="63">
        <f>IF($T285="","",IF(AND(ISNUMBER($F285),$F285&lt;=IF($Q285=MesCiclo,InicioCiclo,$Q285+MOD(2-WEEKDAY($Q285),7))+27),1,IF(ISNUMBER($K285),$K285,$Y285)))</f>
        <v/>
      </c>
      <c r="AA285" s="63">
        <f>IF($T285="","",IF(AND(ISNUMBER($F285),$F285&lt;=IF($Q285=MesCiclo,InicioCiclo,$Q285+MOD(2-WEEKDAY($Q285),7))+6),1,IF(N($U285)&gt;0,AVERAGEIFS($W$5:$W$1000,$S$5:$S$1000,ROW(),$T$5:$T$1000,"Sub"),$W285)))</f>
        <v/>
      </c>
      <c r="AB285" s="63">
        <f>IF($T285="","",IF(AND(ISNUMBER($F285),$F285&lt;=IF($Q285=MesCiclo,InicioCiclo,$Q285+MOD(2-WEEKDAY($Q285),7))+13),1,IF(N($U285)&gt;0,AVERAGEIFS($X$5:$X$1000,$S$5:$S$1000,ROW(),$T$5:$T$1000,"Sub"),$X285)))</f>
        <v/>
      </c>
      <c r="AC285" s="63">
        <f>IF($T285="","",IF(AND(ISNUMBER($F285),$F285&lt;=IF($Q285=MesCiclo,InicioCiclo,$Q285+MOD(2-WEEKDAY($Q285),7))+20),1,IF(N($U285)&gt;0,AVERAGEIFS($Y$5:$Y$1000,$S$5:$S$1000,ROW(),$T$5:$T$1000,"Sub"),$Y285)))</f>
        <v/>
      </c>
      <c r="AD285" s="63">
        <f>IF($T285="","",IF(AND(ISNUMBER($F285),$F285&lt;=IF($Q285=MesCiclo,InicioCiclo,$Q285+MOD(2-WEEKDAY($Q285),7))+27),1,IF(N($U285)&gt;0,AVERAGEIFS($Z$5:$Z$1000,$S$5:$S$1000,ROW(),$T$5:$T$1000,"Sub"),$Z285)))</f>
        <v/>
      </c>
      <c r="AE285" s="63">
        <f>IF($T285&lt;&gt;"Macro","",IF(COUNTIFS($Q$5:$Q$1000,$Q285,$T$5:$T$1000,"Macro",$G$5:$G$1000,"&gt;0")=0,1/COUNTIFS($Q$5:$Q$1000,$Q285,$T$5:$T$1000,"Macro"),IF(AND(ISNUMBER($G285),N($G285)&gt;0),$G285,SUMIFS($G$5:$G$1000,$Q$5:$Q$1000,$Q285,$T$5:$T$1000,"Macro")/COUNTIFS($Q$5:$Q$1000,$Q285,$T$5:$T$1000,"Macro",$G$5:$G$1000,"&gt;0"))/(COUNTIFS($Q$5:$Q$1000,$Q285,$T$5:$T$1000,"Macro")*SUMIFS($G$5:$G$1000,$Q$5:$Q$1000,$Q285,$T$5:$T$1000,"Macro")/COUNTIFS($Q$5:$Q$1000,$Q285,$T$5:$T$1000,"Macro",$G$5:$G$1000,"&gt;0"))))</f>
        <v/>
      </c>
    </row>
    <row r="286">
      <c r="A286" s="55">
        <f>IF(NOT((COUNTA($B286:$K286)+COUNTA($O286))&gt;0),"",IF($T286="Macro",COUNTIFS($T$5:$T286,"Macro",$Q$5:$Q286,$Q286),IF(N($S286)=0,"?",COUNTIFS(INDEX($T$5:$T$1000,1):INDEX($T$5:$T$1000,$S286-4),"Macro",INDEX($Q$5:$Q$1000,1):INDEX($Q$5:$Q$1000,$S286-4),INDEX($Q$5:$Q$1000,$S286-4))&amp;"."&amp;COUNTIFS($S$5:$S286,$S286,$T$5:$T286,"Sub"))))</f>
        <v/>
      </c>
      <c r="B286" s="56" t="n"/>
      <c r="C286" s="57" t="n"/>
      <c r="D286" s="58" t="n"/>
      <c r="E286" s="58" t="n"/>
      <c r="F286" s="58" t="n"/>
      <c r="G286" s="59" t="n"/>
      <c r="H286" s="59" t="n"/>
      <c r="I286" s="59" t="n"/>
      <c r="J286" s="59" t="n"/>
      <c r="K286" s="59" t="n"/>
      <c r="L286" s="60">
        <f>IF(NOT((COUNTA($B286:$K286)+COUNTA($O286))&gt;0),"",IF(ISNUMBER($F286),1,IF(N($U286)&gt;0,AVERAGEIFS($V$5:$V$1000,$S$5:$S$1000,ROW(),$T$5:$T$1000,"Sub"),$V286)))</f>
        <v/>
      </c>
      <c r="M286" s="55">
        <f>IF($L286="","",IF($L286&gt;=1,"Completado",IF($L286&gt;0,"En curso","Pendiente")))</f>
        <v/>
      </c>
      <c r="N286" s="55">
        <f>IF(NOT((COUNTA($B286:$K286)+COUNTA($O286))&gt;0),"",IF(ISNUMBER($F286),IF(AND(ISNUMBER($E286),$F286&gt;$E286),"Cumplida con "&amp;($F286-$E286)&amp;IF($F286-$E286=1," día"," días")&amp;" de retraso","Cumplida"),IF(N($L286)&gt;=1,"Cumplida",IF(NOT(ISNUMBER($E286)),"Sin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plazo")))))))</f>
        <v/>
      </c>
      <c r="O286" s="57" t="n"/>
      <c r="P286" s="61">
        <f>IF(NOT((COUNTA($B286:$K286)+COUNTA($O286))&gt;0),"",IF((IF($C286="","Falta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",""))="","✔ OK","⚠ "&amp;LEFT(IF($C286="","Falta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",""),LEN(IF($C286="","Falta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",""))-3)))</f>
        <v/>
      </c>
      <c r="Q286" s="62">
        <f>IF(NOT((COUNTA($B286:$K286)+COUNTA($O286))&gt;0),"",IF(AND($T286="Sub",N($S286)&gt;0),IF(ISNUMBER(INDEX($D$5:$D$1000,$S286-4)),DATE(YEAR(INDEX($D$5:$D$1000,$S286-4)),MONTH(INDEX($D$5:$D$1000,$S286-4)),1),IF(ISNUMBER(INDEX($E$5:$E$1000,$S286-4)),DATE(YEAR(INDEX($E$5:$E$1000,$S286-4)),MONTH(INDEX($E$5:$E$1000,$S286-4)),1),MesCiclo)),IF(ISNUMBER($D286),DATE(YEAR($D286),MONTH($D286),1),IF(ISNUMBER($E286),DATE(YEAR($E286),MONTH($E286),1),MesCiclo))))</f>
        <v/>
      </c>
      <c r="R286" s="63">
        <f>IF(OR($Q286="",$Q286&lt;&gt;MesCiclo),"",COUNTIF($Q$5:$Q286,MesCiclo))</f>
        <v/>
      </c>
      <c r="S286" s="63">
        <f>IF($T286="","",IF($T286="Macro",ROW(),IFERROR(LOOKUP(2,1/($T$5:$T286="Macro"),ROW($T$5:$T286)),0)))</f>
        <v/>
      </c>
      <c r="T286" s="63">
        <f>IF(NOT((COUNTA($B286:$K286)+COUNTA($O286))&gt;0),"",IF($B286="Subactividad","Sub","Macro"))</f>
        <v/>
      </c>
      <c r="U286" s="63">
        <f>IF($T286="Macro",COUNTIFS($S$5:$S$1000,ROW(),$T$5:$T$1000,"Sub"),"")</f>
        <v/>
      </c>
      <c r="V286" s="63">
        <f>IF($T286="","",IF(ISNUMBER($F286),1,IFERROR(LOOKUP(2,1/($H286:$K286&lt;&gt;""),$H286:$K286),0)))</f>
        <v/>
      </c>
      <c r="W286" s="63">
        <f>IF($T286="","",IF(AND(ISNUMBER($F286),$F286&lt;=IF($Q286=MesCiclo,InicioCiclo,$Q286+MOD(2-WEEKDAY($Q286),7))+6),1,IF(ISNUMBER($H286),$H286,0)))</f>
        <v/>
      </c>
      <c r="X286" s="63">
        <f>IF($T286="","",IF(AND(ISNUMBER($F286),$F286&lt;=IF($Q286=MesCiclo,InicioCiclo,$Q286+MOD(2-WEEKDAY($Q286),7))+13),1,IF(ISNUMBER($I286),$I286,$W286)))</f>
        <v/>
      </c>
      <c r="Y286" s="63">
        <f>IF($T286="","",IF(AND(ISNUMBER($F286),$F286&lt;=IF($Q286=MesCiclo,InicioCiclo,$Q286+MOD(2-WEEKDAY($Q286),7))+20),1,IF(ISNUMBER($J286),$J286,$X286)))</f>
        <v/>
      </c>
      <c r="Z286" s="63">
        <f>IF($T286="","",IF(AND(ISNUMBER($F286),$F286&lt;=IF($Q286=MesCiclo,InicioCiclo,$Q286+MOD(2-WEEKDAY($Q286),7))+27),1,IF(ISNUMBER($K286),$K286,$Y286)))</f>
        <v/>
      </c>
      <c r="AA286" s="63">
        <f>IF($T286="","",IF(AND(ISNUMBER($F286),$F286&lt;=IF($Q286=MesCiclo,InicioCiclo,$Q286+MOD(2-WEEKDAY($Q286),7))+6),1,IF(N($U286)&gt;0,AVERAGEIFS($W$5:$W$1000,$S$5:$S$1000,ROW(),$T$5:$T$1000,"Sub"),$W286)))</f>
        <v/>
      </c>
      <c r="AB286" s="63">
        <f>IF($T286="","",IF(AND(ISNUMBER($F286),$F286&lt;=IF($Q286=MesCiclo,InicioCiclo,$Q286+MOD(2-WEEKDAY($Q286),7))+13),1,IF(N($U286)&gt;0,AVERAGEIFS($X$5:$X$1000,$S$5:$S$1000,ROW(),$T$5:$T$1000,"Sub"),$X286)))</f>
        <v/>
      </c>
      <c r="AC286" s="63">
        <f>IF($T286="","",IF(AND(ISNUMBER($F286),$F286&lt;=IF($Q286=MesCiclo,InicioCiclo,$Q286+MOD(2-WEEKDAY($Q286),7))+20),1,IF(N($U286)&gt;0,AVERAGEIFS($Y$5:$Y$1000,$S$5:$S$1000,ROW(),$T$5:$T$1000,"Sub"),$Y286)))</f>
        <v/>
      </c>
      <c r="AD286" s="63">
        <f>IF($T286="","",IF(AND(ISNUMBER($F286),$F286&lt;=IF($Q286=MesCiclo,InicioCiclo,$Q286+MOD(2-WEEKDAY($Q286),7))+27),1,IF(N($U286)&gt;0,AVERAGEIFS($Z$5:$Z$1000,$S$5:$S$1000,ROW(),$T$5:$T$1000,"Sub"),$Z286)))</f>
        <v/>
      </c>
      <c r="AE286" s="63">
        <f>IF($T286&lt;&gt;"Macro","",IF(COUNTIFS($Q$5:$Q$1000,$Q286,$T$5:$T$1000,"Macro",$G$5:$G$1000,"&gt;0")=0,1/COUNTIFS($Q$5:$Q$1000,$Q286,$T$5:$T$1000,"Macro"),IF(AND(ISNUMBER($G286),N($G286)&gt;0),$G286,SUMIFS($G$5:$G$1000,$Q$5:$Q$1000,$Q286,$T$5:$T$1000,"Macro")/COUNTIFS($Q$5:$Q$1000,$Q286,$T$5:$T$1000,"Macro",$G$5:$G$1000,"&gt;0"))/(COUNTIFS($Q$5:$Q$1000,$Q286,$T$5:$T$1000,"Macro")*SUMIFS($G$5:$G$1000,$Q$5:$Q$1000,$Q286,$T$5:$T$1000,"Macro")/COUNTIFS($Q$5:$Q$1000,$Q286,$T$5:$T$1000,"Macro",$G$5:$G$1000,"&gt;0"))))</f>
        <v/>
      </c>
    </row>
    <row r="287">
      <c r="A287" s="55">
        <f>IF(NOT((COUNTA($B287:$K287)+COUNTA($O287))&gt;0),"",IF($T287="Macro",COUNTIFS($T$5:$T287,"Macro",$Q$5:$Q287,$Q287),IF(N($S287)=0,"?",COUNTIFS(INDEX($T$5:$T$1000,1):INDEX($T$5:$T$1000,$S287-4),"Macro",INDEX($Q$5:$Q$1000,1):INDEX($Q$5:$Q$1000,$S287-4),INDEX($Q$5:$Q$1000,$S287-4))&amp;"."&amp;COUNTIFS($S$5:$S287,$S287,$T$5:$T287,"Sub"))))</f>
        <v/>
      </c>
      <c r="B287" s="56" t="n"/>
      <c r="C287" s="57" t="n"/>
      <c r="D287" s="58" t="n"/>
      <c r="E287" s="58" t="n"/>
      <c r="F287" s="58" t="n"/>
      <c r="G287" s="59" t="n"/>
      <c r="H287" s="59" t="n"/>
      <c r="I287" s="59" t="n"/>
      <c r="J287" s="59" t="n"/>
      <c r="K287" s="59" t="n"/>
      <c r="L287" s="60">
        <f>IF(NOT((COUNTA($B287:$K287)+COUNTA($O287))&gt;0),"",IF(ISNUMBER($F287),1,IF(N($U287)&gt;0,AVERAGEIFS($V$5:$V$1000,$S$5:$S$1000,ROW(),$T$5:$T$1000,"Sub"),$V287)))</f>
        <v/>
      </c>
      <c r="M287" s="55">
        <f>IF($L287="","",IF($L287&gt;=1,"Completado",IF($L287&gt;0,"En curso","Pendiente")))</f>
        <v/>
      </c>
      <c r="N287" s="55">
        <f>IF(NOT((COUNTA($B287:$K287)+COUNTA($O287))&gt;0),"",IF(ISNUMBER($F287),IF(AND(ISNUMBER($E287),$F287&gt;$E287),"Cumplida con "&amp;($F287-$E287)&amp;IF($F287-$E287=1," día"," días")&amp;" de retraso","Cumplida"),IF(N($L287)&gt;=1,"Cumplida",IF(NOT(ISNUMBER($E287)),"Sin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plazo")))))))</f>
        <v/>
      </c>
      <c r="O287" s="57" t="n"/>
      <c r="P287" s="61">
        <f>IF(NOT((COUNTA($B287:$K287)+COUNTA($O287))&gt;0),"",IF((IF($C287="","Falta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",""))="","✔ OK","⚠ "&amp;LEFT(IF($C287="","Falta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",""),LEN(IF($C287="","Falta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",""))-3)))</f>
        <v/>
      </c>
      <c r="Q287" s="62">
        <f>IF(NOT((COUNTA($B287:$K287)+COUNTA($O287))&gt;0),"",IF(AND($T287="Sub",N($S287)&gt;0),IF(ISNUMBER(INDEX($D$5:$D$1000,$S287-4)),DATE(YEAR(INDEX($D$5:$D$1000,$S287-4)),MONTH(INDEX($D$5:$D$1000,$S287-4)),1),IF(ISNUMBER(INDEX($E$5:$E$1000,$S287-4)),DATE(YEAR(INDEX($E$5:$E$1000,$S287-4)),MONTH(INDEX($E$5:$E$1000,$S287-4)),1),MesCiclo)),IF(ISNUMBER($D287),DATE(YEAR($D287),MONTH($D287),1),IF(ISNUMBER($E287),DATE(YEAR($E287),MONTH($E287),1),MesCiclo))))</f>
        <v/>
      </c>
      <c r="R287" s="63">
        <f>IF(OR($Q287="",$Q287&lt;&gt;MesCiclo),"",COUNTIF($Q$5:$Q287,MesCiclo))</f>
        <v/>
      </c>
      <c r="S287" s="63">
        <f>IF($T287="","",IF($T287="Macro",ROW(),IFERROR(LOOKUP(2,1/($T$5:$T287="Macro"),ROW($T$5:$T287)),0)))</f>
        <v/>
      </c>
      <c r="T287" s="63">
        <f>IF(NOT((COUNTA($B287:$K287)+COUNTA($O287))&gt;0),"",IF($B287="Subactividad","Sub","Macro"))</f>
        <v/>
      </c>
      <c r="U287" s="63">
        <f>IF($T287="Macro",COUNTIFS($S$5:$S$1000,ROW(),$T$5:$T$1000,"Sub"),"")</f>
        <v/>
      </c>
      <c r="V287" s="63">
        <f>IF($T287="","",IF(ISNUMBER($F287),1,IFERROR(LOOKUP(2,1/($H287:$K287&lt;&gt;""),$H287:$K287),0)))</f>
        <v/>
      </c>
      <c r="W287" s="63">
        <f>IF($T287="","",IF(AND(ISNUMBER($F287),$F287&lt;=IF($Q287=MesCiclo,InicioCiclo,$Q287+MOD(2-WEEKDAY($Q287),7))+6),1,IF(ISNUMBER($H287),$H287,0)))</f>
        <v/>
      </c>
      <c r="X287" s="63">
        <f>IF($T287="","",IF(AND(ISNUMBER($F287),$F287&lt;=IF($Q287=MesCiclo,InicioCiclo,$Q287+MOD(2-WEEKDAY($Q287),7))+13),1,IF(ISNUMBER($I287),$I287,$W287)))</f>
        <v/>
      </c>
      <c r="Y287" s="63">
        <f>IF($T287="","",IF(AND(ISNUMBER($F287),$F287&lt;=IF($Q287=MesCiclo,InicioCiclo,$Q287+MOD(2-WEEKDAY($Q287),7))+20),1,IF(ISNUMBER($J287),$J287,$X287)))</f>
        <v/>
      </c>
      <c r="Z287" s="63">
        <f>IF($T287="","",IF(AND(ISNUMBER($F287),$F287&lt;=IF($Q287=MesCiclo,InicioCiclo,$Q287+MOD(2-WEEKDAY($Q287),7))+27),1,IF(ISNUMBER($K287),$K287,$Y287)))</f>
        <v/>
      </c>
      <c r="AA287" s="63">
        <f>IF($T287="","",IF(AND(ISNUMBER($F287),$F287&lt;=IF($Q287=MesCiclo,InicioCiclo,$Q287+MOD(2-WEEKDAY($Q287),7))+6),1,IF(N($U287)&gt;0,AVERAGEIFS($W$5:$W$1000,$S$5:$S$1000,ROW(),$T$5:$T$1000,"Sub"),$W287)))</f>
        <v/>
      </c>
      <c r="AB287" s="63">
        <f>IF($T287="","",IF(AND(ISNUMBER($F287),$F287&lt;=IF($Q287=MesCiclo,InicioCiclo,$Q287+MOD(2-WEEKDAY($Q287),7))+13),1,IF(N($U287)&gt;0,AVERAGEIFS($X$5:$X$1000,$S$5:$S$1000,ROW(),$T$5:$T$1000,"Sub"),$X287)))</f>
        <v/>
      </c>
      <c r="AC287" s="63">
        <f>IF($T287="","",IF(AND(ISNUMBER($F287),$F287&lt;=IF($Q287=MesCiclo,InicioCiclo,$Q287+MOD(2-WEEKDAY($Q287),7))+20),1,IF(N($U287)&gt;0,AVERAGEIFS($Y$5:$Y$1000,$S$5:$S$1000,ROW(),$T$5:$T$1000,"Sub"),$Y287)))</f>
        <v/>
      </c>
      <c r="AD287" s="63">
        <f>IF($T287="","",IF(AND(ISNUMBER($F287),$F287&lt;=IF($Q287=MesCiclo,InicioCiclo,$Q287+MOD(2-WEEKDAY($Q287),7))+27),1,IF(N($U287)&gt;0,AVERAGEIFS($Z$5:$Z$1000,$S$5:$S$1000,ROW(),$T$5:$T$1000,"Sub"),$Z287)))</f>
        <v/>
      </c>
      <c r="AE287" s="63">
        <f>IF($T287&lt;&gt;"Macro","",IF(COUNTIFS($Q$5:$Q$1000,$Q287,$T$5:$T$1000,"Macro",$G$5:$G$1000,"&gt;0")=0,1/COUNTIFS($Q$5:$Q$1000,$Q287,$T$5:$T$1000,"Macro"),IF(AND(ISNUMBER($G287),N($G287)&gt;0),$G287,SUMIFS($G$5:$G$1000,$Q$5:$Q$1000,$Q287,$T$5:$T$1000,"Macro")/COUNTIFS($Q$5:$Q$1000,$Q287,$T$5:$T$1000,"Macro",$G$5:$G$1000,"&gt;0"))/(COUNTIFS($Q$5:$Q$1000,$Q287,$T$5:$T$1000,"Macro")*SUMIFS($G$5:$G$1000,$Q$5:$Q$1000,$Q287,$T$5:$T$1000,"Macro")/COUNTIFS($Q$5:$Q$1000,$Q287,$T$5:$T$1000,"Macro",$G$5:$G$1000,"&gt;0"))))</f>
        <v/>
      </c>
    </row>
    <row r="288">
      <c r="A288" s="55">
        <f>IF(NOT((COUNTA($B288:$K288)+COUNTA($O288))&gt;0),"",IF($T288="Macro",COUNTIFS($T$5:$T288,"Macro",$Q$5:$Q288,$Q288),IF(N($S288)=0,"?",COUNTIFS(INDEX($T$5:$T$1000,1):INDEX($T$5:$T$1000,$S288-4),"Macro",INDEX($Q$5:$Q$1000,1):INDEX($Q$5:$Q$1000,$S288-4),INDEX($Q$5:$Q$1000,$S288-4))&amp;"."&amp;COUNTIFS($S$5:$S288,$S288,$T$5:$T288,"Sub"))))</f>
        <v/>
      </c>
      <c r="B288" s="56" t="n"/>
      <c r="C288" s="57" t="n"/>
      <c r="D288" s="58" t="n"/>
      <c r="E288" s="58" t="n"/>
      <c r="F288" s="58" t="n"/>
      <c r="G288" s="59" t="n"/>
      <c r="H288" s="59" t="n"/>
      <c r="I288" s="59" t="n"/>
      <c r="J288" s="59" t="n"/>
      <c r="K288" s="59" t="n"/>
      <c r="L288" s="60">
        <f>IF(NOT((COUNTA($B288:$K288)+COUNTA($O288))&gt;0),"",IF(ISNUMBER($F288),1,IF(N($U288)&gt;0,AVERAGEIFS($V$5:$V$1000,$S$5:$S$1000,ROW(),$T$5:$T$1000,"Sub"),$V288)))</f>
        <v/>
      </c>
      <c r="M288" s="55">
        <f>IF($L288="","",IF($L288&gt;=1,"Completado",IF($L288&gt;0,"En curso","Pendiente")))</f>
        <v/>
      </c>
      <c r="N288" s="55">
        <f>IF(NOT((COUNTA($B288:$K288)+COUNTA($O288))&gt;0),"",IF(ISNUMBER($F288),IF(AND(ISNUMBER($E288),$F288&gt;$E288),"Cumplida con "&amp;($F288-$E288)&amp;IF($F288-$E288=1," día"," días")&amp;" de retraso","Cumplida"),IF(N($L288)&gt;=1,"Cumplida",IF(NOT(ISNUMBER($E288)),"Sin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plazo")))))))</f>
        <v/>
      </c>
      <c r="O288" s="57" t="n"/>
      <c r="P288" s="61">
        <f>IF(NOT((COUNTA($B288:$K288)+COUNTA($O288))&gt;0),"",IF((IF($C288="","Falta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",""))="","✔ OK","⚠ "&amp;LEFT(IF($C288="","Falta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",""),LEN(IF($C288="","Falta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",""))-3)))</f>
        <v/>
      </c>
      <c r="Q288" s="62">
        <f>IF(NOT((COUNTA($B288:$K288)+COUNTA($O288))&gt;0),"",IF(AND($T288="Sub",N($S288)&gt;0),IF(ISNUMBER(INDEX($D$5:$D$1000,$S288-4)),DATE(YEAR(INDEX($D$5:$D$1000,$S288-4)),MONTH(INDEX($D$5:$D$1000,$S288-4)),1),IF(ISNUMBER(INDEX($E$5:$E$1000,$S288-4)),DATE(YEAR(INDEX($E$5:$E$1000,$S288-4)),MONTH(INDEX($E$5:$E$1000,$S288-4)),1),MesCiclo)),IF(ISNUMBER($D288),DATE(YEAR($D288),MONTH($D288),1),IF(ISNUMBER($E288),DATE(YEAR($E288),MONTH($E288),1),MesCiclo))))</f>
        <v/>
      </c>
      <c r="R288" s="63">
        <f>IF(OR($Q288="",$Q288&lt;&gt;MesCiclo),"",COUNTIF($Q$5:$Q288,MesCiclo))</f>
        <v/>
      </c>
      <c r="S288" s="63">
        <f>IF($T288="","",IF($T288="Macro",ROW(),IFERROR(LOOKUP(2,1/($T$5:$T288="Macro"),ROW($T$5:$T288)),0)))</f>
        <v/>
      </c>
      <c r="T288" s="63">
        <f>IF(NOT((COUNTA($B288:$K288)+COUNTA($O288))&gt;0),"",IF($B288="Subactividad","Sub","Macro"))</f>
        <v/>
      </c>
      <c r="U288" s="63">
        <f>IF($T288="Macro",COUNTIFS($S$5:$S$1000,ROW(),$T$5:$T$1000,"Sub"),"")</f>
        <v/>
      </c>
      <c r="V288" s="63">
        <f>IF($T288="","",IF(ISNUMBER($F288),1,IFERROR(LOOKUP(2,1/($H288:$K288&lt;&gt;""),$H288:$K288),0)))</f>
        <v/>
      </c>
      <c r="W288" s="63">
        <f>IF($T288="","",IF(AND(ISNUMBER($F288),$F288&lt;=IF($Q288=MesCiclo,InicioCiclo,$Q288+MOD(2-WEEKDAY($Q288),7))+6),1,IF(ISNUMBER($H288),$H288,0)))</f>
        <v/>
      </c>
      <c r="X288" s="63">
        <f>IF($T288="","",IF(AND(ISNUMBER($F288),$F288&lt;=IF($Q288=MesCiclo,InicioCiclo,$Q288+MOD(2-WEEKDAY($Q288),7))+13),1,IF(ISNUMBER($I288),$I288,$W288)))</f>
        <v/>
      </c>
      <c r="Y288" s="63">
        <f>IF($T288="","",IF(AND(ISNUMBER($F288),$F288&lt;=IF($Q288=MesCiclo,InicioCiclo,$Q288+MOD(2-WEEKDAY($Q288),7))+20),1,IF(ISNUMBER($J288),$J288,$X288)))</f>
        <v/>
      </c>
      <c r="Z288" s="63">
        <f>IF($T288="","",IF(AND(ISNUMBER($F288),$F288&lt;=IF($Q288=MesCiclo,InicioCiclo,$Q288+MOD(2-WEEKDAY($Q288),7))+27),1,IF(ISNUMBER($K288),$K288,$Y288)))</f>
        <v/>
      </c>
      <c r="AA288" s="63">
        <f>IF($T288="","",IF(AND(ISNUMBER($F288),$F288&lt;=IF($Q288=MesCiclo,InicioCiclo,$Q288+MOD(2-WEEKDAY($Q288),7))+6),1,IF(N($U288)&gt;0,AVERAGEIFS($W$5:$W$1000,$S$5:$S$1000,ROW(),$T$5:$T$1000,"Sub"),$W288)))</f>
        <v/>
      </c>
      <c r="AB288" s="63">
        <f>IF($T288="","",IF(AND(ISNUMBER($F288),$F288&lt;=IF($Q288=MesCiclo,InicioCiclo,$Q288+MOD(2-WEEKDAY($Q288),7))+13),1,IF(N($U288)&gt;0,AVERAGEIFS($X$5:$X$1000,$S$5:$S$1000,ROW(),$T$5:$T$1000,"Sub"),$X288)))</f>
        <v/>
      </c>
      <c r="AC288" s="63">
        <f>IF($T288="","",IF(AND(ISNUMBER($F288),$F288&lt;=IF($Q288=MesCiclo,InicioCiclo,$Q288+MOD(2-WEEKDAY($Q288),7))+20),1,IF(N($U288)&gt;0,AVERAGEIFS($Y$5:$Y$1000,$S$5:$S$1000,ROW(),$T$5:$T$1000,"Sub"),$Y288)))</f>
        <v/>
      </c>
      <c r="AD288" s="63">
        <f>IF($T288="","",IF(AND(ISNUMBER($F288),$F288&lt;=IF($Q288=MesCiclo,InicioCiclo,$Q288+MOD(2-WEEKDAY($Q288),7))+27),1,IF(N($U288)&gt;0,AVERAGEIFS($Z$5:$Z$1000,$S$5:$S$1000,ROW(),$T$5:$T$1000,"Sub"),$Z288)))</f>
        <v/>
      </c>
      <c r="AE288" s="63">
        <f>IF($T288&lt;&gt;"Macro","",IF(COUNTIFS($Q$5:$Q$1000,$Q288,$T$5:$T$1000,"Macro",$G$5:$G$1000,"&gt;0")=0,1/COUNTIFS($Q$5:$Q$1000,$Q288,$T$5:$T$1000,"Macro"),IF(AND(ISNUMBER($G288),N($G288)&gt;0),$G288,SUMIFS($G$5:$G$1000,$Q$5:$Q$1000,$Q288,$T$5:$T$1000,"Macro")/COUNTIFS($Q$5:$Q$1000,$Q288,$T$5:$T$1000,"Macro",$G$5:$G$1000,"&gt;0"))/(COUNTIFS($Q$5:$Q$1000,$Q288,$T$5:$T$1000,"Macro")*SUMIFS($G$5:$G$1000,$Q$5:$Q$1000,$Q288,$T$5:$T$1000,"Macro")/COUNTIFS($Q$5:$Q$1000,$Q288,$T$5:$T$1000,"Macro",$G$5:$G$1000,"&gt;0"))))</f>
        <v/>
      </c>
    </row>
    <row r="289">
      <c r="A289" s="55">
        <f>IF(NOT((COUNTA($B289:$K289)+COUNTA($O289))&gt;0),"",IF($T289="Macro",COUNTIFS($T$5:$T289,"Macro",$Q$5:$Q289,$Q289),IF(N($S289)=0,"?",COUNTIFS(INDEX($T$5:$T$1000,1):INDEX($T$5:$T$1000,$S289-4),"Macro",INDEX($Q$5:$Q$1000,1):INDEX($Q$5:$Q$1000,$S289-4),INDEX($Q$5:$Q$1000,$S289-4))&amp;"."&amp;COUNTIFS($S$5:$S289,$S289,$T$5:$T289,"Sub"))))</f>
        <v/>
      </c>
      <c r="B289" s="56" t="n"/>
      <c r="C289" s="57" t="n"/>
      <c r="D289" s="58" t="n"/>
      <c r="E289" s="58" t="n"/>
      <c r="F289" s="58" t="n"/>
      <c r="G289" s="59" t="n"/>
      <c r="H289" s="59" t="n"/>
      <c r="I289" s="59" t="n"/>
      <c r="J289" s="59" t="n"/>
      <c r="K289" s="59" t="n"/>
      <c r="L289" s="60">
        <f>IF(NOT((COUNTA($B289:$K289)+COUNTA($O289))&gt;0),"",IF(ISNUMBER($F289),1,IF(N($U289)&gt;0,AVERAGEIFS($V$5:$V$1000,$S$5:$S$1000,ROW(),$T$5:$T$1000,"Sub"),$V289)))</f>
        <v/>
      </c>
      <c r="M289" s="55">
        <f>IF($L289="","",IF($L289&gt;=1,"Completado",IF($L289&gt;0,"En curso","Pendiente")))</f>
        <v/>
      </c>
      <c r="N289" s="55">
        <f>IF(NOT((COUNTA($B289:$K289)+COUNTA($O289))&gt;0),"",IF(ISNUMBER($F289),IF(AND(ISNUMBER($E289),$F289&gt;$E289),"Cumplida con "&amp;($F289-$E289)&amp;IF($F289-$E289=1," día"," días")&amp;" de retraso","Cumplida"),IF(N($L289)&gt;=1,"Cumplida",IF(NOT(ISNUMBER($E289)),"Sin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plazo")))))))</f>
        <v/>
      </c>
      <c r="O289" s="57" t="n"/>
      <c r="P289" s="61">
        <f>IF(NOT((COUNTA($B289:$K289)+COUNTA($O289))&gt;0),"",IF((IF($C289="","Falta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",""))="","✔ OK","⚠ "&amp;LEFT(IF($C289="","Falta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",""),LEN(IF($C289="","Falta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",""))-3)))</f>
        <v/>
      </c>
      <c r="Q289" s="62">
        <f>IF(NOT((COUNTA($B289:$K289)+COUNTA($O289))&gt;0),"",IF(AND($T289="Sub",N($S289)&gt;0),IF(ISNUMBER(INDEX($D$5:$D$1000,$S289-4)),DATE(YEAR(INDEX($D$5:$D$1000,$S289-4)),MONTH(INDEX($D$5:$D$1000,$S289-4)),1),IF(ISNUMBER(INDEX($E$5:$E$1000,$S289-4)),DATE(YEAR(INDEX($E$5:$E$1000,$S289-4)),MONTH(INDEX($E$5:$E$1000,$S289-4)),1),MesCiclo)),IF(ISNUMBER($D289),DATE(YEAR($D289),MONTH($D289),1),IF(ISNUMBER($E289),DATE(YEAR($E289),MONTH($E289),1),MesCiclo))))</f>
        <v/>
      </c>
      <c r="R289" s="63">
        <f>IF(OR($Q289="",$Q289&lt;&gt;MesCiclo),"",COUNTIF($Q$5:$Q289,MesCiclo))</f>
        <v/>
      </c>
      <c r="S289" s="63">
        <f>IF($T289="","",IF($T289="Macro",ROW(),IFERROR(LOOKUP(2,1/($T$5:$T289="Macro"),ROW($T$5:$T289)),0)))</f>
        <v/>
      </c>
      <c r="T289" s="63">
        <f>IF(NOT((COUNTA($B289:$K289)+COUNTA($O289))&gt;0),"",IF($B289="Subactividad","Sub","Macro"))</f>
        <v/>
      </c>
      <c r="U289" s="63">
        <f>IF($T289="Macro",COUNTIFS($S$5:$S$1000,ROW(),$T$5:$T$1000,"Sub"),"")</f>
        <v/>
      </c>
      <c r="V289" s="63">
        <f>IF($T289="","",IF(ISNUMBER($F289),1,IFERROR(LOOKUP(2,1/($H289:$K289&lt;&gt;""),$H289:$K289),0)))</f>
        <v/>
      </c>
      <c r="W289" s="63">
        <f>IF($T289="","",IF(AND(ISNUMBER($F289),$F289&lt;=IF($Q289=MesCiclo,InicioCiclo,$Q289+MOD(2-WEEKDAY($Q289),7))+6),1,IF(ISNUMBER($H289),$H289,0)))</f>
        <v/>
      </c>
      <c r="X289" s="63">
        <f>IF($T289="","",IF(AND(ISNUMBER($F289),$F289&lt;=IF($Q289=MesCiclo,InicioCiclo,$Q289+MOD(2-WEEKDAY($Q289),7))+13),1,IF(ISNUMBER($I289),$I289,$W289)))</f>
        <v/>
      </c>
      <c r="Y289" s="63">
        <f>IF($T289="","",IF(AND(ISNUMBER($F289),$F289&lt;=IF($Q289=MesCiclo,InicioCiclo,$Q289+MOD(2-WEEKDAY($Q289),7))+20),1,IF(ISNUMBER($J289),$J289,$X289)))</f>
        <v/>
      </c>
      <c r="Z289" s="63">
        <f>IF($T289="","",IF(AND(ISNUMBER($F289),$F289&lt;=IF($Q289=MesCiclo,InicioCiclo,$Q289+MOD(2-WEEKDAY($Q289),7))+27),1,IF(ISNUMBER($K289),$K289,$Y289)))</f>
        <v/>
      </c>
      <c r="AA289" s="63">
        <f>IF($T289="","",IF(AND(ISNUMBER($F289),$F289&lt;=IF($Q289=MesCiclo,InicioCiclo,$Q289+MOD(2-WEEKDAY($Q289),7))+6),1,IF(N($U289)&gt;0,AVERAGEIFS($W$5:$W$1000,$S$5:$S$1000,ROW(),$T$5:$T$1000,"Sub"),$W289)))</f>
        <v/>
      </c>
      <c r="AB289" s="63">
        <f>IF($T289="","",IF(AND(ISNUMBER($F289),$F289&lt;=IF($Q289=MesCiclo,InicioCiclo,$Q289+MOD(2-WEEKDAY($Q289),7))+13),1,IF(N($U289)&gt;0,AVERAGEIFS($X$5:$X$1000,$S$5:$S$1000,ROW(),$T$5:$T$1000,"Sub"),$X289)))</f>
        <v/>
      </c>
      <c r="AC289" s="63">
        <f>IF($T289="","",IF(AND(ISNUMBER($F289),$F289&lt;=IF($Q289=MesCiclo,InicioCiclo,$Q289+MOD(2-WEEKDAY($Q289),7))+20),1,IF(N($U289)&gt;0,AVERAGEIFS($Y$5:$Y$1000,$S$5:$S$1000,ROW(),$T$5:$T$1000,"Sub"),$Y289)))</f>
        <v/>
      </c>
      <c r="AD289" s="63">
        <f>IF($T289="","",IF(AND(ISNUMBER($F289),$F289&lt;=IF($Q289=MesCiclo,InicioCiclo,$Q289+MOD(2-WEEKDAY($Q289),7))+27),1,IF(N($U289)&gt;0,AVERAGEIFS($Z$5:$Z$1000,$S$5:$S$1000,ROW(),$T$5:$T$1000,"Sub"),$Z289)))</f>
        <v/>
      </c>
      <c r="AE289" s="63">
        <f>IF($T289&lt;&gt;"Macro","",IF(COUNTIFS($Q$5:$Q$1000,$Q289,$T$5:$T$1000,"Macro",$G$5:$G$1000,"&gt;0")=0,1/COUNTIFS($Q$5:$Q$1000,$Q289,$T$5:$T$1000,"Macro"),IF(AND(ISNUMBER($G289),N($G289)&gt;0),$G289,SUMIFS($G$5:$G$1000,$Q$5:$Q$1000,$Q289,$T$5:$T$1000,"Macro")/COUNTIFS($Q$5:$Q$1000,$Q289,$T$5:$T$1000,"Macro",$G$5:$G$1000,"&gt;0"))/(COUNTIFS($Q$5:$Q$1000,$Q289,$T$5:$T$1000,"Macro")*SUMIFS($G$5:$G$1000,$Q$5:$Q$1000,$Q289,$T$5:$T$1000,"Macro")/COUNTIFS($Q$5:$Q$1000,$Q289,$T$5:$T$1000,"Macro",$G$5:$G$1000,"&gt;0"))))</f>
        <v/>
      </c>
    </row>
    <row r="290">
      <c r="A290" s="55">
        <f>IF(NOT((COUNTA($B290:$K290)+COUNTA($O290))&gt;0),"",IF($T290="Macro",COUNTIFS($T$5:$T290,"Macro",$Q$5:$Q290,$Q290),IF(N($S290)=0,"?",COUNTIFS(INDEX($T$5:$T$1000,1):INDEX($T$5:$T$1000,$S290-4),"Macro",INDEX($Q$5:$Q$1000,1):INDEX($Q$5:$Q$1000,$S290-4),INDEX($Q$5:$Q$1000,$S290-4))&amp;"."&amp;COUNTIFS($S$5:$S290,$S290,$T$5:$T290,"Sub"))))</f>
        <v/>
      </c>
      <c r="B290" s="56" t="n"/>
      <c r="C290" s="57" t="n"/>
      <c r="D290" s="58" t="n"/>
      <c r="E290" s="58" t="n"/>
      <c r="F290" s="58" t="n"/>
      <c r="G290" s="59" t="n"/>
      <c r="H290" s="59" t="n"/>
      <c r="I290" s="59" t="n"/>
      <c r="J290" s="59" t="n"/>
      <c r="K290" s="59" t="n"/>
      <c r="L290" s="60">
        <f>IF(NOT((COUNTA($B290:$K290)+COUNTA($O290))&gt;0),"",IF(ISNUMBER($F290),1,IF(N($U290)&gt;0,AVERAGEIFS($V$5:$V$1000,$S$5:$S$1000,ROW(),$T$5:$T$1000,"Sub"),$V290)))</f>
        <v/>
      </c>
      <c r="M290" s="55">
        <f>IF($L290="","",IF($L290&gt;=1,"Completado",IF($L290&gt;0,"En curso","Pendiente")))</f>
        <v/>
      </c>
      <c r="N290" s="55">
        <f>IF(NOT((COUNTA($B290:$K290)+COUNTA($O290))&gt;0),"",IF(ISNUMBER($F290),IF(AND(ISNUMBER($E290),$F290&gt;$E290),"Cumplida con "&amp;($F290-$E290)&amp;IF($F290-$E290=1," día"," días")&amp;" de retraso","Cumplida"),IF(N($L290)&gt;=1,"Cumplida",IF(NOT(ISNUMBER($E290)),"Sin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plazo")))))))</f>
        <v/>
      </c>
      <c r="O290" s="57" t="n"/>
      <c r="P290" s="61">
        <f>IF(NOT((COUNTA($B290:$K290)+COUNTA($O290))&gt;0),"",IF((IF($C290="","Falta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",""))="","✔ OK","⚠ "&amp;LEFT(IF($C290="","Falta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",""),LEN(IF($C290="","Falta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",""))-3)))</f>
        <v/>
      </c>
      <c r="Q290" s="62">
        <f>IF(NOT((COUNTA($B290:$K290)+COUNTA($O290))&gt;0),"",IF(AND($T290="Sub",N($S290)&gt;0),IF(ISNUMBER(INDEX($D$5:$D$1000,$S290-4)),DATE(YEAR(INDEX($D$5:$D$1000,$S290-4)),MONTH(INDEX($D$5:$D$1000,$S290-4)),1),IF(ISNUMBER(INDEX($E$5:$E$1000,$S290-4)),DATE(YEAR(INDEX($E$5:$E$1000,$S290-4)),MONTH(INDEX($E$5:$E$1000,$S290-4)),1),MesCiclo)),IF(ISNUMBER($D290),DATE(YEAR($D290),MONTH($D290),1),IF(ISNUMBER($E290),DATE(YEAR($E290),MONTH($E290),1),MesCiclo))))</f>
        <v/>
      </c>
      <c r="R290" s="63">
        <f>IF(OR($Q290="",$Q290&lt;&gt;MesCiclo),"",COUNTIF($Q$5:$Q290,MesCiclo))</f>
        <v/>
      </c>
      <c r="S290" s="63">
        <f>IF($T290="","",IF($T290="Macro",ROW(),IFERROR(LOOKUP(2,1/($T$5:$T290="Macro"),ROW($T$5:$T290)),0)))</f>
        <v/>
      </c>
      <c r="T290" s="63">
        <f>IF(NOT((COUNTA($B290:$K290)+COUNTA($O290))&gt;0),"",IF($B290="Subactividad","Sub","Macro"))</f>
        <v/>
      </c>
      <c r="U290" s="63">
        <f>IF($T290="Macro",COUNTIFS($S$5:$S$1000,ROW(),$T$5:$T$1000,"Sub"),"")</f>
        <v/>
      </c>
      <c r="V290" s="63">
        <f>IF($T290="","",IF(ISNUMBER($F290),1,IFERROR(LOOKUP(2,1/($H290:$K290&lt;&gt;""),$H290:$K290),0)))</f>
        <v/>
      </c>
      <c r="W290" s="63">
        <f>IF($T290="","",IF(AND(ISNUMBER($F290),$F290&lt;=IF($Q290=MesCiclo,InicioCiclo,$Q290+MOD(2-WEEKDAY($Q290),7))+6),1,IF(ISNUMBER($H290),$H290,0)))</f>
        <v/>
      </c>
      <c r="X290" s="63">
        <f>IF($T290="","",IF(AND(ISNUMBER($F290),$F290&lt;=IF($Q290=MesCiclo,InicioCiclo,$Q290+MOD(2-WEEKDAY($Q290),7))+13),1,IF(ISNUMBER($I290),$I290,$W290)))</f>
        <v/>
      </c>
      <c r="Y290" s="63">
        <f>IF($T290="","",IF(AND(ISNUMBER($F290),$F290&lt;=IF($Q290=MesCiclo,InicioCiclo,$Q290+MOD(2-WEEKDAY($Q290),7))+20),1,IF(ISNUMBER($J290),$J290,$X290)))</f>
        <v/>
      </c>
      <c r="Z290" s="63">
        <f>IF($T290="","",IF(AND(ISNUMBER($F290),$F290&lt;=IF($Q290=MesCiclo,InicioCiclo,$Q290+MOD(2-WEEKDAY($Q290),7))+27),1,IF(ISNUMBER($K290),$K290,$Y290)))</f>
        <v/>
      </c>
      <c r="AA290" s="63">
        <f>IF($T290="","",IF(AND(ISNUMBER($F290),$F290&lt;=IF($Q290=MesCiclo,InicioCiclo,$Q290+MOD(2-WEEKDAY($Q290),7))+6),1,IF(N($U290)&gt;0,AVERAGEIFS($W$5:$W$1000,$S$5:$S$1000,ROW(),$T$5:$T$1000,"Sub"),$W290)))</f>
        <v/>
      </c>
      <c r="AB290" s="63">
        <f>IF($T290="","",IF(AND(ISNUMBER($F290),$F290&lt;=IF($Q290=MesCiclo,InicioCiclo,$Q290+MOD(2-WEEKDAY($Q290),7))+13),1,IF(N($U290)&gt;0,AVERAGEIFS($X$5:$X$1000,$S$5:$S$1000,ROW(),$T$5:$T$1000,"Sub"),$X290)))</f>
        <v/>
      </c>
      <c r="AC290" s="63">
        <f>IF($T290="","",IF(AND(ISNUMBER($F290),$F290&lt;=IF($Q290=MesCiclo,InicioCiclo,$Q290+MOD(2-WEEKDAY($Q290),7))+20),1,IF(N($U290)&gt;0,AVERAGEIFS($Y$5:$Y$1000,$S$5:$S$1000,ROW(),$T$5:$T$1000,"Sub"),$Y290)))</f>
        <v/>
      </c>
      <c r="AD290" s="63">
        <f>IF($T290="","",IF(AND(ISNUMBER($F290),$F290&lt;=IF($Q290=MesCiclo,InicioCiclo,$Q290+MOD(2-WEEKDAY($Q290),7))+27),1,IF(N($U290)&gt;0,AVERAGEIFS($Z$5:$Z$1000,$S$5:$S$1000,ROW(),$T$5:$T$1000,"Sub"),$Z290)))</f>
        <v/>
      </c>
      <c r="AE290" s="63">
        <f>IF($T290&lt;&gt;"Macro","",IF(COUNTIFS($Q$5:$Q$1000,$Q290,$T$5:$T$1000,"Macro",$G$5:$G$1000,"&gt;0")=0,1/COUNTIFS($Q$5:$Q$1000,$Q290,$T$5:$T$1000,"Macro"),IF(AND(ISNUMBER($G290),N($G290)&gt;0),$G290,SUMIFS($G$5:$G$1000,$Q$5:$Q$1000,$Q290,$T$5:$T$1000,"Macro")/COUNTIFS($Q$5:$Q$1000,$Q290,$T$5:$T$1000,"Macro",$G$5:$G$1000,"&gt;0"))/(COUNTIFS($Q$5:$Q$1000,$Q290,$T$5:$T$1000,"Macro")*SUMIFS($G$5:$G$1000,$Q$5:$Q$1000,$Q290,$T$5:$T$1000,"Macro")/COUNTIFS($Q$5:$Q$1000,$Q290,$T$5:$T$1000,"Macro",$G$5:$G$1000,"&gt;0"))))</f>
        <v/>
      </c>
    </row>
    <row r="291">
      <c r="A291" s="55">
        <f>IF(NOT((COUNTA($B291:$K291)+COUNTA($O291))&gt;0),"",IF($T291="Macro",COUNTIFS($T$5:$T291,"Macro",$Q$5:$Q291,$Q291),IF(N($S291)=0,"?",COUNTIFS(INDEX($T$5:$T$1000,1):INDEX($T$5:$T$1000,$S291-4),"Macro",INDEX($Q$5:$Q$1000,1):INDEX($Q$5:$Q$1000,$S291-4),INDEX($Q$5:$Q$1000,$S291-4))&amp;"."&amp;COUNTIFS($S$5:$S291,$S291,$T$5:$T291,"Sub"))))</f>
        <v/>
      </c>
      <c r="B291" s="56" t="n"/>
      <c r="C291" s="57" t="n"/>
      <c r="D291" s="58" t="n"/>
      <c r="E291" s="58" t="n"/>
      <c r="F291" s="58" t="n"/>
      <c r="G291" s="59" t="n"/>
      <c r="H291" s="59" t="n"/>
      <c r="I291" s="59" t="n"/>
      <c r="J291" s="59" t="n"/>
      <c r="K291" s="59" t="n"/>
      <c r="L291" s="60">
        <f>IF(NOT((COUNTA($B291:$K291)+COUNTA($O291))&gt;0),"",IF(ISNUMBER($F291),1,IF(N($U291)&gt;0,AVERAGEIFS($V$5:$V$1000,$S$5:$S$1000,ROW(),$T$5:$T$1000,"Sub"),$V291)))</f>
        <v/>
      </c>
      <c r="M291" s="55">
        <f>IF($L291="","",IF($L291&gt;=1,"Completado",IF($L291&gt;0,"En curso","Pendiente")))</f>
        <v/>
      </c>
      <c r="N291" s="55">
        <f>IF(NOT((COUNTA($B291:$K291)+COUNTA($O291))&gt;0),"",IF(ISNUMBER($F291),IF(AND(ISNUMBER($E291),$F291&gt;$E291),"Cumplida con "&amp;($F291-$E291)&amp;IF($F291-$E291=1," día"," días")&amp;" de retraso","Cumplida"),IF(N($L291)&gt;=1,"Cumplida",IF(NOT(ISNUMBER($E291)),"Sin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plazo")))))))</f>
        <v/>
      </c>
      <c r="O291" s="57" t="n"/>
      <c r="P291" s="61">
        <f>IF(NOT((COUNTA($B291:$K291)+COUNTA($O291))&gt;0),"",IF((IF($C291="","Falta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",""))="","✔ OK","⚠ "&amp;LEFT(IF($C291="","Falta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",""),LEN(IF($C291="","Falta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",""))-3)))</f>
        <v/>
      </c>
      <c r="Q291" s="62">
        <f>IF(NOT((COUNTA($B291:$K291)+COUNTA($O291))&gt;0),"",IF(AND($T291="Sub",N($S291)&gt;0),IF(ISNUMBER(INDEX($D$5:$D$1000,$S291-4)),DATE(YEAR(INDEX($D$5:$D$1000,$S291-4)),MONTH(INDEX($D$5:$D$1000,$S291-4)),1),IF(ISNUMBER(INDEX($E$5:$E$1000,$S291-4)),DATE(YEAR(INDEX($E$5:$E$1000,$S291-4)),MONTH(INDEX($E$5:$E$1000,$S291-4)),1),MesCiclo)),IF(ISNUMBER($D291),DATE(YEAR($D291),MONTH($D291),1),IF(ISNUMBER($E291),DATE(YEAR($E291),MONTH($E291),1),MesCiclo))))</f>
        <v/>
      </c>
      <c r="R291" s="63">
        <f>IF(OR($Q291="",$Q291&lt;&gt;MesCiclo),"",COUNTIF($Q$5:$Q291,MesCiclo))</f>
        <v/>
      </c>
      <c r="S291" s="63">
        <f>IF($T291="","",IF($T291="Macro",ROW(),IFERROR(LOOKUP(2,1/($T$5:$T291="Macro"),ROW($T$5:$T291)),0)))</f>
        <v/>
      </c>
      <c r="T291" s="63">
        <f>IF(NOT((COUNTA($B291:$K291)+COUNTA($O291))&gt;0),"",IF($B291="Subactividad","Sub","Macro"))</f>
        <v/>
      </c>
      <c r="U291" s="63">
        <f>IF($T291="Macro",COUNTIFS($S$5:$S$1000,ROW(),$T$5:$T$1000,"Sub"),"")</f>
        <v/>
      </c>
      <c r="V291" s="63">
        <f>IF($T291="","",IF(ISNUMBER($F291),1,IFERROR(LOOKUP(2,1/($H291:$K291&lt;&gt;""),$H291:$K291),0)))</f>
        <v/>
      </c>
      <c r="W291" s="63">
        <f>IF($T291="","",IF(AND(ISNUMBER($F291),$F291&lt;=IF($Q291=MesCiclo,InicioCiclo,$Q291+MOD(2-WEEKDAY($Q291),7))+6),1,IF(ISNUMBER($H291),$H291,0)))</f>
        <v/>
      </c>
      <c r="X291" s="63">
        <f>IF($T291="","",IF(AND(ISNUMBER($F291),$F291&lt;=IF($Q291=MesCiclo,InicioCiclo,$Q291+MOD(2-WEEKDAY($Q291),7))+13),1,IF(ISNUMBER($I291),$I291,$W291)))</f>
        <v/>
      </c>
      <c r="Y291" s="63">
        <f>IF($T291="","",IF(AND(ISNUMBER($F291),$F291&lt;=IF($Q291=MesCiclo,InicioCiclo,$Q291+MOD(2-WEEKDAY($Q291),7))+20),1,IF(ISNUMBER($J291),$J291,$X291)))</f>
        <v/>
      </c>
      <c r="Z291" s="63">
        <f>IF($T291="","",IF(AND(ISNUMBER($F291),$F291&lt;=IF($Q291=MesCiclo,InicioCiclo,$Q291+MOD(2-WEEKDAY($Q291),7))+27),1,IF(ISNUMBER($K291),$K291,$Y291)))</f>
        <v/>
      </c>
      <c r="AA291" s="63">
        <f>IF($T291="","",IF(AND(ISNUMBER($F291),$F291&lt;=IF($Q291=MesCiclo,InicioCiclo,$Q291+MOD(2-WEEKDAY($Q291),7))+6),1,IF(N($U291)&gt;0,AVERAGEIFS($W$5:$W$1000,$S$5:$S$1000,ROW(),$T$5:$T$1000,"Sub"),$W291)))</f>
        <v/>
      </c>
      <c r="AB291" s="63">
        <f>IF($T291="","",IF(AND(ISNUMBER($F291),$F291&lt;=IF($Q291=MesCiclo,InicioCiclo,$Q291+MOD(2-WEEKDAY($Q291),7))+13),1,IF(N($U291)&gt;0,AVERAGEIFS($X$5:$X$1000,$S$5:$S$1000,ROW(),$T$5:$T$1000,"Sub"),$X291)))</f>
        <v/>
      </c>
      <c r="AC291" s="63">
        <f>IF($T291="","",IF(AND(ISNUMBER($F291),$F291&lt;=IF($Q291=MesCiclo,InicioCiclo,$Q291+MOD(2-WEEKDAY($Q291),7))+20),1,IF(N($U291)&gt;0,AVERAGEIFS($Y$5:$Y$1000,$S$5:$S$1000,ROW(),$T$5:$T$1000,"Sub"),$Y291)))</f>
        <v/>
      </c>
      <c r="AD291" s="63">
        <f>IF($T291="","",IF(AND(ISNUMBER($F291),$F291&lt;=IF($Q291=MesCiclo,InicioCiclo,$Q291+MOD(2-WEEKDAY($Q291),7))+27),1,IF(N($U291)&gt;0,AVERAGEIFS($Z$5:$Z$1000,$S$5:$S$1000,ROW(),$T$5:$T$1000,"Sub"),$Z291)))</f>
        <v/>
      </c>
      <c r="AE291" s="63">
        <f>IF($T291&lt;&gt;"Macro","",IF(COUNTIFS($Q$5:$Q$1000,$Q291,$T$5:$T$1000,"Macro",$G$5:$G$1000,"&gt;0")=0,1/COUNTIFS($Q$5:$Q$1000,$Q291,$T$5:$T$1000,"Macro"),IF(AND(ISNUMBER($G291),N($G291)&gt;0),$G291,SUMIFS($G$5:$G$1000,$Q$5:$Q$1000,$Q291,$T$5:$T$1000,"Macro")/COUNTIFS($Q$5:$Q$1000,$Q291,$T$5:$T$1000,"Macro",$G$5:$G$1000,"&gt;0"))/(COUNTIFS($Q$5:$Q$1000,$Q291,$T$5:$T$1000,"Macro")*SUMIFS($G$5:$G$1000,$Q$5:$Q$1000,$Q291,$T$5:$T$1000,"Macro")/COUNTIFS($Q$5:$Q$1000,$Q291,$T$5:$T$1000,"Macro",$G$5:$G$1000,"&gt;0"))))</f>
        <v/>
      </c>
    </row>
    <row r="292">
      <c r="A292" s="55">
        <f>IF(NOT((COUNTA($B292:$K292)+COUNTA($O292))&gt;0),"",IF($T292="Macro",COUNTIFS($T$5:$T292,"Macro",$Q$5:$Q292,$Q292),IF(N($S292)=0,"?",COUNTIFS(INDEX($T$5:$T$1000,1):INDEX($T$5:$T$1000,$S292-4),"Macro",INDEX($Q$5:$Q$1000,1):INDEX($Q$5:$Q$1000,$S292-4),INDEX($Q$5:$Q$1000,$S292-4))&amp;"."&amp;COUNTIFS($S$5:$S292,$S292,$T$5:$T292,"Sub"))))</f>
        <v/>
      </c>
      <c r="B292" s="56" t="n"/>
      <c r="C292" s="57" t="n"/>
      <c r="D292" s="58" t="n"/>
      <c r="E292" s="58" t="n"/>
      <c r="F292" s="58" t="n"/>
      <c r="G292" s="59" t="n"/>
      <c r="H292" s="59" t="n"/>
      <c r="I292" s="59" t="n"/>
      <c r="J292" s="59" t="n"/>
      <c r="K292" s="59" t="n"/>
      <c r="L292" s="60">
        <f>IF(NOT((COUNTA($B292:$K292)+COUNTA($O292))&gt;0),"",IF(ISNUMBER($F292),1,IF(N($U292)&gt;0,AVERAGEIFS($V$5:$V$1000,$S$5:$S$1000,ROW(),$T$5:$T$1000,"Sub"),$V292)))</f>
        <v/>
      </c>
      <c r="M292" s="55">
        <f>IF($L292="","",IF($L292&gt;=1,"Completado",IF($L292&gt;0,"En curso","Pendiente")))</f>
        <v/>
      </c>
      <c r="N292" s="55">
        <f>IF(NOT((COUNTA($B292:$K292)+COUNTA($O292))&gt;0),"",IF(ISNUMBER($F292),IF(AND(ISNUMBER($E292),$F292&gt;$E292),"Cumplida con "&amp;($F292-$E292)&amp;IF($F292-$E292=1," día"," días")&amp;" de retraso","Cumplida"),IF(N($L292)&gt;=1,"Cumplida",IF(NOT(ISNUMBER($E292)),"Sin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plazo")))))))</f>
        <v/>
      </c>
      <c r="O292" s="57" t="n"/>
      <c r="P292" s="61">
        <f>IF(NOT((COUNTA($B292:$K292)+COUNTA($O292))&gt;0),"",IF((IF($C292="","Falta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",""))="","✔ OK","⚠ "&amp;LEFT(IF($C292="","Falta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",""),LEN(IF($C292="","Falta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",""))-3)))</f>
        <v/>
      </c>
      <c r="Q292" s="62">
        <f>IF(NOT((COUNTA($B292:$K292)+COUNTA($O292))&gt;0),"",IF(AND($T292="Sub",N($S292)&gt;0),IF(ISNUMBER(INDEX($D$5:$D$1000,$S292-4)),DATE(YEAR(INDEX($D$5:$D$1000,$S292-4)),MONTH(INDEX($D$5:$D$1000,$S292-4)),1),IF(ISNUMBER(INDEX($E$5:$E$1000,$S292-4)),DATE(YEAR(INDEX($E$5:$E$1000,$S292-4)),MONTH(INDEX($E$5:$E$1000,$S292-4)),1),MesCiclo)),IF(ISNUMBER($D292),DATE(YEAR($D292),MONTH($D292),1),IF(ISNUMBER($E292),DATE(YEAR($E292),MONTH($E292),1),MesCiclo))))</f>
        <v/>
      </c>
      <c r="R292" s="63">
        <f>IF(OR($Q292="",$Q292&lt;&gt;MesCiclo),"",COUNTIF($Q$5:$Q292,MesCiclo))</f>
        <v/>
      </c>
      <c r="S292" s="63">
        <f>IF($T292="","",IF($T292="Macro",ROW(),IFERROR(LOOKUP(2,1/($T$5:$T292="Macro"),ROW($T$5:$T292)),0)))</f>
        <v/>
      </c>
      <c r="T292" s="63">
        <f>IF(NOT((COUNTA($B292:$K292)+COUNTA($O292))&gt;0),"",IF($B292="Subactividad","Sub","Macro"))</f>
        <v/>
      </c>
      <c r="U292" s="63">
        <f>IF($T292="Macro",COUNTIFS($S$5:$S$1000,ROW(),$T$5:$T$1000,"Sub"),"")</f>
        <v/>
      </c>
      <c r="V292" s="63">
        <f>IF($T292="","",IF(ISNUMBER($F292),1,IFERROR(LOOKUP(2,1/($H292:$K292&lt;&gt;""),$H292:$K292),0)))</f>
        <v/>
      </c>
      <c r="W292" s="63">
        <f>IF($T292="","",IF(AND(ISNUMBER($F292),$F292&lt;=IF($Q292=MesCiclo,InicioCiclo,$Q292+MOD(2-WEEKDAY($Q292),7))+6),1,IF(ISNUMBER($H292),$H292,0)))</f>
        <v/>
      </c>
      <c r="X292" s="63">
        <f>IF($T292="","",IF(AND(ISNUMBER($F292),$F292&lt;=IF($Q292=MesCiclo,InicioCiclo,$Q292+MOD(2-WEEKDAY($Q292),7))+13),1,IF(ISNUMBER($I292),$I292,$W292)))</f>
        <v/>
      </c>
      <c r="Y292" s="63">
        <f>IF($T292="","",IF(AND(ISNUMBER($F292),$F292&lt;=IF($Q292=MesCiclo,InicioCiclo,$Q292+MOD(2-WEEKDAY($Q292),7))+20),1,IF(ISNUMBER($J292),$J292,$X292)))</f>
        <v/>
      </c>
      <c r="Z292" s="63">
        <f>IF($T292="","",IF(AND(ISNUMBER($F292),$F292&lt;=IF($Q292=MesCiclo,InicioCiclo,$Q292+MOD(2-WEEKDAY($Q292),7))+27),1,IF(ISNUMBER($K292),$K292,$Y292)))</f>
        <v/>
      </c>
      <c r="AA292" s="63">
        <f>IF($T292="","",IF(AND(ISNUMBER($F292),$F292&lt;=IF($Q292=MesCiclo,InicioCiclo,$Q292+MOD(2-WEEKDAY($Q292),7))+6),1,IF(N($U292)&gt;0,AVERAGEIFS($W$5:$W$1000,$S$5:$S$1000,ROW(),$T$5:$T$1000,"Sub"),$W292)))</f>
        <v/>
      </c>
      <c r="AB292" s="63">
        <f>IF($T292="","",IF(AND(ISNUMBER($F292),$F292&lt;=IF($Q292=MesCiclo,InicioCiclo,$Q292+MOD(2-WEEKDAY($Q292),7))+13),1,IF(N($U292)&gt;0,AVERAGEIFS($X$5:$X$1000,$S$5:$S$1000,ROW(),$T$5:$T$1000,"Sub"),$X292)))</f>
        <v/>
      </c>
      <c r="AC292" s="63">
        <f>IF($T292="","",IF(AND(ISNUMBER($F292),$F292&lt;=IF($Q292=MesCiclo,InicioCiclo,$Q292+MOD(2-WEEKDAY($Q292),7))+20),1,IF(N($U292)&gt;0,AVERAGEIFS($Y$5:$Y$1000,$S$5:$S$1000,ROW(),$T$5:$T$1000,"Sub"),$Y292)))</f>
        <v/>
      </c>
      <c r="AD292" s="63">
        <f>IF($T292="","",IF(AND(ISNUMBER($F292),$F292&lt;=IF($Q292=MesCiclo,InicioCiclo,$Q292+MOD(2-WEEKDAY($Q292),7))+27),1,IF(N($U292)&gt;0,AVERAGEIFS($Z$5:$Z$1000,$S$5:$S$1000,ROW(),$T$5:$T$1000,"Sub"),$Z292)))</f>
        <v/>
      </c>
      <c r="AE292" s="63">
        <f>IF($T292&lt;&gt;"Macro","",IF(COUNTIFS($Q$5:$Q$1000,$Q292,$T$5:$T$1000,"Macro",$G$5:$G$1000,"&gt;0")=0,1/COUNTIFS($Q$5:$Q$1000,$Q292,$T$5:$T$1000,"Macro"),IF(AND(ISNUMBER($G292),N($G292)&gt;0),$G292,SUMIFS($G$5:$G$1000,$Q$5:$Q$1000,$Q292,$T$5:$T$1000,"Macro")/COUNTIFS($Q$5:$Q$1000,$Q292,$T$5:$T$1000,"Macro",$G$5:$G$1000,"&gt;0"))/(COUNTIFS($Q$5:$Q$1000,$Q292,$T$5:$T$1000,"Macro")*SUMIFS($G$5:$G$1000,$Q$5:$Q$1000,$Q292,$T$5:$T$1000,"Macro")/COUNTIFS($Q$5:$Q$1000,$Q292,$T$5:$T$1000,"Macro",$G$5:$G$1000,"&gt;0"))))</f>
        <v/>
      </c>
    </row>
    <row r="293">
      <c r="A293" s="55">
        <f>IF(NOT((COUNTA($B293:$K293)+COUNTA($O293))&gt;0),"",IF($T293="Macro",COUNTIFS($T$5:$T293,"Macro",$Q$5:$Q293,$Q293),IF(N($S293)=0,"?",COUNTIFS(INDEX($T$5:$T$1000,1):INDEX($T$5:$T$1000,$S293-4),"Macro",INDEX($Q$5:$Q$1000,1):INDEX($Q$5:$Q$1000,$S293-4),INDEX($Q$5:$Q$1000,$S293-4))&amp;"."&amp;COUNTIFS($S$5:$S293,$S293,$T$5:$T293,"Sub"))))</f>
        <v/>
      </c>
      <c r="B293" s="56" t="n"/>
      <c r="C293" s="57" t="n"/>
      <c r="D293" s="58" t="n"/>
      <c r="E293" s="58" t="n"/>
      <c r="F293" s="58" t="n"/>
      <c r="G293" s="59" t="n"/>
      <c r="H293" s="59" t="n"/>
      <c r="I293" s="59" t="n"/>
      <c r="J293" s="59" t="n"/>
      <c r="K293" s="59" t="n"/>
      <c r="L293" s="60">
        <f>IF(NOT((COUNTA($B293:$K293)+COUNTA($O293))&gt;0),"",IF(ISNUMBER($F293),1,IF(N($U293)&gt;0,AVERAGEIFS($V$5:$V$1000,$S$5:$S$1000,ROW(),$T$5:$T$1000,"Sub"),$V293)))</f>
        <v/>
      </c>
      <c r="M293" s="55">
        <f>IF($L293="","",IF($L293&gt;=1,"Completado",IF($L293&gt;0,"En curso","Pendiente")))</f>
        <v/>
      </c>
      <c r="N293" s="55">
        <f>IF(NOT((COUNTA($B293:$K293)+COUNTA($O293))&gt;0),"",IF(ISNUMBER($F293),IF(AND(ISNUMBER($E293),$F293&gt;$E293),"Cumplida con "&amp;($F293-$E293)&amp;IF($F293-$E293=1," día"," días")&amp;" de retraso","Cumplida"),IF(N($L293)&gt;=1,"Cumplida",IF(NOT(ISNUMBER($E293)),"Sin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plazo")))))))</f>
        <v/>
      </c>
      <c r="O293" s="57" t="n"/>
      <c r="P293" s="61">
        <f>IF(NOT((COUNTA($B293:$K293)+COUNTA($O293))&gt;0),"",IF((IF($C293="","Falta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",""))="","✔ OK","⚠ "&amp;LEFT(IF($C293="","Falta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",""),LEN(IF($C293="","Falta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",""))-3)))</f>
        <v/>
      </c>
      <c r="Q293" s="62">
        <f>IF(NOT((COUNTA($B293:$K293)+COUNTA($O293))&gt;0),"",IF(AND($T293="Sub",N($S293)&gt;0),IF(ISNUMBER(INDEX($D$5:$D$1000,$S293-4)),DATE(YEAR(INDEX($D$5:$D$1000,$S293-4)),MONTH(INDEX($D$5:$D$1000,$S293-4)),1),IF(ISNUMBER(INDEX($E$5:$E$1000,$S293-4)),DATE(YEAR(INDEX($E$5:$E$1000,$S293-4)),MONTH(INDEX($E$5:$E$1000,$S293-4)),1),MesCiclo)),IF(ISNUMBER($D293),DATE(YEAR($D293),MONTH($D293),1),IF(ISNUMBER($E293),DATE(YEAR($E293),MONTH($E293),1),MesCiclo))))</f>
        <v/>
      </c>
      <c r="R293" s="63">
        <f>IF(OR($Q293="",$Q293&lt;&gt;MesCiclo),"",COUNTIF($Q$5:$Q293,MesCiclo))</f>
        <v/>
      </c>
      <c r="S293" s="63">
        <f>IF($T293="","",IF($T293="Macro",ROW(),IFERROR(LOOKUP(2,1/($T$5:$T293="Macro"),ROW($T$5:$T293)),0)))</f>
        <v/>
      </c>
      <c r="T293" s="63">
        <f>IF(NOT((COUNTA($B293:$K293)+COUNTA($O293))&gt;0),"",IF($B293="Subactividad","Sub","Macro"))</f>
        <v/>
      </c>
      <c r="U293" s="63">
        <f>IF($T293="Macro",COUNTIFS($S$5:$S$1000,ROW(),$T$5:$T$1000,"Sub"),"")</f>
        <v/>
      </c>
      <c r="V293" s="63">
        <f>IF($T293="","",IF(ISNUMBER($F293),1,IFERROR(LOOKUP(2,1/($H293:$K293&lt;&gt;""),$H293:$K293),0)))</f>
        <v/>
      </c>
      <c r="W293" s="63">
        <f>IF($T293="","",IF(AND(ISNUMBER($F293),$F293&lt;=IF($Q293=MesCiclo,InicioCiclo,$Q293+MOD(2-WEEKDAY($Q293),7))+6),1,IF(ISNUMBER($H293),$H293,0)))</f>
        <v/>
      </c>
      <c r="X293" s="63">
        <f>IF($T293="","",IF(AND(ISNUMBER($F293),$F293&lt;=IF($Q293=MesCiclo,InicioCiclo,$Q293+MOD(2-WEEKDAY($Q293),7))+13),1,IF(ISNUMBER($I293),$I293,$W293)))</f>
        <v/>
      </c>
      <c r="Y293" s="63">
        <f>IF($T293="","",IF(AND(ISNUMBER($F293),$F293&lt;=IF($Q293=MesCiclo,InicioCiclo,$Q293+MOD(2-WEEKDAY($Q293),7))+20),1,IF(ISNUMBER($J293),$J293,$X293)))</f>
        <v/>
      </c>
      <c r="Z293" s="63">
        <f>IF($T293="","",IF(AND(ISNUMBER($F293),$F293&lt;=IF($Q293=MesCiclo,InicioCiclo,$Q293+MOD(2-WEEKDAY($Q293),7))+27),1,IF(ISNUMBER($K293),$K293,$Y293)))</f>
        <v/>
      </c>
      <c r="AA293" s="63">
        <f>IF($T293="","",IF(AND(ISNUMBER($F293),$F293&lt;=IF($Q293=MesCiclo,InicioCiclo,$Q293+MOD(2-WEEKDAY($Q293),7))+6),1,IF(N($U293)&gt;0,AVERAGEIFS($W$5:$W$1000,$S$5:$S$1000,ROW(),$T$5:$T$1000,"Sub"),$W293)))</f>
        <v/>
      </c>
      <c r="AB293" s="63">
        <f>IF($T293="","",IF(AND(ISNUMBER($F293),$F293&lt;=IF($Q293=MesCiclo,InicioCiclo,$Q293+MOD(2-WEEKDAY($Q293),7))+13),1,IF(N($U293)&gt;0,AVERAGEIFS($X$5:$X$1000,$S$5:$S$1000,ROW(),$T$5:$T$1000,"Sub"),$X293)))</f>
        <v/>
      </c>
      <c r="AC293" s="63">
        <f>IF($T293="","",IF(AND(ISNUMBER($F293),$F293&lt;=IF($Q293=MesCiclo,InicioCiclo,$Q293+MOD(2-WEEKDAY($Q293),7))+20),1,IF(N($U293)&gt;0,AVERAGEIFS($Y$5:$Y$1000,$S$5:$S$1000,ROW(),$T$5:$T$1000,"Sub"),$Y293)))</f>
        <v/>
      </c>
      <c r="AD293" s="63">
        <f>IF($T293="","",IF(AND(ISNUMBER($F293),$F293&lt;=IF($Q293=MesCiclo,InicioCiclo,$Q293+MOD(2-WEEKDAY($Q293),7))+27),1,IF(N($U293)&gt;0,AVERAGEIFS($Z$5:$Z$1000,$S$5:$S$1000,ROW(),$T$5:$T$1000,"Sub"),$Z293)))</f>
        <v/>
      </c>
      <c r="AE293" s="63">
        <f>IF($T293&lt;&gt;"Macro","",IF(COUNTIFS($Q$5:$Q$1000,$Q293,$T$5:$T$1000,"Macro",$G$5:$G$1000,"&gt;0")=0,1/COUNTIFS($Q$5:$Q$1000,$Q293,$T$5:$T$1000,"Macro"),IF(AND(ISNUMBER($G293),N($G293)&gt;0),$G293,SUMIFS($G$5:$G$1000,$Q$5:$Q$1000,$Q293,$T$5:$T$1000,"Macro")/COUNTIFS($Q$5:$Q$1000,$Q293,$T$5:$T$1000,"Macro",$G$5:$G$1000,"&gt;0"))/(COUNTIFS($Q$5:$Q$1000,$Q293,$T$5:$T$1000,"Macro")*SUMIFS($G$5:$G$1000,$Q$5:$Q$1000,$Q293,$T$5:$T$1000,"Macro")/COUNTIFS($Q$5:$Q$1000,$Q293,$T$5:$T$1000,"Macro",$G$5:$G$1000,"&gt;0"))))</f>
        <v/>
      </c>
    </row>
    <row r="294">
      <c r="A294" s="55">
        <f>IF(NOT((COUNTA($B294:$K294)+COUNTA($O294))&gt;0),"",IF($T294="Macro",COUNTIFS($T$5:$T294,"Macro",$Q$5:$Q294,$Q294),IF(N($S294)=0,"?",COUNTIFS(INDEX($T$5:$T$1000,1):INDEX($T$5:$T$1000,$S294-4),"Macro",INDEX($Q$5:$Q$1000,1):INDEX($Q$5:$Q$1000,$S294-4),INDEX($Q$5:$Q$1000,$S294-4))&amp;"."&amp;COUNTIFS($S$5:$S294,$S294,$T$5:$T294,"Sub"))))</f>
        <v/>
      </c>
      <c r="B294" s="56" t="n"/>
      <c r="C294" s="57" t="n"/>
      <c r="D294" s="58" t="n"/>
      <c r="E294" s="58" t="n"/>
      <c r="F294" s="58" t="n"/>
      <c r="G294" s="59" t="n"/>
      <c r="H294" s="59" t="n"/>
      <c r="I294" s="59" t="n"/>
      <c r="J294" s="59" t="n"/>
      <c r="K294" s="59" t="n"/>
      <c r="L294" s="60">
        <f>IF(NOT((COUNTA($B294:$K294)+COUNTA($O294))&gt;0),"",IF(ISNUMBER($F294),1,IF(N($U294)&gt;0,AVERAGEIFS($V$5:$V$1000,$S$5:$S$1000,ROW(),$T$5:$T$1000,"Sub"),$V294)))</f>
        <v/>
      </c>
      <c r="M294" s="55">
        <f>IF($L294="","",IF($L294&gt;=1,"Completado",IF($L294&gt;0,"En curso","Pendiente")))</f>
        <v/>
      </c>
      <c r="N294" s="55">
        <f>IF(NOT((COUNTA($B294:$K294)+COUNTA($O294))&gt;0),"",IF(ISNUMBER($F294),IF(AND(ISNUMBER($E294),$F294&gt;$E294),"Cumplida con "&amp;($F294-$E294)&amp;IF($F294-$E294=1," día"," días")&amp;" de retraso","Cumplida"),IF(N($L294)&gt;=1,"Cumplida",IF(NOT(ISNUMBER($E294)),"Sin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plazo")))))))</f>
        <v/>
      </c>
      <c r="O294" s="57" t="n"/>
      <c r="P294" s="61">
        <f>IF(NOT((COUNTA($B294:$K294)+COUNTA($O294))&gt;0),"",IF((IF($C294="","Falta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",""))="","✔ OK","⚠ "&amp;LEFT(IF($C294="","Falta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",""),LEN(IF($C294="","Falta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",""))-3)))</f>
        <v/>
      </c>
      <c r="Q294" s="62">
        <f>IF(NOT((COUNTA($B294:$K294)+COUNTA($O294))&gt;0),"",IF(AND($T294="Sub",N($S294)&gt;0),IF(ISNUMBER(INDEX($D$5:$D$1000,$S294-4)),DATE(YEAR(INDEX($D$5:$D$1000,$S294-4)),MONTH(INDEX($D$5:$D$1000,$S294-4)),1),IF(ISNUMBER(INDEX($E$5:$E$1000,$S294-4)),DATE(YEAR(INDEX($E$5:$E$1000,$S294-4)),MONTH(INDEX($E$5:$E$1000,$S294-4)),1),MesCiclo)),IF(ISNUMBER($D294),DATE(YEAR($D294),MONTH($D294),1),IF(ISNUMBER($E294),DATE(YEAR($E294),MONTH($E294),1),MesCiclo))))</f>
        <v/>
      </c>
      <c r="R294" s="63">
        <f>IF(OR($Q294="",$Q294&lt;&gt;MesCiclo),"",COUNTIF($Q$5:$Q294,MesCiclo))</f>
        <v/>
      </c>
      <c r="S294" s="63">
        <f>IF($T294="","",IF($T294="Macro",ROW(),IFERROR(LOOKUP(2,1/($T$5:$T294="Macro"),ROW($T$5:$T294)),0)))</f>
        <v/>
      </c>
      <c r="T294" s="63">
        <f>IF(NOT((COUNTA($B294:$K294)+COUNTA($O294))&gt;0),"",IF($B294="Subactividad","Sub","Macro"))</f>
        <v/>
      </c>
      <c r="U294" s="63">
        <f>IF($T294="Macro",COUNTIFS($S$5:$S$1000,ROW(),$T$5:$T$1000,"Sub"),"")</f>
        <v/>
      </c>
      <c r="V294" s="63">
        <f>IF($T294="","",IF(ISNUMBER($F294),1,IFERROR(LOOKUP(2,1/($H294:$K294&lt;&gt;""),$H294:$K294),0)))</f>
        <v/>
      </c>
      <c r="W294" s="63">
        <f>IF($T294="","",IF(AND(ISNUMBER($F294),$F294&lt;=IF($Q294=MesCiclo,InicioCiclo,$Q294+MOD(2-WEEKDAY($Q294),7))+6),1,IF(ISNUMBER($H294),$H294,0)))</f>
        <v/>
      </c>
      <c r="X294" s="63">
        <f>IF($T294="","",IF(AND(ISNUMBER($F294),$F294&lt;=IF($Q294=MesCiclo,InicioCiclo,$Q294+MOD(2-WEEKDAY($Q294),7))+13),1,IF(ISNUMBER($I294),$I294,$W294)))</f>
        <v/>
      </c>
      <c r="Y294" s="63">
        <f>IF($T294="","",IF(AND(ISNUMBER($F294),$F294&lt;=IF($Q294=MesCiclo,InicioCiclo,$Q294+MOD(2-WEEKDAY($Q294),7))+20),1,IF(ISNUMBER($J294),$J294,$X294)))</f>
        <v/>
      </c>
      <c r="Z294" s="63">
        <f>IF($T294="","",IF(AND(ISNUMBER($F294),$F294&lt;=IF($Q294=MesCiclo,InicioCiclo,$Q294+MOD(2-WEEKDAY($Q294),7))+27),1,IF(ISNUMBER($K294),$K294,$Y294)))</f>
        <v/>
      </c>
      <c r="AA294" s="63">
        <f>IF($T294="","",IF(AND(ISNUMBER($F294),$F294&lt;=IF($Q294=MesCiclo,InicioCiclo,$Q294+MOD(2-WEEKDAY($Q294),7))+6),1,IF(N($U294)&gt;0,AVERAGEIFS($W$5:$W$1000,$S$5:$S$1000,ROW(),$T$5:$T$1000,"Sub"),$W294)))</f>
        <v/>
      </c>
      <c r="AB294" s="63">
        <f>IF($T294="","",IF(AND(ISNUMBER($F294),$F294&lt;=IF($Q294=MesCiclo,InicioCiclo,$Q294+MOD(2-WEEKDAY($Q294),7))+13),1,IF(N($U294)&gt;0,AVERAGEIFS($X$5:$X$1000,$S$5:$S$1000,ROW(),$T$5:$T$1000,"Sub"),$X294)))</f>
        <v/>
      </c>
      <c r="AC294" s="63">
        <f>IF($T294="","",IF(AND(ISNUMBER($F294),$F294&lt;=IF($Q294=MesCiclo,InicioCiclo,$Q294+MOD(2-WEEKDAY($Q294),7))+20),1,IF(N($U294)&gt;0,AVERAGEIFS($Y$5:$Y$1000,$S$5:$S$1000,ROW(),$T$5:$T$1000,"Sub"),$Y294)))</f>
        <v/>
      </c>
      <c r="AD294" s="63">
        <f>IF($T294="","",IF(AND(ISNUMBER($F294),$F294&lt;=IF($Q294=MesCiclo,InicioCiclo,$Q294+MOD(2-WEEKDAY($Q294),7))+27),1,IF(N($U294)&gt;0,AVERAGEIFS($Z$5:$Z$1000,$S$5:$S$1000,ROW(),$T$5:$T$1000,"Sub"),$Z294)))</f>
        <v/>
      </c>
      <c r="AE294" s="63">
        <f>IF($T294&lt;&gt;"Macro","",IF(COUNTIFS($Q$5:$Q$1000,$Q294,$T$5:$T$1000,"Macro",$G$5:$G$1000,"&gt;0")=0,1/COUNTIFS($Q$5:$Q$1000,$Q294,$T$5:$T$1000,"Macro"),IF(AND(ISNUMBER($G294),N($G294)&gt;0),$G294,SUMIFS($G$5:$G$1000,$Q$5:$Q$1000,$Q294,$T$5:$T$1000,"Macro")/COUNTIFS($Q$5:$Q$1000,$Q294,$T$5:$T$1000,"Macro",$G$5:$G$1000,"&gt;0"))/(COUNTIFS($Q$5:$Q$1000,$Q294,$T$5:$T$1000,"Macro")*SUMIFS($G$5:$G$1000,$Q$5:$Q$1000,$Q294,$T$5:$T$1000,"Macro")/COUNTIFS($Q$5:$Q$1000,$Q294,$T$5:$T$1000,"Macro",$G$5:$G$1000,"&gt;0"))))</f>
        <v/>
      </c>
    </row>
    <row r="295">
      <c r="A295" s="55">
        <f>IF(NOT((COUNTA($B295:$K295)+COUNTA($O295))&gt;0),"",IF($T295="Macro",COUNTIFS($T$5:$T295,"Macro",$Q$5:$Q295,$Q295),IF(N($S295)=0,"?",COUNTIFS(INDEX($T$5:$T$1000,1):INDEX($T$5:$T$1000,$S295-4),"Macro",INDEX($Q$5:$Q$1000,1):INDEX($Q$5:$Q$1000,$S295-4),INDEX($Q$5:$Q$1000,$S295-4))&amp;"."&amp;COUNTIFS($S$5:$S295,$S295,$T$5:$T295,"Sub"))))</f>
        <v/>
      </c>
      <c r="B295" s="56" t="n"/>
      <c r="C295" s="57" t="n"/>
      <c r="D295" s="58" t="n"/>
      <c r="E295" s="58" t="n"/>
      <c r="F295" s="58" t="n"/>
      <c r="G295" s="59" t="n"/>
      <c r="H295" s="59" t="n"/>
      <c r="I295" s="59" t="n"/>
      <c r="J295" s="59" t="n"/>
      <c r="K295" s="59" t="n"/>
      <c r="L295" s="60">
        <f>IF(NOT((COUNTA($B295:$K295)+COUNTA($O295))&gt;0),"",IF(ISNUMBER($F295),1,IF(N($U295)&gt;0,AVERAGEIFS($V$5:$V$1000,$S$5:$S$1000,ROW(),$T$5:$T$1000,"Sub"),$V295)))</f>
        <v/>
      </c>
      <c r="M295" s="55">
        <f>IF($L295="","",IF($L295&gt;=1,"Completado",IF($L295&gt;0,"En curso","Pendiente")))</f>
        <v/>
      </c>
      <c r="N295" s="55">
        <f>IF(NOT((COUNTA($B295:$K295)+COUNTA($O295))&gt;0),"",IF(ISNUMBER($F295),IF(AND(ISNUMBER($E295),$F295&gt;$E295),"Cumplida con "&amp;($F295-$E295)&amp;IF($F295-$E295=1," día"," días")&amp;" de retraso","Cumplida"),IF(N($L295)&gt;=1,"Cumplida",IF(NOT(ISNUMBER($E295)),"Sin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plazo")))))))</f>
        <v/>
      </c>
      <c r="O295" s="57" t="n"/>
      <c r="P295" s="61">
        <f>IF(NOT((COUNTA($B295:$K295)+COUNTA($O295))&gt;0),"",IF((IF($C295="","Falta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",""))="","✔ OK","⚠ "&amp;LEFT(IF($C295="","Falta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",""),LEN(IF($C295="","Falta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",""))-3)))</f>
        <v/>
      </c>
      <c r="Q295" s="62">
        <f>IF(NOT((COUNTA($B295:$K295)+COUNTA($O295))&gt;0),"",IF(AND($T295="Sub",N($S295)&gt;0),IF(ISNUMBER(INDEX($D$5:$D$1000,$S295-4)),DATE(YEAR(INDEX($D$5:$D$1000,$S295-4)),MONTH(INDEX($D$5:$D$1000,$S295-4)),1),IF(ISNUMBER(INDEX($E$5:$E$1000,$S295-4)),DATE(YEAR(INDEX($E$5:$E$1000,$S295-4)),MONTH(INDEX($E$5:$E$1000,$S295-4)),1),MesCiclo)),IF(ISNUMBER($D295),DATE(YEAR($D295),MONTH($D295),1),IF(ISNUMBER($E295),DATE(YEAR($E295),MONTH($E295),1),MesCiclo))))</f>
        <v/>
      </c>
      <c r="R295" s="63">
        <f>IF(OR($Q295="",$Q295&lt;&gt;MesCiclo),"",COUNTIF($Q$5:$Q295,MesCiclo))</f>
        <v/>
      </c>
      <c r="S295" s="63">
        <f>IF($T295="","",IF($T295="Macro",ROW(),IFERROR(LOOKUP(2,1/($T$5:$T295="Macro"),ROW($T$5:$T295)),0)))</f>
        <v/>
      </c>
      <c r="T295" s="63">
        <f>IF(NOT((COUNTA($B295:$K295)+COUNTA($O295))&gt;0),"",IF($B295="Subactividad","Sub","Macro"))</f>
        <v/>
      </c>
      <c r="U295" s="63">
        <f>IF($T295="Macro",COUNTIFS($S$5:$S$1000,ROW(),$T$5:$T$1000,"Sub"),"")</f>
        <v/>
      </c>
      <c r="V295" s="63">
        <f>IF($T295="","",IF(ISNUMBER($F295),1,IFERROR(LOOKUP(2,1/($H295:$K295&lt;&gt;""),$H295:$K295),0)))</f>
        <v/>
      </c>
      <c r="W295" s="63">
        <f>IF($T295="","",IF(AND(ISNUMBER($F295),$F295&lt;=IF($Q295=MesCiclo,InicioCiclo,$Q295+MOD(2-WEEKDAY($Q295),7))+6),1,IF(ISNUMBER($H295),$H295,0)))</f>
        <v/>
      </c>
      <c r="X295" s="63">
        <f>IF($T295="","",IF(AND(ISNUMBER($F295),$F295&lt;=IF($Q295=MesCiclo,InicioCiclo,$Q295+MOD(2-WEEKDAY($Q295),7))+13),1,IF(ISNUMBER($I295),$I295,$W295)))</f>
        <v/>
      </c>
      <c r="Y295" s="63">
        <f>IF($T295="","",IF(AND(ISNUMBER($F295),$F295&lt;=IF($Q295=MesCiclo,InicioCiclo,$Q295+MOD(2-WEEKDAY($Q295),7))+20),1,IF(ISNUMBER($J295),$J295,$X295)))</f>
        <v/>
      </c>
      <c r="Z295" s="63">
        <f>IF($T295="","",IF(AND(ISNUMBER($F295),$F295&lt;=IF($Q295=MesCiclo,InicioCiclo,$Q295+MOD(2-WEEKDAY($Q295),7))+27),1,IF(ISNUMBER($K295),$K295,$Y295)))</f>
        <v/>
      </c>
      <c r="AA295" s="63">
        <f>IF($T295="","",IF(AND(ISNUMBER($F295),$F295&lt;=IF($Q295=MesCiclo,InicioCiclo,$Q295+MOD(2-WEEKDAY($Q295),7))+6),1,IF(N($U295)&gt;0,AVERAGEIFS($W$5:$W$1000,$S$5:$S$1000,ROW(),$T$5:$T$1000,"Sub"),$W295)))</f>
        <v/>
      </c>
      <c r="AB295" s="63">
        <f>IF($T295="","",IF(AND(ISNUMBER($F295),$F295&lt;=IF($Q295=MesCiclo,InicioCiclo,$Q295+MOD(2-WEEKDAY($Q295),7))+13),1,IF(N($U295)&gt;0,AVERAGEIFS($X$5:$X$1000,$S$5:$S$1000,ROW(),$T$5:$T$1000,"Sub"),$X295)))</f>
        <v/>
      </c>
      <c r="AC295" s="63">
        <f>IF($T295="","",IF(AND(ISNUMBER($F295),$F295&lt;=IF($Q295=MesCiclo,InicioCiclo,$Q295+MOD(2-WEEKDAY($Q295),7))+20),1,IF(N($U295)&gt;0,AVERAGEIFS($Y$5:$Y$1000,$S$5:$S$1000,ROW(),$T$5:$T$1000,"Sub"),$Y295)))</f>
        <v/>
      </c>
      <c r="AD295" s="63">
        <f>IF($T295="","",IF(AND(ISNUMBER($F295),$F295&lt;=IF($Q295=MesCiclo,InicioCiclo,$Q295+MOD(2-WEEKDAY($Q295),7))+27),1,IF(N($U295)&gt;0,AVERAGEIFS($Z$5:$Z$1000,$S$5:$S$1000,ROW(),$T$5:$T$1000,"Sub"),$Z295)))</f>
        <v/>
      </c>
      <c r="AE295" s="63">
        <f>IF($T295&lt;&gt;"Macro","",IF(COUNTIFS($Q$5:$Q$1000,$Q295,$T$5:$T$1000,"Macro",$G$5:$G$1000,"&gt;0")=0,1/COUNTIFS($Q$5:$Q$1000,$Q295,$T$5:$T$1000,"Macro"),IF(AND(ISNUMBER($G295),N($G295)&gt;0),$G295,SUMIFS($G$5:$G$1000,$Q$5:$Q$1000,$Q295,$T$5:$T$1000,"Macro")/COUNTIFS($Q$5:$Q$1000,$Q295,$T$5:$T$1000,"Macro",$G$5:$G$1000,"&gt;0"))/(COUNTIFS($Q$5:$Q$1000,$Q295,$T$5:$T$1000,"Macro")*SUMIFS($G$5:$G$1000,$Q$5:$Q$1000,$Q295,$T$5:$T$1000,"Macro")/COUNTIFS($Q$5:$Q$1000,$Q295,$T$5:$T$1000,"Macro",$G$5:$G$1000,"&gt;0"))))</f>
        <v/>
      </c>
    </row>
    <row r="296">
      <c r="A296" s="55">
        <f>IF(NOT((COUNTA($B296:$K296)+COUNTA($O296))&gt;0),"",IF($T296="Macro",COUNTIFS($T$5:$T296,"Macro",$Q$5:$Q296,$Q296),IF(N($S296)=0,"?",COUNTIFS(INDEX($T$5:$T$1000,1):INDEX($T$5:$T$1000,$S296-4),"Macro",INDEX($Q$5:$Q$1000,1):INDEX($Q$5:$Q$1000,$S296-4),INDEX($Q$5:$Q$1000,$S296-4))&amp;"."&amp;COUNTIFS($S$5:$S296,$S296,$T$5:$T296,"Sub"))))</f>
        <v/>
      </c>
      <c r="B296" s="56" t="n"/>
      <c r="C296" s="57" t="n"/>
      <c r="D296" s="58" t="n"/>
      <c r="E296" s="58" t="n"/>
      <c r="F296" s="58" t="n"/>
      <c r="G296" s="59" t="n"/>
      <c r="H296" s="59" t="n"/>
      <c r="I296" s="59" t="n"/>
      <c r="J296" s="59" t="n"/>
      <c r="K296" s="59" t="n"/>
      <c r="L296" s="60">
        <f>IF(NOT((COUNTA($B296:$K296)+COUNTA($O296))&gt;0),"",IF(ISNUMBER($F296),1,IF(N($U296)&gt;0,AVERAGEIFS($V$5:$V$1000,$S$5:$S$1000,ROW(),$T$5:$T$1000,"Sub"),$V296)))</f>
        <v/>
      </c>
      <c r="M296" s="55">
        <f>IF($L296="","",IF($L296&gt;=1,"Completado",IF($L296&gt;0,"En curso","Pendiente")))</f>
        <v/>
      </c>
      <c r="N296" s="55">
        <f>IF(NOT((COUNTA($B296:$K296)+COUNTA($O296))&gt;0),"",IF(ISNUMBER($F296),IF(AND(ISNUMBER($E296),$F296&gt;$E296),"Cumplida con "&amp;($F296-$E296)&amp;IF($F296-$E296=1," día"," días")&amp;" de retraso","Cumplida"),IF(N($L296)&gt;=1,"Cumplida",IF(NOT(ISNUMBER($E296)),"Sin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plazo")))))))</f>
        <v/>
      </c>
      <c r="O296" s="57" t="n"/>
      <c r="P296" s="61">
        <f>IF(NOT((COUNTA($B296:$K296)+COUNTA($O296))&gt;0),"",IF((IF($C296="","Falta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",""))="","✔ OK","⚠ "&amp;LEFT(IF($C296="","Falta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",""),LEN(IF($C296="","Falta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",""))-3)))</f>
        <v/>
      </c>
      <c r="Q296" s="62">
        <f>IF(NOT((COUNTA($B296:$K296)+COUNTA($O296))&gt;0),"",IF(AND($T296="Sub",N($S296)&gt;0),IF(ISNUMBER(INDEX($D$5:$D$1000,$S296-4)),DATE(YEAR(INDEX($D$5:$D$1000,$S296-4)),MONTH(INDEX($D$5:$D$1000,$S296-4)),1),IF(ISNUMBER(INDEX($E$5:$E$1000,$S296-4)),DATE(YEAR(INDEX($E$5:$E$1000,$S296-4)),MONTH(INDEX($E$5:$E$1000,$S296-4)),1),MesCiclo)),IF(ISNUMBER($D296),DATE(YEAR($D296),MONTH($D296),1),IF(ISNUMBER($E296),DATE(YEAR($E296),MONTH($E296),1),MesCiclo))))</f>
        <v/>
      </c>
      <c r="R296" s="63">
        <f>IF(OR($Q296="",$Q296&lt;&gt;MesCiclo),"",COUNTIF($Q$5:$Q296,MesCiclo))</f>
        <v/>
      </c>
      <c r="S296" s="63">
        <f>IF($T296="","",IF($T296="Macro",ROW(),IFERROR(LOOKUP(2,1/($T$5:$T296="Macro"),ROW($T$5:$T296)),0)))</f>
        <v/>
      </c>
      <c r="T296" s="63">
        <f>IF(NOT((COUNTA($B296:$K296)+COUNTA($O296))&gt;0),"",IF($B296="Subactividad","Sub","Macro"))</f>
        <v/>
      </c>
      <c r="U296" s="63">
        <f>IF($T296="Macro",COUNTIFS($S$5:$S$1000,ROW(),$T$5:$T$1000,"Sub"),"")</f>
        <v/>
      </c>
      <c r="V296" s="63">
        <f>IF($T296="","",IF(ISNUMBER($F296),1,IFERROR(LOOKUP(2,1/($H296:$K296&lt;&gt;""),$H296:$K296),0)))</f>
        <v/>
      </c>
      <c r="W296" s="63">
        <f>IF($T296="","",IF(AND(ISNUMBER($F296),$F296&lt;=IF($Q296=MesCiclo,InicioCiclo,$Q296+MOD(2-WEEKDAY($Q296),7))+6),1,IF(ISNUMBER($H296),$H296,0)))</f>
        <v/>
      </c>
      <c r="X296" s="63">
        <f>IF($T296="","",IF(AND(ISNUMBER($F296),$F296&lt;=IF($Q296=MesCiclo,InicioCiclo,$Q296+MOD(2-WEEKDAY($Q296),7))+13),1,IF(ISNUMBER($I296),$I296,$W296)))</f>
        <v/>
      </c>
      <c r="Y296" s="63">
        <f>IF($T296="","",IF(AND(ISNUMBER($F296),$F296&lt;=IF($Q296=MesCiclo,InicioCiclo,$Q296+MOD(2-WEEKDAY($Q296),7))+20),1,IF(ISNUMBER($J296),$J296,$X296)))</f>
        <v/>
      </c>
      <c r="Z296" s="63">
        <f>IF($T296="","",IF(AND(ISNUMBER($F296),$F296&lt;=IF($Q296=MesCiclo,InicioCiclo,$Q296+MOD(2-WEEKDAY($Q296),7))+27),1,IF(ISNUMBER($K296),$K296,$Y296)))</f>
        <v/>
      </c>
      <c r="AA296" s="63">
        <f>IF($T296="","",IF(AND(ISNUMBER($F296),$F296&lt;=IF($Q296=MesCiclo,InicioCiclo,$Q296+MOD(2-WEEKDAY($Q296),7))+6),1,IF(N($U296)&gt;0,AVERAGEIFS($W$5:$W$1000,$S$5:$S$1000,ROW(),$T$5:$T$1000,"Sub"),$W296)))</f>
        <v/>
      </c>
      <c r="AB296" s="63">
        <f>IF($T296="","",IF(AND(ISNUMBER($F296),$F296&lt;=IF($Q296=MesCiclo,InicioCiclo,$Q296+MOD(2-WEEKDAY($Q296),7))+13),1,IF(N($U296)&gt;0,AVERAGEIFS($X$5:$X$1000,$S$5:$S$1000,ROW(),$T$5:$T$1000,"Sub"),$X296)))</f>
        <v/>
      </c>
      <c r="AC296" s="63">
        <f>IF($T296="","",IF(AND(ISNUMBER($F296),$F296&lt;=IF($Q296=MesCiclo,InicioCiclo,$Q296+MOD(2-WEEKDAY($Q296),7))+20),1,IF(N($U296)&gt;0,AVERAGEIFS($Y$5:$Y$1000,$S$5:$S$1000,ROW(),$T$5:$T$1000,"Sub"),$Y296)))</f>
        <v/>
      </c>
      <c r="AD296" s="63">
        <f>IF($T296="","",IF(AND(ISNUMBER($F296),$F296&lt;=IF($Q296=MesCiclo,InicioCiclo,$Q296+MOD(2-WEEKDAY($Q296),7))+27),1,IF(N($U296)&gt;0,AVERAGEIFS($Z$5:$Z$1000,$S$5:$S$1000,ROW(),$T$5:$T$1000,"Sub"),$Z296)))</f>
        <v/>
      </c>
      <c r="AE296" s="63">
        <f>IF($T296&lt;&gt;"Macro","",IF(COUNTIFS($Q$5:$Q$1000,$Q296,$T$5:$T$1000,"Macro",$G$5:$G$1000,"&gt;0")=0,1/COUNTIFS($Q$5:$Q$1000,$Q296,$T$5:$T$1000,"Macro"),IF(AND(ISNUMBER($G296),N($G296)&gt;0),$G296,SUMIFS($G$5:$G$1000,$Q$5:$Q$1000,$Q296,$T$5:$T$1000,"Macro")/COUNTIFS($Q$5:$Q$1000,$Q296,$T$5:$T$1000,"Macro",$G$5:$G$1000,"&gt;0"))/(COUNTIFS($Q$5:$Q$1000,$Q296,$T$5:$T$1000,"Macro")*SUMIFS($G$5:$G$1000,$Q$5:$Q$1000,$Q296,$T$5:$T$1000,"Macro")/COUNTIFS($Q$5:$Q$1000,$Q296,$T$5:$T$1000,"Macro",$G$5:$G$1000,"&gt;0"))))</f>
        <v/>
      </c>
    </row>
    <row r="297">
      <c r="A297" s="55">
        <f>IF(NOT((COUNTA($B297:$K297)+COUNTA($O297))&gt;0),"",IF($T297="Macro",COUNTIFS($T$5:$T297,"Macro",$Q$5:$Q297,$Q297),IF(N($S297)=0,"?",COUNTIFS(INDEX($T$5:$T$1000,1):INDEX($T$5:$T$1000,$S297-4),"Macro",INDEX($Q$5:$Q$1000,1):INDEX($Q$5:$Q$1000,$S297-4),INDEX($Q$5:$Q$1000,$S297-4))&amp;"."&amp;COUNTIFS($S$5:$S297,$S297,$T$5:$T297,"Sub"))))</f>
        <v/>
      </c>
      <c r="B297" s="56" t="n"/>
      <c r="C297" s="57" t="n"/>
      <c r="D297" s="58" t="n"/>
      <c r="E297" s="58" t="n"/>
      <c r="F297" s="58" t="n"/>
      <c r="G297" s="59" t="n"/>
      <c r="H297" s="59" t="n"/>
      <c r="I297" s="59" t="n"/>
      <c r="J297" s="59" t="n"/>
      <c r="K297" s="59" t="n"/>
      <c r="L297" s="60">
        <f>IF(NOT((COUNTA($B297:$K297)+COUNTA($O297))&gt;0),"",IF(ISNUMBER($F297),1,IF(N($U297)&gt;0,AVERAGEIFS($V$5:$V$1000,$S$5:$S$1000,ROW(),$T$5:$T$1000,"Sub"),$V297)))</f>
        <v/>
      </c>
      <c r="M297" s="55">
        <f>IF($L297="","",IF($L297&gt;=1,"Completado",IF($L297&gt;0,"En curso","Pendiente")))</f>
        <v/>
      </c>
      <c r="N297" s="55">
        <f>IF(NOT((COUNTA($B297:$K297)+COUNTA($O297))&gt;0),"",IF(ISNUMBER($F297),IF(AND(ISNUMBER($E297),$F297&gt;$E297),"Cumplida con "&amp;($F297-$E297)&amp;IF($F297-$E297=1," día"," días")&amp;" de retraso","Cumplida"),IF(N($L297)&gt;=1,"Cumplida",IF(NOT(ISNUMBER($E297)),"Sin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plazo")))))))</f>
        <v/>
      </c>
      <c r="O297" s="57" t="n"/>
      <c r="P297" s="61">
        <f>IF(NOT((COUNTA($B297:$K297)+COUNTA($O297))&gt;0),"",IF((IF($C297="","Falta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",""))="","✔ OK","⚠ "&amp;LEFT(IF($C297="","Falta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",""),LEN(IF($C297="","Falta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",""))-3)))</f>
        <v/>
      </c>
      <c r="Q297" s="62">
        <f>IF(NOT((COUNTA($B297:$K297)+COUNTA($O297))&gt;0),"",IF(AND($T297="Sub",N($S297)&gt;0),IF(ISNUMBER(INDEX($D$5:$D$1000,$S297-4)),DATE(YEAR(INDEX($D$5:$D$1000,$S297-4)),MONTH(INDEX($D$5:$D$1000,$S297-4)),1),IF(ISNUMBER(INDEX($E$5:$E$1000,$S297-4)),DATE(YEAR(INDEX($E$5:$E$1000,$S297-4)),MONTH(INDEX($E$5:$E$1000,$S297-4)),1),MesCiclo)),IF(ISNUMBER($D297),DATE(YEAR($D297),MONTH($D297),1),IF(ISNUMBER($E297),DATE(YEAR($E297),MONTH($E297),1),MesCiclo))))</f>
        <v/>
      </c>
      <c r="R297" s="63">
        <f>IF(OR($Q297="",$Q297&lt;&gt;MesCiclo),"",COUNTIF($Q$5:$Q297,MesCiclo))</f>
        <v/>
      </c>
      <c r="S297" s="63">
        <f>IF($T297="","",IF($T297="Macro",ROW(),IFERROR(LOOKUP(2,1/($T$5:$T297="Macro"),ROW($T$5:$T297)),0)))</f>
        <v/>
      </c>
      <c r="T297" s="63">
        <f>IF(NOT((COUNTA($B297:$K297)+COUNTA($O297))&gt;0),"",IF($B297="Subactividad","Sub","Macro"))</f>
        <v/>
      </c>
      <c r="U297" s="63">
        <f>IF($T297="Macro",COUNTIFS($S$5:$S$1000,ROW(),$T$5:$T$1000,"Sub"),"")</f>
        <v/>
      </c>
      <c r="V297" s="63">
        <f>IF($T297="","",IF(ISNUMBER($F297),1,IFERROR(LOOKUP(2,1/($H297:$K297&lt;&gt;""),$H297:$K297),0)))</f>
        <v/>
      </c>
      <c r="W297" s="63">
        <f>IF($T297="","",IF(AND(ISNUMBER($F297),$F297&lt;=IF($Q297=MesCiclo,InicioCiclo,$Q297+MOD(2-WEEKDAY($Q297),7))+6),1,IF(ISNUMBER($H297),$H297,0)))</f>
        <v/>
      </c>
      <c r="X297" s="63">
        <f>IF($T297="","",IF(AND(ISNUMBER($F297),$F297&lt;=IF($Q297=MesCiclo,InicioCiclo,$Q297+MOD(2-WEEKDAY($Q297),7))+13),1,IF(ISNUMBER($I297),$I297,$W297)))</f>
        <v/>
      </c>
      <c r="Y297" s="63">
        <f>IF($T297="","",IF(AND(ISNUMBER($F297),$F297&lt;=IF($Q297=MesCiclo,InicioCiclo,$Q297+MOD(2-WEEKDAY($Q297),7))+20),1,IF(ISNUMBER($J297),$J297,$X297)))</f>
        <v/>
      </c>
      <c r="Z297" s="63">
        <f>IF($T297="","",IF(AND(ISNUMBER($F297),$F297&lt;=IF($Q297=MesCiclo,InicioCiclo,$Q297+MOD(2-WEEKDAY($Q297),7))+27),1,IF(ISNUMBER($K297),$K297,$Y297)))</f>
        <v/>
      </c>
      <c r="AA297" s="63">
        <f>IF($T297="","",IF(AND(ISNUMBER($F297),$F297&lt;=IF($Q297=MesCiclo,InicioCiclo,$Q297+MOD(2-WEEKDAY($Q297),7))+6),1,IF(N($U297)&gt;0,AVERAGEIFS($W$5:$W$1000,$S$5:$S$1000,ROW(),$T$5:$T$1000,"Sub"),$W297)))</f>
        <v/>
      </c>
      <c r="AB297" s="63">
        <f>IF($T297="","",IF(AND(ISNUMBER($F297),$F297&lt;=IF($Q297=MesCiclo,InicioCiclo,$Q297+MOD(2-WEEKDAY($Q297),7))+13),1,IF(N($U297)&gt;0,AVERAGEIFS($X$5:$X$1000,$S$5:$S$1000,ROW(),$T$5:$T$1000,"Sub"),$X297)))</f>
        <v/>
      </c>
      <c r="AC297" s="63">
        <f>IF($T297="","",IF(AND(ISNUMBER($F297),$F297&lt;=IF($Q297=MesCiclo,InicioCiclo,$Q297+MOD(2-WEEKDAY($Q297),7))+20),1,IF(N($U297)&gt;0,AVERAGEIFS($Y$5:$Y$1000,$S$5:$S$1000,ROW(),$T$5:$T$1000,"Sub"),$Y297)))</f>
        <v/>
      </c>
      <c r="AD297" s="63">
        <f>IF($T297="","",IF(AND(ISNUMBER($F297),$F297&lt;=IF($Q297=MesCiclo,InicioCiclo,$Q297+MOD(2-WEEKDAY($Q297),7))+27),1,IF(N($U297)&gt;0,AVERAGEIFS($Z$5:$Z$1000,$S$5:$S$1000,ROW(),$T$5:$T$1000,"Sub"),$Z297)))</f>
        <v/>
      </c>
      <c r="AE297" s="63">
        <f>IF($T297&lt;&gt;"Macro","",IF(COUNTIFS($Q$5:$Q$1000,$Q297,$T$5:$T$1000,"Macro",$G$5:$G$1000,"&gt;0")=0,1/COUNTIFS($Q$5:$Q$1000,$Q297,$T$5:$T$1000,"Macro"),IF(AND(ISNUMBER($G297),N($G297)&gt;0),$G297,SUMIFS($G$5:$G$1000,$Q$5:$Q$1000,$Q297,$T$5:$T$1000,"Macro")/COUNTIFS($Q$5:$Q$1000,$Q297,$T$5:$T$1000,"Macro",$G$5:$G$1000,"&gt;0"))/(COUNTIFS($Q$5:$Q$1000,$Q297,$T$5:$T$1000,"Macro")*SUMIFS($G$5:$G$1000,$Q$5:$Q$1000,$Q297,$T$5:$T$1000,"Macro")/COUNTIFS($Q$5:$Q$1000,$Q297,$T$5:$T$1000,"Macro",$G$5:$G$1000,"&gt;0"))))</f>
        <v/>
      </c>
    </row>
    <row r="298">
      <c r="A298" s="55">
        <f>IF(NOT((COUNTA($B298:$K298)+COUNTA($O298))&gt;0),"",IF($T298="Macro",COUNTIFS($T$5:$T298,"Macro",$Q$5:$Q298,$Q298),IF(N($S298)=0,"?",COUNTIFS(INDEX($T$5:$T$1000,1):INDEX($T$5:$T$1000,$S298-4),"Macro",INDEX($Q$5:$Q$1000,1):INDEX($Q$5:$Q$1000,$S298-4),INDEX($Q$5:$Q$1000,$S298-4))&amp;"."&amp;COUNTIFS($S$5:$S298,$S298,$T$5:$T298,"Sub"))))</f>
        <v/>
      </c>
      <c r="B298" s="56" t="n"/>
      <c r="C298" s="57" t="n"/>
      <c r="D298" s="58" t="n"/>
      <c r="E298" s="58" t="n"/>
      <c r="F298" s="58" t="n"/>
      <c r="G298" s="59" t="n"/>
      <c r="H298" s="59" t="n"/>
      <c r="I298" s="59" t="n"/>
      <c r="J298" s="59" t="n"/>
      <c r="K298" s="59" t="n"/>
      <c r="L298" s="60">
        <f>IF(NOT((COUNTA($B298:$K298)+COUNTA($O298))&gt;0),"",IF(ISNUMBER($F298),1,IF(N($U298)&gt;0,AVERAGEIFS($V$5:$V$1000,$S$5:$S$1000,ROW(),$T$5:$T$1000,"Sub"),$V298)))</f>
        <v/>
      </c>
      <c r="M298" s="55">
        <f>IF($L298="","",IF($L298&gt;=1,"Completado",IF($L298&gt;0,"En curso","Pendiente")))</f>
        <v/>
      </c>
      <c r="N298" s="55">
        <f>IF(NOT((COUNTA($B298:$K298)+COUNTA($O298))&gt;0),"",IF(ISNUMBER($F298),IF(AND(ISNUMBER($E298),$F298&gt;$E298),"Cumplida con "&amp;($F298-$E298)&amp;IF($F298-$E298=1," día"," días")&amp;" de retraso","Cumplida"),IF(N($L298)&gt;=1,"Cumplida",IF(NOT(ISNUMBER($E298)),"Sin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plazo")))))))</f>
        <v/>
      </c>
      <c r="O298" s="57" t="n"/>
      <c r="P298" s="61">
        <f>IF(NOT((COUNTA($B298:$K298)+COUNTA($O298))&gt;0),"",IF((IF($C298="","Falta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",""))="","✔ OK","⚠ "&amp;LEFT(IF($C298="","Falta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",""),LEN(IF($C298="","Falta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",""))-3)))</f>
        <v/>
      </c>
      <c r="Q298" s="62">
        <f>IF(NOT((COUNTA($B298:$K298)+COUNTA($O298))&gt;0),"",IF(AND($T298="Sub",N($S298)&gt;0),IF(ISNUMBER(INDEX($D$5:$D$1000,$S298-4)),DATE(YEAR(INDEX($D$5:$D$1000,$S298-4)),MONTH(INDEX($D$5:$D$1000,$S298-4)),1),IF(ISNUMBER(INDEX($E$5:$E$1000,$S298-4)),DATE(YEAR(INDEX($E$5:$E$1000,$S298-4)),MONTH(INDEX($E$5:$E$1000,$S298-4)),1),MesCiclo)),IF(ISNUMBER($D298),DATE(YEAR($D298),MONTH($D298),1),IF(ISNUMBER($E298),DATE(YEAR($E298),MONTH($E298),1),MesCiclo))))</f>
        <v/>
      </c>
      <c r="R298" s="63">
        <f>IF(OR($Q298="",$Q298&lt;&gt;MesCiclo),"",COUNTIF($Q$5:$Q298,MesCiclo))</f>
        <v/>
      </c>
      <c r="S298" s="63">
        <f>IF($T298="","",IF($T298="Macro",ROW(),IFERROR(LOOKUP(2,1/($T$5:$T298="Macro"),ROW($T$5:$T298)),0)))</f>
        <v/>
      </c>
      <c r="T298" s="63">
        <f>IF(NOT((COUNTA($B298:$K298)+COUNTA($O298))&gt;0),"",IF($B298="Subactividad","Sub","Macro"))</f>
        <v/>
      </c>
      <c r="U298" s="63">
        <f>IF($T298="Macro",COUNTIFS($S$5:$S$1000,ROW(),$T$5:$T$1000,"Sub"),"")</f>
        <v/>
      </c>
      <c r="V298" s="63">
        <f>IF($T298="","",IF(ISNUMBER($F298),1,IFERROR(LOOKUP(2,1/($H298:$K298&lt;&gt;""),$H298:$K298),0)))</f>
        <v/>
      </c>
      <c r="W298" s="63">
        <f>IF($T298="","",IF(AND(ISNUMBER($F298),$F298&lt;=IF($Q298=MesCiclo,InicioCiclo,$Q298+MOD(2-WEEKDAY($Q298),7))+6),1,IF(ISNUMBER($H298),$H298,0)))</f>
        <v/>
      </c>
      <c r="X298" s="63">
        <f>IF($T298="","",IF(AND(ISNUMBER($F298),$F298&lt;=IF($Q298=MesCiclo,InicioCiclo,$Q298+MOD(2-WEEKDAY($Q298),7))+13),1,IF(ISNUMBER($I298),$I298,$W298)))</f>
        <v/>
      </c>
      <c r="Y298" s="63">
        <f>IF($T298="","",IF(AND(ISNUMBER($F298),$F298&lt;=IF($Q298=MesCiclo,InicioCiclo,$Q298+MOD(2-WEEKDAY($Q298),7))+20),1,IF(ISNUMBER($J298),$J298,$X298)))</f>
        <v/>
      </c>
      <c r="Z298" s="63">
        <f>IF($T298="","",IF(AND(ISNUMBER($F298),$F298&lt;=IF($Q298=MesCiclo,InicioCiclo,$Q298+MOD(2-WEEKDAY($Q298),7))+27),1,IF(ISNUMBER($K298),$K298,$Y298)))</f>
        <v/>
      </c>
      <c r="AA298" s="63">
        <f>IF($T298="","",IF(AND(ISNUMBER($F298),$F298&lt;=IF($Q298=MesCiclo,InicioCiclo,$Q298+MOD(2-WEEKDAY($Q298),7))+6),1,IF(N($U298)&gt;0,AVERAGEIFS($W$5:$W$1000,$S$5:$S$1000,ROW(),$T$5:$T$1000,"Sub"),$W298)))</f>
        <v/>
      </c>
      <c r="AB298" s="63">
        <f>IF($T298="","",IF(AND(ISNUMBER($F298),$F298&lt;=IF($Q298=MesCiclo,InicioCiclo,$Q298+MOD(2-WEEKDAY($Q298),7))+13),1,IF(N($U298)&gt;0,AVERAGEIFS($X$5:$X$1000,$S$5:$S$1000,ROW(),$T$5:$T$1000,"Sub"),$X298)))</f>
        <v/>
      </c>
      <c r="AC298" s="63">
        <f>IF($T298="","",IF(AND(ISNUMBER($F298),$F298&lt;=IF($Q298=MesCiclo,InicioCiclo,$Q298+MOD(2-WEEKDAY($Q298),7))+20),1,IF(N($U298)&gt;0,AVERAGEIFS($Y$5:$Y$1000,$S$5:$S$1000,ROW(),$T$5:$T$1000,"Sub"),$Y298)))</f>
        <v/>
      </c>
      <c r="AD298" s="63">
        <f>IF($T298="","",IF(AND(ISNUMBER($F298),$F298&lt;=IF($Q298=MesCiclo,InicioCiclo,$Q298+MOD(2-WEEKDAY($Q298),7))+27),1,IF(N($U298)&gt;0,AVERAGEIFS($Z$5:$Z$1000,$S$5:$S$1000,ROW(),$T$5:$T$1000,"Sub"),$Z298)))</f>
        <v/>
      </c>
      <c r="AE298" s="63">
        <f>IF($T298&lt;&gt;"Macro","",IF(COUNTIFS($Q$5:$Q$1000,$Q298,$T$5:$T$1000,"Macro",$G$5:$G$1000,"&gt;0")=0,1/COUNTIFS($Q$5:$Q$1000,$Q298,$T$5:$T$1000,"Macro"),IF(AND(ISNUMBER($G298),N($G298)&gt;0),$G298,SUMIFS($G$5:$G$1000,$Q$5:$Q$1000,$Q298,$T$5:$T$1000,"Macro")/COUNTIFS($Q$5:$Q$1000,$Q298,$T$5:$T$1000,"Macro",$G$5:$G$1000,"&gt;0"))/(COUNTIFS($Q$5:$Q$1000,$Q298,$T$5:$T$1000,"Macro")*SUMIFS($G$5:$G$1000,$Q$5:$Q$1000,$Q298,$T$5:$T$1000,"Macro")/COUNTIFS($Q$5:$Q$1000,$Q298,$T$5:$T$1000,"Macro",$G$5:$G$1000,"&gt;0"))))</f>
        <v/>
      </c>
    </row>
    <row r="299">
      <c r="A299" s="55">
        <f>IF(NOT((COUNTA($B299:$K299)+COUNTA($O299))&gt;0),"",IF($T299="Macro",COUNTIFS($T$5:$T299,"Macro",$Q$5:$Q299,$Q299),IF(N($S299)=0,"?",COUNTIFS(INDEX($T$5:$T$1000,1):INDEX($T$5:$T$1000,$S299-4),"Macro",INDEX($Q$5:$Q$1000,1):INDEX($Q$5:$Q$1000,$S299-4),INDEX($Q$5:$Q$1000,$S299-4))&amp;"."&amp;COUNTIFS($S$5:$S299,$S299,$T$5:$T299,"Sub"))))</f>
        <v/>
      </c>
      <c r="B299" s="56" t="n"/>
      <c r="C299" s="57" t="n"/>
      <c r="D299" s="58" t="n"/>
      <c r="E299" s="58" t="n"/>
      <c r="F299" s="58" t="n"/>
      <c r="G299" s="59" t="n"/>
      <c r="H299" s="59" t="n"/>
      <c r="I299" s="59" t="n"/>
      <c r="J299" s="59" t="n"/>
      <c r="K299" s="59" t="n"/>
      <c r="L299" s="60">
        <f>IF(NOT((COUNTA($B299:$K299)+COUNTA($O299))&gt;0),"",IF(ISNUMBER($F299),1,IF(N($U299)&gt;0,AVERAGEIFS($V$5:$V$1000,$S$5:$S$1000,ROW(),$T$5:$T$1000,"Sub"),$V299)))</f>
        <v/>
      </c>
      <c r="M299" s="55">
        <f>IF($L299="","",IF($L299&gt;=1,"Completado",IF($L299&gt;0,"En curso","Pendiente")))</f>
        <v/>
      </c>
      <c r="N299" s="55">
        <f>IF(NOT((COUNTA($B299:$K299)+COUNTA($O299))&gt;0),"",IF(ISNUMBER($F299),IF(AND(ISNUMBER($E299),$F299&gt;$E299),"Cumplida con "&amp;($F299-$E299)&amp;IF($F299-$E299=1," día"," días")&amp;" de retraso","Cumplida"),IF(N($L299)&gt;=1,"Cumplida",IF(NOT(ISNUMBER($E299)),"Sin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plazo")))))))</f>
        <v/>
      </c>
      <c r="O299" s="57" t="n"/>
      <c r="P299" s="61">
        <f>IF(NOT((COUNTA($B299:$K299)+COUNTA($O299))&gt;0),"",IF((IF($C299="","Falta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",""))="","✔ OK","⚠ "&amp;LEFT(IF($C299="","Falta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",""),LEN(IF($C299="","Falta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",""))-3)))</f>
        <v/>
      </c>
      <c r="Q299" s="62">
        <f>IF(NOT((COUNTA($B299:$K299)+COUNTA($O299))&gt;0),"",IF(AND($T299="Sub",N($S299)&gt;0),IF(ISNUMBER(INDEX($D$5:$D$1000,$S299-4)),DATE(YEAR(INDEX($D$5:$D$1000,$S299-4)),MONTH(INDEX($D$5:$D$1000,$S299-4)),1),IF(ISNUMBER(INDEX($E$5:$E$1000,$S299-4)),DATE(YEAR(INDEX($E$5:$E$1000,$S299-4)),MONTH(INDEX($E$5:$E$1000,$S299-4)),1),MesCiclo)),IF(ISNUMBER($D299),DATE(YEAR($D299),MONTH($D299),1),IF(ISNUMBER($E299),DATE(YEAR($E299),MONTH($E299),1),MesCiclo))))</f>
        <v/>
      </c>
      <c r="R299" s="63">
        <f>IF(OR($Q299="",$Q299&lt;&gt;MesCiclo),"",COUNTIF($Q$5:$Q299,MesCiclo))</f>
        <v/>
      </c>
      <c r="S299" s="63">
        <f>IF($T299="","",IF($T299="Macro",ROW(),IFERROR(LOOKUP(2,1/($T$5:$T299="Macro"),ROW($T$5:$T299)),0)))</f>
        <v/>
      </c>
      <c r="T299" s="63">
        <f>IF(NOT((COUNTA($B299:$K299)+COUNTA($O299))&gt;0),"",IF($B299="Subactividad","Sub","Macro"))</f>
        <v/>
      </c>
      <c r="U299" s="63">
        <f>IF($T299="Macro",COUNTIFS($S$5:$S$1000,ROW(),$T$5:$T$1000,"Sub"),"")</f>
        <v/>
      </c>
      <c r="V299" s="63">
        <f>IF($T299="","",IF(ISNUMBER($F299),1,IFERROR(LOOKUP(2,1/($H299:$K299&lt;&gt;""),$H299:$K299),0)))</f>
        <v/>
      </c>
      <c r="W299" s="63">
        <f>IF($T299="","",IF(AND(ISNUMBER($F299),$F299&lt;=IF($Q299=MesCiclo,InicioCiclo,$Q299+MOD(2-WEEKDAY($Q299),7))+6),1,IF(ISNUMBER($H299),$H299,0)))</f>
        <v/>
      </c>
      <c r="X299" s="63">
        <f>IF($T299="","",IF(AND(ISNUMBER($F299),$F299&lt;=IF($Q299=MesCiclo,InicioCiclo,$Q299+MOD(2-WEEKDAY($Q299),7))+13),1,IF(ISNUMBER($I299),$I299,$W299)))</f>
        <v/>
      </c>
      <c r="Y299" s="63">
        <f>IF($T299="","",IF(AND(ISNUMBER($F299),$F299&lt;=IF($Q299=MesCiclo,InicioCiclo,$Q299+MOD(2-WEEKDAY($Q299),7))+20),1,IF(ISNUMBER($J299),$J299,$X299)))</f>
        <v/>
      </c>
      <c r="Z299" s="63">
        <f>IF($T299="","",IF(AND(ISNUMBER($F299),$F299&lt;=IF($Q299=MesCiclo,InicioCiclo,$Q299+MOD(2-WEEKDAY($Q299),7))+27),1,IF(ISNUMBER($K299),$K299,$Y299)))</f>
        <v/>
      </c>
      <c r="AA299" s="63">
        <f>IF($T299="","",IF(AND(ISNUMBER($F299),$F299&lt;=IF($Q299=MesCiclo,InicioCiclo,$Q299+MOD(2-WEEKDAY($Q299),7))+6),1,IF(N($U299)&gt;0,AVERAGEIFS($W$5:$W$1000,$S$5:$S$1000,ROW(),$T$5:$T$1000,"Sub"),$W299)))</f>
        <v/>
      </c>
      <c r="AB299" s="63">
        <f>IF($T299="","",IF(AND(ISNUMBER($F299),$F299&lt;=IF($Q299=MesCiclo,InicioCiclo,$Q299+MOD(2-WEEKDAY($Q299),7))+13),1,IF(N($U299)&gt;0,AVERAGEIFS($X$5:$X$1000,$S$5:$S$1000,ROW(),$T$5:$T$1000,"Sub"),$X299)))</f>
        <v/>
      </c>
      <c r="AC299" s="63">
        <f>IF($T299="","",IF(AND(ISNUMBER($F299),$F299&lt;=IF($Q299=MesCiclo,InicioCiclo,$Q299+MOD(2-WEEKDAY($Q299),7))+20),1,IF(N($U299)&gt;0,AVERAGEIFS($Y$5:$Y$1000,$S$5:$S$1000,ROW(),$T$5:$T$1000,"Sub"),$Y299)))</f>
        <v/>
      </c>
      <c r="AD299" s="63">
        <f>IF($T299="","",IF(AND(ISNUMBER($F299),$F299&lt;=IF($Q299=MesCiclo,InicioCiclo,$Q299+MOD(2-WEEKDAY($Q299),7))+27),1,IF(N($U299)&gt;0,AVERAGEIFS($Z$5:$Z$1000,$S$5:$S$1000,ROW(),$T$5:$T$1000,"Sub"),$Z299)))</f>
        <v/>
      </c>
      <c r="AE299" s="63">
        <f>IF($T299&lt;&gt;"Macro","",IF(COUNTIFS($Q$5:$Q$1000,$Q299,$T$5:$T$1000,"Macro",$G$5:$G$1000,"&gt;0")=0,1/COUNTIFS($Q$5:$Q$1000,$Q299,$T$5:$T$1000,"Macro"),IF(AND(ISNUMBER($G299),N($G299)&gt;0),$G299,SUMIFS($G$5:$G$1000,$Q$5:$Q$1000,$Q299,$T$5:$T$1000,"Macro")/COUNTIFS($Q$5:$Q$1000,$Q299,$T$5:$T$1000,"Macro",$G$5:$G$1000,"&gt;0"))/(COUNTIFS($Q$5:$Q$1000,$Q299,$T$5:$T$1000,"Macro")*SUMIFS($G$5:$G$1000,$Q$5:$Q$1000,$Q299,$T$5:$T$1000,"Macro")/COUNTIFS($Q$5:$Q$1000,$Q299,$T$5:$T$1000,"Macro",$G$5:$G$1000,"&gt;0"))))</f>
        <v/>
      </c>
    </row>
    <row r="300">
      <c r="A300" s="55">
        <f>IF(NOT((COUNTA($B300:$K300)+COUNTA($O300))&gt;0),"",IF($T300="Macro",COUNTIFS($T$5:$T300,"Macro",$Q$5:$Q300,$Q300),IF(N($S300)=0,"?",COUNTIFS(INDEX($T$5:$T$1000,1):INDEX($T$5:$T$1000,$S300-4),"Macro",INDEX($Q$5:$Q$1000,1):INDEX($Q$5:$Q$1000,$S300-4),INDEX($Q$5:$Q$1000,$S300-4))&amp;"."&amp;COUNTIFS($S$5:$S300,$S300,$T$5:$T300,"Sub"))))</f>
        <v/>
      </c>
      <c r="B300" s="56" t="n"/>
      <c r="C300" s="57" t="n"/>
      <c r="D300" s="58" t="n"/>
      <c r="E300" s="58" t="n"/>
      <c r="F300" s="58" t="n"/>
      <c r="G300" s="59" t="n"/>
      <c r="H300" s="59" t="n"/>
      <c r="I300" s="59" t="n"/>
      <c r="J300" s="59" t="n"/>
      <c r="K300" s="59" t="n"/>
      <c r="L300" s="60">
        <f>IF(NOT((COUNTA($B300:$K300)+COUNTA($O300))&gt;0),"",IF(ISNUMBER($F300),1,IF(N($U300)&gt;0,AVERAGEIFS($V$5:$V$1000,$S$5:$S$1000,ROW(),$T$5:$T$1000,"Sub"),$V300)))</f>
        <v/>
      </c>
      <c r="M300" s="55">
        <f>IF($L300="","",IF($L300&gt;=1,"Completado",IF($L300&gt;0,"En curso","Pendiente")))</f>
        <v/>
      </c>
      <c r="N300" s="55">
        <f>IF(NOT((COUNTA($B300:$K300)+COUNTA($O300))&gt;0),"",IF(ISNUMBER($F300),IF(AND(ISNUMBER($E300),$F300&gt;$E300),"Cumplida con "&amp;($F300-$E300)&amp;IF($F300-$E300=1," día"," días")&amp;" de retraso","Cumplida"),IF(N($L300)&gt;=1,"Cumplida",IF(NOT(ISNUMBER($E300)),"Sin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plazo")))))))</f>
        <v/>
      </c>
      <c r="O300" s="57" t="n"/>
      <c r="P300" s="61">
        <f>IF(NOT((COUNTA($B300:$K300)+COUNTA($O300))&gt;0),"",IF((IF($C300="","Falta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",""))="","✔ OK","⚠ "&amp;LEFT(IF($C300="","Falta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",""),LEN(IF($C300="","Falta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",""))-3)))</f>
        <v/>
      </c>
      <c r="Q300" s="62">
        <f>IF(NOT((COUNTA($B300:$K300)+COUNTA($O300))&gt;0),"",IF(AND($T300="Sub",N($S300)&gt;0),IF(ISNUMBER(INDEX($D$5:$D$1000,$S300-4)),DATE(YEAR(INDEX($D$5:$D$1000,$S300-4)),MONTH(INDEX($D$5:$D$1000,$S300-4)),1),IF(ISNUMBER(INDEX($E$5:$E$1000,$S300-4)),DATE(YEAR(INDEX($E$5:$E$1000,$S300-4)),MONTH(INDEX($E$5:$E$1000,$S300-4)),1),MesCiclo)),IF(ISNUMBER($D300),DATE(YEAR($D300),MONTH($D300),1),IF(ISNUMBER($E300),DATE(YEAR($E300),MONTH($E300),1),MesCiclo))))</f>
        <v/>
      </c>
      <c r="R300" s="63">
        <f>IF(OR($Q300="",$Q300&lt;&gt;MesCiclo),"",COUNTIF($Q$5:$Q300,MesCiclo))</f>
        <v/>
      </c>
      <c r="S300" s="63">
        <f>IF($T300="","",IF($T300="Macro",ROW(),IFERROR(LOOKUP(2,1/($T$5:$T300="Macro"),ROW($T$5:$T300)),0)))</f>
        <v/>
      </c>
      <c r="T300" s="63">
        <f>IF(NOT((COUNTA($B300:$K300)+COUNTA($O300))&gt;0),"",IF($B300="Subactividad","Sub","Macro"))</f>
        <v/>
      </c>
      <c r="U300" s="63">
        <f>IF($T300="Macro",COUNTIFS($S$5:$S$1000,ROW(),$T$5:$T$1000,"Sub"),"")</f>
        <v/>
      </c>
      <c r="V300" s="63">
        <f>IF($T300="","",IF(ISNUMBER($F300),1,IFERROR(LOOKUP(2,1/($H300:$K300&lt;&gt;""),$H300:$K300),0)))</f>
        <v/>
      </c>
      <c r="W300" s="63">
        <f>IF($T300="","",IF(AND(ISNUMBER($F300),$F300&lt;=IF($Q300=MesCiclo,InicioCiclo,$Q300+MOD(2-WEEKDAY($Q300),7))+6),1,IF(ISNUMBER($H300),$H300,0)))</f>
        <v/>
      </c>
      <c r="X300" s="63">
        <f>IF($T300="","",IF(AND(ISNUMBER($F300),$F300&lt;=IF($Q300=MesCiclo,InicioCiclo,$Q300+MOD(2-WEEKDAY($Q300),7))+13),1,IF(ISNUMBER($I300),$I300,$W300)))</f>
        <v/>
      </c>
      <c r="Y300" s="63">
        <f>IF($T300="","",IF(AND(ISNUMBER($F300),$F300&lt;=IF($Q300=MesCiclo,InicioCiclo,$Q300+MOD(2-WEEKDAY($Q300),7))+20),1,IF(ISNUMBER($J300),$J300,$X300)))</f>
        <v/>
      </c>
      <c r="Z300" s="63">
        <f>IF($T300="","",IF(AND(ISNUMBER($F300),$F300&lt;=IF($Q300=MesCiclo,InicioCiclo,$Q300+MOD(2-WEEKDAY($Q300),7))+27),1,IF(ISNUMBER($K300),$K300,$Y300)))</f>
        <v/>
      </c>
      <c r="AA300" s="63">
        <f>IF($T300="","",IF(AND(ISNUMBER($F300),$F300&lt;=IF($Q300=MesCiclo,InicioCiclo,$Q300+MOD(2-WEEKDAY($Q300),7))+6),1,IF(N($U300)&gt;0,AVERAGEIFS($W$5:$W$1000,$S$5:$S$1000,ROW(),$T$5:$T$1000,"Sub"),$W300)))</f>
        <v/>
      </c>
      <c r="AB300" s="63">
        <f>IF($T300="","",IF(AND(ISNUMBER($F300),$F300&lt;=IF($Q300=MesCiclo,InicioCiclo,$Q300+MOD(2-WEEKDAY($Q300),7))+13),1,IF(N($U300)&gt;0,AVERAGEIFS($X$5:$X$1000,$S$5:$S$1000,ROW(),$T$5:$T$1000,"Sub"),$X300)))</f>
        <v/>
      </c>
      <c r="AC300" s="63">
        <f>IF($T300="","",IF(AND(ISNUMBER($F300),$F300&lt;=IF($Q300=MesCiclo,InicioCiclo,$Q300+MOD(2-WEEKDAY($Q300),7))+20),1,IF(N($U300)&gt;0,AVERAGEIFS($Y$5:$Y$1000,$S$5:$S$1000,ROW(),$T$5:$T$1000,"Sub"),$Y300)))</f>
        <v/>
      </c>
      <c r="AD300" s="63">
        <f>IF($T300="","",IF(AND(ISNUMBER($F300),$F300&lt;=IF($Q300=MesCiclo,InicioCiclo,$Q300+MOD(2-WEEKDAY($Q300),7))+27),1,IF(N($U300)&gt;0,AVERAGEIFS($Z$5:$Z$1000,$S$5:$S$1000,ROW(),$T$5:$T$1000,"Sub"),$Z300)))</f>
        <v/>
      </c>
      <c r="AE300" s="63">
        <f>IF($T300&lt;&gt;"Macro","",IF(COUNTIFS($Q$5:$Q$1000,$Q300,$T$5:$T$1000,"Macro",$G$5:$G$1000,"&gt;0")=0,1/COUNTIFS($Q$5:$Q$1000,$Q300,$T$5:$T$1000,"Macro"),IF(AND(ISNUMBER($G300),N($G300)&gt;0),$G300,SUMIFS($G$5:$G$1000,$Q$5:$Q$1000,$Q300,$T$5:$T$1000,"Macro")/COUNTIFS($Q$5:$Q$1000,$Q300,$T$5:$T$1000,"Macro",$G$5:$G$1000,"&gt;0"))/(COUNTIFS($Q$5:$Q$1000,$Q300,$T$5:$T$1000,"Macro")*SUMIFS($G$5:$G$1000,$Q$5:$Q$1000,$Q300,$T$5:$T$1000,"Macro")/COUNTIFS($Q$5:$Q$1000,$Q300,$T$5:$T$1000,"Macro",$G$5:$G$1000,"&gt;0"))))</f>
        <v/>
      </c>
    </row>
    <row r="301">
      <c r="A301" s="55">
        <f>IF(NOT((COUNTA($B301:$K301)+COUNTA($O301))&gt;0),"",IF($T301="Macro",COUNTIFS($T$5:$T301,"Macro",$Q$5:$Q301,$Q301),IF(N($S301)=0,"?",COUNTIFS(INDEX($T$5:$T$1000,1):INDEX($T$5:$T$1000,$S301-4),"Macro",INDEX($Q$5:$Q$1000,1):INDEX($Q$5:$Q$1000,$S301-4),INDEX($Q$5:$Q$1000,$S301-4))&amp;"."&amp;COUNTIFS($S$5:$S301,$S301,$T$5:$T301,"Sub"))))</f>
        <v/>
      </c>
      <c r="B301" s="56" t="n"/>
      <c r="C301" s="57" t="n"/>
      <c r="D301" s="58" t="n"/>
      <c r="E301" s="58" t="n"/>
      <c r="F301" s="58" t="n"/>
      <c r="G301" s="59" t="n"/>
      <c r="H301" s="59" t="n"/>
      <c r="I301" s="59" t="n"/>
      <c r="J301" s="59" t="n"/>
      <c r="K301" s="59" t="n"/>
      <c r="L301" s="60">
        <f>IF(NOT((COUNTA($B301:$K301)+COUNTA($O301))&gt;0),"",IF(ISNUMBER($F301),1,IF(N($U301)&gt;0,AVERAGEIFS($V$5:$V$1000,$S$5:$S$1000,ROW(),$T$5:$T$1000,"Sub"),$V301)))</f>
        <v/>
      </c>
      <c r="M301" s="55">
        <f>IF($L301="","",IF($L301&gt;=1,"Completado",IF($L301&gt;0,"En curso","Pendiente")))</f>
        <v/>
      </c>
      <c r="N301" s="55">
        <f>IF(NOT((COUNTA($B301:$K301)+COUNTA($O301))&gt;0),"",IF(ISNUMBER($F301),IF(AND(ISNUMBER($E301),$F301&gt;$E301),"Cumplida con "&amp;($F301-$E301)&amp;IF($F301-$E301=1," día"," días")&amp;" de retraso","Cumplida"),IF(N($L301)&gt;=1,"Cumplida",IF(NOT(ISNUMBER($E301)),"Sin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plazo")))))))</f>
        <v/>
      </c>
      <c r="O301" s="57" t="n"/>
      <c r="P301" s="61">
        <f>IF(NOT((COUNTA($B301:$K301)+COUNTA($O301))&gt;0),"",IF((IF($C301="","Falta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",""))="","✔ OK","⚠ "&amp;LEFT(IF($C301="","Falta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",""),LEN(IF($C301="","Falta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",""))-3)))</f>
        <v/>
      </c>
      <c r="Q301" s="62">
        <f>IF(NOT((COUNTA($B301:$K301)+COUNTA($O301))&gt;0),"",IF(AND($T301="Sub",N($S301)&gt;0),IF(ISNUMBER(INDEX($D$5:$D$1000,$S301-4)),DATE(YEAR(INDEX($D$5:$D$1000,$S301-4)),MONTH(INDEX($D$5:$D$1000,$S301-4)),1),IF(ISNUMBER(INDEX($E$5:$E$1000,$S301-4)),DATE(YEAR(INDEX($E$5:$E$1000,$S301-4)),MONTH(INDEX($E$5:$E$1000,$S301-4)),1),MesCiclo)),IF(ISNUMBER($D301),DATE(YEAR($D301),MONTH($D301),1),IF(ISNUMBER($E301),DATE(YEAR($E301),MONTH($E301),1),MesCiclo))))</f>
        <v/>
      </c>
      <c r="R301" s="63">
        <f>IF(OR($Q301="",$Q301&lt;&gt;MesCiclo),"",COUNTIF($Q$5:$Q301,MesCiclo))</f>
        <v/>
      </c>
      <c r="S301" s="63">
        <f>IF($T301="","",IF($T301="Macro",ROW(),IFERROR(LOOKUP(2,1/($T$5:$T301="Macro"),ROW($T$5:$T301)),0)))</f>
        <v/>
      </c>
      <c r="T301" s="63">
        <f>IF(NOT((COUNTA($B301:$K301)+COUNTA($O301))&gt;0),"",IF($B301="Subactividad","Sub","Macro"))</f>
        <v/>
      </c>
      <c r="U301" s="63">
        <f>IF($T301="Macro",COUNTIFS($S$5:$S$1000,ROW(),$T$5:$T$1000,"Sub"),"")</f>
        <v/>
      </c>
      <c r="V301" s="63">
        <f>IF($T301="","",IF(ISNUMBER($F301),1,IFERROR(LOOKUP(2,1/($H301:$K301&lt;&gt;""),$H301:$K301),0)))</f>
        <v/>
      </c>
      <c r="W301" s="63">
        <f>IF($T301="","",IF(AND(ISNUMBER($F301),$F301&lt;=IF($Q301=MesCiclo,InicioCiclo,$Q301+MOD(2-WEEKDAY($Q301),7))+6),1,IF(ISNUMBER($H301),$H301,0)))</f>
        <v/>
      </c>
      <c r="X301" s="63">
        <f>IF($T301="","",IF(AND(ISNUMBER($F301),$F301&lt;=IF($Q301=MesCiclo,InicioCiclo,$Q301+MOD(2-WEEKDAY($Q301),7))+13),1,IF(ISNUMBER($I301),$I301,$W301)))</f>
        <v/>
      </c>
      <c r="Y301" s="63">
        <f>IF($T301="","",IF(AND(ISNUMBER($F301),$F301&lt;=IF($Q301=MesCiclo,InicioCiclo,$Q301+MOD(2-WEEKDAY($Q301),7))+20),1,IF(ISNUMBER($J301),$J301,$X301)))</f>
        <v/>
      </c>
      <c r="Z301" s="63">
        <f>IF($T301="","",IF(AND(ISNUMBER($F301),$F301&lt;=IF($Q301=MesCiclo,InicioCiclo,$Q301+MOD(2-WEEKDAY($Q301),7))+27),1,IF(ISNUMBER($K301),$K301,$Y301)))</f>
        <v/>
      </c>
      <c r="AA301" s="63">
        <f>IF($T301="","",IF(AND(ISNUMBER($F301),$F301&lt;=IF($Q301=MesCiclo,InicioCiclo,$Q301+MOD(2-WEEKDAY($Q301),7))+6),1,IF(N($U301)&gt;0,AVERAGEIFS($W$5:$W$1000,$S$5:$S$1000,ROW(),$T$5:$T$1000,"Sub"),$W301)))</f>
        <v/>
      </c>
      <c r="AB301" s="63">
        <f>IF($T301="","",IF(AND(ISNUMBER($F301),$F301&lt;=IF($Q301=MesCiclo,InicioCiclo,$Q301+MOD(2-WEEKDAY($Q301),7))+13),1,IF(N($U301)&gt;0,AVERAGEIFS($X$5:$X$1000,$S$5:$S$1000,ROW(),$T$5:$T$1000,"Sub"),$X301)))</f>
        <v/>
      </c>
      <c r="AC301" s="63">
        <f>IF($T301="","",IF(AND(ISNUMBER($F301),$F301&lt;=IF($Q301=MesCiclo,InicioCiclo,$Q301+MOD(2-WEEKDAY($Q301),7))+20),1,IF(N($U301)&gt;0,AVERAGEIFS($Y$5:$Y$1000,$S$5:$S$1000,ROW(),$T$5:$T$1000,"Sub"),$Y301)))</f>
        <v/>
      </c>
      <c r="AD301" s="63">
        <f>IF($T301="","",IF(AND(ISNUMBER($F301),$F301&lt;=IF($Q301=MesCiclo,InicioCiclo,$Q301+MOD(2-WEEKDAY($Q301),7))+27),1,IF(N($U301)&gt;0,AVERAGEIFS($Z$5:$Z$1000,$S$5:$S$1000,ROW(),$T$5:$T$1000,"Sub"),$Z301)))</f>
        <v/>
      </c>
      <c r="AE301" s="63">
        <f>IF($T301&lt;&gt;"Macro","",IF(COUNTIFS($Q$5:$Q$1000,$Q301,$T$5:$T$1000,"Macro",$G$5:$G$1000,"&gt;0")=0,1/COUNTIFS($Q$5:$Q$1000,$Q301,$T$5:$T$1000,"Macro"),IF(AND(ISNUMBER($G301),N($G301)&gt;0),$G301,SUMIFS($G$5:$G$1000,$Q$5:$Q$1000,$Q301,$T$5:$T$1000,"Macro")/COUNTIFS($Q$5:$Q$1000,$Q301,$T$5:$T$1000,"Macro",$G$5:$G$1000,"&gt;0"))/(COUNTIFS($Q$5:$Q$1000,$Q301,$T$5:$T$1000,"Macro")*SUMIFS($G$5:$G$1000,$Q$5:$Q$1000,$Q301,$T$5:$T$1000,"Macro")/COUNTIFS($Q$5:$Q$1000,$Q301,$T$5:$T$1000,"Macro",$G$5:$G$1000,"&gt;0"))))</f>
        <v/>
      </c>
    </row>
    <row r="302">
      <c r="A302" s="55">
        <f>IF(NOT((COUNTA($B302:$K302)+COUNTA($O302))&gt;0),"",IF($T302="Macro",COUNTIFS($T$5:$T302,"Macro",$Q$5:$Q302,$Q302),IF(N($S302)=0,"?",COUNTIFS(INDEX($T$5:$T$1000,1):INDEX($T$5:$T$1000,$S302-4),"Macro",INDEX($Q$5:$Q$1000,1):INDEX($Q$5:$Q$1000,$S302-4),INDEX($Q$5:$Q$1000,$S302-4))&amp;"."&amp;COUNTIFS($S$5:$S302,$S302,$T$5:$T302,"Sub"))))</f>
        <v/>
      </c>
      <c r="B302" s="56" t="n"/>
      <c r="C302" s="57" t="n"/>
      <c r="D302" s="58" t="n"/>
      <c r="E302" s="58" t="n"/>
      <c r="F302" s="58" t="n"/>
      <c r="G302" s="59" t="n"/>
      <c r="H302" s="59" t="n"/>
      <c r="I302" s="59" t="n"/>
      <c r="J302" s="59" t="n"/>
      <c r="K302" s="59" t="n"/>
      <c r="L302" s="60">
        <f>IF(NOT((COUNTA($B302:$K302)+COUNTA($O302))&gt;0),"",IF(ISNUMBER($F302),1,IF(N($U302)&gt;0,AVERAGEIFS($V$5:$V$1000,$S$5:$S$1000,ROW(),$T$5:$T$1000,"Sub"),$V302)))</f>
        <v/>
      </c>
      <c r="M302" s="55">
        <f>IF($L302="","",IF($L302&gt;=1,"Completado",IF($L302&gt;0,"En curso","Pendiente")))</f>
        <v/>
      </c>
      <c r="N302" s="55">
        <f>IF(NOT((COUNTA($B302:$K302)+COUNTA($O302))&gt;0),"",IF(ISNUMBER($F302),IF(AND(ISNUMBER($E302),$F302&gt;$E302),"Cumplida con "&amp;($F302-$E302)&amp;IF($F302-$E302=1," día"," días")&amp;" de retraso","Cumplida"),IF(N($L302)&gt;=1,"Cumplida",IF(NOT(ISNUMBER($E302)),"Sin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plazo")))))))</f>
        <v/>
      </c>
      <c r="O302" s="57" t="n"/>
      <c r="P302" s="61">
        <f>IF(NOT((COUNTA($B302:$K302)+COUNTA($O302))&gt;0),"",IF((IF($C302="","Falta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",""))="","✔ OK","⚠ "&amp;LEFT(IF($C302="","Falta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",""),LEN(IF($C302="","Falta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",""))-3)))</f>
        <v/>
      </c>
      <c r="Q302" s="62">
        <f>IF(NOT((COUNTA($B302:$K302)+COUNTA($O302))&gt;0),"",IF(AND($T302="Sub",N($S302)&gt;0),IF(ISNUMBER(INDEX($D$5:$D$1000,$S302-4)),DATE(YEAR(INDEX($D$5:$D$1000,$S302-4)),MONTH(INDEX($D$5:$D$1000,$S302-4)),1),IF(ISNUMBER(INDEX($E$5:$E$1000,$S302-4)),DATE(YEAR(INDEX($E$5:$E$1000,$S302-4)),MONTH(INDEX($E$5:$E$1000,$S302-4)),1),MesCiclo)),IF(ISNUMBER($D302),DATE(YEAR($D302),MONTH($D302),1),IF(ISNUMBER($E302),DATE(YEAR($E302),MONTH($E302),1),MesCiclo))))</f>
        <v/>
      </c>
      <c r="R302" s="63">
        <f>IF(OR($Q302="",$Q302&lt;&gt;MesCiclo),"",COUNTIF($Q$5:$Q302,MesCiclo))</f>
        <v/>
      </c>
      <c r="S302" s="63">
        <f>IF($T302="","",IF($T302="Macro",ROW(),IFERROR(LOOKUP(2,1/($T$5:$T302="Macro"),ROW($T$5:$T302)),0)))</f>
        <v/>
      </c>
      <c r="T302" s="63">
        <f>IF(NOT((COUNTA($B302:$K302)+COUNTA($O302))&gt;0),"",IF($B302="Subactividad","Sub","Macro"))</f>
        <v/>
      </c>
      <c r="U302" s="63">
        <f>IF($T302="Macro",COUNTIFS($S$5:$S$1000,ROW(),$T$5:$T$1000,"Sub"),"")</f>
        <v/>
      </c>
      <c r="V302" s="63">
        <f>IF($T302="","",IF(ISNUMBER($F302),1,IFERROR(LOOKUP(2,1/($H302:$K302&lt;&gt;""),$H302:$K302),0)))</f>
        <v/>
      </c>
      <c r="W302" s="63">
        <f>IF($T302="","",IF(AND(ISNUMBER($F302),$F302&lt;=IF($Q302=MesCiclo,InicioCiclo,$Q302+MOD(2-WEEKDAY($Q302),7))+6),1,IF(ISNUMBER($H302),$H302,0)))</f>
        <v/>
      </c>
      <c r="X302" s="63">
        <f>IF($T302="","",IF(AND(ISNUMBER($F302),$F302&lt;=IF($Q302=MesCiclo,InicioCiclo,$Q302+MOD(2-WEEKDAY($Q302),7))+13),1,IF(ISNUMBER($I302),$I302,$W302)))</f>
        <v/>
      </c>
      <c r="Y302" s="63">
        <f>IF($T302="","",IF(AND(ISNUMBER($F302),$F302&lt;=IF($Q302=MesCiclo,InicioCiclo,$Q302+MOD(2-WEEKDAY($Q302),7))+20),1,IF(ISNUMBER($J302),$J302,$X302)))</f>
        <v/>
      </c>
      <c r="Z302" s="63">
        <f>IF($T302="","",IF(AND(ISNUMBER($F302),$F302&lt;=IF($Q302=MesCiclo,InicioCiclo,$Q302+MOD(2-WEEKDAY($Q302),7))+27),1,IF(ISNUMBER($K302),$K302,$Y302)))</f>
        <v/>
      </c>
      <c r="AA302" s="63">
        <f>IF($T302="","",IF(AND(ISNUMBER($F302),$F302&lt;=IF($Q302=MesCiclo,InicioCiclo,$Q302+MOD(2-WEEKDAY($Q302),7))+6),1,IF(N($U302)&gt;0,AVERAGEIFS($W$5:$W$1000,$S$5:$S$1000,ROW(),$T$5:$T$1000,"Sub"),$W302)))</f>
        <v/>
      </c>
      <c r="AB302" s="63">
        <f>IF($T302="","",IF(AND(ISNUMBER($F302),$F302&lt;=IF($Q302=MesCiclo,InicioCiclo,$Q302+MOD(2-WEEKDAY($Q302),7))+13),1,IF(N($U302)&gt;0,AVERAGEIFS($X$5:$X$1000,$S$5:$S$1000,ROW(),$T$5:$T$1000,"Sub"),$X302)))</f>
        <v/>
      </c>
      <c r="AC302" s="63">
        <f>IF($T302="","",IF(AND(ISNUMBER($F302),$F302&lt;=IF($Q302=MesCiclo,InicioCiclo,$Q302+MOD(2-WEEKDAY($Q302),7))+20),1,IF(N($U302)&gt;0,AVERAGEIFS($Y$5:$Y$1000,$S$5:$S$1000,ROW(),$T$5:$T$1000,"Sub"),$Y302)))</f>
        <v/>
      </c>
      <c r="AD302" s="63">
        <f>IF($T302="","",IF(AND(ISNUMBER($F302),$F302&lt;=IF($Q302=MesCiclo,InicioCiclo,$Q302+MOD(2-WEEKDAY($Q302),7))+27),1,IF(N($U302)&gt;0,AVERAGEIFS($Z$5:$Z$1000,$S$5:$S$1000,ROW(),$T$5:$T$1000,"Sub"),$Z302)))</f>
        <v/>
      </c>
      <c r="AE302" s="63">
        <f>IF($T302&lt;&gt;"Macro","",IF(COUNTIFS($Q$5:$Q$1000,$Q302,$T$5:$T$1000,"Macro",$G$5:$G$1000,"&gt;0")=0,1/COUNTIFS($Q$5:$Q$1000,$Q302,$T$5:$T$1000,"Macro"),IF(AND(ISNUMBER($G302),N($G302)&gt;0),$G302,SUMIFS($G$5:$G$1000,$Q$5:$Q$1000,$Q302,$T$5:$T$1000,"Macro")/COUNTIFS($Q$5:$Q$1000,$Q302,$T$5:$T$1000,"Macro",$G$5:$G$1000,"&gt;0"))/(COUNTIFS($Q$5:$Q$1000,$Q302,$T$5:$T$1000,"Macro")*SUMIFS($G$5:$G$1000,$Q$5:$Q$1000,$Q302,$T$5:$T$1000,"Macro")/COUNTIFS($Q$5:$Q$1000,$Q302,$T$5:$T$1000,"Macro",$G$5:$G$1000,"&gt;0"))))</f>
        <v/>
      </c>
    </row>
    <row r="303">
      <c r="A303" s="55">
        <f>IF(NOT((COUNTA($B303:$K303)+COUNTA($O303))&gt;0),"",IF($T303="Macro",COUNTIFS($T$5:$T303,"Macro",$Q$5:$Q303,$Q303),IF(N($S303)=0,"?",COUNTIFS(INDEX($T$5:$T$1000,1):INDEX($T$5:$T$1000,$S303-4),"Macro",INDEX($Q$5:$Q$1000,1):INDEX($Q$5:$Q$1000,$S303-4),INDEX($Q$5:$Q$1000,$S303-4))&amp;"."&amp;COUNTIFS($S$5:$S303,$S303,$T$5:$T303,"Sub"))))</f>
        <v/>
      </c>
      <c r="B303" s="56" t="n"/>
      <c r="C303" s="57" t="n"/>
      <c r="D303" s="58" t="n"/>
      <c r="E303" s="58" t="n"/>
      <c r="F303" s="58" t="n"/>
      <c r="G303" s="59" t="n"/>
      <c r="H303" s="59" t="n"/>
      <c r="I303" s="59" t="n"/>
      <c r="J303" s="59" t="n"/>
      <c r="K303" s="59" t="n"/>
      <c r="L303" s="60">
        <f>IF(NOT((COUNTA($B303:$K303)+COUNTA($O303))&gt;0),"",IF(ISNUMBER($F303),1,IF(N($U303)&gt;0,AVERAGEIFS($V$5:$V$1000,$S$5:$S$1000,ROW(),$T$5:$T$1000,"Sub"),$V303)))</f>
        <v/>
      </c>
      <c r="M303" s="55">
        <f>IF($L303="","",IF($L303&gt;=1,"Completado",IF($L303&gt;0,"En curso","Pendiente")))</f>
        <v/>
      </c>
      <c r="N303" s="55">
        <f>IF(NOT((COUNTA($B303:$K303)+COUNTA($O303))&gt;0),"",IF(ISNUMBER($F303),IF(AND(ISNUMBER($E303),$F303&gt;$E303),"Cumplida con "&amp;($F303-$E303)&amp;IF($F303-$E303=1," día"," días")&amp;" de retraso","Cumplida"),IF(N($L303)&gt;=1,"Cumplida",IF(NOT(ISNUMBER($E303)),"Sin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plazo")))))))</f>
        <v/>
      </c>
      <c r="O303" s="57" t="n"/>
      <c r="P303" s="61">
        <f>IF(NOT((COUNTA($B303:$K303)+COUNTA($O303))&gt;0),"",IF((IF($C303="","Falta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",""))="","✔ OK","⚠ "&amp;LEFT(IF($C303="","Falta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",""),LEN(IF($C303="","Falta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",""))-3)))</f>
        <v/>
      </c>
      <c r="Q303" s="62">
        <f>IF(NOT((COUNTA($B303:$K303)+COUNTA($O303))&gt;0),"",IF(AND($T303="Sub",N($S303)&gt;0),IF(ISNUMBER(INDEX($D$5:$D$1000,$S303-4)),DATE(YEAR(INDEX($D$5:$D$1000,$S303-4)),MONTH(INDEX($D$5:$D$1000,$S303-4)),1),IF(ISNUMBER(INDEX($E$5:$E$1000,$S303-4)),DATE(YEAR(INDEX($E$5:$E$1000,$S303-4)),MONTH(INDEX($E$5:$E$1000,$S303-4)),1),MesCiclo)),IF(ISNUMBER($D303),DATE(YEAR($D303),MONTH($D303),1),IF(ISNUMBER($E303),DATE(YEAR($E303),MONTH($E303),1),MesCiclo))))</f>
        <v/>
      </c>
      <c r="R303" s="63">
        <f>IF(OR($Q303="",$Q303&lt;&gt;MesCiclo),"",COUNTIF($Q$5:$Q303,MesCiclo))</f>
        <v/>
      </c>
      <c r="S303" s="63">
        <f>IF($T303="","",IF($T303="Macro",ROW(),IFERROR(LOOKUP(2,1/($T$5:$T303="Macro"),ROW($T$5:$T303)),0)))</f>
        <v/>
      </c>
      <c r="T303" s="63">
        <f>IF(NOT((COUNTA($B303:$K303)+COUNTA($O303))&gt;0),"",IF($B303="Subactividad","Sub","Macro"))</f>
        <v/>
      </c>
      <c r="U303" s="63">
        <f>IF($T303="Macro",COUNTIFS($S$5:$S$1000,ROW(),$T$5:$T$1000,"Sub"),"")</f>
        <v/>
      </c>
      <c r="V303" s="63">
        <f>IF($T303="","",IF(ISNUMBER($F303),1,IFERROR(LOOKUP(2,1/($H303:$K303&lt;&gt;""),$H303:$K303),0)))</f>
        <v/>
      </c>
      <c r="W303" s="63">
        <f>IF($T303="","",IF(AND(ISNUMBER($F303),$F303&lt;=IF($Q303=MesCiclo,InicioCiclo,$Q303+MOD(2-WEEKDAY($Q303),7))+6),1,IF(ISNUMBER($H303),$H303,0)))</f>
        <v/>
      </c>
      <c r="X303" s="63">
        <f>IF($T303="","",IF(AND(ISNUMBER($F303),$F303&lt;=IF($Q303=MesCiclo,InicioCiclo,$Q303+MOD(2-WEEKDAY($Q303),7))+13),1,IF(ISNUMBER($I303),$I303,$W303)))</f>
        <v/>
      </c>
      <c r="Y303" s="63">
        <f>IF($T303="","",IF(AND(ISNUMBER($F303),$F303&lt;=IF($Q303=MesCiclo,InicioCiclo,$Q303+MOD(2-WEEKDAY($Q303),7))+20),1,IF(ISNUMBER($J303),$J303,$X303)))</f>
        <v/>
      </c>
      <c r="Z303" s="63">
        <f>IF($T303="","",IF(AND(ISNUMBER($F303),$F303&lt;=IF($Q303=MesCiclo,InicioCiclo,$Q303+MOD(2-WEEKDAY($Q303),7))+27),1,IF(ISNUMBER($K303),$K303,$Y303)))</f>
        <v/>
      </c>
      <c r="AA303" s="63">
        <f>IF($T303="","",IF(AND(ISNUMBER($F303),$F303&lt;=IF($Q303=MesCiclo,InicioCiclo,$Q303+MOD(2-WEEKDAY($Q303),7))+6),1,IF(N($U303)&gt;0,AVERAGEIFS($W$5:$W$1000,$S$5:$S$1000,ROW(),$T$5:$T$1000,"Sub"),$W303)))</f>
        <v/>
      </c>
      <c r="AB303" s="63">
        <f>IF($T303="","",IF(AND(ISNUMBER($F303),$F303&lt;=IF($Q303=MesCiclo,InicioCiclo,$Q303+MOD(2-WEEKDAY($Q303),7))+13),1,IF(N($U303)&gt;0,AVERAGEIFS($X$5:$X$1000,$S$5:$S$1000,ROW(),$T$5:$T$1000,"Sub"),$X303)))</f>
        <v/>
      </c>
      <c r="AC303" s="63">
        <f>IF($T303="","",IF(AND(ISNUMBER($F303),$F303&lt;=IF($Q303=MesCiclo,InicioCiclo,$Q303+MOD(2-WEEKDAY($Q303),7))+20),1,IF(N($U303)&gt;0,AVERAGEIFS($Y$5:$Y$1000,$S$5:$S$1000,ROW(),$T$5:$T$1000,"Sub"),$Y303)))</f>
        <v/>
      </c>
      <c r="AD303" s="63">
        <f>IF($T303="","",IF(AND(ISNUMBER($F303),$F303&lt;=IF($Q303=MesCiclo,InicioCiclo,$Q303+MOD(2-WEEKDAY($Q303),7))+27),1,IF(N($U303)&gt;0,AVERAGEIFS($Z$5:$Z$1000,$S$5:$S$1000,ROW(),$T$5:$T$1000,"Sub"),$Z303)))</f>
        <v/>
      </c>
      <c r="AE303" s="63">
        <f>IF($T303&lt;&gt;"Macro","",IF(COUNTIFS($Q$5:$Q$1000,$Q303,$T$5:$T$1000,"Macro",$G$5:$G$1000,"&gt;0")=0,1/COUNTIFS($Q$5:$Q$1000,$Q303,$T$5:$T$1000,"Macro"),IF(AND(ISNUMBER($G303),N($G303)&gt;0),$G303,SUMIFS($G$5:$G$1000,$Q$5:$Q$1000,$Q303,$T$5:$T$1000,"Macro")/COUNTIFS($Q$5:$Q$1000,$Q303,$T$5:$T$1000,"Macro",$G$5:$G$1000,"&gt;0"))/(COUNTIFS($Q$5:$Q$1000,$Q303,$T$5:$T$1000,"Macro")*SUMIFS($G$5:$G$1000,$Q$5:$Q$1000,$Q303,$T$5:$T$1000,"Macro")/COUNTIFS($Q$5:$Q$1000,$Q303,$T$5:$T$1000,"Macro",$G$5:$G$1000,"&gt;0"))))</f>
        <v/>
      </c>
    </row>
    <row r="304">
      <c r="A304" s="55">
        <f>IF(NOT((COUNTA($B304:$K304)+COUNTA($O304))&gt;0),"",IF($T304="Macro",COUNTIFS($T$5:$T304,"Macro",$Q$5:$Q304,$Q304),IF(N($S304)=0,"?",COUNTIFS(INDEX($T$5:$T$1000,1):INDEX($T$5:$T$1000,$S304-4),"Macro",INDEX($Q$5:$Q$1000,1):INDEX($Q$5:$Q$1000,$S304-4),INDEX($Q$5:$Q$1000,$S304-4))&amp;"."&amp;COUNTIFS($S$5:$S304,$S304,$T$5:$T304,"Sub"))))</f>
        <v/>
      </c>
      <c r="B304" s="56" t="n"/>
      <c r="C304" s="57" t="n"/>
      <c r="D304" s="58" t="n"/>
      <c r="E304" s="58" t="n"/>
      <c r="F304" s="58" t="n"/>
      <c r="G304" s="59" t="n"/>
      <c r="H304" s="59" t="n"/>
      <c r="I304" s="59" t="n"/>
      <c r="J304" s="59" t="n"/>
      <c r="K304" s="59" t="n"/>
      <c r="L304" s="60">
        <f>IF(NOT((COUNTA($B304:$K304)+COUNTA($O304))&gt;0),"",IF(ISNUMBER($F304),1,IF(N($U304)&gt;0,AVERAGEIFS($V$5:$V$1000,$S$5:$S$1000,ROW(),$T$5:$T$1000,"Sub"),$V304)))</f>
        <v/>
      </c>
      <c r="M304" s="55">
        <f>IF($L304="","",IF($L304&gt;=1,"Completado",IF($L304&gt;0,"En curso","Pendiente")))</f>
        <v/>
      </c>
      <c r="N304" s="55">
        <f>IF(NOT((COUNTA($B304:$K304)+COUNTA($O304))&gt;0),"",IF(ISNUMBER($F304),IF(AND(ISNUMBER($E304),$F304&gt;$E304),"Cumplida con "&amp;($F304-$E304)&amp;IF($F304-$E304=1," día"," días")&amp;" de retraso","Cumplida"),IF(N($L304)&gt;=1,"Cumplida",IF(NOT(ISNUMBER($E304)),"Sin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plazo")))))))</f>
        <v/>
      </c>
      <c r="O304" s="57" t="n"/>
      <c r="P304" s="61">
        <f>IF(NOT((COUNTA($B304:$K304)+COUNTA($O304))&gt;0),"",IF((IF($C304="","Falta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",""))="","✔ OK","⚠ "&amp;LEFT(IF($C304="","Falta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",""),LEN(IF($C304="","Falta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",""))-3)))</f>
        <v/>
      </c>
      <c r="Q304" s="62">
        <f>IF(NOT((COUNTA($B304:$K304)+COUNTA($O304))&gt;0),"",IF(AND($T304="Sub",N($S304)&gt;0),IF(ISNUMBER(INDEX($D$5:$D$1000,$S304-4)),DATE(YEAR(INDEX($D$5:$D$1000,$S304-4)),MONTH(INDEX($D$5:$D$1000,$S304-4)),1),IF(ISNUMBER(INDEX($E$5:$E$1000,$S304-4)),DATE(YEAR(INDEX($E$5:$E$1000,$S304-4)),MONTH(INDEX($E$5:$E$1000,$S304-4)),1),MesCiclo)),IF(ISNUMBER($D304),DATE(YEAR($D304),MONTH($D304),1),IF(ISNUMBER($E304),DATE(YEAR($E304),MONTH($E304),1),MesCiclo))))</f>
        <v/>
      </c>
      <c r="R304" s="63">
        <f>IF(OR($Q304="",$Q304&lt;&gt;MesCiclo),"",COUNTIF($Q$5:$Q304,MesCiclo))</f>
        <v/>
      </c>
      <c r="S304" s="63">
        <f>IF($T304="","",IF($T304="Macro",ROW(),IFERROR(LOOKUP(2,1/($T$5:$T304="Macro"),ROW($T$5:$T304)),0)))</f>
        <v/>
      </c>
      <c r="T304" s="63">
        <f>IF(NOT((COUNTA($B304:$K304)+COUNTA($O304))&gt;0),"",IF($B304="Subactividad","Sub","Macro"))</f>
        <v/>
      </c>
      <c r="U304" s="63">
        <f>IF($T304="Macro",COUNTIFS($S$5:$S$1000,ROW(),$T$5:$T$1000,"Sub"),"")</f>
        <v/>
      </c>
      <c r="V304" s="63">
        <f>IF($T304="","",IF(ISNUMBER($F304),1,IFERROR(LOOKUP(2,1/($H304:$K304&lt;&gt;""),$H304:$K304),0)))</f>
        <v/>
      </c>
      <c r="W304" s="63">
        <f>IF($T304="","",IF(AND(ISNUMBER($F304),$F304&lt;=IF($Q304=MesCiclo,InicioCiclo,$Q304+MOD(2-WEEKDAY($Q304),7))+6),1,IF(ISNUMBER($H304),$H304,0)))</f>
        <v/>
      </c>
      <c r="X304" s="63">
        <f>IF($T304="","",IF(AND(ISNUMBER($F304),$F304&lt;=IF($Q304=MesCiclo,InicioCiclo,$Q304+MOD(2-WEEKDAY($Q304),7))+13),1,IF(ISNUMBER($I304),$I304,$W304)))</f>
        <v/>
      </c>
      <c r="Y304" s="63">
        <f>IF($T304="","",IF(AND(ISNUMBER($F304),$F304&lt;=IF($Q304=MesCiclo,InicioCiclo,$Q304+MOD(2-WEEKDAY($Q304),7))+20),1,IF(ISNUMBER($J304),$J304,$X304)))</f>
        <v/>
      </c>
      <c r="Z304" s="63">
        <f>IF($T304="","",IF(AND(ISNUMBER($F304),$F304&lt;=IF($Q304=MesCiclo,InicioCiclo,$Q304+MOD(2-WEEKDAY($Q304),7))+27),1,IF(ISNUMBER($K304),$K304,$Y304)))</f>
        <v/>
      </c>
      <c r="AA304" s="63">
        <f>IF($T304="","",IF(AND(ISNUMBER($F304),$F304&lt;=IF($Q304=MesCiclo,InicioCiclo,$Q304+MOD(2-WEEKDAY($Q304),7))+6),1,IF(N($U304)&gt;0,AVERAGEIFS($W$5:$W$1000,$S$5:$S$1000,ROW(),$T$5:$T$1000,"Sub"),$W304)))</f>
        <v/>
      </c>
      <c r="AB304" s="63">
        <f>IF($T304="","",IF(AND(ISNUMBER($F304),$F304&lt;=IF($Q304=MesCiclo,InicioCiclo,$Q304+MOD(2-WEEKDAY($Q304),7))+13),1,IF(N($U304)&gt;0,AVERAGEIFS($X$5:$X$1000,$S$5:$S$1000,ROW(),$T$5:$T$1000,"Sub"),$X304)))</f>
        <v/>
      </c>
      <c r="AC304" s="63">
        <f>IF($T304="","",IF(AND(ISNUMBER($F304),$F304&lt;=IF($Q304=MesCiclo,InicioCiclo,$Q304+MOD(2-WEEKDAY($Q304),7))+20),1,IF(N($U304)&gt;0,AVERAGEIFS($Y$5:$Y$1000,$S$5:$S$1000,ROW(),$T$5:$T$1000,"Sub"),$Y304)))</f>
        <v/>
      </c>
      <c r="AD304" s="63">
        <f>IF($T304="","",IF(AND(ISNUMBER($F304),$F304&lt;=IF($Q304=MesCiclo,InicioCiclo,$Q304+MOD(2-WEEKDAY($Q304),7))+27),1,IF(N($U304)&gt;0,AVERAGEIFS($Z$5:$Z$1000,$S$5:$S$1000,ROW(),$T$5:$T$1000,"Sub"),$Z304)))</f>
        <v/>
      </c>
      <c r="AE304" s="63">
        <f>IF($T304&lt;&gt;"Macro","",IF(COUNTIFS($Q$5:$Q$1000,$Q304,$T$5:$T$1000,"Macro",$G$5:$G$1000,"&gt;0")=0,1/COUNTIFS($Q$5:$Q$1000,$Q304,$T$5:$T$1000,"Macro"),IF(AND(ISNUMBER($G304),N($G304)&gt;0),$G304,SUMIFS($G$5:$G$1000,$Q$5:$Q$1000,$Q304,$T$5:$T$1000,"Macro")/COUNTIFS($Q$5:$Q$1000,$Q304,$T$5:$T$1000,"Macro",$G$5:$G$1000,"&gt;0"))/(COUNTIFS($Q$5:$Q$1000,$Q304,$T$5:$T$1000,"Macro")*SUMIFS($G$5:$G$1000,$Q$5:$Q$1000,$Q304,$T$5:$T$1000,"Macro")/COUNTIFS($Q$5:$Q$1000,$Q304,$T$5:$T$1000,"Macro",$G$5:$G$1000,"&gt;0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J3:K3"/>
    <mergeCell ref="A2:Q2"/>
    <mergeCell ref="D3:I3"/>
    <mergeCell ref="L3:N3"/>
    <mergeCell ref="A1:Q1"/>
  </mergeCells>
  <conditionalFormatting sqref="L3:N3">
    <cfRule type="expression" priority="1" dxfId="8" stopIfTrue="1">
      <formula>COUNTIFS($Q$5:$Q$1000,MesCiclo,$N$5:$N$1000,"Vencida*")&gt;0</formula>
    </cfRule>
    <cfRule type="expression" priority="2" dxfId="9" stopIfTrue="1">
      <formula>COUNTIFS($Q$5:$Q$1000,MesCiclo,$N$5:$N$1000,"Vence*")&gt;0</formula>
    </cfRule>
    <cfRule type="expression" priority="3" dxfId="0">
      <formula>TRUE</formula>
    </cfRule>
  </conditionalFormatting>
  <conditionalFormatting sqref="A5:C1000">
    <cfRule type="expression" priority="4" dxfId="5" stopIfTrue="1">
      <formula>AND($T5="Macro",$C5="")</formula>
    </cfRule>
    <cfRule type="expression" priority="5" dxfId="19">
      <formula>$T5="Macro"</formula>
    </cfRule>
  </conditionalFormatting>
  <conditionalFormatting sqref="C5:C1000">
    <cfRule type="expression" priority="6" dxfId="11">
      <formula>$T5="Sub"</formula>
    </cfRule>
  </conditionalFormatting>
  <conditionalFormatting sqref="M5:M1000">
    <cfRule type="expression" priority="7" dxfId="0">
      <formula>$M5="Completado"</formula>
    </cfRule>
    <cfRule type="expression" priority="8" dxfId="4">
      <formula>$M5="En curso"</formula>
    </cfRule>
    <cfRule type="expression" priority="9" dxfId="5">
      <formula>$M5="Pendiente"</formula>
    </cfRule>
  </conditionalFormatting>
  <conditionalFormatting sqref="N5:N1000">
    <cfRule type="expression" priority="10" dxfId="8" stopIfTrue="1">
      <formula>LEFT($N5,7)="Vencida"</formula>
    </cfRule>
    <cfRule type="expression" priority="11" dxfId="9" stopIfTrue="1">
      <formula>LEFT($N5,5)="Vence"</formula>
    </cfRule>
    <cfRule type="expression" priority="12" dxfId="0" stopIfTrue="1">
      <formula>LEFT($N5,8)="Cumplida"</formula>
    </cfRule>
    <cfRule type="expression" priority="13" dxfId="12" stopIfTrue="1">
      <formula>$N5="En plazo"</formula>
    </cfRule>
    <cfRule type="expression" priority="14" dxfId="5">
      <formula>$N5="Sin fecha límite"</formula>
    </cfRule>
  </conditionalFormatting>
  <conditionalFormatting sqref="L5:L1000">
    <cfRule type="expression" priority="15" dxfId="0">
      <formula>AND(ISNUMBER($L5),$L5&gt;=1)</formula>
    </cfRule>
    <cfRule type="dataBar" priority="16">
      <dataBar showValue="1">
        <cfvo type="num" val="0"/>
        <cfvo type="num" val="1"/>
        <color rgb="005B9BD5"/>
      </dataBar>
    </cfRule>
  </conditionalFormatting>
  <conditionalFormatting sqref="F5:F1000">
    <cfRule type="expression" priority="17" dxfId="0">
      <formula>ISNUMBER($F5)</formula>
    </cfRule>
  </conditionalFormatting>
  <conditionalFormatting sqref="E5:E1000">
    <cfRule type="expression" priority="18" dxfId="6" stopIfTrue="1">
      <formula>AND(ISNUMBER($E5),$E5&lt;FechaRef,N($L5)&lt;1)</formula>
    </cfRule>
    <cfRule type="expression" priority="19" dxfId="7">
      <formula>AND(ISNUMBER($E5),$E5&gt;=FechaRef,$E5-FechaRef&lt;=DiasAlerta,N($L5)&lt;1)</formula>
    </cfRule>
  </conditionalFormatting>
  <conditionalFormatting sqref="D5:E1000">
    <cfRule type="expression" priority="20" dxfId="5" stopIfTrue="1">
      <formula>AND((COUNTA($B5:$K5)+COUNTA($O5))&gt;0,D5="")</formula>
    </cfRule>
    <cfRule type="expression" priority="21" dxfId="6">
      <formula>AND(ISNUMBER($D5),ISNUMBER($E5),$D5&gt;$E5)</formula>
    </cfRule>
  </conditionalFormatting>
  <conditionalFormatting sqref="G5:G1000">
    <cfRule type="expression" priority="22" dxfId="5" stopIfTrue="1">
      <formula>AND($T5="Sub",$G5&lt;&gt;"")</formula>
    </cfRule>
    <cfRule type="expression" priority="23" dxfId="13" stopIfTrue="1">
      <formula>$T5="Sub"</formula>
    </cfRule>
  </conditionalFormatting>
  <conditionalFormatting sqref="H5:K1000">
    <cfRule type="expression" priority="24" dxfId="5" stopIfTrue="1">
      <formula>AND(N($U5)&gt;0,H5&lt;&gt;"")</formula>
    </cfRule>
    <cfRule type="expression" priority="25" dxfId="13" stopIfTrue="1">
      <formula>OR(N($U5)&gt;0,ISNUMBER($F5))</formula>
    </cfRule>
    <cfRule type="expression" priority="26" dxfId="5" stopIfTrue="1">
      <formula>AND(H5&lt;&gt;"",OR(NOT(ISNUMBER(H5)),H5&gt;1,H5&lt;0))</formula>
    </cfRule>
  </conditionalFormatting>
  <conditionalFormatting sqref="I5:K1000">
    <cfRule type="expression" priority="27" dxfId="6">
      <formula>AND(I5&lt;&gt;"",I5&lt;MAX($H5:H5))</formula>
    </cfRule>
  </conditionalFormatting>
  <conditionalFormatting sqref="O5:O1000">
    <cfRule type="expression" priority="28" dxfId="5">
      <formula>AND(ObsObligatoria="Sí",ISNUMBER($E5),$E5&lt;FechaRef,N($L5)&lt;1,$O5="")</formula>
    </cfRule>
  </conditionalFormatting>
  <conditionalFormatting sqref="P5:P1000">
    <cfRule type="expression" priority="29" dxfId="5">
      <formula>LEFT($P5,1)="⚠"</formula>
    </cfRule>
    <cfRule type="expression" priority="30" dxfId="14">
      <formula>LEFT($P5,1)="✔"</formula>
    </cfRule>
  </conditionalFormatting>
  <conditionalFormatting sqref="Q5:Q1000">
    <cfRule type="expression" priority="31" dxfId="1">
      <formula>AND($Q5&lt;&gt;"",$Q5=MesCiclo)</formula>
    </cfRule>
  </conditionalFormatting>
  <dataValidations count="5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G5:G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H5:K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79" t="inlineStr">
        <is>
          <t>Actividades del mes por semana – Riesgo Normativo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</row>
    <row r="2" ht="34" customHeight="1">
      <c r="A2" s="73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3" t="n"/>
      <c r="C2" s="73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</row>
    <row r="3">
      <c r="A3" s="74" t="inlineStr">
        <is>
          <t>Mes:</t>
        </is>
      </c>
      <c r="B3" s="75">
        <f>MesCiclo</f>
        <v/>
      </c>
      <c r="E3" s="76" t="inlineStr">
        <is>
          <t>Semana del:</t>
        </is>
      </c>
      <c r="F3" s="77">
        <f>(InicioCiclo+0)</f>
        <v/>
      </c>
      <c r="G3" s="77">
        <f>(InicioCiclo+7)</f>
        <v/>
      </c>
      <c r="H3" s="77">
        <f>(InicioCiclo+14)</f>
        <v/>
      </c>
      <c r="I3" s="77">
        <f>(InicioCiclo+21)</f>
        <v/>
      </c>
    </row>
    <row r="4" ht="34" customHeight="1">
      <c r="A4" s="53" t="inlineStr">
        <is>
          <t>N°</t>
        </is>
      </c>
      <c r="B4" s="53" t="inlineStr">
        <is>
          <t>Actividad</t>
        </is>
      </c>
      <c r="C4" s="53" t="inlineStr">
        <is>
          <t>Fecha de inicio</t>
        </is>
      </c>
      <c r="D4" s="53" t="inlineStr">
        <is>
          <t>Fecha límite</t>
        </is>
      </c>
      <c r="E4" s="53" t="inlineStr">
        <is>
          <t>Semana de entrega</t>
        </is>
      </c>
      <c r="F4" s="67" t="inlineStr">
        <is>
          <t>Semana 1</t>
        </is>
      </c>
      <c r="G4" s="67" t="inlineStr">
        <is>
          <t>Semana 2</t>
        </is>
      </c>
      <c r="H4" s="67" t="inlineStr">
        <is>
          <t>Semana 3</t>
        </is>
      </c>
      <c r="I4" s="67" t="inlineStr">
        <is>
          <t>Semana 4</t>
        </is>
      </c>
      <c r="J4" s="53" t="inlineStr">
        <is>
          <t>% Avance actual</t>
        </is>
      </c>
      <c r="K4" s="53" t="inlineStr">
        <is>
          <t>Estado</t>
        </is>
      </c>
      <c r="L4" s="53" t="inlineStr">
        <is>
          <t>Alerta de plazo</t>
        </is>
      </c>
      <c r="M4" s="53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5">
        <f>IF($N5="","",INDEX('Cronograma R. Normativo'!$A$5:$A$1000,$N5))</f>
        <v/>
      </c>
      <c r="B5" s="63">
        <f>IF($N5="","",IF($O5="Sub","      ↳  "&amp;INDEX('Cronograma R. Normativo'!$C$5:$C$1000,$N5),INDEX('Cronograma R. Normativo'!$C$5:$C$1000,$N5)&amp;""))</f>
        <v/>
      </c>
      <c r="C5" s="78">
        <f>IF($N5="","",IF(INDEX('Cronograma R. Normativo'!$D$5:$D$1000,$N5)="","",INDEX('Cronograma R. Normativo'!$D$5:$D$1000,$N5)))</f>
        <v/>
      </c>
      <c r="D5" s="78">
        <f>IF($N5="","",IF(INDEX('Cronograma R. Normativo'!$E$5:$E$1000,$N5)="","",INDEX('Cronograma R. Normativo'!$E$5:$E$1000,$N5)))</f>
        <v/>
      </c>
      <c r="E5" s="55">
        <f>IF($N5="","",IF(NOT(ISNUMBER($D5)),"",IF($D5&lt;InicioCiclo,"Antes del ciclo",IF($D5&gt;=InicioCiclo+28,"Después del ciclo","Semana "&amp;(INT(($D5-InicioCiclo)/7)+1)))))</f>
        <v/>
      </c>
      <c r="F5" s="60">
        <f>IF($N5="","",IF($P5&gt;0,IF(1&lt;=SemanaActual,INDEX('Cronograma R. Normativo'!$AA$5:$AA$1000,$N5),""),IF(INDEX('Cronograma R. Normativo'!$H$5:$H$1000,$N5)="","",INDEX('Cronograma R. Normativo'!$H$5:$H$1000,$N5))))</f>
        <v/>
      </c>
      <c r="G5" s="60">
        <f>IF($N5="","",IF($P5&gt;0,IF(2&lt;=SemanaActual,INDEX('Cronograma R. Normativo'!$AB$5:$AB$1000,$N5),""),IF(INDEX('Cronograma R. Normativo'!$I$5:$I$1000,$N5)="","",INDEX('Cronograma R. Normativo'!$I$5:$I$1000,$N5))))</f>
        <v/>
      </c>
      <c r="H5" s="60">
        <f>IF($N5="","",IF($P5&gt;0,IF(3&lt;=SemanaActual,INDEX('Cronograma R. Normativo'!$AC$5:$AC$1000,$N5),""),IF(INDEX('Cronograma R. Normativo'!$J$5:$J$1000,$N5)="","",INDEX('Cronograma R. Normativo'!$J$5:$J$1000,$N5))))</f>
        <v/>
      </c>
      <c r="I5" s="60">
        <f>IF($N5="","",IF($P5&gt;0,IF(4&lt;=SemanaActual,INDEX('Cronograma R. Normativo'!$AD$5:$AD$1000,$N5),""),IF(INDEX('Cronograma R. Normativo'!$K$5:$K$1000,$N5)="","",INDEX('Cronograma R. Normativo'!$K$5:$K$1000,$N5))))</f>
        <v/>
      </c>
      <c r="J5" s="60">
        <f>IF($N5="","",INDEX('Cronograma R. Normativo'!$L$5:$L$1000,$N5))</f>
        <v/>
      </c>
      <c r="K5" s="55">
        <f>IF($N5="","",IF(N($J5)&gt;=1,"Completado",IF(AND(ISNUMBER($D5),$D5&lt;FechaRef),"Vencida",IF(N($J5)&gt;0,"En curso","Pendiente"))))</f>
        <v/>
      </c>
      <c r="L5" s="55">
        <f>IF($N5="","",INDEX('Cronograma R. Normativo'!$N$5:$N$1000,$N5)&amp;"")</f>
        <v/>
      </c>
      <c r="M5" s="63">
        <f>IF($N5="","",INDEX('Cronograma R. Normativo'!$O$5:$O$1000,$N5)&amp;"")</f>
        <v/>
      </c>
      <c r="N5">
        <f>IFERROR(MATCH(ROW()-4,rOrden_RN,0),"")</f>
        <v/>
      </c>
      <c r="O5">
        <f>IF($N5="","",INDEX('Cronograma R. Normativo'!$T$5:$T$1000,$N5))</f>
        <v/>
      </c>
      <c r="P5">
        <f>IF($N5="","",N(INDEX('Cronograma R. Normativo'!$U$5:$U$1000,$N5)))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5">
        <f>IF($N6="","",INDEX('Cronograma R. Normativo'!$A$5:$A$1000,$N6))</f>
        <v/>
      </c>
      <c r="B6" s="63">
        <f>IF($N6="","",IF($O6="Sub","      ↳  "&amp;INDEX('Cronograma R. Normativo'!$C$5:$C$1000,$N6),INDEX('Cronograma R. Normativo'!$C$5:$C$1000,$N6)&amp;""))</f>
        <v/>
      </c>
      <c r="C6" s="78">
        <f>IF($N6="","",IF(INDEX('Cronograma R. Normativo'!$D$5:$D$1000,$N6)="","",INDEX('Cronograma R. Normativo'!$D$5:$D$1000,$N6)))</f>
        <v/>
      </c>
      <c r="D6" s="78">
        <f>IF($N6="","",IF(INDEX('Cronograma R. Normativo'!$E$5:$E$1000,$N6)="","",INDEX('Cronograma R. Normativo'!$E$5:$E$1000,$N6)))</f>
        <v/>
      </c>
      <c r="E6" s="55">
        <f>IF($N6="","",IF(NOT(ISNUMBER($D6)),"",IF($D6&lt;InicioCiclo,"Antes del ciclo",IF($D6&gt;=InicioCiclo+28,"Después del ciclo","Semana "&amp;(INT(($D6-InicioCiclo)/7)+1)))))</f>
        <v/>
      </c>
      <c r="F6" s="60">
        <f>IF($N6="","",IF($P6&gt;0,IF(1&lt;=SemanaActual,INDEX('Cronograma R. Normativo'!$AA$5:$AA$1000,$N6),""),IF(INDEX('Cronograma R. Normativo'!$H$5:$H$1000,$N6)="","",INDEX('Cronograma R. Normativo'!$H$5:$H$1000,$N6))))</f>
        <v/>
      </c>
      <c r="G6" s="60">
        <f>IF($N6="","",IF($P6&gt;0,IF(2&lt;=SemanaActual,INDEX('Cronograma R. Normativo'!$AB$5:$AB$1000,$N6),""),IF(INDEX('Cronograma R. Normativo'!$I$5:$I$1000,$N6)="","",INDEX('Cronograma R. Normativo'!$I$5:$I$1000,$N6))))</f>
        <v/>
      </c>
      <c r="H6" s="60">
        <f>IF($N6="","",IF($P6&gt;0,IF(3&lt;=SemanaActual,INDEX('Cronograma R. Normativo'!$AC$5:$AC$1000,$N6),""),IF(INDEX('Cronograma R. Normativo'!$J$5:$J$1000,$N6)="","",INDEX('Cronograma R. Normativo'!$J$5:$J$1000,$N6))))</f>
        <v/>
      </c>
      <c r="I6" s="60">
        <f>IF($N6="","",IF($P6&gt;0,IF(4&lt;=SemanaActual,INDEX('Cronograma R. Normativo'!$AD$5:$AD$1000,$N6),""),IF(INDEX('Cronograma R. Normativo'!$K$5:$K$1000,$N6)="","",INDEX('Cronograma R. Normativo'!$K$5:$K$1000,$N6))))</f>
        <v/>
      </c>
      <c r="J6" s="60">
        <f>IF($N6="","",INDEX('Cronograma R. Normativo'!$L$5:$L$1000,$N6))</f>
        <v/>
      </c>
      <c r="K6" s="55">
        <f>IF($N6="","",IF(N($J6)&gt;=1,"Completado",IF(AND(ISNUMBER($D6),$D6&lt;FechaRef),"Vencida",IF(N($J6)&gt;0,"En curso","Pendiente"))))</f>
        <v/>
      </c>
      <c r="L6" s="55">
        <f>IF($N6="","",INDEX('Cronograma R. Normativo'!$N$5:$N$1000,$N6)&amp;"")</f>
        <v/>
      </c>
      <c r="M6" s="63">
        <f>IF($N6="","",INDEX('Cronograma R. Normativo'!$O$5:$O$1000,$N6)&amp;"")</f>
        <v/>
      </c>
      <c r="N6">
        <f>IFERROR(MATCH(ROW()-4,rOrden_RN,0),"")</f>
        <v/>
      </c>
      <c r="O6">
        <f>IF($N6="","",INDEX('Cronograma R. Normativo'!$T$5:$T$1000,$N6))</f>
        <v/>
      </c>
      <c r="P6">
        <f>IF($N6="","",N(INDEX('Cronograma R. Normativo'!$U$5:$U$1000,$N6)))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5">
        <f>IF($N7="","",INDEX('Cronograma R. Normativo'!$A$5:$A$1000,$N7))</f>
        <v/>
      </c>
      <c r="B7" s="63">
        <f>IF($N7="","",IF($O7="Sub","      ↳  "&amp;INDEX('Cronograma R. Normativo'!$C$5:$C$1000,$N7),INDEX('Cronograma R. Normativo'!$C$5:$C$1000,$N7)&amp;""))</f>
        <v/>
      </c>
      <c r="C7" s="78">
        <f>IF($N7="","",IF(INDEX('Cronograma R. Normativo'!$D$5:$D$1000,$N7)="","",INDEX('Cronograma R. Normativo'!$D$5:$D$1000,$N7)))</f>
        <v/>
      </c>
      <c r="D7" s="78">
        <f>IF($N7="","",IF(INDEX('Cronograma R. Normativo'!$E$5:$E$1000,$N7)="","",INDEX('Cronograma R. Normativo'!$E$5:$E$1000,$N7)))</f>
        <v/>
      </c>
      <c r="E7" s="55">
        <f>IF($N7="","",IF(NOT(ISNUMBER($D7)),"",IF($D7&lt;InicioCiclo,"Antes del ciclo",IF($D7&gt;=InicioCiclo+28,"Después del ciclo","Semana "&amp;(INT(($D7-InicioCiclo)/7)+1)))))</f>
        <v/>
      </c>
      <c r="F7" s="60">
        <f>IF($N7="","",IF($P7&gt;0,IF(1&lt;=SemanaActual,INDEX('Cronograma R. Normativo'!$AA$5:$AA$1000,$N7),""),IF(INDEX('Cronograma R. Normativo'!$H$5:$H$1000,$N7)="","",INDEX('Cronograma R. Normativo'!$H$5:$H$1000,$N7))))</f>
        <v/>
      </c>
      <c r="G7" s="60">
        <f>IF($N7="","",IF($P7&gt;0,IF(2&lt;=SemanaActual,INDEX('Cronograma R. Normativo'!$AB$5:$AB$1000,$N7),""),IF(INDEX('Cronograma R. Normativo'!$I$5:$I$1000,$N7)="","",INDEX('Cronograma R. Normativo'!$I$5:$I$1000,$N7))))</f>
        <v/>
      </c>
      <c r="H7" s="60">
        <f>IF($N7="","",IF($P7&gt;0,IF(3&lt;=SemanaActual,INDEX('Cronograma R. Normativo'!$AC$5:$AC$1000,$N7),""),IF(INDEX('Cronograma R. Normativo'!$J$5:$J$1000,$N7)="","",INDEX('Cronograma R. Normativo'!$J$5:$J$1000,$N7))))</f>
        <v/>
      </c>
      <c r="I7" s="60">
        <f>IF($N7="","",IF($P7&gt;0,IF(4&lt;=SemanaActual,INDEX('Cronograma R. Normativo'!$AD$5:$AD$1000,$N7),""),IF(INDEX('Cronograma R. Normativo'!$K$5:$K$1000,$N7)="","",INDEX('Cronograma R. Normativo'!$K$5:$K$1000,$N7))))</f>
        <v/>
      </c>
      <c r="J7" s="60">
        <f>IF($N7="","",INDEX('Cronograma R. Normativo'!$L$5:$L$1000,$N7))</f>
        <v/>
      </c>
      <c r="K7" s="55">
        <f>IF($N7="","",IF(N($J7)&gt;=1,"Completado",IF(AND(ISNUMBER($D7),$D7&lt;FechaRef),"Vencida",IF(N($J7)&gt;0,"En curso","Pendiente"))))</f>
        <v/>
      </c>
      <c r="L7" s="55">
        <f>IF($N7="","",INDEX('Cronograma R. Normativo'!$N$5:$N$1000,$N7)&amp;"")</f>
        <v/>
      </c>
      <c r="M7" s="63">
        <f>IF($N7="","",INDEX('Cronograma R. Normativo'!$O$5:$O$1000,$N7)&amp;"")</f>
        <v/>
      </c>
      <c r="N7">
        <f>IFERROR(MATCH(ROW()-4,rOrden_RN,0),"")</f>
        <v/>
      </c>
      <c r="O7">
        <f>IF($N7="","",INDEX('Cronograma R. Normativo'!$T$5:$T$1000,$N7))</f>
        <v/>
      </c>
      <c r="P7">
        <f>IF($N7="","",N(INDEX('Cronograma R. Normativo'!$U$5:$U$1000,$N7)))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5">
        <f>IF($N8="","",INDEX('Cronograma R. Normativo'!$A$5:$A$1000,$N8))</f>
        <v/>
      </c>
      <c r="B8" s="63">
        <f>IF($N8="","",IF($O8="Sub","      ↳  "&amp;INDEX('Cronograma R. Normativo'!$C$5:$C$1000,$N8),INDEX('Cronograma R. Normativo'!$C$5:$C$1000,$N8)&amp;""))</f>
        <v/>
      </c>
      <c r="C8" s="78">
        <f>IF($N8="","",IF(INDEX('Cronograma R. Normativo'!$D$5:$D$1000,$N8)="","",INDEX('Cronograma R. Normativo'!$D$5:$D$1000,$N8)))</f>
        <v/>
      </c>
      <c r="D8" s="78">
        <f>IF($N8="","",IF(INDEX('Cronograma R. Normativo'!$E$5:$E$1000,$N8)="","",INDEX('Cronograma R. Normativo'!$E$5:$E$1000,$N8)))</f>
        <v/>
      </c>
      <c r="E8" s="55">
        <f>IF($N8="","",IF(NOT(ISNUMBER($D8)),"",IF($D8&lt;InicioCiclo,"Antes del ciclo",IF($D8&gt;=InicioCiclo+28,"Después del ciclo","Semana "&amp;(INT(($D8-InicioCiclo)/7)+1)))))</f>
        <v/>
      </c>
      <c r="F8" s="60">
        <f>IF($N8="","",IF($P8&gt;0,IF(1&lt;=SemanaActual,INDEX('Cronograma R. Normativo'!$AA$5:$AA$1000,$N8),""),IF(INDEX('Cronograma R. Normativo'!$H$5:$H$1000,$N8)="","",INDEX('Cronograma R. Normativo'!$H$5:$H$1000,$N8))))</f>
        <v/>
      </c>
      <c r="G8" s="60">
        <f>IF($N8="","",IF($P8&gt;0,IF(2&lt;=SemanaActual,INDEX('Cronograma R. Normativo'!$AB$5:$AB$1000,$N8),""),IF(INDEX('Cronograma R. Normativo'!$I$5:$I$1000,$N8)="","",INDEX('Cronograma R. Normativo'!$I$5:$I$1000,$N8))))</f>
        <v/>
      </c>
      <c r="H8" s="60">
        <f>IF($N8="","",IF($P8&gt;0,IF(3&lt;=SemanaActual,INDEX('Cronograma R. Normativo'!$AC$5:$AC$1000,$N8),""),IF(INDEX('Cronograma R. Normativo'!$J$5:$J$1000,$N8)="","",INDEX('Cronograma R. Normativo'!$J$5:$J$1000,$N8))))</f>
        <v/>
      </c>
      <c r="I8" s="60">
        <f>IF($N8="","",IF($P8&gt;0,IF(4&lt;=SemanaActual,INDEX('Cronograma R. Normativo'!$AD$5:$AD$1000,$N8),""),IF(INDEX('Cronograma R. Normativo'!$K$5:$K$1000,$N8)="","",INDEX('Cronograma R. Normativo'!$K$5:$K$1000,$N8))))</f>
        <v/>
      </c>
      <c r="J8" s="60">
        <f>IF($N8="","",INDEX('Cronograma R. Normativo'!$L$5:$L$1000,$N8))</f>
        <v/>
      </c>
      <c r="K8" s="55">
        <f>IF($N8="","",IF(N($J8)&gt;=1,"Completado",IF(AND(ISNUMBER($D8),$D8&lt;FechaRef),"Vencida",IF(N($J8)&gt;0,"En curso","Pendiente"))))</f>
        <v/>
      </c>
      <c r="L8" s="55">
        <f>IF($N8="","",INDEX('Cronograma R. Normativo'!$N$5:$N$1000,$N8)&amp;"")</f>
        <v/>
      </c>
      <c r="M8" s="63">
        <f>IF($N8="","",INDEX('Cronograma R. Normativo'!$O$5:$O$1000,$N8)&amp;"")</f>
        <v/>
      </c>
      <c r="N8">
        <f>IFERROR(MATCH(ROW()-4,rOrden_RN,0),"")</f>
        <v/>
      </c>
      <c r="O8">
        <f>IF($N8="","",INDEX('Cronograma R. Normativo'!$T$5:$T$1000,$N8))</f>
        <v/>
      </c>
      <c r="P8">
        <f>IF($N8="","",N(INDEX('Cronograma R. Normativo'!$U$5:$U$1000,$N8)))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5">
        <f>IF($N9="","",INDEX('Cronograma R. Normativo'!$A$5:$A$1000,$N9))</f>
        <v/>
      </c>
      <c r="B9" s="63">
        <f>IF($N9="","",IF($O9="Sub","      ↳  "&amp;INDEX('Cronograma R. Normativo'!$C$5:$C$1000,$N9),INDEX('Cronograma R. Normativo'!$C$5:$C$1000,$N9)&amp;""))</f>
        <v/>
      </c>
      <c r="C9" s="78">
        <f>IF($N9="","",IF(INDEX('Cronograma R. Normativo'!$D$5:$D$1000,$N9)="","",INDEX('Cronograma R. Normativo'!$D$5:$D$1000,$N9)))</f>
        <v/>
      </c>
      <c r="D9" s="78">
        <f>IF($N9="","",IF(INDEX('Cronograma R. Normativo'!$E$5:$E$1000,$N9)="","",INDEX('Cronograma R. Normativo'!$E$5:$E$1000,$N9)))</f>
        <v/>
      </c>
      <c r="E9" s="55">
        <f>IF($N9="","",IF(NOT(ISNUMBER($D9)),"",IF($D9&lt;InicioCiclo,"Antes del ciclo",IF($D9&gt;=InicioCiclo+28,"Después del ciclo","Semana "&amp;(INT(($D9-InicioCiclo)/7)+1)))))</f>
        <v/>
      </c>
      <c r="F9" s="60">
        <f>IF($N9="","",IF($P9&gt;0,IF(1&lt;=SemanaActual,INDEX('Cronograma R. Normativo'!$AA$5:$AA$1000,$N9),""),IF(INDEX('Cronograma R. Normativo'!$H$5:$H$1000,$N9)="","",INDEX('Cronograma R. Normativo'!$H$5:$H$1000,$N9))))</f>
        <v/>
      </c>
      <c r="G9" s="60">
        <f>IF($N9="","",IF($P9&gt;0,IF(2&lt;=SemanaActual,INDEX('Cronograma R. Normativo'!$AB$5:$AB$1000,$N9),""),IF(INDEX('Cronograma R. Normativo'!$I$5:$I$1000,$N9)="","",INDEX('Cronograma R. Normativo'!$I$5:$I$1000,$N9))))</f>
        <v/>
      </c>
      <c r="H9" s="60">
        <f>IF($N9="","",IF($P9&gt;0,IF(3&lt;=SemanaActual,INDEX('Cronograma R. Normativo'!$AC$5:$AC$1000,$N9),""),IF(INDEX('Cronograma R. Normativo'!$J$5:$J$1000,$N9)="","",INDEX('Cronograma R. Normativo'!$J$5:$J$1000,$N9))))</f>
        <v/>
      </c>
      <c r="I9" s="60">
        <f>IF($N9="","",IF($P9&gt;0,IF(4&lt;=SemanaActual,INDEX('Cronograma R. Normativo'!$AD$5:$AD$1000,$N9),""),IF(INDEX('Cronograma R. Normativo'!$K$5:$K$1000,$N9)="","",INDEX('Cronograma R. Normativo'!$K$5:$K$1000,$N9))))</f>
        <v/>
      </c>
      <c r="J9" s="60">
        <f>IF($N9="","",INDEX('Cronograma R. Normativo'!$L$5:$L$1000,$N9))</f>
        <v/>
      </c>
      <c r="K9" s="55">
        <f>IF($N9="","",IF(N($J9)&gt;=1,"Completado",IF(AND(ISNUMBER($D9),$D9&lt;FechaRef),"Vencida",IF(N($J9)&gt;0,"En curso","Pendiente"))))</f>
        <v/>
      </c>
      <c r="L9" s="55">
        <f>IF($N9="","",INDEX('Cronograma R. Normativo'!$N$5:$N$1000,$N9)&amp;"")</f>
        <v/>
      </c>
      <c r="M9" s="63">
        <f>IF($N9="","",INDEX('Cronograma R. Normativo'!$O$5:$O$1000,$N9)&amp;"")</f>
        <v/>
      </c>
      <c r="N9">
        <f>IFERROR(MATCH(ROW()-4,rOrden_RN,0),"")</f>
        <v/>
      </c>
      <c r="O9">
        <f>IF($N9="","",INDEX('Cronograma R. Normativo'!$T$5:$T$1000,$N9))</f>
        <v/>
      </c>
      <c r="P9">
        <f>IF($N9="","",N(INDEX('Cronograma R. Normativo'!$U$5:$U$1000,$N9)))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5">
        <f>IF($N10="","",INDEX('Cronograma R. Normativo'!$A$5:$A$1000,$N10))</f>
        <v/>
      </c>
      <c r="B10" s="63">
        <f>IF($N10="","",IF($O10="Sub","      ↳  "&amp;INDEX('Cronograma R. Normativo'!$C$5:$C$1000,$N10),INDEX('Cronograma R. Normativo'!$C$5:$C$1000,$N10)&amp;""))</f>
        <v/>
      </c>
      <c r="C10" s="78">
        <f>IF($N10="","",IF(INDEX('Cronograma R. Normativo'!$D$5:$D$1000,$N10)="","",INDEX('Cronograma R. Normativo'!$D$5:$D$1000,$N10)))</f>
        <v/>
      </c>
      <c r="D10" s="78">
        <f>IF($N10="","",IF(INDEX('Cronograma R. Normativo'!$E$5:$E$1000,$N10)="","",INDEX('Cronograma R. Normativo'!$E$5:$E$1000,$N10)))</f>
        <v/>
      </c>
      <c r="E10" s="55">
        <f>IF($N10="","",IF(NOT(ISNUMBER($D10)),"",IF($D10&lt;InicioCiclo,"Antes del ciclo",IF($D10&gt;=InicioCiclo+28,"Después del ciclo","Semana "&amp;(INT(($D10-InicioCiclo)/7)+1)))))</f>
        <v/>
      </c>
      <c r="F10" s="60">
        <f>IF($N10="","",IF($P10&gt;0,IF(1&lt;=SemanaActual,INDEX('Cronograma R. Normativo'!$AA$5:$AA$1000,$N10),""),IF(INDEX('Cronograma R. Normativo'!$H$5:$H$1000,$N10)="","",INDEX('Cronograma R. Normativo'!$H$5:$H$1000,$N10))))</f>
        <v/>
      </c>
      <c r="G10" s="60">
        <f>IF($N10="","",IF($P10&gt;0,IF(2&lt;=SemanaActual,INDEX('Cronograma R. Normativo'!$AB$5:$AB$1000,$N10),""),IF(INDEX('Cronograma R. Normativo'!$I$5:$I$1000,$N10)="","",INDEX('Cronograma R. Normativo'!$I$5:$I$1000,$N10))))</f>
        <v/>
      </c>
      <c r="H10" s="60">
        <f>IF($N10="","",IF($P10&gt;0,IF(3&lt;=SemanaActual,INDEX('Cronograma R. Normativo'!$AC$5:$AC$1000,$N10),""),IF(INDEX('Cronograma R. Normativo'!$J$5:$J$1000,$N10)="","",INDEX('Cronograma R. Normativo'!$J$5:$J$1000,$N10))))</f>
        <v/>
      </c>
      <c r="I10" s="60">
        <f>IF($N10="","",IF($P10&gt;0,IF(4&lt;=SemanaActual,INDEX('Cronograma R. Normativo'!$AD$5:$AD$1000,$N10),""),IF(INDEX('Cronograma R. Normativo'!$K$5:$K$1000,$N10)="","",INDEX('Cronograma R. Normativo'!$K$5:$K$1000,$N10))))</f>
        <v/>
      </c>
      <c r="J10" s="60">
        <f>IF($N10="","",INDEX('Cronograma R. Normativo'!$L$5:$L$1000,$N10))</f>
        <v/>
      </c>
      <c r="K10" s="55">
        <f>IF($N10="","",IF(N($J10)&gt;=1,"Completado",IF(AND(ISNUMBER($D10),$D10&lt;FechaRef),"Vencida",IF(N($J10)&gt;0,"En curso","Pendiente"))))</f>
        <v/>
      </c>
      <c r="L10" s="55">
        <f>IF($N10="","",INDEX('Cronograma R. Normativo'!$N$5:$N$1000,$N10)&amp;"")</f>
        <v/>
      </c>
      <c r="M10" s="63">
        <f>IF($N10="","",INDEX('Cronograma R. Normativo'!$O$5:$O$1000,$N10)&amp;"")</f>
        <v/>
      </c>
      <c r="N10">
        <f>IFERROR(MATCH(ROW()-4,rOrden_RN,0),"")</f>
        <v/>
      </c>
      <c r="O10">
        <f>IF($N10="","",INDEX('Cronograma R. Normativo'!$T$5:$T$1000,$N10))</f>
        <v/>
      </c>
      <c r="P10">
        <f>IF($N10="","",N(INDEX('Cronograma R. Normativo'!$U$5:$U$1000,$N10)))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5">
        <f>IF($N11="","",INDEX('Cronograma R. Normativo'!$A$5:$A$1000,$N11))</f>
        <v/>
      </c>
      <c r="B11" s="63">
        <f>IF($N11="","",IF($O11="Sub","      ↳  "&amp;INDEX('Cronograma R. Normativo'!$C$5:$C$1000,$N11),INDEX('Cronograma R. Normativo'!$C$5:$C$1000,$N11)&amp;""))</f>
        <v/>
      </c>
      <c r="C11" s="78">
        <f>IF($N11="","",IF(INDEX('Cronograma R. Normativo'!$D$5:$D$1000,$N11)="","",INDEX('Cronograma R. Normativo'!$D$5:$D$1000,$N11)))</f>
        <v/>
      </c>
      <c r="D11" s="78">
        <f>IF($N11="","",IF(INDEX('Cronograma R. Normativo'!$E$5:$E$1000,$N11)="","",INDEX('Cronograma R. Normativo'!$E$5:$E$1000,$N11)))</f>
        <v/>
      </c>
      <c r="E11" s="55">
        <f>IF($N11="","",IF(NOT(ISNUMBER($D11)),"",IF($D11&lt;InicioCiclo,"Antes del ciclo",IF($D11&gt;=InicioCiclo+28,"Después del ciclo","Semana "&amp;(INT(($D11-InicioCiclo)/7)+1)))))</f>
        <v/>
      </c>
      <c r="F11" s="60">
        <f>IF($N11="","",IF($P11&gt;0,IF(1&lt;=SemanaActual,INDEX('Cronograma R. Normativo'!$AA$5:$AA$1000,$N11),""),IF(INDEX('Cronograma R. Normativo'!$H$5:$H$1000,$N11)="","",INDEX('Cronograma R. Normativo'!$H$5:$H$1000,$N11))))</f>
        <v/>
      </c>
      <c r="G11" s="60">
        <f>IF($N11="","",IF($P11&gt;0,IF(2&lt;=SemanaActual,INDEX('Cronograma R. Normativo'!$AB$5:$AB$1000,$N11),""),IF(INDEX('Cronograma R. Normativo'!$I$5:$I$1000,$N11)="","",INDEX('Cronograma R. Normativo'!$I$5:$I$1000,$N11))))</f>
        <v/>
      </c>
      <c r="H11" s="60">
        <f>IF($N11="","",IF($P11&gt;0,IF(3&lt;=SemanaActual,INDEX('Cronograma R. Normativo'!$AC$5:$AC$1000,$N11),""),IF(INDEX('Cronograma R. Normativo'!$J$5:$J$1000,$N11)="","",INDEX('Cronograma R. Normativo'!$J$5:$J$1000,$N11))))</f>
        <v/>
      </c>
      <c r="I11" s="60">
        <f>IF($N11="","",IF($P11&gt;0,IF(4&lt;=SemanaActual,INDEX('Cronograma R. Normativo'!$AD$5:$AD$1000,$N11),""),IF(INDEX('Cronograma R. Normativo'!$K$5:$K$1000,$N11)="","",INDEX('Cronograma R. Normativo'!$K$5:$K$1000,$N11))))</f>
        <v/>
      </c>
      <c r="J11" s="60">
        <f>IF($N11="","",INDEX('Cronograma R. Normativo'!$L$5:$L$1000,$N11))</f>
        <v/>
      </c>
      <c r="K11" s="55">
        <f>IF($N11="","",IF(N($J11)&gt;=1,"Completado",IF(AND(ISNUMBER($D11),$D11&lt;FechaRef),"Vencida",IF(N($J11)&gt;0,"En curso","Pendiente"))))</f>
        <v/>
      </c>
      <c r="L11" s="55">
        <f>IF($N11="","",INDEX('Cronograma R. Normativo'!$N$5:$N$1000,$N11)&amp;"")</f>
        <v/>
      </c>
      <c r="M11" s="63">
        <f>IF($N11="","",INDEX('Cronograma R. Normativo'!$O$5:$O$1000,$N11)&amp;"")</f>
        <v/>
      </c>
      <c r="N11">
        <f>IFERROR(MATCH(ROW()-4,rOrden_RN,0),"")</f>
        <v/>
      </c>
      <c r="O11">
        <f>IF($N11="","",INDEX('Cronograma R. Normativo'!$T$5:$T$1000,$N11))</f>
        <v/>
      </c>
      <c r="P11">
        <f>IF($N11="","",N(INDEX('Cronograma R. Normativo'!$U$5:$U$1000,$N11)))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5">
        <f>IF($N12="","",INDEX('Cronograma R. Normativo'!$A$5:$A$1000,$N12))</f>
        <v/>
      </c>
      <c r="B12" s="63">
        <f>IF($N12="","",IF($O12="Sub","      ↳  "&amp;INDEX('Cronograma R. Normativo'!$C$5:$C$1000,$N12),INDEX('Cronograma R. Normativo'!$C$5:$C$1000,$N12)&amp;""))</f>
        <v/>
      </c>
      <c r="C12" s="78">
        <f>IF($N12="","",IF(INDEX('Cronograma R. Normativo'!$D$5:$D$1000,$N12)="","",INDEX('Cronograma R. Normativo'!$D$5:$D$1000,$N12)))</f>
        <v/>
      </c>
      <c r="D12" s="78">
        <f>IF($N12="","",IF(INDEX('Cronograma R. Normativo'!$E$5:$E$1000,$N12)="","",INDEX('Cronograma R. Normativo'!$E$5:$E$1000,$N12)))</f>
        <v/>
      </c>
      <c r="E12" s="55">
        <f>IF($N12="","",IF(NOT(ISNUMBER($D12)),"",IF($D12&lt;InicioCiclo,"Antes del ciclo",IF($D12&gt;=InicioCiclo+28,"Después del ciclo","Semana "&amp;(INT(($D12-InicioCiclo)/7)+1)))))</f>
        <v/>
      </c>
      <c r="F12" s="60">
        <f>IF($N12="","",IF($P12&gt;0,IF(1&lt;=SemanaActual,INDEX('Cronograma R. Normativo'!$AA$5:$AA$1000,$N12),""),IF(INDEX('Cronograma R. Normativo'!$H$5:$H$1000,$N12)="","",INDEX('Cronograma R. Normativo'!$H$5:$H$1000,$N12))))</f>
        <v/>
      </c>
      <c r="G12" s="60">
        <f>IF($N12="","",IF($P12&gt;0,IF(2&lt;=SemanaActual,INDEX('Cronograma R. Normativo'!$AB$5:$AB$1000,$N12),""),IF(INDEX('Cronograma R. Normativo'!$I$5:$I$1000,$N12)="","",INDEX('Cronograma R. Normativo'!$I$5:$I$1000,$N12))))</f>
        <v/>
      </c>
      <c r="H12" s="60">
        <f>IF($N12="","",IF($P12&gt;0,IF(3&lt;=SemanaActual,INDEX('Cronograma R. Normativo'!$AC$5:$AC$1000,$N12),""),IF(INDEX('Cronograma R. Normativo'!$J$5:$J$1000,$N12)="","",INDEX('Cronograma R. Normativo'!$J$5:$J$1000,$N12))))</f>
        <v/>
      </c>
      <c r="I12" s="60">
        <f>IF($N12="","",IF($P12&gt;0,IF(4&lt;=SemanaActual,INDEX('Cronograma R. Normativo'!$AD$5:$AD$1000,$N12),""),IF(INDEX('Cronograma R. Normativo'!$K$5:$K$1000,$N12)="","",INDEX('Cronograma R. Normativo'!$K$5:$K$1000,$N12))))</f>
        <v/>
      </c>
      <c r="J12" s="60">
        <f>IF($N12="","",INDEX('Cronograma R. Normativo'!$L$5:$L$1000,$N12))</f>
        <v/>
      </c>
      <c r="K12" s="55">
        <f>IF($N12="","",IF(N($J12)&gt;=1,"Completado",IF(AND(ISNUMBER($D12),$D12&lt;FechaRef),"Vencida",IF(N($J12)&gt;0,"En curso","Pendiente"))))</f>
        <v/>
      </c>
      <c r="L12" s="55">
        <f>IF($N12="","",INDEX('Cronograma R. Normativo'!$N$5:$N$1000,$N12)&amp;"")</f>
        <v/>
      </c>
      <c r="M12" s="63">
        <f>IF($N12="","",INDEX('Cronograma R. Normativo'!$O$5:$O$1000,$N12)&amp;"")</f>
        <v/>
      </c>
      <c r="N12">
        <f>IFERROR(MATCH(ROW()-4,rOrden_RN,0),"")</f>
        <v/>
      </c>
      <c r="O12">
        <f>IF($N12="","",INDEX('Cronograma R. Normativo'!$T$5:$T$1000,$N12))</f>
        <v/>
      </c>
      <c r="P12">
        <f>IF($N12="","",N(INDEX('Cronograma R. Normativo'!$U$5:$U$1000,$N12)))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5">
        <f>IF($N13="","",INDEX('Cronograma R. Normativo'!$A$5:$A$1000,$N13))</f>
        <v/>
      </c>
      <c r="B13" s="63">
        <f>IF($N13="","",IF($O13="Sub","      ↳  "&amp;INDEX('Cronograma R. Normativo'!$C$5:$C$1000,$N13),INDEX('Cronograma R. Normativo'!$C$5:$C$1000,$N13)&amp;""))</f>
        <v/>
      </c>
      <c r="C13" s="78">
        <f>IF($N13="","",IF(INDEX('Cronograma R. Normativo'!$D$5:$D$1000,$N13)="","",INDEX('Cronograma R. Normativo'!$D$5:$D$1000,$N13)))</f>
        <v/>
      </c>
      <c r="D13" s="78">
        <f>IF($N13="","",IF(INDEX('Cronograma R. Normativo'!$E$5:$E$1000,$N13)="","",INDEX('Cronograma R. Normativo'!$E$5:$E$1000,$N13)))</f>
        <v/>
      </c>
      <c r="E13" s="55">
        <f>IF($N13="","",IF(NOT(ISNUMBER($D13)),"",IF($D13&lt;InicioCiclo,"Antes del ciclo",IF($D13&gt;=InicioCiclo+28,"Después del ciclo","Semana "&amp;(INT(($D13-InicioCiclo)/7)+1)))))</f>
        <v/>
      </c>
      <c r="F13" s="60">
        <f>IF($N13="","",IF($P13&gt;0,IF(1&lt;=SemanaActual,INDEX('Cronograma R. Normativo'!$AA$5:$AA$1000,$N13),""),IF(INDEX('Cronograma R. Normativo'!$H$5:$H$1000,$N13)="","",INDEX('Cronograma R. Normativo'!$H$5:$H$1000,$N13))))</f>
        <v/>
      </c>
      <c r="G13" s="60">
        <f>IF($N13="","",IF($P13&gt;0,IF(2&lt;=SemanaActual,INDEX('Cronograma R. Normativo'!$AB$5:$AB$1000,$N13),""),IF(INDEX('Cronograma R. Normativo'!$I$5:$I$1000,$N13)="","",INDEX('Cronograma R. Normativo'!$I$5:$I$1000,$N13))))</f>
        <v/>
      </c>
      <c r="H13" s="60">
        <f>IF($N13="","",IF($P13&gt;0,IF(3&lt;=SemanaActual,INDEX('Cronograma R. Normativo'!$AC$5:$AC$1000,$N13),""),IF(INDEX('Cronograma R. Normativo'!$J$5:$J$1000,$N13)="","",INDEX('Cronograma R. Normativo'!$J$5:$J$1000,$N13))))</f>
        <v/>
      </c>
      <c r="I13" s="60">
        <f>IF($N13="","",IF($P13&gt;0,IF(4&lt;=SemanaActual,INDEX('Cronograma R. Normativo'!$AD$5:$AD$1000,$N13),""),IF(INDEX('Cronograma R. Normativo'!$K$5:$K$1000,$N13)="","",INDEX('Cronograma R. Normativo'!$K$5:$K$1000,$N13))))</f>
        <v/>
      </c>
      <c r="J13" s="60">
        <f>IF($N13="","",INDEX('Cronograma R. Normativo'!$L$5:$L$1000,$N13))</f>
        <v/>
      </c>
      <c r="K13" s="55">
        <f>IF($N13="","",IF(N($J13)&gt;=1,"Completado",IF(AND(ISNUMBER($D13),$D13&lt;FechaRef),"Vencida",IF(N($J13)&gt;0,"En curso","Pendiente"))))</f>
        <v/>
      </c>
      <c r="L13" s="55">
        <f>IF($N13="","",INDEX('Cronograma R. Normativo'!$N$5:$N$1000,$N13)&amp;"")</f>
        <v/>
      </c>
      <c r="M13" s="63">
        <f>IF($N13="","",INDEX('Cronograma R. Normativo'!$O$5:$O$1000,$N13)&amp;"")</f>
        <v/>
      </c>
      <c r="N13">
        <f>IFERROR(MATCH(ROW()-4,rOrden_RN,0),"")</f>
        <v/>
      </c>
      <c r="O13">
        <f>IF($N13="","",INDEX('Cronograma R. Normativo'!$T$5:$T$1000,$N13))</f>
        <v/>
      </c>
      <c r="P13">
        <f>IF($N13="","",N(INDEX('Cronograma R. Normativo'!$U$5:$U$1000,$N13)))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5">
        <f>IF($N14="","",INDEX('Cronograma R. Normativo'!$A$5:$A$1000,$N14))</f>
        <v/>
      </c>
      <c r="B14" s="63">
        <f>IF($N14="","",IF($O14="Sub","      ↳  "&amp;INDEX('Cronograma R. Normativo'!$C$5:$C$1000,$N14),INDEX('Cronograma R. Normativo'!$C$5:$C$1000,$N14)&amp;""))</f>
        <v/>
      </c>
      <c r="C14" s="78">
        <f>IF($N14="","",IF(INDEX('Cronograma R. Normativo'!$D$5:$D$1000,$N14)="","",INDEX('Cronograma R. Normativo'!$D$5:$D$1000,$N14)))</f>
        <v/>
      </c>
      <c r="D14" s="78">
        <f>IF($N14="","",IF(INDEX('Cronograma R. Normativo'!$E$5:$E$1000,$N14)="","",INDEX('Cronograma R. Normativo'!$E$5:$E$1000,$N14)))</f>
        <v/>
      </c>
      <c r="E14" s="55">
        <f>IF($N14="","",IF(NOT(ISNUMBER($D14)),"",IF($D14&lt;InicioCiclo,"Antes del ciclo",IF($D14&gt;=InicioCiclo+28,"Después del ciclo","Semana "&amp;(INT(($D14-InicioCiclo)/7)+1)))))</f>
        <v/>
      </c>
      <c r="F14" s="60">
        <f>IF($N14="","",IF($P14&gt;0,IF(1&lt;=SemanaActual,INDEX('Cronograma R. Normativo'!$AA$5:$AA$1000,$N14),""),IF(INDEX('Cronograma R. Normativo'!$H$5:$H$1000,$N14)="","",INDEX('Cronograma R. Normativo'!$H$5:$H$1000,$N14))))</f>
        <v/>
      </c>
      <c r="G14" s="60">
        <f>IF($N14="","",IF($P14&gt;0,IF(2&lt;=SemanaActual,INDEX('Cronograma R. Normativo'!$AB$5:$AB$1000,$N14),""),IF(INDEX('Cronograma R. Normativo'!$I$5:$I$1000,$N14)="","",INDEX('Cronograma R. Normativo'!$I$5:$I$1000,$N14))))</f>
        <v/>
      </c>
      <c r="H14" s="60">
        <f>IF($N14="","",IF($P14&gt;0,IF(3&lt;=SemanaActual,INDEX('Cronograma R. Normativo'!$AC$5:$AC$1000,$N14),""),IF(INDEX('Cronograma R. Normativo'!$J$5:$J$1000,$N14)="","",INDEX('Cronograma R. Normativo'!$J$5:$J$1000,$N14))))</f>
        <v/>
      </c>
      <c r="I14" s="60">
        <f>IF($N14="","",IF($P14&gt;0,IF(4&lt;=SemanaActual,INDEX('Cronograma R. Normativo'!$AD$5:$AD$1000,$N14),""),IF(INDEX('Cronograma R. Normativo'!$K$5:$K$1000,$N14)="","",INDEX('Cronograma R. Normativo'!$K$5:$K$1000,$N14))))</f>
        <v/>
      </c>
      <c r="J14" s="60">
        <f>IF($N14="","",INDEX('Cronograma R. Normativo'!$L$5:$L$1000,$N14))</f>
        <v/>
      </c>
      <c r="K14" s="55">
        <f>IF($N14="","",IF(N($J14)&gt;=1,"Completado",IF(AND(ISNUMBER($D14),$D14&lt;FechaRef),"Vencida",IF(N($J14)&gt;0,"En curso","Pendiente"))))</f>
        <v/>
      </c>
      <c r="L14" s="55">
        <f>IF($N14="","",INDEX('Cronograma R. Normativo'!$N$5:$N$1000,$N14)&amp;"")</f>
        <v/>
      </c>
      <c r="M14" s="63">
        <f>IF($N14="","",INDEX('Cronograma R. Normativo'!$O$5:$O$1000,$N14)&amp;"")</f>
        <v/>
      </c>
      <c r="N14">
        <f>IFERROR(MATCH(ROW()-4,rOrden_RN,0),"")</f>
        <v/>
      </c>
      <c r="O14">
        <f>IF($N14="","",INDEX('Cronograma R. Normativo'!$T$5:$T$1000,$N14))</f>
        <v/>
      </c>
      <c r="P14">
        <f>IF($N14="","",N(INDEX('Cronograma R. Normativo'!$U$5:$U$1000,$N14)))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5">
        <f>IF($N15="","",INDEX('Cronograma R. Normativo'!$A$5:$A$1000,$N15))</f>
        <v/>
      </c>
      <c r="B15" s="63">
        <f>IF($N15="","",IF($O15="Sub","      ↳  "&amp;INDEX('Cronograma R. Normativo'!$C$5:$C$1000,$N15),INDEX('Cronograma R. Normativo'!$C$5:$C$1000,$N15)&amp;""))</f>
        <v/>
      </c>
      <c r="C15" s="78">
        <f>IF($N15="","",IF(INDEX('Cronograma R. Normativo'!$D$5:$D$1000,$N15)="","",INDEX('Cronograma R. Normativo'!$D$5:$D$1000,$N15)))</f>
        <v/>
      </c>
      <c r="D15" s="78">
        <f>IF($N15="","",IF(INDEX('Cronograma R. Normativo'!$E$5:$E$1000,$N15)="","",INDEX('Cronograma R. Normativo'!$E$5:$E$1000,$N15)))</f>
        <v/>
      </c>
      <c r="E15" s="55">
        <f>IF($N15="","",IF(NOT(ISNUMBER($D15)),"",IF($D15&lt;InicioCiclo,"Antes del ciclo",IF($D15&gt;=InicioCiclo+28,"Después del ciclo","Semana "&amp;(INT(($D15-InicioCiclo)/7)+1)))))</f>
        <v/>
      </c>
      <c r="F15" s="60">
        <f>IF($N15="","",IF($P15&gt;0,IF(1&lt;=SemanaActual,INDEX('Cronograma R. Normativo'!$AA$5:$AA$1000,$N15),""),IF(INDEX('Cronograma R. Normativo'!$H$5:$H$1000,$N15)="","",INDEX('Cronograma R. Normativo'!$H$5:$H$1000,$N15))))</f>
        <v/>
      </c>
      <c r="G15" s="60">
        <f>IF($N15="","",IF($P15&gt;0,IF(2&lt;=SemanaActual,INDEX('Cronograma R. Normativo'!$AB$5:$AB$1000,$N15),""),IF(INDEX('Cronograma R. Normativo'!$I$5:$I$1000,$N15)="","",INDEX('Cronograma R. Normativo'!$I$5:$I$1000,$N15))))</f>
        <v/>
      </c>
      <c r="H15" s="60">
        <f>IF($N15="","",IF($P15&gt;0,IF(3&lt;=SemanaActual,INDEX('Cronograma R. Normativo'!$AC$5:$AC$1000,$N15),""),IF(INDEX('Cronograma R. Normativo'!$J$5:$J$1000,$N15)="","",INDEX('Cronograma R. Normativo'!$J$5:$J$1000,$N15))))</f>
        <v/>
      </c>
      <c r="I15" s="60">
        <f>IF($N15="","",IF($P15&gt;0,IF(4&lt;=SemanaActual,INDEX('Cronograma R. Normativo'!$AD$5:$AD$1000,$N15),""),IF(INDEX('Cronograma R. Normativo'!$K$5:$K$1000,$N15)="","",INDEX('Cronograma R. Normativo'!$K$5:$K$1000,$N15))))</f>
        <v/>
      </c>
      <c r="J15" s="60">
        <f>IF($N15="","",INDEX('Cronograma R. Normativo'!$L$5:$L$1000,$N15))</f>
        <v/>
      </c>
      <c r="K15" s="55">
        <f>IF($N15="","",IF(N($J15)&gt;=1,"Completado",IF(AND(ISNUMBER($D15),$D15&lt;FechaRef),"Vencida",IF(N($J15)&gt;0,"En curso","Pendiente"))))</f>
        <v/>
      </c>
      <c r="L15" s="55">
        <f>IF($N15="","",INDEX('Cronograma R. Normativo'!$N$5:$N$1000,$N15)&amp;"")</f>
        <v/>
      </c>
      <c r="M15" s="63">
        <f>IF($N15="","",INDEX('Cronograma R. Normativo'!$O$5:$O$1000,$N15)&amp;"")</f>
        <v/>
      </c>
      <c r="N15">
        <f>IFERROR(MATCH(ROW()-4,rOrden_RN,0),"")</f>
        <v/>
      </c>
      <c r="O15">
        <f>IF($N15="","",INDEX('Cronograma R. Normativo'!$T$5:$T$1000,$N15))</f>
        <v/>
      </c>
      <c r="P15">
        <f>IF($N15="","",N(INDEX('Cronograma R. Normativo'!$U$5:$U$1000,$N15)))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5">
        <f>IF($N16="","",INDEX('Cronograma R. Normativo'!$A$5:$A$1000,$N16))</f>
        <v/>
      </c>
      <c r="B16" s="63">
        <f>IF($N16="","",IF($O16="Sub","      ↳  "&amp;INDEX('Cronograma R. Normativo'!$C$5:$C$1000,$N16),INDEX('Cronograma R. Normativo'!$C$5:$C$1000,$N16)&amp;""))</f>
        <v/>
      </c>
      <c r="C16" s="78">
        <f>IF($N16="","",IF(INDEX('Cronograma R. Normativo'!$D$5:$D$1000,$N16)="","",INDEX('Cronograma R. Normativo'!$D$5:$D$1000,$N16)))</f>
        <v/>
      </c>
      <c r="D16" s="78">
        <f>IF($N16="","",IF(INDEX('Cronograma R. Normativo'!$E$5:$E$1000,$N16)="","",INDEX('Cronograma R. Normativo'!$E$5:$E$1000,$N16)))</f>
        <v/>
      </c>
      <c r="E16" s="55">
        <f>IF($N16="","",IF(NOT(ISNUMBER($D16)),"",IF($D16&lt;InicioCiclo,"Antes del ciclo",IF($D16&gt;=InicioCiclo+28,"Después del ciclo","Semana "&amp;(INT(($D16-InicioCiclo)/7)+1)))))</f>
        <v/>
      </c>
      <c r="F16" s="60">
        <f>IF($N16="","",IF($P16&gt;0,IF(1&lt;=SemanaActual,INDEX('Cronograma R. Normativo'!$AA$5:$AA$1000,$N16),""),IF(INDEX('Cronograma R. Normativo'!$H$5:$H$1000,$N16)="","",INDEX('Cronograma R. Normativo'!$H$5:$H$1000,$N16))))</f>
        <v/>
      </c>
      <c r="G16" s="60">
        <f>IF($N16="","",IF($P16&gt;0,IF(2&lt;=SemanaActual,INDEX('Cronograma R. Normativo'!$AB$5:$AB$1000,$N16),""),IF(INDEX('Cronograma R. Normativo'!$I$5:$I$1000,$N16)="","",INDEX('Cronograma R. Normativo'!$I$5:$I$1000,$N16))))</f>
        <v/>
      </c>
      <c r="H16" s="60">
        <f>IF($N16="","",IF($P16&gt;0,IF(3&lt;=SemanaActual,INDEX('Cronograma R. Normativo'!$AC$5:$AC$1000,$N16),""),IF(INDEX('Cronograma R. Normativo'!$J$5:$J$1000,$N16)="","",INDEX('Cronograma R. Normativo'!$J$5:$J$1000,$N16))))</f>
        <v/>
      </c>
      <c r="I16" s="60">
        <f>IF($N16="","",IF($P16&gt;0,IF(4&lt;=SemanaActual,INDEX('Cronograma R. Normativo'!$AD$5:$AD$1000,$N16),""),IF(INDEX('Cronograma R. Normativo'!$K$5:$K$1000,$N16)="","",INDEX('Cronograma R. Normativo'!$K$5:$K$1000,$N16))))</f>
        <v/>
      </c>
      <c r="J16" s="60">
        <f>IF($N16="","",INDEX('Cronograma R. Normativo'!$L$5:$L$1000,$N16))</f>
        <v/>
      </c>
      <c r="K16" s="55">
        <f>IF($N16="","",IF(N($J16)&gt;=1,"Completado",IF(AND(ISNUMBER($D16),$D16&lt;FechaRef),"Vencida",IF(N($J16)&gt;0,"En curso","Pendiente"))))</f>
        <v/>
      </c>
      <c r="L16" s="55">
        <f>IF($N16="","",INDEX('Cronograma R. Normativo'!$N$5:$N$1000,$N16)&amp;"")</f>
        <v/>
      </c>
      <c r="M16" s="63">
        <f>IF($N16="","",INDEX('Cronograma R. Normativo'!$O$5:$O$1000,$N16)&amp;"")</f>
        <v/>
      </c>
      <c r="N16">
        <f>IFERROR(MATCH(ROW()-4,rOrden_RN,0),"")</f>
        <v/>
      </c>
      <c r="O16">
        <f>IF($N16="","",INDEX('Cronograma R. Normativo'!$T$5:$T$1000,$N16))</f>
        <v/>
      </c>
      <c r="P16">
        <f>IF($N16="","",N(INDEX('Cronograma R. Normativo'!$U$5:$U$1000,$N16)))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5">
        <f>IF($N17="","",INDEX('Cronograma R. Normativo'!$A$5:$A$1000,$N17))</f>
        <v/>
      </c>
      <c r="B17" s="63">
        <f>IF($N17="","",IF($O17="Sub","      ↳  "&amp;INDEX('Cronograma R. Normativo'!$C$5:$C$1000,$N17),INDEX('Cronograma R. Normativo'!$C$5:$C$1000,$N17)&amp;""))</f>
        <v/>
      </c>
      <c r="C17" s="78">
        <f>IF($N17="","",IF(INDEX('Cronograma R. Normativo'!$D$5:$D$1000,$N17)="","",INDEX('Cronograma R. Normativo'!$D$5:$D$1000,$N17)))</f>
        <v/>
      </c>
      <c r="D17" s="78">
        <f>IF($N17="","",IF(INDEX('Cronograma R. Normativo'!$E$5:$E$1000,$N17)="","",INDEX('Cronograma R. Normativo'!$E$5:$E$1000,$N17)))</f>
        <v/>
      </c>
      <c r="E17" s="55">
        <f>IF($N17="","",IF(NOT(ISNUMBER($D17)),"",IF($D17&lt;InicioCiclo,"Antes del ciclo",IF($D17&gt;=InicioCiclo+28,"Después del ciclo","Semana "&amp;(INT(($D17-InicioCiclo)/7)+1)))))</f>
        <v/>
      </c>
      <c r="F17" s="60">
        <f>IF($N17="","",IF($P17&gt;0,IF(1&lt;=SemanaActual,INDEX('Cronograma R. Normativo'!$AA$5:$AA$1000,$N17),""),IF(INDEX('Cronograma R. Normativo'!$H$5:$H$1000,$N17)="","",INDEX('Cronograma R. Normativo'!$H$5:$H$1000,$N17))))</f>
        <v/>
      </c>
      <c r="G17" s="60">
        <f>IF($N17="","",IF($P17&gt;0,IF(2&lt;=SemanaActual,INDEX('Cronograma R. Normativo'!$AB$5:$AB$1000,$N17),""),IF(INDEX('Cronograma R. Normativo'!$I$5:$I$1000,$N17)="","",INDEX('Cronograma R. Normativo'!$I$5:$I$1000,$N17))))</f>
        <v/>
      </c>
      <c r="H17" s="60">
        <f>IF($N17="","",IF($P17&gt;0,IF(3&lt;=SemanaActual,INDEX('Cronograma R. Normativo'!$AC$5:$AC$1000,$N17),""),IF(INDEX('Cronograma R. Normativo'!$J$5:$J$1000,$N17)="","",INDEX('Cronograma R. Normativo'!$J$5:$J$1000,$N17))))</f>
        <v/>
      </c>
      <c r="I17" s="60">
        <f>IF($N17="","",IF($P17&gt;0,IF(4&lt;=SemanaActual,INDEX('Cronograma R. Normativo'!$AD$5:$AD$1000,$N17),""),IF(INDEX('Cronograma R. Normativo'!$K$5:$K$1000,$N17)="","",INDEX('Cronograma R. Normativo'!$K$5:$K$1000,$N17))))</f>
        <v/>
      </c>
      <c r="J17" s="60">
        <f>IF($N17="","",INDEX('Cronograma R. Normativo'!$L$5:$L$1000,$N17))</f>
        <v/>
      </c>
      <c r="K17" s="55">
        <f>IF($N17="","",IF(N($J17)&gt;=1,"Completado",IF(AND(ISNUMBER($D17),$D17&lt;FechaRef),"Vencida",IF(N($J17)&gt;0,"En curso","Pendiente"))))</f>
        <v/>
      </c>
      <c r="L17" s="55">
        <f>IF($N17="","",INDEX('Cronograma R. Normativo'!$N$5:$N$1000,$N17)&amp;"")</f>
        <v/>
      </c>
      <c r="M17" s="63">
        <f>IF($N17="","",INDEX('Cronograma R. Normativo'!$O$5:$O$1000,$N17)&amp;"")</f>
        <v/>
      </c>
      <c r="N17">
        <f>IFERROR(MATCH(ROW()-4,rOrden_RN,0),"")</f>
        <v/>
      </c>
      <c r="O17">
        <f>IF($N17="","",INDEX('Cronograma R. Normativo'!$T$5:$T$1000,$N17))</f>
        <v/>
      </c>
      <c r="P17">
        <f>IF($N17="","",N(INDEX('Cronograma R. Normativo'!$U$5:$U$1000,$N17)))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5">
        <f>IF($N18="","",INDEX('Cronograma R. Normativo'!$A$5:$A$1000,$N18))</f>
        <v/>
      </c>
      <c r="B18" s="63">
        <f>IF($N18="","",IF($O18="Sub","      ↳  "&amp;INDEX('Cronograma R. Normativo'!$C$5:$C$1000,$N18),INDEX('Cronograma R. Normativo'!$C$5:$C$1000,$N18)&amp;""))</f>
        <v/>
      </c>
      <c r="C18" s="78">
        <f>IF($N18="","",IF(INDEX('Cronograma R. Normativo'!$D$5:$D$1000,$N18)="","",INDEX('Cronograma R. Normativo'!$D$5:$D$1000,$N18)))</f>
        <v/>
      </c>
      <c r="D18" s="78">
        <f>IF($N18="","",IF(INDEX('Cronograma R. Normativo'!$E$5:$E$1000,$N18)="","",INDEX('Cronograma R. Normativo'!$E$5:$E$1000,$N18)))</f>
        <v/>
      </c>
      <c r="E18" s="55">
        <f>IF($N18="","",IF(NOT(ISNUMBER($D18)),"",IF($D18&lt;InicioCiclo,"Antes del ciclo",IF($D18&gt;=InicioCiclo+28,"Después del ciclo","Semana "&amp;(INT(($D18-InicioCiclo)/7)+1)))))</f>
        <v/>
      </c>
      <c r="F18" s="60">
        <f>IF($N18="","",IF($P18&gt;0,IF(1&lt;=SemanaActual,INDEX('Cronograma R. Normativo'!$AA$5:$AA$1000,$N18),""),IF(INDEX('Cronograma R. Normativo'!$H$5:$H$1000,$N18)="","",INDEX('Cronograma R. Normativo'!$H$5:$H$1000,$N18))))</f>
        <v/>
      </c>
      <c r="G18" s="60">
        <f>IF($N18="","",IF($P18&gt;0,IF(2&lt;=SemanaActual,INDEX('Cronograma R. Normativo'!$AB$5:$AB$1000,$N18),""),IF(INDEX('Cronograma R. Normativo'!$I$5:$I$1000,$N18)="","",INDEX('Cronograma R. Normativo'!$I$5:$I$1000,$N18))))</f>
        <v/>
      </c>
      <c r="H18" s="60">
        <f>IF($N18="","",IF($P18&gt;0,IF(3&lt;=SemanaActual,INDEX('Cronograma R. Normativo'!$AC$5:$AC$1000,$N18),""),IF(INDEX('Cronograma R. Normativo'!$J$5:$J$1000,$N18)="","",INDEX('Cronograma R. Normativo'!$J$5:$J$1000,$N18))))</f>
        <v/>
      </c>
      <c r="I18" s="60">
        <f>IF($N18="","",IF($P18&gt;0,IF(4&lt;=SemanaActual,INDEX('Cronograma R. Normativo'!$AD$5:$AD$1000,$N18),""),IF(INDEX('Cronograma R. Normativo'!$K$5:$K$1000,$N18)="","",INDEX('Cronograma R. Normativo'!$K$5:$K$1000,$N18))))</f>
        <v/>
      </c>
      <c r="J18" s="60">
        <f>IF($N18="","",INDEX('Cronograma R. Normativo'!$L$5:$L$1000,$N18))</f>
        <v/>
      </c>
      <c r="K18" s="55">
        <f>IF($N18="","",IF(N($J18)&gt;=1,"Completado",IF(AND(ISNUMBER($D18),$D18&lt;FechaRef),"Vencida",IF(N($J18)&gt;0,"En curso","Pendiente"))))</f>
        <v/>
      </c>
      <c r="L18" s="55">
        <f>IF($N18="","",INDEX('Cronograma R. Normativo'!$N$5:$N$1000,$N18)&amp;"")</f>
        <v/>
      </c>
      <c r="M18" s="63">
        <f>IF($N18="","",INDEX('Cronograma R. Normativo'!$O$5:$O$1000,$N18)&amp;"")</f>
        <v/>
      </c>
      <c r="N18">
        <f>IFERROR(MATCH(ROW()-4,rOrden_RN,0),"")</f>
        <v/>
      </c>
      <c r="O18">
        <f>IF($N18="","",INDEX('Cronograma R. Normativo'!$T$5:$T$1000,$N18))</f>
        <v/>
      </c>
      <c r="P18">
        <f>IF($N18="","",N(INDEX('Cronograma R. Normativo'!$U$5:$U$1000,$N18)))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5">
        <f>IF($N19="","",INDEX('Cronograma R. Normativo'!$A$5:$A$1000,$N19))</f>
        <v/>
      </c>
      <c r="B19" s="63">
        <f>IF($N19="","",IF($O19="Sub","      ↳  "&amp;INDEX('Cronograma R. Normativo'!$C$5:$C$1000,$N19),INDEX('Cronograma R. Normativo'!$C$5:$C$1000,$N19)&amp;""))</f>
        <v/>
      </c>
      <c r="C19" s="78">
        <f>IF($N19="","",IF(INDEX('Cronograma R. Normativo'!$D$5:$D$1000,$N19)="","",INDEX('Cronograma R. Normativo'!$D$5:$D$1000,$N19)))</f>
        <v/>
      </c>
      <c r="D19" s="78">
        <f>IF($N19="","",IF(INDEX('Cronograma R. Normativo'!$E$5:$E$1000,$N19)="","",INDEX('Cronograma R. Normativo'!$E$5:$E$1000,$N19)))</f>
        <v/>
      </c>
      <c r="E19" s="55">
        <f>IF($N19="","",IF(NOT(ISNUMBER($D19)),"",IF($D19&lt;InicioCiclo,"Antes del ciclo",IF($D19&gt;=InicioCiclo+28,"Después del ciclo","Semana "&amp;(INT(($D19-InicioCiclo)/7)+1)))))</f>
        <v/>
      </c>
      <c r="F19" s="60">
        <f>IF($N19="","",IF($P19&gt;0,IF(1&lt;=SemanaActual,INDEX('Cronograma R. Normativo'!$AA$5:$AA$1000,$N19),""),IF(INDEX('Cronograma R. Normativo'!$H$5:$H$1000,$N19)="","",INDEX('Cronograma R. Normativo'!$H$5:$H$1000,$N19))))</f>
        <v/>
      </c>
      <c r="G19" s="60">
        <f>IF($N19="","",IF($P19&gt;0,IF(2&lt;=SemanaActual,INDEX('Cronograma R. Normativo'!$AB$5:$AB$1000,$N19),""),IF(INDEX('Cronograma R. Normativo'!$I$5:$I$1000,$N19)="","",INDEX('Cronograma R. Normativo'!$I$5:$I$1000,$N19))))</f>
        <v/>
      </c>
      <c r="H19" s="60">
        <f>IF($N19="","",IF($P19&gt;0,IF(3&lt;=SemanaActual,INDEX('Cronograma R. Normativo'!$AC$5:$AC$1000,$N19),""),IF(INDEX('Cronograma R. Normativo'!$J$5:$J$1000,$N19)="","",INDEX('Cronograma R. Normativo'!$J$5:$J$1000,$N19))))</f>
        <v/>
      </c>
      <c r="I19" s="60">
        <f>IF($N19="","",IF($P19&gt;0,IF(4&lt;=SemanaActual,INDEX('Cronograma R. Normativo'!$AD$5:$AD$1000,$N19),""),IF(INDEX('Cronograma R. Normativo'!$K$5:$K$1000,$N19)="","",INDEX('Cronograma R. Normativo'!$K$5:$K$1000,$N19))))</f>
        <v/>
      </c>
      <c r="J19" s="60">
        <f>IF($N19="","",INDEX('Cronograma R. Normativo'!$L$5:$L$1000,$N19))</f>
        <v/>
      </c>
      <c r="K19" s="55">
        <f>IF($N19="","",IF(N($J19)&gt;=1,"Completado",IF(AND(ISNUMBER($D19),$D19&lt;FechaRef),"Vencida",IF(N($J19)&gt;0,"En curso","Pendiente"))))</f>
        <v/>
      </c>
      <c r="L19" s="55">
        <f>IF($N19="","",INDEX('Cronograma R. Normativo'!$N$5:$N$1000,$N19)&amp;"")</f>
        <v/>
      </c>
      <c r="M19" s="63">
        <f>IF($N19="","",INDEX('Cronograma R. Normativo'!$O$5:$O$1000,$N19)&amp;"")</f>
        <v/>
      </c>
      <c r="N19">
        <f>IFERROR(MATCH(ROW()-4,rOrden_RN,0),"")</f>
        <v/>
      </c>
      <c r="O19">
        <f>IF($N19="","",INDEX('Cronograma R. Normativo'!$T$5:$T$1000,$N19))</f>
        <v/>
      </c>
      <c r="P19">
        <f>IF($N19="","",N(INDEX('Cronograma R. Normativo'!$U$5:$U$1000,$N19)))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5">
        <f>IF($N20="","",INDEX('Cronograma R. Normativo'!$A$5:$A$1000,$N20))</f>
        <v/>
      </c>
      <c r="B20" s="63">
        <f>IF($N20="","",IF($O20="Sub","      ↳  "&amp;INDEX('Cronograma R. Normativo'!$C$5:$C$1000,$N20),INDEX('Cronograma R. Normativo'!$C$5:$C$1000,$N20)&amp;""))</f>
        <v/>
      </c>
      <c r="C20" s="78">
        <f>IF($N20="","",IF(INDEX('Cronograma R. Normativo'!$D$5:$D$1000,$N20)="","",INDEX('Cronograma R. Normativo'!$D$5:$D$1000,$N20)))</f>
        <v/>
      </c>
      <c r="D20" s="78">
        <f>IF($N20="","",IF(INDEX('Cronograma R. Normativo'!$E$5:$E$1000,$N20)="","",INDEX('Cronograma R. Normativo'!$E$5:$E$1000,$N20)))</f>
        <v/>
      </c>
      <c r="E20" s="55">
        <f>IF($N20="","",IF(NOT(ISNUMBER($D20)),"",IF($D20&lt;InicioCiclo,"Antes del ciclo",IF($D20&gt;=InicioCiclo+28,"Después del ciclo","Semana "&amp;(INT(($D20-InicioCiclo)/7)+1)))))</f>
        <v/>
      </c>
      <c r="F20" s="60">
        <f>IF($N20="","",IF($P20&gt;0,IF(1&lt;=SemanaActual,INDEX('Cronograma R. Normativo'!$AA$5:$AA$1000,$N20),""),IF(INDEX('Cronograma R. Normativo'!$H$5:$H$1000,$N20)="","",INDEX('Cronograma R. Normativo'!$H$5:$H$1000,$N20))))</f>
        <v/>
      </c>
      <c r="G20" s="60">
        <f>IF($N20="","",IF($P20&gt;0,IF(2&lt;=SemanaActual,INDEX('Cronograma R. Normativo'!$AB$5:$AB$1000,$N20),""),IF(INDEX('Cronograma R. Normativo'!$I$5:$I$1000,$N20)="","",INDEX('Cronograma R. Normativo'!$I$5:$I$1000,$N20))))</f>
        <v/>
      </c>
      <c r="H20" s="60">
        <f>IF($N20="","",IF($P20&gt;0,IF(3&lt;=SemanaActual,INDEX('Cronograma R. Normativo'!$AC$5:$AC$1000,$N20),""),IF(INDEX('Cronograma R. Normativo'!$J$5:$J$1000,$N20)="","",INDEX('Cronograma R. Normativo'!$J$5:$J$1000,$N20))))</f>
        <v/>
      </c>
      <c r="I20" s="60">
        <f>IF($N20="","",IF($P20&gt;0,IF(4&lt;=SemanaActual,INDEX('Cronograma R. Normativo'!$AD$5:$AD$1000,$N20),""),IF(INDEX('Cronograma R. Normativo'!$K$5:$K$1000,$N20)="","",INDEX('Cronograma R. Normativo'!$K$5:$K$1000,$N20))))</f>
        <v/>
      </c>
      <c r="J20" s="60">
        <f>IF($N20="","",INDEX('Cronograma R. Normativo'!$L$5:$L$1000,$N20))</f>
        <v/>
      </c>
      <c r="K20" s="55">
        <f>IF($N20="","",IF(N($J20)&gt;=1,"Completado",IF(AND(ISNUMBER($D20),$D20&lt;FechaRef),"Vencida",IF(N($J20)&gt;0,"En curso","Pendiente"))))</f>
        <v/>
      </c>
      <c r="L20" s="55">
        <f>IF($N20="","",INDEX('Cronograma R. Normativo'!$N$5:$N$1000,$N20)&amp;"")</f>
        <v/>
      </c>
      <c r="M20" s="63">
        <f>IF($N20="","",INDEX('Cronograma R. Normativo'!$O$5:$O$1000,$N20)&amp;"")</f>
        <v/>
      </c>
      <c r="N20">
        <f>IFERROR(MATCH(ROW()-4,rOrden_RN,0),"")</f>
        <v/>
      </c>
      <c r="O20">
        <f>IF($N20="","",INDEX('Cronograma R. Normativo'!$T$5:$T$1000,$N20))</f>
        <v/>
      </c>
      <c r="P20">
        <f>IF($N20="","",N(INDEX('Cronograma R. Normativo'!$U$5:$U$1000,$N20)))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5">
        <f>IF($N21="","",INDEX('Cronograma R. Normativo'!$A$5:$A$1000,$N21))</f>
        <v/>
      </c>
      <c r="B21" s="63">
        <f>IF($N21="","",IF($O21="Sub","      ↳  "&amp;INDEX('Cronograma R. Normativo'!$C$5:$C$1000,$N21),INDEX('Cronograma R. Normativo'!$C$5:$C$1000,$N21)&amp;""))</f>
        <v/>
      </c>
      <c r="C21" s="78">
        <f>IF($N21="","",IF(INDEX('Cronograma R. Normativo'!$D$5:$D$1000,$N21)="","",INDEX('Cronograma R. Normativo'!$D$5:$D$1000,$N21)))</f>
        <v/>
      </c>
      <c r="D21" s="78">
        <f>IF($N21="","",IF(INDEX('Cronograma R. Normativo'!$E$5:$E$1000,$N21)="","",INDEX('Cronograma R. Normativo'!$E$5:$E$1000,$N21)))</f>
        <v/>
      </c>
      <c r="E21" s="55">
        <f>IF($N21="","",IF(NOT(ISNUMBER($D21)),"",IF($D21&lt;InicioCiclo,"Antes del ciclo",IF($D21&gt;=InicioCiclo+28,"Después del ciclo","Semana "&amp;(INT(($D21-InicioCiclo)/7)+1)))))</f>
        <v/>
      </c>
      <c r="F21" s="60">
        <f>IF($N21="","",IF($P21&gt;0,IF(1&lt;=SemanaActual,INDEX('Cronograma R. Normativo'!$AA$5:$AA$1000,$N21),""),IF(INDEX('Cronograma R. Normativo'!$H$5:$H$1000,$N21)="","",INDEX('Cronograma R. Normativo'!$H$5:$H$1000,$N21))))</f>
        <v/>
      </c>
      <c r="G21" s="60">
        <f>IF($N21="","",IF($P21&gt;0,IF(2&lt;=SemanaActual,INDEX('Cronograma R. Normativo'!$AB$5:$AB$1000,$N21),""),IF(INDEX('Cronograma R. Normativo'!$I$5:$I$1000,$N21)="","",INDEX('Cronograma R. Normativo'!$I$5:$I$1000,$N21))))</f>
        <v/>
      </c>
      <c r="H21" s="60">
        <f>IF($N21="","",IF($P21&gt;0,IF(3&lt;=SemanaActual,INDEX('Cronograma R. Normativo'!$AC$5:$AC$1000,$N21),""),IF(INDEX('Cronograma R. Normativo'!$J$5:$J$1000,$N21)="","",INDEX('Cronograma R. Normativo'!$J$5:$J$1000,$N21))))</f>
        <v/>
      </c>
      <c r="I21" s="60">
        <f>IF($N21="","",IF($P21&gt;0,IF(4&lt;=SemanaActual,INDEX('Cronograma R. Normativo'!$AD$5:$AD$1000,$N21),""),IF(INDEX('Cronograma R. Normativo'!$K$5:$K$1000,$N21)="","",INDEX('Cronograma R. Normativo'!$K$5:$K$1000,$N21))))</f>
        <v/>
      </c>
      <c r="J21" s="60">
        <f>IF($N21="","",INDEX('Cronograma R. Normativo'!$L$5:$L$1000,$N21))</f>
        <v/>
      </c>
      <c r="K21" s="55">
        <f>IF($N21="","",IF(N($J21)&gt;=1,"Completado",IF(AND(ISNUMBER($D21),$D21&lt;FechaRef),"Vencida",IF(N($J21)&gt;0,"En curso","Pendiente"))))</f>
        <v/>
      </c>
      <c r="L21" s="55">
        <f>IF($N21="","",INDEX('Cronograma R. Normativo'!$N$5:$N$1000,$N21)&amp;"")</f>
        <v/>
      </c>
      <c r="M21" s="63">
        <f>IF($N21="","",INDEX('Cronograma R. Normativo'!$O$5:$O$1000,$N21)&amp;"")</f>
        <v/>
      </c>
      <c r="N21">
        <f>IFERROR(MATCH(ROW()-4,rOrden_RN,0),"")</f>
        <v/>
      </c>
      <c r="O21">
        <f>IF($N21="","",INDEX('Cronograma R. Normativo'!$T$5:$T$1000,$N21))</f>
        <v/>
      </c>
      <c r="P21">
        <f>IF($N21="","",N(INDEX('Cronograma R. Normativo'!$U$5:$U$1000,$N21)))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5">
        <f>IF($N22="","",INDEX('Cronograma R. Normativo'!$A$5:$A$1000,$N22))</f>
        <v/>
      </c>
      <c r="B22" s="63">
        <f>IF($N22="","",IF($O22="Sub","      ↳  "&amp;INDEX('Cronograma R. Normativo'!$C$5:$C$1000,$N22),INDEX('Cronograma R. Normativo'!$C$5:$C$1000,$N22)&amp;""))</f>
        <v/>
      </c>
      <c r="C22" s="78">
        <f>IF($N22="","",IF(INDEX('Cronograma R. Normativo'!$D$5:$D$1000,$N22)="","",INDEX('Cronograma R. Normativo'!$D$5:$D$1000,$N22)))</f>
        <v/>
      </c>
      <c r="D22" s="78">
        <f>IF($N22="","",IF(INDEX('Cronograma R. Normativo'!$E$5:$E$1000,$N22)="","",INDEX('Cronograma R. Normativo'!$E$5:$E$1000,$N22)))</f>
        <v/>
      </c>
      <c r="E22" s="55">
        <f>IF($N22="","",IF(NOT(ISNUMBER($D22)),"",IF($D22&lt;InicioCiclo,"Antes del ciclo",IF($D22&gt;=InicioCiclo+28,"Después del ciclo","Semana "&amp;(INT(($D22-InicioCiclo)/7)+1)))))</f>
        <v/>
      </c>
      <c r="F22" s="60">
        <f>IF($N22="","",IF($P22&gt;0,IF(1&lt;=SemanaActual,INDEX('Cronograma R. Normativo'!$AA$5:$AA$1000,$N22),""),IF(INDEX('Cronograma R. Normativo'!$H$5:$H$1000,$N22)="","",INDEX('Cronograma R. Normativo'!$H$5:$H$1000,$N22))))</f>
        <v/>
      </c>
      <c r="G22" s="60">
        <f>IF($N22="","",IF($P22&gt;0,IF(2&lt;=SemanaActual,INDEX('Cronograma R. Normativo'!$AB$5:$AB$1000,$N22),""),IF(INDEX('Cronograma R. Normativo'!$I$5:$I$1000,$N22)="","",INDEX('Cronograma R. Normativo'!$I$5:$I$1000,$N22))))</f>
        <v/>
      </c>
      <c r="H22" s="60">
        <f>IF($N22="","",IF($P22&gt;0,IF(3&lt;=SemanaActual,INDEX('Cronograma R. Normativo'!$AC$5:$AC$1000,$N22),""),IF(INDEX('Cronograma R. Normativo'!$J$5:$J$1000,$N22)="","",INDEX('Cronograma R. Normativo'!$J$5:$J$1000,$N22))))</f>
        <v/>
      </c>
      <c r="I22" s="60">
        <f>IF($N22="","",IF($P22&gt;0,IF(4&lt;=SemanaActual,INDEX('Cronograma R. Normativo'!$AD$5:$AD$1000,$N22),""),IF(INDEX('Cronograma R. Normativo'!$K$5:$K$1000,$N22)="","",INDEX('Cronograma R. Normativo'!$K$5:$K$1000,$N22))))</f>
        <v/>
      </c>
      <c r="J22" s="60">
        <f>IF($N22="","",INDEX('Cronograma R. Normativo'!$L$5:$L$1000,$N22))</f>
        <v/>
      </c>
      <c r="K22" s="55">
        <f>IF($N22="","",IF(N($J22)&gt;=1,"Completado",IF(AND(ISNUMBER($D22),$D22&lt;FechaRef),"Vencida",IF(N($J22)&gt;0,"En curso","Pendiente"))))</f>
        <v/>
      </c>
      <c r="L22" s="55">
        <f>IF($N22="","",INDEX('Cronograma R. Normativo'!$N$5:$N$1000,$N22)&amp;"")</f>
        <v/>
      </c>
      <c r="M22" s="63">
        <f>IF($N22="","",INDEX('Cronograma R. Normativo'!$O$5:$O$1000,$N22)&amp;"")</f>
        <v/>
      </c>
      <c r="N22">
        <f>IFERROR(MATCH(ROW()-4,rOrden_RN,0),"")</f>
        <v/>
      </c>
      <c r="O22">
        <f>IF($N22="","",INDEX('Cronograma R. Normativo'!$T$5:$T$1000,$N22))</f>
        <v/>
      </c>
      <c r="P22">
        <f>IF($N22="","",N(INDEX('Cronograma R. Normativo'!$U$5:$U$1000,$N22)))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5">
        <f>IF($N23="","",INDEX('Cronograma R. Normativo'!$A$5:$A$1000,$N23))</f>
        <v/>
      </c>
      <c r="B23" s="63">
        <f>IF($N23="","",IF($O23="Sub","      ↳  "&amp;INDEX('Cronograma R. Normativo'!$C$5:$C$1000,$N23),INDEX('Cronograma R. Normativo'!$C$5:$C$1000,$N23)&amp;""))</f>
        <v/>
      </c>
      <c r="C23" s="78">
        <f>IF($N23="","",IF(INDEX('Cronograma R. Normativo'!$D$5:$D$1000,$N23)="","",INDEX('Cronograma R. Normativo'!$D$5:$D$1000,$N23)))</f>
        <v/>
      </c>
      <c r="D23" s="78">
        <f>IF($N23="","",IF(INDEX('Cronograma R. Normativo'!$E$5:$E$1000,$N23)="","",INDEX('Cronograma R. Normativo'!$E$5:$E$1000,$N23)))</f>
        <v/>
      </c>
      <c r="E23" s="55">
        <f>IF($N23="","",IF(NOT(ISNUMBER($D23)),"",IF($D23&lt;InicioCiclo,"Antes del ciclo",IF($D23&gt;=InicioCiclo+28,"Después del ciclo","Semana "&amp;(INT(($D23-InicioCiclo)/7)+1)))))</f>
        <v/>
      </c>
      <c r="F23" s="60">
        <f>IF($N23="","",IF($P23&gt;0,IF(1&lt;=SemanaActual,INDEX('Cronograma R. Normativo'!$AA$5:$AA$1000,$N23),""),IF(INDEX('Cronograma R. Normativo'!$H$5:$H$1000,$N23)="","",INDEX('Cronograma R. Normativo'!$H$5:$H$1000,$N23))))</f>
        <v/>
      </c>
      <c r="G23" s="60">
        <f>IF($N23="","",IF($P23&gt;0,IF(2&lt;=SemanaActual,INDEX('Cronograma R. Normativo'!$AB$5:$AB$1000,$N23),""),IF(INDEX('Cronograma R. Normativo'!$I$5:$I$1000,$N23)="","",INDEX('Cronograma R. Normativo'!$I$5:$I$1000,$N23))))</f>
        <v/>
      </c>
      <c r="H23" s="60">
        <f>IF($N23="","",IF($P23&gt;0,IF(3&lt;=SemanaActual,INDEX('Cronograma R. Normativo'!$AC$5:$AC$1000,$N23),""),IF(INDEX('Cronograma R. Normativo'!$J$5:$J$1000,$N23)="","",INDEX('Cronograma R. Normativo'!$J$5:$J$1000,$N23))))</f>
        <v/>
      </c>
      <c r="I23" s="60">
        <f>IF($N23="","",IF($P23&gt;0,IF(4&lt;=SemanaActual,INDEX('Cronograma R. Normativo'!$AD$5:$AD$1000,$N23),""),IF(INDEX('Cronograma R. Normativo'!$K$5:$K$1000,$N23)="","",INDEX('Cronograma R. Normativo'!$K$5:$K$1000,$N23))))</f>
        <v/>
      </c>
      <c r="J23" s="60">
        <f>IF($N23="","",INDEX('Cronograma R. Normativo'!$L$5:$L$1000,$N23))</f>
        <v/>
      </c>
      <c r="K23" s="55">
        <f>IF($N23="","",IF(N($J23)&gt;=1,"Completado",IF(AND(ISNUMBER($D23),$D23&lt;FechaRef),"Vencida",IF(N($J23)&gt;0,"En curso","Pendiente"))))</f>
        <v/>
      </c>
      <c r="L23" s="55">
        <f>IF($N23="","",INDEX('Cronograma R. Normativo'!$N$5:$N$1000,$N23)&amp;"")</f>
        <v/>
      </c>
      <c r="M23" s="63">
        <f>IF($N23="","",INDEX('Cronograma R. Normativo'!$O$5:$O$1000,$N23)&amp;"")</f>
        <v/>
      </c>
      <c r="N23">
        <f>IFERROR(MATCH(ROW()-4,rOrden_RN,0),"")</f>
        <v/>
      </c>
      <c r="O23">
        <f>IF($N23="","",INDEX('Cronograma R. Normativo'!$T$5:$T$1000,$N23))</f>
        <v/>
      </c>
      <c r="P23">
        <f>IF($N23="","",N(INDEX('Cronograma R. Normativo'!$U$5:$U$1000,$N23)))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5">
        <f>IF($N24="","",INDEX('Cronograma R. Normativo'!$A$5:$A$1000,$N24))</f>
        <v/>
      </c>
      <c r="B24" s="63">
        <f>IF($N24="","",IF($O24="Sub","      ↳  "&amp;INDEX('Cronograma R. Normativo'!$C$5:$C$1000,$N24),INDEX('Cronograma R. Normativo'!$C$5:$C$1000,$N24)&amp;""))</f>
        <v/>
      </c>
      <c r="C24" s="78">
        <f>IF($N24="","",IF(INDEX('Cronograma R. Normativo'!$D$5:$D$1000,$N24)="","",INDEX('Cronograma R. Normativo'!$D$5:$D$1000,$N24)))</f>
        <v/>
      </c>
      <c r="D24" s="78">
        <f>IF($N24="","",IF(INDEX('Cronograma R. Normativo'!$E$5:$E$1000,$N24)="","",INDEX('Cronograma R. Normativo'!$E$5:$E$1000,$N24)))</f>
        <v/>
      </c>
      <c r="E24" s="55">
        <f>IF($N24="","",IF(NOT(ISNUMBER($D24)),"",IF($D24&lt;InicioCiclo,"Antes del ciclo",IF($D24&gt;=InicioCiclo+28,"Después del ciclo","Semana "&amp;(INT(($D24-InicioCiclo)/7)+1)))))</f>
        <v/>
      </c>
      <c r="F24" s="60">
        <f>IF($N24="","",IF($P24&gt;0,IF(1&lt;=SemanaActual,INDEX('Cronograma R. Normativo'!$AA$5:$AA$1000,$N24),""),IF(INDEX('Cronograma R. Normativo'!$H$5:$H$1000,$N24)="","",INDEX('Cronograma R. Normativo'!$H$5:$H$1000,$N24))))</f>
        <v/>
      </c>
      <c r="G24" s="60">
        <f>IF($N24="","",IF($P24&gt;0,IF(2&lt;=SemanaActual,INDEX('Cronograma R. Normativo'!$AB$5:$AB$1000,$N24),""),IF(INDEX('Cronograma R. Normativo'!$I$5:$I$1000,$N24)="","",INDEX('Cronograma R. Normativo'!$I$5:$I$1000,$N24))))</f>
        <v/>
      </c>
      <c r="H24" s="60">
        <f>IF($N24="","",IF($P24&gt;0,IF(3&lt;=SemanaActual,INDEX('Cronograma R. Normativo'!$AC$5:$AC$1000,$N24),""),IF(INDEX('Cronograma R. Normativo'!$J$5:$J$1000,$N24)="","",INDEX('Cronograma R. Normativo'!$J$5:$J$1000,$N24))))</f>
        <v/>
      </c>
      <c r="I24" s="60">
        <f>IF($N24="","",IF($P24&gt;0,IF(4&lt;=SemanaActual,INDEX('Cronograma R. Normativo'!$AD$5:$AD$1000,$N24),""),IF(INDEX('Cronograma R. Normativo'!$K$5:$K$1000,$N24)="","",INDEX('Cronograma R. Normativo'!$K$5:$K$1000,$N24))))</f>
        <v/>
      </c>
      <c r="J24" s="60">
        <f>IF($N24="","",INDEX('Cronograma R. Normativo'!$L$5:$L$1000,$N24))</f>
        <v/>
      </c>
      <c r="K24" s="55">
        <f>IF($N24="","",IF(N($J24)&gt;=1,"Completado",IF(AND(ISNUMBER($D24),$D24&lt;FechaRef),"Vencida",IF(N($J24)&gt;0,"En curso","Pendiente"))))</f>
        <v/>
      </c>
      <c r="L24" s="55">
        <f>IF($N24="","",INDEX('Cronograma R. Normativo'!$N$5:$N$1000,$N24)&amp;"")</f>
        <v/>
      </c>
      <c r="M24" s="63">
        <f>IF($N24="","",INDEX('Cronograma R. Normativo'!$O$5:$O$1000,$N24)&amp;"")</f>
        <v/>
      </c>
      <c r="N24">
        <f>IFERROR(MATCH(ROW()-4,rOrden_RN,0),"")</f>
        <v/>
      </c>
      <c r="O24">
        <f>IF($N24="","",INDEX('Cronograma R. Normativo'!$T$5:$T$1000,$N24))</f>
        <v/>
      </c>
      <c r="P24">
        <f>IF($N24="","",N(INDEX('Cronograma R. Normativo'!$U$5:$U$1000,$N24)))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5">
        <f>IF($N25="","",INDEX('Cronograma R. Normativo'!$A$5:$A$1000,$N25))</f>
        <v/>
      </c>
      <c r="B25" s="63">
        <f>IF($N25="","",IF($O25="Sub","      ↳  "&amp;INDEX('Cronograma R. Normativo'!$C$5:$C$1000,$N25),INDEX('Cronograma R. Normativo'!$C$5:$C$1000,$N25)&amp;""))</f>
        <v/>
      </c>
      <c r="C25" s="78">
        <f>IF($N25="","",IF(INDEX('Cronograma R. Normativo'!$D$5:$D$1000,$N25)="","",INDEX('Cronograma R. Normativo'!$D$5:$D$1000,$N25)))</f>
        <v/>
      </c>
      <c r="D25" s="78">
        <f>IF($N25="","",IF(INDEX('Cronograma R. Normativo'!$E$5:$E$1000,$N25)="","",INDEX('Cronograma R. Normativo'!$E$5:$E$1000,$N25)))</f>
        <v/>
      </c>
      <c r="E25" s="55">
        <f>IF($N25="","",IF(NOT(ISNUMBER($D25)),"",IF($D25&lt;InicioCiclo,"Antes del ciclo",IF($D25&gt;=InicioCiclo+28,"Después del ciclo","Semana "&amp;(INT(($D25-InicioCiclo)/7)+1)))))</f>
        <v/>
      </c>
      <c r="F25" s="60">
        <f>IF($N25="","",IF($P25&gt;0,IF(1&lt;=SemanaActual,INDEX('Cronograma R. Normativo'!$AA$5:$AA$1000,$N25),""),IF(INDEX('Cronograma R. Normativo'!$H$5:$H$1000,$N25)="","",INDEX('Cronograma R. Normativo'!$H$5:$H$1000,$N25))))</f>
        <v/>
      </c>
      <c r="G25" s="60">
        <f>IF($N25="","",IF($P25&gt;0,IF(2&lt;=SemanaActual,INDEX('Cronograma R. Normativo'!$AB$5:$AB$1000,$N25),""),IF(INDEX('Cronograma R. Normativo'!$I$5:$I$1000,$N25)="","",INDEX('Cronograma R. Normativo'!$I$5:$I$1000,$N25))))</f>
        <v/>
      </c>
      <c r="H25" s="60">
        <f>IF($N25="","",IF($P25&gt;0,IF(3&lt;=SemanaActual,INDEX('Cronograma R. Normativo'!$AC$5:$AC$1000,$N25),""),IF(INDEX('Cronograma R. Normativo'!$J$5:$J$1000,$N25)="","",INDEX('Cronograma R. Normativo'!$J$5:$J$1000,$N25))))</f>
        <v/>
      </c>
      <c r="I25" s="60">
        <f>IF($N25="","",IF($P25&gt;0,IF(4&lt;=SemanaActual,INDEX('Cronograma R. Normativo'!$AD$5:$AD$1000,$N25),""),IF(INDEX('Cronograma R. Normativo'!$K$5:$K$1000,$N25)="","",INDEX('Cronograma R. Normativo'!$K$5:$K$1000,$N25))))</f>
        <v/>
      </c>
      <c r="J25" s="60">
        <f>IF($N25="","",INDEX('Cronograma R. Normativo'!$L$5:$L$1000,$N25))</f>
        <v/>
      </c>
      <c r="K25" s="55">
        <f>IF($N25="","",IF(N($J25)&gt;=1,"Completado",IF(AND(ISNUMBER($D25),$D25&lt;FechaRef),"Vencida",IF(N($J25)&gt;0,"En curso","Pendiente"))))</f>
        <v/>
      </c>
      <c r="L25" s="55">
        <f>IF($N25="","",INDEX('Cronograma R. Normativo'!$N$5:$N$1000,$N25)&amp;"")</f>
        <v/>
      </c>
      <c r="M25" s="63">
        <f>IF($N25="","",INDEX('Cronograma R. Normativo'!$O$5:$O$1000,$N25)&amp;"")</f>
        <v/>
      </c>
      <c r="N25">
        <f>IFERROR(MATCH(ROW()-4,rOrden_RN,0),"")</f>
        <v/>
      </c>
      <c r="O25">
        <f>IF($N25="","",INDEX('Cronograma R. Normativo'!$T$5:$T$1000,$N25))</f>
        <v/>
      </c>
      <c r="P25">
        <f>IF($N25="","",N(INDEX('Cronograma R. Normativo'!$U$5:$U$1000,$N25)))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5">
        <f>IF($N26="","",INDEX('Cronograma R. Normativo'!$A$5:$A$1000,$N26))</f>
        <v/>
      </c>
      <c r="B26" s="63">
        <f>IF($N26="","",IF($O26="Sub","      ↳  "&amp;INDEX('Cronograma R. Normativo'!$C$5:$C$1000,$N26),INDEX('Cronograma R. Normativo'!$C$5:$C$1000,$N26)&amp;""))</f>
        <v/>
      </c>
      <c r="C26" s="78">
        <f>IF($N26="","",IF(INDEX('Cronograma R. Normativo'!$D$5:$D$1000,$N26)="","",INDEX('Cronograma R. Normativo'!$D$5:$D$1000,$N26)))</f>
        <v/>
      </c>
      <c r="D26" s="78">
        <f>IF($N26="","",IF(INDEX('Cronograma R. Normativo'!$E$5:$E$1000,$N26)="","",INDEX('Cronograma R. Normativo'!$E$5:$E$1000,$N26)))</f>
        <v/>
      </c>
      <c r="E26" s="55">
        <f>IF($N26="","",IF(NOT(ISNUMBER($D26)),"",IF($D26&lt;InicioCiclo,"Antes del ciclo",IF($D26&gt;=InicioCiclo+28,"Después del ciclo","Semana "&amp;(INT(($D26-InicioCiclo)/7)+1)))))</f>
        <v/>
      </c>
      <c r="F26" s="60">
        <f>IF($N26="","",IF($P26&gt;0,IF(1&lt;=SemanaActual,INDEX('Cronograma R. Normativo'!$AA$5:$AA$1000,$N26),""),IF(INDEX('Cronograma R. Normativo'!$H$5:$H$1000,$N26)="","",INDEX('Cronograma R. Normativo'!$H$5:$H$1000,$N26))))</f>
        <v/>
      </c>
      <c r="G26" s="60">
        <f>IF($N26="","",IF($P26&gt;0,IF(2&lt;=SemanaActual,INDEX('Cronograma R. Normativo'!$AB$5:$AB$1000,$N26),""),IF(INDEX('Cronograma R. Normativo'!$I$5:$I$1000,$N26)="","",INDEX('Cronograma R. Normativo'!$I$5:$I$1000,$N26))))</f>
        <v/>
      </c>
      <c r="H26" s="60">
        <f>IF($N26="","",IF($P26&gt;0,IF(3&lt;=SemanaActual,INDEX('Cronograma R. Normativo'!$AC$5:$AC$1000,$N26),""),IF(INDEX('Cronograma R. Normativo'!$J$5:$J$1000,$N26)="","",INDEX('Cronograma R. Normativo'!$J$5:$J$1000,$N26))))</f>
        <v/>
      </c>
      <c r="I26" s="60">
        <f>IF($N26="","",IF($P26&gt;0,IF(4&lt;=SemanaActual,INDEX('Cronograma R. Normativo'!$AD$5:$AD$1000,$N26),""),IF(INDEX('Cronograma R. Normativo'!$K$5:$K$1000,$N26)="","",INDEX('Cronograma R. Normativo'!$K$5:$K$1000,$N26))))</f>
        <v/>
      </c>
      <c r="J26" s="60">
        <f>IF($N26="","",INDEX('Cronograma R. Normativo'!$L$5:$L$1000,$N26))</f>
        <v/>
      </c>
      <c r="K26" s="55">
        <f>IF($N26="","",IF(N($J26)&gt;=1,"Completado",IF(AND(ISNUMBER($D26),$D26&lt;FechaRef),"Vencida",IF(N($J26)&gt;0,"En curso","Pendiente"))))</f>
        <v/>
      </c>
      <c r="L26" s="55">
        <f>IF($N26="","",INDEX('Cronograma R. Normativo'!$N$5:$N$1000,$N26)&amp;"")</f>
        <v/>
      </c>
      <c r="M26" s="63">
        <f>IF($N26="","",INDEX('Cronograma R. Normativo'!$O$5:$O$1000,$N26)&amp;"")</f>
        <v/>
      </c>
      <c r="N26">
        <f>IFERROR(MATCH(ROW()-4,rOrden_RN,0),"")</f>
        <v/>
      </c>
      <c r="O26">
        <f>IF($N26="","",INDEX('Cronograma R. Normativo'!$T$5:$T$1000,$N26))</f>
        <v/>
      </c>
      <c r="P26">
        <f>IF($N26="","",N(INDEX('Cronograma R. Normativo'!$U$5:$U$1000,$N26)))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5">
        <f>IF($N27="","",INDEX('Cronograma R. Normativo'!$A$5:$A$1000,$N27))</f>
        <v/>
      </c>
      <c r="B27" s="63">
        <f>IF($N27="","",IF($O27="Sub","      ↳  "&amp;INDEX('Cronograma R. Normativo'!$C$5:$C$1000,$N27),INDEX('Cronograma R. Normativo'!$C$5:$C$1000,$N27)&amp;""))</f>
        <v/>
      </c>
      <c r="C27" s="78">
        <f>IF($N27="","",IF(INDEX('Cronograma R. Normativo'!$D$5:$D$1000,$N27)="","",INDEX('Cronograma R. Normativo'!$D$5:$D$1000,$N27)))</f>
        <v/>
      </c>
      <c r="D27" s="78">
        <f>IF($N27="","",IF(INDEX('Cronograma R. Normativo'!$E$5:$E$1000,$N27)="","",INDEX('Cronograma R. Normativo'!$E$5:$E$1000,$N27)))</f>
        <v/>
      </c>
      <c r="E27" s="55">
        <f>IF($N27="","",IF(NOT(ISNUMBER($D27)),"",IF($D27&lt;InicioCiclo,"Antes del ciclo",IF($D27&gt;=InicioCiclo+28,"Después del ciclo","Semana "&amp;(INT(($D27-InicioCiclo)/7)+1)))))</f>
        <v/>
      </c>
      <c r="F27" s="60">
        <f>IF($N27="","",IF($P27&gt;0,IF(1&lt;=SemanaActual,INDEX('Cronograma R. Normativo'!$AA$5:$AA$1000,$N27),""),IF(INDEX('Cronograma R. Normativo'!$H$5:$H$1000,$N27)="","",INDEX('Cronograma R. Normativo'!$H$5:$H$1000,$N27))))</f>
        <v/>
      </c>
      <c r="G27" s="60">
        <f>IF($N27="","",IF($P27&gt;0,IF(2&lt;=SemanaActual,INDEX('Cronograma R. Normativo'!$AB$5:$AB$1000,$N27),""),IF(INDEX('Cronograma R. Normativo'!$I$5:$I$1000,$N27)="","",INDEX('Cronograma R. Normativo'!$I$5:$I$1000,$N27))))</f>
        <v/>
      </c>
      <c r="H27" s="60">
        <f>IF($N27="","",IF($P27&gt;0,IF(3&lt;=SemanaActual,INDEX('Cronograma R. Normativo'!$AC$5:$AC$1000,$N27),""),IF(INDEX('Cronograma R. Normativo'!$J$5:$J$1000,$N27)="","",INDEX('Cronograma R. Normativo'!$J$5:$J$1000,$N27))))</f>
        <v/>
      </c>
      <c r="I27" s="60">
        <f>IF($N27="","",IF($P27&gt;0,IF(4&lt;=SemanaActual,INDEX('Cronograma R. Normativo'!$AD$5:$AD$1000,$N27),""),IF(INDEX('Cronograma R. Normativo'!$K$5:$K$1000,$N27)="","",INDEX('Cronograma R. Normativo'!$K$5:$K$1000,$N27))))</f>
        <v/>
      </c>
      <c r="J27" s="60">
        <f>IF($N27="","",INDEX('Cronograma R. Normativo'!$L$5:$L$1000,$N27))</f>
        <v/>
      </c>
      <c r="K27" s="55">
        <f>IF($N27="","",IF(N($J27)&gt;=1,"Completado",IF(AND(ISNUMBER($D27),$D27&lt;FechaRef),"Vencida",IF(N($J27)&gt;0,"En curso","Pendiente"))))</f>
        <v/>
      </c>
      <c r="L27" s="55">
        <f>IF($N27="","",INDEX('Cronograma R. Normativo'!$N$5:$N$1000,$N27)&amp;"")</f>
        <v/>
      </c>
      <c r="M27" s="63">
        <f>IF($N27="","",INDEX('Cronograma R. Normativo'!$O$5:$O$1000,$N27)&amp;"")</f>
        <v/>
      </c>
      <c r="N27">
        <f>IFERROR(MATCH(ROW()-4,rOrden_RN,0),"")</f>
        <v/>
      </c>
      <c r="O27">
        <f>IF($N27="","",INDEX('Cronograma R. Normativo'!$T$5:$T$1000,$N27))</f>
        <v/>
      </c>
      <c r="P27">
        <f>IF($N27="","",N(INDEX('Cronograma R. Normativo'!$U$5:$U$1000,$N27)))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5">
        <f>IF($N28="","",INDEX('Cronograma R. Normativo'!$A$5:$A$1000,$N28))</f>
        <v/>
      </c>
      <c r="B28" s="63">
        <f>IF($N28="","",IF($O28="Sub","      ↳  "&amp;INDEX('Cronograma R. Normativo'!$C$5:$C$1000,$N28),INDEX('Cronograma R. Normativo'!$C$5:$C$1000,$N28)&amp;""))</f>
        <v/>
      </c>
      <c r="C28" s="78">
        <f>IF($N28="","",IF(INDEX('Cronograma R. Normativo'!$D$5:$D$1000,$N28)="","",INDEX('Cronograma R. Normativo'!$D$5:$D$1000,$N28)))</f>
        <v/>
      </c>
      <c r="D28" s="78">
        <f>IF($N28="","",IF(INDEX('Cronograma R. Normativo'!$E$5:$E$1000,$N28)="","",INDEX('Cronograma R. Normativo'!$E$5:$E$1000,$N28)))</f>
        <v/>
      </c>
      <c r="E28" s="55">
        <f>IF($N28="","",IF(NOT(ISNUMBER($D28)),"",IF($D28&lt;InicioCiclo,"Antes del ciclo",IF($D28&gt;=InicioCiclo+28,"Después del ciclo","Semana "&amp;(INT(($D28-InicioCiclo)/7)+1)))))</f>
        <v/>
      </c>
      <c r="F28" s="60">
        <f>IF($N28="","",IF($P28&gt;0,IF(1&lt;=SemanaActual,INDEX('Cronograma R. Normativo'!$AA$5:$AA$1000,$N28),""),IF(INDEX('Cronograma R. Normativo'!$H$5:$H$1000,$N28)="","",INDEX('Cronograma R. Normativo'!$H$5:$H$1000,$N28))))</f>
        <v/>
      </c>
      <c r="G28" s="60">
        <f>IF($N28="","",IF($P28&gt;0,IF(2&lt;=SemanaActual,INDEX('Cronograma R. Normativo'!$AB$5:$AB$1000,$N28),""),IF(INDEX('Cronograma R. Normativo'!$I$5:$I$1000,$N28)="","",INDEX('Cronograma R. Normativo'!$I$5:$I$1000,$N28))))</f>
        <v/>
      </c>
      <c r="H28" s="60">
        <f>IF($N28="","",IF($P28&gt;0,IF(3&lt;=SemanaActual,INDEX('Cronograma R. Normativo'!$AC$5:$AC$1000,$N28),""),IF(INDEX('Cronograma R. Normativo'!$J$5:$J$1000,$N28)="","",INDEX('Cronograma R. Normativo'!$J$5:$J$1000,$N28))))</f>
        <v/>
      </c>
      <c r="I28" s="60">
        <f>IF($N28="","",IF($P28&gt;0,IF(4&lt;=SemanaActual,INDEX('Cronograma R. Normativo'!$AD$5:$AD$1000,$N28),""),IF(INDEX('Cronograma R. Normativo'!$K$5:$K$1000,$N28)="","",INDEX('Cronograma R. Normativo'!$K$5:$K$1000,$N28))))</f>
        <v/>
      </c>
      <c r="J28" s="60">
        <f>IF($N28="","",INDEX('Cronograma R. Normativo'!$L$5:$L$1000,$N28))</f>
        <v/>
      </c>
      <c r="K28" s="55">
        <f>IF($N28="","",IF(N($J28)&gt;=1,"Completado",IF(AND(ISNUMBER($D28),$D28&lt;FechaRef),"Vencida",IF(N($J28)&gt;0,"En curso","Pendiente"))))</f>
        <v/>
      </c>
      <c r="L28" s="55">
        <f>IF($N28="","",INDEX('Cronograma R. Normativo'!$N$5:$N$1000,$N28)&amp;"")</f>
        <v/>
      </c>
      <c r="M28" s="63">
        <f>IF($N28="","",INDEX('Cronograma R. Normativo'!$O$5:$O$1000,$N28)&amp;"")</f>
        <v/>
      </c>
      <c r="N28">
        <f>IFERROR(MATCH(ROW()-4,rOrden_RN,0),"")</f>
        <v/>
      </c>
      <c r="O28">
        <f>IF($N28="","",INDEX('Cronograma R. Normativo'!$T$5:$T$1000,$N28))</f>
        <v/>
      </c>
      <c r="P28">
        <f>IF($N28="","",N(INDEX('Cronograma R. Normativo'!$U$5:$U$1000,$N28)))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5">
        <f>IF($N29="","",INDEX('Cronograma R. Normativo'!$A$5:$A$1000,$N29))</f>
        <v/>
      </c>
      <c r="B29" s="63">
        <f>IF($N29="","",IF($O29="Sub","      ↳  "&amp;INDEX('Cronograma R. Normativo'!$C$5:$C$1000,$N29),INDEX('Cronograma R. Normativo'!$C$5:$C$1000,$N29)&amp;""))</f>
        <v/>
      </c>
      <c r="C29" s="78">
        <f>IF($N29="","",IF(INDEX('Cronograma R. Normativo'!$D$5:$D$1000,$N29)="","",INDEX('Cronograma R. Normativo'!$D$5:$D$1000,$N29)))</f>
        <v/>
      </c>
      <c r="D29" s="78">
        <f>IF($N29="","",IF(INDEX('Cronograma R. Normativo'!$E$5:$E$1000,$N29)="","",INDEX('Cronograma R. Normativo'!$E$5:$E$1000,$N29)))</f>
        <v/>
      </c>
      <c r="E29" s="55">
        <f>IF($N29="","",IF(NOT(ISNUMBER($D29)),"",IF($D29&lt;InicioCiclo,"Antes del ciclo",IF($D29&gt;=InicioCiclo+28,"Después del ciclo","Semana "&amp;(INT(($D29-InicioCiclo)/7)+1)))))</f>
        <v/>
      </c>
      <c r="F29" s="60">
        <f>IF($N29="","",IF($P29&gt;0,IF(1&lt;=SemanaActual,INDEX('Cronograma R. Normativo'!$AA$5:$AA$1000,$N29),""),IF(INDEX('Cronograma R. Normativo'!$H$5:$H$1000,$N29)="","",INDEX('Cronograma R. Normativo'!$H$5:$H$1000,$N29))))</f>
        <v/>
      </c>
      <c r="G29" s="60">
        <f>IF($N29="","",IF($P29&gt;0,IF(2&lt;=SemanaActual,INDEX('Cronograma R. Normativo'!$AB$5:$AB$1000,$N29),""),IF(INDEX('Cronograma R. Normativo'!$I$5:$I$1000,$N29)="","",INDEX('Cronograma R. Normativo'!$I$5:$I$1000,$N29))))</f>
        <v/>
      </c>
      <c r="H29" s="60">
        <f>IF($N29="","",IF($P29&gt;0,IF(3&lt;=SemanaActual,INDEX('Cronograma R. Normativo'!$AC$5:$AC$1000,$N29),""),IF(INDEX('Cronograma R. Normativo'!$J$5:$J$1000,$N29)="","",INDEX('Cronograma R. Normativo'!$J$5:$J$1000,$N29))))</f>
        <v/>
      </c>
      <c r="I29" s="60">
        <f>IF($N29="","",IF($P29&gt;0,IF(4&lt;=SemanaActual,INDEX('Cronograma R. Normativo'!$AD$5:$AD$1000,$N29),""),IF(INDEX('Cronograma R. Normativo'!$K$5:$K$1000,$N29)="","",INDEX('Cronograma R. Normativo'!$K$5:$K$1000,$N29))))</f>
        <v/>
      </c>
      <c r="J29" s="60">
        <f>IF($N29="","",INDEX('Cronograma R. Normativo'!$L$5:$L$1000,$N29))</f>
        <v/>
      </c>
      <c r="K29" s="55">
        <f>IF($N29="","",IF(N($J29)&gt;=1,"Completado",IF(AND(ISNUMBER($D29),$D29&lt;FechaRef),"Vencida",IF(N($J29)&gt;0,"En curso","Pendiente"))))</f>
        <v/>
      </c>
      <c r="L29" s="55">
        <f>IF($N29="","",INDEX('Cronograma R. Normativo'!$N$5:$N$1000,$N29)&amp;"")</f>
        <v/>
      </c>
      <c r="M29" s="63">
        <f>IF($N29="","",INDEX('Cronograma R. Normativo'!$O$5:$O$1000,$N29)&amp;"")</f>
        <v/>
      </c>
      <c r="N29">
        <f>IFERROR(MATCH(ROW()-4,rOrden_RN,0),"")</f>
        <v/>
      </c>
      <c r="O29">
        <f>IF($N29="","",INDEX('Cronograma R. Normativo'!$T$5:$T$1000,$N29))</f>
        <v/>
      </c>
      <c r="P29">
        <f>IF($N29="","",N(INDEX('Cronograma R. Normativo'!$U$5:$U$1000,$N29)))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5">
        <f>IF($N30="","",INDEX('Cronograma R. Normativo'!$A$5:$A$1000,$N30))</f>
        <v/>
      </c>
      <c r="B30" s="63">
        <f>IF($N30="","",IF($O30="Sub","      ↳  "&amp;INDEX('Cronograma R. Normativo'!$C$5:$C$1000,$N30),INDEX('Cronograma R. Normativo'!$C$5:$C$1000,$N30)&amp;""))</f>
        <v/>
      </c>
      <c r="C30" s="78">
        <f>IF($N30="","",IF(INDEX('Cronograma R. Normativo'!$D$5:$D$1000,$N30)="","",INDEX('Cronograma R. Normativo'!$D$5:$D$1000,$N30)))</f>
        <v/>
      </c>
      <c r="D30" s="78">
        <f>IF($N30="","",IF(INDEX('Cronograma R. Normativo'!$E$5:$E$1000,$N30)="","",INDEX('Cronograma R. Normativo'!$E$5:$E$1000,$N30)))</f>
        <v/>
      </c>
      <c r="E30" s="55">
        <f>IF($N30="","",IF(NOT(ISNUMBER($D30)),"",IF($D30&lt;InicioCiclo,"Antes del ciclo",IF($D30&gt;=InicioCiclo+28,"Después del ciclo","Semana "&amp;(INT(($D30-InicioCiclo)/7)+1)))))</f>
        <v/>
      </c>
      <c r="F30" s="60">
        <f>IF($N30="","",IF($P30&gt;0,IF(1&lt;=SemanaActual,INDEX('Cronograma R. Normativo'!$AA$5:$AA$1000,$N30),""),IF(INDEX('Cronograma R. Normativo'!$H$5:$H$1000,$N30)="","",INDEX('Cronograma R. Normativo'!$H$5:$H$1000,$N30))))</f>
        <v/>
      </c>
      <c r="G30" s="60">
        <f>IF($N30="","",IF($P30&gt;0,IF(2&lt;=SemanaActual,INDEX('Cronograma R. Normativo'!$AB$5:$AB$1000,$N30),""),IF(INDEX('Cronograma R. Normativo'!$I$5:$I$1000,$N30)="","",INDEX('Cronograma R. Normativo'!$I$5:$I$1000,$N30))))</f>
        <v/>
      </c>
      <c r="H30" s="60">
        <f>IF($N30="","",IF($P30&gt;0,IF(3&lt;=SemanaActual,INDEX('Cronograma R. Normativo'!$AC$5:$AC$1000,$N30),""),IF(INDEX('Cronograma R. Normativo'!$J$5:$J$1000,$N30)="","",INDEX('Cronograma R. Normativo'!$J$5:$J$1000,$N30))))</f>
        <v/>
      </c>
      <c r="I30" s="60">
        <f>IF($N30="","",IF($P30&gt;0,IF(4&lt;=SemanaActual,INDEX('Cronograma R. Normativo'!$AD$5:$AD$1000,$N30),""),IF(INDEX('Cronograma R. Normativo'!$K$5:$K$1000,$N30)="","",INDEX('Cronograma R. Normativo'!$K$5:$K$1000,$N30))))</f>
        <v/>
      </c>
      <c r="J30" s="60">
        <f>IF($N30="","",INDEX('Cronograma R. Normativo'!$L$5:$L$1000,$N30))</f>
        <v/>
      </c>
      <c r="K30" s="55">
        <f>IF($N30="","",IF(N($J30)&gt;=1,"Completado",IF(AND(ISNUMBER($D30),$D30&lt;FechaRef),"Vencida",IF(N($J30)&gt;0,"En curso","Pendiente"))))</f>
        <v/>
      </c>
      <c r="L30" s="55">
        <f>IF($N30="","",INDEX('Cronograma R. Normativo'!$N$5:$N$1000,$N30)&amp;"")</f>
        <v/>
      </c>
      <c r="M30" s="63">
        <f>IF($N30="","",INDEX('Cronograma R. Normativo'!$O$5:$O$1000,$N30)&amp;"")</f>
        <v/>
      </c>
      <c r="N30">
        <f>IFERROR(MATCH(ROW()-4,rOrden_RN,0),"")</f>
        <v/>
      </c>
      <c r="O30">
        <f>IF($N30="","",INDEX('Cronograma R. Normativo'!$T$5:$T$1000,$N30))</f>
        <v/>
      </c>
      <c r="P30">
        <f>IF($N30="","",N(INDEX('Cronograma R. Normativo'!$U$5:$U$1000,$N30)))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5">
        <f>IF($N31="","",INDEX('Cronograma R. Normativo'!$A$5:$A$1000,$N31))</f>
        <v/>
      </c>
      <c r="B31" s="63">
        <f>IF($N31="","",IF($O31="Sub","      ↳  "&amp;INDEX('Cronograma R. Normativo'!$C$5:$C$1000,$N31),INDEX('Cronograma R. Normativo'!$C$5:$C$1000,$N31)&amp;""))</f>
        <v/>
      </c>
      <c r="C31" s="78">
        <f>IF($N31="","",IF(INDEX('Cronograma R. Normativo'!$D$5:$D$1000,$N31)="","",INDEX('Cronograma R. Normativo'!$D$5:$D$1000,$N31)))</f>
        <v/>
      </c>
      <c r="D31" s="78">
        <f>IF($N31="","",IF(INDEX('Cronograma R. Normativo'!$E$5:$E$1000,$N31)="","",INDEX('Cronograma R. Normativo'!$E$5:$E$1000,$N31)))</f>
        <v/>
      </c>
      <c r="E31" s="55">
        <f>IF($N31="","",IF(NOT(ISNUMBER($D31)),"",IF($D31&lt;InicioCiclo,"Antes del ciclo",IF($D31&gt;=InicioCiclo+28,"Después del ciclo","Semana "&amp;(INT(($D31-InicioCiclo)/7)+1)))))</f>
        <v/>
      </c>
      <c r="F31" s="60">
        <f>IF($N31="","",IF($P31&gt;0,IF(1&lt;=SemanaActual,INDEX('Cronograma R. Normativo'!$AA$5:$AA$1000,$N31),""),IF(INDEX('Cronograma R. Normativo'!$H$5:$H$1000,$N31)="","",INDEX('Cronograma R. Normativo'!$H$5:$H$1000,$N31))))</f>
        <v/>
      </c>
      <c r="G31" s="60">
        <f>IF($N31="","",IF($P31&gt;0,IF(2&lt;=SemanaActual,INDEX('Cronograma R. Normativo'!$AB$5:$AB$1000,$N31),""),IF(INDEX('Cronograma R. Normativo'!$I$5:$I$1000,$N31)="","",INDEX('Cronograma R. Normativo'!$I$5:$I$1000,$N31))))</f>
        <v/>
      </c>
      <c r="H31" s="60">
        <f>IF($N31="","",IF($P31&gt;0,IF(3&lt;=SemanaActual,INDEX('Cronograma R. Normativo'!$AC$5:$AC$1000,$N31),""),IF(INDEX('Cronograma R. Normativo'!$J$5:$J$1000,$N31)="","",INDEX('Cronograma R. Normativo'!$J$5:$J$1000,$N31))))</f>
        <v/>
      </c>
      <c r="I31" s="60">
        <f>IF($N31="","",IF($P31&gt;0,IF(4&lt;=SemanaActual,INDEX('Cronograma R. Normativo'!$AD$5:$AD$1000,$N31),""),IF(INDEX('Cronograma R. Normativo'!$K$5:$K$1000,$N31)="","",INDEX('Cronograma R. Normativo'!$K$5:$K$1000,$N31))))</f>
        <v/>
      </c>
      <c r="J31" s="60">
        <f>IF($N31="","",INDEX('Cronograma R. Normativo'!$L$5:$L$1000,$N31))</f>
        <v/>
      </c>
      <c r="K31" s="55">
        <f>IF($N31="","",IF(N($J31)&gt;=1,"Completado",IF(AND(ISNUMBER($D31),$D31&lt;FechaRef),"Vencida",IF(N($J31)&gt;0,"En curso","Pendiente"))))</f>
        <v/>
      </c>
      <c r="L31" s="55">
        <f>IF($N31="","",INDEX('Cronograma R. Normativo'!$N$5:$N$1000,$N31)&amp;"")</f>
        <v/>
      </c>
      <c r="M31" s="63">
        <f>IF($N31="","",INDEX('Cronograma R. Normativo'!$O$5:$O$1000,$N31)&amp;"")</f>
        <v/>
      </c>
      <c r="N31">
        <f>IFERROR(MATCH(ROW()-4,rOrden_RN,0),"")</f>
        <v/>
      </c>
      <c r="O31">
        <f>IF($N31="","",INDEX('Cronograma R. Normativo'!$T$5:$T$1000,$N31))</f>
        <v/>
      </c>
      <c r="P31">
        <f>IF($N31="","",N(INDEX('Cronograma R. Normativo'!$U$5:$U$1000,$N31)))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5">
        <f>IF($N32="","",INDEX('Cronograma R. Normativo'!$A$5:$A$1000,$N32))</f>
        <v/>
      </c>
      <c r="B32" s="63">
        <f>IF($N32="","",IF($O32="Sub","      ↳  "&amp;INDEX('Cronograma R. Normativo'!$C$5:$C$1000,$N32),INDEX('Cronograma R. Normativo'!$C$5:$C$1000,$N32)&amp;""))</f>
        <v/>
      </c>
      <c r="C32" s="78">
        <f>IF($N32="","",IF(INDEX('Cronograma R. Normativo'!$D$5:$D$1000,$N32)="","",INDEX('Cronograma R. Normativo'!$D$5:$D$1000,$N32)))</f>
        <v/>
      </c>
      <c r="D32" s="78">
        <f>IF($N32="","",IF(INDEX('Cronograma R. Normativo'!$E$5:$E$1000,$N32)="","",INDEX('Cronograma R. Normativo'!$E$5:$E$1000,$N32)))</f>
        <v/>
      </c>
      <c r="E32" s="55">
        <f>IF($N32="","",IF(NOT(ISNUMBER($D32)),"",IF($D32&lt;InicioCiclo,"Antes del ciclo",IF($D32&gt;=InicioCiclo+28,"Después del ciclo","Semana "&amp;(INT(($D32-InicioCiclo)/7)+1)))))</f>
        <v/>
      </c>
      <c r="F32" s="60">
        <f>IF($N32="","",IF($P32&gt;0,IF(1&lt;=SemanaActual,INDEX('Cronograma R. Normativo'!$AA$5:$AA$1000,$N32),""),IF(INDEX('Cronograma R. Normativo'!$H$5:$H$1000,$N32)="","",INDEX('Cronograma R. Normativo'!$H$5:$H$1000,$N32))))</f>
        <v/>
      </c>
      <c r="G32" s="60">
        <f>IF($N32="","",IF($P32&gt;0,IF(2&lt;=SemanaActual,INDEX('Cronograma R. Normativo'!$AB$5:$AB$1000,$N32),""),IF(INDEX('Cronograma R. Normativo'!$I$5:$I$1000,$N32)="","",INDEX('Cronograma R. Normativo'!$I$5:$I$1000,$N32))))</f>
        <v/>
      </c>
      <c r="H32" s="60">
        <f>IF($N32="","",IF($P32&gt;0,IF(3&lt;=SemanaActual,INDEX('Cronograma R. Normativo'!$AC$5:$AC$1000,$N32),""),IF(INDEX('Cronograma R. Normativo'!$J$5:$J$1000,$N32)="","",INDEX('Cronograma R. Normativo'!$J$5:$J$1000,$N32))))</f>
        <v/>
      </c>
      <c r="I32" s="60">
        <f>IF($N32="","",IF($P32&gt;0,IF(4&lt;=SemanaActual,INDEX('Cronograma R. Normativo'!$AD$5:$AD$1000,$N32),""),IF(INDEX('Cronograma R. Normativo'!$K$5:$K$1000,$N32)="","",INDEX('Cronograma R. Normativo'!$K$5:$K$1000,$N32))))</f>
        <v/>
      </c>
      <c r="J32" s="60">
        <f>IF($N32="","",INDEX('Cronograma R. Normativo'!$L$5:$L$1000,$N32))</f>
        <v/>
      </c>
      <c r="K32" s="55">
        <f>IF($N32="","",IF(N($J32)&gt;=1,"Completado",IF(AND(ISNUMBER($D32),$D32&lt;FechaRef),"Vencida",IF(N($J32)&gt;0,"En curso","Pendiente"))))</f>
        <v/>
      </c>
      <c r="L32" s="55">
        <f>IF($N32="","",INDEX('Cronograma R. Normativo'!$N$5:$N$1000,$N32)&amp;"")</f>
        <v/>
      </c>
      <c r="M32" s="63">
        <f>IF($N32="","",INDEX('Cronograma R. Normativo'!$O$5:$O$1000,$N32)&amp;"")</f>
        <v/>
      </c>
      <c r="N32">
        <f>IFERROR(MATCH(ROW()-4,rOrden_RN,0),"")</f>
        <v/>
      </c>
      <c r="O32">
        <f>IF($N32="","",INDEX('Cronograma R. Normativo'!$T$5:$T$1000,$N32))</f>
        <v/>
      </c>
      <c r="P32">
        <f>IF($N32="","",N(INDEX('Cronograma R. Normativo'!$U$5:$U$1000,$N32)))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5">
        <f>IF($N33="","",INDEX('Cronograma R. Normativo'!$A$5:$A$1000,$N33))</f>
        <v/>
      </c>
      <c r="B33" s="63">
        <f>IF($N33="","",IF($O33="Sub","      ↳  "&amp;INDEX('Cronograma R. Normativo'!$C$5:$C$1000,$N33),INDEX('Cronograma R. Normativo'!$C$5:$C$1000,$N33)&amp;""))</f>
        <v/>
      </c>
      <c r="C33" s="78">
        <f>IF($N33="","",IF(INDEX('Cronograma R. Normativo'!$D$5:$D$1000,$N33)="","",INDEX('Cronograma R. Normativo'!$D$5:$D$1000,$N33)))</f>
        <v/>
      </c>
      <c r="D33" s="78">
        <f>IF($N33="","",IF(INDEX('Cronograma R. Normativo'!$E$5:$E$1000,$N33)="","",INDEX('Cronograma R. Normativo'!$E$5:$E$1000,$N33)))</f>
        <v/>
      </c>
      <c r="E33" s="55">
        <f>IF($N33="","",IF(NOT(ISNUMBER($D33)),"",IF($D33&lt;InicioCiclo,"Antes del ciclo",IF($D33&gt;=InicioCiclo+28,"Después del ciclo","Semana "&amp;(INT(($D33-InicioCiclo)/7)+1)))))</f>
        <v/>
      </c>
      <c r="F33" s="60">
        <f>IF($N33="","",IF($P33&gt;0,IF(1&lt;=SemanaActual,INDEX('Cronograma R. Normativo'!$AA$5:$AA$1000,$N33),""),IF(INDEX('Cronograma R. Normativo'!$H$5:$H$1000,$N33)="","",INDEX('Cronograma R. Normativo'!$H$5:$H$1000,$N33))))</f>
        <v/>
      </c>
      <c r="G33" s="60">
        <f>IF($N33="","",IF($P33&gt;0,IF(2&lt;=SemanaActual,INDEX('Cronograma R. Normativo'!$AB$5:$AB$1000,$N33),""),IF(INDEX('Cronograma R. Normativo'!$I$5:$I$1000,$N33)="","",INDEX('Cronograma R. Normativo'!$I$5:$I$1000,$N33))))</f>
        <v/>
      </c>
      <c r="H33" s="60">
        <f>IF($N33="","",IF($P33&gt;0,IF(3&lt;=SemanaActual,INDEX('Cronograma R. Normativo'!$AC$5:$AC$1000,$N33),""),IF(INDEX('Cronograma R. Normativo'!$J$5:$J$1000,$N33)="","",INDEX('Cronograma R. Normativo'!$J$5:$J$1000,$N33))))</f>
        <v/>
      </c>
      <c r="I33" s="60">
        <f>IF($N33="","",IF($P33&gt;0,IF(4&lt;=SemanaActual,INDEX('Cronograma R. Normativo'!$AD$5:$AD$1000,$N33),""),IF(INDEX('Cronograma R. Normativo'!$K$5:$K$1000,$N33)="","",INDEX('Cronograma R. Normativo'!$K$5:$K$1000,$N33))))</f>
        <v/>
      </c>
      <c r="J33" s="60">
        <f>IF($N33="","",INDEX('Cronograma R. Normativo'!$L$5:$L$1000,$N33))</f>
        <v/>
      </c>
      <c r="K33" s="55">
        <f>IF($N33="","",IF(N($J33)&gt;=1,"Completado",IF(AND(ISNUMBER($D33),$D33&lt;FechaRef),"Vencida",IF(N($J33)&gt;0,"En curso","Pendiente"))))</f>
        <v/>
      </c>
      <c r="L33" s="55">
        <f>IF($N33="","",INDEX('Cronograma R. Normativo'!$N$5:$N$1000,$N33)&amp;"")</f>
        <v/>
      </c>
      <c r="M33" s="63">
        <f>IF($N33="","",INDEX('Cronograma R. Normativo'!$O$5:$O$1000,$N33)&amp;"")</f>
        <v/>
      </c>
      <c r="N33">
        <f>IFERROR(MATCH(ROW()-4,rOrden_RN,0),"")</f>
        <v/>
      </c>
      <c r="O33">
        <f>IF($N33="","",INDEX('Cronograma R. Normativo'!$T$5:$T$1000,$N33))</f>
        <v/>
      </c>
      <c r="P33">
        <f>IF($N33="","",N(INDEX('Cronograma R. Normativo'!$U$5:$U$1000,$N33)))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5">
        <f>IF($N34="","",INDEX('Cronograma R. Normativo'!$A$5:$A$1000,$N34))</f>
        <v/>
      </c>
      <c r="B34" s="63">
        <f>IF($N34="","",IF($O34="Sub","      ↳  "&amp;INDEX('Cronograma R. Normativo'!$C$5:$C$1000,$N34),INDEX('Cronograma R. Normativo'!$C$5:$C$1000,$N34)&amp;""))</f>
        <v/>
      </c>
      <c r="C34" s="78">
        <f>IF($N34="","",IF(INDEX('Cronograma R. Normativo'!$D$5:$D$1000,$N34)="","",INDEX('Cronograma R. Normativo'!$D$5:$D$1000,$N34)))</f>
        <v/>
      </c>
      <c r="D34" s="78">
        <f>IF($N34="","",IF(INDEX('Cronograma R. Normativo'!$E$5:$E$1000,$N34)="","",INDEX('Cronograma R. Normativo'!$E$5:$E$1000,$N34)))</f>
        <v/>
      </c>
      <c r="E34" s="55">
        <f>IF($N34="","",IF(NOT(ISNUMBER($D34)),"",IF($D34&lt;InicioCiclo,"Antes del ciclo",IF($D34&gt;=InicioCiclo+28,"Después del ciclo","Semana "&amp;(INT(($D34-InicioCiclo)/7)+1)))))</f>
        <v/>
      </c>
      <c r="F34" s="60">
        <f>IF($N34="","",IF($P34&gt;0,IF(1&lt;=SemanaActual,INDEX('Cronograma R. Normativo'!$AA$5:$AA$1000,$N34),""),IF(INDEX('Cronograma R. Normativo'!$H$5:$H$1000,$N34)="","",INDEX('Cronograma R. Normativo'!$H$5:$H$1000,$N34))))</f>
        <v/>
      </c>
      <c r="G34" s="60">
        <f>IF($N34="","",IF($P34&gt;0,IF(2&lt;=SemanaActual,INDEX('Cronograma R. Normativo'!$AB$5:$AB$1000,$N34),""),IF(INDEX('Cronograma R. Normativo'!$I$5:$I$1000,$N34)="","",INDEX('Cronograma R. Normativo'!$I$5:$I$1000,$N34))))</f>
        <v/>
      </c>
      <c r="H34" s="60">
        <f>IF($N34="","",IF($P34&gt;0,IF(3&lt;=SemanaActual,INDEX('Cronograma R. Normativo'!$AC$5:$AC$1000,$N34),""),IF(INDEX('Cronograma R. Normativo'!$J$5:$J$1000,$N34)="","",INDEX('Cronograma R. Normativo'!$J$5:$J$1000,$N34))))</f>
        <v/>
      </c>
      <c r="I34" s="60">
        <f>IF($N34="","",IF($P34&gt;0,IF(4&lt;=SemanaActual,INDEX('Cronograma R. Normativo'!$AD$5:$AD$1000,$N34),""),IF(INDEX('Cronograma R. Normativo'!$K$5:$K$1000,$N34)="","",INDEX('Cronograma R. Normativo'!$K$5:$K$1000,$N34))))</f>
        <v/>
      </c>
      <c r="J34" s="60">
        <f>IF($N34="","",INDEX('Cronograma R. Normativo'!$L$5:$L$1000,$N34))</f>
        <v/>
      </c>
      <c r="K34" s="55">
        <f>IF($N34="","",IF(N($J34)&gt;=1,"Completado",IF(AND(ISNUMBER($D34),$D34&lt;FechaRef),"Vencida",IF(N($J34)&gt;0,"En curso","Pendiente"))))</f>
        <v/>
      </c>
      <c r="L34" s="55">
        <f>IF($N34="","",INDEX('Cronograma R. Normativo'!$N$5:$N$1000,$N34)&amp;"")</f>
        <v/>
      </c>
      <c r="M34" s="63">
        <f>IF($N34="","",INDEX('Cronograma R. Normativo'!$O$5:$O$1000,$N34)&amp;"")</f>
        <v/>
      </c>
      <c r="N34">
        <f>IFERROR(MATCH(ROW()-4,rOrden_RN,0),"")</f>
        <v/>
      </c>
      <c r="O34">
        <f>IF($N34="","",INDEX('Cronograma R. Normativo'!$T$5:$T$1000,$N34))</f>
        <v/>
      </c>
      <c r="P34">
        <f>IF($N34="","",N(INDEX('Cronograma R. Normativo'!$U$5:$U$1000,$N34)))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5">
        <f>IF($N35="","",INDEX('Cronograma R. Normativo'!$A$5:$A$1000,$N35))</f>
        <v/>
      </c>
      <c r="B35" s="63">
        <f>IF($N35="","",IF($O35="Sub","      ↳  "&amp;INDEX('Cronograma R. Normativo'!$C$5:$C$1000,$N35),INDEX('Cronograma R. Normativo'!$C$5:$C$1000,$N35)&amp;""))</f>
        <v/>
      </c>
      <c r="C35" s="78">
        <f>IF($N35="","",IF(INDEX('Cronograma R. Normativo'!$D$5:$D$1000,$N35)="","",INDEX('Cronograma R. Normativo'!$D$5:$D$1000,$N35)))</f>
        <v/>
      </c>
      <c r="D35" s="78">
        <f>IF($N35="","",IF(INDEX('Cronograma R. Normativo'!$E$5:$E$1000,$N35)="","",INDEX('Cronograma R. Normativo'!$E$5:$E$1000,$N35)))</f>
        <v/>
      </c>
      <c r="E35" s="55">
        <f>IF($N35="","",IF(NOT(ISNUMBER($D35)),"",IF($D35&lt;InicioCiclo,"Antes del ciclo",IF($D35&gt;=InicioCiclo+28,"Después del ciclo","Semana "&amp;(INT(($D35-InicioCiclo)/7)+1)))))</f>
        <v/>
      </c>
      <c r="F35" s="60">
        <f>IF($N35="","",IF($P35&gt;0,IF(1&lt;=SemanaActual,INDEX('Cronograma R. Normativo'!$AA$5:$AA$1000,$N35),""),IF(INDEX('Cronograma R. Normativo'!$H$5:$H$1000,$N35)="","",INDEX('Cronograma R. Normativo'!$H$5:$H$1000,$N35))))</f>
        <v/>
      </c>
      <c r="G35" s="60">
        <f>IF($N35="","",IF($P35&gt;0,IF(2&lt;=SemanaActual,INDEX('Cronograma R. Normativo'!$AB$5:$AB$1000,$N35),""),IF(INDEX('Cronograma R. Normativo'!$I$5:$I$1000,$N35)="","",INDEX('Cronograma R. Normativo'!$I$5:$I$1000,$N35))))</f>
        <v/>
      </c>
      <c r="H35" s="60">
        <f>IF($N35="","",IF($P35&gt;0,IF(3&lt;=SemanaActual,INDEX('Cronograma R. Normativo'!$AC$5:$AC$1000,$N35),""),IF(INDEX('Cronograma R. Normativo'!$J$5:$J$1000,$N35)="","",INDEX('Cronograma R. Normativo'!$J$5:$J$1000,$N35))))</f>
        <v/>
      </c>
      <c r="I35" s="60">
        <f>IF($N35="","",IF($P35&gt;0,IF(4&lt;=SemanaActual,INDEX('Cronograma R. Normativo'!$AD$5:$AD$1000,$N35),""),IF(INDEX('Cronograma R. Normativo'!$K$5:$K$1000,$N35)="","",INDEX('Cronograma R. Normativo'!$K$5:$K$1000,$N35))))</f>
        <v/>
      </c>
      <c r="J35" s="60">
        <f>IF($N35="","",INDEX('Cronograma R. Normativo'!$L$5:$L$1000,$N35))</f>
        <v/>
      </c>
      <c r="K35" s="55">
        <f>IF($N35="","",IF(N($J35)&gt;=1,"Completado",IF(AND(ISNUMBER($D35),$D35&lt;FechaRef),"Vencida",IF(N($J35)&gt;0,"En curso","Pendiente"))))</f>
        <v/>
      </c>
      <c r="L35" s="55">
        <f>IF($N35="","",INDEX('Cronograma R. Normativo'!$N$5:$N$1000,$N35)&amp;"")</f>
        <v/>
      </c>
      <c r="M35" s="63">
        <f>IF($N35="","",INDEX('Cronograma R. Normativo'!$O$5:$O$1000,$N35)&amp;"")</f>
        <v/>
      </c>
      <c r="N35">
        <f>IFERROR(MATCH(ROW()-4,rOrden_RN,0),"")</f>
        <v/>
      </c>
      <c r="O35">
        <f>IF($N35="","",INDEX('Cronograma R. Normativo'!$T$5:$T$1000,$N35))</f>
        <v/>
      </c>
      <c r="P35">
        <f>IF($N35="","",N(INDEX('Cronograma R. Normativo'!$U$5:$U$1000,$N35)))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5">
        <f>IF($N36="","",INDEX('Cronograma R. Normativo'!$A$5:$A$1000,$N36))</f>
        <v/>
      </c>
      <c r="B36" s="63">
        <f>IF($N36="","",IF($O36="Sub","      ↳  "&amp;INDEX('Cronograma R. Normativo'!$C$5:$C$1000,$N36),INDEX('Cronograma R. Normativo'!$C$5:$C$1000,$N36)&amp;""))</f>
        <v/>
      </c>
      <c r="C36" s="78">
        <f>IF($N36="","",IF(INDEX('Cronograma R. Normativo'!$D$5:$D$1000,$N36)="","",INDEX('Cronograma R. Normativo'!$D$5:$D$1000,$N36)))</f>
        <v/>
      </c>
      <c r="D36" s="78">
        <f>IF($N36="","",IF(INDEX('Cronograma R. Normativo'!$E$5:$E$1000,$N36)="","",INDEX('Cronograma R. Normativo'!$E$5:$E$1000,$N36)))</f>
        <v/>
      </c>
      <c r="E36" s="55">
        <f>IF($N36="","",IF(NOT(ISNUMBER($D36)),"",IF($D36&lt;InicioCiclo,"Antes del ciclo",IF($D36&gt;=InicioCiclo+28,"Después del ciclo","Semana "&amp;(INT(($D36-InicioCiclo)/7)+1)))))</f>
        <v/>
      </c>
      <c r="F36" s="60">
        <f>IF($N36="","",IF($P36&gt;0,IF(1&lt;=SemanaActual,INDEX('Cronograma R. Normativo'!$AA$5:$AA$1000,$N36),""),IF(INDEX('Cronograma R. Normativo'!$H$5:$H$1000,$N36)="","",INDEX('Cronograma R. Normativo'!$H$5:$H$1000,$N36))))</f>
        <v/>
      </c>
      <c r="G36" s="60">
        <f>IF($N36="","",IF($P36&gt;0,IF(2&lt;=SemanaActual,INDEX('Cronograma R. Normativo'!$AB$5:$AB$1000,$N36),""),IF(INDEX('Cronograma R. Normativo'!$I$5:$I$1000,$N36)="","",INDEX('Cronograma R. Normativo'!$I$5:$I$1000,$N36))))</f>
        <v/>
      </c>
      <c r="H36" s="60">
        <f>IF($N36="","",IF($P36&gt;0,IF(3&lt;=SemanaActual,INDEX('Cronograma R. Normativo'!$AC$5:$AC$1000,$N36),""),IF(INDEX('Cronograma R. Normativo'!$J$5:$J$1000,$N36)="","",INDEX('Cronograma R. Normativo'!$J$5:$J$1000,$N36))))</f>
        <v/>
      </c>
      <c r="I36" s="60">
        <f>IF($N36="","",IF($P36&gt;0,IF(4&lt;=SemanaActual,INDEX('Cronograma R. Normativo'!$AD$5:$AD$1000,$N36),""),IF(INDEX('Cronograma R. Normativo'!$K$5:$K$1000,$N36)="","",INDEX('Cronograma R. Normativo'!$K$5:$K$1000,$N36))))</f>
        <v/>
      </c>
      <c r="J36" s="60">
        <f>IF($N36="","",INDEX('Cronograma R. Normativo'!$L$5:$L$1000,$N36))</f>
        <v/>
      </c>
      <c r="K36" s="55">
        <f>IF($N36="","",IF(N($J36)&gt;=1,"Completado",IF(AND(ISNUMBER($D36),$D36&lt;FechaRef),"Vencida",IF(N($J36)&gt;0,"En curso","Pendiente"))))</f>
        <v/>
      </c>
      <c r="L36" s="55">
        <f>IF($N36="","",INDEX('Cronograma R. Normativo'!$N$5:$N$1000,$N36)&amp;"")</f>
        <v/>
      </c>
      <c r="M36" s="63">
        <f>IF($N36="","",INDEX('Cronograma R. Normativo'!$O$5:$O$1000,$N36)&amp;"")</f>
        <v/>
      </c>
      <c r="N36">
        <f>IFERROR(MATCH(ROW()-4,rOrden_RN,0),"")</f>
        <v/>
      </c>
      <c r="O36">
        <f>IF($N36="","",INDEX('Cronograma R. Normativo'!$T$5:$T$1000,$N36))</f>
        <v/>
      </c>
      <c r="P36">
        <f>IF($N36="","",N(INDEX('Cronograma R. Normativo'!$U$5:$U$1000,$N36)))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5">
        <f>IF($N37="","",INDEX('Cronograma R. Normativo'!$A$5:$A$1000,$N37))</f>
        <v/>
      </c>
      <c r="B37" s="63">
        <f>IF($N37="","",IF($O37="Sub","      ↳  "&amp;INDEX('Cronograma R. Normativo'!$C$5:$C$1000,$N37),INDEX('Cronograma R. Normativo'!$C$5:$C$1000,$N37)&amp;""))</f>
        <v/>
      </c>
      <c r="C37" s="78">
        <f>IF($N37="","",IF(INDEX('Cronograma R. Normativo'!$D$5:$D$1000,$N37)="","",INDEX('Cronograma R. Normativo'!$D$5:$D$1000,$N37)))</f>
        <v/>
      </c>
      <c r="D37" s="78">
        <f>IF($N37="","",IF(INDEX('Cronograma R. Normativo'!$E$5:$E$1000,$N37)="","",INDEX('Cronograma R. Normativo'!$E$5:$E$1000,$N37)))</f>
        <v/>
      </c>
      <c r="E37" s="55">
        <f>IF($N37="","",IF(NOT(ISNUMBER($D37)),"",IF($D37&lt;InicioCiclo,"Antes del ciclo",IF($D37&gt;=InicioCiclo+28,"Después del ciclo","Semana "&amp;(INT(($D37-InicioCiclo)/7)+1)))))</f>
        <v/>
      </c>
      <c r="F37" s="60">
        <f>IF($N37="","",IF($P37&gt;0,IF(1&lt;=SemanaActual,INDEX('Cronograma R. Normativo'!$AA$5:$AA$1000,$N37),""),IF(INDEX('Cronograma R. Normativo'!$H$5:$H$1000,$N37)="","",INDEX('Cronograma R. Normativo'!$H$5:$H$1000,$N37))))</f>
        <v/>
      </c>
      <c r="G37" s="60">
        <f>IF($N37="","",IF($P37&gt;0,IF(2&lt;=SemanaActual,INDEX('Cronograma R. Normativo'!$AB$5:$AB$1000,$N37),""),IF(INDEX('Cronograma R. Normativo'!$I$5:$I$1000,$N37)="","",INDEX('Cronograma R. Normativo'!$I$5:$I$1000,$N37))))</f>
        <v/>
      </c>
      <c r="H37" s="60">
        <f>IF($N37="","",IF($P37&gt;0,IF(3&lt;=SemanaActual,INDEX('Cronograma R. Normativo'!$AC$5:$AC$1000,$N37),""),IF(INDEX('Cronograma R. Normativo'!$J$5:$J$1000,$N37)="","",INDEX('Cronograma R. Normativo'!$J$5:$J$1000,$N37))))</f>
        <v/>
      </c>
      <c r="I37" s="60">
        <f>IF($N37="","",IF($P37&gt;0,IF(4&lt;=SemanaActual,INDEX('Cronograma R. Normativo'!$AD$5:$AD$1000,$N37),""),IF(INDEX('Cronograma R. Normativo'!$K$5:$K$1000,$N37)="","",INDEX('Cronograma R. Normativo'!$K$5:$K$1000,$N37))))</f>
        <v/>
      </c>
      <c r="J37" s="60">
        <f>IF($N37="","",INDEX('Cronograma R. Normativo'!$L$5:$L$1000,$N37))</f>
        <v/>
      </c>
      <c r="K37" s="55">
        <f>IF($N37="","",IF(N($J37)&gt;=1,"Completado",IF(AND(ISNUMBER($D37),$D37&lt;FechaRef),"Vencida",IF(N($J37)&gt;0,"En curso","Pendiente"))))</f>
        <v/>
      </c>
      <c r="L37" s="55">
        <f>IF($N37="","",INDEX('Cronograma R. Normativo'!$N$5:$N$1000,$N37)&amp;"")</f>
        <v/>
      </c>
      <c r="M37" s="63">
        <f>IF($N37="","",INDEX('Cronograma R. Normativo'!$O$5:$O$1000,$N37)&amp;"")</f>
        <v/>
      </c>
      <c r="N37">
        <f>IFERROR(MATCH(ROW()-4,rOrden_RN,0),"")</f>
        <v/>
      </c>
      <c r="O37">
        <f>IF($N37="","",INDEX('Cronograma R. Normativo'!$T$5:$T$1000,$N37))</f>
        <v/>
      </c>
      <c r="P37">
        <f>IF($N37="","",N(INDEX('Cronograma R. Normativo'!$U$5:$U$1000,$N37)))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5">
        <f>IF($N38="","",INDEX('Cronograma R. Normativo'!$A$5:$A$1000,$N38))</f>
        <v/>
      </c>
      <c r="B38" s="63">
        <f>IF($N38="","",IF($O38="Sub","      ↳  "&amp;INDEX('Cronograma R. Normativo'!$C$5:$C$1000,$N38),INDEX('Cronograma R. Normativo'!$C$5:$C$1000,$N38)&amp;""))</f>
        <v/>
      </c>
      <c r="C38" s="78">
        <f>IF($N38="","",IF(INDEX('Cronograma R. Normativo'!$D$5:$D$1000,$N38)="","",INDEX('Cronograma R. Normativo'!$D$5:$D$1000,$N38)))</f>
        <v/>
      </c>
      <c r="D38" s="78">
        <f>IF($N38="","",IF(INDEX('Cronograma R. Normativo'!$E$5:$E$1000,$N38)="","",INDEX('Cronograma R. Normativo'!$E$5:$E$1000,$N38)))</f>
        <v/>
      </c>
      <c r="E38" s="55">
        <f>IF($N38="","",IF(NOT(ISNUMBER($D38)),"",IF($D38&lt;InicioCiclo,"Antes del ciclo",IF($D38&gt;=InicioCiclo+28,"Después del ciclo","Semana "&amp;(INT(($D38-InicioCiclo)/7)+1)))))</f>
        <v/>
      </c>
      <c r="F38" s="60">
        <f>IF($N38="","",IF($P38&gt;0,IF(1&lt;=SemanaActual,INDEX('Cronograma R. Normativo'!$AA$5:$AA$1000,$N38),""),IF(INDEX('Cronograma R. Normativo'!$H$5:$H$1000,$N38)="","",INDEX('Cronograma R. Normativo'!$H$5:$H$1000,$N38))))</f>
        <v/>
      </c>
      <c r="G38" s="60">
        <f>IF($N38="","",IF($P38&gt;0,IF(2&lt;=SemanaActual,INDEX('Cronograma R. Normativo'!$AB$5:$AB$1000,$N38),""),IF(INDEX('Cronograma R. Normativo'!$I$5:$I$1000,$N38)="","",INDEX('Cronograma R. Normativo'!$I$5:$I$1000,$N38))))</f>
        <v/>
      </c>
      <c r="H38" s="60">
        <f>IF($N38="","",IF($P38&gt;0,IF(3&lt;=SemanaActual,INDEX('Cronograma R. Normativo'!$AC$5:$AC$1000,$N38),""),IF(INDEX('Cronograma R. Normativo'!$J$5:$J$1000,$N38)="","",INDEX('Cronograma R. Normativo'!$J$5:$J$1000,$N38))))</f>
        <v/>
      </c>
      <c r="I38" s="60">
        <f>IF($N38="","",IF($P38&gt;0,IF(4&lt;=SemanaActual,INDEX('Cronograma R. Normativo'!$AD$5:$AD$1000,$N38),""),IF(INDEX('Cronograma R. Normativo'!$K$5:$K$1000,$N38)="","",INDEX('Cronograma R. Normativo'!$K$5:$K$1000,$N38))))</f>
        <v/>
      </c>
      <c r="J38" s="60">
        <f>IF($N38="","",INDEX('Cronograma R. Normativo'!$L$5:$L$1000,$N38))</f>
        <v/>
      </c>
      <c r="K38" s="55">
        <f>IF($N38="","",IF(N($J38)&gt;=1,"Completado",IF(AND(ISNUMBER($D38),$D38&lt;FechaRef),"Vencida",IF(N($J38)&gt;0,"En curso","Pendiente"))))</f>
        <v/>
      </c>
      <c r="L38" s="55">
        <f>IF($N38="","",INDEX('Cronograma R. Normativo'!$N$5:$N$1000,$N38)&amp;"")</f>
        <v/>
      </c>
      <c r="M38" s="63">
        <f>IF($N38="","",INDEX('Cronograma R. Normativo'!$O$5:$O$1000,$N38)&amp;"")</f>
        <v/>
      </c>
      <c r="N38">
        <f>IFERROR(MATCH(ROW()-4,rOrden_RN,0),"")</f>
        <v/>
      </c>
      <c r="O38">
        <f>IF($N38="","",INDEX('Cronograma R. Normativo'!$T$5:$T$1000,$N38))</f>
        <v/>
      </c>
      <c r="P38">
        <f>IF($N38="","",N(INDEX('Cronograma R. Normativo'!$U$5:$U$1000,$N38)))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5">
        <f>IF($N39="","",INDEX('Cronograma R. Normativo'!$A$5:$A$1000,$N39))</f>
        <v/>
      </c>
      <c r="B39" s="63">
        <f>IF($N39="","",IF($O39="Sub","      ↳  "&amp;INDEX('Cronograma R. Normativo'!$C$5:$C$1000,$N39),INDEX('Cronograma R. Normativo'!$C$5:$C$1000,$N39)&amp;""))</f>
        <v/>
      </c>
      <c r="C39" s="78">
        <f>IF($N39="","",IF(INDEX('Cronograma R. Normativo'!$D$5:$D$1000,$N39)="","",INDEX('Cronograma R. Normativo'!$D$5:$D$1000,$N39)))</f>
        <v/>
      </c>
      <c r="D39" s="78">
        <f>IF($N39="","",IF(INDEX('Cronograma R. Normativo'!$E$5:$E$1000,$N39)="","",INDEX('Cronograma R. Normativo'!$E$5:$E$1000,$N39)))</f>
        <v/>
      </c>
      <c r="E39" s="55">
        <f>IF($N39="","",IF(NOT(ISNUMBER($D39)),"",IF($D39&lt;InicioCiclo,"Antes del ciclo",IF($D39&gt;=InicioCiclo+28,"Después del ciclo","Semana "&amp;(INT(($D39-InicioCiclo)/7)+1)))))</f>
        <v/>
      </c>
      <c r="F39" s="60">
        <f>IF($N39="","",IF($P39&gt;0,IF(1&lt;=SemanaActual,INDEX('Cronograma R. Normativo'!$AA$5:$AA$1000,$N39),""),IF(INDEX('Cronograma R. Normativo'!$H$5:$H$1000,$N39)="","",INDEX('Cronograma R. Normativo'!$H$5:$H$1000,$N39))))</f>
        <v/>
      </c>
      <c r="G39" s="60">
        <f>IF($N39="","",IF($P39&gt;0,IF(2&lt;=SemanaActual,INDEX('Cronograma R. Normativo'!$AB$5:$AB$1000,$N39),""),IF(INDEX('Cronograma R. Normativo'!$I$5:$I$1000,$N39)="","",INDEX('Cronograma R. Normativo'!$I$5:$I$1000,$N39))))</f>
        <v/>
      </c>
      <c r="H39" s="60">
        <f>IF($N39="","",IF($P39&gt;0,IF(3&lt;=SemanaActual,INDEX('Cronograma R. Normativo'!$AC$5:$AC$1000,$N39),""),IF(INDEX('Cronograma R. Normativo'!$J$5:$J$1000,$N39)="","",INDEX('Cronograma R. Normativo'!$J$5:$J$1000,$N39))))</f>
        <v/>
      </c>
      <c r="I39" s="60">
        <f>IF($N39="","",IF($P39&gt;0,IF(4&lt;=SemanaActual,INDEX('Cronograma R. Normativo'!$AD$5:$AD$1000,$N39),""),IF(INDEX('Cronograma R. Normativo'!$K$5:$K$1000,$N39)="","",INDEX('Cronograma R. Normativo'!$K$5:$K$1000,$N39))))</f>
        <v/>
      </c>
      <c r="J39" s="60">
        <f>IF($N39="","",INDEX('Cronograma R. Normativo'!$L$5:$L$1000,$N39))</f>
        <v/>
      </c>
      <c r="K39" s="55">
        <f>IF($N39="","",IF(N($J39)&gt;=1,"Completado",IF(AND(ISNUMBER($D39),$D39&lt;FechaRef),"Vencida",IF(N($J39)&gt;0,"En curso","Pendiente"))))</f>
        <v/>
      </c>
      <c r="L39" s="55">
        <f>IF($N39="","",INDEX('Cronograma R. Normativo'!$N$5:$N$1000,$N39)&amp;"")</f>
        <v/>
      </c>
      <c r="M39" s="63">
        <f>IF($N39="","",INDEX('Cronograma R. Normativo'!$O$5:$O$1000,$N39)&amp;"")</f>
        <v/>
      </c>
      <c r="N39">
        <f>IFERROR(MATCH(ROW()-4,rOrden_RN,0),"")</f>
        <v/>
      </c>
      <c r="O39">
        <f>IF($N39="","",INDEX('Cronograma R. Normativo'!$T$5:$T$1000,$N39))</f>
        <v/>
      </c>
      <c r="P39">
        <f>IF($N39="","",N(INDEX('Cronograma R. Normativo'!$U$5:$U$1000,$N39)))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5">
        <f>IF($N40="","",INDEX('Cronograma R. Normativo'!$A$5:$A$1000,$N40))</f>
        <v/>
      </c>
      <c r="B40" s="63">
        <f>IF($N40="","",IF($O40="Sub","      ↳  "&amp;INDEX('Cronograma R. Normativo'!$C$5:$C$1000,$N40),INDEX('Cronograma R. Normativo'!$C$5:$C$1000,$N40)&amp;""))</f>
        <v/>
      </c>
      <c r="C40" s="78">
        <f>IF($N40="","",IF(INDEX('Cronograma R. Normativo'!$D$5:$D$1000,$N40)="","",INDEX('Cronograma R. Normativo'!$D$5:$D$1000,$N40)))</f>
        <v/>
      </c>
      <c r="D40" s="78">
        <f>IF($N40="","",IF(INDEX('Cronograma R. Normativo'!$E$5:$E$1000,$N40)="","",INDEX('Cronograma R. Normativo'!$E$5:$E$1000,$N40)))</f>
        <v/>
      </c>
      <c r="E40" s="55">
        <f>IF($N40="","",IF(NOT(ISNUMBER($D40)),"",IF($D40&lt;InicioCiclo,"Antes del ciclo",IF($D40&gt;=InicioCiclo+28,"Después del ciclo","Semana "&amp;(INT(($D40-InicioCiclo)/7)+1)))))</f>
        <v/>
      </c>
      <c r="F40" s="60">
        <f>IF($N40="","",IF($P40&gt;0,IF(1&lt;=SemanaActual,INDEX('Cronograma R. Normativo'!$AA$5:$AA$1000,$N40),""),IF(INDEX('Cronograma R. Normativo'!$H$5:$H$1000,$N40)="","",INDEX('Cronograma R. Normativo'!$H$5:$H$1000,$N40))))</f>
        <v/>
      </c>
      <c r="G40" s="60">
        <f>IF($N40="","",IF($P40&gt;0,IF(2&lt;=SemanaActual,INDEX('Cronograma R. Normativo'!$AB$5:$AB$1000,$N40),""),IF(INDEX('Cronograma R. Normativo'!$I$5:$I$1000,$N40)="","",INDEX('Cronograma R. Normativo'!$I$5:$I$1000,$N40))))</f>
        <v/>
      </c>
      <c r="H40" s="60">
        <f>IF($N40="","",IF($P40&gt;0,IF(3&lt;=SemanaActual,INDEX('Cronograma R. Normativo'!$AC$5:$AC$1000,$N40),""),IF(INDEX('Cronograma R. Normativo'!$J$5:$J$1000,$N40)="","",INDEX('Cronograma R. Normativo'!$J$5:$J$1000,$N40))))</f>
        <v/>
      </c>
      <c r="I40" s="60">
        <f>IF($N40="","",IF($P40&gt;0,IF(4&lt;=SemanaActual,INDEX('Cronograma R. Normativo'!$AD$5:$AD$1000,$N40),""),IF(INDEX('Cronograma R. Normativo'!$K$5:$K$1000,$N40)="","",INDEX('Cronograma R. Normativo'!$K$5:$K$1000,$N40))))</f>
        <v/>
      </c>
      <c r="J40" s="60">
        <f>IF($N40="","",INDEX('Cronograma R. Normativo'!$L$5:$L$1000,$N40))</f>
        <v/>
      </c>
      <c r="K40" s="55">
        <f>IF($N40="","",IF(N($J40)&gt;=1,"Completado",IF(AND(ISNUMBER($D40),$D40&lt;FechaRef),"Vencida",IF(N($J40)&gt;0,"En curso","Pendiente"))))</f>
        <v/>
      </c>
      <c r="L40" s="55">
        <f>IF($N40="","",INDEX('Cronograma R. Normativo'!$N$5:$N$1000,$N40)&amp;"")</f>
        <v/>
      </c>
      <c r="M40" s="63">
        <f>IF($N40="","",INDEX('Cronograma R. Normativo'!$O$5:$O$1000,$N40)&amp;"")</f>
        <v/>
      </c>
      <c r="N40">
        <f>IFERROR(MATCH(ROW()-4,rOrden_RN,0),"")</f>
        <v/>
      </c>
      <c r="O40">
        <f>IF($N40="","",INDEX('Cronograma R. Normativo'!$T$5:$T$1000,$N40))</f>
        <v/>
      </c>
      <c r="P40">
        <f>IF($N40="","",N(INDEX('Cronograma R. Normativo'!$U$5:$U$1000,$N40)))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5">
        <f>IF($N41="","",INDEX('Cronograma R. Normativo'!$A$5:$A$1000,$N41))</f>
        <v/>
      </c>
      <c r="B41" s="63">
        <f>IF($N41="","",IF($O41="Sub","      ↳  "&amp;INDEX('Cronograma R. Normativo'!$C$5:$C$1000,$N41),INDEX('Cronograma R. Normativo'!$C$5:$C$1000,$N41)&amp;""))</f>
        <v/>
      </c>
      <c r="C41" s="78">
        <f>IF($N41="","",IF(INDEX('Cronograma R. Normativo'!$D$5:$D$1000,$N41)="","",INDEX('Cronograma R. Normativo'!$D$5:$D$1000,$N41)))</f>
        <v/>
      </c>
      <c r="D41" s="78">
        <f>IF($N41="","",IF(INDEX('Cronograma R. Normativo'!$E$5:$E$1000,$N41)="","",INDEX('Cronograma R. Normativo'!$E$5:$E$1000,$N41)))</f>
        <v/>
      </c>
      <c r="E41" s="55">
        <f>IF($N41="","",IF(NOT(ISNUMBER($D41)),"",IF($D41&lt;InicioCiclo,"Antes del ciclo",IF($D41&gt;=InicioCiclo+28,"Después del ciclo","Semana "&amp;(INT(($D41-InicioCiclo)/7)+1)))))</f>
        <v/>
      </c>
      <c r="F41" s="60">
        <f>IF($N41="","",IF($P41&gt;0,IF(1&lt;=SemanaActual,INDEX('Cronograma R. Normativo'!$AA$5:$AA$1000,$N41),""),IF(INDEX('Cronograma R. Normativo'!$H$5:$H$1000,$N41)="","",INDEX('Cronograma R. Normativo'!$H$5:$H$1000,$N41))))</f>
        <v/>
      </c>
      <c r="G41" s="60">
        <f>IF($N41="","",IF($P41&gt;0,IF(2&lt;=SemanaActual,INDEX('Cronograma R. Normativo'!$AB$5:$AB$1000,$N41),""),IF(INDEX('Cronograma R. Normativo'!$I$5:$I$1000,$N41)="","",INDEX('Cronograma R. Normativo'!$I$5:$I$1000,$N41))))</f>
        <v/>
      </c>
      <c r="H41" s="60">
        <f>IF($N41="","",IF($P41&gt;0,IF(3&lt;=SemanaActual,INDEX('Cronograma R. Normativo'!$AC$5:$AC$1000,$N41),""),IF(INDEX('Cronograma R. Normativo'!$J$5:$J$1000,$N41)="","",INDEX('Cronograma R. Normativo'!$J$5:$J$1000,$N41))))</f>
        <v/>
      </c>
      <c r="I41" s="60">
        <f>IF($N41="","",IF($P41&gt;0,IF(4&lt;=SemanaActual,INDEX('Cronograma R. Normativo'!$AD$5:$AD$1000,$N41),""),IF(INDEX('Cronograma R. Normativo'!$K$5:$K$1000,$N41)="","",INDEX('Cronograma R. Normativo'!$K$5:$K$1000,$N41))))</f>
        <v/>
      </c>
      <c r="J41" s="60">
        <f>IF($N41="","",INDEX('Cronograma R. Normativo'!$L$5:$L$1000,$N41))</f>
        <v/>
      </c>
      <c r="K41" s="55">
        <f>IF($N41="","",IF(N($J41)&gt;=1,"Completado",IF(AND(ISNUMBER($D41),$D41&lt;FechaRef),"Vencida",IF(N($J41)&gt;0,"En curso","Pendiente"))))</f>
        <v/>
      </c>
      <c r="L41" s="55">
        <f>IF($N41="","",INDEX('Cronograma R. Normativo'!$N$5:$N$1000,$N41)&amp;"")</f>
        <v/>
      </c>
      <c r="M41" s="63">
        <f>IF($N41="","",INDEX('Cronograma R. Normativo'!$O$5:$O$1000,$N41)&amp;"")</f>
        <v/>
      </c>
      <c r="N41">
        <f>IFERROR(MATCH(ROW()-4,rOrden_RN,0),"")</f>
        <v/>
      </c>
      <c r="O41">
        <f>IF($N41="","",INDEX('Cronograma R. Normativo'!$T$5:$T$1000,$N41))</f>
        <v/>
      </c>
      <c r="P41">
        <f>IF($N41="","",N(INDEX('Cronograma R. Normativo'!$U$5:$U$1000,$N41)))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5">
        <f>IF($N42="","",INDEX('Cronograma R. Normativo'!$A$5:$A$1000,$N42))</f>
        <v/>
      </c>
      <c r="B42" s="63">
        <f>IF($N42="","",IF($O42="Sub","      ↳  "&amp;INDEX('Cronograma R. Normativo'!$C$5:$C$1000,$N42),INDEX('Cronograma R. Normativo'!$C$5:$C$1000,$N42)&amp;""))</f>
        <v/>
      </c>
      <c r="C42" s="78">
        <f>IF($N42="","",IF(INDEX('Cronograma R. Normativo'!$D$5:$D$1000,$N42)="","",INDEX('Cronograma R. Normativo'!$D$5:$D$1000,$N42)))</f>
        <v/>
      </c>
      <c r="D42" s="78">
        <f>IF($N42="","",IF(INDEX('Cronograma R. Normativo'!$E$5:$E$1000,$N42)="","",INDEX('Cronograma R. Normativo'!$E$5:$E$1000,$N42)))</f>
        <v/>
      </c>
      <c r="E42" s="55">
        <f>IF($N42="","",IF(NOT(ISNUMBER($D42)),"",IF($D42&lt;InicioCiclo,"Antes del ciclo",IF($D42&gt;=InicioCiclo+28,"Después del ciclo","Semana "&amp;(INT(($D42-InicioCiclo)/7)+1)))))</f>
        <v/>
      </c>
      <c r="F42" s="60">
        <f>IF($N42="","",IF($P42&gt;0,IF(1&lt;=SemanaActual,INDEX('Cronograma R. Normativo'!$AA$5:$AA$1000,$N42),""),IF(INDEX('Cronograma R. Normativo'!$H$5:$H$1000,$N42)="","",INDEX('Cronograma R. Normativo'!$H$5:$H$1000,$N42))))</f>
        <v/>
      </c>
      <c r="G42" s="60">
        <f>IF($N42="","",IF($P42&gt;0,IF(2&lt;=SemanaActual,INDEX('Cronograma R. Normativo'!$AB$5:$AB$1000,$N42),""),IF(INDEX('Cronograma R. Normativo'!$I$5:$I$1000,$N42)="","",INDEX('Cronograma R. Normativo'!$I$5:$I$1000,$N42))))</f>
        <v/>
      </c>
      <c r="H42" s="60">
        <f>IF($N42="","",IF($P42&gt;0,IF(3&lt;=SemanaActual,INDEX('Cronograma R. Normativo'!$AC$5:$AC$1000,$N42),""),IF(INDEX('Cronograma R. Normativo'!$J$5:$J$1000,$N42)="","",INDEX('Cronograma R. Normativo'!$J$5:$J$1000,$N42))))</f>
        <v/>
      </c>
      <c r="I42" s="60">
        <f>IF($N42="","",IF($P42&gt;0,IF(4&lt;=SemanaActual,INDEX('Cronograma R. Normativo'!$AD$5:$AD$1000,$N42),""),IF(INDEX('Cronograma R. Normativo'!$K$5:$K$1000,$N42)="","",INDEX('Cronograma R. Normativo'!$K$5:$K$1000,$N42))))</f>
        <v/>
      </c>
      <c r="J42" s="60">
        <f>IF($N42="","",INDEX('Cronograma R. Normativo'!$L$5:$L$1000,$N42))</f>
        <v/>
      </c>
      <c r="K42" s="55">
        <f>IF($N42="","",IF(N($J42)&gt;=1,"Completado",IF(AND(ISNUMBER($D42),$D42&lt;FechaRef),"Vencida",IF(N($J42)&gt;0,"En curso","Pendiente"))))</f>
        <v/>
      </c>
      <c r="L42" s="55">
        <f>IF($N42="","",INDEX('Cronograma R. Normativo'!$N$5:$N$1000,$N42)&amp;"")</f>
        <v/>
      </c>
      <c r="M42" s="63">
        <f>IF($N42="","",INDEX('Cronograma R. Normativo'!$O$5:$O$1000,$N42)&amp;"")</f>
        <v/>
      </c>
      <c r="N42">
        <f>IFERROR(MATCH(ROW()-4,rOrden_RN,0),"")</f>
        <v/>
      </c>
      <c r="O42">
        <f>IF($N42="","",INDEX('Cronograma R. Normativo'!$T$5:$T$1000,$N42))</f>
        <v/>
      </c>
      <c r="P42">
        <f>IF($N42="","",N(INDEX('Cronograma R. Normativo'!$U$5:$U$1000,$N42)))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5">
        <f>IF($N43="","",INDEX('Cronograma R. Normativo'!$A$5:$A$1000,$N43))</f>
        <v/>
      </c>
      <c r="B43" s="63">
        <f>IF($N43="","",IF($O43="Sub","      ↳  "&amp;INDEX('Cronograma R. Normativo'!$C$5:$C$1000,$N43),INDEX('Cronograma R. Normativo'!$C$5:$C$1000,$N43)&amp;""))</f>
        <v/>
      </c>
      <c r="C43" s="78">
        <f>IF($N43="","",IF(INDEX('Cronograma R. Normativo'!$D$5:$D$1000,$N43)="","",INDEX('Cronograma R. Normativo'!$D$5:$D$1000,$N43)))</f>
        <v/>
      </c>
      <c r="D43" s="78">
        <f>IF($N43="","",IF(INDEX('Cronograma R. Normativo'!$E$5:$E$1000,$N43)="","",INDEX('Cronograma R. Normativo'!$E$5:$E$1000,$N43)))</f>
        <v/>
      </c>
      <c r="E43" s="55">
        <f>IF($N43="","",IF(NOT(ISNUMBER($D43)),"",IF($D43&lt;InicioCiclo,"Antes del ciclo",IF($D43&gt;=InicioCiclo+28,"Después del ciclo","Semana "&amp;(INT(($D43-InicioCiclo)/7)+1)))))</f>
        <v/>
      </c>
      <c r="F43" s="60">
        <f>IF($N43="","",IF($P43&gt;0,IF(1&lt;=SemanaActual,INDEX('Cronograma R. Normativo'!$AA$5:$AA$1000,$N43),""),IF(INDEX('Cronograma R. Normativo'!$H$5:$H$1000,$N43)="","",INDEX('Cronograma R. Normativo'!$H$5:$H$1000,$N43))))</f>
        <v/>
      </c>
      <c r="G43" s="60">
        <f>IF($N43="","",IF($P43&gt;0,IF(2&lt;=SemanaActual,INDEX('Cronograma R. Normativo'!$AB$5:$AB$1000,$N43),""),IF(INDEX('Cronograma R. Normativo'!$I$5:$I$1000,$N43)="","",INDEX('Cronograma R. Normativo'!$I$5:$I$1000,$N43))))</f>
        <v/>
      </c>
      <c r="H43" s="60">
        <f>IF($N43="","",IF($P43&gt;0,IF(3&lt;=SemanaActual,INDEX('Cronograma R. Normativo'!$AC$5:$AC$1000,$N43),""),IF(INDEX('Cronograma R. Normativo'!$J$5:$J$1000,$N43)="","",INDEX('Cronograma R. Normativo'!$J$5:$J$1000,$N43))))</f>
        <v/>
      </c>
      <c r="I43" s="60">
        <f>IF($N43="","",IF($P43&gt;0,IF(4&lt;=SemanaActual,INDEX('Cronograma R. Normativo'!$AD$5:$AD$1000,$N43),""),IF(INDEX('Cronograma R. Normativo'!$K$5:$K$1000,$N43)="","",INDEX('Cronograma R. Normativo'!$K$5:$K$1000,$N43))))</f>
        <v/>
      </c>
      <c r="J43" s="60">
        <f>IF($N43="","",INDEX('Cronograma R. Normativo'!$L$5:$L$1000,$N43))</f>
        <v/>
      </c>
      <c r="K43" s="55">
        <f>IF($N43="","",IF(N($J43)&gt;=1,"Completado",IF(AND(ISNUMBER($D43),$D43&lt;FechaRef),"Vencida",IF(N($J43)&gt;0,"En curso","Pendiente"))))</f>
        <v/>
      </c>
      <c r="L43" s="55">
        <f>IF($N43="","",INDEX('Cronograma R. Normativo'!$N$5:$N$1000,$N43)&amp;"")</f>
        <v/>
      </c>
      <c r="M43" s="63">
        <f>IF($N43="","",INDEX('Cronograma R. Normativo'!$O$5:$O$1000,$N43)&amp;"")</f>
        <v/>
      </c>
      <c r="N43">
        <f>IFERROR(MATCH(ROW()-4,rOrden_RN,0),"")</f>
        <v/>
      </c>
      <c r="O43">
        <f>IF($N43="","",INDEX('Cronograma R. Normativo'!$T$5:$T$1000,$N43))</f>
        <v/>
      </c>
      <c r="P43">
        <f>IF($N43="","",N(INDEX('Cronograma R. Normativo'!$U$5:$U$1000,$N43)))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5">
        <f>IF($N44="","",INDEX('Cronograma R. Normativo'!$A$5:$A$1000,$N44))</f>
        <v/>
      </c>
      <c r="B44" s="63">
        <f>IF($N44="","",IF($O44="Sub","      ↳  "&amp;INDEX('Cronograma R. Normativo'!$C$5:$C$1000,$N44),INDEX('Cronograma R. Normativo'!$C$5:$C$1000,$N44)&amp;""))</f>
        <v/>
      </c>
      <c r="C44" s="78">
        <f>IF($N44="","",IF(INDEX('Cronograma R. Normativo'!$D$5:$D$1000,$N44)="","",INDEX('Cronograma R. Normativo'!$D$5:$D$1000,$N44)))</f>
        <v/>
      </c>
      <c r="D44" s="78">
        <f>IF($N44="","",IF(INDEX('Cronograma R. Normativo'!$E$5:$E$1000,$N44)="","",INDEX('Cronograma R. Normativo'!$E$5:$E$1000,$N44)))</f>
        <v/>
      </c>
      <c r="E44" s="55">
        <f>IF($N44="","",IF(NOT(ISNUMBER($D44)),"",IF($D44&lt;InicioCiclo,"Antes del ciclo",IF($D44&gt;=InicioCiclo+28,"Después del ciclo","Semana "&amp;(INT(($D44-InicioCiclo)/7)+1)))))</f>
        <v/>
      </c>
      <c r="F44" s="60">
        <f>IF($N44="","",IF($P44&gt;0,IF(1&lt;=SemanaActual,INDEX('Cronograma R. Normativo'!$AA$5:$AA$1000,$N44),""),IF(INDEX('Cronograma R. Normativo'!$H$5:$H$1000,$N44)="","",INDEX('Cronograma R. Normativo'!$H$5:$H$1000,$N44))))</f>
        <v/>
      </c>
      <c r="G44" s="60">
        <f>IF($N44="","",IF($P44&gt;0,IF(2&lt;=SemanaActual,INDEX('Cronograma R. Normativo'!$AB$5:$AB$1000,$N44),""),IF(INDEX('Cronograma R. Normativo'!$I$5:$I$1000,$N44)="","",INDEX('Cronograma R. Normativo'!$I$5:$I$1000,$N44))))</f>
        <v/>
      </c>
      <c r="H44" s="60">
        <f>IF($N44="","",IF($P44&gt;0,IF(3&lt;=SemanaActual,INDEX('Cronograma R. Normativo'!$AC$5:$AC$1000,$N44),""),IF(INDEX('Cronograma R. Normativo'!$J$5:$J$1000,$N44)="","",INDEX('Cronograma R. Normativo'!$J$5:$J$1000,$N44))))</f>
        <v/>
      </c>
      <c r="I44" s="60">
        <f>IF($N44="","",IF($P44&gt;0,IF(4&lt;=SemanaActual,INDEX('Cronograma R. Normativo'!$AD$5:$AD$1000,$N44),""),IF(INDEX('Cronograma R. Normativo'!$K$5:$K$1000,$N44)="","",INDEX('Cronograma R. Normativo'!$K$5:$K$1000,$N44))))</f>
        <v/>
      </c>
      <c r="J44" s="60">
        <f>IF($N44="","",INDEX('Cronograma R. Normativo'!$L$5:$L$1000,$N44))</f>
        <v/>
      </c>
      <c r="K44" s="55">
        <f>IF($N44="","",IF(N($J44)&gt;=1,"Completado",IF(AND(ISNUMBER($D44),$D44&lt;FechaRef),"Vencida",IF(N($J44)&gt;0,"En curso","Pendiente"))))</f>
        <v/>
      </c>
      <c r="L44" s="55">
        <f>IF($N44="","",INDEX('Cronograma R. Normativo'!$N$5:$N$1000,$N44)&amp;"")</f>
        <v/>
      </c>
      <c r="M44" s="63">
        <f>IF($N44="","",INDEX('Cronograma R. Normativo'!$O$5:$O$1000,$N44)&amp;"")</f>
        <v/>
      </c>
      <c r="N44">
        <f>IFERROR(MATCH(ROW()-4,rOrden_RN,0),"")</f>
        <v/>
      </c>
      <c r="O44">
        <f>IF($N44="","",INDEX('Cronograma R. Normativo'!$T$5:$T$1000,$N44))</f>
        <v/>
      </c>
      <c r="P44">
        <f>IF($N44="","",N(INDEX('Cronograma R. Normativo'!$U$5:$U$1000,$N44)))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5">
        <f>IF($N45="","",INDEX('Cronograma R. Normativo'!$A$5:$A$1000,$N45))</f>
        <v/>
      </c>
      <c r="B45" s="63">
        <f>IF($N45="","",IF($O45="Sub","      ↳  "&amp;INDEX('Cronograma R. Normativo'!$C$5:$C$1000,$N45),INDEX('Cronograma R. Normativo'!$C$5:$C$1000,$N45)&amp;""))</f>
        <v/>
      </c>
      <c r="C45" s="78">
        <f>IF($N45="","",IF(INDEX('Cronograma R. Normativo'!$D$5:$D$1000,$N45)="","",INDEX('Cronograma R. Normativo'!$D$5:$D$1000,$N45)))</f>
        <v/>
      </c>
      <c r="D45" s="78">
        <f>IF($N45="","",IF(INDEX('Cronograma R. Normativo'!$E$5:$E$1000,$N45)="","",INDEX('Cronograma R. Normativo'!$E$5:$E$1000,$N45)))</f>
        <v/>
      </c>
      <c r="E45" s="55">
        <f>IF($N45="","",IF(NOT(ISNUMBER($D45)),"",IF($D45&lt;InicioCiclo,"Antes del ciclo",IF($D45&gt;=InicioCiclo+28,"Después del ciclo","Semana "&amp;(INT(($D45-InicioCiclo)/7)+1)))))</f>
        <v/>
      </c>
      <c r="F45" s="60">
        <f>IF($N45="","",IF($P45&gt;0,IF(1&lt;=SemanaActual,INDEX('Cronograma R. Normativo'!$AA$5:$AA$1000,$N45),""),IF(INDEX('Cronograma R. Normativo'!$H$5:$H$1000,$N45)="","",INDEX('Cronograma R. Normativo'!$H$5:$H$1000,$N45))))</f>
        <v/>
      </c>
      <c r="G45" s="60">
        <f>IF($N45="","",IF($P45&gt;0,IF(2&lt;=SemanaActual,INDEX('Cronograma R. Normativo'!$AB$5:$AB$1000,$N45),""),IF(INDEX('Cronograma R. Normativo'!$I$5:$I$1000,$N45)="","",INDEX('Cronograma R. Normativo'!$I$5:$I$1000,$N45))))</f>
        <v/>
      </c>
      <c r="H45" s="60">
        <f>IF($N45="","",IF($P45&gt;0,IF(3&lt;=SemanaActual,INDEX('Cronograma R. Normativo'!$AC$5:$AC$1000,$N45),""),IF(INDEX('Cronograma R. Normativo'!$J$5:$J$1000,$N45)="","",INDEX('Cronograma R. Normativo'!$J$5:$J$1000,$N45))))</f>
        <v/>
      </c>
      <c r="I45" s="60">
        <f>IF($N45="","",IF($P45&gt;0,IF(4&lt;=SemanaActual,INDEX('Cronograma R. Normativo'!$AD$5:$AD$1000,$N45),""),IF(INDEX('Cronograma R. Normativo'!$K$5:$K$1000,$N45)="","",INDEX('Cronograma R. Normativo'!$K$5:$K$1000,$N45))))</f>
        <v/>
      </c>
      <c r="J45" s="60">
        <f>IF($N45="","",INDEX('Cronograma R. Normativo'!$L$5:$L$1000,$N45))</f>
        <v/>
      </c>
      <c r="K45" s="55">
        <f>IF($N45="","",IF(N($J45)&gt;=1,"Completado",IF(AND(ISNUMBER($D45),$D45&lt;FechaRef),"Vencida",IF(N($J45)&gt;0,"En curso","Pendiente"))))</f>
        <v/>
      </c>
      <c r="L45" s="55">
        <f>IF($N45="","",INDEX('Cronograma R. Normativo'!$N$5:$N$1000,$N45)&amp;"")</f>
        <v/>
      </c>
      <c r="M45" s="63">
        <f>IF($N45="","",INDEX('Cronograma R. Normativo'!$O$5:$O$1000,$N45)&amp;"")</f>
        <v/>
      </c>
      <c r="N45">
        <f>IFERROR(MATCH(ROW()-4,rOrden_RN,0),"")</f>
        <v/>
      </c>
      <c r="O45">
        <f>IF($N45="","",INDEX('Cronograma R. Normativo'!$T$5:$T$1000,$N45))</f>
        <v/>
      </c>
      <c r="P45">
        <f>IF($N45="","",N(INDEX('Cronograma R. Normativo'!$U$5:$U$1000,$N45)))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5">
        <f>IF($N46="","",INDEX('Cronograma R. Normativo'!$A$5:$A$1000,$N46))</f>
        <v/>
      </c>
      <c r="B46" s="63">
        <f>IF($N46="","",IF($O46="Sub","      ↳  "&amp;INDEX('Cronograma R. Normativo'!$C$5:$C$1000,$N46),INDEX('Cronograma R. Normativo'!$C$5:$C$1000,$N46)&amp;""))</f>
        <v/>
      </c>
      <c r="C46" s="78">
        <f>IF($N46="","",IF(INDEX('Cronograma R. Normativo'!$D$5:$D$1000,$N46)="","",INDEX('Cronograma R. Normativo'!$D$5:$D$1000,$N46)))</f>
        <v/>
      </c>
      <c r="D46" s="78">
        <f>IF($N46="","",IF(INDEX('Cronograma R. Normativo'!$E$5:$E$1000,$N46)="","",INDEX('Cronograma R. Normativo'!$E$5:$E$1000,$N46)))</f>
        <v/>
      </c>
      <c r="E46" s="55">
        <f>IF($N46="","",IF(NOT(ISNUMBER($D46)),"",IF($D46&lt;InicioCiclo,"Antes del ciclo",IF($D46&gt;=InicioCiclo+28,"Después del ciclo","Semana "&amp;(INT(($D46-InicioCiclo)/7)+1)))))</f>
        <v/>
      </c>
      <c r="F46" s="60">
        <f>IF($N46="","",IF($P46&gt;0,IF(1&lt;=SemanaActual,INDEX('Cronograma R. Normativo'!$AA$5:$AA$1000,$N46),""),IF(INDEX('Cronograma R. Normativo'!$H$5:$H$1000,$N46)="","",INDEX('Cronograma R. Normativo'!$H$5:$H$1000,$N46))))</f>
        <v/>
      </c>
      <c r="G46" s="60">
        <f>IF($N46="","",IF($P46&gt;0,IF(2&lt;=SemanaActual,INDEX('Cronograma R. Normativo'!$AB$5:$AB$1000,$N46),""),IF(INDEX('Cronograma R. Normativo'!$I$5:$I$1000,$N46)="","",INDEX('Cronograma R. Normativo'!$I$5:$I$1000,$N46))))</f>
        <v/>
      </c>
      <c r="H46" s="60">
        <f>IF($N46="","",IF($P46&gt;0,IF(3&lt;=SemanaActual,INDEX('Cronograma R. Normativo'!$AC$5:$AC$1000,$N46),""),IF(INDEX('Cronograma R. Normativo'!$J$5:$J$1000,$N46)="","",INDEX('Cronograma R. Normativo'!$J$5:$J$1000,$N46))))</f>
        <v/>
      </c>
      <c r="I46" s="60">
        <f>IF($N46="","",IF($P46&gt;0,IF(4&lt;=SemanaActual,INDEX('Cronograma R. Normativo'!$AD$5:$AD$1000,$N46),""),IF(INDEX('Cronograma R. Normativo'!$K$5:$K$1000,$N46)="","",INDEX('Cronograma R. Normativo'!$K$5:$K$1000,$N46))))</f>
        <v/>
      </c>
      <c r="J46" s="60">
        <f>IF($N46="","",INDEX('Cronograma R. Normativo'!$L$5:$L$1000,$N46))</f>
        <v/>
      </c>
      <c r="K46" s="55">
        <f>IF($N46="","",IF(N($J46)&gt;=1,"Completado",IF(AND(ISNUMBER($D46),$D46&lt;FechaRef),"Vencida",IF(N($J46)&gt;0,"En curso","Pendiente"))))</f>
        <v/>
      </c>
      <c r="L46" s="55">
        <f>IF($N46="","",INDEX('Cronograma R. Normativo'!$N$5:$N$1000,$N46)&amp;"")</f>
        <v/>
      </c>
      <c r="M46" s="63">
        <f>IF($N46="","",INDEX('Cronograma R. Normativo'!$O$5:$O$1000,$N46)&amp;"")</f>
        <v/>
      </c>
      <c r="N46">
        <f>IFERROR(MATCH(ROW()-4,rOrden_RN,0),"")</f>
        <v/>
      </c>
      <c r="O46">
        <f>IF($N46="","",INDEX('Cronograma R. Normativo'!$T$5:$T$1000,$N46))</f>
        <v/>
      </c>
      <c r="P46">
        <f>IF($N46="","",N(INDEX('Cronograma R. Normativo'!$U$5:$U$1000,$N46)))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5">
        <f>IF($N47="","",INDEX('Cronograma R. Normativo'!$A$5:$A$1000,$N47))</f>
        <v/>
      </c>
      <c r="B47" s="63">
        <f>IF($N47="","",IF($O47="Sub","      ↳  "&amp;INDEX('Cronograma R. Normativo'!$C$5:$C$1000,$N47),INDEX('Cronograma R. Normativo'!$C$5:$C$1000,$N47)&amp;""))</f>
        <v/>
      </c>
      <c r="C47" s="78">
        <f>IF($N47="","",IF(INDEX('Cronograma R. Normativo'!$D$5:$D$1000,$N47)="","",INDEX('Cronograma R. Normativo'!$D$5:$D$1000,$N47)))</f>
        <v/>
      </c>
      <c r="D47" s="78">
        <f>IF($N47="","",IF(INDEX('Cronograma R. Normativo'!$E$5:$E$1000,$N47)="","",INDEX('Cronograma R. Normativo'!$E$5:$E$1000,$N47)))</f>
        <v/>
      </c>
      <c r="E47" s="55">
        <f>IF($N47="","",IF(NOT(ISNUMBER($D47)),"",IF($D47&lt;InicioCiclo,"Antes del ciclo",IF($D47&gt;=InicioCiclo+28,"Después del ciclo","Semana "&amp;(INT(($D47-InicioCiclo)/7)+1)))))</f>
        <v/>
      </c>
      <c r="F47" s="60">
        <f>IF($N47="","",IF($P47&gt;0,IF(1&lt;=SemanaActual,INDEX('Cronograma R. Normativo'!$AA$5:$AA$1000,$N47),""),IF(INDEX('Cronograma R. Normativo'!$H$5:$H$1000,$N47)="","",INDEX('Cronograma R. Normativo'!$H$5:$H$1000,$N47))))</f>
        <v/>
      </c>
      <c r="G47" s="60">
        <f>IF($N47="","",IF($P47&gt;0,IF(2&lt;=SemanaActual,INDEX('Cronograma R. Normativo'!$AB$5:$AB$1000,$N47),""),IF(INDEX('Cronograma R. Normativo'!$I$5:$I$1000,$N47)="","",INDEX('Cronograma R. Normativo'!$I$5:$I$1000,$N47))))</f>
        <v/>
      </c>
      <c r="H47" s="60">
        <f>IF($N47="","",IF($P47&gt;0,IF(3&lt;=SemanaActual,INDEX('Cronograma R. Normativo'!$AC$5:$AC$1000,$N47),""),IF(INDEX('Cronograma R. Normativo'!$J$5:$J$1000,$N47)="","",INDEX('Cronograma R. Normativo'!$J$5:$J$1000,$N47))))</f>
        <v/>
      </c>
      <c r="I47" s="60">
        <f>IF($N47="","",IF($P47&gt;0,IF(4&lt;=SemanaActual,INDEX('Cronograma R. Normativo'!$AD$5:$AD$1000,$N47),""),IF(INDEX('Cronograma R. Normativo'!$K$5:$K$1000,$N47)="","",INDEX('Cronograma R. Normativo'!$K$5:$K$1000,$N47))))</f>
        <v/>
      </c>
      <c r="J47" s="60">
        <f>IF($N47="","",INDEX('Cronograma R. Normativo'!$L$5:$L$1000,$N47))</f>
        <v/>
      </c>
      <c r="K47" s="55">
        <f>IF($N47="","",IF(N($J47)&gt;=1,"Completado",IF(AND(ISNUMBER($D47),$D47&lt;FechaRef),"Vencida",IF(N($J47)&gt;0,"En curso","Pendiente"))))</f>
        <v/>
      </c>
      <c r="L47" s="55">
        <f>IF($N47="","",INDEX('Cronograma R. Normativo'!$N$5:$N$1000,$N47)&amp;"")</f>
        <v/>
      </c>
      <c r="M47" s="63">
        <f>IF($N47="","",INDEX('Cronograma R. Normativo'!$O$5:$O$1000,$N47)&amp;"")</f>
        <v/>
      </c>
      <c r="N47">
        <f>IFERROR(MATCH(ROW()-4,rOrden_RN,0),"")</f>
        <v/>
      </c>
      <c r="O47">
        <f>IF($N47="","",INDEX('Cronograma R. Normativo'!$T$5:$T$1000,$N47))</f>
        <v/>
      </c>
      <c r="P47">
        <f>IF($N47="","",N(INDEX('Cronograma R. Normativo'!$U$5:$U$1000,$N47)))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5">
        <f>IF($N48="","",INDEX('Cronograma R. Normativo'!$A$5:$A$1000,$N48))</f>
        <v/>
      </c>
      <c r="B48" s="63">
        <f>IF($N48="","",IF($O48="Sub","      ↳  "&amp;INDEX('Cronograma R. Normativo'!$C$5:$C$1000,$N48),INDEX('Cronograma R. Normativo'!$C$5:$C$1000,$N48)&amp;""))</f>
        <v/>
      </c>
      <c r="C48" s="78">
        <f>IF($N48="","",IF(INDEX('Cronograma R. Normativo'!$D$5:$D$1000,$N48)="","",INDEX('Cronograma R. Normativo'!$D$5:$D$1000,$N48)))</f>
        <v/>
      </c>
      <c r="D48" s="78">
        <f>IF($N48="","",IF(INDEX('Cronograma R. Normativo'!$E$5:$E$1000,$N48)="","",INDEX('Cronograma R. Normativo'!$E$5:$E$1000,$N48)))</f>
        <v/>
      </c>
      <c r="E48" s="55">
        <f>IF($N48="","",IF(NOT(ISNUMBER($D48)),"",IF($D48&lt;InicioCiclo,"Antes del ciclo",IF($D48&gt;=InicioCiclo+28,"Después del ciclo","Semana "&amp;(INT(($D48-InicioCiclo)/7)+1)))))</f>
        <v/>
      </c>
      <c r="F48" s="60">
        <f>IF($N48="","",IF($P48&gt;0,IF(1&lt;=SemanaActual,INDEX('Cronograma R. Normativo'!$AA$5:$AA$1000,$N48),""),IF(INDEX('Cronograma R. Normativo'!$H$5:$H$1000,$N48)="","",INDEX('Cronograma R. Normativo'!$H$5:$H$1000,$N48))))</f>
        <v/>
      </c>
      <c r="G48" s="60">
        <f>IF($N48="","",IF($P48&gt;0,IF(2&lt;=SemanaActual,INDEX('Cronograma R. Normativo'!$AB$5:$AB$1000,$N48),""),IF(INDEX('Cronograma R. Normativo'!$I$5:$I$1000,$N48)="","",INDEX('Cronograma R. Normativo'!$I$5:$I$1000,$N48))))</f>
        <v/>
      </c>
      <c r="H48" s="60">
        <f>IF($N48="","",IF($P48&gt;0,IF(3&lt;=SemanaActual,INDEX('Cronograma R. Normativo'!$AC$5:$AC$1000,$N48),""),IF(INDEX('Cronograma R. Normativo'!$J$5:$J$1000,$N48)="","",INDEX('Cronograma R. Normativo'!$J$5:$J$1000,$N48))))</f>
        <v/>
      </c>
      <c r="I48" s="60">
        <f>IF($N48="","",IF($P48&gt;0,IF(4&lt;=SemanaActual,INDEX('Cronograma R. Normativo'!$AD$5:$AD$1000,$N48),""),IF(INDEX('Cronograma R. Normativo'!$K$5:$K$1000,$N48)="","",INDEX('Cronograma R. Normativo'!$K$5:$K$1000,$N48))))</f>
        <v/>
      </c>
      <c r="J48" s="60">
        <f>IF($N48="","",INDEX('Cronograma R. Normativo'!$L$5:$L$1000,$N48))</f>
        <v/>
      </c>
      <c r="K48" s="55">
        <f>IF($N48="","",IF(N($J48)&gt;=1,"Completado",IF(AND(ISNUMBER($D48),$D48&lt;FechaRef),"Vencida",IF(N($J48)&gt;0,"En curso","Pendiente"))))</f>
        <v/>
      </c>
      <c r="L48" s="55">
        <f>IF($N48="","",INDEX('Cronograma R. Normativo'!$N$5:$N$1000,$N48)&amp;"")</f>
        <v/>
      </c>
      <c r="M48" s="63">
        <f>IF($N48="","",INDEX('Cronograma R. Normativo'!$O$5:$O$1000,$N48)&amp;"")</f>
        <v/>
      </c>
      <c r="N48">
        <f>IFERROR(MATCH(ROW()-4,rOrden_RN,0),"")</f>
        <v/>
      </c>
      <c r="O48">
        <f>IF($N48="","",INDEX('Cronograma R. Normativo'!$T$5:$T$1000,$N48))</f>
        <v/>
      </c>
      <c r="P48">
        <f>IF($N48="","",N(INDEX('Cronograma R. Normativo'!$U$5:$U$1000,$N48)))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5">
        <f>IF($N49="","",INDEX('Cronograma R. Normativo'!$A$5:$A$1000,$N49))</f>
        <v/>
      </c>
      <c r="B49" s="63">
        <f>IF($N49="","",IF($O49="Sub","      ↳  "&amp;INDEX('Cronograma R. Normativo'!$C$5:$C$1000,$N49),INDEX('Cronograma R. Normativo'!$C$5:$C$1000,$N49)&amp;""))</f>
        <v/>
      </c>
      <c r="C49" s="78">
        <f>IF($N49="","",IF(INDEX('Cronograma R. Normativo'!$D$5:$D$1000,$N49)="","",INDEX('Cronograma R. Normativo'!$D$5:$D$1000,$N49)))</f>
        <v/>
      </c>
      <c r="D49" s="78">
        <f>IF($N49="","",IF(INDEX('Cronograma R. Normativo'!$E$5:$E$1000,$N49)="","",INDEX('Cronograma R. Normativo'!$E$5:$E$1000,$N49)))</f>
        <v/>
      </c>
      <c r="E49" s="55">
        <f>IF($N49="","",IF(NOT(ISNUMBER($D49)),"",IF($D49&lt;InicioCiclo,"Antes del ciclo",IF($D49&gt;=InicioCiclo+28,"Después del ciclo","Semana "&amp;(INT(($D49-InicioCiclo)/7)+1)))))</f>
        <v/>
      </c>
      <c r="F49" s="60">
        <f>IF($N49="","",IF($P49&gt;0,IF(1&lt;=SemanaActual,INDEX('Cronograma R. Normativo'!$AA$5:$AA$1000,$N49),""),IF(INDEX('Cronograma R. Normativo'!$H$5:$H$1000,$N49)="","",INDEX('Cronograma R. Normativo'!$H$5:$H$1000,$N49))))</f>
        <v/>
      </c>
      <c r="G49" s="60">
        <f>IF($N49="","",IF($P49&gt;0,IF(2&lt;=SemanaActual,INDEX('Cronograma R. Normativo'!$AB$5:$AB$1000,$N49),""),IF(INDEX('Cronograma R. Normativo'!$I$5:$I$1000,$N49)="","",INDEX('Cronograma R. Normativo'!$I$5:$I$1000,$N49))))</f>
        <v/>
      </c>
      <c r="H49" s="60">
        <f>IF($N49="","",IF($P49&gt;0,IF(3&lt;=SemanaActual,INDEX('Cronograma R. Normativo'!$AC$5:$AC$1000,$N49),""),IF(INDEX('Cronograma R. Normativo'!$J$5:$J$1000,$N49)="","",INDEX('Cronograma R. Normativo'!$J$5:$J$1000,$N49))))</f>
        <v/>
      </c>
      <c r="I49" s="60">
        <f>IF($N49="","",IF($P49&gt;0,IF(4&lt;=SemanaActual,INDEX('Cronograma R. Normativo'!$AD$5:$AD$1000,$N49),""),IF(INDEX('Cronograma R. Normativo'!$K$5:$K$1000,$N49)="","",INDEX('Cronograma R. Normativo'!$K$5:$K$1000,$N49))))</f>
        <v/>
      </c>
      <c r="J49" s="60">
        <f>IF($N49="","",INDEX('Cronograma R. Normativo'!$L$5:$L$1000,$N49))</f>
        <v/>
      </c>
      <c r="K49" s="55">
        <f>IF($N49="","",IF(N($J49)&gt;=1,"Completado",IF(AND(ISNUMBER($D49),$D49&lt;FechaRef),"Vencida",IF(N($J49)&gt;0,"En curso","Pendiente"))))</f>
        <v/>
      </c>
      <c r="L49" s="55">
        <f>IF($N49="","",INDEX('Cronograma R. Normativo'!$N$5:$N$1000,$N49)&amp;"")</f>
        <v/>
      </c>
      <c r="M49" s="63">
        <f>IF($N49="","",INDEX('Cronograma R. Normativo'!$O$5:$O$1000,$N49)&amp;"")</f>
        <v/>
      </c>
      <c r="N49">
        <f>IFERROR(MATCH(ROW()-4,rOrden_RN,0),"")</f>
        <v/>
      </c>
      <c r="O49">
        <f>IF($N49="","",INDEX('Cronograma R. Normativo'!$T$5:$T$1000,$N49))</f>
        <v/>
      </c>
      <c r="P49">
        <f>IF($N49="","",N(INDEX('Cronograma R. Normativo'!$U$5:$U$1000,$N49)))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5">
        <f>IF($N50="","",INDEX('Cronograma R. Normativo'!$A$5:$A$1000,$N50))</f>
        <v/>
      </c>
      <c r="B50" s="63">
        <f>IF($N50="","",IF($O50="Sub","      ↳  "&amp;INDEX('Cronograma R. Normativo'!$C$5:$C$1000,$N50),INDEX('Cronograma R. Normativo'!$C$5:$C$1000,$N50)&amp;""))</f>
        <v/>
      </c>
      <c r="C50" s="78">
        <f>IF($N50="","",IF(INDEX('Cronograma R. Normativo'!$D$5:$D$1000,$N50)="","",INDEX('Cronograma R. Normativo'!$D$5:$D$1000,$N50)))</f>
        <v/>
      </c>
      <c r="D50" s="78">
        <f>IF($N50="","",IF(INDEX('Cronograma R. Normativo'!$E$5:$E$1000,$N50)="","",INDEX('Cronograma R. Normativo'!$E$5:$E$1000,$N50)))</f>
        <v/>
      </c>
      <c r="E50" s="55">
        <f>IF($N50="","",IF(NOT(ISNUMBER($D50)),"",IF($D50&lt;InicioCiclo,"Antes del ciclo",IF($D50&gt;=InicioCiclo+28,"Después del ciclo","Semana "&amp;(INT(($D50-InicioCiclo)/7)+1)))))</f>
        <v/>
      </c>
      <c r="F50" s="60">
        <f>IF($N50="","",IF($P50&gt;0,IF(1&lt;=SemanaActual,INDEX('Cronograma R. Normativo'!$AA$5:$AA$1000,$N50),""),IF(INDEX('Cronograma R. Normativo'!$H$5:$H$1000,$N50)="","",INDEX('Cronograma R. Normativo'!$H$5:$H$1000,$N50))))</f>
        <v/>
      </c>
      <c r="G50" s="60">
        <f>IF($N50="","",IF($P50&gt;0,IF(2&lt;=SemanaActual,INDEX('Cronograma R. Normativo'!$AB$5:$AB$1000,$N50),""),IF(INDEX('Cronograma R. Normativo'!$I$5:$I$1000,$N50)="","",INDEX('Cronograma R. Normativo'!$I$5:$I$1000,$N50))))</f>
        <v/>
      </c>
      <c r="H50" s="60">
        <f>IF($N50="","",IF($P50&gt;0,IF(3&lt;=SemanaActual,INDEX('Cronograma R. Normativo'!$AC$5:$AC$1000,$N50),""),IF(INDEX('Cronograma R. Normativo'!$J$5:$J$1000,$N50)="","",INDEX('Cronograma R. Normativo'!$J$5:$J$1000,$N50))))</f>
        <v/>
      </c>
      <c r="I50" s="60">
        <f>IF($N50="","",IF($P50&gt;0,IF(4&lt;=SemanaActual,INDEX('Cronograma R. Normativo'!$AD$5:$AD$1000,$N50),""),IF(INDEX('Cronograma R. Normativo'!$K$5:$K$1000,$N50)="","",INDEX('Cronograma R. Normativo'!$K$5:$K$1000,$N50))))</f>
        <v/>
      </c>
      <c r="J50" s="60">
        <f>IF($N50="","",INDEX('Cronograma R. Normativo'!$L$5:$L$1000,$N50))</f>
        <v/>
      </c>
      <c r="K50" s="55">
        <f>IF($N50="","",IF(N($J50)&gt;=1,"Completado",IF(AND(ISNUMBER($D50),$D50&lt;FechaRef),"Vencida",IF(N($J50)&gt;0,"En curso","Pendiente"))))</f>
        <v/>
      </c>
      <c r="L50" s="55">
        <f>IF($N50="","",INDEX('Cronograma R. Normativo'!$N$5:$N$1000,$N50)&amp;"")</f>
        <v/>
      </c>
      <c r="M50" s="63">
        <f>IF($N50="","",INDEX('Cronograma R. Normativo'!$O$5:$O$1000,$N50)&amp;"")</f>
        <v/>
      </c>
      <c r="N50">
        <f>IFERROR(MATCH(ROW()-4,rOrden_RN,0),"")</f>
        <v/>
      </c>
      <c r="O50">
        <f>IF($N50="","",INDEX('Cronograma R. Normativo'!$T$5:$T$1000,$N50))</f>
        <v/>
      </c>
      <c r="P50">
        <f>IF($N50="","",N(INDEX('Cronograma R. Normativo'!$U$5:$U$1000,$N50)))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5">
        <f>IF($N51="","",INDEX('Cronograma R. Normativo'!$A$5:$A$1000,$N51))</f>
        <v/>
      </c>
      <c r="B51" s="63">
        <f>IF($N51="","",IF($O51="Sub","      ↳  "&amp;INDEX('Cronograma R. Normativo'!$C$5:$C$1000,$N51),INDEX('Cronograma R. Normativo'!$C$5:$C$1000,$N51)&amp;""))</f>
        <v/>
      </c>
      <c r="C51" s="78">
        <f>IF($N51="","",IF(INDEX('Cronograma R. Normativo'!$D$5:$D$1000,$N51)="","",INDEX('Cronograma R. Normativo'!$D$5:$D$1000,$N51)))</f>
        <v/>
      </c>
      <c r="D51" s="78">
        <f>IF($N51="","",IF(INDEX('Cronograma R. Normativo'!$E$5:$E$1000,$N51)="","",INDEX('Cronograma R. Normativo'!$E$5:$E$1000,$N51)))</f>
        <v/>
      </c>
      <c r="E51" s="55">
        <f>IF($N51="","",IF(NOT(ISNUMBER($D51)),"",IF($D51&lt;InicioCiclo,"Antes del ciclo",IF($D51&gt;=InicioCiclo+28,"Después del ciclo","Semana "&amp;(INT(($D51-InicioCiclo)/7)+1)))))</f>
        <v/>
      </c>
      <c r="F51" s="60">
        <f>IF($N51="","",IF($P51&gt;0,IF(1&lt;=SemanaActual,INDEX('Cronograma R. Normativo'!$AA$5:$AA$1000,$N51),""),IF(INDEX('Cronograma R. Normativo'!$H$5:$H$1000,$N51)="","",INDEX('Cronograma R. Normativo'!$H$5:$H$1000,$N51))))</f>
        <v/>
      </c>
      <c r="G51" s="60">
        <f>IF($N51="","",IF($P51&gt;0,IF(2&lt;=SemanaActual,INDEX('Cronograma R. Normativo'!$AB$5:$AB$1000,$N51),""),IF(INDEX('Cronograma R. Normativo'!$I$5:$I$1000,$N51)="","",INDEX('Cronograma R. Normativo'!$I$5:$I$1000,$N51))))</f>
        <v/>
      </c>
      <c r="H51" s="60">
        <f>IF($N51="","",IF($P51&gt;0,IF(3&lt;=SemanaActual,INDEX('Cronograma R. Normativo'!$AC$5:$AC$1000,$N51),""),IF(INDEX('Cronograma R. Normativo'!$J$5:$J$1000,$N51)="","",INDEX('Cronograma R. Normativo'!$J$5:$J$1000,$N51))))</f>
        <v/>
      </c>
      <c r="I51" s="60">
        <f>IF($N51="","",IF($P51&gt;0,IF(4&lt;=SemanaActual,INDEX('Cronograma R. Normativo'!$AD$5:$AD$1000,$N51),""),IF(INDEX('Cronograma R. Normativo'!$K$5:$K$1000,$N51)="","",INDEX('Cronograma R. Normativo'!$K$5:$K$1000,$N51))))</f>
        <v/>
      </c>
      <c r="J51" s="60">
        <f>IF($N51="","",INDEX('Cronograma R. Normativo'!$L$5:$L$1000,$N51))</f>
        <v/>
      </c>
      <c r="K51" s="55">
        <f>IF($N51="","",IF(N($J51)&gt;=1,"Completado",IF(AND(ISNUMBER($D51),$D51&lt;FechaRef),"Vencida",IF(N($J51)&gt;0,"En curso","Pendiente"))))</f>
        <v/>
      </c>
      <c r="L51" s="55">
        <f>IF($N51="","",INDEX('Cronograma R. Normativo'!$N$5:$N$1000,$N51)&amp;"")</f>
        <v/>
      </c>
      <c r="M51" s="63">
        <f>IF($N51="","",INDEX('Cronograma R. Normativo'!$O$5:$O$1000,$N51)&amp;"")</f>
        <v/>
      </c>
      <c r="N51">
        <f>IFERROR(MATCH(ROW()-4,rOrden_RN,0),"")</f>
        <v/>
      </c>
      <c r="O51">
        <f>IF($N51="","",INDEX('Cronograma R. Normativo'!$T$5:$T$1000,$N51))</f>
        <v/>
      </c>
      <c r="P51">
        <f>IF($N51="","",N(INDEX('Cronograma R. Normativo'!$U$5:$U$1000,$N51)))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5">
        <f>IF($N52="","",INDEX('Cronograma R. Normativo'!$A$5:$A$1000,$N52))</f>
        <v/>
      </c>
      <c r="B52" s="63">
        <f>IF($N52="","",IF($O52="Sub","      ↳  "&amp;INDEX('Cronograma R. Normativo'!$C$5:$C$1000,$N52),INDEX('Cronograma R. Normativo'!$C$5:$C$1000,$N52)&amp;""))</f>
        <v/>
      </c>
      <c r="C52" s="78">
        <f>IF($N52="","",IF(INDEX('Cronograma R. Normativo'!$D$5:$D$1000,$N52)="","",INDEX('Cronograma R. Normativo'!$D$5:$D$1000,$N52)))</f>
        <v/>
      </c>
      <c r="D52" s="78">
        <f>IF($N52="","",IF(INDEX('Cronograma R. Normativo'!$E$5:$E$1000,$N52)="","",INDEX('Cronograma R. Normativo'!$E$5:$E$1000,$N52)))</f>
        <v/>
      </c>
      <c r="E52" s="55">
        <f>IF($N52="","",IF(NOT(ISNUMBER($D52)),"",IF($D52&lt;InicioCiclo,"Antes del ciclo",IF($D52&gt;=InicioCiclo+28,"Después del ciclo","Semana "&amp;(INT(($D52-InicioCiclo)/7)+1)))))</f>
        <v/>
      </c>
      <c r="F52" s="60">
        <f>IF($N52="","",IF($P52&gt;0,IF(1&lt;=SemanaActual,INDEX('Cronograma R. Normativo'!$AA$5:$AA$1000,$N52),""),IF(INDEX('Cronograma R. Normativo'!$H$5:$H$1000,$N52)="","",INDEX('Cronograma R. Normativo'!$H$5:$H$1000,$N52))))</f>
        <v/>
      </c>
      <c r="G52" s="60">
        <f>IF($N52="","",IF($P52&gt;0,IF(2&lt;=SemanaActual,INDEX('Cronograma R. Normativo'!$AB$5:$AB$1000,$N52),""),IF(INDEX('Cronograma R. Normativo'!$I$5:$I$1000,$N52)="","",INDEX('Cronograma R. Normativo'!$I$5:$I$1000,$N52))))</f>
        <v/>
      </c>
      <c r="H52" s="60">
        <f>IF($N52="","",IF($P52&gt;0,IF(3&lt;=SemanaActual,INDEX('Cronograma R. Normativo'!$AC$5:$AC$1000,$N52),""),IF(INDEX('Cronograma R. Normativo'!$J$5:$J$1000,$N52)="","",INDEX('Cronograma R. Normativo'!$J$5:$J$1000,$N52))))</f>
        <v/>
      </c>
      <c r="I52" s="60">
        <f>IF($N52="","",IF($P52&gt;0,IF(4&lt;=SemanaActual,INDEX('Cronograma R. Normativo'!$AD$5:$AD$1000,$N52),""),IF(INDEX('Cronograma R. Normativo'!$K$5:$K$1000,$N52)="","",INDEX('Cronograma R. Normativo'!$K$5:$K$1000,$N52))))</f>
        <v/>
      </c>
      <c r="J52" s="60">
        <f>IF($N52="","",INDEX('Cronograma R. Normativo'!$L$5:$L$1000,$N52))</f>
        <v/>
      </c>
      <c r="K52" s="55">
        <f>IF($N52="","",IF(N($J52)&gt;=1,"Completado",IF(AND(ISNUMBER($D52),$D52&lt;FechaRef),"Vencida",IF(N($J52)&gt;0,"En curso","Pendiente"))))</f>
        <v/>
      </c>
      <c r="L52" s="55">
        <f>IF($N52="","",INDEX('Cronograma R. Normativo'!$N$5:$N$1000,$N52)&amp;"")</f>
        <v/>
      </c>
      <c r="M52" s="63">
        <f>IF($N52="","",INDEX('Cronograma R. Normativo'!$O$5:$O$1000,$N52)&amp;"")</f>
        <v/>
      </c>
      <c r="N52">
        <f>IFERROR(MATCH(ROW()-4,rOrden_RN,0),"")</f>
        <v/>
      </c>
      <c r="O52">
        <f>IF($N52="","",INDEX('Cronograma R. Normativo'!$T$5:$T$1000,$N52))</f>
        <v/>
      </c>
      <c r="P52">
        <f>IF($N52="","",N(INDEX('Cronograma R. Normativo'!$U$5:$U$1000,$N52)))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5">
        <f>IF($N53="","",INDEX('Cronograma R. Normativo'!$A$5:$A$1000,$N53))</f>
        <v/>
      </c>
      <c r="B53" s="63">
        <f>IF($N53="","",IF($O53="Sub","      ↳  "&amp;INDEX('Cronograma R. Normativo'!$C$5:$C$1000,$N53),INDEX('Cronograma R. Normativo'!$C$5:$C$1000,$N53)&amp;""))</f>
        <v/>
      </c>
      <c r="C53" s="78">
        <f>IF($N53="","",IF(INDEX('Cronograma R. Normativo'!$D$5:$D$1000,$N53)="","",INDEX('Cronograma R. Normativo'!$D$5:$D$1000,$N53)))</f>
        <v/>
      </c>
      <c r="D53" s="78">
        <f>IF($N53="","",IF(INDEX('Cronograma R. Normativo'!$E$5:$E$1000,$N53)="","",INDEX('Cronograma R. Normativo'!$E$5:$E$1000,$N53)))</f>
        <v/>
      </c>
      <c r="E53" s="55">
        <f>IF($N53="","",IF(NOT(ISNUMBER($D53)),"",IF($D53&lt;InicioCiclo,"Antes del ciclo",IF($D53&gt;=InicioCiclo+28,"Después del ciclo","Semana "&amp;(INT(($D53-InicioCiclo)/7)+1)))))</f>
        <v/>
      </c>
      <c r="F53" s="60">
        <f>IF($N53="","",IF($P53&gt;0,IF(1&lt;=SemanaActual,INDEX('Cronograma R. Normativo'!$AA$5:$AA$1000,$N53),""),IF(INDEX('Cronograma R. Normativo'!$H$5:$H$1000,$N53)="","",INDEX('Cronograma R. Normativo'!$H$5:$H$1000,$N53))))</f>
        <v/>
      </c>
      <c r="G53" s="60">
        <f>IF($N53="","",IF($P53&gt;0,IF(2&lt;=SemanaActual,INDEX('Cronograma R. Normativo'!$AB$5:$AB$1000,$N53),""),IF(INDEX('Cronograma R. Normativo'!$I$5:$I$1000,$N53)="","",INDEX('Cronograma R. Normativo'!$I$5:$I$1000,$N53))))</f>
        <v/>
      </c>
      <c r="H53" s="60">
        <f>IF($N53="","",IF($P53&gt;0,IF(3&lt;=SemanaActual,INDEX('Cronograma R. Normativo'!$AC$5:$AC$1000,$N53),""),IF(INDEX('Cronograma R. Normativo'!$J$5:$J$1000,$N53)="","",INDEX('Cronograma R. Normativo'!$J$5:$J$1000,$N53))))</f>
        <v/>
      </c>
      <c r="I53" s="60">
        <f>IF($N53="","",IF($P53&gt;0,IF(4&lt;=SemanaActual,INDEX('Cronograma R. Normativo'!$AD$5:$AD$1000,$N53),""),IF(INDEX('Cronograma R. Normativo'!$K$5:$K$1000,$N53)="","",INDEX('Cronograma R. Normativo'!$K$5:$K$1000,$N53))))</f>
        <v/>
      </c>
      <c r="J53" s="60">
        <f>IF($N53="","",INDEX('Cronograma R. Normativo'!$L$5:$L$1000,$N53))</f>
        <v/>
      </c>
      <c r="K53" s="55">
        <f>IF($N53="","",IF(N($J53)&gt;=1,"Completado",IF(AND(ISNUMBER($D53),$D53&lt;FechaRef),"Vencida",IF(N($J53)&gt;0,"En curso","Pendiente"))))</f>
        <v/>
      </c>
      <c r="L53" s="55">
        <f>IF($N53="","",INDEX('Cronograma R. Normativo'!$N$5:$N$1000,$N53)&amp;"")</f>
        <v/>
      </c>
      <c r="M53" s="63">
        <f>IF($N53="","",INDEX('Cronograma R. Normativo'!$O$5:$O$1000,$N53)&amp;"")</f>
        <v/>
      </c>
      <c r="N53">
        <f>IFERROR(MATCH(ROW()-4,rOrden_RN,0),"")</f>
        <v/>
      </c>
      <c r="O53">
        <f>IF($N53="","",INDEX('Cronograma R. Normativo'!$T$5:$T$1000,$N53))</f>
        <v/>
      </c>
      <c r="P53">
        <f>IF($N53="","",N(INDEX('Cronograma R. Normativo'!$U$5:$U$1000,$N53)))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5">
        <f>IF($N54="","",INDEX('Cronograma R. Normativo'!$A$5:$A$1000,$N54))</f>
        <v/>
      </c>
      <c r="B54" s="63">
        <f>IF($N54="","",IF($O54="Sub","      ↳  "&amp;INDEX('Cronograma R. Normativo'!$C$5:$C$1000,$N54),INDEX('Cronograma R. Normativo'!$C$5:$C$1000,$N54)&amp;""))</f>
        <v/>
      </c>
      <c r="C54" s="78">
        <f>IF($N54="","",IF(INDEX('Cronograma R. Normativo'!$D$5:$D$1000,$N54)="","",INDEX('Cronograma R. Normativo'!$D$5:$D$1000,$N54)))</f>
        <v/>
      </c>
      <c r="D54" s="78">
        <f>IF($N54="","",IF(INDEX('Cronograma R. Normativo'!$E$5:$E$1000,$N54)="","",INDEX('Cronograma R. Normativo'!$E$5:$E$1000,$N54)))</f>
        <v/>
      </c>
      <c r="E54" s="55">
        <f>IF($N54="","",IF(NOT(ISNUMBER($D54)),"",IF($D54&lt;InicioCiclo,"Antes del ciclo",IF($D54&gt;=InicioCiclo+28,"Después del ciclo","Semana "&amp;(INT(($D54-InicioCiclo)/7)+1)))))</f>
        <v/>
      </c>
      <c r="F54" s="60">
        <f>IF($N54="","",IF($P54&gt;0,IF(1&lt;=SemanaActual,INDEX('Cronograma R. Normativo'!$AA$5:$AA$1000,$N54),""),IF(INDEX('Cronograma R. Normativo'!$H$5:$H$1000,$N54)="","",INDEX('Cronograma R. Normativo'!$H$5:$H$1000,$N54))))</f>
        <v/>
      </c>
      <c r="G54" s="60">
        <f>IF($N54="","",IF($P54&gt;0,IF(2&lt;=SemanaActual,INDEX('Cronograma R. Normativo'!$AB$5:$AB$1000,$N54),""),IF(INDEX('Cronograma R. Normativo'!$I$5:$I$1000,$N54)="","",INDEX('Cronograma R. Normativo'!$I$5:$I$1000,$N54))))</f>
        <v/>
      </c>
      <c r="H54" s="60">
        <f>IF($N54="","",IF($P54&gt;0,IF(3&lt;=SemanaActual,INDEX('Cronograma R. Normativo'!$AC$5:$AC$1000,$N54),""),IF(INDEX('Cronograma R. Normativo'!$J$5:$J$1000,$N54)="","",INDEX('Cronograma R. Normativo'!$J$5:$J$1000,$N54))))</f>
        <v/>
      </c>
      <c r="I54" s="60">
        <f>IF($N54="","",IF($P54&gt;0,IF(4&lt;=SemanaActual,INDEX('Cronograma R. Normativo'!$AD$5:$AD$1000,$N54),""),IF(INDEX('Cronograma R. Normativo'!$K$5:$K$1000,$N54)="","",INDEX('Cronograma R. Normativo'!$K$5:$K$1000,$N54))))</f>
        <v/>
      </c>
      <c r="J54" s="60">
        <f>IF($N54="","",INDEX('Cronograma R. Normativo'!$L$5:$L$1000,$N54))</f>
        <v/>
      </c>
      <c r="K54" s="55">
        <f>IF($N54="","",IF(N($J54)&gt;=1,"Completado",IF(AND(ISNUMBER($D54),$D54&lt;FechaRef),"Vencida",IF(N($J54)&gt;0,"En curso","Pendiente"))))</f>
        <v/>
      </c>
      <c r="L54" s="55">
        <f>IF($N54="","",INDEX('Cronograma R. Normativo'!$N$5:$N$1000,$N54)&amp;"")</f>
        <v/>
      </c>
      <c r="M54" s="63">
        <f>IF($N54="","",INDEX('Cronograma R. Normativo'!$O$5:$O$1000,$N54)&amp;"")</f>
        <v/>
      </c>
      <c r="N54">
        <f>IFERROR(MATCH(ROW()-4,rOrden_RN,0),"")</f>
        <v/>
      </c>
      <c r="O54">
        <f>IF($N54="","",INDEX('Cronograma R. Normativo'!$T$5:$T$1000,$N54))</f>
        <v/>
      </c>
      <c r="P54">
        <f>IF($N54="","",N(INDEX('Cronograma R. Normativo'!$U$5:$U$1000,$N54)))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5">
        <f>IF($N55="","",INDEX('Cronograma R. Normativo'!$A$5:$A$1000,$N55))</f>
        <v/>
      </c>
      <c r="B55" s="63">
        <f>IF($N55="","",IF($O55="Sub","      ↳  "&amp;INDEX('Cronograma R. Normativo'!$C$5:$C$1000,$N55),INDEX('Cronograma R. Normativo'!$C$5:$C$1000,$N55)&amp;""))</f>
        <v/>
      </c>
      <c r="C55" s="78">
        <f>IF($N55="","",IF(INDEX('Cronograma R. Normativo'!$D$5:$D$1000,$N55)="","",INDEX('Cronograma R. Normativo'!$D$5:$D$1000,$N55)))</f>
        <v/>
      </c>
      <c r="D55" s="78">
        <f>IF($N55="","",IF(INDEX('Cronograma R. Normativo'!$E$5:$E$1000,$N55)="","",INDEX('Cronograma R. Normativo'!$E$5:$E$1000,$N55)))</f>
        <v/>
      </c>
      <c r="E55" s="55">
        <f>IF($N55="","",IF(NOT(ISNUMBER($D55)),"",IF($D55&lt;InicioCiclo,"Antes del ciclo",IF($D55&gt;=InicioCiclo+28,"Después del ciclo","Semana "&amp;(INT(($D55-InicioCiclo)/7)+1)))))</f>
        <v/>
      </c>
      <c r="F55" s="60">
        <f>IF($N55="","",IF($P55&gt;0,IF(1&lt;=SemanaActual,INDEX('Cronograma R. Normativo'!$AA$5:$AA$1000,$N55),""),IF(INDEX('Cronograma R. Normativo'!$H$5:$H$1000,$N55)="","",INDEX('Cronograma R. Normativo'!$H$5:$H$1000,$N55))))</f>
        <v/>
      </c>
      <c r="G55" s="60">
        <f>IF($N55="","",IF($P55&gt;0,IF(2&lt;=SemanaActual,INDEX('Cronograma R. Normativo'!$AB$5:$AB$1000,$N55),""),IF(INDEX('Cronograma R. Normativo'!$I$5:$I$1000,$N55)="","",INDEX('Cronograma R. Normativo'!$I$5:$I$1000,$N55))))</f>
        <v/>
      </c>
      <c r="H55" s="60">
        <f>IF($N55="","",IF($P55&gt;0,IF(3&lt;=SemanaActual,INDEX('Cronograma R. Normativo'!$AC$5:$AC$1000,$N55),""),IF(INDEX('Cronograma R. Normativo'!$J$5:$J$1000,$N55)="","",INDEX('Cronograma R. Normativo'!$J$5:$J$1000,$N55))))</f>
        <v/>
      </c>
      <c r="I55" s="60">
        <f>IF($N55="","",IF($P55&gt;0,IF(4&lt;=SemanaActual,INDEX('Cronograma R. Normativo'!$AD$5:$AD$1000,$N55),""),IF(INDEX('Cronograma R. Normativo'!$K$5:$K$1000,$N55)="","",INDEX('Cronograma R. Normativo'!$K$5:$K$1000,$N55))))</f>
        <v/>
      </c>
      <c r="J55" s="60">
        <f>IF($N55="","",INDEX('Cronograma R. Normativo'!$L$5:$L$1000,$N55))</f>
        <v/>
      </c>
      <c r="K55" s="55">
        <f>IF($N55="","",IF(N($J55)&gt;=1,"Completado",IF(AND(ISNUMBER($D55),$D55&lt;FechaRef),"Vencida",IF(N($J55)&gt;0,"En curso","Pendiente"))))</f>
        <v/>
      </c>
      <c r="L55" s="55">
        <f>IF($N55="","",INDEX('Cronograma R. Normativo'!$N$5:$N$1000,$N55)&amp;"")</f>
        <v/>
      </c>
      <c r="M55" s="63">
        <f>IF($N55="","",INDEX('Cronograma R. Normativo'!$O$5:$O$1000,$N55)&amp;"")</f>
        <v/>
      </c>
      <c r="N55">
        <f>IFERROR(MATCH(ROW()-4,rOrden_RN,0),"")</f>
        <v/>
      </c>
      <c r="O55">
        <f>IF($N55="","",INDEX('Cronograma R. Normativo'!$T$5:$T$1000,$N55))</f>
        <v/>
      </c>
      <c r="P55">
        <f>IF($N55="","",N(INDEX('Cronograma R. Normativo'!$U$5:$U$1000,$N55)))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5">
        <f>IF($N56="","",INDEX('Cronograma R. Normativo'!$A$5:$A$1000,$N56))</f>
        <v/>
      </c>
      <c r="B56" s="63">
        <f>IF($N56="","",IF($O56="Sub","      ↳  "&amp;INDEX('Cronograma R. Normativo'!$C$5:$C$1000,$N56),INDEX('Cronograma R. Normativo'!$C$5:$C$1000,$N56)&amp;""))</f>
        <v/>
      </c>
      <c r="C56" s="78">
        <f>IF($N56="","",IF(INDEX('Cronograma R. Normativo'!$D$5:$D$1000,$N56)="","",INDEX('Cronograma R. Normativo'!$D$5:$D$1000,$N56)))</f>
        <v/>
      </c>
      <c r="D56" s="78">
        <f>IF($N56="","",IF(INDEX('Cronograma R. Normativo'!$E$5:$E$1000,$N56)="","",INDEX('Cronograma R. Normativo'!$E$5:$E$1000,$N56)))</f>
        <v/>
      </c>
      <c r="E56" s="55">
        <f>IF($N56="","",IF(NOT(ISNUMBER($D56)),"",IF($D56&lt;InicioCiclo,"Antes del ciclo",IF($D56&gt;=InicioCiclo+28,"Después del ciclo","Semana "&amp;(INT(($D56-InicioCiclo)/7)+1)))))</f>
        <v/>
      </c>
      <c r="F56" s="60">
        <f>IF($N56="","",IF($P56&gt;0,IF(1&lt;=SemanaActual,INDEX('Cronograma R. Normativo'!$AA$5:$AA$1000,$N56),""),IF(INDEX('Cronograma R. Normativo'!$H$5:$H$1000,$N56)="","",INDEX('Cronograma R. Normativo'!$H$5:$H$1000,$N56))))</f>
        <v/>
      </c>
      <c r="G56" s="60">
        <f>IF($N56="","",IF($P56&gt;0,IF(2&lt;=SemanaActual,INDEX('Cronograma R. Normativo'!$AB$5:$AB$1000,$N56),""),IF(INDEX('Cronograma R. Normativo'!$I$5:$I$1000,$N56)="","",INDEX('Cronograma R. Normativo'!$I$5:$I$1000,$N56))))</f>
        <v/>
      </c>
      <c r="H56" s="60">
        <f>IF($N56="","",IF($P56&gt;0,IF(3&lt;=SemanaActual,INDEX('Cronograma R. Normativo'!$AC$5:$AC$1000,$N56),""),IF(INDEX('Cronograma R. Normativo'!$J$5:$J$1000,$N56)="","",INDEX('Cronograma R. Normativo'!$J$5:$J$1000,$N56))))</f>
        <v/>
      </c>
      <c r="I56" s="60">
        <f>IF($N56="","",IF($P56&gt;0,IF(4&lt;=SemanaActual,INDEX('Cronograma R. Normativo'!$AD$5:$AD$1000,$N56),""),IF(INDEX('Cronograma R. Normativo'!$K$5:$K$1000,$N56)="","",INDEX('Cronograma R. Normativo'!$K$5:$K$1000,$N56))))</f>
        <v/>
      </c>
      <c r="J56" s="60">
        <f>IF($N56="","",INDEX('Cronograma R. Normativo'!$L$5:$L$1000,$N56))</f>
        <v/>
      </c>
      <c r="K56" s="55">
        <f>IF($N56="","",IF(N($J56)&gt;=1,"Completado",IF(AND(ISNUMBER($D56),$D56&lt;FechaRef),"Vencida",IF(N($J56)&gt;0,"En curso","Pendiente"))))</f>
        <v/>
      </c>
      <c r="L56" s="55">
        <f>IF($N56="","",INDEX('Cronograma R. Normativo'!$N$5:$N$1000,$N56)&amp;"")</f>
        <v/>
      </c>
      <c r="M56" s="63">
        <f>IF($N56="","",INDEX('Cronograma R. Normativo'!$O$5:$O$1000,$N56)&amp;"")</f>
        <v/>
      </c>
      <c r="N56">
        <f>IFERROR(MATCH(ROW()-4,rOrden_RN,0),"")</f>
        <v/>
      </c>
      <c r="O56">
        <f>IF($N56="","",INDEX('Cronograma R. Normativo'!$T$5:$T$1000,$N56))</f>
        <v/>
      </c>
      <c r="P56">
        <f>IF($N56="","",N(INDEX('Cronograma R. Normativo'!$U$5:$U$1000,$N56)))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5">
        <f>IF($N57="","",INDEX('Cronograma R. Normativo'!$A$5:$A$1000,$N57))</f>
        <v/>
      </c>
      <c r="B57" s="63">
        <f>IF($N57="","",IF($O57="Sub","      ↳  "&amp;INDEX('Cronograma R. Normativo'!$C$5:$C$1000,$N57),INDEX('Cronograma R. Normativo'!$C$5:$C$1000,$N57)&amp;""))</f>
        <v/>
      </c>
      <c r="C57" s="78">
        <f>IF($N57="","",IF(INDEX('Cronograma R. Normativo'!$D$5:$D$1000,$N57)="","",INDEX('Cronograma R. Normativo'!$D$5:$D$1000,$N57)))</f>
        <v/>
      </c>
      <c r="D57" s="78">
        <f>IF($N57="","",IF(INDEX('Cronograma R. Normativo'!$E$5:$E$1000,$N57)="","",INDEX('Cronograma R. Normativo'!$E$5:$E$1000,$N57)))</f>
        <v/>
      </c>
      <c r="E57" s="55">
        <f>IF($N57="","",IF(NOT(ISNUMBER($D57)),"",IF($D57&lt;InicioCiclo,"Antes del ciclo",IF($D57&gt;=InicioCiclo+28,"Después del ciclo","Semana "&amp;(INT(($D57-InicioCiclo)/7)+1)))))</f>
        <v/>
      </c>
      <c r="F57" s="60">
        <f>IF($N57="","",IF($P57&gt;0,IF(1&lt;=SemanaActual,INDEX('Cronograma R. Normativo'!$AA$5:$AA$1000,$N57),""),IF(INDEX('Cronograma R. Normativo'!$H$5:$H$1000,$N57)="","",INDEX('Cronograma R. Normativo'!$H$5:$H$1000,$N57))))</f>
        <v/>
      </c>
      <c r="G57" s="60">
        <f>IF($N57="","",IF($P57&gt;0,IF(2&lt;=SemanaActual,INDEX('Cronograma R. Normativo'!$AB$5:$AB$1000,$N57),""),IF(INDEX('Cronograma R. Normativo'!$I$5:$I$1000,$N57)="","",INDEX('Cronograma R. Normativo'!$I$5:$I$1000,$N57))))</f>
        <v/>
      </c>
      <c r="H57" s="60">
        <f>IF($N57="","",IF($P57&gt;0,IF(3&lt;=SemanaActual,INDEX('Cronograma R. Normativo'!$AC$5:$AC$1000,$N57),""),IF(INDEX('Cronograma R. Normativo'!$J$5:$J$1000,$N57)="","",INDEX('Cronograma R. Normativo'!$J$5:$J$1000,$N57))))</f>
        <v/>
      </c>
      <c r="I57" s="60">
        <f>IF($N57="","",IF($P57&gt;0,IF(4&lt;=SemanaActual,INDEX('Cronograma R. Normativo'!$AD$5:$AD$1000,$N57),""),IF(INDEX('Cronograma R. Normativo'!$K$5:$K$1000,$N57)="","",INDEX('Cronograma R. Normativo'!$K$5:$K$1000,$N57))))</f>
        <v/>
      </c>
      <c r="J57" s="60">
        <f>IF($N57="","",INDEX('Cronograma R. Normativo'!$L$5:$L$1000,$N57))</f>
        <v/>
      </c>
      <c r="K57" s="55">
        <f>IF($N57="","",IF(N($J57)&gt;=1,"Completado",IF(AND(ISNUMBER($D57),$D57&lt;FechaRef),"Vencida",IF(N($J57)&gt;0,"En curso","Pendiente"))))</f>
        <v/>
      </c>
      <c r="L57" s="55">
        <f>IF($N57="","",INDEX('Cronograma R. Normativo'!$N$5:$N$1000,$N57)&amp;"")</f>
        <v/>
      </c>
      <c r="M57" s="63">
        <f>IF($N57="","",INDEX('Cronograma R. Normativo'!$O$5:$O$1000,$N57)&amp;"")</f>
        <v/>
      </c>
      <c r="N57">
        <f>IFERROR(MATCH(ROW()-4,rOrden_RN,0),"")</f>
        <v/>
      </c>
      <c r="O57">
        <f>IF($N57="","",INDEX('Cronograma R. Normativo'!$T$5:$T$1000,$N57))</f>
        <v/>
      </c>
      <c r="P57">
        <f>IF($N57="","",N(INDEX('Cronograma R. Normativo'!$U$5:$U$1000,$N57)))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5">
        <f>IF($N58="","",INDEX('Cronograma R. Normativo'!$A$5:$A$1000,$N58))</f>
        <v/>
      </c>
      <c r="B58" s="63">
        <f>IF($N58="","",IF($O58="Sub","      ↳  "&amp;INDEX('Cronograma R. Normativo'!$C$5:$C$1000,$N58),INDEX('Cronograma R. Normativo'!$C$5:$C$1000,$N58)&amp;""))</f>
        <v/>
      </c>
      <c r="C58" s="78">
        <f>IF($N58="","",IF(INDEX('Cronograma R. Normativo'!$D$5:$D$1000,$N58)="","",INDEX('Cronograma R. Normativo'!$D$5:$D$1000,$N58)))</f>
        <v/>
      </c>
      <c r="D58" s="78">
        <f>IF($N58="","",IF(INDEX('Cronograma R. Normativo'!$E$5:$E$1000,$N58)="","",INDEX('Cronograma R. Normativo'!$E$5:$E$1000,$N58)))</f>
        <v/>
      </c>
      <c r="E58" s="55">
        <f>IF($N58="","",IF(NOT(ISNUMBER($D58)),"",IF($D58&lt;InicioCiclo,"Antes del ciclo",IF($D58&gt;=InicioCiclo+28,"Después del ciclo","Semana "&amp;(INT(($D58-InicioCiclo)/7)+1)))))</f>
        <v/>
      </c>
      <c r="F58" s="60">
        <f>IF($N58="","",IF($P58&gt;0,IF(1&lt;=SemanaActual,INDEX('Cronograma R. Normativo'!$AA$5:$AA$1000,$N58),""),IF(INDEX('Cronograma R. Normativo'!$H$5:$H$1000,$N58)="","",INDEX('Cronograma R. Normativo'!$H$5:$H$1000,$N58))))</f>
        <v/>
      </c>
      <c r="G58" s="60">
        <f>IF($N58="","",IF($P58&gt;0,IF(2&lt;=SemanaActual,INDEX('Cronograma R. Normativo'!$AB$5:$AB$1000,$N58),""),IF(INDEX('Cronograma R. Normativo'!$I$5:$I$1000,$N58)="","",INDEX('Cronograma R. Normativo'!$I$5:$I$1000,$N58))))</f>
        <v/>
      </c>
      <c r="H58" s="60">
        <f>IF($N58="","",IF($P58&gt;0,IF(3&lt;=SemanaActual,INDEX('Cronograma R. Normativo'!$AC$5:$AC$1000,$N58),""),IF(INDEX('Cronograma R. Normativo'!$J$5:$J$1000,$N58)="","",INDEX('Cronograma R. Normativo'!$J$5:$J$1000,$N58))))</f>
        <v/>
      </c>
      <c r="I58" s="60">
        <f>IF($N58="","",IF($P58&gt;0,IF(4&lt;=SemanaActual,INDEX('Cronograma R. Normativo'!$AD$5:$AD$1000,$N58),""),IF(INDEX('Cronograma R. Normativo'!$K$5:$K$1000,$N58)="","",INDEX('Cronograma R. Normativo'!$K$5:$K$1000,$N58))))</f>
        <v/>
      </c>
      <c r="J58" s="60">
        <f>IF($N58="","",INDEX('Cronograma R. Normativo'!$L$5:$L$1000,$N58))</f>
        <v/>
      </c>
      <c r="K58" s="55">
        <f>IF($N58="","",IF(N($J58)&gt;=1,"Completado",IF(AND(ISNUMBER($D58),$D58&lt;FechaRef),"Vencida",IF(N($J58)&gt;0,"En curso","Pendiente"))))</f>
        <v/>
      </c>
      <c r="L58" s="55">
        <f>IF($N58="","",INDEX('Cronograma R. Normativo'!$N$5:$N$1000,$N58)&amp;"")</f>
        <v/>
      </c>
      <c r="M58" s="63">
        <f>IF($N58="","",INDEX('Cronograma R. Normativo'!$O$5:$O$1000,$N58)&amp;"")</f>
        <v/>
      </c>
      <c r="N58">
        <f>IFERROR(MATCH(ROW()-4,rOrden_RN,0),"")</f>
        <v/>
      </c>
      <c r="O58">
        <f>IF($N58="","",INDEX('Cronograma R. Normativo'!$T$5:$T$1000,$N58))</f>
        <v/>
      </c>
      <c r="P58">
        <f>IF($N58="","",N(INDEX('Cronograma R. Normativo'!$U$5:$U$1000,$N58)))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5">
        <f>IF($N59="","",INDEX('Cronograma R. Normativo'!$A$5:$A$1000,$N59))</f>
        <v/>
      </c>
      <c r="B59" s="63">
        <f>IF($N59="","",IF($O59="Sub","      ↳  "&amp;INDEX('Cronograma R. Normativo'!$C$5:$C$1000,$N59),INDEX('Cronograma R. Normativo'!$C$5:$C$1000,$N59)&amp;""))</f>
        <v/>
      </c>
      <c r="C59" s="78">
        <f>IF($N59="","",IF(INDEX('Cronograma R. Normativo'!$D$5:$D$1000,$N59)="","",INDEX('Cronograma R. Normativo'!$D$5:$D$1000,$N59)))</f>
        <v/>
      </c>
      <c r="D59" s="78">
        <f>IF($N59="","",IF(INDEX('Cronograma R. Normativo'!$E$5:$E$1000,$N59)="","",INDEX('Cronograma R. Normativo'!$E$5:$E$1000,$N59)))</f>
        <v/>
      </c>
      <c r="E59" s="55">
        <f>IF($N59="","",IF(NOT(ISNUMBER($D59)),"",IF($D59&lt;InicioCiclo,"Antes del ciclo",IF($D59&gt;=InicioCiclo+28,"Después del ciclo","Semana "&amp;(INT(($D59-InicioCiclo)/7)+1)))))</f>
        <v/>
      </c>
      <c r="F59" s="60">
        <f>IF($N59="","",IF($P59&gt;0,IF(1&lt;=SemanaActual,INDEX('Cronograma R. Normativo'!$AA$5:$AA$1000,$N59),""),IF(INDEX('Cronograma R. Normativo'!$H$5:$H$1000,$N59)="","",INDEX('Cronograma R. Normativo'!$H$5:$H$1000,$N59))))</f>
        <v/>
      </c>
      <c r="G59" s="60">
        <f>IF($N59="","",IF($P59&gt;0,IF(2&lt;=SemanaActual,INDEX('Cronograma R. Normativo'!$AB$5:$AB$1000,$N59),""),IF(INDEX('Cronograma R. Normativo'!$I$5:$I$1000,$N59)="","",INDEX('Cronograma R. Normativo'!$I$5:$I$1000,$N59))))</f>
        <v/>
      </c>
      <c r="H59" s="60">
        <f>IF($N59="","",IF($P59&gt;0,IF(3&lt;=SemanaActual,INDEX('Cronograma R. Normativo'!$AC$5:$AC$1000,$N59),""),IF(INDEX('Cronograma R. Normativo'!$J$5:$J$1000,$N59)="","",INDEX('Cronograma R. Normativo'!$J$5:$J$1000,$N59))))</f>
        <v/>
      </c>
      <c r="I59" s="60">
        <f>IF($N59="","",IF($P59&gt;0,IF(4&lt;=SemanaActual,INDEX('Cronograma R. Normativo'!$AD$5:$AD$1000,$N59),""),IF(INDEX('Cronograma R. Normativo'!$K$5:$K$1000,$N59)="","",INDEX('Cronograma R. Normativo'!$K$5:$K$1000,$N59))))</f>
        <v/>
      </c>
      <c r="J59" s="60">
        <f>IF($N59="","",INDEX('Cronograma R. Normativo'!$L$5:$L$1000,$N59))</f>
        <v/>
      </c>
      <c r="K59" s="55">
        <f>IF($N59="","",IF(N($J59)&gt;=1,"Completado",IF(AND(ISNUMBER($D59),$D59&lt;FechaRef),"Vencida",IF(N($J59)&gt;0,"En curso","Pendiente"))))</f>
        <v/>
      </c>
      <c r="L59" s="55">
        <f>IF($N59="","",INDEX('Cronograma R. Normativo'!$N$5:$N$1000,$N59)&amp;"")</f>
        <v/>
      </c>
      <c r="M59" s="63">
        <f>IF($N59="","",INDEX('Cronograma R. Normativo'!$O$5:$O$1000,$N59)&amp;"")</f>
        <v/>
      </c>
      <c r="N59">
        <f>IFERROR(MATCH(ROW()-4,rOrden_RN,0),"")</f>
        <v/>
      </c>
      <c r="O59">
        <f>IF($N59="","",INDEX('Cronograma R. Normativo'!$T$5:$T$1000,$N59))</f>
        <v/>
      </c>
      <c r="P59">
        <f>IF($N59="","",N(INDEX('Cronograma R. Normativo'!$U$5:$U$1000,$N59)))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5">
        <f>IF($N60="","",INDEX('Cronograma R. Normativo'!$A$5:$A$1000,$N60))</f>
        <v/>
      </c>
      <c r="B60" s="63">
        <f>IF($N60="","",IF($O60="Sub","      ↳  "&amp;INDEX('Cronograma R. Normativo'!$C$5:$C$1000,$N60),INDEX('Cronograma R. Normativo'!$C$5:$C$1000,$N60)&amp;""))</f>
        <v/>
      </c>
      <c r="C60" s="78">
        <f>IF($N60="","",IF(INDEX('Cronograma R. Normativo'!$D$5:$D$1000,$N60)="","",INDEX('Cronograma R. Normativo'!$D$5:$D$1000,$N60)))</f>
        <v/>
      </c>
      <c r="D60" s="78">
        <f>IF($N60="","",IF(INDEX('Cronograma R. Normativo'!$E$5:$E$1000,$N60)="","",INDEX('Cronograma R. Normativo'!$E$5:$E$1000,$N60)))</f>
        <v/>
      </c>
      <c r="E60" s="55">
        <f>IF($N60="","",IF(NOT(ISNUMBER($D60)),"",IF($D60&lt;InicioCiclo,"Antes del ciclo",IF($D60&gt;=InicioCiclo+28,"Después del ciclo","Semana "&amp;(INT(($D60-InicioCiclo)/7)+1)))))</f>
        <v/>
      </c>
      <c r="F60" s="60">
        <f>IF($N60="","",IF($P60&gt;0,IF(1&lt;=SemanaActual,INDEX('Cronograma R. Normativo'!$AA$5:$AA$1000,$N60),""),IF(INDEX('Cronograma R. Normativo'!$H$5:$H$1000,$N60)="","",INDEX('Cronograma R. Normativo'!$H$5:$H$1000,$N60))))</f>
        <v/>
      </c>
      <c r="G60" s="60">
        <f>IF($N60="","",IF($P60&gt;0,IF(2&lt;=SemanaActual,INDEX('Cronograma R. Normativo'!$AB$5:$AB$1000,$N60),""),IF(INDEX('Cronograma R. Normativo'!$I$5:$I$1000,$N60)="","",INDEX('Cronograma R. Normativo'!$I$5:$I$1000,$N60))))</f>
        <v/>
      </c>
      <c r="H60" s="60">
        <f>IF($N60="","",IF($P60&gt;0,IF(3&lt;=SemanaActual,INDEX('Cronograma R. Normativo'!$AC$5:$AC$1000,$N60),""),IF(INDEX('Cronograma R. Normativo'!$J$5:$J$1000,$N60)="","",INDEX('Cronograma R. Normativo'!$J$5:$J$1000,$N60))))</f>
        <v/>
      </c>
      <c r="I60" s="60">
        <f>IF($N60="","",IF($P60&gt;0,IF(4&lt;=SemanaActual,INDEX('Cronograma R. Normativo'!$AD$5:$AD$1000,$N60),""),IF(INDEX('Cronograma R. Normativo'!$K$5:$K$1000,$N60)="","",INDEX('Cronograma R. Normativo'!$K$5:$K$1000,$N60))))</f>
        <v/>
      </c>
      <c r="J60" s="60">
        <f>IF($N60="","",INDEX('Cronograma R. Normativo'!$L$5:$L$1000,$N60))</f>
        <v/>
      </c>
      <c r="K60" s="55">
        <f>IF($N60="","",IF(N($J60)&gt;=1,"Completado",IF(AND(ISNUMBER($D60),$D60&lt;FechaRef),"Vencida",IF(N($J60)&gt;0,"En curso","Pendiente"))))</f>
        <v/>
      </c>
      <c r="L60" s="55">
        <f>IF($N60="","",INDEX('Cronograma R. Normativo'!$N$5:$N$1000,$N60)&amp;"")</f>
        <v/>
      </c>
      <c r="M60" s="63">
        <f>IF($N60="","",INDEX('Cronograma R. Normativo'!$O$5:$O$1000,$N60)&amp;"")</f>
        <v/>
      </c>
      <c r="N60">
        <f>IFERROR(MATCH(ROW()-4,rOrden_RN,0),"")</f>
        <v/>
      </c>
      <c r="O60">
        <f>IF($N60="","",INDEX('Cronograma R. Normativo'!$T$5:$T$1000,$N60))</f>
        <v/>
      </c>
      <c r="P60">
        <f>IF($N60="","",N(INDEX('Cronograma R. Normativo'!$U$5:$U$1000,$N60)))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5">
        <f>IF($N61="","",INDEX('Cronograma R. Normativo'!$A$5:$A$1000,$N61))</f>
        <v/>
      </c>
      <c r="B61" s="63">
        <f>IF($N61="","",IF($O61="Sub","      ↳  "&amp;INDEX('Cronograma R. Normativo'!$C$5:$C$1000,$N61),INDEX('Cronograma R. Normativo'!$C$5:$C$1000,$N61)&amp;""))</f>
        <v/>
      </c>
      <c r="C61" s="78">
        <f>IF($N61="","",IF(INDEX('Cronograma R. Normativo'!$D$5:$D$1000,$N61)="","",INDEX('Cronograma R. Normativo'!$D$5:$D$1000,$N61)))</f>
        <v/>
      </c>
      <c r="D61" s="78">
        <f>IF($N61="","",IF(INDEX('Cronograma R. Normativo'!$E$5:$E$1000,$N61)="","",INDEX('Cronograma R. Normativo'!$E$5:$E$1000,$N61)))</f>
        <v/>
      </c>
      <c r="E61" s="55">
        <f>IF($N61="","",IF(NOT(ISNUMBER($D61)),"",IF($D61&lt;InicioCiclo,"Antes del ciclo",IF($D61&gt;=InicioCiclo+28,"Después del ciclo","Semana "&amp;(INT(($D61-InicioCiclo)/7)+1)))))</f>
        <v/>
      </c>
      <c r="F61" s="60">
        <f>IF($N61="","",IF($P61&gt;0,IF(1&lt;=SemanaActual,INDEX('Cronograma R. Normativo'!$AA$5:$AA$1000,$N61),""),IF(INDEX('Cronograma R. Normativo'!$H$5:$H$1000,$N61)="","",INDEX('Cronograma R. Normativo'!$H$5:$H$1000,$N61))))</f>
        <v/>
      </c>
      <c r="G61" s="60">
        <f>IF($N61="","",IF($P61&gt;0,IF(2&lt;=SemanaActual,INDEX('Cronograma R. Normativo'!$AB$5:$AB$1000,$N61),""),IF(INDEX('Cronograma R. Normativo'!$I$5:$I$1000,$N61)="","",INDEX('Cronograma R. Normativo'!$I$5:$I$1000,$N61))))</f>
        <v/>
      </c>
      <c r="H61" s="60">
        <f>IF($N61="","",IF($P61&gt;0,IF(3&lt;=SemanaActual,INDEX('Cronograma R. Normativo'!$AC$5:$AC$1000,$N61),""),IF(INDEX('Cronograma R. Normativo'!$J$5:$J$1000,$N61)="","",INDEX('Cronograma R. Normativo'!$J$5:$J$1000,$N61))))</f>
        <v/>
      </c>
      <c r="I61" s="60">
        <f>IF($N61="","",IF($P61&gt;0,IF(4&lt;=SemanaActual,INDEX('Cronograma R. Normativo'!$AD$5:$AD$1000,$N61),""),IF(INDEX('Cronograma R. Normativo'!$K$5:$K$1000,$N61)="","",INDEX('Cronograma R. Normativo'!$K$5:$K$1000,$N61))))</f>
        <v/>
      </c>
      <c r="J61" s="60">
        <f>IF($N61="","",INDEX('Cronograma R. Normativo'!$L$5:$L$1000,$N61))</f>
        <v/>
      </c>
      <c r="K61" s="55">
        <f>IF($N61="","",IF(N($J61)&gt;=1,"Completado",IF(AND(ISNUMBER($D61),$D61&lt;FechaRef),"Vencida",IF(N($J61)&gt;0,"En curso","Pendiente"))))</f>
        <v/>
      </c>
      <c r="L61" s="55">
        <f>IF($N61="","",INDEX('Cronograma R. Normativo'!$N$5:$N$1000,$N61)&amp;"")</f>
        <v/>
      </c>
      <c r="M61" s="63">
        <f>IF($N61="","",INDEX('Cronograma R. Normativo'!$O$5:$O$1000,$N61)&amp;"")</f>
        <v/>
      </c>
      <c r="N61">
        <f>IFERROR(MATCH(ROW()-4,rOrden_RN,0),"")</f>
        <v/>
      </c>
      <c r="O61">
        <f>IF($N61="","",INDEX('Cronograma R. Normativo'!$T$5:$T$1000,$N61))</f>
        <v/>
      </c>
      <c r="P61">
        <f>IF($N61="","",N(INDEX('Cronograma R. Normativo'!$U$5:$U$1000,$N61)))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5">
        <f>IF($N62="","",INDEX('Cronograma R. Normativo'!$A$5:$A$1000,$N62))</f>
        <v/>
      </c>
      <c r="B62" s="63">
        <f>IF($N62="","",IF($O62="Sub","      ↳  "&amp;INDEX('Cronograma R. Normativo'!$C$5:$C$1000,$N62),INDEX('Cronograma R. Normativo'!$C$5:$C$1000,$N62)&amp;""))</f>
        <v/>
      </c>
      <c r="C62" s="78">
        <f>IF($N62="","",IF(INDEX('Cronograma R. Normativo'!$D$5:$D$1000,$N62)="","",INDEX('Cronograma R. Normativo'!$D$5:$D$1000,$N62)))</f>
        <v/>
      </c>
      <c r="D62" s="78">
        <f>IF($N62="","",IF(INDEX('Cronograma R. Normativo'!$E$5:$E$1000,$N62)="","",INDEX('Cronograma R. Normativo'!$E$5:$E$1000,$N62)))</f>
        <v/>
      </c>
      <c r="E62" s="55">
        <f>IF($N62="","",IF(NOT(ISNUMBER($D62)),"",IF($D62&lt;InicioCiclo,"Antes del ciclo",IF($D62&gt;=InicioCiclo+28,"Después del ciclo","Semana "&amp;(INT(($D62-InicioCiclo)/7)+1)))))</f>
        <v/>
      </c>
      <c r="F62" s="60">
        <f>IF($N62="","",IF($P62&gt;0,IF(1&lt;=SemanaActual,INDEX('Cronograma R. Normativo'!$AA$5:$AA$1000,$N62),""),IF(INDEX('Cronograma R. Normativo'!$H$5:$H$1000,$N62)="","",INDEX('Cronograma R. Normativo'!$H$5:$H$1000,$N62))))</f>
        <v/>
      </c>
      <c r="G62" s="60">
        <f>IF($N62="","",IF($P62&gt;0,IF(2&lt;=SemanaActual,INDEX('Cronograma R. Normativo'!$AB$5:$AB$1000,$N62),""),IF(INDEX('Cronograma R. Normativo'!$I$5:$I$1000,$N62)="","",INDEX('Cronograma R. Normativo'!$I$5:$I$1000,$N62))))</f>
        <v/>
      </c>
      <c r="H62" s="60">
        <f>IF($N62="","",IF($P62&gt;0,IF(3&lt;=SemanaActual,INDEX('Cronograma R. Normativo'!$AC$5:$AC$1000,$N62),""),IF(INDEX('Cronograma R. Normativo'!$J$5:$J$1000,$N62)="","",INDEX('Cronograma R. Normativo'!$J$5:$J$1000,$N62))))</f>
        <v/>
      </c>
      <c r="I62" s="60">
        <f>IF($N62="","",IF($P62&gt;0,IF(4&lt;=SemanaActual,INDEX('Cronograma R. Normativo'!$AD$5:$AD$1000,$N62),""),IF(INDEX('Cronograma R. Normativo'!$K$5:$K$1000,$N62)="","",INDEX('Cronograma R. Normativo'!$K$5:$K$1000,$N62))))</f>
        <v/>
      </c>
      <c r="J62" s="60">
        <f>IF($N62="","",INDEX('Cronograma R. Normativo'!$L$5:$L$1000,$N62))</f>
        <v/>
      </c>
      <c r="K62" s="55">
        <f>IF($N62="","",IF(N($J62)&gt;=1,"Completado",IF(AND(ISNUMBER($D62),$D62&lt;FechaRef),"Vencida",IF(N($J62)&gt;0,"En curso","Pendiente"))))</f>
        <v/>
      </c>
      <c r="L62" s="55">
        <f>IF($N62="","",INDEX('Cronograma R. Normativo'!$N$5:$N$1000,$N62)&amp;"")</f>
        <v/>
      </c>
      <c r="M62" s="63">
        <f>IF($N62="","",INDEX('Cronograma R. Normativo'!$O$5:$O$1000,$N62)&amp;"")</f>
        <v/>
      </c>
      <c r="N62">
        <f>IFERROR(MATCH(ROW()-4,rOrden_RN,0),"")</f>
        <v/>
      </c>
      <c r="O62">
        <f>IF($N62="","",INDEX('Cronograma R. Normativo'!$T$5:$T$1000,$N62))</f>
        <v/>
      </c>
      <c r="P62">
        <f>IF($N62="","",N(INDEX('Cronograma R. Normativo'!$U$5:$U$1000,$N62)))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5">
        <f>IF($N63="","",INDEX('Cronograma R. Normativo'!$A$5:$A$1000,$N63))</f>
        <v/>
      </c>
      <c r="B63" s="63">
        <f>IF($N63="","",IF($O63="Sub","      ↳  "&amp;INDEX('Cronograma R. Normativo'!$C$5:$C$1000,$N63),INDEX('Cronograma R. Normativo'!$C$5:$C$1000,$N63)&amp;""))</f>
        <v/>
      </c>
      <c r="C63" s="78">
        <f>IF($N63="","",IF(INDEX('Cronograma R. Normativo'!$D$5:$D$1000,$N63)="","",INDEX('Cronograma R. Normativo'!$D$5:$D$1000,$N63)))</f>
        <v/>
      </c>
      <c r="D63" s="78">
        <f>IF($N63="","",IF(INDEX('Cronograma R. Normativo'!$E$5:$E$1000,$N63)="","",INDEX('Cronograma R. Normativo'!$E$5:$E$1000,$N63)))</f>
        <v/>
      </c>
      <c r="E63" s="55">
        <f>IF($N63="","",IF(NOT(ISNUMBER($D63)),"",IF($D63&lt;InicioCiclo,"Antes del ciclo",IF($D63&gt;=InicioCiclo+28,"Después del ciclo","Semana "&amp;(INT(($D63-InicioCiclo)/7)+1)))))</f>
        <v/>
      </c>
      <c r="F63" s="60">
        <f>IF($N63="","",IF($P63&gt;0,IF(1&lt;=SemanaActual,INDEX('Cronograma R. Normativo'!$AA$5:$AA$1000,$N63),""),IF(INDEX('Cronograma R. Normativo'!$H$5:$H$1000,$N63)="","",INDEX('Cronograma R. Normativo'!$H$5:$H$1000,$N63))))</f>
        <v/>
      </c>
      <c r="G63" s="60">
        <f>IF($N63="","",IF($P63&gt;0,IF(2&lt;=SemanaActual,INDEX('Cronograma R. Normativo'!$AB$5:$AB$1000,$N63),""),IF(INDEX('Cronograma R. Normativo'!$I$5:$I$1000,$N63)="","",INDEX('Cronograma R. Normativo'!$I$5:$I$1000,$N63))))</f>
        <v/>
      </c>
      <c r="H63" s="60">
        <f>IF($N63="","",IF($P63&gt;0,IF(3&lt;=SemanaActual,INDEX('Cronograma R. Normativo'!$AC$5:$AC$1000,$N63),""),IF(INDEX('Cronograma R. Normativo'!$J$5:$J$1000,$N63)="","",INDEX('Cronograma R. Normativo'!$J$5:$J$1000,$N63))))</f>
        <v/>
      </c>
      <c r="I63" s="60">
        <f>IF($N63="","",IF($P63&gt;0,IF(4&lt;=SemanaActual,INDEX('Cronograma R. Normativo'!$AD$5:$AD$1000,$N63),""),IF(INDEX('Cronograma R. Normativo'!$K$5:$K$1000,$N63)="","",INDEX('Cronograma R. Normativo'!$K$5:$K$1000,$N63))))</f>
        <v/>
      </c>
      <c r="J63" s="60">
        <f>IF($N63="","",INDEX('Cronograma R. Normativo'!$L$5:$L$1000,$N63))</f>
        <v/>
      </c>
      <c r="K63" s="55">
        <f>IF($N63="","",IF(N($J63)&gt;=1,"Completado",IF(AND(ISNUMBER($D63),$D63&lt;FechaRef),"Vencida",IF(N($J63)&gt;0,"En curso","Pendiente"))))</f>
        <v/>
      </c>
      <c r="L63" s="55">
        <f>IF($N63="","",INDEX('Cronograma R. Normativo'!$N$5:$N$1000,$N63)&amp;"")</f>
        <v/>
      </c>
      <c r="M63" s="63">
        <f>IF($N63="","",INDEX('Cronograma R. Normativo'!$O$5:$O$1000,$N63)&amp;"")</f>
        <v/>
      </c>
      <c r="N63">
        <f>IFERROR(MATCH(ROW()-4,rOrden_RN,0),"")</f>
        <v/>
      </c>
      <c r="O63">
        <f>IF($N63="","",INDEX('Cronograma R. Normativo'!$T$5:$T$1000,$N63))</f>
        <v/>
      </c>
      <c r="P63">
        <f>IF($N63="","",N(INDEX('Cronograma R. Normativo'!$U$5:$U$1000,$N63)))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5">
        <f>IF($N64="","",INDEX('Cronograma R. Normativo'!$A$5:$A$1000,$N64))</f>
        <v/>
      </c>
      <c r="B64" s="63">
        <f>IF($N64="","",IF($O64="Sub","      ↳  "&amp;INDEX('Cronograma R. Normativo'!$C$5:$C$1000,$N64),INDEX('Cronograma R. Normativo'!$C$5:$C$1000,$N64)&amp;""))</f>
        <v/>
      </c>
      <c r="C64" s="78">
        <f>IF($N64="","",IF(INDEX('Cronograma R. Normativo'!$D$5:$D$1000,$N64)="","",INDEX('Cronograma R. Normativo'!$D$5:$D$1000,$N64)))</f>
        <v/>
      </c>
      <c r="D64" s="78">
        <f>IF($N64="","",IF(INDEX('Cronograma R. Normativo'!$E$5:$E$1000,$N64)="","",INDEX('Cronograma R. Normativo'!$E$5:$E$1000,$N64)))</f>
        <v/>
      </c>
      <c r="E64" s="55">
        <f>IF($N64="","",IF(NOT(ISNUMBER($D64)),"",IF($D64&lt;InicioCiclo,"Antes del ciclo",IF($D64&gt;=InicioCiclo+28,"Después del ciclo","Semana "&amp;(INT(($D64-InicioCiclo)/7)+1)))))</f>
        <v/>
      </c>
      <c r="F64" s="60">
        <f>IF($N64="","",IF($P64&gt;0,IF(1&lt;=SemanaActual,INDEX('Cronograma R. Normativo'!$AA$5:$AA$1000,$N64),""),IF(INDEX('Cronograma R. Normativo'!$H$5:$H$1000,$N64)="","",INDEX('Cronograma R. Normativo'!$H$5:$H$1000,$N64))))</f>
        <v/>
      </c>
      <c r="G64" s="60">
        <f>IF($N64="","",IF($P64&gt;0,IF(2&lt;=SemanaActual,INDEX('Cronograma R. Normativo'!$AB$5:$AB$1000,$N64),""),IF(INDEX('Cronograma R. Normativo'!$I$5:$I$1000,$N64)="","",INDEX('Cronograma R. Normativo'!$I$5:$I$1000,$N64))))</f>
        <v/>
      </c>
      <c r="H64" s="60">
        <f>IF($N64="","",IF($P64&gt;0,IF(3&lt;=SemanaActual,INDEX('Cronograma R. Normativo'!$AC$5:$AC$1000,$N64),""),IF(INDEX('Cronograma R. Normativo'!$J$5:$J$1000,$N64)="","",INDEX('Cronograma R. Normativo'!$J$5:$J$1000,$N64))))</f>
        <v/>
      </c>
      <c r="I64" s="60">
        <f>IF($N64="","",IF($P64&gt;0,IF(4&lt;=SemanaActual,INDEX('Cronograma R. Normativo'!$AD$5:$AD$1000,$N64),""),IF(INDEX('Cronograma R. Normativo'!$K$5:$K$1000,$N64)="","",INDEX('Cronograma R. Normativo'!$K$5:$K$1000,$N64))))</f>
        <v/>
      </c>
      <c r="J64" s="60">
        <f>IF($N64="","",INDEX('Cronograma R. Normativo'!$L$5:$L$1000,$N64))</f>
        <v/>
      </c>
      <c r="K64" s="55">
        <f>IF($N64="","",IF(N($J64)&gt;=1,"Completado",IF(AND(ISNUMBER($D64),$D64&lt;FechaRef),"Vencida",IF(N($J64)&gt;0,"En curso","Pendiente"))))</f>
        <v/>
      </c>
      <c r="L64" s="55">
        <f>IF($N64="","",INDEX('Cronograma R. Normativo'!$N$5:$N$1000,$N64)&amp;"")</f>
        <v/>
      </c>
      <c r="M64" s="63">
        <f>IF($N64="","",INDEX('Cronograma R. Normativo'!$O$5:$O$1000,$N64)&amp;"")</f>
        <v/>
      </c>
      <c r="N64">
        <f>IFERROR(MATCH(ROW()-4,rOrden_RN,0),"")</f>
        <v/>
      </c>
      <c r="O64">
        <f>IF($N64="","",INDEX('Cronograma R. Normativo'!$T$5:$T$1000,$N64))</f>
        <v/>
      </c>
      <c r="P64">
        <f>IF($N64="","",N(INDEX('Cronograma R. Normativo'!$U$5:$U$1000,$N64)))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5">
        <f>IF($N65="","",INDEX('Cronograma R. Normativo'!$A$5:$A$1000,$N65))</f>
        <v/>
      </c>
      <c r="B65" s="63">
        <f>IF($N65="","",IF($O65="Sub","      ↳  "&amp;INDEX('Cronograma R. Normativo'!$C$5:$C$1000,$N65),INDEX('Cronograma R. Normativo'!$C$5:$C$1000,$N65)&amp;""))</f>
        <v/>
      </c>
      <c r="C65" s="78">
        <f>IF($N65="","",IF(INDEX('Cronograma R. Normativo'!$D$5:$D$1000,$N65)="","",INDEX('Cronograma R. Normativo'!$D$5:$D$1000,$N65)))</f>
        <v/>
      </c>
      <c r="D65" s="78">
        <f>IF($N65="","",IF(INDEX('Cronograma R. Normativo'!$E$5:$E$1000,$N65)="","",INDEX('Cronograma R. Normativo'!$E$5:$E$1000,$N65)))</f>
        <v/>
      </c>
      <c r="E65" s="55">
        <f>IF($N65="","",IF(NOT(ISNUMBER($D65)),"",IF($D65&lt;InicioCiclo,"Antes del ciclo",IF($D65&gt;=InicioCiclo+28,"Después del ciclo","Semana "&amp;(INT(($D65-InicioCiclo)/7)+1)))))</f>
        <v/>
      </c>
      <c r="F65" s="60">
        <f>IF($N65="","",IF($P65&gt;0,IF(1&lt;=SemanaActual,INDEX('Cronograma R. Normativo'!$AA$5:$AA$1000,$N65),""),IF(INDEX('Cronograma R. Normativo'!$H$5:$H$1000,$N65)="","",INDEX('Cronograma R. Normativo'!$H$5:$H$1000,$N65))))</f>
        <v/>
      </c>
      <c r="G65" s="60">
        <f>IF($N65="","",IF($P65&gt;0,IF(2&lt;=SemanaActual,INDEX('Cronograma R. Normativo'!$AB$5:$AB$1000,$N65),""),IF(INDEX('Cronograma R. Normativo'!$I$5:$I$1000,$N65)="","",INDEX('Cronograma R. Normativo'!$I$5:$I$1000,$N65))))</f>
        <v/>
      </c>
      <c r="H65" s="60">
        <f>IF($N65="","",IF($P65&gt;0,IF(3&lt;=SemanaActual,INDEX('Cronograma R. Normativo'!$AC$5:$AC$1000,$N65),""),IF(INDEX('Cronograma R. Normativo'!$J$5:$J$1000,$N65)="","",INDEX('Cronograma R. Normativo'!$J$5:$J$1000,$N65))))</f>
        <v/>
      </c>
      <c r="I65" s="60">
        <f>IF($N65="","",IF($P65&gt;0,IF(4&lt;=SemanaActual,INDEX('Cronograma R. Normativo'!$AD$5:$AD$1000,$N65),""),IF(INDEX('Cronograma R. Normativo'!$K$5:$K$1000,$N65)="","",INDEX('Cronograma R. Normativo'!$K$5:$K$1000,$N65))))</f>
        <v/>
      </c>
      <c r="J65" s="60">
        <f>IF($N65="","",INDEX('Cronograma R. Normativo'!$L$5:$L$1000,$N65))</f>
        <v/>
      </c>
      <c r="K65" s="55">
        <f>IF($N65="","",IF(N($J65)&gt;=1,"Completado",IF(AND(ISNUMBER($D65),$D65&lt;FechaRef),"Vencida",IF(N($J65)&gt;0,"En curso","Pendiente"))))</f>
        <v/>
      </c>
      <c r="L65" s="55">
        <f>IF($N65="","",INDEX('Cronograma R. Normativo'!$N$5:$N$1000,$N65)&amp;"")</f>
        <v/>
      </c>
      <c r="M65" s="63">
        <f>IF($N65="","",INDEX('Cronograma R. Normativo'!$O$5:$O$1000,$N65)&amp;"")</f>
        <v/>
      </c>
      <c r="N65">
        <f>IFERROR(MATCH(ROW()-4,rOrden_RN,0),"")</f>
        <v/>
      </c>
      <c r="O65">
        <f>IF($N65="","",INDEX('Cronograma R. Normativo'!$T$5:$T$1000,$N65))</f>
        <v/>
      </c>
      <c r="P65">
        <f>IF($N65="","",N(INDEX('Cronograma R. Normativo'!$U$5:$U$1000,$N65)))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5">
        <f>IF($N66="","",INDEX('Cronograma R. Normativo'!$A$5:$A$1000,$N66))</f>
        <v/>
      </c>
      <c r="B66" s="63">
        <f>IF($N66="","",IF($O66="Sub","      ↳  "&amp;INDEX('Cronograma R. Normativo'!$C$5:$C$1000,$N66),INDEX('Cronograma R. Normativo'!$C$5:$C$1000,$N66)&amp;""))</f>
        <v/>
      </c>
      <c r="C66" s="78">
        <f>IF($N66="","",IF(INDEX('Cronograma R. Normativo'!$D$5:$D$1000,$N66)="","",INDEX('Cronograma R. Normativo'!$D$5:$D$1000,$N66)))</f>
        <v/>
      </c>
      <c r="D66" s="78">
        <f>IF($N66="","",IF(INDEX('Cronograma R. Normativo'!$E$5:$E$1000,$N66)="","",INDEX('Cronograma R. Normativo'!$E$5:$E$1000,$N66)))</f>
        <v/>
      </c>
      <c r="E66" s="55">
        <f>IF($N66="","",IF(NOT(ISNUMBER($D66)),"",IF($D66&lt;InicioCiclo,"Antes del ciclo",IF($D66&gt;=InicioCiclo+28,"Después del ciclo","Semana "&amp;(INT(($D66-InicioCiclo)/7)+1)))))</f>
        <v/>
      </c>
      <c r="F66" s="60">
        <f>IF($N66="","",IF($P66&gt;0,IF(1&lt;=SemanaActual,INDEX('Cronograma R. Normativo'!$AA$5:$AA$1000,$N66),""),IF(INDEX('Cronograma R. Normativo'!$H$5:$H$1000,$N66)="","",INDEX('Cronograma R. Normativo'!$H$5:$H$1000,$N66))))</f>
        <v/>
      </c>
      <c r="G66" s="60">
        <f>IF($N66="","",IF($P66&gt;0,IF(2&lt;=SemanaActual,INDEX('Cronograma R. Normativo'!$AB$5:$AB$1000,$N66),""),IF(INDEX('Cronograma R. Normativo'!$I$5:$I$1000,$N66)="","",INDEX('Cronograma R. Normativo'!$I$5:$I$1000,$N66))))</f>
        <v/>
      </c>
      <c r="H66" s="60">
        <f>IF($N66="","",IF($P66&gt;0,IF(3&lt;=SemanaActual,INDEX('Cronograma R. Normativo'!$AC$5:$AC$1000,$N66),""),IF(INDEX('Cronograma R. Normativo'!$J$5:$J$1000,$N66)="","",INDEX('Cronograma R. Normativo'!$J$5:$J$1000,$N66))))</f>
        <v/>
      </c>
      <c r="I66" s="60">
        <f>IF($N66="","",IF($P66&gt;0,IF(4&lt;=SemanaActual,INDEX('Cronograma R. Normativo'!$AD$5:$AD$1000,$N66),""),IF(INDEX('Cronograma R. Normativo'!$K$5:$K$1000,$N66)="","",INDEX('Cronograma R. Normativo'!$K$5:$K$1000,$N66))))</f>
        <v/>
      </c>
      <c r="J66" s="60">
        <f>IF($N66="","",INDEX('Cronograma R. Normativo'!$L$5:$L$1000,$N66))</f>
        <v/>
      </c>
      <c r="K66" s="55">
        <f>IF($N66="","",IF(N($J66)&gt;=1,"Completado",IF(AND(ISNUMBER($D66),$D66&lt;FechaRef),"Vencida",IF(N($J66)&gt;0,"En curso","Pendiente"))))</f>
        <v/>
      </c>
      <c r="L66" s="55">
        <f>IF($N66="","",INDEX('Cronograma R. Normativo'!$N$5:$N$1000,$N66)&amp;"")</f>
        <v/>
      </c>
      <c r="M66" s="63">
        <f>IF($N66="","",INDEX('Cronograma R. Normativo'!$O$5:$O$1000,$N66)&amp;"")</f>
        <v/>
      </c>
      <c r="N66">
        <f>IFERROR(MATCH(ROW()-4,rOrden_RN,0),"")</f>
        <v/>
      </c>
      <c r="O66">
        <f>IF($N66="","",INDEX('Cronograma R. Normativo'!$T$5:$T$1000,$N66))</f>
        <v/>
      </c>
      <c r="P66">
        <f>IF($N66="","",N(INDEX('Cronograma R. Normativo'!$U$5:$U$1000,$N66)))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5">
        <f>IF($N67="","",INDEX('Cronograma R. Normativo'!$A$5:$A$1000,$N67))</f>
        <v/>
      </c>
      <c r="B67" s="63">
        <f>IF($N67="","",IF($O67="Sub","      ↳  "&amp;INDEX('Cronograma R. Normativo'!$C$5:$C$1000,$N67),INDEX('Cronograma R. Normativo'!$C$5:$C$1000,$N67)&amp;""))</f>
        <v/>
      </c>
      <c r="C67" s="78">
        <f>IF($N67="","",IF(INDEX('Cronograma R. Normativo'!$D$5:$D$1000,$N67)="","",INDEX('Cronograma R. Normativo'!$D$5:$D$1000,$N67)))</f>
        <v/>
      </c>
      <c r="D67" s="78">
        <f>IF($N67="","",IF(INDEX('Cronograma R. Normativo'!$E$5:$E$1000,$N67)="","",INDEX('Cronograma R. Normativo'!$E$5:$E$1000,$N67)))</f>
        <v/>
      </c>
      <c r="E67" s="55">
        <f>IF($N67="","",IF(NOT(ISNUMBER($D67)),"",IF($D67&lt;InicioCiclo,"Antes del ciclo",IF($D67&gt;=InicioCiclo+28,"Después del ciclo","Semana "&amp;(INT(($D67-InicioCiclo)/7)+1)))))</f>
        <v/>
      </c>
      <c r="F67" s="60">
        <f>IF($N67="","",IF($P67&gt;0,IF(1&lt;=SemanaActual,INDEX('Cronograma R. Normativo'!$AA$5:$AA$1000,$N67),""),IF(INDEX('Cronograma R. Normativo'!$H$5:$H$1000,$N67)="","",INDEX('Cronograma R. Normativo'!$H$5:$H$1000,$N67))))</f>
        <v/>
      </c>
      <c r="G67" s="60">
        <f>IF($N67="","",IF($P67&gt;0,IF(2&lt;=SemanaActual,INDEX('Cronograma R. Normativo'!$AB$5:$AB$1000,$N67),""),IF(INDEX('Cronograma R. Normativo'!$I$5:$I$1000,$N67)="","",INDEX('Cronograma R. Normativo'!$I$5:$I$1000,$N67))))</f>
        <v/>
      </c>
      <c r="H67" s="60">
        <f>IF($N67="","",IF($P67&gt;0,IF(3&lt;=SemanaActual,INDEX('Cronograma R. Normativo'!$AC$5:$AC$1000,$N67),""),IF(INDEX('Cronograma R. Normativo'!$J$5:$J$1000,$N67)="","",INDEX('Cronograma R. Normativo'!$J$5:$J$1000,$N67))))</f>
        <v/>
      </c>
      <c r="I67" s="60">
        <f>IF($N67="","",IF($P67&gt;0,IF(4&lt;=SemanaActual,INDEX('Cronograma R. Normativo'!$AD$5:$AD$1000,$N67),""),IF(INDEX('Cronograma R. Normativo'!$K$5:$K$1000,$N67)="","",INDEX('Cronograma R. Normativo'!$K$5:$K$1000,$N67))))</f>
        <v/>
      </c>
      <c r="J67" s="60">
        <f>IF($N67="","",INDEX('Cronograma R. Normativo'!$L$5:$L$1000,$N67))</f>
        <v/>
      </c>
      <c r="K67" s="55">
        <f>IF($N67="","",IF(N($J67)&gt;=1,"Completado",IF(AND(ISNUMBER($D67),$D67&lt;FechaRef),"Vencida",IF(N($J67)&gt;0,"En curso","Pendiente"))))</f>
        <v/>
      </c>
      <c r="L67" s="55">
        <f>IF($N67="","",INDEX('Cronograma R. Normativo'!$N$5:$N$1000,$N67)&amp;"")</f>
        <v/>
      </c>
      <c r="M67" s="63">
        <f>IF($N67="","",INDEX('Cronograma R. Normativo'!$O$5:$O$1000,$N67)&amp;"")</f>
        <v/>
      </c>
      <c r="N67">
        <f>IFERROR(MATCH(ROW()-4,rOrden_RN,0),"")</f>
        <v/>
      </c>
      <c r="O67">
        <f>IF($N67="","",INDEX('Cronograma R. Normativo'!$T$5:$T$1000,$N67))</f>
        <v/>
      </c>
      <c r="P67">
        <f>IF($N67="","",N(INDEX('Cronograma R. Normativo'!$U$5:$U$1000,$N67)))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5">
        <f>IF($N68="","",INDEX('Cronograma R. Normativo'!$A$5:$A$1000,$N68))</f>
        <v/>
      </c>
      <c r="B68" s="63">
        <f>IF($N68="","",IF($O68="Sub","      ↳  "&amp;INDEX('Cronograma R. Normativo'!$C$5:$C$1000,$N68),INDEX('Cronograma R. Normativo'!$C$5:$C$1000,$N68)&amp;""))</f>
        <v/>
      </c>
      <c r="C68" s="78">
        <f>IF($N68="","",IF(INDEX('Cronograma R. Normativo'!$D$5:$D$1000,$N68)="","",INDEX('Cronograma R. Normativo'!$D$5:$D$1000,$N68)))</f>
        <v/>
      </c>
      <c r="D68" s="78">
        <f>IF($N68="","",IF(INDEX('Cronograma R. Normativo'!$E$5:$E$1000,$N68)="","",INDEX('Cronograma R. Normativo'!$E$5:$E$1000,$N68)))</f>
        <v/>
      </c>
      <c r="E68" s="55">
        <f>IF($N68="","",IF(NOT(ISNUMBER($D68)),"",IF($D68&lt;InicioCiclo,"Antes del ciclo",IF($D68&gt;=InicioCiclo+28,"Después del ciclo","Semana "&amp;(INT(($D68-InicioCiclo)/7)+1)))))</f>
        <v/>
      </c>
      <c r="F68" s="60">
        <f>IF($N68="","",IF($P68&gt;0,IF(1&lt;=SemanaActual,INDEX('Cronograma R. Normativo'!$AA$5:$AA$1000,$N68),""),IF(INDEX('Cronograma R. Normativo'!$H$5:$H$1000,$N68)="","",INDEX('Cronograma R. Normativo'!$H$5:$H$1000,$N68))))</f>
        <v/>
      </c>
      <c r="G68" s="60">
        <f>IF($N68="","",IF($P68&gt;0,IF(2&lt;=SemanaActual,INDEX('Cronograma R. Normativo'!$AB$5:$AB$1000,$N68),""),IF(INDEX('Cronograma R. Normativo'!$I$5:$I$1000,$N68)="","",INDEX('Cronograma R. Normativo'!$I$5:$I$1000,$N68))))</f>
        <v/>
      </c>
      <c r="H68" s="60">
        <f>IF($N68="","",IF($P68&gt;0,IF(3&lt;=SemanaActual,INDEX('Cronograma R. Normativo'!$AC$5:$AC$1000,$N68),""),IF(INDEX('Cronograma R. Normativo'!$J$5:$J$1000,$N68)="","",INDEX('Cronograma R. Normativo'!$J$5:$J$1000,$N68))))</f>
        <v/>
      </c>
      <c r="I68" s="60">
        <f>IF($N68="","",IF($P68&gt;0,IF(4&lt;=SemanaActual,INDEX('Cronograma R. Normativo'!$AD$5:$AD$1000,$N68),""),IF(INDEX('Cronograma R. Normativo'!$K$5:$K$1000,$N68)="","",INDEX('Cronograma R. Normativo'!$K$5:$K$1000,$N68))))</f>
        <v/>
      </c>
      <c r="J68" s="60">
        <f>IF($N68="","",INDEX('Cronograma R. Normativo'!$L$5:$L$1000,$N68))</f>
        <v/>
      </c>
      <c r="K68" s="55">
        <f>IF($N68="","",IF(N($J68)&gt;=1,"Completado",IF(AND(ISNUMBER($D68),$D68&lt;FechaRef),"Vencida",IF(N($J68)&gt;0,"En curso","Pendiente"))))</f>
        <v/>
      </c>
      <c r="L68" s="55">
        <f>IF($N68="","",INDEX('Cronograma R. Normativo'!$N$5:$N$1000,$N68)&amp;"")</f>
        <v/>
      </c>
      <c r="M68" s="63">
        <f>IF($N68="","",INDEX('Cronograma R. Normativo'!$O$5:$O$1000,$N68)&amp;"")</f>
        <v/>
      </c>
      <c r="N68">
        <f>IFERROR(MATCH(ROW()-4,rOrden_RN,0),"")</f>
        <v/>
      </c>
      <c r="O68">
        <f>IF($N68="","",INDEX('Cronograma R. Normativo'!$T$5:$T$1000,$N68))</f>
        <v/>
      </c>
      <c r="P68">
        <f>IF($N68="","",N(INDEX('Cronograma R. Normativo'!$U$5:$U$1000,$N68)))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5">
        <f>IF($N69="","",INDEX('Cronograma R. Normativo'!$A$5:$A$1000,$N69))</f>
        <v/>
      </c>
      <c r="B69" s="63">
        <f>IF($N69="","",IF($O69="Sub","      ↳  "&amp;INDEX('Cronograma R. Normativo'!$C$5:$C$1000,$N69),INDEX('Cronograma R. Normativo'!$C$5:$C$1000,$N69)&amp;""))</f>
        <v/>
      </c>
      <c r="C69" s="78">
        <f>IF($N69="","",IF(INDEX('Cronograma R. Normativo'!$D$5:$D$1000,$N69)="","",INDEX('Cronograma R. Normativo'!$D$5:$D$1000,$N69)))</f>
        <v/>
      </c>
      <c r="D69" s="78">
        <f>IF($N69="","",IF(INDEX('Cronograma R. Normativo'!$E$5:$E$1000,$N69)="","",INDEX('Cronograma R. Normativo'!$E$5:$E$1000,$N69)))</f>
        <v/>
      </c>
      <c r="E69" s="55">
        <f>IF($N69="","",IF(NOT(ISNUMBER($D69)),"",IF($D69&lt;InicioCiclo,"Antes del ciclo",IF($D69&gt;=InicioCiclo+28,"Después del ciclo","Semana "&amp;(INT(($D69-InicioCiclo)/7)+1)))))</f>
        <v/>
      </c>
      <c r="F69" s="60">
        <f>IF($N69="","",IF($P69&gt;0,IF(1&lt;=SemanaActual,INDEX('Cronograma R. Normativo'!$AA$5:$AA$1000,$N69),""),IF(INDEX('Cronograma R. Normativo'!$H$5:$H$1000,$N69)="","",INDEX('Cronograma R. Normativo'!$H$5:$H$1000,$N69))))</f>
        <v/>
      </c>
      <c r="G69" s="60">
        <f>IF($N69="","",IF($P69&gt;0,IF(2&lt;=SemanaActual,INDEX('Cronograma R. Normativo'!$AB$5:$AB$1000,$N69),""),IF(INDEX('Cronograma R. Normativo'!$I$5:$I$1000,$N69)="","",INDEX('Cronograma R. Normativo'!$I$5:$I$1000,$N69))))</f>
        <v/>
      </c>
      <c r="H69" s="60">
        <f>IF($N69="","",IF($P69&gt;0,IF(3&lt;=SemanaActual,INDEX('Cronograma R. Normativo'!$AC$5:$AC$1000,$N69),""),IF(INDEX('Cronograma R. Normativo'!$J$5:$J$1000,$N69)="","",INDEX('Cronograma R. Normativo'!$J$5:$J$1000,$N69))))</f>
        <v/>
      </c>
      <c r="I69" s="60">
        <f>IF($N69="","",IF($P69&gt;0,IF(4&lt;=SemanaActual,INDEX('Cronograma R. Normativo'!$AD$5:$AD$1000,$N69),""),IF(INDEX('Cronograma R. Normativo'!$K$5:$K$1000,$N69)="","",INDEX('Cronograma R. Normativo'!$K$5:$K$1000,$N69))))</f>
        <v/>
      </c>
      <c r="J69" s="60">
        <f>IF($N69="","",INDEX('Cronograma R. Normativo'!$L$5:$L$1000,$N69))</f>
        <v/>
      </c>
      <c r="K69" s="55">
        <f>IF($N69="","",IF(N($J69)&gt;=1,"Completado",IF(AND(ISNUMBER($D69),$D69&lt;FechaRef),"Vencida",IF(N($J69)&gt;0,"En curso","Pendiente"))))</f>
        <v/>
      </c>
      <c r="L69" s="55">
        <f>IF($N69="","",INDEX('Cronograma R. Normativo'!$N$5:$N$1000,$N69)&amp;"")</f>
        <v/>
      </c>
      <c r="M69" s="63">
        <f>IF($N69="","",INDEX('Cronograma R. Normativo'!$O$5:$O$1000,$N69)&amp;"")</f>
        <v/>
      </c>
      <c r="N69">
        <f>IFERROR(MATCH(ROW()-4,rOrden_RN,0),"")</f>
        <v/>
      </c>
      <c r="O69">
        <f>IF($N69="","",INDEX('Cronograma R. Normativo'!$T$5:$T$1000,$N69))</f>
        <v/>
      </c>
      <c r="P69">
        <f>IF($N69="","",N(INDEX('Cronograma R. Normativo'!$U$5:$U$1000,$N69)))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5">
        <f>IF($N70="","",INDEX('Cronograma R. Normativo'!$A$5:$A$1000,$N70))</f>
        <v/>
      </c>
      <c r="B70" s="63">
        <f>IF($N70="","",IF($O70="Sub","      ↳  "&amp;INDEX('Cronograma R. Normativo'!$C$5:$C$1000,$N70),INDEX('Cronograma R. Normativo'!$C$5:$C$1000,$N70)&amp;""))</f>
        <v/>
      </c>
      <c r="C70" s="78">
        <f>IF($N70="","",IF(INDEX('Cronograma R. Normativo'!$D$5:$D$1000,$N70)="","",INDEX('Cronograma R. Normativo'!$D$5:$D$1000,$N70)))</f>
        <v/>
      </c>
      <c r="D70" s="78">
        <f>IF($N70="","",IF(INDEX('Cronograma R. Normativo'!$E$5:$E$1000,$N70)="","",INDEX('Cronograma R. Normativo'!$E$5:$E$1000,$N70)))</f>
        <v/>
      </c>
      <c r="E70" s="55">
        <f>IF($N70="","",IF(NOT(ISNUMBER($D70)),"",IF($D70&lt;InicioCiclo,"Antes del ciclo",IF($D70&gt;=InicioCiclo+28,"Después del ciclo","Semana "&amp;(INT(($D70-InicioCiclo)/7)+1)))))</f>
        <v/>
      </c>
      <c r="F70" s="60">
        <f>IF($N70="","",IF($P70&gt;0,IF(1&lt;=SemanaActual,INDEX('Cronograma R. Normativo'!$AA$5:$AA$1000,$N70),""),IF(INDEX('Cronograma R. Normativo'!$H$5:$H$1000,$N70)="","",INDEX('Cronograma R. Normativo'!$H$5:$H$1000,$N70))))</f>
        <v/>
      </c>
      <c r="G70" s="60">
        <f>IF($N70="","",IF($P70&gt;0,IF(2&lt;=SemanaActual,INDEX('Cronograma R. Normativo'!$AB$5:$AB$1000,$N70),""),IF(INDEX('Cronograma R. Normativo'!$I$5:$I$1000,$N70)="","",INDEX('Cronograma R. Normativo'!$I$5:$I$1000,$N70))))</f>
        <v/>
      </c>
      <c r="H70" s="60">
        <f>IF($N70="","",IF($P70&gt;0,IF(3&lt;=SemanaActual,INDEX('Cronograma R. Normativo'!$AC$5:$AC$1000,$N70),""),IF(INDEX('Cronograma R. Normativo'!$J$5:$J$1000,$N70)="","",INDEX('Cronograma R. Normativo'!$J$5:$J$1000,$N70))))</f>
        <v/>
      </c>
      <c r="I70" s="60">
        <f>IF($N70="","",IF($P70&gt;0,IF(4&lt;=SemanaActual,INDEX('Cronograma R. Normativo'!$AD$5:$AD$1000,$N70),""),IF(INDEX('Cronograma R. Normativo'!$K$5:$K$1000,$N70)="","",INDEX('Cronograma R. Normativo'!$K$5:$K$1000,$N70))))</f>
        <v/>
      </c>
      <c r="J70" s="60">
        <f>IF($N70="","",INDEX('Cronograma R. Normativo'!$L$5:$L$1000,$N70))</f>
        <v/>
      </c>
      <c r="K70" s="55">
        <f>IF($N70="","",IF(N($J70)&gt;=1,"Completado",IF(AND(ISNUMBER($D70),$D70&lt;FechaRef),"Vencida",IF(N($J70)&gt;0,"En curso","Pendiente"))))</f>
        <v/>
      </c>
      <c r="L70" s="55">
        <f>IF($N70="","",INDEX('Cronograma R. Normativo'!$N$5:$N$1000,$N70)&amp;"")</f>
        <v/>
      </c>
      <c r="M70" s="63">
        <f>IF($N70="","",INDEX('Cronograma R. Normativo'!$O$5:$O$1000,$N70)&amp;"")</f>
        <v/>
      </c>
      <c r="N70">
        <f>IFERROR(MATCH(ROW()-4,rOrden_RN,0),"")</f>
        <v/>
      </c>
      <c r="O70">
        <f>IF($N70="","",INDEX('Cronograma R. Normativo'!$T$5:$T$1000,$N70))</f>
        <v/>
      </c>
      <c r="P70">
        <f>IF($N70="","",N(INDEX('Cronograma R. Normativo'!$U$5:$U$1000,$N70)))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5">
        <f>IF($N71="","",INDEX('Cronograma R. Normativo'!$A$5:$A$1000,$N71))</f>
        <v/>
      </c>
      <c r="B71" s="63">
        <f>IF($N71="","",IF($O71="Sub","      ↳  "&amp;INDEX('Cronograma R. Normativo'!$C$5:$C$1000,$N71),INDEX('Cronograma R. Normativo'!$C$5:$C$1000,$N71)&amp;""))</f>
        <v/>
      </c>
      <c r="C71" s="78">
        <f>IF($N71="","",IF(INDEX('Cronograma R. Normativo'!$D$5:$D$1000,$N71)="","",INDEX('Cronograma R. Normativo'!$D$5:$D$1000,$N71)))</f>
        <v/>
      </c>
      <c r="D71" s="78">
        <f>IF($N71="","",IF(INDEX('Cronograma R. Normativo'!$E$5:$E$1000,$N71)="","",INDEX('Cronograma R. Normativo'!$E$5:$E$1000,$N71)))</f>
        <v/>
      </c>
      <c r="E71" s="55">
        <f>IF($N71="","",IF(NOT(ISNUMBER($D71)),"",IF($D71&lt;InicioCiclo,"Antes del ciclo",IF($D71&gt;=InicioCiclo+28,"Después del ciclo","Semana "&amp;(INT(($D71-InicioCiclo)/7)+1)))))</f>
        <v/>
      </c>
      <c r="F71" s="60">
        <f>IF($N71="","",IF($P71&gt;0,IF(1&lt;=SemanaActual,INDEX('Cronograma R. Normativo'!$AA$5:$AA$1000,$N71),""),IF(INDEX('Cronograma R. Normativo'!$H$5:$H$1000,$N71)="","",INDEX('Cronograma R. Normativo'!$H$5:$H$1000,$N71))))</f>
        <v/>
      </c>
      <c r="G71" s="60">
        <f>IF($N71="","",IF($P71&gt;0,IF(2&lt;=SemanaActual,INDEX('Cronograma R. Normativo'!$AB$5:$AB$1000,$N71),""),IF(INDEX('Cronograma R. Normativo'!$I$5:$I$1000,$N71)="","",INDEX('Cronograma R. Normativo'!$I$5:$I$1000,$N71))))</f>
        <v/>
      </c>
      <c r="H71" s="60">
        <f>IF($N71="","",IF($P71&gt;0,IF(3&lt;=SemanaActual,INDEX('Cronograma R. Normativo'!$AC$5:$AC$1000,$N71),""),IF(INDEX('Cronograma R. Normativo'!$J$5:$J$1000,$N71)="","",INDEX('Cronograma R. Normativo'!$J$5:$J$1000,$N71))))</f>
        <v/>
      </c>
      <c r="I71" s="60">
        <f>IF($N71="","",IF($P71&gt;0,IF(4&lt;=SemanaActual,INDEX('Cronograma R. Normativo'!$AD$5:$AD$1000,$N71),""),IF(INDEX('Cronograma R. Normativo'!$K$5:$K$1000,$N71)="","",INDEX('Cronograma R. Normativo'!$K$5:$K$1000,$N71))))</f>
        <v/>
      </c>
      <c r="J71" s="60">
        <f>IF($N71="","",INDEX('Cronograma R. Normativo'!$L$5:$L$1000,$N71))</f>
        <v/>
      </c>
      <c r="K71" s="55">
        <f>IF($N71="","",IF(N($J71)&gt;=1,"Completado",IF(AND(ISNUMBER($D71),$D71&lt;FechaRef),"Vencida",IF(N($J71)&gt;0,"En curso","Pendiente"))))</f>
        <v/>
      </c>
      <c r="L71" s="55">
        <f>IF($N71="","",INDEX('Cronograma R. Normativo'!$N$5:$N$1000,$N71)&amp;"")</f>
        <v/>
      </c>
      <c r="M71" s="63">
        <f>IF($N71="","",INDEX('Cronograma R. Normativo'!$O$5:$O$1000,$N71)&amp;"")</f>
        <v/>
      </c>
      <c r="N71">
        <f>IFERROR(MATCH(ROW()-4,rOrden_RN,0),"")</f>
        <v/>
      </c>
      <c r="O71">
        <f>IF($N71="","",INDEX('Cronograma R. Normativo'!$T$5:$T$1000,$N71))</f>
        <v/>
      </c>
      <c r="P71">
        <f>IF($N71="","",N(INDEX('Cronograma R. Normativo'!$U$5:$U$1000,$N71)))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5">
        <f>IF($N72="","",INDEX('Cronograma R. Normativo'!$A$5:$A$1000,$N72))</f>
        <v/>
      </c>
      <c r="B72" s="63">
        <f>IF($N72="","",IF($O72="Sub","      ↳  "&amp;INDEX('Cronograma R. Normativo'!$C$5:$C$1000,$N72),INDEX('Cronograma R. Normativo'!$C$5:$C$1000,$N72)&amp;""))</f>
        <v/>
      </c>
      <c r="C72" s="78">
        <f>IF($N72="","",IF(INDEX('Cronograma R. Normativo'!$D$5:$D$1000,$N72)="","",INDEX('Cronograma R. Normativo'!$D$5:$D$1000,$N72)))</f>
        <v/>
      </c>
      <c r="D72" s="78">
        <f>IF($N72="","",IF(INDEX('Cronograma R. Normativo'!$E$5:$E$1000,$N72)="","",INDEX('Cronograma R. Normativo'!$E$5:$E$1000,$N72)))</f>
        <v/>
      </c>
      <c r="E72" s="55">
        <f>IF($N72="","",IF(NOT(ISNUMBER($D72)),"",IF($D72&lt;InicioCiclo,"Antes del ciclo",IF($D72&gt;=InicioCiclo+28,"Después del ciclo","Semana "&amp;(INT(($D72-InicioCiclo)/7)+1)))))</f>
        <v/>
      </c>
      <c r="F72" s="60">
        <f>IF($N72="","",IF($P72&gt;0,IF(1&lt;=SemanaActual,INDEX('Cronograma R. Normativo'!$AA$5:$AA$1000,$N72),""),IF(INDEX('Cronograma R. Normativo'!$H$5:$H$1000,$N72)="","",INDEX('Cronograma R. Normativo'!$H$5:$H$1000,$N72))))</f>
        <v/>
      </c>
      <c r="G72" s="60">
        <f>IF($N72="","",IF($P72&gt;0,IF(2&lt;=SemanaActual,INDEX('Cronograma R. Normativo'!$AB$5:$AB$1000,$N72),""),IF(INDEX('Cronograma R. Normativo'!$I$5:$I$1000,$N72)="","",INDEX('Cronograma R. Normativo'!$I$5:$I$1000,$N72))))</f>
        <v/>
      </c>
      <c r="H72" s="60">
        <f>IF($N72="","",IF($P72&gt;0,IF(3&lt;=SemanaActual,INDEX('Cronograma R. Normativo'!$AC$5:$AC$1000,$N72),""),IF(INDEX('Cronograma R. Normativo'!$J$5:$J$1000,$N72)="","",INDEX('Cronograma R. Normativo'!$J$5:$J$1000,$N72))))</f>
        <v/>
      </c>
      <c r="I72" s="60">
        <f>IF($N72="","",IF($P72&gt;0,IF(4&lt;=SemanaActual,INDEX('Cronograma R. Normativo'!$AD$5:$AD$1000,$N72),""),IF(INDEX('Cronograma R. Normativo'!$K$5:$K$1000,$N72)="","",INDEX('Cronograma R. Normativo'!$K$5:$K$1000,$N72))))</f>
        <v/>
      </c>
      <c r="J72" s="60">
        <f>IF($N72="","",INDEX('Cronograma R. Normativo'!$L$5:$L$1000,$N72))</f>
        <v/>
      </c>
      <c r="K72" s="55">
        <f>IF($N72="","",IF(N($J72)&gt;=1,"Completado",IF(AND(ISNUMBER($D72),$D72&lt;FechaRef),"Vencida",IF(N($J72)&gt;0,"En curso","Pendiente"))))</f>
        <v/>
      </c>
      <c r="L72" s="55">
        <f>IF($N72="","",INDEX('Cronograma R. Normativo'!$N$5:$N$1000,$N72)&amp;"")</f>
        <v/>
      </c>
      <c r="M72" s="63">
        <f>IF($N72="","",INDEX('Cronograma R. Normativo'!$O$5:$O$1000,$N72)&amp;"")</f>
        <v/>
      </c>
      <c r="N72">
        <f>IFERROR(MATCH(ROW()-4,rOrden_RN,0),"")</f>
        <v/>
      </c>
      <c r="O72">
        <f>IF($N72="","",INDEX('Cronograma R. Normativo'!$T$5:$T$1000,$N72))</f>
        <v/>
      </c>
      <c r="P72">
        <f>IF($N72="","",N(INDEX('Cronograma R. Normativo'!$U$5:$U$1000,$N72)))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5">
        <f>IF($N73="","",INDEX('Cronograma R. Normativo'!$A$5:$A$1000,$N73))</f>
        <v/>
      </c>
      <c r="B73" s="63">
        <f>IF($N73="","",IF($O73="Sub","      ↳  "&amp;INDEX('Cronograma R. Normativo'!$C$5:$C$1000,$N73),INDEX('Cronograma R. Normativo'!$C$5:$C$1000,$N73)&amp;""))</f>
        <v/>
      </c>
      <c r="C73" s="78">
        <f>IF($N73="","",IF(INDEX('Cronograma R. Normativo'!$D$5:$D$1000,$N73)="","",INDEX('Cronograma R. Normativo'!$D$5:$D$1000,$N73)))</f>
        <v/>
      </c>
      <c r="D73" s="78">
        <f>IF($N73="","",IF(INDEX('Cronograma R. Normativo'!$E$5:$E$1000,$N73)="","",INDEX('Cronograma R. Normativo'!$E$5:$E$1000,$N73)))</f>
        <v/>
      </c>
      <c r="E73" s="55">
        <f>IF($N73="","",IF(NOT(ISNUMBER($D73)),"",IF($D73&lt;InicioCiclo,"Antes del ciclo",IF($D73&gt;=InicioCiclo+28,"Después del ciclo","Semana "&amp;(INT(($D73-InicioCiclo)/7)+1)))))</f>
        <v/>
      </c>
      <c r="F73" s="60">
        <f>IF($N73="","",IF($P73&gt;0,IF(1&lt;=SemanaActual,INDEX('Cronograma R. Normativo'!$AA$5:$AA$1000,$N73),""),IF(INDEX('Cronograma R. Normativo'!$H$5:$H$1000,$N73)="","",INDEX('Cronograma R. Normativo'!$H$5:$H$1000,$N73))))</f>
        <v/>
      </c>
      <c r="G73" s="60">
        <f>IF($N73="","",IF($P73&gt;0,IF(2&lt;=SemanaActual,INDEX('Cronograma R. Normativo'!$AB$5:$AB$1000,$N73),""),IF(INDEX('Cronograma R. Normativo'!$I$5:$I$1000,$N73)="","",INDEX('Cronograma R. Normativo'!$I$5:$I$1000,$N73))))</f>
        <v/>
      </c>
      <c r="H73" s="60">
        <f>IF($N73="","",IF($P73&gt;0,IF(3&lt;=SemanaActual,INDEX('Cronograma R. Normativo'!$AC$5:$AC$1000,$N73),""),IF(INDEX('Cronograma R. Normativo'!$J$5:$J$1000,$N73)="","",INDEX('Cronograma R. Normativo'!$J$5:$J$1000,$N73))))</f>
        <v/>
      </c>
      <c r="I73" s="60">
        <f>IF($N73="","",IF($P73&gt;0,IF(4&lt;=SemanaActual,INDEX('Cronograma R. Normativo'!$AD$5:$AD$1000,$N73),""),IF(INDEX('Cronograma R. Normativo'!$K$5:$K$1000,$N73)="","",INDEX('Cronograma R. Normativo'!$K$5:$K$1000,$N73))))</f>
        <v/>
      </c>
      <c r="J73" s="60">
        <f>IF($N73="","",INDEX('Cronograma R. Normativo'!$L$5:$L$1000,$N73))</f>
        <v/>
      </c>
      <c r="K73" s="55">
        <f>IF($N73="","",IF(N($J73)&gt;=1,"Completado",IF(AND(ISNUMBER($D73),$D73&lt;FechaRef),"Vencida",IF(N($J73)&gt;0,"En curso","Pendiente"))))</f>
        <v/>
      </c>
      <c r="L73" s="55">
        <f>IF($N73="","",INDEX('Cronograma R. Normativo'!$N$5:$N$1000,$N73)&amp;"")</f>
        <v/>
      </c>
      <c r="M73" s="63">
        <f>IF($N73="","",INDEX('Cronograma R. Normativo'!$O$5:$O$1000,$N73)&amp;"")</f>
        <v/>
      </c>
      <c r="N73">
        <f>IFERROR(MATCH(ROW()-4,rOrden_RN,0),"")</f>
        <v/>
      </c>
      <c r="O73">
        <f>IF($N73="","",INDEX('Cronograma R. Normativo'!$T$5:$T$1000,$N73))</f>
        <v/>
      </c>
      <c r="P73">
        <f>IF($N73="","",N(INDEX('Cronograma R. Normativo'!$U$5:$U$1000,$N73)))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5">
        <f>IF($N74="","",INDEX('Cronograma R. Normativo'!$A$5:$A$1000,$N74))</f>
        <v/>
      </c>
      <c r="B74" s="63">
        <f>IF($N74="","",IF($O74="Sub","      ↳  "&amp;INDEX('Cronograma R. Normativo'!$C$5:$C$1000,$N74),INDEX('Cronograma R. Normativo'!$C$5:$C$1000,$N74)&amp;""))</f>
        <v/>
      </c>
      <c r="C74" s="78">
        <f>IF($N74="","",IF(INDEX('Cronograma R. Normativo'!$D$5:$D$1000,$N74)="","",INDEX('Cronograma R. Normativo'!$D$5:$D$1000,$N74)))</f>
        <v/>
      </c>
      <c r="D74" s="78">
        <f>IF($N74="","",IF(INDEX('Cronograma R. Normativo'!$E$5:$E$1000,$N74)="","",INDEX('Cronograma R. Normativo'!$E$5:$E$1000,$N74)))</f>
        <v/>
      </c>
      <c r="E74" s="55">
        <f>IF($N74="","",IF(NOT(ISNUMBER($D74)),"",IF($D74&lt;InicioCiclo,"Antes del ciclo",IF($D74&gt;=InicioCiclo+28,"Después del ciclo","Semana "&amp;(INT(($D74-InicioCiclo)/7)+1)))))</f>
        <v/>
      </c>
      <c r="F74" s="60">
        <f>IF($N74="","",IF($P74&gt;0,IF(1&lt;=SemanaActual,INDEX('Cronograma R. Normativo'!$AA$5:$AA$1000,$N74),""),IF(INDEX('Cronograma R. Normativo'!$H$5:$H$1000,$N74)="","",INDEX('Cronograma R. Normativo'!$H$5:$H$1000,$N74))))</f>
        <v/>
      </c>
      <c r="G74" s="60">
        <f>IF($N74="","",IF($P74&gt;0,IF(2&lt;=SemanaActual,INDEX('Cronograma R. Normativo'!$AB$5:$AB$1000,$N74),""),IF(INDEX('Cronograma R. Normativo'!$I$5:$I$1000,$N74)="","",INDEX('Cronograma R. Normativo'!$I$5:$I$1000,$N74))))</f>
        <v/>
      </c>
      <c r="H74" s="60">
        <f>IF($N74="","",IF($P74&gt;0,IF(3&lt;=SemanaActual,INDEX('Cronograma R. Normativo'!$AC$5:$AC$1000,$N74),""),IF(INDEX('Cronograma R. Normativo'!$J$5:$J$1000,$N74)="","",INDEX('Cronograma R. Normativo'!$J$5:$J$1000,$N74))))</f>
        <v/>
      </c>
      <c r="I74" s="60">
        <f>IF($N74="","",IF($P74&gt;0,IF(4&lt;=SemanaActual,INDEX('Cronograma R. Normativo'!$AD$5:$AD$1000,$N74),""),IF(INDEX('Cronograma R. Normativo'!$K$5:$K$1000,$N74)="","",INDEX('Cronograma R. Normativo'!$K$5:$K$1000,$N74))))</f>
        <v/>
      </c>
      <c r="J74" s="60">
        <f>IF($N74="","",INDEX('Cronograma R. Normativo'!$L$5:$L$1000,$N74))</f>
        <v/>
      </c>
      <c r="K74" s="55">
        <f>IF($N74="","",IF(N($J74)&gt;=1,"Completado",IF(AND(ISNUMBER($D74),$D74&lt;FechaRef),"Vencida",IF(N($J74)&gt;0,"En curso","Pendiente"))))</f>
        <v/>
      </c>
      <c r="L74" s="55">
        <f>IF($N74="","",INDEX('Cronograma R. Normativo'!$N$5:$N$1000,$N74)&amp;"")</f>
        <v/>
      </c>
      <c r="M74" s="63">
        <f>IF($N74="","",INDEX('Cronograma R. Normativo'!$O$5:$O$1000,$N74)&amp;"")</f>
        <v/>
      </c>
      <c r="N74">
        <f>IFERROR(MATCH(ROW()-4,rOrden_RN,0),"")</f>
        <v/>
      </c>
      <c r="O74">
        <f>IF($N74="","",INDEX('Cronograma R. Normativo'!$T$5:$T$1000,$N74))</f>
        <v/>
      </c>
      <c r="P74">
        <f>IF($N74="","",N(INDEX('Cronograma R. Normativo'!$U$5:$U$1000,$N74)))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5">
        <f>IF($N75="","",INDEX('Cronograma R. Normativo'!$A$5:$A$1000,$N75))</f>
        <v/>
      </c>
      <c r="B75" s="63">
        <f>IF($N75="","",IF($O75="Sub","      ↳  "&amp;INDEX('Cronograma R. Normativo'!$C$5:$C$1000,$N75),INDEX('Cronograma R. Normativo'!$C$5:$C$1000,$N75)&amp;""))</f>
        <v/>
      </c>
      <c r="C75" s="78">
        <f>IF($N75="","",IF(INDEX('Cronograma R. Normativo'!$D$5:$D$1000,$N75)="","",INDEX('Cronograma R. Normativo'!$D$5:$D$1000,$N75)))</f>
        <v/>
      </c>
      <c r="D75" s="78">
        <f>IF($N75="","",IF(INDEX('Cronograma R. Normativo'!$E$5:$E$1000,$N75)="","",INDEX('Cronograma R. Normativo'!$E$5:$E$1000,$N75)))</f>
        <v/>
      </c>
      <c r="E75" s="55">
        <f>IF($N75="","",IF(NOT(ISNUMBER($D75)),"",IF($D75&lt;InicioCiclo,"Antes del ciclo",IF($D75&gt;=InicioCiclo+28,"Después del ciclo","Semana "&amp;(INT(($D75-InicioCiclo)/7)+1)))))</f>
        <v/>
      </c>
      <c r="F75" s="60">
        <f>IF($N75="","",IF($P75&gt;0,IF(1&lt;=SemanaActual,INDEX('Cronograma R. Normativo'!$AA$5:$AA$1000,$N75),""),IF(INDEX('Cronograma R. Normativo'!$H$5:$H$1000,$N75)="","",INDEX('Cronograma R. Normativo'!$H$5:$H$1000,$N75))))</f>
        <v/>
      </c>
      <c r="G75" s="60">
        <f>IF($N75="","",IF($P75&gt;0,IF(2&lt;=SemanaActual,INDEX('Cronograma R. Normativo'!$AB$5:$AB$1000,$N75),""),IF(INDEX('Cronograma R. Normativo'!$I$5:$I$1000,$N75)="","",INDEX('Cronograma R. Normativo'!$I$5:$I$1000,$N75))))</f>
        <v/>
      </c>
      <c r="H75" s="60">
        <f>IF($N75="","",IF($P75&gt;0,IF(3&lt;=SemanaActual,INDEX('Cronograma R. Normativo'!$AC$5:$AC$1000,$N75),""),IF(INDEX('Cronograma R. Normativo'!$J$5:$J$1000,$N75)="","",INDEX('Cronograma R. Normativo'!$J$5:$J$1000,$N75))))</f>
        <v/>
      </c>
      <c r="I75" s="60">
        <f>IF($N75="","",IF($P75&gt;0,IF(4&lt;=SemanaActual,INDEX('Cronograma R. Normativo'!$AD$5:$AD$1000,$N75),""),IF(INDEX('Cronograma R. Normativo'!$K$5:$K$1000,$N75)="","",INDEX('Cronograma R. Normativo'!$K$5:$K$1000,$N75))))</f>
        <v/>
      </c>
      <c r="J75" s="60">
        <f>IF($N75="","",INDEX('Cronograma R. Normativo'!$L$5:$L$1000,$N75))</f>
        <v/>
      </c>
      <c r="K75" s="55">
        <f>IF($N75="","",IF(N($J75)&gt;=1,"Completado",IF(AND(ISNUMBER($D75),$D75&lt;FechaRef),"Vencida",IF(N($J75)&gt;0,"En curso","Pendiente"))))</f>
        <v/>
      </c>
      <c r="L75" s="55">
        <f>IF($N75="","",INDEX('Cronograma R. Normativo'!$N$5:$N$1000,$N75)&amp;"")</f>
        <v/>
      </c>
      <c r="M75" s="63">
        <f>IF($N75="","",INDEX('Cronograma R. Normativo'!$O$5:$O$1000,$N75)&amp;"")</f>
        <v/>
      </c>
      <c r="N75">
        <f>IFERROR(MATCH(ROW()-4,rOrden_RN,0),"")</f>
        <v/>
      </c>
      <c r="O75">
        <f>IF($N75="","",INDEX('Cronograma R. Normativo'!$T$5:$T$1000,$N75))</f>
        <v/>
      </c>
      <c r="P75">
        <f>IF($N75="","",N(INDEX('Cronograma R. Normativo'!$U$5:$U$1000,$N75)))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5">
        <f>IF($N76="","",INDEX('Cronograma R. Normativo'!$A$5:$A$1000,$N76))</f>
        <v/>
      </c>
      <c r="B76" s="63">
        <f>IF($N76="","",IF($O76="Sub","      ↳  "&amp;INDEX('Cronograma R. Normativo'!$C$5:$C$1000,$N76),INDEX('Cronograma R. Normativo'!$C$5:$C$1000,$N76)&amp;""))</f>
        <v/>
      </c>
      <c r="C76" s="78">
        <f>IF($N76="","",IF(INDEX('Cronograma R. Normativo'!$D$5:$D$1000,$N76)="","",INDEX('Cronograma R. Normativo'!$D$5:$D$1000,$N76)))</f>
        <v/>
      </c>
      <c r="D76" s="78">
        <f>IF($N76="","",IF(INDEX('Cronograma R. Normativo'!$E$5:$E$1000,$N76)="","",INDEX('Cronograma R. Normativo'!$E$5:$E$1000,$N76)))</f>
        <v/>
      </c>
      <c r="E76" s="55">
        <f>IF($N76="","",IF(NOT(ISNUMBER($D76)),"",IF($D76&lt;InicioCiclo,"Antes del ciclo",IF($D76&gt;=InicioCiclo+28,"Después del ciclo","Semana "&amp;(INT(($D76-InicioCiclo)/7)+1)))))</f>
        <v/>
      </c>
      <c r="F76" s="60">
        <f>IF($N76="","",IF($P76&gt;0,IF(1&lt;=SemanaActual,INDEX('Cronograma R. Normativo'!$AA$5:$AA$1000,$N76),""),IF(INDEX('Cronograma R. Normativo'!$H$5:$H$1000,$N76)="","",INDEX('Cronograma R. Normativo'!$H$5:$H$1000,$N76))))</f>
        <v/>
      </c>
      <c r="G76" s="60">
        <f>IF($N76="","",IF($P76&gt;0,IF(2&lt;=SemanaActual,INDEX('Cronograma R. Normativo'!$AB$5:$AB$1000,$N76),""),IF(INDEX('Cronograma R. Normativo'!$I$5:$I$1000,$N76)="","",INDEX('Cronograma R. Normativo'!$I$5:$I$1000,$N76))))</f>
        <v/>
      </c>
      <c r="H76" s="60">
        <f>IF($N76="","",IF($P76&gt;0,IF(3&lt;=SemanaActual,INDEX('Cronograma R. Normativo'!$AC$5:$AC$1000,$N76),""),IF(INDEX('Cronograma R. Normativo'!$J$5:$J$1000,$N76)="","",INDEX('Cronograma R. Normativo'!$J$5:$J$1000,$N76))))</f>
        <v/>
      </c>
      <c r="I76" s="60">
        <f>IF($N76="","",IF($P76&gt;0,IF(4&lt;=SemanaActual,INDEX('Cronograma R. Normativo'!$AD$5:$AD$1000,$N76),""),IF(INDEX('Cronograma R. Normativo'!$K$5:$K$1000,$N76)="","",INDEX('Cronograma R. Normativo'!$K$5:$K$1000,$N76))))</f>
        <v/>
      </c>
      <c r="J76" s="60">
        <f>IF($N76="","",INDEX('Cronograma R. Normativo'!$L$5:$L$1000,$N76))</f>
        <v/>
      </c>
      <c r="K76" s="55">
        <f>IF($N76="","",IF(N($J76)&gt;=1,"Completado",IF(AND(ISNUMBER($D76),$D76&lt;FechaRef),"Vencida",IF(N($J76)&gt;0,"En curso","Pendiente"))))</f>
        <v/>
      </c>
      <c r="L76" s="55">
        <f>IF($N76="","",INDEX('Cronograma R. Normativo'!$N$5:$N$1000,$N76)&amp;"")</f>
        <v/>
      </c>
      <c r="M76" s="63">
        <f>IF($N76="","",INDEX('Cronograma R. Normativo'!$O$5:$O$1000,$N76)&amp;"")</f>
        <v/>
      </c>
      <c r="N76">
        <f>IFERROR(MATCH(ROW()-4,rOrden_RN,0),"")</f>
        <v/>
      </c>
      <c r="O76">
        <f>IF($N76="","",INDEX('Cronograma R. Normativo'!$T$5:$T$1000,$N76))</f>
        <v/>
      </c>
      <c r="P76">
        <f>IF($N76="","",N(INDEX('Cronograma R. Normativo'!$U$5:$U$1000,$N76)))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5">
        <f>IF($N77="","",INDEX('Cronograma R. Normativo'!$A$5:$A$1000,$N77))</f>
        <v/>
      </c>
      <c r="B77" s="63">
        <f>IF($N77="","",IF($O77="Sub","      ↳  "&amp;INDEX('Cronograma R. Normativo'!$C$5:$C$1000,$N77),INDEX('Cronograma R. Normativo'!$C$5:$C$1000,$N77)&amp;""))</f>
        <v/>
      </c>
      <c r="C77" s="78">
        <f>IF($N77="","",IF(INDEX('Cronograma R. Normativo'!$D$5:$D$1000,$N77)="","",INDEX('Cronograma R. Normativo'!$D$5:$D$1000,$N77)))</f>
        <v/>
      </c>
      <c r="D77" s="78">
        <f>IF($N77="","",IF(INDEX('Cronograma R. Normativo'!$E$5:$E$1000,$N77)="","",INDEX('Cronograma R. Normativo'!$E$5:$E$1000,$N77)))</f>
        <v/>
      </c>
      <c r="E77" s="55">
        <f>IF($N77="","",IF(NOT(ISNUMBER($D77)),"",IF($D77&lt;InicioCiclo,"Antes del ciclo",IF($D77&gt;=InicioCiclo+28,"Después del ciclo","Semana "&amp;(INT(($D77-InicioCiclo)/7)+1)))))</f>
        <v/>
      </c>
      <c r="F77" s="60">
        <f>IF($N77="","",IF($P77&gt;0,IF(1&lt;=SemanaActual,INDEX('Cronograma R. Normativo'!$AA$5:$AA$1000,$N77),""),IF(INDEX('Cronograma R. Normativo'!$H$5:$H$1000,$N77)="","",INDEX('Cronograma R. Normativo'!$H$5:$H$1000,$N77))))</f>
        <v/>
      </c>
      <c r="G77" s="60">
        <f>IF($N77="","",IF($P77&gt;0,IF(2&lt;=SemanaActual,INDEX('Cronograma R. Normativo'!$AB$5:$AB$1000,$N77),""),IF(INDEX('Cronograma R. Normativo'!$I$5:$I$1000,$N77)="","",INDEX('Cronograma R. Normativo'!$I$5:$I$1000,$N77))))</f>
        <v/>
      </c>
      <c r="H77" s="60">
        <f>IF($N77="","",IF($P77&gt;0,IF(3&lt;=SemanaActual,INDEX('Cronograma R. Normativo'!$AC$5:$AC$1000,$N77),""),IF(INDEX('Cronograma R. Normativo'!$J$5:$J$1000,$N77)="","",INDEX('Cronograma R. Normativo'!$J$5:$J$1000,$N77))))</f>
        <v/>
      </c>
      <c r="I77" s="60">
        <f>IF($N77="","",IF($P77&gt;0,IF(4&lt;=SemanaActual,INDEX('Cronograma R. Normativo'!$AD$5:$AD$1000,$N77),""),IF(INDEX('Cronograma R. Normativo'!$K$5:$K$1000,$N77)="","",INDEX('Cronograma R. Normativo'!$K$5:$K$1000,$N77))))</f>
        <v/>
      </c>
      <c r="J77" s="60">
        <f>IF($N77="","",INDEX('Cronograma R. Normativo'!$L$5:$L$1000,$N77))</f>
        <v/>
      </c>
      <c r="K77" s="55">
        <f>IF($N77="","",IF(N($J77)&gt;=1,"Completado",IF(AND(ISNUMBER($D77),$D77&lt;FechaRef),"Vencida",IF(N($J77)&gt;0,"En curso","Pendiente"))))</f>
        <v/>
      </c>
      <c r="L77" s="55">
        <f>IF($N77="","",INDEX('Cronograma R. Normativo'!$N$5:$N$1000,$N77)&amp;"")</f>
        <v/>
      </c>
      <c r="M77" s="63">
        <f>IF($N77="","",INDEX('Cronograma R. Normativo'!$O$5:$O$1000,$N77)&amp;"")</f>
        <v/>
      </c>
      <c r="N77">
        <f>IFERROR(MATCH(ROW()-4,rOrden_RN,0),"")</f>
        <v/>
      </c>
      <c r="O77">
        <f>IF($N77="","",INDEX('Cronograma R. Normativo'!$T$5:$T$1000,$N77))</f>
        <v/>
      </c>
      <c r="P77">
        <f>IF($N77="","",N(INDEX('Cronograma R. Normativo'!$U$5:$U$1000,$N77)))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5">
        <f>IF($N78="","",INDEX('Cronograma R. Normativo'!$A$5:$A$1000,$N78))</f>
        <v/>
      </c>
      <c r="B78" s="63">
        <f>IF($N78="","",IF($O78="Sub","      ↳  "&amp;INDEX('Cronograma R. Normativo'!$C$5:$C$1000,$N78),INDEX('Cronograma R. Normativo'!$C$5:$C$1000,$N78)&amp;""))</f>
        <v/>
      </c>
      <c r="C78" s="78">
        <f>IF($N78="","",IF(INDEX('Cronograma R. Normativo'!$D$5:$D$1000,$N78)="","",INDEX('Cronograma R. Normativo'!$D$5:$D$1000,$N78)))</f>
        <v/>
      </c>
      <c r="D78" s="78">
        <f>IF($N78="","",IF(INDEX('Cronograma R. Normativo'!$E$5:$E$1000,$N78)="","",INDEX('Cronograma R. Normativo'!$E$5:$E$1000,$N78)))</f>
        <v/>
      </c>
      <c r="E78" s="55">
        <f>IF($N78="","",IF(NOT(ISNUMBER($D78)),"",IF($D78&lt;InicioCiclo,"Antes del ciclo",IF($D78&gt;=InicioCiclo+28,"Después del ciclo","Semana "&amp;(INT(($D78-InicioCiclo)/7)+1)))))</f>
        <v/>
      </c>
      <c r="F78" s="60">
        <f>IF($N78="","",IF($P78&gt;0,IF(1&lt;=SemanaActual,INDEX('Cronograma R. Normativo'!$AA$5:$AA$1000,$N78),""),IF(INDEX('Cronograma R. Normativo'!$H$5:$H$1000,$N78)="","",INDEX('Cronograma R. Normativo'!$H$5:$H$1000,$N78))))</f>
        <v/>
      </c>
      <c r="G78" s="60">
        <f>IF($N78="","",IF($P78&gt;0,IF(2&lt;=SemanaActual,INDEX('Cronograma R. Normativo'!$AB$5:$AB$1000,$N78),""),IF(INDEX('Cronograma R. Normativo'!$I$5:$I$1000,$N78)="","",INDEX('Cronograma R. Normativo'!$I$5:$I$1000,$N78))))</f>
        <v/>
      </c>
      <c r="H78" s="60">
        <f>IF($N78="","",IF($P78&gt;0,IF(3&lt;=SemanaActual,INDEX('Cronograma R. Normativo'!$AC$5:$AC$1000,$N78),""),IF(INDEX('Cronograma R. Normativo'!$J$5:$J$1000,$N78)="","",INDEX('Cronograma R. Normativo'!$J$5:$J$1000,$N78))))</f>
        <v/>
      </c>
      <c r="I78" s="60">
        <f>IF($N78="","",IF($P78&gt;0,IF(4&lt;=SemanaActual,INDEX('Cronograma R. Normativo'!$AD$5:$AD$1000,$N78),""),IF(INDEX('Cronograma R. Normativo'!$K$5:$K$1000,$N78)="","",INDEX('Cronograma R. Normativo'!$K$5:$K$1000,$N78))))</f>
        <v/>
      </c>
      <c r="J78" s="60">
        <f>IF($N78="","",INDEX('Cronograma R. Normativo'!$L$5:$L$1000,$N78))</f>
        <v/>
      </c>
      <c r="K78" s="55">
        <f>IF($N78="","",IF(N($J78)&gt;=1,"Completado",IF(AND(ISNUMBER($D78),$D78&lt;FechaRef),"Vencida",IF(N($J78)&gt;0,"En curso","Pendiente"))))</f>
        <v/>
      </c>
      <c r="L78" s="55">
        <f>IF($N78="","",INDEX('Cronograma R. Normativo'!$N$5:$N$1000,$N78)&amp;"")</f>
        <v/>
      </c>
      <c r="M78" s="63">
        <f>IF($N78="","",INDEX('Cronograma R. Normativo'!$O$5:$O$1000,$N78)&amp;"")</f>
        <v/>
      </c>
      <c r="N78">
        <f>IFERROR(MATCH(ROW()-4,rOrden_RN,0),"")</f>
        <v/>
      </c>
      <c r="O78">
        <f>IF($N78="","",INDEX('Cronograma R. Normativo'!$T$5:$T$1000,$N78))</f>
        <v/>
      </c>
      <c r="P78">
        <f>IF($N78="","",N(INDEX('Cronograma R. Normativo'!$U$5:$U$1000,$N78)))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5">
        <f>IF($N79="","",INDEX('Cronograma R. Normativo'!$A$5:$A$1000,$N79))</f>
        <v/>
      </c>
      <c r="B79" s="63">
        <f>IF($N79="","",IF($O79="Sub","      ↳  "&amp;INDEX('Cronograma R. Normativo'!$C$5:$C$1000,$N79),INDEX('Cronograma R. Normativo'!$C$5:$C$1000,$N79)&amp;""))</f>
        <v/>
      </c>
      <c r="C79" s="78">
        <f>IF($N79="","",IF(INDEX('Cronograma R. Normativo'!$D$5:$D$1000,$N79)="","",INDEX('Cronograma R. Normativo'!$D$5:$D$1000,$N79)))</f>
        <v/>
      </c>
      <c r="D79" s="78">
        <f>IF($N79="","",IF(INDEX('Cronograma R. Normativo'!$E$5:$E$1000,$N79)="","",INDEX('Cronograma R. Normativo'!$E$5:$E$1000,$N79)))</f>
        <v/>
      </c>
      <c r="E79" s="55">
        <f>IF($N79="","",IF(NOT(ISNUMBER($D79)),"",IF($D79&lt;InicioCiclo,"Antes del ciclo",IF($D79&gt;=InicioCiclo+28,"Después del ciclo","Semana "&amp;(INT(($D79-InicioCiclo)/7)+1)))))</f>
        <v/>
      </c>
      <c r="F79" s="60">
        <f>IF($N79="","",IF($P79&gt;0,IF(1&lt;=SemanaActual,INDEX('Cronograma R. Normativo'!$AA$5:$AA$1000,$N79),""),IF(INDEX('Cronograma R. Normativo'!$H$5:$H$1000,$N79)="","",INDEX('Cronograma R. Normativo'!$H$5:$H$1000,$N79))))</f>
        <v/>
      </c>
      <c r="G79" s="60">
        <f>IF($N79="","",IF($P79&gt;0,IF(2&lt;=SemanaActual,INDEX('Cronograma R. Normativo'!$AB$5:$AB$1000,$N79),""),IF(INDEX('Cronograma R. Normativo'!$I$5:$I$1000,$N79)="","",INDEX('Cronograma R. Normativo'!$I$5:$I$1000,$N79))))</f>
        <v/>
      </c>
      <c r="H79" s="60">
        <f>IF($N79="","",IF($P79&gt;0,IF(3&lt;=SemanaActual,INDEX('Cronograma R. Normativo'!$AC$5:$AC$1000,$N79),""),IF(INDEX('Cronograma R. Normativo'!$J$5:$J$1000,$N79)="","",INDEX('Cronograma R. Normativo'!$J$5:$J$1000,$N79))))</f>
        <v/>
      </c>
      <c r="I79" s="60">
        <f>IF($N79="","",IF($P79&gt;0,IF(4&lt;=SemanaActual,INDEX('Cronograma R. Normativo'!$AD$5:$AD$1000,$N79),""),IF(INDEX('Cronograma R. Normativo'!$K$5:$K$1000,$N79)="","",INDEX('Cronograma R. Normativo'!$K$5:$K$1000,$N79))))</f>
        <v/>
      </c>
      <c r="J79" s="60">
        <f>IF($N79="","",INDEX('Cronograma R. Normativo'!$L$5:$L$1000,$N79))</f>
        <v/>
      </c>
      <c r="K79" s="55">
        <f>IF($N79="","",IF(N($J79)&gt;=1,"Completado",IF(AND(ISNUMBER($D79),$D79&lt;FechaRef),"Vencida",IF(N($J79)&gt;0,"En curso","Pendiente"))))</f>
        <v/>
      </c>
      <c r="L79" s="55">
        <f>IF($N79="","",INDEX('Cronograma R. Normativo'!$N$5:$N$1000,$N79)&amp;"")</f>
        <v/>
      </c>
      <c r="M79" s="63">
        <f>IF($N79="","",INDEX('Cronograma R. Normativo'!$O$5:$O$1000,$N79)&amp;"")</f>
        <v/>
      </c>
      <c r="N79">
        <f>IFERROR(MATCH(ROW()-4,rOrden_RN,0),"")</f>
        <v/>
      </c>
      <c r="O79">
        <f>IF($N79="","",INDEX('Cronograma R. Normativo'!$T$5:$T$1000,$N79))</f>
        <v/>
      </c>
      <c r="P79">
        <f>IF($N79="","",N(INDEX('Cronograma R. Normativo'!$U$5:$U$1000,$N79)))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5">
        <f>IF($N80="","",INDEX('Cronograma R. Normativo'!$A$5:$A$1000,$N80))</f>
        <v/>
      </c>
      <c r="B80" s="63">
        <f>IF($N80="","",IF($O80="Sub","      ↳  "&amp;INDEX('Cronograma R. Normativo'!$C$5:$C$1000,$N80),INDEX('Cronograma R. Normativo'!$C$5:$C$1000,$N80)&amp;""))</f>
        <v/>
      </c>
      <c r="C80" s="78">
        <f>IF($N80="","",IF(INDEX('Cronograma R. Normativo'!$D$5:$D$1000,$N80)="","",INDEX('Cronograma R. Normativo'!$D$5:$D$1000,$N80)))</f>
        <v/>
      </c>
      <c r="D80" s="78">
        <f>IF($N80="","",IF(INDEX('Cronograma R. Normativo'!$E$5:$E$1000,$N80)="","",INDEX('Cronograma R. Normativo'!$E$5:$E$1000,$N80)))</f>
        <v/>
      </c>
      <c r="E80" s="55">
        <f>IF($N80="","",IF(NOT(ISNUMBER($D80)),"",IF($D80&lt;InicioCiclo,"Antes del ciclo",IF($D80&gt;=InicioCiclo+28,"Después del ciclo","Semana "&amp;(INT(($D80-InicioCiclo)/7)+1)))))</f>
        <v/>
      </c>
      <c r="F80" s="60">
        <f>IF($N80="","",IF($P80&gt;0,IF(1&lt;=SemanaActual,INDEX('Cronograma R. Normativo'!$AA$5:$AA$1000,$N80),""),IF(INDEX('Cronograma R. Normativo'!$H$5:$H$1000,$N80)="","",INDEX('Cronograma R. Normativo'!$H$5:$H$1000,$N80))))</f>
        <v/>
      </c>
      <c r="G80" s="60">
        <f>IF($N80="","",IF($P80&gt;0,IF(2&lt;=SemanaActual,INDEX('Cronograma R. Normativo'!$AB$5:$AB$1000,$N80),""),IF(INDEX('Cronograma R. Normativo'!$I$5:$I$1000,$N80)="","",INDEX('Cronograma R. Normativo'!$I$5:$I$1000,$N80))))</f>
        <v/>
      </c>
      <c r="H80" s="60">
        <f>IF($N80="","",IF($P80&gt;0,IF(3&lt;=SemanaActual,INDEX('Cronograma R. Normativo'!$AC$5:$AC$1000,$N80),""),IF(INDEX('Cronograma R. Normativo'!$J$5:$J$1000,$N80)="","",INDEX('Cronograma R. Normativo'!$J$5:$J$1000,$N80))))</f>
        <v/>
      </c>
      <c r="I80" s="60">
        <f>IF($N80="","",IF($P80&gt;0,IF(4&lt;=SemanaActual,INDEX('Cronograma R. Normativo'!$AD$5:$AD$1000,$N80),""),IF(INDEX('Cronograma R. Normativo'!$K$5:$K$1000,$N80)="","",INDEX('Cronograma R. Normativo'!$K$5:$K$1000,$N80))))</f>
        <v/>
      </c>
      <c r="J80" s="60">
        <f>IF($N80="","",INDEX('Cronograma R. Normativo'!$L$5:$L$1000,$N80))</f>
        <v/>
      </c>
      <c r="K80" s="55">
        <f>IF($N80="","",IF(N($J80)&gt;=1,"Completado",IF(AND(ISNUMBER($D80),$D80&lt;FechaRef),"Vencida",IF(N($J80)&gt;0,"En curso","Pendiente"))))</f>
        <v/>
      </c>
      <c r="L80" s="55">
        <f>IF($N80="","",INDEX('Cronograma R. Normativo'!$N$5:$N$1000,$N80)&amp;"")</f>
        <v/>
      </c>
      <c r="M80" s="63">
        <f>IF($N80="","",INDEX('Cronograma R. Normativo'!$O$5:$O$1000,$N80)&amp;"")</f>
        <v/>
      </c>
      <c r="N80">
        <f>IFERROR(MATCH(ROW()-4,rOrden_RN,0),"")</f>
        <v/>
      </c>
      <c r="O80">
        <f>IF($N80="","",INDEX('Cronograma R. Normativo'!$T$5:$T$1000,$N80))</f>
        <v/>
      </c>
      <c r="P80">
        <f>IF($N80="","",N(INDEX('Cronograma R. Normativo'!$U$5:$U$1000,$N80)))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5">
        <f>IF($N81="","",INDEX('Cronograma R. Normativo'!$A$5:$A$1000,$N81))</f>
        <v/>
      </c>
      <c r="B81" s="63">
        <f>IF($N81="","",IF($O81="Sub","      ↳  "&amp;INDEX('Cronograma R. Normativo'!$C$5:$C$1000,$N81),INDEX('Cronograma R. Normativo'!$C$5:$C$1000,$N81)&amp;""))</f>
        <v/>
      </c>
      <c r="C81" s="78">
        <f>IF($N81="","",IF(INDEX('Cronograma R. Normativo'!$D$5:$D$1000,$N81)="","",INDEX('Cronograma R. Normativo'!$D$5:$D$1000,$N81)))</f>
        <v/>
      </c>
      <c r="D81" s="78">
        <f>IF($N81="","",IF(INDEX('Cronograma R. Normativo'!$E$5:$E$1000,$N81)="","",INDEX('Cronograma R. Normativo'!$E$5:$E$1000,$N81)))</f>
        <v/>
      </c>
      <c r="E81" s="55">
        <f>IF($N81="","",IF(NOT(ISNUMBER($D81)),"",IF($D81&lt;InicioCiclo,"Antes del ciclo",IF($D81&gt;=InicioCiclo+28,"Después del ciclo","Semana "&amp;(INT(($D81-InicioCiclo)/7)+1)))))</f>
        <v/>
      </c>
      <c r="F81" s="60">
        <f>IF($N81="","",IF($P81&gt;0,IF(1&lt;=SemanaActual,INDEX('Cronograma R. Normativo'!$AA$5:$AA$1000,$N81),""),IF(INDEX('Cronograma R. Normativo'!$H$5:$H$1000,$N81)="","",INDEX('Cronograma R. Normativo'!$H$5:$H$1000,$N81))))</f>
        <v/>
      </c>
      <c r="G81" s="60">
        <f>IF($N81="","",IF($P81&gt;0,IF(2&lt;=SemanaActual,INDEX('Cronograma R. Normativo'!$AB$5:$AB$1000,$N81),""),IF(INDEX('Cronograma R. Normativo'!$I$5:$I$1000,$N81)="","",INDEX('Cronograma R. Normativo'!$I$5:$I$1000,$N81))))</f>
        <v/>
      </c>
      <c r="H81" s="60">
        <f>IF($N81="","",IF($P81&gt;0,IF(3&lt;=SemanaActual,INDEX('Cronograma R. Normativo'!$AC$5:$AC$1000,$N81),""),IF(INDEX('Cronograma R. Normativo'!$J$5:$J$1000,$N81)="","",INDEX('Cronograma R. Normativo'!$J$5:$J$1000,$N81))))</f>
        <v/>
      </c>
      <c r="I81" s="60">
        <f>IF($N81="","",IF($P81&gt;0,IF(4&lt;=SemanaActual,INDEX('Cronograma R. Normativo'!$AD$5:$AD$1000,$N81),""),IF(INDEX('Cronograma R. Normativo'!$K$5:$K$1000,$N81)="","",INDEX('Cronograma R. Normativo'!$K$5:$K$1000,$N81))))</f>
        <v/>
      </c>
      <c r="J81" s="60">
        <f>IF($N81="","",INDEX('Cronograma R. Normativo'!$L$5:$L$1000,$N81))</f>
        <v/>
      </c>
      <c r="K81" s="55">
        <f>IF($N81="","",IF(N($J81)&gt;=1,"Completado",IF(AND(ISNUMBER($D81),$D81&lt;FechaRef),"Vencida",IF(N($J81)&gt;0,"En curso","Pendiente"))))</f>
        <v/>
      </c>
      <c r="L81" s="55">
        <f>IF($N81="","",INDEX('Cronograma R. Normativo'!$N$5:$N$1000,$N81)&amp;"")</f>
        <v/>
      </c>
      <c r="M81" s="63">
        <f>IF($N81="","",INDEX('Cronograma R. Normativo'!$O$5:$O$1000,$N81)&amp;"")</f>
        <v/>
      </c>
      <c r="N81">
        <f>IFERROR(MATCH(ROW()-4,rOrden_RN,0),"")</f>
        <v/>
      </c>
      <c r="O81">
        <f>IF($N81="","",INDEX('Cronograma R. Normativo'!$T$5:$T$1000,$N81))</f>
        <v/>
      </c>
      <c r="P81">
        <f>IF($N81="","",N(INDEX('Cronograma R. Normativo'!$U$5:$U$1000,$N81)))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5">
        <f>IF($N82="","",INDEX('Cronograma R. Normativo'!$A$5:$A$1000,$N82))</f>
        <v/>
      </c>
      <c r="B82" s="63">
        <f>IF($N82="","",IF($O82="Sub","      ↳  "&amp;INDEX('Cronograma R. Normativo'!$C$5:$C$1000,$N82),INDEX('Cronograma R. Normativo'!$C$5:$C$1000,$N82)&amp;""))</f>
        <v/>
      </c>
      <c r="C82" s="78">
        <f>IF($N82="","",IF(INDEX('Cronograma R. Normativo'!$D$5:$D$1000,$N82)="","",INDEX('Cronograma R. Normativo'!$D$5:$D$1000,$N82)))</f>
        <v/>
      </c>
      <c r="D82" s="78">
        <f>IF($N82="","",IF(INDEX('Cronograma R. Normativo'!$E$5:$E$1000,$N82)="","",INDEX('Cronograma R. Normativo'!$E$5:$E$1000,$N82)))</f>
        <v/>
      </c>
      <c r="E82" s="55">
        <f>IF($N82="","",IF(NOT(ISNUMBER($D82)),"",IF($D82&lt;InicioCiclo,"Antes del ciclo",IF($D82&gt;=InicioCiclo+28,"Después del ciclo","Semana "&amp;(INT(($D82-InicioCiclo)/7)+1)))))</f>
        <v/>
      </c>
      <c r="F82" s="60">
        <f>IF($N82="","",IF($P82&gt;0,IF(1&lt;=SemanaActual,INDEX('Cronograma R. Normativo'!$AA$5:$AA$1000,$N82),""),IF(INDEX('Cronograma R. Normativo'!$H$5:$H$1000,$N82)="","",INDEX('Cronograma R. Normativo'!$H$5:$H$1000,$N82))))</f>
        <v/>
      </c>
      <c r="G82" s="60">
        <f>IF($N82="","",IF($P82&gt;0,IF(2&lt;=SemanaActual,INDEX('Cronograma R. Normativo'!$AB$5:$AB$1000,$N82),""),IF(INDEX('Cronograma R. Normativo'!$I$5:$I$1000,$N82)="","",INDEX('Cronograma R. Normativo'!$I$5:$I$1000,$N82))))</f>
        <v/>
      </c>
      <c r="H82" s="60">
        <f>IF($N82="","",IF($P82&gt;0,IF(3&lt;=SemanaActual,INDEX('Cronograma R. Normativo'!$AC$5:$AC$1000,$N82),""),IF(INDEX('Cronograma R. Normativo'!$J$5:$J$1000,$N82)="","",INDEX('Cronograma R. Normativo'!$J$5:$J$1000,$N82))))</f>
        <v/>
      </c>
      <c r="I82" s="60">
        <f>IF($N82="","",IF($P82&gt;0,IF(4&lt;=SemanaActual,INDEX('Cronograma R. Normativo'!$AD$5:$AD$1000,$N82),""),IF(INDEX('Cronograma R. Normativo'!$K$5:$K$1000,$N82)="","",INDEX('Cronograma R. Normativo'!$K$5:$K$1000,$N82))))</f>
        <v/>
      </c>
      <c r="J82" s="60">
        <f>IF($N82="","",INDEX('Cronograma R. Normativo'!$L$5:$L$1000,$N82))</f>
        <v/>
      </c>
      <c r="K82" s="55">
        <f>IF($N82="","",IF(N($J82)&gt;=1,"Completado",IF(AND(ISNUMBER($D82),$D82&lt;FechaRef),"Vencida",IF(N($J82)&gt;0,"En curso","Pendiente"))))</f>
        <v/>
      </c>
      <c r="L82" s="55">
        <f>IF($N82="","",INDEX('Cronograma R. Normativo'!$N$5:$N$1000,$N82)&amp;"")</f>
        <v/>
      </c>
      <c r="M82" s="63">
        <f>IF($N82="","",INDEX('Cronograma R. Normativo'!$O$5:$O$1000,$N82)&amp;"")</f>
        <v/>
      </c>
      <c r="N82">
        <f>IFERROR(MATCH(ROW()-4,rOrden_RN,0),"")</f>
        <v/>
      </c>
      <c r="O82">
        <f>IF($N82="","",INDEX('Cronograma R. Normativo'!$T$5:$T$1000,$N82))</f>
        <v/>
      </c>
      <c r="P82">
        <f>IF($N82="","",N(INDEX('Cronograma R. Normativo'!$U$5:$U$1000,$N82)))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5">
        <f>IF($N83="","",INDEX('Cronograma R. Normativo'!$A$5:$A$1000,$N83))</f>
        <v/>
      </c>
      <c r="B83" s="63">
        <f>IF($N83="","",IF($O83="Sub","      ↳  "&amp;INDEX('Cronograma R. Normativo'!$C$5:$C$1000,$N83),INDEX('Cronograma R. Normativo'!$C$5:$C$1000,$N83)&amp;""))</f>
        <v/>
      </c>
      <c r="C83" s="78">
        <f>IF($N83="","",IF(INDEX('Cronograma R. Normativo'!$D$5:$D$1000,$N83)="","",INDEX('Cronograma R. Normativo'!$D$5:$D$1000,$N83)))</f>
        <v/>
      </c>
      <c r="D83" s="78">
        <f>IF($N83="","",IF(INDEX('Cronograma R. Normativo'!$E$5:$E$1000,$N83)="","",INDEX('Cronograma R. Normativo'!$E$5:$E$1000,$N83)))</f>
        <v/>
      </c>
      <c r="E83" s="55">
        <f>IF($N83="","",IF(NOT(ISNUMBER($D83)),"",IF($D83&lt;InicioCiclo,"Antes del ciclo",IF($D83&gt;=InicioCiclo+28,"Después del ciclo","Semana "&amp;(INT(($D83-InicioCiclo)/7)+1)))))</f>
        <v/>
      </c>
      <c r="F83" s="60">
        <f>IF($N83="","",IF($P83&gt;0,IF(1&lt;=SemanaActual,INDEX('Cronograma R. Normativo'!$AA$5:$AA$1000,$N83),""),IF(INDEX('Cronograma R. Normativo'!$H$5:$H$1000,$N83)="","",INDEX('Cronograma R. Normativo'!$H$5:$H$1000,$N83))))</f>
        <v/>
      </c>
      <c r="G83" s="60">
        <f>IF($N83="","",IF($P83&gt;0,IF(2&lt;=SemanaActual,INDEX('Cronograma R. Normativo'!$AB$5:$AB$1000,$N83),""),IF(INDEX('Cronograma R. Normativo'!$I$5:$I$1000,$N83)="","",INDEX('Cronograma R. Normativo'!$I$5:$I$1000,$N83))))</f>
        <v/>
      </c>
      <c r="H83" s="60">
        <f>IF($N83="","",IF($P83&gt;0,IF(3&lt;=SemanaActual,INDEX('Cronograma R. Normativo'!$AC$5:$AC$1000,$N83),""),IF(INDEX('Cronograma R. Normativo'!$J$5:$J$1000,$N83)="","",INDEX('Cronograma R. Normativo'!$J$5:$J$1000,$N83))))</f>
        <v/>
      </c>
      <c r="I83" s="60">
        <f>IF($N83="","",IF($P83&gt;0,IF(4&lt;=SemanaActual,INDEX('Cronograma R. Normativo'!$AD$5:$AD$1000,$N83),""),IF(INDEX('Cronograma R. Normativo'!$K$5:$K$1000,$N83)="","",INDEX('Cronograma R. Normativo'!$K$5:$K$1000,$N83))))</f>
        <v/>
      </c>
      <c r="J83" s="60">
        <f>IF($N83="","",INDEX('Cronograma R. Normativo'!$L$5:$L$1000,$N83))</f>
        <v/>
      </c>
      <c r="K83" s="55">
        <f>IF($N83="","",IF(N($J83)&gt;=1,"Completado",IF(AND(ISNUMBER($D83),$D83&lt;FechaRef),"Vencida",IF(N($J83)&gt;0,"En curso","Pendiente"))))</f>
        <v/>
      </c>
      <c r="L83" s="55">
        <f>IF($N83="","",INDEX('Cronograma R. Normativo'!$N$5:$N$1000,$N83)&amp;"")</f>
        <v/>
      </c>
      <c r="M83" s="63">
        <f>IF($N83="","",INDEX('Cronograma R. Normativo'!$O$5:$O$1000,$N83)&amp;"")</f>
        <v/>
      </c>
      <c r="N83">
        <f>IFERROR(MATCH(ROW()-4,rOrden_RN,0),"")</f>
        <v/>
      </c>
      <c r="O83">
        <f>IF($N83="","",INDEX('Cronograma R. Normativo'!$T$5:$T$1000,$N83))</f>
        <v/>
      </c>
      <c r="P83">
        <f>IF($N83="","",N(INDEX('Cronograma R. Normativo'!$U$5:$U$1000,$N83)))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5">
        <f>IF($N84="","",INDEX('Cronograma R. Normativo'!$A$5:$A$1000,$N84))</f>
        <v/>
      </c>
      <c r="B84" s="63">
        <f>IF($N84="","",IF($O84="Sub","      ↳  "&amp;INDEX('Cronograma R. Normativo'!$C$5:$C$1000,$N84),INDEX('Cronograma R. Normativo'!$C$5:$C$1000,$N84)&amp;""))</f>
        <v/>
      </c>
      <c r="C84" s="78">
        <f>IF($N84="","",IF(INDEX('Cronograma R. Normativo'!$D$5:$D$1000,$N84)="","",INDEX('Cronograma R. Normativo'!$D$5:$D$1000,$N84)))</f>
        <v/>
      </c>
      <c r="D84" s="78">
        <f>IF($N84="","",IF(INDEX('Cronograma R. Normativo'!$E$5:$E$1000,$N84)="","",INDEX('Cronograma R. Normativo'!$E$5:$E$1000,$N84)))</f>
        <v/>
      </c>
      <c r="E84" s="55">
        <f>IF($N84="","",IF(NOT(ISNUMBER($D84)),"",IF($D84&lt;InicioCiclo,"Antes del ciclo",IF($D84&gt;=InicioCiclo+28,"Después del ciclo","Semana "&amp;(INT(($D84-InicioCiclo)/7)+1)))))</f>
        <v/>
      </c>
      <c r="F84" s="60">
        <f>IF($N84="","",IF($P84&gt;0,IF(1&lt;=SemanaActual,INDEX('Cronograma R. Normativo'!$AA$5:$AA$1000,$N84),""),IF(INDEX('Cronograma R. Normativo'!$H$5:$H$1000,$N84)="","",INDEX('Cronograma R. Normativo'!$H$5:$H$1000,$N84))))</f>
        <v/>
      </c>
      <c r="G84" s="60">
        <f>IF($N84="","",IF($P84&gt;0,IF(2&lt;=SemanaActual,INDEX('Cronograma R. Normativo'!$AB$5:$AB$1000,$N84),""),IF(INDEX('Cronograma R. Normativo'!$I$5:$I$1000,$N84)="","",INDEX('Cronograma R. Normativo'!$I$5:$I$1000,$N84))))</f>
        <v/>
      </c>
      <c r="H84" s="60">
        <f>IF($N84="","",IF($P84&gt;0,IF(3&lt;=SemanaActual,INDEX('Cronograma R. Normativo'!$AC$5:$AC$1000,$N84),""),IF(INDEX('Cronograma R. Normativo'!$J$5:$J$1000,$N84)="","",INDEX('Cronograma R. Normativo'!$J$5:$J$1000,$N84))))</f>
        <v/>
      </c>
      <c r="I84" s="60">
        <f>IF($N84="","",IF($P84&gt;0,IF(4&lt;=SemanaActual,INDEX('Cronograma R. Normativo'!$AD$5:$AD$1000,$N84),""),IF(INDEX('Cronograma R. Normativo'!$K$5:$K$1000,$N84)="","",INDEX('Cronograma R. Normativo'!$K$5:$K$1000,$N84))))</f>
        <v/>
      </c>
      <c r="J84" s="60">
        <f>IF($N84="","",INDEX('Cronograma R. Normativo'!$L$5:$L$1000,$N84))</f>
        <v/>
      </c>
      <c r="K84" s="55">
        <f>IF($N84="","",IF(N($J84)&gt;=1,"Completado",IF(AND(ISNUMBER($D84),$D84&lt;FechaRef),"Vencida",IF(N($J84)&gt;0,"En curso","Pendiente"))))</f>
        <v/>
      </c>
      <c r="L84" s="55">
        <f>IF($N84="","",INDEX('Cronograma R. Normativo'!$N$5:$N$1000,$N84)&amp;"")</f>
        <v/>
      </c>
      <c r="M84" s="63">
        <f>IF($N84="","",INDEX('Cronograma R. Normativo'!$O$5:$O$1000,$N84)&amp;"")</f>
        <v/>
      </c>
      <c r="N84">
        <f>IFERROR(MATCH(ROW()-4,rOrden_RN,0),"")</f>
        <v/>
      </c>
      <c r="O84">
        <f>IF($N84="","",INDEX('Cronograma R. Normativo'!$T$5:$T$1000,$N84))</f>
        <v/>
      </c>
      <c r="P84">
        <f>IF($N84="","",N(INDEX('Cronograma R. Normativo'!$U$5:$U$1000,$N84)))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5">
        <f>IF($N85="","",INDEX('Cronograma R. Normativo'!$A$5:$A$1000,$N85))</f>
        <v/>
      </c>
      <c r="B85" s="63">
        <f>IF($N85="","",IF($O85="Sub","      ↳  "&amp;INDEX('Cronograma R. Normativo'!$C$5:$C$1000,$N85),INDEX('Cronograma R. Normativo'!$C$5:$C$1000,$N85)&amp;""))</f>
        <v/>
      </c>
      <c r="C85" s="78">
        <f>IF($N85="","",IF(INDEX('Cronograma R. Normativo'!$D$5:$D$1000,$N85)="","",INDEX('Cronograma R. Normativo'!$D$5:$D$1000,$N85)))</f>
        <v/>
      </c>
      <c r="D85" s="78">
        <f>IF($N85="","",IF(INDEX('Cronograma R. Normativo'!$E$5:$E$1000,$N85)="","",INDEX('Cronograma R. Normativo'!$E$5:$E$1000,$N85)))</f>
        <v/>
      </c>
      <c r="E85" s="55">
        <f>IF($N85="","",IF(NOT(ISNUMBER($D85)),"",IF($D85&lt;InicioCiclo,"Antes del ciclo",IF($D85&gt;=InicioCiclo+28,"Después del ciclo","Semana "&amp;(INT(($D85-InicioCiclo)/7)+1)))))</f>
        <v/>
      </c>
      <c r="F85" s="60">
        <f>IF($N85="","",IF($P85&gt;0,IF(1&lt;=SemanaActual,INDEX('Cronograma R. Normativo'!$AA$5:$AA$1000,$N85),""),IF(INDEX('Cronograma R. Normativo'!$H$5:$H$1000,$N85)="","",INDEX('Cronograma R. Normativo'!$H$5:$H$1000,$N85))))</f>
        <v/>
      </c>
      <c r="G85" s="60">
        <f>IF($N85="","",IF($P85&gt;0,IF(2&lt;=SemanaActual,INDEX('Cronograma R. Normativo'!$AB$5:$AB$1000,$N85),""),IF(INDEX('Cronograma R. Normativo'!$I$5:$I$1000,$N85)="","",INDEX('Cronograma R. Normativo'!$I$5:$I$1000,$N85))))</f>
        <v/>
      </c>
      <c r="H85" s="60">
        <f>IF($N85="","",IF($P85&gt;0,IF(3&lt;=SemanaActual,INDEX('Cronograma R. Normativo'!$AC$5:$AC$1000,$N85),""),IF(INDEX('Cronograma R. Normativo'!$J$5:$J$1000,$N85)="","",INDEX('Cronograma R. Normativo'!$J$5:$J$1000,$N85))))</f>
        <v/>
      </c>
      <c r="I85" s="60">
        <f>IF($N85="","",IF($P85&gt;0,IF(4&lt;=SemanaActual,INDEX('Cronograma R. Normativo'!$AD$5:$AD$1000,$N85),""),IF(INDEX('Cronograma R. Normativo'!$K$5:$K$1000,$N85)="","",INDEX('Cronograma R. Normativo'!$K$5:$K$1000,$N85))))</f>
        <v/>
      </c>
      <c r="J85" s="60">
        <f>IF($N85="","",INDEX('Cronograma R. Normativo'!$L$5:$L$1000,$N85))</f>
        <v/>
      </c>
      <c r="K85" s="55">
        <f>IF($N85="","",IF(N($J85)&gt;=1,"Completado",IF(AND(ISNUMBER($D85),$D85&lt;FechaRef),"Vencida",IF(N($J85)&gt;0,"En curso","Pendiente"))))</f>
        <v/>
      </c>
      <c r="L85" s="55">
        <f>IF($N85="","",INDEX('Cronograma R. Normativo'!$N$5:$N$1000,$N85)&amp;"")</f>
        <v/>
      </c>
      <c r="M85" s="63">
        <f>IF($N85="","",INDEX('Cronograma R. Normativo'!$O$5:$O$1000,$N85)&amp;"")</f>
        <v/>
      </c>
      <c r="N85">
        <f>IFERROR(MATCH(ROW()-4,rOrden_RN,0),"")</f>
        <v/>
      </c>
      <c r="O85">
        <f>IF($N85="","",INDEX('Cronograma R. Normativo'!$T$5:$T$1000,$N85))</f>
        <v/>
      </c>
      <c r="P85">
        <f>IF($N85="","",N(INDEX('Cronograma R. Normativo'!$U$5:$U$1000,$N85)))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5">
        <f>IF($N86="","",INDEX('Cronograma R. Normativo'!$A$5:$A$1000,$N86))</f>
        <v/>
      </c>
      <c r="B86" s="63">
        <f>IF($N86="","",IF($O86="Sub","      ↳  "&amp;INDEX('Cronograma R. Normativo'!$C$5:$C$1000,$N86),INDEX('Cronograma R. Normativo'!$C$5:$C$1000,$N86)&amp;""))</f>
        <v/>
      </c>
      <c r="C86" s="78">
        <f>IF($N86="","",IF(INDEX('Cronograma R. Normativo'!$D$5:$D$1000,$N86)="","",INDEX('Cronograma R. Normativo'!$D$5:$D$1000,$N86)))</f>
        <v/>
      </c>
      <c r="D86" s="78">
        <f>IF($N86="","",IF(INDEX('Cronograma R. Normativo'!$E$5:$E$1000,$N86)="","",INDEX('Cronograma R. Normativo'!$E$5:$E$1000,$N86)))</f>
        <v/>
      </c>
      <c r="E86" s="55">
        <f>IF($N86="","",IF(NOT(ISNUMBER($D86)),"",IF($D86&lt;InicioCiclo,"Antes del ciclo",IF($D86&gt;=InicioCiclo+28,"Después del ciclo","Semana "&amp;(INT(($D86-InicioCiclo)/7)+1)))))</f>
        <v/>
      </c>
      <c r="F86" s="60">
        <f>IF($N86="","",IF($P86&gt;0,IF(1&lt;=SemanaActual,INDEX('Cronograma R. Normativo'!$AA$5:$AA$1000,$N86),""),IF(INDEX('Cronograma R. Normativo'!$H$5:$H$1000,$N86)="","",INDEX('Cronograma R. Normativo'!$H$5:$H$1000,$N86))))</f>
        <v/>
      </c>
      <c r="G86" s="60">
        <f>IF($N86="","",IF($P86&gt;0,IF(2&lt;=SemanaActual,INDEX('Cronograma R. Normativo'!$AB$5:$AB$1000,$N86),""),IF(INDEX('Cronograma R. Normativo'!$I$5:$I$1000,$N86)="","",INDEX('Cronograma R. Normativo'!$I$5:$I$1000,$N86))))</f>
        <v/>
      </c>
      <c r="H86" s="60">
        <f>IF($N86="","",IF($P86&gt;0,IF(3&lt;=SemanaActual,INDEX('Cronograma R. Normativo'!$AC$5:$AC$1000,$N86),""),IF(INDEX('Cronograma R. Normativo'!$J$5:$J$1000,$N86)="","",INDEX('Cronograma R. Normativo'!$J$5:$J$1000,$N86))))</f>
        <v/>
      </c>
      <c r="I86" s="60">
        <f>IF($N86="","",IF($P86&gt;0,IF(4&lt;=SemanaActual,INDEX('Cronograma R. Normativo'!$AD$5:$AD$1000,$N86),""),IF(INDEX('Cronograma R. Normativo'!$K$5:$K$1000,$N86)="","",INDEX('Cronograma R. Normativo'!$K$5:$K$1000,$N86))))</f>
        <v/>
      </c>
      <c r="J86" s="60">
        <f>IF($N86="","",INDEX('Cronograma R. Normativo'!$L$5:$L$1000,$N86))</f>
        <v/>
      </c>
      <c r="K86" s="55">
        <f>IF($N86="","",IF(N($J86)&gt;=1,"Completado",IF(AND(ISNUMBER($D86),$D86&lt;FechaRef),"Vencida",IF(N($J86)&gt;0,"En curso","Pendiente"))))</f>
        <v/>
      </c>
      <c r="L86" s="55">
        <f>IF($N86="","",INDEX('Cronograma R. Normativo'!$N$5:$N$1000,$N86)&amp;"")</f>
        <v/>
      </c>
      <c r="M86" s="63">
        <f>IF($N86="","",INDEX('Cronograma R. Normativo'!$O$5:$O$1000,$N86)&amp;"")</f>
        <v/>
      </c>
      <c r="N86">
        <f>IFERROR(MATCH(ROW()-4,rOrden_RN,0),"")</f>
        <v/>
      </c>
      <c r="O86">
        <f>IF($N86="","",INDEX('Cronograma R. Normativo'!$T$5:$T$1000,$N86))</f>
        <v/>
      </c>
      <c r="P86">
        <f>IF($N86="","",N(INDEX('Cronograma R. Normativo'!$U$5:$U$1000,$N86)))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5">
        <f>IF($N87="","",INDEX('Cronograma R. Normativo'!$A$5:$A$1000,$N87))</f>
        <v/>
      </c>
      <c r="B87" s="63">
        <f>IF($N87="","",IF($O87="Sub","      ↳  "&amp;INDEX('Cronograma R. Normativo'!$C$5:$C$1000,$N87),INDEX('Cronograma R. Normativo'!$C$5:$C$1000,$N87)&amp;""))</f>
        <v/>
      </c>
      <c r="C87" s="78">
        <f>IF($N87="","",IF(INDEX('Cronograma R. Normativo'!$D$5:$D$1000,$N87)="","",INDEX('Cronograma R. Normativo'!$D$5:$D$1000,$N87)))</f>
        <v/>
      </c>
      <c r="D87" s="78">
        <f>IF($N87="","",IF(INDEX('Cronograma R. Normativo'!$E$5:$E$1000,$N87)="","",INDEX('Cronograma R. Normativo'!$E$5:$E$1000,$N87)))</f>
        <v/>
      </c>
      <c r="E87" s="55">
        <f>IF($N87="","",IF(NOT(ISNUMBER($D87)),"",IF($D87&lt;InicioCiclo,"Antes del ciclo",IF($D87&gt;=InicioCiclo+28,"Después del ciclo","Semana "&amp;(INT(($D87-InicioCiclo)/7)+1)))))</f>
        <v/>
      </c>
      <c r="F87" s="60">
        <f>IF($N87="","",IF($P87&gt;0,IF(1&lt;=SemanaActual,INDEX('Cronograma R. Normativo'!$AA$5:$AA$1000,$N87),""),IF(INDEX('Cronograma R. Normativo'!$H$5:$H$1000,$N87)="","",INDEX('Cronograma R. Normativo'!$H$5:$H$1000,$N87))))</f>
        <v/>
      </c>
      <c r="G87" s="60">
        <f>IF($N87="","",IF($P87&gt;0,IF(2&lt;=SemanaActual,INDEX('Cronograma R. Normativo'!$AB$5:$AB$1000,$N87),""),IF(INDEX('Cronograma R. Normativo'!$I$5:$I$1000,$N87)="","",INDEX('Cronograma R. Normativo'!$I$5:$I$1000,$N87))))</f>
        <v/>
      </c>
      <c r="H87" s="60">
        <f>IF($N87="","",IF($P87&gt;0,IF(3&lt;=SemanaActual,INDEX('Cronograma R. Normativo'!$AC$5:$AC$1000,$N87),""),IF(INDEX('Cronograma R. Normativo'!$J$5:$J$1000,$N87)="","",INDEX('Cronograma R. Normativo'!$J$5:$J$1000,$N87))))</f>
        <v/>
      </c>
      <c r="I87" s="60">
        <f>IF($N87="","",IF($P87&gt;0,IF(4&lt;=SemanaActual,INDEX('Cronograma R. Normativo'!$AD$5:$AD$1000,$N87),""),IF(INDEX('Cronograma R. Normativo'!$K$5:$K$1000,$N87)="","",INDEX('Cronograma R. Normativo'!$K$5:$K$1000,$N87))))</f>
        <v/>
      </c>
      <c r="J87" s="60">
        <f>IF($N87="","",INDEX('Cronograma R. Normativo'!$L$5:$L$1000,$N87))</f>
        <v/>
      </c>
      <c r="K87" s="55">
        <f>IF($N87="","",IF(N($J87)&gt;=1,"Completado",IF(AND(ISNUMBER($D87),$D87&lt;FechaRef),"Vencida",IF(N($J87)&gt;0,"En curso","Pendiente"))))</f>
        <v/>
      </c>
      <c r="L87" s="55">
        <f>IF($N87="","",INDEX('Cronograma R. Normativo'!$N$5:$N$1000,$N87)&amp;"")</f>
        <v/>
      </c>
      <c r="M87" s="63">
        <f>IF($N87="","",INDEX('Cronograma R. Normativo'!$O$5:$O$1000,$N87)&amp;"")</f>
        <v/>
      </c>
      <c r="N87">
        <f>IFERROR(MATCH(ROW()-4,rOrden_RN,0),"")</f>
        <v/>
      </c>
      <c r="O87">
        <f>IF($N87="","",INDEX('Cronograma R. Normativo'!$T$5:$T$1000,$N87))</f>
        <v/>
      </c>
      <c r="P87">
        <f>IF($N87="","",N(INDEX('Cronograma R. Normativo'!$U$5:$U$1000,$N87)))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5">
        <f>IF($N88="","",INDEX('Cronograma R. Normativo'!$A$5:$A$1000,$N88))</f>
        <v/>
      </c>
      <c r="B88" s="63">
        <f>IF($N88="","",IF($O88="Sub","      ↳  "&amp;INDEX('Cronograma R. Normativo'!$C$5:$C$1000,$N88),INDEX('Cronograma R. Normativo'!$C$5:$C$1000,$N88)&amp;""))</f>
        <v/>
      </c>
      <c r="C88" s="78">
        <f>IF($N88="","",IF(INDEX('Cronograma R. Normativo'!$D$5:$D$1000,$N88)="","",INDEX('Cronograma R. Normativo'!$D$5:$D$1000,$N88)))</f>
        <v/>
      </c>
      <c r="D88" s="78">
        <f>IF($N88="","",IF(INDEX('Cronograma R. Normativo'!$E$5:$E$1000,$N88)="","",INDEX('Cronograma R. Normativo'!$E$5:$E$1000,$N88)))</f>
        <v/>
      </c>
      <c r="E88" s="55">
        <f>IF($N88="","",IF(NOT(ISNUMBER($D88)),"",IF($D88&lt;InicioCiclo,"Antes del ciclo",IF($D88&gt;=InicioCiclo+28,"Después del ciclo","Semana "&amp;(INT(($D88-InicioCiclo)/7)+1)))))</f>
        <v/>
      </c>
      <c r="F88" s="60">
        <f>IF($N88="","",IF($P88&gt;0,IF(1&lt;=SemanaActual,INDEX('Cronograma R. Normativo'!$AA$5:$AA$1000,$N88),""),IF(INDEX('Cronograma R. Normativo'!$H$5:$H$1000,$N88)="","",INDEX('Cronograma R. Normativo'!$H$5:$H$1000,$N88))))</f>
        <v/>
      </c>
      <c r="G88" s="60">
        <f>IF($N88="","",IF($P88&gt;0,IF(2&lt;=SemanaActual,INDEX('Cronograma R. Normativo'!$AB$5:$AB$1000,$N88),""),IF(INDEX('Cronograma R. Normativo'!$I$5:$I$1000,$N88)="","",INDEX('Cronograma R. Normativo'!$I$5:$I$1000,$N88))))</f>
        <v/>
      </c>
      <c r="H88" s="60">
        <f>IF($N88="","",IF($P88&gt;0,IF(3&lt;=SemanaActual,INDEX('Cronograma R. Normativo'!$AC$5:$AC$1000,$N88),""),IF(INDEX('Cronograma R. Normativo'!$J$5:$J$1000,$N88)="","",INDEX('Cronograma R. Normativo'!$J$5:$J$1000,$N88))))</f>
        <v/>
      </c>
      <c r="I88" s="60">
        <f>IF($N88="","",IF($P88&gt;0,IF(4&lt;=SemanaActual,INDEX('Cronograma R. Normativo'!$AD$5:$AD$1000,$N88),""),IF(INDEX('Cronograma R. Normativo'!$K$5:$K$1000,$N88)="","",INDEX('Cronograma R. Normativo'!$K$5:$K$1000,$N88))))</f>
        <v/>
      </c>
      <c r="J88" s="60">
        <f>IF($N88="","",INDEX('Cronograma R. Normativo'!$L$5:$L$1000,$N88))</f>
        <v/>
      </c>
      <c r="K88" s="55">
        <f>IF($N88="","",IF(N($J88)&gt;=1,"Completado",IF(AND(ISNUMBER($D88),$D88&lt;FechaRef),"Vencida",IF(N($J88)&gt;0,"En curso","Pendiente"))))</f>
        <v/>
      </c>
      <c r="L88" s="55">
        <f>IF($N88="","",INDEX('Cronograma R. Normativo'!$N$5:$N$1000,$N88)&amp;"")</f>
        <v/>
      </c>
      <c r="M88" s="63">
        <f>IF($N88="","",INDEX('Cronograma R. Normativo'!$O$5:$O$1000,$N88)&amp;"")</f>
        <v/>
      </c>
      <c r="N88">
        <f>IFERROR(MATCH(ROW()-4,rOrden_RN,0),"")</f>
        <v/>
      </c>
      <c r="O88">
        <f>IF($N88="","",INDEX('Cronograma R. Normativo'!$T$5:$T$1000,$N88))</f>
        <v/>
      </c>
      <c r="P88">
        <f>IF($N88="","",N(INDEX('Cronograma R. Normativo'!$U$5:$U$1000,$N88)))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5">
        <f>IF($N89="","",INDEX('Cronograma R. Normativo'!$A$5:$A$1000,$N89))</f>
        <v/>
      </c>
      <c r="B89" s="63">
        <f>IF($N89="","",IF($O89="Sub","      ↳  "&amp;INDEX('Cronograma R. Normativo'!$C$5:$C$1000,$N89),INDEX('Cronograma R. Normativo'!$C$5:$C$1000,$N89)&amp;""))</f>
        <v/>
      </c>
      <c r="C89" s="78">
        <f>IF($N89="","",IF(INDEX('Cronograma R. Normativo'!$D$5:$D$1000,$N89)="","",INDEX('Cronograma R. Normativo'!$D$5:$D$1000,$N89)))</f>
        <v/>
      </c>
      <c r="D89" s="78">
        <f>IF($N89="","",IF(INDEX('Cronograma R. Normativo'!$E$5:$E$1000,$N89)="","",INDEX('Cronograma R. Normativo'!$E$5:$E$1000,$N89)))</f>
        <v/>
      </c>
      <c r="E89" s="55">
        <f>IF($N89="","",IF(NOT(ISNUMBER($D89)),"",IF($D89&lt;InicioCiclo,"Antes del ciclo",IF($D89&gt;=InicioCiclo+28,"Después del ciclo","Semana "&amp;(INT(($D89-InicioCiclo)/7)+1)))))</f>
        <v/>
      </c>
      <c r="F89" s="60">
        <f>IF($N89="","",IF($P89&gt;0,IF(1&lt;=SemanaActual,INDEX('Cronograma R. Normativo'!$AA$5:$AA$1000,$N89),""),IF(INDEX('Cronograma R. Normativo'!$H$5:$H$1000,$N89)="","",INDEX('Cronograma R. Normativo'!$H$5:$H$1000,$N89))))</f>
        <v/>
      </c>
      <c r="G89" s="60">
        <f>IF($N89="","",IF($P89&gt;0,IF(2&lt;=SemanaActual,INDEX('Cronograma R. Normativo'!$AB$5:$AB$1000,$N89),""),IF(INDEX('Cronograma R. Normativo'!$I$5:$I$1000,$N89)="","",INDEX('Cronograma R. Normativo'!$I$5:$I$1000,$N89))))</f>
        <v/>
      </c>
      <c r="H89" s="60">
        <f>IF($N89="","",IF($P89&gt;0,IF(3&lt;=SemanaActual,INDEX('Cronograma R. Normativo'!$AC$5:$AC$1000,$N89),""),IF(INDEX('Cronograma R. Normativo'!$J$5:$J$1000,$N89)="","",INDEX('Cronograma R. Normativo'!$J$5:$J$1000,$N89))))</f>
        <v/>
      </c>
      <c r="I89" s="60">
        <f>IF($N89="","",IF($P89&gt;0,IF(4&lt;=SemanaActual,INDEX('Cronograma R. Normativo'!$AD$5:$AD$1000,$N89),""),IF(INDEX('Cronograma R. Normativo'!$K$5:$K$1000,$N89)="","",INDEX('Cronograma R. Normativo'!$K$5:$K$1000,$N89))))</f>
        <v/>
      </c>
      <c r="J89" s="60">
        <f>IF($N89="","",INDEX('Cronograma R. Normativo'!$L$5:$L$1000,$N89))</f>
        <v/>
      </c>
      <c r="K89" s="55">
        <f>IF($N89="","",IF(N($J89)&gt;=1,"Completado",IF(AND(ISNUMBER($D89),$D89&lt;FechaRef),"Vencida",IF(N($J89)&gt;0,"En curso","Pendiente"))))</f>
        <v/>
      </c>
      <c r="L89" s="55">
        <f>IF($N89="","",INDEX('Cronograma R. Normativo'!$N$5:$N$1000,$N89)&amp;"")</f>
        <v/>
      </c>
      <c r="M89" s="63">
        <f>IF($N89="","",INDEX('Cronograma R. Normativo'!$O$5:$O$1000,$N89)&amp;"")</f>
        <v/>
      </c>
      <c r="N89">
        <f>IFERROR(MATCH(ROW()-4,rOrden_RN,0),"")</f>
        <v/>
      </c>
      <c r="O89">
        <f>IF($N89="","",INDEX('Cronograma R. Normativo'!$T$5:$T$1000,$N89))</f>
        <v/>
      </c>
      <c r="P89">
        <f>IF($N89="","",N(INDEX('Cronograma R. Normativo'!$U$5:$U$1000,$N89)))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5">
        <f>IF($N90="","",INDEX('Cronograma R. Normativo'!$A$5:$A$1000,$N90))</f>
        <v/>
      </c>
      <c r="B90" s="63">
        <f>IF($N90="","",IF($O90="Sub","      ↳  "&amp;INDEX('Cronograma R. Normativo'!$C$5:$C$1000,$N90),INDEX('Cronograma R. Normativo'!$C$5:$C$1000,$N90)&amp;""))</f>
        <v/>
      </c>
      <c r="C90" s="78">
        <f>IF($N90="","",IF(INDEX('Cronograma R. Normativo'!$D$5:$D$1000,$N90)="","",INDEX('Cronograma R. Normativo'!$D$5:$D$1000,$N90)))</f>
        <v/>
      </c>
      <c r="D90" s="78">
        <f>IF($N90="","",IF(INDEX('Cronograma R. Normativo'!$E$5:$E$1000,$N90)="","",INDEX('Cronograma R. Normativo'!$E$5:$E$1000,$N90)))</f>
        <v/>
      </c>
      <c r="E90" s="55">
        <f>IF($N90="","",IF(NOT(ISNUMBER($D90)),"",IF($D90&lt;InicioCiclo,"Antes del ciclo",IF($D90&gt;=InicioCiclo+28,"Después del ciclo","Semana "&amp;(INT(($D90-InicioCiclo)/7)+1)))))</f>
        <v/>
      </c>
      <c r="F90" s="60">
        <f>IF($N90="","",IF($P90&gt;0,IF(1&lt;=SemanaActual,INDEX('Cronograma R. Normativo'!$AA$5:$AA$1000,$N90),""),IF(INDEX('Cronograma R. Normativo'!$H$5:$H$1000,$N90)="","",INDEX('Cronograma R. Normativo'!$H$5:$H$1000,$N90))))</f>
        <v/>
      </c>
      <c r="G90" s="60">
        <f>IF($N90="","",IF($P90&gt;0,IF(2&lt;=SemanaActual,INDEX('Cronograma R. Normativo'!$AB$5:$AB$1000,$N90),""),IF(INDEX('Cronograma R. Normativo'!$I$5:$I$1000,$N90)="","",INDEX('Cronograma R. Normativo'!$I$5:$I$1000,$N90))))</f>
        <v/>
      </c>
      <c r="H90" s="60">
        <f>IF($N90="","",IF($P90&gt;0,IF(3&lt;=SemanaActual,INDEX('Cronograma R. Normativo'!$AC$5:$AC$1000,$N90),""),IF(INDEX('Cronograma R. Normativo'!$J$5:$J$1000,$N90)="","",INDEX('Cronograma R. Normativo'!$J$5:$J$1000,$N90))))</f>
        <v/>
      </c>
      <c r="I90" s="60">
        <f>IF($N90="","",IF($P90&gt;0,IF(4&lt;=SemanaActual,INDEX('Cronograma R. Normativo'!$AD$5:$AD$1000,$N90),""),IF(INDEX('Cronograma R. Normativo'!$K$5:$K$1000,$N90)="","",INDEX('Cronograma R. Normativo'!$K$5:$K$1000,$N90))))</f>
        <v/>
      </c>
      <c r="J90" s="60">
        <f>IF($N90="","",INDEX('Cronograma R. Normativo'!$L$5:$L$1000,$N90))</f>
        <v/>
      </c>
      <c r="K90" s="55">
        <f>IF($N90="","",IF(N($J90)&gt;=1,"Completado",IF(AND(ISNUMBER($D90),$D90&lt;FechaRef),"Vencida",IF(N($J90)&gt;0,"En curso","Pendiente"))))</f>
        <v/>
      </c>
      <c r="L90" s="55">
        <f>IF($N90="","",INDEX('Cronograma R. Normativo'!$N$5:$N$1000,$N90)&amp;"")</f>
        <v/>
      </c>
      <c r="M90" s="63">
        <f>IF($N90="","",INDEX('Cronograma R. Normativo'!$O$5:$O$1000,$N90)&amp;"")</f>
        <v/>
      </c>
      <c r="N90">
        <f>IFERROR(MATCH(ROW()-4,rOrden_RN,0),"")</f>
        <v/>
      </c>
      <c r="O90">
        <f>IF($N90="","",INDEX('Cronograma R. Normativo'!$T$5:$T$1000,$N90))</f>
        <v/>
      </c>
      <c r="P90">
        <f>IF($N90="","",N(INDEX('Cronograma R. Normativo'!$U$5:$U$1000,$N90)))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5">
        <f>IF($N91="","",INDEX('Cronograma R. Normativo'!$A$5:$A$1000,$N91))</f>
        <v/>
      </c>
      <c r="B91" s="63">
        <f>IF($N91="","",IF($O91="Sub","      ↳  "&amp;INDEX('Cronograma R. Normativo'!$C$5:$C$1000,$N91),INDEX('Cronograma R. Normativo'!$C$5:$C$1000,$N91)&amp;""))</f>
        <v/>
      </c>
      <c r="C91" s="78">
        <f>IF($N91="","",IF(INDEX('Cronograma R. Normativo'!$D$5:$D$1000,$N91)="","",INDEX('Cronograma R. Normativo'!$D$5:$D$1000,$N91)))</f>
        <v/>
      </c>
      <c r="D91" s="78">
        <f>IF($N91="","",IF(INDEX('Cronograma R. Normativo'!$E$5:$E$1000,$N91)="","",INDEX('Cronograma R. Normativo'!$E$5:$E$1000,$N91)))</f>
        <v/>
      </c>
      <c r="E91" s="55">
        <f>IF($N91="","",IF(NOT(ISNUMBER($D91)),"",IF($D91&lt;InicioCiclo,"Antes del ciclo",IF($D91&gt;=InicioCiclo+28,"Después del ciclo","Semana "&amp;(INT(($D91-InicioCiclo)/7)+1)))))</f>
        <v/>
      </c>
      <c r="F91" s="60">
        <f>IF($N91="","",IF($P91&gt;0,IF(1&lt;=SemanaActual,INDEX('Cronograma R. Normativo'!$AA$5:$AA$1000,$N91),""),IF(INDEX('Cronograma R. Normativo'!$H$5:$H$1000,$N91)="","",INDEX('Cronograma R. Normativo'!$H$5:$H$1000,$N91))))</f>
        <v/>
      </c>
      <c r="G91" s="60">
        <f>IF($N91="","",IF($P91&gt;0,IF(2&lt;=SemanaActual,INDEX('Cronograma R. Normativo'!$AB$5:$AB$1000,$N91),""),IF(INDEX('Cronograma R. Normativo'!$I$5:$I$1000,$N91)="","",INDEX('Cronograma R. Normativo'!$I$5:$I$1000,$N91))))</f>
        <v/>
      </c>
      <c r="H91" s="60">
        <f>IF($N91="","",IF($P91&gt;0,IF(3&lt;=SemanaActual,INDEX('Cronograma R. Normativo'!$AC$5:$AC$1000,$N91),""),IF(INDEX('Cronograma R. Normativo'!$J$5:$J$1000,$N91)="","",INDEX('Cronograma R. Normativo'!$J$5:$J$1000,$N91))))</f>
        <v/>
      </c>
      <c r="I91" s="60">
        <f>IF($N91="","",IF($P91&gt;0,IF(4&lt;=SemanaActual,INDEX('Cronograma R. Normativo'!$AD$5:$AD$1000,$N91),""),IF(INDEX('Cronograma R. Normativo'!$K$5:$K$1000,$N91)="","",INDEX('Cronograma R. Normativo'!$K$5:$K$1000,$N91))))</f>
        <v/>
      </c>
      <c r="J91" s="60">
        <f>IF($N91="","",INDEX('Cronograma R. Normativo'!$L$5:$L$1000,$N91))</f>
        <v/>
      </c>
      <c r="K91" s="55">
        <f>IF($N91="","",IF(N($J91)&gt;=1,"Completado",IF(AND(ISNUMBER($D91),$D91&lt;FechaRef),"Vencida",IF(N($J91)&gt;0,"En curso","Pendiente"))))</f>
        <v/>
      </c>
      <c r="L91" s="55">
        <f>IF($N91="","",INDEX('Cronograma R. Normativo'!$N$5:$N$1000,$N91)&amp;"")</f>
        <v/>
      </c>
      <c r="M91" s="63">
        <f>IF($N91="","",INDEX('Cronograma R. Normativo'!$O$5:$O$1000,$N91)&amp;"")</f>
        <v/>
      </c>
      <c r="N91">
        <f>IFERROR(MATCH(ROW()-4,rOrden_RN,0),"")</f>
        <v/>
      </c>
      <c r="O91">
        <f>IF($N91="","",INDEX('Cronograma R. Normativo'!$T$5:$T$1000,$N91))</f>
        <v/>
      </c>
      <c r="P91">
        <f>IF($N91="","",N(INDEX('Cronograma R. Normativo'!$U$5:$U$1000,$N91)))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5">
        <f>IF($N92="","",INDEX('Cronograma R. Normativo'!$A$5:$A$1000,$N92))</f>
        <v/>
      </c>
      <c r="B92" s="63">
        <f>IF($N92="","",IF($O92="Sub","      ↳  "&amp;INDEX('Cronograma R. Normativo'!$C$5:$C$1000,$N92),INDEX('Cronograma R. Normativo'!$C$5:$C$1000,$N92)&amp;""))</f>
        <v/>
      </c>
      <c r="C92" s="78">
        <f>IF($N92="","",IF(INDEX('Cronograma R. Normativo'!$D$5:$D$1000,$N92)="","",INDEX('Cronograma R. Normativo'!$D$5:$D$1000,$N92)))</f>
        <v/>
      </c>
      <c r="D92" s="78">
        <f>IF($N92="","",IF(INDEX('Cronograma R. Normativo'!$E$5:$E$1000,$N92)="","",INDEX('Cronograma R. Normativo'!$E$5:$E$1000,$N92)))</f>
        <v/>
      </c>
      <c r="E92" s="55">
        <f>IF($N92="","",IF(NOT(ISNUMBER($D92)),"",IF($D92&lt;InicioCiclo,"Antes del ciclo",IF($D92&gt;=InicioCiclo+28,"Después del ciclo","Semana "&amp;(INT(($D92-InicioCiclo)/7)+1)))))</f>
        <v/>
      </c>
      <c r="F92" s="60">
        <f>IF($N92="","",IF($P92&gt;0,IF(1&lt;=SemanaActual,INDEX('Cronograma R. Normativo'!$AA$5:$AA$1000,$N92),""),IF(INDEX('Cronograma R. Normativo'!$H$5:$H$1000,$N92)="","",INDEX('Cronograma R. Normativo'!$H$5:$H$1000,$N92))))</f>
        <v/>
      </c>
      <c r="G92" s="60">
        <f>IF($N92="","",IF($P92&gt;0,IF(2&lt;=SemanaActual,INDEX('Cronograma R. Normativo'!$AB$5:$AB$1000,$N92),""),IF(INDEX('Cronograma R. Normativo'!$I$5:$I$1000,$N92)="","",INDEX('Cronograma R. Normativo'!$I$5:$I$1000,$N92))))</f>
        <v/>
      </c>
      <c r="H92" s="60">
        <f>IF($N92="","",IF($P92&gt;0,IF(3&lt;=SemanaActual,INDEX('Cronograma R. Normativo'!$AC$5:$AC$1000,$N92),""),IF(INDEX('Cronograma R. Normativo'!$J$5:$J$1000,$N92)="","",INDEX('Cronograma R. Normativo'!$J$5:$J$1000,$N92))))</f>
        <v/>
      </c>
      <c r="I92" s="60">
        <f>IF($N92="","",IF($P92&gt;0,IF(4&lt;=SemanaActual,INDEX('Cronograma R. Normativo'!$AD$5:$AD$1000,$N92),""),IF(INDEX('Cronograma R. Normativo'!$K$5:$K$1000,$N92)="","",INDEX('Cronograma R. Normativo'!$K$5:$K$1000,$N92))))</f>
        <v/>
      </c>
      <c r="J92" s="60">
        <f>IF($N92="","",INDEX('Cronograma R. Normativo'!$L$5:$L$1000,$N92))</f>
        <v/>
      </c>
      <c r="K92" s="55">
        <f>IF($N92="","",IF(N($J92)&gt;=1,"Completado",IF(AND(ISNUMBER($D92),$D92&lt;FechaRef),"Vencida",IF(N($J92)&gt;0,"En curso","Pendiente"))))</f>
        <v/>
      </c>
      <c r="L92" s="55">
        <f>IF($N92="","",INDEX('Cronograma R. Normativo'!$N$5:$N$1000,$N92)&amp;"")</f>
        <v/>
      </c>
      <c r="M92" s="63">
        <f>IF($N92="","",INDEX('Cronograma R. Normativo'!$O$5:$O$1000,$N92)&amp;"")</f>
        <v/>
      </c>
      <c r="N92">
        <f>IFERROR(MATCH(ROW()-4,rOrden_RN,0),"")</f>
        <v/>
      </c>
      <c r="O92">
        <f>IF($N92="","",INDEX('Cronograma R. Normativo'!$T$5:$T$1000,$N92))</f>
        <v/>
      </c>
      <c r="P92">
        <f>IF($N92="","",N(INDEX('Cronograma R. Normativo'!$U$5:$U$1000,$N92)))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5">
        <f>IF($N93="","",INDEX('Cronograma R. Normativo'!$A$5:$A$1000,$N93))</f>
        <v/>
      </c>
      <c r="B93" s="63">
        <f>IF($N93="","",IF($O93="Sub","      ↳  "&amp;INDEX('Cronograma R. Normativo'!$C$5:$C$1000,$N93),INDEX('Cronograma R. Normativo'!$C$5:$C$1000,$N93)&amp;""))</f>
        <v/>
      </c>
      <c r="C93" s="78">
        <f>IF($N93="","",IF(INDEX('Cronograma R. Normativo'!$D$5:$D$1000,$N93)="","",INDEX('Cronograma R. Normativo'!$D$5:$D$1000,$N93)))</f>
        <v/>
      </c>
      <c r="D93" s="78">
        <f>IF($N93="","",IF(INDEX('Cronograma R. Normativo'!$E$5:$E$1000,$N93)="","",INDEX('Cronograma R. Normativo'!$E$5:$E$1000,$N93)))</f>
        <v/>
      </c>
      <c r="E93" s="55">
        <f>IF($N93="","",IF(NOT(ISNUMBER($D93)),"",IF($D93&lt;InicioCiclo,"Antes del ciclo",IF($D93&gt;=InicioCiclo+28,"Después del ciclo","Semana "&amp;(INT(($D93-InicioCiclo)/7)+1)))))</f>
        <v/>
      </c>
      <c r="F93" s="60">
        <f>IF($N93="","",IF($P93&gt;0,IF(1&lt;=SemanaActual,INDEX('Cronograma R. Normativo'!$AA$5:$AA$1000,$N93),""),IF(INDEX('Cronograma R. Normativo'!$H$5:$H$1000,$N93)="","",INDEX('Cronograma R. Normativo'!$H$5:$H$1000,$N93))))</f>
        <v/>
      </c>
      <c r="G93" s="60">
        <f>IF($N93="","",IF($P93&gt;0,IF(2&lt;=SemanaActual,INDEX('Cronograma R. Normativo'!$AB$5:$AB$1000,$N93),""),IF(INDEX('Cronograma R. Normativo'!$I$5:$I$1000,$N93)="","",INDEX('Cronograma R. Normativo'!$I$5:$I$1000,$N93))))</f>
        <v/>
      </c>
      <c r="H93" s="60">
        <f>IF($N93="","",IF($P93&gt;0,IF(3&lt;=SemanaActual,INDEX('Cronograma R. Normativo'!$AC$5:$AC$1000,$N93),""),IF(INDEX('Cronograma R. Normativo'!$J$5:$J$1000,$N93)="","",INDEX('Cronograma R. Normativo'!$J$5:$J$1000,$N93))))</f>
        <v/>
      </c>
      <c r="I93" s="60">
        <f>IF($N93="","",IF($P93&gt;0,IF(4&lt;=SemanaActual,INDEX('Cronograma R. Normativo'!$AD$5:$AD$1000,$N93),""),IF(INDEX('Cronograma R. Normativo'!$K$5:$K$1000,$N93)="","",INDEX('Cronograma R. Normativo'!$K$5:$K$1000,$N93))))</f>
        <v/>
      </c>
      <c r="J93" s="60">
        <f>IF($N93="","",INDEX('Cronograma R. Normativo'!$L$5:$L$1000,$N93))</f>
        <v/>
      </c>
      <c r="K93" s="55">
        <f>IF($N93="","",IF(N($J93)&gt;=1,"Completado",IF(AND(ISNUMBER($D93),$D93&lt;FechaRef),"Vencida",IF(N($J93)&gt;0,"En curso","Pendiente"))))</f>
        <v/>
      </c>
      <c r="L93" s="55">
        <f>IF($N93="","",INDEX('Cronograma R. Normativo'!$N$5:$N$1000,$N93)&amp;"")</f>
        <v/>
      </c>
      <c r="M93" s="63">
        <f>IF($N93="","",INDEX('Cronograma R. Normativo'!$O$5:$O$1000,$N93)&amp;"")</f>
        <v/>
      </c>
      <c r="N93">
        <f>IFERROR(MATCH(ROW()-4,rOrden_RN,0),"")</f>
        <v/>
      </c>
      <c r="O93">
        <f>IF($N93="","",INDEX('Cronograma R. Normativo'!$T$5:$T$1000,$N93))</f>
        <v/>
      </c>
      <c r="P93">
        <f>IF($N93="","",N(INDEX('Cronograma R. Normativo'!$U$5:$U$1000,$N93)))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5">
        <f>IF($N94="","",INDEX('Cronograma R. Normativo'!$A$5:$A$1000,$N94))</f>
        <v/>
      </c>
      <c r="B94" s="63">
        <f>IF($N94="","",IF($O94="Sub","      ↳  "&amp;INDEX('Cronograma R. Normativo'!$C$5:$C$1000,$N94),INDEX('Cronograma R. Normativo'!$C$5:$C$1000,$N94)&amp;""))</f>
        <v/>
      </c>
      <c r="C94" s="78">
        <f>IF($N94="","",IF(INDEX('Cronograma R. Normativo'!$D$5:$D$1000,$N94)="","",INDEX('Cronograma R. Normativo'!$D$5:$D$1000,$N94)))</f>
        <v/>
      </c>
      <c r="D94" s="78">
        <f>IF($N94="","",IF(INDEX('Cronograma R. Normativo'!$E$5:$E$1000,$N94)="","",INDEX('Cronograma R. Normativo'!$E$5:$E$1000,$N94)))</f>
        <v/>
      </c>
      <c r="E94" s="55">
        <f>IF($N94="","",IF(NOT(ISNUMBER($D94)),"",IF($D94&lt;InicioCiclo,"Antes del ciclo",IF($D94&gt;=InicioCiclo+28,"Después del ciclo","Semana "&amp;(INT(($D94-InicioCiclo)/7)+1)))))</f>
        <v/>
      </c>
      <c r="F94" s="60">
        <f>IF($N94="","",IF($P94&gt;0,IF(1&lt;=SemanaActual,INDEX('Cronograma R. Normativo'!$AA$5:$AA$1000,$N94),""),IF(INDEX('Cronograma R. Normativo'!$H$5:$H$1000,$N94)="","",INDEX('Cronograma R. Normativo'!$H$5:$H$1000,$N94))))</f>
        <v/>
      </c>
      <c r="G94" s="60">
        <f>IF($N94="","",IF($P94&gt;0,IF(2&lt;=SemanaActual,INDEX('Cronograma R. Normativo'!$AB$5:$AB$1000,$N94),""),IF(INDEX('Cronograma R. Normativo'!$I$5:$I$1000,$N94)="","",INDEX('Cronograma R. Normativo'!$I$5:$I$1000,$N94))))</f>
        <v/>
      </c>
      <c r="H94" s="60">
        <f>IF($N94="","",IF($P94&gt;0,IF(3&lt;=SemanaActual,INDEX('Cronograma R. Normativo'!$AC$5:$AC$1000,$N94),""),IF(INDEX('Cronograma R. Normativo'!$J$5:$J$1000,$N94)="","",INDEX('Cronograma R. Normativo'!$J$5:$J$1000,$N94))))</f>
        <v/>
      </c>
      <c r="I94" s="60">
        <f>IF($N94="","",IF($P94&gt;0,IF(4&lt;=SemanaActual,INDEX('Cronograma R. Normativo'!$AD$5:$AD$1000,$N94),""),IF(INDEX('Cronograma R. Normativo'!$K$5:$K$1000,$N94)="","",INDEX('Cronograma R. Normativo'!$K$5:$K$1000,$N94))))</f>
        <v/>
      </c>
      <c r="J94" s="60">
        <f>IF($N94="","",INDEX('Cronograma R. Normativo'!$L$5:$L$1000,$N94))</f>
        <v/>
      </c>
      <c r="K94" s="55">
        <f>IF($N94="","",IF(N($J94)&gt;=1,"Completado",IF(AND(ISNUMBER($D94),$D94&lt;FechaRef),"Vencida",IF(N($J94)&gt;0,"En curso","Pendiente"))))</f>
        <v/>
      </c>
      <c r="L94" s="55">
        <f>IF($N94="","",INDEX('Cronograma R. Normativo'!$N$5:$N$1000,$N94)&amp;"")</f>
        <v/>
      </c>
      <c r="M94" s="63">
        <f>IF($N94="","",INDEX('Cronograma R. Normativo'!$O$5:$O$1000,$N94)&amp;"")</f>
        <v/>
      </c>
      <c r="N94">
        <f>IFERROR(MATCH(ROW()-4,rOrden_RN,0),"")</f>
        <v/>
      </c>
      <c r="O94">
        <f>IF($N94="","",INDEX('Cronograma R. Normativo'!$T$5:$T$1000,$N94))</f>
        <v/>
      </c>
      <c r="P94">
        <f>IF($N94="","",N(INDEX('Cronograma R. Normativo'!$U$5:$U$1000,$N94)))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5">
        <f>IF($N95="","",INDEX('Cronograma R. Normativo'!$A$5:$A$1000,$N95))</f>
        <v/>
      </c>
      <c r="B95" s="63">
        <f>IF($N95="","",IF($O95="Sub","      ↳  "&amp;INDEX('Cronograma R. Normativo'!$C$5:$C$1000,$N95),INDEX('Cronograma R. Normativo'!$C$5:$C$1000,$N95)&amp;""))</f>
        <v/>
      </c>
      <c r="C95" s="78">
        <f>IF($N95="","",IF(INDEX('Cronograma R. Normativo'!$D$5:$D$1000,$N95)="","",INDEX('Cronograma R. Normativo'!$D$5:$D$1000,$N95)))</f>
        <v/>
      </c>
      <c r="D95" s="78">
        <f>IF($N95="","",IF(INDEX('Cronograma R. Normativo'!$E$5:$E$1000,$N95)="","",INDEX('Cronograma R. Normativo'!$E$5:$E$1000,$N95)))</f>
        <v/>
      </c>
      <c r="E95" s="55">
        <f>IF($N95="","",IF(NOT(ISNUMBER($D95)),"",IF($D95&lt;InicioCiclo,"Antes del ciclo",IF($D95&gt;=InicioCiclo+28,"Después del ciclo","Semana "&amp;(INT(($D95-InicioCiclo)/7)+1)))))</f>
        <v/>
      </c>
      <c r="F95" s="60">
        <f>IF($N95="","",IF($P95&gt;0,IF(1&lt;=SemanaActual,INDEX('Cronograma R. Normativo'!$AA$5:$AA$1000,$N95),""),IF(INDEX('Cronograma R. Normativo'!$H$5:$H$1000,$N95)="","",INDEX('Cronograma R. Normativo'!$H$5:$H$1000,$N95))))</f>
        <v/>
      </c>
      <c r="G95" s="60">
        <f>IF($N95="","",IF($P95&gt;0,IF(2&lt;=SemanaActual,INDEX('Cronograma R. Normativo'!$AB$5:$AB$1000,$N95),""),IF(INDEX('Cronograma R. Normativo'!$I$5:$I$1000,$N95)="","",INDEX('Cronograma R. Normativo'!$I$5:$I$1000,$N95))))</f>
        <v/>
      </c>
      <c r="H95" s="60">
        <f>IF($N95="","",IF($P95&gt;0,IF(3&lt;=SemanaActual,INDEX('Cronograma R. Normativo'!$AC$5:$AC$1000,$N95),""),IF(INDEX('Cronograma R. Normativo'!$J$5:$J$1000,$N95)="","",INDEX('Cronograma R. Normativo'!$J$5:$J$1000,$N95))))</f>
        <v/>
      </c>
      <c r="I95" s="60">
        <f>IF($N95="","",IF($P95&gt;0,IF(4&lt;=SemanaActual,INDEX('Cronograma R. Normativo'!$AD$5:$AD$1000,$N95),""),IF(INDEX('Cronograma R. Normativo'!$K$5:$K$1000,$N95)="","",INDEX('Cronograma R. Normativo'!$K$5:$K$1000,$N95))))</f>
        <v/>
      </c>
      <c r="J95" s="60">
        <f>IF($N95="","",INDEX('Cronograma R. Normativo'!$L$5:$L$1000,$N95))</f>
        <v/>
      </c>
      <c r="K95" s="55">
        <f>IF($N95="","",IF(N($J95)&gt;=1,"Completado",IF(AND(ISNUMBER($D95),$D95&lt;FechaRef),"Vencida",IF(N($J95)&gt;0,"En curso","Pendiente"))))</f>
        <v/>
      </c>
      <c r="L95" s="55">
        <f>IF($N95="","",INDEX('Cronograma R. Normativo'!$N$5:$N$1000,$N95)&amp;"")</f>
        <v/>
      </c>
      <c r="M95" s="63">
        <f>IF($N95="","",INDEX('Cronograma R. Normativo'!$O$5:$O$1000,$N95)&amp;"")</f>
        <v/>
      </c>
      <c r="N95">
        <f>IFERROR(MATCH(ROW()-4,rOrden_RN,0),"")</f>
        <v/>
      </c>
      <c r="O95">
        <f>IF($N95="","",INDEX('Cronograma R. Normativo'!$T$5:$T$1000,$N95))</f>
        <v/>
      </c>
      <c r="P95">
        <f>IF($N95="","",N(INDEX('Cronograma R. Normativo'!$U$5:$U$1000,$N95)))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5">
        <f>IF($N96="","",INDEX('Cronograma R. Normativo'!$A$5:$A$1000,$N96))</f>
        <v/>
      </c>
      <c r="B96" s="63">
        <f>IF($N96="","",IF($O96="Sub","      ↳  "&amp;INDEX('Cronograma R. Normativo'!$C$5:$C$1000,$N96),INDEX('Cronograma R. Normativo'!$C$5:$C$1000,$N96)&amp;""))</f>
        <v/>
      </c>
      <c r="C96" s="78">
        <f>IF($N96="","",IF(INDEX('Cronograma R. Normativo'!$D$5:$D$1000,$N96)="","",INDEX('Cronograma R. Normativo'!$D$5:$D$1000,$N96)))</f>
        <v/>
      </c>
      <c r="D96" s="78">
        <f>IF($N96="","",IF(INDEX('Cronograma R. Normativo'!$E$5:$E$1000,$N96)="","",INDEX('Cronograma R. Normativo'!$E$5:$E$1000,$N96)))</f>
        <v/>
      </c>
      <c r="E96" s="55">
        <f>IF($N96="","",IF(NOT(ISNUMBER($D96)),"",IF($D96&lt;InicioCiclo,"Antes del ciclo",IF($D96&gt;=InicioCiclo+28,"Después del ciclo","Semana "&amp;(INT(($D96-InicioCiclo)/7)+1)))))</f>
        <v/>
      </c>
      <c r="F96" s="60">
        <f>IF($N96="","",IF($P96&gt;0,IF(1&lt;=SemanaActual,INDEX('Cronograma R. Normativo'!$AA$5:$AA$1000,$N96),""),IF(INDEX('Cronograma R. Normativo'!$H$5:$H$1000,$N96)="","",INDEX('Cronograma R. Normativo'!$H$5:$H$1000,$N96))))</f>
        <v/>
      </c>
      <c r="G96" s="60">
        <f>IF($N96="","",IF($P96&gt;0,IF(2&lt;=SemanaActual,INDEX('Cronograma R. Normativo'!$AB$5:$AB$1000,$N96),""),IF(INDEX('Cronograma R. Normativo'!$I$5:$I$1000,$N96)="","",INDEX('Cronograma R. Normativo'!$I$5:$I$1000,$N96))))</f>
        <v/>
      </c>
      <c r="H96" s="60">
        <f>IF($N96="","",IF($P96&gt;0,IF(3&lt;=SemanaActual,INDEX('Cronograma R. Normativo'!$AC$5:$AC$1000,$N96),""),IF(INDEX('Cronograma R. Normativo'!$J$5:$J$1000,$N96)="","",INDEX('Cronograma R. Normativo'!$J$5:$J$1000,$N96))))</f>
        <v/>
      </c>
      <c r="I96" s="60">
        <f>IF($N96="","",IF($P96&gt;0,IF(4&lt;=SemanaActual,INDEX('Cronograma R. Normativo'!$AD$5:$AD$1000,$N96),""),IF(INDEX('Cronograma R. Normativo'!$K$5:$K$1000,$N96)="","",INDEX('Cronograma R. Normativo'!$K$5:$K$1000,$N96))))</f>
        <v/>
      </c>
      <c r="J96" s="60">
        <f>IF($N96="","",INDEX('Cronograma R. Normativo'!$L$5:$L$1000,$N96))</f>
        <v/>
      </c>
      <c r="K96" s="55">
        <f>IF($N96="","",IF(N($J96)&gt;=1,"Completado",IF(AND(ISNUMBER($D96),$D96&lt;FechaRef),"Vencida",IF(N($J96)&gt;0,"En curso","Pendiente"))))</f>
        <v/>
      </c>
      <c r="L96" s="55">
        <f>IF($N96="","",INDEX('Cronograma R. Normativo'!$N$5:$N$1000,$N96)&amp;"")</f>
        <v/>
      </c>
      <c r="M96" s="63">
        <f>IF($N96="","",INDEX('Cronograma R. Normativo'!$O$5:$O$1000,$N96)&amp;"")</f>
        <v/>
      </c>
      <c r="N96">
        <f>IFERROR(MATCH(ROW()-4,rOrden_RN,0),"")</f>
        <v/>
      </c>
      <c r="O96">
        <f>IF($N96="","",INDEX('Cronograma R. Normativo'!$T$5:$T$1000,$N96))</f>
        <v/>
      </c>
      <c r="P96">
        <f>IF($N96="","",N(INDEX('Cronograma R. Normativo'!$U$5:$U$1000,$N96)))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5">
        <f>IF($N97="","",INDEX('Cronograma R. Normativo'!$A$5:$A$1000,$N97))</f>
        <v/>
      </c>
      <c r="B97" s="63">
        <f>IF($N97="","",IF($O97="Sub","      ↳  "&amp;INDEX('Cronograma R. Normativo'!$C$5:$C$1000,$N97),INDEX('Cronograma R. Normativo'!$C$5:$C$1000,$N97)&amp;""))</f>
        <v/>
      </c>
      <c r="C97" s="78">
        <f>IF($N97="","",IF(INDEX('Cronograma R. Normativo'!$D$5:$D$1000,$N97)="","",INDEX('Cronograma R. Normativo'!$D$5:$D$1000,$N97)))</f>
        <v/>
      </c>
      <c r="D97" s="78">
        <f>IF($N97="","",IF(INDEX('Cronograma R. Normativo'!$E$5:$E$1000,$N97)="","",INDEX('Cronograma R. Normativo'!$E$5:$E$1000,$N97)))</f>
        <v/>
      </c>
      <c r="E97" s="55">
        <f>IF($N97="","",IF(NOT(ISNUMBER($D97)),"",IF($D97&lt;InicioCiclo,"Antes del ciclo",IF($D97&gt;=InicioCiclo+28,"Después del ciclo","Semana "&amp;(INT(($D97-InicioCiclo)/7)+1)))))</f>
        <v/>
      </c>
      <c r="F97" s="60">
        <f>IF($N97="","",IF($P97&gt;0,IF(1&lt;=SemanaActual,INDEX('Cronograma R. Normativo'!$AA$5:$AA$1000,$N97),""),IF(INDEX('Cronograma R. Normativo'!$H$5:$H$1000,$N97)="","",INDEX('Cronograma R. Normativo'!$H$5:$H$1000,$N97))))</f>
        <v/>
      </c>
      <c r="G97" s="60">
        <f>IF($N97="","",IF($P97&gt;0,IF(2&lt;=SemanaActual,INDEX('Cronograma R. Normativo'!$AB$5:$AB$1000,$N97),""),IF(INDEX('Cronograma R. Normativo'!$I$5:$I$1000,$N97)="","",INDEX('Cronograma R. Normativo'!$I$5:$I$1000,$N97))))</f>
        <v/>
      </c>
      <c r="H97" s="60">
        <f>IF($N97="","",IF($P97&gt;0,IF(3&lt;=SemanaActual,INDEX('Cronograma R. Normativo'!$AC$5:$AC$1000,$N97),""),IF(INDEX('Cronograma R. Normativo'!$J$5:$J$1000,$N97)="","",INDEX('Cronograma R. Normativo'!$J$5:$J$1000,$N97))))</f>
        <v/>
      </c>
      <c r="I97" s="60">
        <f>IF($N97="","",IF($P97&gt;0,IF(4&lt;=SemanaActual,INDEX('Cronograma R. Normativo'!$AD$5:$AD$1000,$N97),""),IF(INDEX('Cronograma R. Normativo'!$K$5:$K$1000,$N97)="","",INDEX('Cronograma R. Normativo'!$K$5:$K$1000,$N97))))</f>
        <v/>
      </c>
      <c r="J97" s="60">
        <f>IF($N97="","",INDEX('Cronograma R. Normativo'!$L$5:$L$1000,$N97))</f>
        <v/>
      </c>
      <c r="K97" s="55">
        <f>IF($N97="","",IF(N($J97)&gt;=1,"Completado",IF(AND(ISNUMBER($D97),$D97&lt;FechaRef),"Vencida",IF(N($J97)&gt;0,"En curso","Pendiente"))))</f>
        <v/>
      </c>
      <c r="L97" s="55">
        <f>IF($N97="","",INDEX('Cronograma R. Normativo'!$N$5:$N$1000,$N97)&amp;"")</f>
        <v/>
      </c>
      <c r="M97" s="63">
        <f>IF($N97="","",INDEX('Cronograma R. Normativo'!$O$5:$O$1000,$N97)&amp;"")</f>
        <v/>
      </c>
      <c r="N97">
        <f>IFERROR(MATCH(ROW()-4,rOrden_RN,0),"")</f>
        <v/>
      </c>
      <c r="O97">
        <f>IF($N97="","",INDEX('Cronograma R. Normativo'!$T$5:$T$1000,$N97))</f>
        <v/>
      </c>
      <c r="P97">
        <f>IF($N97="","",N(INDEX('Cronograma R. Normativo'!$U$5:$U$1000,$N97)))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5">
        <f>IF($N98="","",INDEX('Cronograma R. Normativo'!$A$5:$A$1000,$N98))</f>
        <v/>
      </c>
      <c r="B98" s="63">
        <f>IF($N98="","",IF($O98="Sub","      ↳  "&amp;INDEX('Cronograma R. Normativo'!$C$5:$C$1000,$N98),INDEX('Cronograma R. Normativo'!$C$5:$C$1000,$N98)&amp;""))</f>
        <v/>
      </c>
      <c r="C98" s="78">
        <f>IF($N98="","",IF(INDEX('Cronograma R. Normativo'!$D$5:$D$1000,$N98)="","",INDEX('Cronograma R. Normativo'!$D$5:$D$1000,$N98)))</f>
        <v/>
      </c>
      <c r="D98" s="78">
        <f>IF($N98="","",IF(INDEX('Cronograma R. Normativo'!$E$5:$E$1000,$N98)="","",INDEX('Cronograma R. Normativo'!$E$5:$E$1000,$N98)))</f>
        <v/>
      </c>
      <c r="E98" s="55">
        <f>IF($N98="","",IF(NOT(ISNUMBER($D98)),"",IF($D98&lt;InicioCiclo,"Antes del ciclo",IF($D98&gt;=InicioCiclo+28,"Después del ciclo","Semana "&amp;(INT(($D98-InicioCiclo)/7)+1)))))</f>
        <v/>
      </c>
      <c r="F98" s="60">
        <f>IF($N98="","",IF($P98&gt;0,IF(1&lt;=SemanaActual,INDEX('Cronograma R. Normativo'!$AA$5:$AA$1000,$N98),""),IF(INDEX('Cronograma R. Normativo'!$H$5:$H$1000,$N98)="","",INDEX('Cronograma R. Normativo'!$H$5:$H$1000,$N98))))</f>
        <v/>
      </c>
      <c r="G98" s="60">
        <f>IF($N98="","",IF($P98&gt;0,IF(2&lt;=SemanaActual,INDEX('Cronograma R. Normativo'!$AB$5:$AB$1000,$N98),""),IF(INDEX('Cronograma R. Normativo'!$I$5:$I$1000,$N98)="","",INDEX('Cronograma R. Normativo'!$I$5:$I$1000,$N98))))</f>
        <v/>
      </c>
      <c r="H98" s="60">
        <f>IF($N98="","",IF($P98&gt;0,IF(3&lt;=SemanaActual,INDEX('Cronograma R. Normativo'!$AC$5:$AC$1000,$N98),""),IF(INDEX('Cronograma R. Normativo'!$J$5:$J$1000,$N98)="","",INDEX('Cronograma R. Normativo'!$J$5:$J$1000,$N98))))</f>
        <v/>
      </c>
      <c r="I98" s="60">
        <f>IF($N98="","",IF($P98&gt;0,IF(4&lt;=SemanaActual,INDEX('Cronograma R. Normativo'!$AD$5:$AD$1000,$N98),""),IF(INDEX('Cronograma R. Normativo'!$K$5:$K$1000,$N98)="","",INDEX('Cronograma R. Normativo'!$K$5:$K$1000,$N98))))</f>
        <v/>
      </c>
      <c r="J98" s="60">
        <f>IF($N98="","",INDEX('Cronograma R. Normativo'!$L$5:$L$1000,$N98))</f>
        <v/>
      </c>
      <c r="K98" s="55">
        <f>IF($N98="","",IF(N($J98)&gt;=1,"Completado",IF(AND(ISNUMBER($D98),$D98&lt;FechaRef),"Vencida",IF(N($J98)&gt;0,"En curso","Pendiente"))))</f>
        <v/>
      </c>
      <c r="L98" s="55">
        <f>IF($N98="","",INDEX('Cronograma R. Normativo'!$N$5:$N$1000,$N98)&amp;"")</f>
        <v/>
      </c>
      <c r="M98" s="63">
        <f>IF($N98="","",INDEX('Cronograma R. Normativo'!$O$5:$O$1000,$N98)&amp;"")</f>
        <v/>
      </c>
      <c r="N98">
        <f>IFERROR(MATCH(ROW()-4,rOrden_RN,0),"")</f>
        <v/>
      </c>
      <c r="O98">
        <f>IF($N98="","",INDEX('Cronograma R. Normativo'!$T$5:$T$1000,$N98))</f>
        <v/>
      </c>
      <c r="P98">
        <f>IF($N98="","",N(INDEX('Cronograma R. Normativo'!$U$5:$U$1000,$N98)))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5">
        <f>IF($N99="","",INDEX('Cronograma R. Normativo'!$A$5:$A$1000,$N99))</f>
        <v/>
      </c>
      <c r="B99" s="63">
        <f>IF($N99="","",IF($O99="Sub","      ↳  "&amp;INDEX('Cronograma R. Normativo'!$C$5:$C$1000,$N99),INDEX('Cronograma R. Normativo'!$C$5:$C$1000,$N99)&amp;""))</f>
        <v/>
      </c>
      <c r="C99" s="78">
        <f>IF($N99="","",IF(INDEX('Cronograma R. Normativo'!$D$5:$D$1000,$N99)="","",INDEX('Cronograma R. Normativo'!$D$5:$D$1000,$N99)))</f>
        <v/>
      </c>
      <c r="D99" s="78">
        <f>IF($N99="","",IF(INDEX('Cronograma R. Normativo'!$E$5:$E$1000,$N99)="","",INDEX('Cronograma R. Normativo'!$E$5:$E$1000,$N99)))</f>
        <v/>
      </c>
      <c r="E99" s="55">
        <f>IF($N99="","",IF(NOT(ISNUMBER($D99)),"",IF($D99&lt;InicioCiclo,"Antes del ciclo",IF($D99&gt;=InicioCiclo+28,"Después del ciclo","Semana "&amp;(INT(($D99-InicioCiclo)/7)+1)))))</f>
        <v/>
      </c>
      <c r="F99" s="60">
        <f>IF($N99="","",IF($P99&gt;0,IF(1&lt;=SemanaActual,INDEX('Cronograma R. Normativo'!$AA$5:$AA$1000,$N99),""),IF(INDEX('Cronograma R. Normativo'!$H$5:$H$1000,$N99)="","",INDEX('Cronograma R. Normativo'!$H$5:$H$1000,$N99))))</f>
        <v/>
      </c>
      <c r="G99" s="60">
        <f>IF($N99="","",IF($P99&gt;0,IF(2&lt;=SemanaActual,INDEX('Cronograma R. Normativo'!$AB$5:$AB$1000,$N99),""),IF(INDEX('Cronograma R. Normativo'!$I$5:$I$1000,$N99)="","",INDEX('Cronograma R. Normativo'!$I$5:$I$1000,$N99))))</f>
        <v/>
      </c>
      <c r="H99" s="60">
        <f>IF($N99="","",IF($P99&gt;0,IF(3&lt;=SemanaActual,INDEX('Cronograma R. Normativo'!$AC$5:$AC$1000,$N99),""),IF(INDEX('Cronograma R. Normativo'!$J$5:$J$1000,$N99)="","",INDEX('Cronograma R. Normativo'!$J$5:$J$1000,$N99))))</f>
        <v/>
      </c>
      <c r="I99" s="60">
        <f>IF($N99="","",IF($P99&gt;0,IF(4&lt;=SemanaActual,INDEX('Cronograma R. Normativo'!$AD$5:$AD$1000,$N99),""),IF(INDEX('Cronograma R. Normativo'!$K$5:$K$1000,$N99)="","",INDEX('Cronograma R. Normativo'!$K$5:$K$1000,$N99))))</f>
        <v/>
      </c>
      <c r="J99" s="60">
        <f>IF($N99="","",INDEX('Cronograma R. Normativo'!$L$5:$L$1000,$N99))</f>
        <v/>
      </c>
      <c r="K99" s="55">
        <f>IF($N99="","",IF(N($J99)&gt;=1,"Completado",IF(AND(ISNUMBER($D99),$D99&lt;FechaRef),"Vencida",IF(N($J99)&gt;0,"En curso","Pendiente"))))</f>
        <v/>
      </c>
      <c r="L99" s="55">
        <f>IF($N99="","",INDEX('Cronograma R. Normativo'!$N$5:$N$1000,$N99)&amp;"")</f>
        <v/>
      </c>
      <c r="M99" s="63">
        <f>IF($N99="","",INDEX('Cronograma R. Normativo'!$O$5:$O$1000,$N99)&amp;"")</f>
        <v/>
      </c>
      <c r="N99">
        <f>IFERROR(MATCH(ROW()-4,rOrden_RN,0),"")</f>
        <v/>
      </c>
      <c r="O99">
        <f>IF($N99="","",INDEX('Cronograma R. Normativo'!$T$5:$T$1000,$N99))</f>
        <v/>
      </c>
      <c r="P99">
        <f>IF($N99="","",N(INDEX('Cronograma R. Normativo'!$U$5:$U$1000,$N99)))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5">
        <f>IF($N100="","",INDEX('Cronograma R. Normativo'!$A$5:$A$1000,$N100))</f>
        <v/>
      </c>
      <c r="B100" s="63">
        <f>IF($N100="","",IF($O100="Sub","      ↳  "&amp;INDEX('Cronograma R. Normativo'!$C$5:$C$1000,$N100),INDEX('Cronograma R. Normativo'!$C$5:$C$1000,$N100)&amp;""))</f>
        <v/>
      </c>
      <c r="C100" s="78">
        <f>IF($N100="","",IF(INDEX('Cronograma R. Normativo'!$D$5:$D$1000,$N100)="","",INDEX('Cronograma R. Normativo'!$D$5:$D$1000,$N100)))</f>
        <v/>
      </c>
      <c r="D100" s="78">
        <f>IF($N100="","",IF(INDEX('Cronograma R. Normativo'!$E$5:$E$1000,$N100)="","",INDEX('Cronograma R. Normativo'!$E$5:$E$1000,$N100)))</f>
        <v/>
      </c>
      <c r="E100" s="55">
        <f>IF($N100="","",IF(NOT(ISNUMBER($D100)),"",IF($D100&lt;InicioCiclo,"Antes del ciclo",IF($D100&gt;=InicioCiclo+28,"Después del ciclo","Semana "&amp;(INT(($D100-InicioCiclo)/7)+1)))))</f>
        <v/>
      </c>
      <c r="F100" s="60">
        <f>IF($N100="","",IF($P100&gt;0,IF(1&lt;=SemanaActual,INDEX('Cronograma R. Normativo'!$AA$5:$AA$1000,$N100),""),IF(INDEX('Cronograma R. Normativo'!$H$5:$H$1000,$N100)="","",INDEX('Cronograma R. Normativo'!$H$5:$H$1000,$N100))))</f>
        <v/>
      </c>
      <c r="G100" s="60">
        <f>IF($N100="","",IF($P100&gt;0,IF(2&lt;=SemanaActual,INDEX('Cronograma R. Normativo'!$AB$5:$AB$1000,$N100),""),IF(INDEX('Cronograma R. Normativo'!$I$5:$I$1000,$N100)="","",INDEX('Cronograma R. Normativo'!$I$5:$I$1000,$N100))))</f>
        <v/>
      </c>
      <c r="H100" s="60">
        <f>IF($N100="","",IF($P100&gt;0,IF(3&lt;=SemanaActual,INDEX('Cronograma R. Normativo'!$AC$5:$AC$1000,$N100),""),IF(INDEX('Cronograma R. Normativo'!$J$5:$J$1000,$N100)="","",INDEX('Cronograma R. Normativo'!$J$5:$J$1000,$N100))))</f>
        <v/>
      </c>
      <c r="I100" s="60">
        <f>IF($N100="","",IF($P100&gt;0,IF(4&lt;=SemanaActual,INDEX('Cronograma R. Normativo'!$AD$5:$AD$1000,$N100),""),IF(INDEX('Cronograma R. Normativo'!$K$5:$K$1000,$N100)="","",INDEX('Cronograma R. Normativo'!$K$5:$K$1000,$N100))))</f>
        <v/>
      </c>
      <c r="J100" s="60">
        <f>IF($N100="","",INDEX('Cronograma R. Normativo'!$L$5:$L$1000,$N100))</f>
        <v/>
      </c>
      <c r="K100" s="55">
        <f>IF($N100="","",IF(N($J100)&gt;=1,"Completado",IF(AND(ISNUMBER($D100),$D100&lt;FechaRef),"Vencida",IF(N($J100)&gt;0,"En curso","Pendiente"))))</f>
        <v/>
      </c>
      <c r="L100" s="55">
        <f>IF($N100="","",INDEX('Cronograma R. Normativo'!$N$5:$N$1000,$N100)&amp;"")</f>
        <v/>
      </c>
      <c r="M100" s="63">
        <f>IF($N100="","",INDEX('Cronograma R. Normativo'!$O$5:$O$1000,$N100)&amp;"")</f>
        <v/>
      </c>
      <c r="N100">
        <f>IFERROR(MATCH(ROW()-4,rOrden_RN,0),"")</f>
        <v/>
      </c>
      <c r="O100">
        <f>IF($N100="","",INDEX('Cronograma R. Normativo'!$T$5:$T$1000,$N100))</f>
        <v/>
      </c>
      <c r="P100">
        <f>IF($N100="","",N(INDEX('Cronograma R. Normativo'!$U$5:$U$1000,$N100)))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5">
        <f>IF($N101="","",INDEX('Cronograma R. Normativo'!$A$5:$A$1000,$N101))</f>
        <v/>
      </c>
      <c r="B101" s="63">
        <f>IF($N101="","",IF($O101="Sub","      ↳  "&amp;INDEX('Cronograma R. Normativo'!$C$5:$C$1000,$N101),INDEX('Cronograma R. Normativo'!$C$5:$C$1000,$N101)&amp;""))</f>
        <v/>
      </c>
      <c r="C101" s="78">
        <f>IF($N101="","",IF(INDEX('Cronograma R. Normativo'!$D$5:$D$1000,$N101)="","",INDEX('Cronograma R. Normativo'!$D$5:$D$1000,$N101)))</f>
        <v/>
      </c>
      <c r="D101" s="78">
        <f>IF($N101="","",IF(INDEX('Cronograma R. Normativo'!$E$5:$E$1000,$N101)="","",INDEX('Cronograma R. Normativo'!$E$5:$E$1000,$N101)))</f>
        <v/>
      </c>
      <c r="E101" s="55">
        <f>IF($N101="","",IF(NOT(ISNUMBER($D101)),"",IF($D101&lt;InicioCiclo,"Antes del ciclo",IF($D101&gt;=InicioCiclo+28,"Después del ciclo","Semana "&amp;(INT(($D101-InicioCiclo)/7)+1)))))</f>
        <v/>
      </c>
      <c r="F101" s="60">
        <f>IF($N101="","",IF($P101&gt;0,IF(1&lt;=SemanaActual,INDEX('Cronograma R. Normativo'!$AA$5:$AA$1000,$N101),""),IF(INDEX('Cronograma R. Normativo'!$H$5:$H$1000,$N101)="","",INDEX('Cronograma R. Normativo'!$H$5:$H$1000,$N101))))</f>
        <v/>
      </c>
      <c r="G101" s="60">
        <f>IF($N101="","",IF($P101&gt;0,IF(2&lt;=SemanaActual,INDEX('Cronograma R. Normativo'!$AB$5:$AB$1000,$N101),""),IF(INDEX('Cronograma R. Normativo'!$I$5:$I$1000,$N101)="","",INDEX('Cronograma R. Normativo'!$I$5:$I$1000,$N101))))</f>
        <v/>
      </c>
      <c r="H101" s="60">
        <f>IF($N101="","",IF($P101&gt;0,IF(3&lt;=SemanaActual,INDEX('Cronograma R. Normativo'!$AC$5:$AC$1000,$N101),""),IF(INDEX('Cronograma R. Normativo'!$J$5:$J$1000,$N101)="","",INDEX('Cronograma R. Normativo'!$J$5:$J$1000,$N101))))</f>
        <v/>
      </c>
      <c r="I101" s="60">
        <f>IF($N101="","",IF($P101&gt;0,IF(4&lt;=SemanaActual,INDEX('Cronograma R. Normativo'!$AD$5:$AD$1000,$N101),""),IF(INDEX('Cronograma R. Normativo'!$K$5:$K$1000,$N101)="","",INDEX('Cronograma R. Normativo'!$K$5:$K$1000,$N101))))</f>
        <v/>
      </c>
      <c r="J101" s="60">
        <f>IF($N101="","",INDEX('Cronograma R. Normativo'!$L$5:$L$1000,$N101))</f>
        <v/>
      </c>
      <c r="K101" s="55">
        <f>IF($N101="","",IF(N($J101)&gt;=1,"Completado",IF(AND(ISNUMBER($D101),$D101&lt;FechaRef),"Vencida",IF(N($J101)&gt;0,"En curso","Pendiente"))))</f>
        <v/>
      </c>
      <c r="L101" s="55">
        <f>IF($N101="","",INDEX('Cronograma R. Normativo'!$N$5:$N$1000,$N101)&amp;"")</f>
        <v/>
      </c>
      <c r="M101" s="63">
        <f>IF($N101="","",INDEX('Cronograma R. Normativo'!$O$5:$O$1000,$N101)&amp;"")</f>
        <v/>
      </c>
      <c r="N101">
        <f>IFERROR(MATCH(ROW()-4,rOrden_RN,0),"")</f>
        <v/>
      </c>
      <c r="O101">
        <f>IF($N101="","",INDEX('Cronograma R. Normativo'!$T$5:$T$1000,$N101))</f>
        <v/>
      </c>
      <c r="P101">
        <f>IF($N101="","",N(INDEX('Cronograma R. Normativo'!$U$5:$U$1000,$N101)))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5">
        <f>IF($N102="","",INDEX('Cronograma R. Normativo'!$A$5:$A$1000,$N102))</f>
        <v/>
      </c>
      <c r="B102" s="63">
        <f>IF($N102="","",IF($O102="Sub","      ↳  "&amp;INDEX('Cronograma R. Normativo'!$C$5:$C$1000,$N102),INDEX('Cronograma R. Normativo'!$C$5:$C$1000,$N102)&amp;""))</f>
        <v/>
      </c>
      <c r="C102" s="78">
        <f>IF($N102="","",IF(INDEX('Cronograma R. Normativo'!$D$5:$D$1000,$N102)="","",INDEX('Cronograma R. Normativo'!$D$5:$D$1000,$N102)))</f>
        <v/>
      </c>
      <c r="D102" s="78">
        <f>IF($N102="","",IF(INDEX('Cronograma R. Normativo'!$E$5:$E$1000,$N102)="","",INDEX('Cronograma R. Normativo'!$E$5:$E$1000,$N102)))</f>
        <v/>
      </c>
      <c r="E102" s="55">
        <f>IF($N102="","",IF(NOT(ISNUMBER($D102)),"",IF($D102&lt;InicioCiclo,"Antes del ciclo",IF($D102&gt;=InicioCiclo+28,"Después del ciclo","Semana "&amp;(INT(($D102-InicioCiclo)/7)+1)))))</f>
        <v/>
      </c>
      <c r="F102" s="60">
        <f>IF($N102="","",IF($P102&gt;0,IF(1&lt;=SemanaActual,INDEX('Cronograma R. Normativo'!$AA$5:$AA$1000,$N102),""),IF(INDEX('Cronograma R. Normativo'!$H$5:$H$1000,$N102)="","",INDEX('Cronograma R. Normativo'!$H$5:$H$1000,$N102))))</f>
        <v/>
      </c>
      <c r="G102" s="60">
        <f>IF($N102="","",IF($P102&gt;0,IF(2&lt;=SemanaActual,INDEX('Cronograma R. Normativo'!$AB$5:$AB$1000,$N102),""),IF(INDEX('Cronograma R. Normativo'!$I$5:$I$1000,$N102)="","",INDEX('Cronograma R. Normativo'!$I$5:$I$1000,$N102))))</f>
        <v/>
      </c>
      <c r="H102" s="60">
        <f>IF($N102="","",IF($P102&gt;0,IF(3&lt;=SemanaActual,INDEX('Cronograma R. Normativo'!$AC$5:$AC$1000,$N102),""),IF(INDEX('Cronograma R. Normativo'!$J$5:$J$1000,$N102)="","",INDEX('Cronograma R. Normativo'!$J$5:$J$1000,$N102))))</f>
        <v/>
      </c>
      <c r="I102" s="60">
        <f>IF($N102="","",IF($P102&gt;0,IF(4&lt;=SemanaActual,INDEX('Cronograma R. Normativo'!$AD$5:$AD$1000,$N102),""),IF(INDEX('Cronograma R. Normativo'!$K$5:$K$1000,$N102)="","",INDEX('Cronograma R. Normativo'!$K$5:$K$1000,$N102))))</f>
        <v/>
      </c>
      <c r="J102" s="60">
        <f>IF($N102="","",INDEX('Cronograma R. Normativo'!$L$5:$L$1000,$N102))</f>
        <v/>
      </c>
      <c r="K102" s="55">
        <f>IF($N102="","",IF(N($J102)&gt;=1,"Completado",IF(AND(ISNUMBER($D102),$D102&lt;FechaRef),"Vencida",IF(N($J102)&gt;0,"En curso","Pendiente"))))</f>
        <v/>
      </c>
      <c r="L102" s="55">
        <f>IF($N102="","",INDEX('Cronograma R. Normativo'!$N$5:$N$1000,$N102)&amp;"")</f>
        <v/>
      </c>
      <c r="M102" s="63">
        <f>IF($N102="","",INDEX('Cronograma R. Normativo'!$O$5:$O$1000,$N102)&amp;"")</f>
        <v/>
      </c>
      <c r="N102">
        <f>IFERROR(MATCH(ROW()-4,rOrden_RN,0),"")</f>
        <v/>
      </c>
      <c r="O102">
        <f>IF($N102="","",INDEX('Cronograma R. Normativo'!$T$5:$T$1000,$N102))</f>
        <v/>
      </c>
      <c r="P102">
        <f>IF($N102="","",N(INDEX('Cronograma R. Normativo'!$U$5:$U$1000,$N102)))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5">
        <f>IF($N103="","",INDEX('Cronograma R. Normativo'!$A$5:$A$1000,$N103))</f>
        <v/>
      </c>
      <c r="B103" s="63">
        <f>IF($N103="","",IF($O103="Sub","      ↳  "&amp;INDEX('Cronograma R. Normativo'!$C$5:$C$1000,$N103),INDEX('Cronograma R. Normativo'!$C$5:$C$1000,$N103)&amp;""))</f>
        <v/>
      </c>
      <c r="C103" s="78">
        <f>IF($N103="","",IF(INDEX('Cronograma R. Normativo'!$D$5:$D$1000,$N103)="","",INDEX('Cronograma R. Normativo'!$D$5:$D$1000,$N103)))</f>
        <v/>
      </c>
      <c r="D103" s="78">
        <f>IF($N103="","",IF(INDEX('Cronograma R. Normativo'!$E$5:$E$1000,$N103)="","",INDEX('Cronograma R. Normativo'!$E$5:$E$1000,$N103)))</f>
        <v/>
      </c>
      <c r="E103" s="55">
        <f>IF($N103="","",IF(NOT(ISNUMBER($D103)),"",IF($D103&lt;InicioCiclo,"Antes del ciclo",IF($D103&gt;=InicioCiclo+28,"Después del ciclo","Semana "&amp;(INT(($D103-InicioCiclo)/7)+1)))))</f>
        <v/>
      </c>
      <c r="F103" s="60">
        <f>IF($N103="","",IF($P103&gt;0,IF(1&lt;=SemanaActual,INDEX('Cronograma R. Normativo'!$AA$5:$AA$1000,$N103),""),IF(INDEX('Cronograma R. Normativo'!$H$5:$H$1000,$N103)="","",INDEX('Cronograma R. Normativo'!$H$5:$H$1000,$N103))))</f>
        <v/>
      </c>
      <c r="G103" s="60">
        <f>IF($N103="","",IF($P103&gt;0,IF(2&lt;=SemanaActual,INDEX('Cronograma R. Normativo'!$AB$5:$AB$1000,$N103),""),IF(INDEX('Cronograma R. Normativo'!$I$5:$I$1000,$N103)="","",INDEX('Cronograma R. Normativo'!$I$5:$I$1000,$N103))))</f>
        <v/>
      </c>
      <c r="H103" s="60">
        <f>IF($N103="","",IF($P103&gt;0,IF(3&lt;=SemanaActual,INDEX('Cronograma R. Normativo'!$AC$5:$AC$1000,$N103),""),IF(INDEX('Cronograma R. Normativo'!$J$5:$J$1000,$N103)="","",INDEX('Cronograma R. Normativo'!$J$5:$J$1000,$N103))))</f>
        <v/>
      </c>
      <c r="I103" s="60">
        <f>IF($N103="","",IF($P103&gt;0,IF(4&lt;=SemanaActual,INDEX('Cronograma R. Normativo'!$AD$5:$AD$1000,$N103),""),IF(INDEX('Cronograma R. Normativo'!$K$5:$K$1000,$N103)="","",INDEX('Cronograma R. Normativo'!$K$5:$K$1000,$N103))))</f>
        <v/>
      </c>
      <c r="J103" s="60">
        <f>IF($N103="","",INDEX('Cronograma R. Normativo'!$L$5:$L$1000,$N103))</f>
        <v/>
      </c>
      <c r="K103" s="55">
        <f>IF($N103="","",IF(N($J103)&gt;=1,"Completado",IF(AND(ISNUMBER($D103),$D103&lt;FechaRef),"Vencida",IF(N($J103)&gt;0,"En curso","Pendiente"))))</f>
        <v/>
      </c>
      <c r="L103" s="55">
        <f>IF($N103="","",INDEX('Cronograma R. Normativo'!$N$5:$N$1000,$N103)&amp;"")</f>
        <v/>
      </c>
      <c r="M103" s="63">
        <f>IF($N103="","",INDEX('Cronograma R. Normativo'!$O$5:$O$1000,$N103)&amp;"")</f>
        <v/>
      </c>
      <c r="N103">
        <f>IFERROR(MATCH(ROW()-4,rOrden_RN,0),"")</f>
        <v/>
      </c>
      <c r="O103">
        <f>IF($N103="","",INDEX('Cronograma R. Normativo'!$T$5:$T$1000,$N103))</f>
        <v/>
      </c>
      <c r="P103">
        <f>IF($N103="","",N(INDEX('Cronograma R. Normativo'!$U$5:$U$1000,$N103)))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5">
        <f>IF($N104="","",INDEX('Cronograma R. Normativo'!$A$5:$A$1000,$N104))</f>
        <v/>
      </c>
      <c r="B104" s="63">
        <f>IF($N104="","",IF($O104="Sub","      ↳  "&amp;INDEX('Cronograma R. Normativo'!$C$5:$C$1000,$N104),INDEX('Cronograma R. Normativo'!$C$5:$C$1000,$N104)&amp;""))</f>
        <v/>
      </c>
      <c r="C104" s="78">
        <f>IF($N104="","",IF(INDEX('Cronograma R. Normativo'!$D$5:$D$1000,$N104)="","",INDEX('Cronograma R. Normativo'!$D$5:$D$1000,$N104)))</f>
        <v/>
      </c>
      <c r="D104" s="78">
        <f>IF($N104="","",IF(INDEX('Cronograma R. Normativo'!$E$5:$E$1000,$N104)="","",INDEX('Cronograma R. Normativo'!$E$5:$E$1000,$N104)))</f>
        <v/>
      </c>
      <c r="E104" s="55">
        <f>IF($N104="","",IF(NOT(ISNUMBER($D104)),"",IF($D104&lt;InicioCiclo,"Antes del ciclo",IF($D104&gt;=InicioCiclo+28,"Después del ciclo","Semana "&amp;(INT(($D104-InicioCiclo)/7)+1)))))</f>
        <v/>
      </c>
      <c r="F104" s="60">
        <f>IF($N104="","",IF($P104&gt;0,IF(1&lt;=SemanaActual,INDEX('Cronograma R. Normativo'!$AA$5:$AA$1000,$N104),""),IF(INDEX('Cronograma R. Normativo'!$H$5:$H$1000,$N104)="","",INDEX('Cronograma R. Normativo'!$H$5:$H$1000,$N104))))</f>
        <v/>
      </c>
      <c r="G104" s="60">
        <f>IF($N104="","",IF($P104&gt;0,IF(2&lt;=SemanaActual,INDEX('Cronograma R. Normativo'!$AB$5:$AB$1000,$N104),""),IF(INDEX('Cronograma R. Normativo'!$I$5:$I$1000,$N104)="","",INDEX('Cronograma R. Normativo'!$I$5:$I$1000,$N104))))</f>
        <v/>
      </c>
      <c r="H104" s="60">
        <f>IF($N104="","",IF($P104&gt;0,IF(3&lt;=SemanaActual,INDEX('Cronograma R. Normativo'!$AC$5:$AC$1000,$N104),""),IF(INDEX('Cronograma R. Normativo'!$J$5:$J$1000,$N104)="","",INDEX('Cronograma R. Normativo'!$J$5:$J$1000,$N104))))</f>
        <v/>
      </c>
      <c r="I104" s="60">
        <f>IF($N104="","",IF($P104&gt;0,IF(4&lt;=SemanaActual,INDEX('Cronograma R. Normativo'!$AD$5:$AD$1000,$N104),""),IF(INDEX('Cronograma R. Normativo'!$K$5:$K$1000,$N104)="","",INDEX('Cronograma R. Normativo'!$K$5:$K$1000,$N104))))</f>
        <v/>
      </c>
      <c r="J104" s="60">
        <f>IF($N104="","",INDEX('Cronograma R. Normativo'!$L$5:$L$1000,$N104))</f>
        <v/>
      </c>
      <c r="K104" s="55">
        <f>IF($N104="","",IF(N($J104)&gt;=1,"Completado",IF(AND(ISNUMBER($D104),$D104&lt;FechaRef),"Vencida",IF(N($J104)&gt;0,"En curso","Pendiente"))))</f>
        <v/>
      </c>
      <c r="L104" s="55">
        <f>IF($N104="","",INDEX('Cronograma R. Normativo'!$N$5:$N$1000,$N104)&amp;"")</f>
        <v/>
      </c>
      <c r="M104" s="63">
        <f>IF($N104="","",INDEX('Cronograma R. Normativo'!$O$5:$O$1000,$N104)&amp;"")</f>
        <v/>
      </c>
      <c r="N104">
        <f>IFERROR(MATCH(ROW()-4,rOrden_RN,0),"")</f>
        <v/>
      </c>
      <c r="O104">
        <f>IF($N104="","",INDEX('Cronograma R. Normativo'!$T$5:$T$1000,$N104))</f>
        <v/>
      </c>
      <c r="P104">
        <f>IF($N104="","",N(INDEX('Cronograma R. Normativo'!$U$5:$U$1000,$N104)))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0">
      <formula>AND(ISNUMBER($C5),ISNUMBER($D5),$C5&lt;=InicioCiclo+7*(COLUMN(F5)-6)+6,$D5&gt;=InicioCiclo+7*(COLUMN(F5)-6))</formula>
    </cfRule>
  </conditionalFormatting>
  <conditionalFormatting sqref="A5:B104">
    <cfRule type="expression" priority="3" dxfId="19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2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E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12" customWidth="1" min="4" max="4"/>
    <col width="12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24" customWidth="1" min="14" max="14"/>
    <col width="36" customWidth="1" min="15" max="15"/>
    <col width="44" customWidth="1" min="16" max="16"/>
    <col width="14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28" customHeight="1">
      <c r="A1" s="81" t="inlineStr">
        <is>
          <t>Cronograma – Riesgo Financiero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1" t="n"/>
      <c r="P1" s="81" t="n"/>
      <c r="Q1" s="81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2" t="inlineStr">
        <is>
          <t>Macroactividad (fila resaltada)</t>
        </is>
      </c>
      <c r="D3" s="6" t="inlineStr">
        <is>
          <t>Peso: solo macroactividades. Si lo deja vacío valen igual; si lo escribe, se ajusta solo a 100%.</t>
        </is>
      </c>
      <c r="E3" s="6" t="n"/>
      <c r="F3" s="6" t="n"/>
      <c r="G3" s="6" t="n"/>
      <c r="H3" s="6" t="n"/>
      <c r="I3" s="6" t="n"/>
      <c r="J3" s="52" t="inlineStr">
        <is>
          <t>Plazos del mes:</t>
        </is>
      </c>
      <c r="L3" s="43">
        <f>COUNTIFS($Q$5:$Q$1000,MesCiclo,$N$5:$N$1000,"Vencida*")&amp;" vencida(s)  ·  "&amp;COUNTIFS($Q$5:$Q$1000,MesCiclo,$N$5:$N$1000,"Vence*")&amp;" por vencer"</f>
        <v/>
      </c>
      <c r="M3" s="43" t="n"/>
      <c r="N3" s="43" t="n"/>
    </row>
    <row r="4" ht="42" customHeight="1">
      <c r="A4" s="53" t="inlineStr">
        <is>
          <t>N°</t>
        </is>
      </c>
      <c r="B4" s="68" t="inlineStr">
        <is>
          <t>Tipo</t>
        </is>
      </c>
      <c r="C4" s="68" t="inlineStr">
        <is>
          <t>Actividad</t>
        </is>
      </c>
      <c r="D4" s="68" t="inlineStr">
        <is>
          <t>Fecha de inicio</t>
        </is>
      </c>
      <c r="E4" s="68" t="inlineStr">
        <is>
          <t>Fecha límite</t>
        </is>
      </c>
      <c r="F4" s="68" t="inlineStr">
        <is>
          <t>Fecha de cumplimiento</t>
        </is>
      </c>
      <c r="G4" s="68" t="inlineStr">
        <is>
          <t>Peso (%) – solo macroactividad</t>
        </is>
      </c>
      <c r="H4" s="68" t="inlineStr">
        <is>
          <t>Avance Semana 1 (%)</t>
        </is>
      </c>
      <c r="I4" s="68" t="inlineStr">
        <is>
          <t>Avance Semana 2 (%)</t>
        </is>
      </c>
      <c r="J4" s="68" t="inlineStr">
        <is>
          <t>Avance Semana 3 (%)</t>
        </is>
      </c>
      <c r="K4" s="68" t="inlineStr">
        <is>
          <t>Avance Semana 4 (%)</t>
        </is>
      </c>
      <c r="L4" s="53" t="inlineStr">
        <is>
          <t>% de Avance Total Actual</t>
        </is>
      </c>
      <c r="M4" s="53" t="inlineStr">
        <is>
          <t>Estado</t>
        </is>
      </c>
      <c r="N4" s="53" t="inlineStr">
        <is>
          <t>Alerta de plazo</t>
        </is>
      </c>
      <c r="O4" s="68" t="inlineStr">
        <is>
          <t>Observaciones</t>
        </is>
      </c>
      <c r="P4" s="53" t="inlineStr">
        <is>
          <t>Revisión automática (alertas)</t>
        </is>
      </c>
      <c r="Q4" s="53" t="inlineStr">
        <is>
          <t>Mes</t>
        </is>
      </c>
      <c r="R4" s="53" t="inlineStr">
        <is>
          <t>Orden en el mes (aux)</t>
        </is>
      </c>
      <c r="S4" s="53" t="inlineStr">
        <is>
          <t>Grupo (aux)</t>
        </is>
      </c>
      <c r="T4" s="53" t="inlineStr">
        <is>
          <t>Tipo (aux)</t>
        </is>
      </c>
      <c r="U4" s="53" t="inlineStr">
        <is>
          <t>N subactividades (aux)</t>
        </is>
      </c>
      <c r="V4" s="53" t="inlineStr">
        <is>
          <t>Avance propio (aux)</t>
        </is>
      </c>
      <c r="W4" s="53" t="inlineStr">
        <is>
          <t>Propio S1 (aux)</t>
        </is>
      </c>
      <c r="X4" s="53" t="inlineStr">
        <is>
          <t>Propio S2 (aux)</t>
        </is>
      </c>
      <c r="Y4" s="53" t="inlineStr">
        <is>
          <t>Propio S3 (aux)</t>
        </is>
      </c>
      <c r="Z4" s="53" t="inlineStr">
        <is>
          <t>Propio S4 (aux)</t>
        </is>
      </c>
      <c r="AA4" s="53" t="inlineStr">
        <is>
          <t>Efectivo S1 (aux)</t>
        </is>
      </c>
      <c r="AB4" s="53" t="inlineStr">
        <is>
          <t>Efectivo S2 (aux)</t>
        </is>
      </c>
      <c r="AC4" s="53" t="inlineStr">
        <is>
          <t>Efectivo S3 (aux)</t>
        </is>
      </c>
      <c r="AD4" s="53" t="inlineStr">
        <is>
          <t>Efectivo S4 (aux)</t>
        </is>
      </c>
      <c r="AE4" s="53" t="inlineStr">
        <is>
          <t>Peso efectivo (aux)</t>
        </is>
      </c>
    </row>
    <row r="5">
      <c r="A5" s="55">
        <f>IF(NOT((COUNTA($B5:$K5)+COUNTA($O5))&gt;0),"",IF($T5="Macro",COUNTIFS($T$5:$T5,"Macro",$Q$5:$Q5,$Q5),IF(N($S5)=0,"?",COUNTIFS(INDEX($T$5:$T$1000,1):INDEX($T$5:$T$1000,$S5-4),"Macro",INDEX($Q$5:$Q$1000,1):INDEX($Q$5:$Q$1000,$S5-4),INDEX($Q$5:$Q$1000,$S5-4))&amp;"."&amp;COUNTIFS($S$5:$S5,$S5,$T$5:$T5,"Sub"))))</f>
        <v/>
      </c>
      <c r="B5" s="56" t="n"/>
      <c r="C5" s="57" t="n"/>
      <c r="D5" s="58" t="n"/>
      <c r="E5" s="58" t="n"/>
      <c r="F5" s="58" t="n"/>
      <c r="G5" s="59" t="n"/>
      <c r="H5" s="59" t="n"/>
      <c r="I5" s="59" t="n"/>
      <c r="J5" s="59" t="n"/>
      <c r="K5" s="59" t="n"/>
      <c r="L5" s="60">
        <f>IF(NOT((COUNTA($B5:$K5)+COUNTA($O5))&gt;0),"",IF(ISNUMBER($F5),1,IF(N($U5)&gt;0,AVERAGEIFS($V$5:$V$1000,$S$5:$S$1000,ROW(),$T$5:$T$1000,"Sub"),$V5)))</f>
        <v/>
      </c>
      <c r="M5" s="55">
        <f>IF($L5="","",IF($L5&gt;=1,"Completado",IF($L5&gt;0,"En curso","Pendiente")))</f>
        <v/>
      </c>
      <c r="N5" s="55">
        <f>IF(NOT((COUNTA($B5:$K5)+COUNTA($O5))&gt;0),"",IF(ISNUMBER($F5),IF(AND(ISNUMBER($E5),$F5&gt;$E5),"Cumplida con "&amp;($F5-$E5)&amp;IF($F5-$E5=1," día"," días")&amp;" de retraso","Cumplida"),IF(N($L5)&gt;=1,"Cumplida",IF(NOT(ISNUMBER($E5)),"Sin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plazo")))))))</f>
        <v/>
      </c>
      <c r="O5" s="57" t="n"/>
      <c r="P5" s="61">
        <f>IF(NOT((COUNTA($B5:$K5)+COUNTA($O5))&gt;0),"",IF((IF($C5="","Falta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",""))="","✔ OK","⚠ "&amp;LEFT(IF($C5="","Falta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",""),LEN(IF($C5="","Falta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",""))-3)))</f>
        <v/>
      </c>
      <c r="Q5" s="62">
        <f>IF(NOT((COUNTA($B5:$K5)+COUNTA($O5))&gt;0),"",IF(AND($T5="Sub",N($S5)&gt;0),IF(ISNUMBER(INDEX($D$5:$D$1000,$S5-4)),DATE(YEAR(INDEX($D$5:$D$1000,$S5-4)),MONTH(INDEX($D$5:$D$1000,$S5-4)),1),IF(ISNUMBER(INDEX($E$5:$E$1000,$S5-4)),DATE(YEAR(INDEX($E$5:$E$1000,$S5-4)),MONTH(INDEX($E$5:$E$1000,$S5-4)),1),MesCiclo)),IF(ISNUMBER($D5),DATE(YEAR($D5),MONTH($D5),1),IF(ISNUMBER($E5),DATE(YEAR($E5),MONTH($E5),1),MesCiclo))))</f>
        <v/>
      </c>
      <c r="R5" s="63">
        <f>IF(OR($Q5="",$Q5&lt;&gt;MesCiclo),"",COUNTIF($Q$5:$Q5,MesCiclo))</f>
        <v/>
      </c>
      <c r="S5" s="63">
        <f>IF($T5="","",IF($T5="Macro",ROW(),IFERROR(LOOKUP(2,1/($T$5:$T5="Macro"),ROW($T$5:$T5)),0)))</f>
        <v/>
      </c>
      <c r="T5" s="63">
        <f>IF(NOT((COUNTA($B5:$K5)+COUNTA($O5))&gt;0),"",IF($B5="Subactividad","Sub","Macro"))</f>
        <v/>
      </c>
      <c r="U5" s="63">
        <f>IF($T5="Macro",COUNTIFS($S$5:$S$1000,ROW(),$T$5:$T$1000,"Sub"),"")</f>
        <v/>
      </c>
      <c r="V5" s="63">
        <f>IF($T5="","",IF(ISNUMBER($F5),1,IFERROR(LOOKUP(2,1/($H5:$K5&lt;&gt;""),$H5:$K5),0)))</f>
        <v/>
      </c>
      <c r="W5" s="63">
        <f>IF($T5="","",IF(AND(ISNUMBER($F5),$F5&lt;=IF($Q5=MesCiclo,InicioCiclo,$Q5+MOD(2-WEEKDAY($Q5),7))+6),1,IF(ISNUMBER($H5),$H5,0)))</f>
        <v/>
      </c>
      <c r="X5" s="63">
        <f>IF($T5="","",IF(AND(ISNUMBER($F5),$F5&lt;=IF($Q5=MesCiclo,InicioCiclo,$Q5+MOD(2-WEEKDAY($Q5),7))+13),1,IF(ISNUMBER($I5),$I5,$W5)))</f>
        <v/>
      </c>
      <c r="Y5" s="63">
        <f>IF($T5="","",IF(AND(ISNUMBER($F5),$F5&lt;=IF($Q5=MesCiclo,InicioCiclo,$Q5+MOD(2-WEEKDAY($Q5),7))+20),1,IF(ISNUMBER($J5),$J5,$X5)))</f>
        <v/>
      </c>
      <c r="Z5" s="63">
        <f>IF($T5="","",IF(AND(ISNUMBER($F5),$F5&lt;=IF($Q5=MesCiclo,InicioCiclo,$Q5+MOD(2-WEEKDAY($Q5),7))+27),1,IF(ISNUMBER($K5),$K5,$Y5)))</f>
        <v/>
      </c>
      <c r="AA5" s="63">
        <f>IF($T5="","",IF(AND(ISNUMBER($F5),$F5&lt;=IF($Q5=MesCiclo,InicioCiclo,$Q5+MOD(2-WEEKDAY($Q5),7))+6),1,IF(N($U5)&gt;0,AVERAGEIFS($W$5:$W$1000,$S$5:$S$1000,ROW(),$T$5:$T$1000,"Sub"),$W5)))</f>
        <v/>
      </c>
      <c r="AB5" s="63">
        <f>IF($T5="","",IF(AND(ISNUMBER($F5),$F5&lt;=IF($Q5=MesCiclo,InicioCiclo,$Q5+MOD(2-WEEKDAY($Q5),7))+13),1,IF(N($U5)&gt;0,AVERAGEIFS($X$5:$X$1000,$S$5:$S$1000,ROW(),$T$5:$T$1000,"Sub"),$X5)))</f>
        <v/>
      </c>
      <c r="AC5" s="63">
        <f>IF($T5="","",IF(AND(ISNUMBER($F5),$F5&lt;=IF($Q5=MesCiclo,InicioCiclo,$Q5+MOD(2-WEEKDAY($Q5),7))+20),1,IF(N($U5)&gt;0,AVERAGEIFS($Y$5:$Y$1000,$S$5:$S$1000,ROW(),$T$5:$T$1000,"Sub"),$Y5)))</f>
        <v/>
      </c>
      <c r="AD5" s="63">
        <f>IF($T5="","",IF(AND(ISNUMBER($F5),$F5&lt;=IF($Q5=MesCiclo,InicioCiclo,$Q5+MOD(2-WEEKDAY($Q5),7))+27),1,IF(N($U5)&gt;0,AVERAGEIFS($Z$5:$Z$1000,$S$5:$S$1000,ROW(),$T$5:$T$1000,"Sub"),$Z5)))</f>
        <v/>
      </c>
      <c r="AE5" s="63">
        <f>IF($T5&lt;&gt;"Macro","",IF(COUNTIFS($Q$5:$Q$1000,$Q5,$T$5:$T$1000,"Macro",$G$5:$G$1000,"&gt;0")=0,1/COUNTIFS($Q$5:$Q$1000,$Q5,$T$5:$T$1000,"Macro"),IF(AND(ISNUMBER($G5),N($G5)&gt;0),$G5,SUMIFS($G$5:$G$1000,$Q$5:$Q$1000,$Q5,$T$5:$T$1000,"Macro")/COUNTIFS($Q$5:$Q$1000,$Q5,$T$5:$T$1000,"Macro",$G$5:$G$1000,"&gt;0"))/(COUNTIFS($Q$5:$Q$1000,$Q5,$T$5:$T$1000,"Macro")*SUMIFS($G$5:$G$1000,$Q$5:$Q$1000,$Q5,$T$5:$T$1000,"Macro")/COUNTIFS($Q$5:$Q$1000,$Q5,$T$5:$T$1000,"Macro",$G$5:$G$1000,"&gt;0"))))</f>
        <v/>
      </c>
    </row>
    <row r="6">
      <c r="A6" s="55">
        <f>IF(NOT((COUNTA($B6:$K6)+COUNTA($O6))&gt;0),"",IF($T6="Macro",COUNTIFS($T$5:$T6,"Macro",$Q$5:$Q6,$Q6),IF(N($S6)=0,"?",COUNTIFS(INDEX($T$5:$T$1000,1):INDEX($T$5:$T$1000,$S6-4),"Macro",INDEX($Q$5:$Q$1000,1):INDEX($Q$5:$Q$1000,$S6-4),INDEX($Q$5:$Q$1000,$S6-4))&amp;"."&amp;COUNTIFS($S$5:$S6,$S6,$T$5:$T6,"Sub"))))</f>
        <v/>
      </c>
      <c r="B6" s="56" t="n"/>
      <c r="C6" s="57" t="n"/>
      <c r="D6" s="58" t="n"/>
      <c r="E6" s="58" t="n"/>
      <c r="F6" s="58" t="n"/>
      <c r="G6" s="59" t="n"/>
      <c r="H6" s="59" t="n"/>
      <c r="I6" s="59" t="n"/>
      <c r="J6" s="59" t="n"/>
      <c r="K6" s="59" t="n"/>
      <c r="L6" s="60">
        <f>IF(NOT((COUNTA($B6:$K6)+COUNTA($O6))&gt;0),"",IF(ISNUMBER($F6),1,IF(N($U6)&gt;0,AVERAGEIFS($V$5:$V$1000,$S$5:$S$1000,ROW(),$T$5:$T$1000,"Sub"),$V6)))</f>
        <v/>
      </c>
      <c r="M6" s="55">
        <f>IF($L6="","",IF($L6&gt;=1,"Completado",IF($L6&gt;0,"En curso","Pendiente")))</f>
        <v/>
      </c>
      <c r="N6" s="55">
        <f>IF(NOT((COUNTA($B6:$K6)+COUNTA($O6))&gt;0),"",IF(ISNUMBER($F6),IF(AND(ISNUMBER($E6),$F6&gt;$E6),"Cumplida con "&amp;($F6-$E6)&amp;IF($F6-$E6=1," día"," días")&amp;" de retraso","Cumplida"),IF(N($L6)&gt;=1,"Cumplida",IF(NOT(ISNUMBER($E6)),"Sin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plazo")))))))</f>
        <v/>
      </c>
      <c r="O6" s="57" t="n"/>
      <c r="P6" s="61">
        <f>IF(NOT((COUNTA($B6:$K6)+COUNTA($O6))&gt;0),"",IF((IF($C6="","Falta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",""))="","✔ OK","⚠ "&amp;LEFT(IF($C6="","Falta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",""),LEN(IF($C6="","Falta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",""))-3)))</f>
        <v/>
      </c>
      <c r="Q6" s="62">
        <f>IF(NOT((COUNTA($B6:$K6)+COUNTA($O6))&gt;0),"",IF(AND($T6="Sub",N($S6)&gt;0),IF(ISNUMBER(INDEX($D$5:$D$1000,$S6-4)),DATE(YEAR(INDEX($D$5:$D$1000,$S6-4)),MONTH(INDEX($D$5:$D$1000,$S6-4)),1),IF(ISNUMBER(INDEX($E$5:$E$1000,$S6-4)),DATE(YEAR(INDEX($E$5:$E$1000,$S6-4)),MONTH(INDEX($E$5:$E$1000,$S6-4)),1),MesCiclo)),IF(ISNUMBER($D6),DATE(YEAR($D6),MONTH($D6),1),IF(ISNUMBER($E6),DATE(YEAR($E6),MONTH($E6),1),MesCiclo))))</f>
        <v/>
      </c>
      <c r="R6" s="63">
        <f>IF(OR($Q6="",$Q6&lt;&gt;MesCiclo),"",COUNTIF($Q$5:$Q6,MesCiclo))</f>
        <v/>
      </c>
      <c r="S6" s="63">
        <f>IF($T6="","",IF($T6="Macro",ROW(),IFERROR(LOOKUP(2,1/($T$5:$T6="Macro"),ROW($T$5:$T6)),0)))</f>
        <v/>
      </c>
      <c r="T6" s="63">
        <f>IF(NOT((COUNTA($B6:$K6)+COUNTA($O6))&gt;0),"",IF($B6="Subactividad","Sub","Macro"))</f>
        <v/>
      </c>
      <c r="U6" s="63">
        <f>IF($T6="Macro",COUNTIFS($S$5:$S$1000,ROW(),$T$5:$T$1000,"Sub"),"")</f>
        <v/>
      </c>
      <c r="V6" s="63">
        <f>IF($T6="","",IF(ISNUMBER($F6),1,IFERROR(LOOKUP(2,1/($H6:$K6&lt;&gt;""),$H6:$K6),0)))</f>
        <v/>
      </c>
      <c r="W6" s="63">
        <f>IF($T6="","",IF(AND(ISNUMBER($F6),$F6&lt;=IF($Q6=MesCiclo,InicioCiclo,$Q6+MOD(2-WEEKDAY($Q6),7))+6),1,IF(ISNUMBER($H6),$H6,0)))</f>
        <v/>
      </c>
      <c r="X6" s="63">
        <f>IF($T6="","",IF(AND(ISNUMBER($F6),$F6&lt;=IF($Q6=MesCiclo,InicioCiclo,$Q6+MOD(2-WEEKDAY($Q6),7))+13),1,IF(ISNUMBER($I6),$I6,$W6)))</f>
        <v/>
      </c>
      <c r="Y6" s="63">
        <f>IF($T6="","",IF(AND(ISNUMBER($F6),$F6&lt;=IF($Q6=MesCiclo,InicioCiclo,$Q6+MOD(2-WEEKDAY($Q6),7))+20),1,IF(ISNUMBER($J6),$J6,$X6)))</f>
        <v/>
      </c>
      <c r="Z6" s="63">
        <f>IF($T6="","",IF(AND(ISNUMBER($F6),$F6&lt;=IF($Q6=MesCiclo,InicioCiclo,$Q6+MOD(2-WEEKDAY($Q6),7))+27),1,IF(ISNUMBER($K6),$K6,$Y6)))</f>
        <v/>
      </c>
      <c r="AA6" s="63">
        <f>IF($T6="","",IF(AND(ISNUMBER($F6),$F6&lt;=IF($Q6=MesCiclo,InicioCiclo,$Q6+MOD(2-WEEKDAY($Q6),7))+6),1,IF(N($U6)&gt;0,AVERAGEIFS($W$5:$W$1000,$S$5:$S$1000,ROW(),$T$5:$T$1000,"Sub"),$W6)))</f>
        <v/>
      </c>
      <c r="AB6" s="63">
        <f>IF($T6="","",IF(AND(ISNUMBER($F6),$F6&lt;=IF($Q6=MesCiclo,InicioCiclo,$Q6+MOD(2-WEEKDAY($Q6),7))+13),1,IF(N($U6)&gt;0,AVERAGEIFS($X$5:$X$1000,$S$5:$S$1000,ROW(),$T$5:$T$1000,"Sub"),$X6)))</f>
        <v/>
      </c>
      <c r="AC6" s="63">
        <f>IF($T6="","",IF(AND(ISNUMBER($F6),$F6&lt;=IF($Q6=MesCiclo,InicioCiclo,$Q6+MOD(2-WEEKDAY($Q6),7))+20),1,IF(N($U6)&gt;0,AVERAGEIFS($Y$5:$Y$1000,$S$5:$S$1000,ROW(),$T$5:$T$1000,"Sub"),$Y6)))</f>
        <v/>
      </c>
      <c r="AD6" s="63">
        <f>IF($T6="","",IF(AND(ISNUMBER($F6),$F6&lt;=IF($Q6=MesCiclo,InicioCiclo,$Q6+MOD(2-WEEKDAY($Q6),7))+27),1,IF(N($U6)&gt;0,AVERAGEIFS($Z$5:$Z$1000,$S$5:$S$1000,ROW(),$T$5:$T$1000,"Sub"),$Z6)))</f>
        <v/>
      </c>
      <c r="AE6" s="63">
        <f>IF($T6&lt;&gt;"Macro","",IF(COUNTIFS($Q$5:$Q$1000,$Q6,$T$5:$T$1000,"Macro",$G$5:$G$1000,"&gt;0")=0,1/COUNTIFS($Q$5:$Q$1000,$Q6,$T$5:$T$1000,"Macro"),IF(AND(ISNUMBER($G6),N($G6)&gt;0),$G6,SUMIFS($G$5:$G$1000,$Q$5:$Q$1000,$Q6,$T$5:$T$1000,"Macro")/COUNTIFS($Q$5:$Q$1000,$Q6,$T$5:$T$1000,"Macro",$G$5:$G$1000,"&gt;0"))/(COUNTIFS($Q$5:$Q$1000,$Q6,$T$5:$T$1000,"Macro")*SUMIFS($G$5:$G$1000,$Q$5:$Q$1000,$Q6,$T$5:$T$1000,"Macro")/COUNTIFS($Q$5:$Q$1000,$Q6,$T$5:$T$1000,"Macro",$G$5:$G$1000,"&gt;0"))))</f>
        <v/>
      </c>
    </row>
    <row r="7">
      <c r="A7" s="55">
        <f>IF(NOT((COUNTA($B7:$K7)+COUNTA($O7))&gt;0),"",IF($T7="Macro",COUNTIFS($T$5:$T7,"Macro",$Q$5:$Q7,$Q7),IF(N($S7)=0,"?",COUNTIFS(INDEX($T$5:$T$1000,1):INDEX($T$5:$T$1000,$S7-4),"Macro",INDEX($Q$5:$Q$1000,1):INDEX($Q$5:$Q$1000,$S7-4),INDEX($Q$5:$Q$1000,$S7-4))&amp;"."&amp;COUNTIFS($S$5:$S7,$S7,$T$5:$T7,"Sub"))))</f>
        <v/>
      </c>
      <c r="B7" s="56" t="n"/>
      <c r="C7" s="57" t="n"/>
      <c r="D7" s="58" t="n"/>
      <c r="E7" s="58" t="n"/>
      <c r="F7" s="58" t="n"/>
      <c r="G7" s="59" t="n"/>
      <c r="H7" s="59" t="n"/>
      <c r="I7" s="59" t="n"/>
      <c r="J7" s="59" t="n"/>
      <c r="K7" s="59" t="n"/>
      <c r="L7" s="60">
        <f>IF(NOT((COUNTA($B7:$K7)+COUNTA($O7))&gt;0),"",IF(ISNUMBER($F7),1,IF(N($U7)&gt;0,AVERAGEIFS($V$5:$V$1000,$S$5:$S$1000,ROW(),$T$5:$T$1000,"Sub"),$V7)))</f>
        <v/>
      </c>
      <c r="M7" s="55">
        <f>IF($L7="","",IF($L7&gt;=1,"Completado",IF($L7&gt;0,"En curso","Pendiente")))</f>
        <v/>
      </c>
      <c r="N7" s="55">
        <f>IF(NOT((COUNTA($B7:$K7)+COUNTA($O7))&gt;0),"",IF(ISNUMBER($F7),IF(AND(ISNUMBER($E7),$F7&gt;$E7),"Cumplida con "&amp;($F7-$E7)&amp;IF($F7-$E7=1," día"," días")&amp;" de retraso","Cumplida"),IF(N($L7)&gt;=1,"Cumplida",IF(NOT(ISNUMBER($E7)),"Sin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plazo")))))))</f>
        <v/>
      </c>
      <c r="O7" s="57" t="n"/>
      <c r="P7" s="61">
        <f>IF(NOT((COUNTA($B7:$K7)+COUNTA($O7))&gt;0),"",IF((IF($C7="","Falta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",""))="","✔ OK","⚠ "&amp;LEFT(IF($C7="","Falta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",""),LEN(IF($C7="","Falta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",""))-3)))</f>
        <v/>
      </c>
      <c r="Q7" s="62">
        <f>IF(NOT((COUNTA($B7:$K7)+COUNTA($O7))&gt;0),"",IF(AND($T7="Sub",N($S7)&gt;0),IF(ISNUMBER(INDEX($D$5:$D$1000,$S7-4)),DATE(YEAR(INDEX($D$5:$D$1000,$S7-4)),MONTH(INDEX($D$5:$D$1000,$S7-4)),1),IF(ISNUMBER(INDEX($E$5:$E$1000,$S7-4)),DATE(YEAR(INDEX($E$5:$E$1000,$S7-4)),MONTH(INDEX($E$5:$E$1000,$S7-4)),1),MesCiclo)),IF(ISNUMBER($D7),DATE(YEAR($D7),MONTH($D7),1),IF(ISNUMBER($E7),DATE(YEAR($E7),MONTH($E7),1),MesCiclo))))</f>
        <v/>
      </c>
      <c r="R7" s="63">
        <f>IF(OR($Q7="",$Q7&lt;&gt;MesCiclo),"",COUNTIF($Q$5:$Q7,MesCiclo))</f>
        <v/>
      </c>
      <c r="S7" s="63">
        <f>IF($T7="","",IF($T7="Macro",ROW(),IFERROR(LOOKUP(2,1/($T$5:$T7="Macro"),ROW($T$5:$T7)),0)))</f>
        <v/>
      </c>
      <c r="T7" s="63">
        <f>IF(NOT((COUNTA($B7:$K7)+COUNTA($O7))&gt;0),"",IF($B7="Subactividad","Sub","Macro"))</f>
        <v/>
      </c>
      <c r="U7" s="63">
        <f>IF($T7="Macro",COUNTIFS($S$5:$S$1000,ROW(),$T$5:$T$1000,"Sub"),"")</f>
        <v/>
      </c>
      <c r="V7" s="63">
        <f>IF($T7="","",IF(ISNUMBER($F7),1,IFERROR(LOOKUP(2,1/($H7:$K7&lt;&gt;""),$H7:$K7),0)))</f>
        <v/>
      </c>
      <c r="W7" s="63">
        <f>IF($T7="","",IF(AND(ISNUMBER($F7),$F7&lt;=IF($Q7=MesCiclo,InicioCiclo,$Q7+MOD(2-WEEKDAY($Q7),7))+6),1,IF(ISNUMBER($H7),$H7,0)))</f>
        <v/>
      </c>
      <c r="X7" s="63">
        <f>IF($T7="","",IF(AND(ISNUMBER($F7),$F7&lt;=IF($Q7=MesCiclo,InicioCiclo,$Q7+MOD(2-WEEKDAY($Q7),7))+13),1,IF(ISNUMBER($I7),$I7,$W7)))</f>
        <v/>
      </c>
      <c r="Y7" s="63">
        <f>IF($T7="","",IF(AND(ISNUMBER($F7),$F7&lt;=IF($Q7=MesCiclo,InicioCiclo,$Q7+MOD(2-WEEKDAY($Q7),7))+20),1,IF(ISNUMBER($J7),$J7,$X7)))</f>
        <v/>
      </c>
      <c r="Z7" s="63">
        <f>IF($T7="","",IF(AND(ISNUMBER($F7),$F7&lt;=IF($Q7=MesCiclo,InicioCiclo,$Q7+MOD(2-WEEKDAY($Q7),7))+27),1,IF(ISNUMBER($K7),$K7,$Y7)))</f>
        <v/>
      </c>
      <c r="AA7" s="63">
        <f>IF($T7="","",IF(AND(ISNUMBER($F7),$F7&lt;=IF($Q7=MesCiclo,InicioCiclo,$Q7+MOD(2-WEEKDAY($Q7),7))+6),1,IF(N($U7)&gt;0,AVERAGEIFS($W$5:$W$1000,$S$5:$S$1000,ROW(),$T$5:$T$1000,"Sub"),$W7)))</f>
        <v/>
      </c>
      <c r="AB7" s="63">
        <f>IF($T7="","",IF(AND(ISNUMBER($F7),$F7&lt;=IF($Q7=MesCiclo,InicioCiclo,$Q7+MOD(2-WEEKDAY($Q7),7))+13),1,IF(N($U7)&gt;0,AVERAGEIFS($X$5:$X$1000,$S$5:$S$1000,ROW(),$T$5:$T$1000,"Sub"),$X7)))</f>
        <v/>
      </c>
      <c r="AC7" s="63">
        <f>IF($T7="","",IF(AND(ISNUMBER($F7),$F7&lt;=IF($Q7=MesCiclo,InicioCiclo,$Q7+MOD(2-WEEKDAY($Q7),7))+20),1,IF(N($U7)&gt;0,AVERAGEIFS($Y$5:$Y$1000,$S$5:$S$1000,ROW(),$T$5:$T$1000,"Sub"),$Y7)))</f>
        <v/>
      </c>
      <c r="AD7" s="63">
        <f>IF($T7="","",IF(AND(ISNUMBER($F7),$F7&lt;=IF($Q7=MesCiclo,InicioCiclo,$Q7+MOD(2-WEEKDAY($Q7),7))+27),1,IF(N($U7)&gt;0,AVERAGEIFS($Z$5:$Z$1000,$S$5:$S$1000,ROW(),$T$5:$T$1000,"Sub"),$Z7)))</f>
        <v/>
      </c>
      <c r="AE7" s="63">
        <f>IF($T7&lt;&gt;"Macro","",IF(COUNTIFS($Q$5:$Q$1000,$Q7,$T$5:$T$1000,"Macro",$G$5:$G$1000,"&gt;0")=0,1/COUNTIFS($Q$5:$Q$1000,$Q7,$T$5:$T$1000,"Macro"),IF(AND(ISNUMBER($G7),N($G7)&gt;0),$G7,SUMIFS($G$5:$G$1000,$Q$5:$Q$1000,$Q7,$T$5:$T$1000,"Macro")/COUNTIFS($Q$5:$Q$1000,$Q7,$T$5:$T$1000,"Macro",$G$5:$G$1000,"&gt;0"))/(COUNTIFS($Q$5:$Q$1000,$Q7,$T$5:$T$1000,"Macro")*SUMIFS($G$5:$G$1000,$Q$5:$Q$1000,$Q7,$T$5:$T$1000,"Macro")/COUNTIFS($Q$5:$Q$1000,$Q7,$T$5:$T$1000,"Macro",$G$5:$G$1000,"&gt;0"))))</f>
        <v/>
      </c>
    </row>
    <row r="8">
      <c r="A8" s="55">
        <f>IF(NOT((COUNTA($B8:$K8)+COUNTA($O8))&gt;0),"",IF($T8="Macro",COUNTIFS($T$5:$T8,"Macro",$Q$5:$Q8,$Q8),IF(N($S8)=0,"?",COUNTIFS(INDEX($T$5:$T$1000,1):INDEX($T$5:$T$1000,$S8-4),"Macro",INDEX($Q$5:$Q$1000,1):INDEX($Q$5:$Q$1000,$S8-4),INDEX($Q$5:$Q$1000,$S8-4))&amp;"."&amp;COUNTIFS($S$5:$S8,$S8,$T$5:$T8,"Sub"))))</f>
        <v/>
      </c>
      <c r="B8" s="56" t="n"/>
      <c r="C8" s="57" t="n"/>
      <c r="D8" s="58" t="n"/>
      <c r="E8" s="58" t="n"/>
      <c r="F8" s="58" t="n"/>
      <c r="G8" s="59" t="n"/>
      <c r="H8" s="59" t="n"/>
      <c r="I8" s="59" t="n"/>
      <c r="J8" s="59" t="n"/>
      <c r="K8" s="59" t="n"/>
      <c r="L8" s="60">
        <f>IF(NOT((COUNTA($B8:$K8)+COUNTA($O8))&gt;0),"",IF(ISNUMBER($F8),1,IF(N($U8)&gt;0,AVERAGEIFS($V$5:$V$1000,$S$5:$S$1000,ROW(),$T$5:$T$1000,"Sub"),$V8)))</f>
        <v/>
      </c>
      <c r="M8" s="55">
        <f>IF($L8="","",IF($L8&gt;=1,"Completado",IF($L8&gt;0,"En curso","Pendiente")))</f>
        <v/>
      </c>
      <c r="N8" s="55">
        <f>IF(NOT((COUNTA($B8:$K8)+COUNTA($O8))&gt;0),"",IF(ISNUMBER($F8),IF(AND(ISNUMBER($E8),$F8&gt;$E8),"Cumplida con "&amp;($F8-$E8)&amp;IF($F8-$E8=1," día"," días")&amp;" de retraso","Cumplida"),IF(N($L8)&gt;=1,"Cumplida",IF(NOT(ISNUMBER($E8)),"Sin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plazo")))))))</f>
        <v/>
      </c>
      <c r="O8" s="57" t="n"/>
      <c r="P8" s="61">
        <f>IF(NOT((COUNTA($B8:$K8)+COUNTA($O8))&gt;0),"",IF((IF($C8="","Falta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",""))="","✔ OK","⚠ "&amp;LEFT(IF($C8="","Falta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",""),LEN(IF($C8="","Falta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",""))-3)))</f>
        <v/>
      </c>
      <c r="Q8" s="62">
        <f>IF(NOT((COUNTA($B8:$K8)+COUNTA($O8))&gt;0),"",IF(AND($T8="Sub",N($S8)&gt;0),IF(ISNUMBER(INDEX($D$5:$D$1000,$S8-4)),DATE(YEAR(INDEX($D$5:$D$1000,$S8-4)),MONTH(INDEX($D$5:$D$1000,$S8-4)),1),IF(ISNUMBER(INDEX($E$5:$E$1000,$S8-4)),DATE(YEAR(INDEX($E$5:$E$1000,$S8-4)),MONTH(INDEX($E$5:$E$1000,$S8-4)),1),MesCiclo)),IF(ISNUMBER($D8),DATE(YEAR($D8),MONTH($D8),1),IF(ISNUMBER($E8),DATE(YEAR($E8),MONTH($E8),1),MesCiclo))))</f>
        <v/>
      </c>
      <c r="R8" s="63">
        <f>IF(OR($Q8="",$Q8&lt;&gt;MesCiclo),"",COUNTIF($Q$5:$Q8,MesCiclo))</f>
        <v/>
      </c>
      <c r="S8" s="63">
        <f>IF($T8="","",IF($T8="Macro",ROW(),IFERROR(LOOKUP(2,1/($T$5:$T8="Macro"),ROW($T$5:$T8)),0)))</f>
        <v/>
      </c>
      <c r="T8" s="63">
        <f>IF(NOT((COUNTA($B8:$K8)+COUNTA($O8))&gt;0),"",IF($B8="Subactividad","Sub","Macro"))</f>
        <v/>
      </c>
      <c r="U8" s="63">
        <f>IF($T8="Macro",COUNTIFS($S$5:$S$1000,ROW(),$T$5:$T$1000,"Sub"),"")</f>
        <v/>
      </c>
      <c r="V8" s="63">
        <f>IF($T8="","",IF(ISNUMBER($F8),1,IFERROR(LOOKUP(2,1/($H8:$K8&lt;&gt;""),$H8:$K8),0)))</f>
        <v/>
      </c>
      <c r="W8" s="63">
        <f>IF($T8="","",IF(AND(ISNUMBER($F8),$F8&lt;=IF($Q8=MesCiclo,InicioCiclo,$Q8+MOD(2-WEEKDAY($Q8),7))+6),1,IF(ISNUMBER($H8),$H8,0)))</f>
        <v/>
      </c>
      <c r="X8" s="63">
        <f>IF($T8="","",IF(AND(ISNUMBER($F8),$F8&lt;=IF($Q8=MesCiclo,InicioCiclo,$Q8+MOD(2-WEEKDAY($Q8),7))+13),1,IF(ISNUMBER($I8),$I8,$W8)))</f>
        <v/>
      </c>
      <c r="Y8" s="63">
        <f>IF($T8="","",IF(AND(ISNUMBER($F8),$F8&lt;=IF($Q8=MesCiclo,InicioCiclo,$Q8+MOD(2-WEEKDAY($Q8),7))+20),1,IF(ISNUMBER($J8),$J8,$X8)))</f>
        <v/>
      </c>
      <c r="Z8" s="63">
        <f>IF($T8="","",IF(AND(ISNUMBER($F8),$F8&lt;=IF($Q8=MesCiclo,InicioCiclo,$Q8+MOD(2-WEEKDAY($Q8),7))+27),1,IF(ISNUMBER($K8),$K8,$Y8)))</f>
        <v/>
      </c>
      <c r="AA8" s="63">
        <f>IF($T8="","",IF(AND(ISNUMBER($F8),$F8&lt;=IF($Q8=MesCiclo,InicioCiclo,$Q8+MOD(2-WEEKDAY($Q8),7))+6),1,IF(N($U8)&gt;0,AVERAGEIFS($W$5:$W$1000,$S$5:$S$1000,ROW(),$T$5:$T$1000,"Sub"),$W8)))</f>
        <v/>
      </c>
      <c r="AB8" s="63">
        <f>IF($T8="","",IF(AND(ISNUMBER($F8),$F8&lt;=IF($Q8=MesCiclo,InicioCiclo,$Q8+MOD(2-WEEKDAY($Q8),7))+13),1,IF(N($U8)&gt;0,AVERAGEIFS($X$5:$X$1000,$S$5:$S$1000,ROW(),$T$5:$T$1000,"Sub"),$X8)))</f>
        <v/>
      </c>
      <c r="AC8" s="63">
        <f>IF($T8="","",IF(AND(ISNUMBER($F8),$F8&lt;=IF($Q8=MesCiclo,InicioCiclo,$Q8+MOD(2-WEEKDAY($Q8),7))+20),1,IF(N($U8)&gt;0,AVERAGEIFS($Y$5:$Y$1000,$S$5:$S$1000,ROW(),$T$5:$T$1000,"Sub"),$Y8)))</f>
        <v/>
      </c>
      <c r="AD8" s="63">
        <f>IF($T8="","",IF(AND(ISNUMBER($F8),$F8&lt;=IF($Q8=MesCiclo,InicioCiclo,$Q8+MOD(2-WEEKDAY($Q8),7))+27),1,IF(N($U8)&gt;0,AVERAGEIFS($Z$5:$Z$1000,$S$5:$S$1000,ROW(),$T$5:$T$1000,"Sub"),$Z8)))</f>
        <v/>
      </c>
      <c r="AE8" s="63">
        <f>IF($T8&lt;&gt;"Macro","",IF(COUNTIFS($Q$5:$Q$1000,$Q8,$T$5:$T$1000,"Macro",$G$5:$G$1000,"&gt;0")=0,1/COUNTIFS($Q$5:$Q$1000,$Q8,$T$5:$T$1000,"Macro"),IF(AND(ISNUMBER($G8),N($G8)&gt;0),$G8,SUMIFS($G$5:$G$1000,$Q$5:$Q$1000,$Q8,$T$5:$T$1000,"Macro")/COUNTIFS($Q$5:$Q$1000,$Q8,$T$5:$T$1000,"Macro",$G$5:$G$1000,"&gt;0"))/(COUNTIFS($Q$5:$Q$1000,$Q8,$T$5:$T$1000,"Macro")*SUMIFS($G$5:$G$1000,$Q$5:$Q$1000,$Q8,$T$5:$T$1000,"Macro")/COUNTIFS($Q$5:$Q$1000,$Q8,$T$5:$T$1000,"Macro",$G$5:$G$1000,"&gt;0"))))</f>
        <v/>
      </c>
    </row>
    <row r="9">
      <c r="A9" s="55">
        <f>IF(NOT((COUNTA($B9:$K9)+COUNTA($O9))&gt;0),"",IF($T9="Macro",COUNTIFS($T$5:$T9,"Macro",$Q$5:$Q9,$Q9),IF(N($S9)=0,"?",COUNTIFS(INDEX($T$5:$T$1000,1):INDEX($T$5:$T$1000,$S9-4),"Macro",INDEX($Q$5:$Q$1000,1):INDEX($Q$5:$Q$1000,$S9-4),INDEX($Q$5:$Q$1000,$S9-4))&amp;"."&amp;COUNTIFS($S$5:$S9,$S9,$T$5:$T9,"Sub"))))</f>
        <v/>
      </c>
      <c r="B9" s="56" t="n"/>
      <c r="C9" s="57" t="n"/>
      <c r="D9" s="58" t="n"/>
      <c r="E9" s="58" t="n"/>
      <c r="F9" s="58" t="n"/>
      <c r="G9" s="59" t="n"/>
      <c r="H9" s="59" t="n"/>
      <c r="I9" s="59" t="n"/>
      <c r="J9" s="59" t="n"/>
      <c r="K9" s="59" t="n"/>
      <c r="L9" s="60">
        <f>IF(NOT((COUNTA($B9:$K9)+COUNTA($O9))&gt;0),"",IF(ISNUMBER($F9),1,IF(N($U9)&gt;0,AVERAGEIFS($V$5:$V$1000,$S$5:$S$1000,ROW(),$T$5:$T$1000,"Sub"),$V9)))</f>
        <v/>
      </c>
      <c r="M9" s="55">
        <f>IF($L9="","",IF($L9&gt;=1,"Completado",IF($L9&gt;0,"En curso","Pendiente")))</f>
        <v/>
      </c>
      <c r="N9" s="55">
        <f>IF(NOT((COUNTA($B9:$K9)+COUNTA($O9))&gt;0),"",IF(ISNUMBER($F9),IF(AND(ISNUMBER($E9),$F9&gt;$E9),"Cumplida con "&amp;($F9-$E9)&amp;IF($F9-$E9=1," día"," días")&amp;" de retraso","Cumplida"),IF(N($L9)&gt;=1,"Cumplida",IF(NOT(ISNUMBER($E9)),"Sin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plazo")))))))</f>
        <v/>
      </c>
      <c r="O9" s="57" t="n"/>
      <c r="P9" s="61">
        <f>IF(NOT((COUNTA($B9:$K9)+COUNTA($O9))&gt;0),"",IF((IF($C9="","Falta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",""))="","✔ OK","⚠ "&amp;LEFT(IF($C9="","Falta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",""),LEN(IF($C9="","Falta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",""))-3)))</f>
        <v/>
      </c>
      <c r="Q9" s="62">
        <f>IF(NOT((COUNTA($B9:$K9)+COUNTA($O9))&gt;0),"",IF(AND($T9="Sub",N($S9)&gt;0),IF(ISNUMBER(INDEX($D$5:$D$1000,$S9-4)),DATE(YEAR(INDEX($D$5:$D$1000,$S9-4)),MONTH(INDEX($D$5:$D$1000,$S9-4)),1),IF(ISNUMBER(INDEX($E$5:$E$1000,$S9-4)),DATE(YEAR(INDEX($E$5:$E$1000,$S9-4)),MONTH(INDEX($E$5:$E$1000,$S9-4)),1),MesCiclo)),IF(ISNUMBER($D9),DATE(YEAR($D9),MONTH($D9),1),IF(ISNUMBER($E9),DATE(YEAR($E9),MONTH($E9),1),MesCiclo))))</f>
        <v/>
      </c>
      <c r="R9" s="63">
        <f>IF(OR($Q9="",$Q9&lt;&gt;MesCiclo),"",COUNTIF($Q$5:$Q9,MesCiclo))</f>
        <v/>
      </c>
      <c r="S9" s="63">
        <f>IF($T9="","",IF($T9="Macro",ROW(),IFERROR(LOOKUP(2,1/($T$5:$T9="Macro"),ROW($T$5:$T9)),0)))</f>
        <v/>
      </c>
      <c r="T9" s="63">
        <f>IF(NOT((COUNTA($B9:$K9)+COUNTA($O9))&gt;0),"",IF($B9="Subactividad","Sub","Macro"))</f>
        <v/>
      </c>
      <c r="U9" s="63">
        <f>IF($T9="Macro",COUNTIFS($S$5:$S$1000,ROW(),$T$5:$T$1000,"Sub"),"")</f>
        <v/>
      </c>
      <c r="V9" s="63">
        <f>IF($T9="","",IF(ISNUMBER($F9),1,IFERROR(LOOKUP(2,1/($H9:$K9&lt;&gt;""),$H9:$K9),0)))</f>
        <v/>
      </c>
      <c r="W9" s="63">
        <f>IF($T9="","",IF(AND(ISNUMBER($F9),$F9&lt;=IF($Q9=MesCiclo,InicioCiclo,$Q9+MOD(2-WEEKDAY($Q9),7))+6),1,IF(ISNUMBER($H9),$H9,0)))</f>
        <v/>
      </c>
      <c r="X9" s="63">
        <f>IF($T9="","",IF(AND(ISNUMBER($F9),$F9&lt;=IF($Q9=MesCiclo,InicioCiclo,$Q9+MOD(2-WEEKDAY($Q9),7))+13),1,IF(ISNUMBER($I9),$I9,$W9)))</f>
        <v/>
      </c>
      <c r="Y9" s="63">
        <f>IF($T9="","",IF(AND(ISNUMBER($F9),$F9&lt;=IF($Q9=MesCiclo,InicioCiclo,$Q9+MOD(2-WEEKDAY($Q9),7))+20),1,IF(ISNUMBER($J9),$J9,$X9)))</f>
        <v/>
      </c>
      <c r="Z9" s="63">
        <f>IF($T9="","",IF(AND(ISNUMBER($F9),$F9&lt;=IF($Q9=MesCiclo,InicioCiclo,$Q9+MOD(2-WEEKDAY($Q9),7))+27),1,IF(ISNUMBER($K9),$K9,$Y9)))</f>
        <v/>
      </c>
      <c r="AA9" s="63">
        <f>IF($T9="","",IF(AND(ISNUMBER($F9),$F9&lt;=IF($Q9=MesCiclo,InicioCiclo,$Q9+MOD(2-WEEKDAY($Q9),7))+6),1,IF(N($U9)&gt;0,AVERAGEIFS($W$5:$W$1000,$S$5:$S$1000,ROW(),$T$5:$T$1000,"Sub"),$W9)))</f>
        <v/>
      </c>
      <c r="AB9" s="63">
        <f>IF($T9="","",IF(AND(ISNUMBER($F9),$F9&lt;=IF($Q9=MesCiclo,InicioCiclo,$Q9+MOD(2-WEEKDAY($Q9),7))+13),1,IF(N($U9)&gt;0,AVERAGEIFS($X$5:$X$1000,$S$5:$S$1000,ROW(),$T$5:$T$1000,"Sub"),$X9)))</f>
        <v/>
      </c>
      <c r="AC9" s="63">
        <f>IF($T9="","",IF(AND(ISNUMBER($F9),$F9&lt;=IF($Q9=MesCiclo,InicioCiclo,$Q9+MOD(2-WEEKDAY($Q9),7))+20),1,IF(N($U9)&gt;0,AVERAGEIFS($Y$5:$Y$1000,$S$5:$S$1000,ROW(),$T$5:$T$1000,"Sub"),$Y9)))</f>
        <v/>
      </c>
      <c r="AD9" s="63">
        <f>IF($T9="","",IF(AND(ISNUMBER($F9),$F9&lt;=IF($Q9=MesCiclo,InicioCiclo,$Q9+MOD(2-WEEKDAY($Q9),7))+27),1,IF(N($U9)&gt;0,AVERAGEIFS($Z$5:$Z$1000,$S$5:$S$1000,ROW(),$T$5:$T$1000,"Sub"),$Z9)))</f>
        <v/>
      </c>
      <c r="AE9" s="63">
        <f>IF($T9&lt;&gt;"Macro","",IF(COUNTIFS($Q$5:$Q$1000,$Q9,$T$5:$T$1000,"Macro",$G$5:$G$1000,"&gt;0")=0,1/COUNTIFS($Q$5:$Q$1000,$Q9,$T$5:$T$1000,"Macro"),IF(AND(ISNUMBER($G9),N($G9)&gt;0),$G9,SUMIFS($G$5:$G$1000,$Q$5:$Q$1000,$Q9,$T$5:$T$1000,"Macro")/COUNTIFS($Q$5:$Q$1000,$Q9,$T$5:$T$1000,"Macro",$G$5:$G$1000,"&gt;0"))/(COUNTIFS($Q$5:$Q$1000,$Q9,$T$5:$T$1000,"Macro")*SUMIFS($G$5:$G$1000,$Q$5:$Q$1000,$Q9,$T$5:$T$1000,"Macro")/COUNTIFS($Q$5:$Q$1000,$Q9,$T$5:$T$1000,"Macro",$G$5:$G$1000,"&gt;0"))))</f>
        <v/>
      </c>
    </row>
    <row r="10">
      <c r="A10" s="55">
        <f>IF(NOT((COUNTA($B10:$K10)+COUNTA($O10))&gt;0),"",IF($T10="Macro",COUNTIFS($T$5:$T10,"Macro",$Q$5:$Q10,$Q10),IF(N($S10)=0,"?",COUNTIFS(INDEX($T$5:$T$1000,1):INDEX($T$5:$T$1000,$S10-4),"Macro",INDEX($Q$5:$Q$1000,1):INDEX($Q$5:$Q$1000,$S10-4),INDEX($Q$5:$Q$1000,$S10-4))&amp;"."&amp;COUNTIFS($S$5:$S10,$S10,$T$5:$T10,"Sub"))))</f>
        <v/>
      </c>
      <c r="B10" s="56" t="n"/>
      <c r="C10" s="57" t="n"/>
      <c r="D10" s="58" t="n"/>
      <c r="E10" s="58" t="n"/>
      <c r="F10" s="58" t="n"/>
      <c r="G10" s="59" t="n"/>
      <c r="H10" s="59" t="n"/>
      <c r="I10" s="59" t="n"/>
      <c r="J10" s="59" t="n"/>
      <c r="K10" s="59" t="n"/>
      <c r="L10" s="60">
        <f>IF(NOT((COUNTA($B10:$K10)+COUNTA($O10))&gt;0),"",IF(ISNUMBER($F10),1,IF(N($U10)&gt;0,AVERAGEIFS($V$5:$V$1000,$S$5:$S$1000,ROW(),$T$5:$T$1000,"Sub"),$V10)))</f>
        <v/>
      </c>
      <c r="M10" s="55">
        <f>IF($L10="","",IF($L10&gt;=1,"Completado",IF($L10&gt;0,"En curso","Pendiente")))</f>
        <v/>
      </c>
      <c r="N10" s="55">
        <f>IF(NOT((COUNTA($B10:$K10)+COUNTA($O10))&gt;0),"",IF(ISNUMBER($F10),IF(AND(ISNUMBER($E10),$F10&gt;$E10),"Cumplida con "&amp;($F10-$E10)&amp;IF($F10-$E10=1," día"," días")&amp;" de retraso","Cumplida"),IF(N($L10)&gt;=1,"Cumplida",IF(NOT(ISNUMBER($E10)),"Sin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plazo")))))))</f>
        <v/>
      </c>
      <c r="O10" s="57" t="n"/>
      <c r="P10" s="61">
        <f>IF(NOT((COUNTA($B10:$K10)+COUNTA($O10))&gt;0),"",IF((IF($C10="","Falta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",""))="","✔ OK","⚠ "&amp;LEFT(IF($C10="","Falta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",""),LEN(IF($C10="","Falta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",""))-3)))</f>
        <v/>
      </c>
      <c r="Q10" s="62">
        <f>IF(NOT((COUNTA($B10:$K10)+COUNTA($O10))&gt;0),"",IF(AND($T10="Sub",N($S10)&gt;0),IF(ISNUMBER(INDEX($D$5:$D$1000,$S10-4)),DATE(YEAR(INDEX($D$5:$D$1000,$S10-4)),MONTH(INDEX($D$5:$D$1000,$S10-4)),1),IF(ISNUMBER(INDEX($E$5:$E$1000,$S10-4)),DATE(YEAR(INDEX($E$5:$E$1000,$S10-4)),MONTH(INDEX($E$5:$E$1000,$S10-4)),1),MesCiclo)),IF(ISNUMBER($D10),DATE(YEAR($D10),MONTH($D10),1),IF(ISNUMBER($E10),DATE(YEAR($E10),MONTH($E10),1),MesCiclo))))</f>
        <v/>
      </c>
      <c r="R10" s="63">
        <f>IF(OR($Q10="",$Q10&lt;&gt;MesCiclo),"",COUNTIF($Q$5:$Q10,MesCiclo))</f>
        <v/>
      </c>
      <c r="S10" s="63">
        <f>IF($T10="","",IF($T10="Macro",ROW(),IFERROR(LOOKUP(2,1/($T$5:$T10="Macro"),ROW($T$5:$T10)),0)))</f>
        <v/>
      </c>
      <c r="T10" s="63">
        <f>IF(NOT((COUNTA($B10:$K10)+COUNTA($O10))&gt;0),"",IF($B10="Subactividad","Sub","Macro"))</f>
        <v/>
      </c>
      <c r="U10" s="63">
        <f>IF($T10="Macro",COUNTIFS($S$5:$S$1000,ROW(),$T$5:$T$1000,"Sub"),"")</f>
        <v/>
      </c>
      <c r="V10" s="63">
        <f>IF($T10="","",IF(ISNUMBER($F10),1,IFERROR(LOOKUP(2,1/($H10:$K10&lt;&gt;""),$H10:$K10),0)))</f>
        <v/>
      </c>
      <c r="W10" s="63">
        <f>IF($T10="","",IF(AND(ISNUMBER($F10),$F10&lt;=IF($Q10=MesCiclo,InicioCiclo,$Q10+MOD(2-WEEKDAY($Q10),7))+6),1,IF(ISNUMBER($H10),$H10,0)))</f>
        <v/>
      </c>
      <c r="X10" s="63">
        <f>IF($T10="","",IF(AND(ISNUMBER($F10),$F10&lt;=IF($Q10=MesCiclo,InicioCiclo,$Q10+MOD(2-WEEKDAY($Q10),7))+13),1,IF(ISNUMBER($I10),$I10,$W10)))</f>
        <v/>
      </c>
      <c r="Y10" s="63">
        <f>IF($T10="","",IF(AND(ISNUMBER($F10),$F10&lt;=IF($Q10=MesCiclo,InicioCiclo,$Q10+MOD(2-WEEKDAY($Q10),7))+20),1,IF(ISNUMBER($J10),$J10,$X10)))</f>
        <v/>
      </c>
      <c r="Z10" s="63">
        <f>IF($T10="","",IF(AND(ISNUMBER($F10),$F10&lt;=IF($Q10=MesCiclo,InicioCiclo,$Q10+MOD(2-WEEKDAY($Q10),7))+27),1,IF(ISNUMBER($K10),$K10,$Y10)))</f>
        <v/>
      </c>
      <c r="AA10" s="63">
        <f>IF($T10="","",IF(AND(ISNUMBER($F10),$F10&lt;=IF($Q10=MesCiclo,InicioCiclo,$Q10+MOD(2-WEEKDAY($Q10),7))+6),1,IF(N($U10)&gt;0,AVERAGEIFS($W$5:$W$1000,$S$5:$S$1000,ROW(),$T$5:$T$1000,"Sub"),$W10)))</f>
        <v/>
      </c>
      <c r="AB10" s="63">
        <f>IF($T10="","",IF(AND(ISNUMBER($F10),$F10&lt;=IF($Q10=MesCiclo,InicioCiclo,$Q10+MOD(2-WEEKDAY($Q10),7))+13),1,IF(N($U10)&gt;0,AVERAGEIFS($X$5:$X$1000,$S$5:$S$1000,ROW(),$T$5:$T$1000,"Sub"),$X10)))</f>
        <v/>
      </c>
      <c r="AC10" s="63">
        <f>IF($T10="","",IF(AND(ISNUMBER($F10),$F10&lt;=IF($Q10=MesCiclo,InicioCiclo,$Q10+MOD(2-WEEKDAY($Q10),7))+20),1,IF(N($U10)&gt;0,AVERAGEIFS($Y$5:$Y$1000,$S$5:$S$1000,ROW(),$T$5:$T$1000,"Sub"),$Y10)))</f>
        <v/>
      </c>
      <c r="AD10" s="63">
        <f>IF($T10="","",IF(AND(ISNUMBER($F10),$F10&lt;=IF($Q10=MesCiclo,InicioCiclo,$Q10+MOD(2-WEEKDAY($Q10),7))+27),1,IF(N($U10)&gt;0,AVERAGEIFS($Z$5:$Z$1000,$S$5:$S$1000,ROW(),$T$5:$T$1000,"Sub"),$Z10)))</f>
        <v/>
      </c>
      <c r="AE10" s="63">
        <f>IF($T10&lt;&gt;"Macro","",IF(COUNTIFS($Q$5:$Q$1000,$Q10,$T$5:$T$1000,"Macro",$G$5:$G$1000,"&gt;0")=0,1/COUNTIFS($Q$5:$Q$1000,$Q10,$T$5:$T$1000,"Macro"),IF(AND(ISNUMBER($G10),N($G10)&gt;0),$G10,SUMIFS($G$5:$G$1000,$Q$5:$Q$1000,$Q10,$T$5:$T$1000,"Macro")/COUNTIFS($Q$5:$Q$1000,$Q10,$T$5:$T$1000,"Macro",$G$5:$G$1000,"&gt;0"))/(COUNTIFS($Q$5:$Q$1000,$Q10,$T$5:$T$1000,"Macro")*SUMIFS($G$5:$G$1000,$Q$5:$Q$1000,$Q10,$T$5:$T$1000,"Macro")/COUNTIFS($Q$5:$Q$1000,$Q10,$T$5:$T$1000,"Macro",$G$5:$G$1000,"&gt;0"))))</f>
        <v/>
      </c>
    </row>
    <row r="11">
      <c r="A11" s="55">
        <f>IF(NOT((COUNTA($B11:$K11)+COUNTA($O11))&gt;0),"",IF($T11="Macro",COUNTIFS($T$5:$T11,"Macro",$Q$5:$Q11,$Q11),IF(N($S11)=0,"?",COUNTIFS(INDEX($T$5:$T$1000,1):INDEX($T$5:$T$1000,$S11-4),"Macro",INDEX($Q$5:$Q$1000,1):INDEX($Q$5:$Q$1000,$S11-4),INDEX($Q$5:$Q$1000,$S11-4))&amp;"."&amp;COUNTIFS($S$5:$S11,$S11,$T$5:$T11,"Sub"))))</f>
        <v/>
      </c>
      <c r="B11" s="56" t="n"/>
      <c r="C11" s="57" t="n"/>
      <c r="D11" s="58" t="n"/>
      <c r="E11" s="58" t="n"/>
      <c r="F11" s="58" t="n"/>
      <c r="G11" s="59" t="n"/>
      <c r="H11" s="59" t="n"/>
      <c r="I11" s="59" t="n"/>
      <c r="J11" s="59" t="n"/>
      <c r="K11" s="59" t="n"/>
      <c r="L11" s="60">
        <f>IF(NOT((COUNTA($B11:$K11)+COUNTA($O11))&gt;0),"",IF(ISNUMBER($F11),1,IF(N($U11)&gt;0,AVERAGEIFS($V$5:$V$1000,$S$5:$S$1000,ROW(),$T$5:$T$1000,"Sub"),$V11)))</f>
        <v/>
      </c>
      <c r="M11" s="55">
        <f>IF($L11="","",IF($L11&gt;=1,"Completado",IF($L11&gt;0,"En curso","Pendiente")))</f>
        <v/>
      </c>
      <c r="N11" s="55">
        <f>IF(NOT((COUNTA($B11:$K11)+COUNTA($O11))&gt;0),"",IF(ISNUMBER($F11),IF(AND(ISNUMBER($E11),$F11&gt;$E11),"Cumplida con "&amp;($F11-$E11)&amp;IF($F11-$E11=1," día"," días")&amp;" de retraso","Cumplida"),IF(N($L11)&gt;=1,"Cumplida",IF(NOT(ISNUMBER($E11)),"Sin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plazo")))))))</f>
        <v/>
      </c>
      <c r="O11" s="57" t="n"/>
      <c r="P11" s="61">
        <f>IF(NOT((COUNTA($B11:$K11)+COUNTA($O11))&gt;0),"",IF((IF($C11="","Falta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",""))="","✔ OK","⚠ "&amp;LEFT(IF($C11="","Falta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",""),LEN(IF($C11="","Falta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",""))-3)))</f>
        <v/>
      </c>
      <c r="Q11" s="62">
        <f>IF(NOT((COUNTA($B11:$K11)+COUNTA($O11))&gt;0),"",IF(AND($T11="Sub",N($S11)&gt;0),IF(ISNUMBER(INDEX($D$5:$D$1000,$S11-4)),DATE(YEAR(INDEX($D$5:$D$1000,$S11-4)),MONTH(INDEX($D$5:$D$1000,$S11-4)),1),IF(ISNUMBER(INDEX($E$5:$E$1000,$S11-4)),DATE(YEAR(INDEX($E$5:$E$1000,$S11-4)),MONTH(INDEX($E$5:$E$1000,$S11-4)),1),MesCiclo)),IF(ISNUMBER($D11),DATE(YEAR($D11),MONTH($D11),1),IF(ISNUMBER($E11),DATE(YEAR($E11),MONTH($E11),1),MesCiclo))))</f>
        <v/>
      </c>
      <c r="R11" s="63">
        <f>IF(OR($Q11="",$Q11&lt;&gt;MesCiclo),"",COUNTIF($Q$5:$Q11,MesCiclo))</f>
        <v/>
      </c>
      <c r="S11" s="63">
        <f>IF($T11="","",IF($T11="Macro",ROW(),IFERROR(LOOKUP(2,1/($T$5:$T11="Macro"),ROW($T$5:$T11)),0)))</f>
        <v/>
      </c>
      <c r="T11" s="63">
        <f>IF(NOT((COUNTA($B11:$K11)+COUNTA($O11))&gt;0),"",IF($B11="Subactividad","Sub","Macro"))</f>
        <v/>
      </c>
      <c r="U11" s="63">
        <f>IF($T11="Macro",COUNTIFS($S$5:$S$1000,ROW(),$T$5:$T$1000,"Sub"),"")</f>
        <v/>
      </c>
      <c r="V11" s="63">
        <f>IF($T11="","",IF(ISNUMBER($F11),1,IFERROR(LOOKUP(2,1/($H11:$K11&lt;&gt;""),$H11:$K11),0)))</f>
        <v/>
      </c>
      <c r="W11" s="63">
        <f>IF($T11="","",IF(AND(ISNUMBER($F11),$F11&lt;=IF($Q11=MesCiclo,InicioCiclo,$Q11+MOD(2-WEEKDAY($Q11),7))+6),1,IF(ISNUMBER($H11),$H11,0)))</f>
        <v/>
      </c>
      <c r="X11" s="63">
        <f>IF($T11="","",IF(AND(ISNUMBER($F11),$F11&lt;=IF($Q11=MesCiclo,InicioCiclo,$Q11+MOD(2-WEEKDAY($Q11),7))+13),1,IF(ISNUMBER($I11),$I11,$W11)))</f>
        <v/>
      </c>
      <c r="Y11" s="63">
        <f>IF($T11="","",IF(AND(ISNUMBER($F11),$F11&lt;=IF($Q11=MesCiclo,InicioCiclo,$Q11+MOD(2-WEEKDAY($Q11),7))+20),1,IF(ISNUMBER($J11),$J11,$X11)))</f>
        <v/>
      </c>
      <c r="Z11" s="63">
        <f>IF($T11="","",IF(AND(ISNUMBER($F11),$F11&lt;=IF($Q11=MesCiclo,InicioCiclo,$Q11+MOD(2-WEEKDAY($Q11),7))+27),1,IF(ISNUMBER($K11),$K11,$Y11)))</f>
        <v/>
      </c>
      <c r="AA11" s="63">
        <f>IF($T11="","",IF(AND(ISNUMBER($F11),$F11&lt;=IF($Q11=MesCiclo,InicioCiclo,$Q11+MOD(2-WEEKDAY($Q11),7))+6),1,IF(N($U11)&gt;0,AVERAGEIFS($W$5:$W$1000,$S$5:$S$1000,ROW(),$T$5:$T$1000,"Sub"),$W11)))</f>
        <v/>
      </c>
      <c r="AB11" s="63">
        <f>IF($T11="","",IF(AND(ISNUMBER($F11),$F11&lt;=IF($Q11=MesCiclo,InicioCiclo,$Q11+MOD(2-WEEKDAY($Q11),7))+13),1,IF(N($U11)&gt;0,AVERAGEIFS($X$5:$X$1000,$S$5:$S$1000,ROW(),$T$5:$T$1000,"Sub"),$X11)))</f>
        <v/>
      </c>
      <c r="AC11" s="63">
        <f>IF($T11="","",IF(AND(ISNUMBER($F11),$F11&lt;=IF($Q11=MesCiclo,InicioCiclo,$Q11+MOD(2-WEEKDAY($Q11),7))+20),1,IF(N($U11)&gt;0,AVERAGEIFS($Y$5:$Y$1000,$S$5:$S$1000,ROW(),$T$5:$T$1000,"Sub"),$Y11)))</f>
        <v/>
      </c>
      <c r="AD11" s="63">
        <f>IF($T11="","",IF(AND(ISNUMBER($F11),$F11&lt;=IF($Q11=MesCiclo,InicioCiclo,$Q11+MOD(2-WEEKDAY($Q11),7))+27),1,IF(N($U11)&gt;0,AVERAGEIFS($Z$5:$Z$1000,$S$5:$S$1000,ROW(),$T$5:$T$1000,"Sub"),$Z11)))</f>
        <v/>
      </c>
      <c r="AE11" s="63">
        <f>IF($T11&lt;&gt;"Macro","",IF(COUNTIFS($Q$5:$Q$1000,$Q11,$T$5:$T$1000,"Macro",$G$5:$G$1000,"&gt;0")=0,1/COUNTIFS($Q$5:$Q$1000,$Q11,$T$5:$T$1000,"Macro"),IF(AND(ISNUMBER($G11),N($G11)&gt;0),$G11,SUMIFS($G$5:$G$1000,$Q$5:$Q$1000,$Q11,$T$5:$T$1000,"Macro")/COUNTIFS($Q$5:$Q$1000,$Q11,$T$5:$T$1000,"Macro",$G$5:$G$1000,"&gt;0"))/(COUNTIFS($Q$5:$Q$1000,$Q11,$T$5:$T$1000,"Macro")*SUMIFS($G$5:$G$1000,$Q$5:$Q$1000,$Q11,$T$5:$T$1000,"Macro")/COUNTIFS($Q$5:$Q$1000,$Q11,$T$5:$T$1000,"Macro",$G$5:$G$1000,"&gt;0"))))</f>
        <v/>
      </c>
    </row>
    <row r="12">
      <c r="A12" s="55">
        <f>IF(NOT((COUNTA($B12:$K12)+COUNTA($O12))&gt;0),"",IF($T12="Macro",COUNTIFS($T$5:$T12,"Macro",$Q$5:$Q12,$Q12),IF(N($S12)=0,"?",COUNTIFS(INDEX($T$5:$T$1000,1):INDEX($T$5:$T$1000,$S12-4),"Macro",INDEX($Q$5:$Q$1000,1):INDEX($Q$5:$Q$1000,$S12-4),INDEX($Q$5:$Q$1000,$S12-4))&amp;"."&amp;COUNTIFS($S$5:$S12,$S12,$T$5:$T12,"Sub"))))</f>
        <v/>
      </c>
      <c r="B12" s="56" t="n"/>
      <c r="C12" s="57" t="n"/>
      <c r="D12" s="58" t="n"/>
      <c r="E12" s="58" t="n"/>
      <c r="F12" s="58" t="n"/>
      <c r="G12" s="59" t="n"/>
      <c r="H12" s="59" t="n"/>
      <c r="I12" s="59" t="n"/>
      <c r="J12" s="59" t="n"/>
      <c r="K12" s="59" t="n"/>
      <c r="L12" s="60">
        <f>IF(NOT((COUNTA($B12:$K12)+COUNTA($O12))&gt;0),"",IF(ISNUMBER($F12),1,IF(N($U12)&gt;0,AVERAGEIFS($V$5:$V$1000,$S$5:$S$1000,ROW(),$T$5:$T$1000,"Sub"),$V12)))</f>
        <v/>
      </c>
      <c r="M12" s="55">
        <f>IF($L12="","",IF($L12&gt;=1,"Completado",IF($L12&gt;0,"En curso","Pendiente")))</f>
        <v/>
      </c>
      <c r="N12" s="55">
        <f>IF(NOT((COUNTA($B12:$K12)+COUNTA($O12))&gt;0),"",IF(ISNUMBER($F12),IF(AND(ISNUMBER($E12),$F12&gt;$E12),"Cumplida con "&amp;($F12-$E12)&amp;IF($F12-$E12=1," día"," días")&amp;" de retraso","Cumplida"),IF(N($L12)&gt;=1,"Cumplida",IF(NOT(ISNUMBER($E12)),"Sin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plazo")))))))</f>
        <v/>
      </c>
      <c r="O12" s="57" t="n"/>
      <c r="P12" s="61">
        <f>IF(NOT((COUNTA($B12:$K12)+COUNTA($O12))&gt;0),"",IF((IF($C12="","Falta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",""))="","✔ OK","⚠ "&amp;LEFT(IF($C12="","Falta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",""),LEN(IF($C12="","Falta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",""))-3)))</f>
        <v/>
      </c>
      <c r="Q12" s="62">
        <f>IF(NOT((COUNTA($B12:$K12)+COUNTA($O12))&gt;0),"",IF(AND($T12="Sub",N($S12)&gt;0),IF(ISNUMBER(INDEX($D$5:$D$1000,$S12-4)),DATE(YEAR(INDEX($D$5:$D$1000,$S12-4)),MONTH(INDEX($D$5:$D$1000,$S12-4)),1),IF(ISNUMBER(INDEX($E$5:$E$1000,$S12-4)),DATE(YEAR(INDEX($E$5:$E$1000,$S12-4)),MONTH(INDEX($E$5:$E$1000,$S12-4)),1),MesCiclo)),IF(ISNUMBER($D12),DATE(YEAR($D12),MONTH($D12),1),IF(ISNUMBER($E12),DATE(YEAR($E12),MONTH($E12),1),MesCiclo))))</f>
        <v/>
      </c>
      <c r="R12" s="63">
        <f>IF(OR($Q12="",$Q12&lt;&gt;MesCiclo),"",COUNTIF($Q$5:$Q12,MesCiclo))</f>
        <v/>
      </c>
      <c r="S12" s="63">
        <f>IF($T12="","",IF($T12="Macro",ROW(),IFERROR(LOOKUP(2,1/($T$5:$T12="Macro"),ROW($T$5:$T12)),0)))</f>
        <v/>
      </c>
      <c r="T12" s="63">
        <f>IF(NOT((COUNTA($B12:$K12)+COUNTA($O12))&gt;0),"",IF($B12="Subactividad","Sub","Macro"))</f>
        <v/>
      </c>
      <c r="U12" s="63">
        <f>IF($T12="Macro",COUNTIFS($S$5:$S$1000,ROW(),$T$5:$T$1000,"Sub"),"")</f>
        <v/>
      </c>
      <c r="V12" s="63">
        <f>IF($T12="","",IF(ISNUMBER($F12),1,IFERROR(LOOKUP(2,1/($H12:$K12&lt;&gt;""),$H12:$K12),0)))</f>
        <v/>
      </c>
      <c r="W12" s="63">
        <f>IF($T12="","",IF(AND(ISNUMBER($F12),$F12&lt;=IF($Q12=MesCiclo,InicioCiclo,$Q12+MOD(2-WEEKDAY($Q12),7))+6),1,IF(ISNUMBER($H12),$H12,0)))</f>
        <v/>
      </c>
      <c r="X12" s="63">
        <f>IF($T12="","",IF(AND(ISNUMBER($F12),$F12&lt;=IF($Q12=MesCiclo,InicioCiclo,$Q12+MOD(2-WEEKDAY($Q12),7))+13),1,IF(ISNUMBER($I12),$I12,$W12)))</f>
        <v/>
      </c>
      <c r="Y12" s="63">
        <f>IF($T12="","",IF(AND(ISNUMBER($F12),$F12&lt;=IF($Q12=MesCiclo,InicioCiclo,$Q12+MOD(2-WEEKDAY($Q12),7))+20),1,IF(ISNUMBER($J12),$J12,$X12)))</f>
        <v/>
      </c>
      <c r="Z12" s="63">
        <f>IF($T12="","",IF(AND(ISNUMBER($F12),$F12&lt;=IF($Q12=MesCiclo,InicioCiclo,$Q12+MOD(2-WEEKDAY($Q12),7))+27),1,IF(ISNUMBER($K12),$K12,$Y12)))</f>
        <v/>
      </c>
      <c r="AA12" s="63">
        <f>IF($T12="","",IF(AND(ISNUMBER($F12),$F12&lt;=IF($Q12=MesCiclo,InicioCiclo,$Q12+MOD(2-WEEKDAY($Q12),7))+6),1,IF(N($U12)&gt;0,AVERAGEIFS($W$5:$W$1000,$S$5:$S$1000,ROW(),$T$5:$T$1000,"Sub"),$W12)))</f>
        <v/>
      </c>
      <c r="AB12" s="63">
        <f>IF($T12="","",IF(AND(ISNUMBER($F12),$F12&lt;=IF($Q12=MesCiclo,InicioCiclo,$Q12+MOD(2-WEEKDAY($Q12),7))+13),1,IF(N($U12)&gt;0,AVERAGEIFS($X$5:$X$1000,$S$5:$S$1000,ROW(),$T$5:$T$1000,"Sub"),$X12)))</f>
        <v/>
      </c>
      <c r="AC12" s="63">
        <f>IF($T12="","",IF(AND(ISNUMBER($F12),$F12&lt;=IF($Q12=MesCiclo,InicioCiclo,$Q12+MOD(2-WEEKDAY($Q12),7))+20),1,IF(N($U12)&gt;0,AVERAGEIFS($Y$5:$Y$1000,$S$5:$S$1000,ROW(),$T$5:$T$1000,"Sub"),$Y12)))</f>
        <v/>
      </c>
      <c r="AD12" s="63">
        <f>IF($T12="","",IF(AND(ISNUMBER($F12),$F12&lt;=IF($Q12=MesCiclo,InicioCiclo,$Q12+MOD(2-WEEKDAY($Q12),7))+27),1,IF(N($U12)&gt;0,AVERAGEIFS($Z$5:$Z$1000,$S$5:$S$1000,ROW(),$T$5:$T$1000,"Sub"),$Z12)))</f>
        <v/>
      </c>
      <c r="AE12" s="63">
        <f>IF($T12&lt;&gt;"Macro","",IF(COUNTIFS($Q$5:$Q$1000,$Q12,$T$5:$T$1000,"Macro",$G$5:$G$1000,"&gt;0")=0,1/COUNTIFS($Q$5:$Q$1000,$Q12,$T$5:$T$1000,"Macro"),IF(AND(ISNUMBER($G12),N($G12)&gt;0),$G12,SUMIFS($G$5:$G$1000,$Q$5:$Q$1000,$Q12,$T$5:$T$1000,"Macro")/COUNTIFS($Q$5:$Q$1000,$Q12,$T$5:$T$1000,"Macro",$G$5:$G$1000,"&gt;0"))/(COUNTIFS($Q$5:$Q$1000,$Q12,$T$5:$T$1000,"Macro")*SUMIFS($G$5:$G$1000,$Q$5:$Q$1000,$Q12,$T$5:$T$1000,"Macro")/COUNTIFS($Q$5:$Q$1000,$Q12,$T$5:$T$1000,"Macro",$G$5:$G$1000,"&gt;0"))))</f>
        <v/>
      </c>
    </row>
    <row r="13">
      <c r="A13" s="55">
        <f>IF(NOT((COUNTA($B13:$K13)+COUNTA($O13))&gt;0),"",IF($T13="Macro",COUNTIFS($T$5:$T13,"Macro",$Q$5:$Q13,$Q13),IF(N($S13)=0,"?",COUNTIFS(INDEX($T$5:$T$1000,1):INDEX($T$5:$T$1000,$S13-4),"Macro",INDEX($Q$5:$Q$1000,1):INDEX($Q$5:$Q$1000,$S13-4),INDEX($Q$5:$Q$1000,$S13-4))&amp;"."&amp;COUNTIFS($S$5:$S13,$S13,$T$5:$T13,"Sub"))))</f>
        <v/>
      </c>
      <c r="B13" s="56" t="n"/>
      <c r="C13" s="57" t="n"/>
      <c r="D13" s="58" t="n"/>
      <c r="E13" s="58" t="n"/>
      <c r="F13" s="58" t="n"/>
      <c r="G13" s="59" t="n"/>
      <c r="H13" s="59" t="n"/>
      <c r="I13" s="59" t="n"/>
      <c r="J13" s="59" t="n"/>
      <c r="K13" s="59" t="n"/>
      <c r="L13" s="60">
        <f>IF(NOT((COUNTA($B13:$K13)+COUNTA($O13))&gt;0),"",IF(ISNUMBER($F13),1,IF(N($U13)&gt;0,AVERAGEIFS($V$5:$V$1000,$S$5:$S$1000,ROW(),$T$5:$T$1000,"Sub"),$V13)))</f>
        <v/>
      </c>
      <c r="M13" s="55">
        <f>IF($L13="","",IF($L13&gt;=1,"Completado",IF($L13&gt;0,"En curso","Pendiente")))</f>
        <v/>
      </c>
      <c r="N13" s="55">
        <f>IF(NOT((COUNTA($B13:$K13)+COUNTA($O13))&gt;0),"",IF(ISNUMBER($F13),IF(AND(ISNUMBER($E13),$F13&gt;$E13),"Cumplida con "&amp;($F13-$E13)&amp;IF($F13-$E13=1," día"," días")&amp;" de retraso","Cumplida"),IF(N($L13)&gt;=1,"Cumplida",IF(NOT(ISNUMBER($E13)),"Sin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plazo")))))))</f>
        <v/>
      </c>
      <c r="O13" s="57" t="n"/>
      <c r="P13" s="61">
        <f>IF(NOT((COUNTA($B13:$K13)+COUNTA($O13))&gt;0),"",IF((IF($C13="","Falta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",""))="","✔ OK","⚠ "&amp;LEFT(IF($C13="","Falta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",""),LEN(IF($C13="","Falta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",""))-3)))</f>
        <v/>
      </c>
      <c r="Q13" s="62">
        <f>IF(NOT((COUNTA($B13:$K13)+COUNTA($O13))&gt;0),"",IF(AND($T13="Sub",N($S13)&gt;0),IF(ISNUMBER(INDEX($D$5:$D$1000,$S13-4)),DATE(YEAR(INDEX($D$5:$D$1000,$S13-4)),MONTH(INDEX($D$5:$D$1000,$S13-4)),1),IF(ISNUMBER(INDEX($E$5:$E$1000,$S13-4)),DATE(YEAR(INDEX($E$5:$E$1000,$S13-4)),MONTH(INDEX($E$5:$E$1000,$S13-4)),1),MesCiclo)),IF(ISNUMBER($D13),DATE(YEAR($D13),MONTH($D13),1),IF(ISNUMBER($E13),DATE(YEAR($E13),MONTH($E13),1),MesCiclo))))</f>
        <v/>
      </c>
      <c r="R13" s="63">
        <f>IF(OR($Q13="",$Q13&lt;&gt;MesCiclo),"",COUNTIF($Q$5:$Q13,MesCiclo))</f>
        <v/>
      </c>
      <c r="S13" s="63">
        <f>IF($T13="","",IF($T13="Macro",ROW(),IFERROR(LOOKUP(2,1/($T$5:$T13="Macro"),ROW($T$5:$T13)),0)))</f>
        <v/>
      </c>
      <c r="T13" s="63">
        <f>IF(NOT((COUNTA($B13:$K13)+COUNTA($O13))&gt;0),"",IF($B13="Subactividad","Sub","Macro"))</f>
        <v/>
      </c>
      <c r="U13" s="63">
        <f>IF($T13="Macro",COUNTIFS($S$5:$S$1000,ROW(),$T$5:$T$1000,"Sub"),"")</f>
        <v/>
      </c>
      <c r="V13" s="63">
        <f>IF($T13="","",IF(ISNUMBER($F13),1,IFERROR(LOOKUP(2,1/($H13:$K13&lt;&gt;""),$H13:$K13),0)))</f>
        <v/>
      </c>
      <c r="W13" s="63">
        <f>IF($T13="","",IF(AND(ISNUMBER($F13),$F13&lt;=IF($Q13=MesCiclo,InicioCiclo,$Q13+MOD(2-WEEKDAY($Q13),7))+6),1,IF(ISNUMBER($H13),$H13,0)))</f>
        <v/>
      </c>
      <c r="X13" s="63">
        <f>IF($T13="","",IF(AND(ISNUMBER($F13),$F13&lt;=IF($Q13=MesCiclo,InicioCiclo,$Q13+MOD(2-WEEKDAY($Q13),7))+13),1,IF(ISNUMBER($I13),$I13,$W13)))</f>
        <v/>
      </c>
      <c r="Y13" s="63">
        <f>IF($T13="","",IF(AND(ISNUMBER($F13),$F13&lt;=IF($Q13=MesCiclo,InicioCiclo,$Q13+MOD(2-WEEKDAY($Q13),7))+20),1,IF(ISNUMBER($J13),$J13,$X13)))</f>
        <v/>
      </c>
      <c r="Z13" s="63">
        <f>IF($T13="","",IF(AND(ISNUMBER($F13),$F13&lt;=IF($Q13=MesCiclo,InicioCiclo,$Q13+MOD(2-WEEKDAY($Q13),7))+27),1,IF(ISNUMBER($K13),$K13,$Y13)))</f>
        <v/>
      </c>
      <c r="AA13" s="63">
        <f>IF($T13="","",IF(AND(ISNUMBER($F13),$F13&lt;=IF($Q13=MesCiclo,InicioCiclo,$Q13+MOD(2-WEEKDAY($Q13),7))+6),1,IF(N($U13)&gt;0,AVERAGEIFS($W$5:$W$1000,$S$5:$S$1000,ROW(),$T$5:$T$1000,"Sub"),$W13)))</f>
        <v/>
      </c>
      <c r="AB13" s="63">
        <f>IF($T13="","",IF(AND(ISNUMBER($F13),$F13&lt;=IF($Q13=MesCiclo,InicioCiclo,$Q13+MOD(2-WEEKDAY($Q13),7))+13),1,IF(N($U13)&gt;0,AVERAGEIFS($X$5:$X$1000,$S$5:$S$1000,ROW(),$T$5:$T$1000,"Sub"),$X13)))</f>
        <v/>
      </c>
      <c r="AC13" s="63">
        <f>IF($T13="","",IF(AND(ISNUMBER($F13),$F13&lt;=IF($Q13=MesCiclo,InicioCiclo,$Q13+MOD(2-WEEKDAY($Q13),7))+20),1,IF(N($U13)&gt;0,AVERAGEIFS($Y$5:$Y$1000,$S$5:$S$1000,ROW(),$T$5:$T$1000,"Sub"),$Y13)))</f>
        <v/>
      </c>
      <c r="AD13" s="63">
        <f>IF($T13="","",IF(AND(ISNUMBER($F13),$F13&lt;=IF($Q13=MesCiclo,InicioCiclo,$Q13+MOD(2-WEEKDAY($Q13),7))+27),1,IF(N($U13)&gt;0,AVERAGEIFS($Z$5:$Z$1000,$S$5:$S$1000,ROW(),$T$5:$T$1000,"Sub"),$Z13)))</f>
        <v/>
      </c>
      <c r="AE13" s="63">
        <f>IF($T13&lt;&gt;"Macro","",IF(COUNTIFS($Q$5:$Q$1000,$Q13,$T$5:$T$1000,"Macro",$G$5:$G$1000,"&gt;0")=0,1/COUNTIFS($Q$5:$Q$1000,$Q13,$T$5:$T$1000,"Macro"),IF(AND(ISNUMBER($G13),N($G13)&gt;0),$G13,SUMIFS($G$5:$G$1000,$Q$5:$Q$1000,$Q13,$T$5:$T$1000,"Macro")/COUNTIFS($Q$5:$Q$1000,$Q13,$T$5:$T$1000,"Macro",$G$5:$G$1000,"&gt;0"))/(COUNTIFS($Q$5:$Q$1000,$Q13,$T$5:$T$1000,"Macro")*SUMIFS($G$5:$G$1000,$Q$5:$Q$1000,$Q13,$T$5:$T$1000,"Macro")/COUNTIFS($Q$5:$Q$1000,$Q13,$T$5:$T$1000,"Macro",$G$5:$G$1000,"&gt;0"))))</f>
        <v/>
      </c>
    </row>
    <row r="14">
      <c r="A14" s="55">
        <f>IF(NOT((COUNTA($B14:$K14)+COUNTA($O14))&gt;0),"",IF($T14="Macro",COUNTIFS($T$5:$T14,"Macro",$Q$5:$Q14,$Q14),IF(N($S14)=0,"?",COUNTIFS(INDEX($T$5:$T$1000,1):INDEX($T$5:$T$1000,$S14-4),"Macro",INDEX($Q$5:$Q$1000,1):INDEX($Q$5:$Q$1000,$S14-4),INDEX($Q$5:$Q$1000,$S14-4))&amp;"."&amp;COUNTIFS($S$5:$S14,$S14,$T$5:$T14,"Sub"))))</f>
        <v/>
      </c>
      <c r="B14" s="56" t="n"/>
      <c r="C14" s="57" t="n"/>
      <c r="D14" s="58" t="n"/>
      <c r="E14" s="58" t="n"/>
      <c r="F14" s="58" t="n"/>
      <c r="G14" s="59" t="n"/>
      <c r="H14" s="59" t="n"/>
      <c r="I14" s="59" t="n"/>
      <c r="J14" s="59" t="n"/>
      <c r="K14" s="59" t="n"/>
      <c r="L14" s="60">
        <f>IF(NOT((COUNTA($B14:$K14)+COUNTA($O14))&gt;0),"",IF(ISNUMBER($F14),1,IF(N($U14)&gt;0,AVERAGEIFS($V$5:$V$1000,$S$5:$S$1000,ROW(),$T$5:$T$1000,"Sub"),$V14)))</f>
        <v/>
      </c>
      <c r="M14" s="55">
        <f>IF($L14="","",IF($L14&gt;=1,"Completado",IF($L14&gt;0,"En curso","Pendiente")))</f>
        <v/>
      </c>
      <c r="N14" s="55">
        <f>IF(NOT((COUNTA($B14:$K14)+COUNTA($O14))&gt;0),"",IF(ISNUMBER($F14),IF(AND(ISNUMBER($E14),$F14&gt;$E14),"Cumplida con "&amp;($F14-$E14)&amp;IF($F14-$E14=1," día"," días")&amp;" de retraso","Cumplida"),IF(N($L14)&gt;=1,"Cumplida",IF(NOT(ISNUMBER($E14)),"Sin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plazo")))))))</f>
        <v/>
      </c>
      <c r="O14" s="57" t="n"/>
      <c r="P14" s="61">
        <f>IF(NOT((COUNTA($B14:$K14)+COUNTA($O14))&gt;0),"",IF((IF($C14="","Falta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",""))="","✔ OK","⚠ "&amp;LEFT(IF($C14="","Falta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",""),LEN(IF($C14="","Falta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",""))-3)))</f>
        <v/>
      </c>
      <c r="Q14" s="62">
        <f>IF(NOT((COUNTA($B14:$K14)+COUNTA($O14))&gt;0),"",IF(AND($T14="Sub",N($S14)&gt;0),IF(ISNUMBER(INDEX($D$5:$D$1000,$S14-4)),DATE(YEAR(INDEX($D$5:$D$1000,$S14-4)),MONTH(INDEX($D$5:$D$1000,$S14-4)),1),IF(ISNUMBER(INDEX($E$5:$E$1000,$S14-4)),DATE(YEAR(INDEX($E$5:$E$1000,$S14-4)),MONTH(INDEX($E$5:$E$1000,$S14-4)),1),MesCiclo)),IF(ISNUMBER($D14),DATE(YEAR($D14),MONTH($D14),1),IF(ISNUMBER($E14),DATE(YEAR($E14),MONTH($E14),1),MesCiclo))))</f>
        <v/>
      </c>
      <c r="R14" s="63">
        <f>IF(OR($Q14="",$Q14&lt;&gt;MesCiclo),"",COUNTIF($Q$5:$Q14,MesCiclo))</f>
        <v/>
      </c>
      <c r="S14" s="63">
        <f>IF($T14="","",IF($T14="Macro",ROW(),IFERROR(LOOKUP(2,1/($T$5:$T14="Macro"),ROW($T$5:$T14)),0)))</f>
        <v/>
      </c>
      <c r="T14" s="63">
        <f>IF(NOT((COUNTA($B14:$K14)+COUNTA($O14))&gt;0),"",IF($B14="Subactividad","Sub","Macro"))</f>
        <v/>
      </c>
      <c r="U14" s="63">
        <f>IF($T14="Macro",COUNTIFS($S$5:$S$1000,ROW(),$T$5:$T$1000,"Sub"),"")</f>
        <v/>
      </c>
      <c r="V14" s="63">
        <f>IF($T14="","",IF(ISNUMBER($F14),1,IFERROR(LOOKUP(2,1/($H14:$K14&lt;&gt;""),$H14:$K14),0)))</f>
        <v/>
      </c>
      <c r="W14" s="63">
        <f>IF($T14="","",IF(AND(ISNUMBER($F14),$F14&lt;=IF($Q14=MesCiclo,InicioCiclo,$Q14+MOD(2-WEEKDAY($Q14),7))+6),1,IF(ISNUMBER($H14),$H14,0)))</f>
        <v/>
      </c>
      <c r="X14" s="63">
        <f>IF($T14="","",IF(AND(ISNUMBER($F14),$F14&lt;=IF($Q14=MesCiclo,InicioCiclo,$Q14+MOD(2-WEEKDAY($Q14),7))+13),1,IF(ISNUMBER($I14),$I14,$W14)))</f>
        <v/>
      </c>
      <c r="Y14" s="63">
        <f>IF($T14="","",IF(AND(ISNUMBER($F14),$F14&lt;=IF($Q14=MesCiclo,InicioCiclo,$Q14+MOD(2-WEEKDAY($Q14),7))+20),1,IF(ISNUMBER($J14),$J14,$X14)))</f>
        <v/>
      </c>
      <c r="Z14" s="63">
        <f>IF($T14="","",IF(AND(ISNUMBER($F14),$F14&lt;=IF($Q14=MesCiclo,InicioCiclo,$Q14+MOD(2-WEEKDAY($Q14),7))+27),1,IF(ISNUMBER($K14),$K14,$Y14)))</f>
        <v/>
      </c>
      <c r="AA14" s="63">
        <f>IF($T14="","",IF(AND(ISNUMBER($F14),$F14&lt;=IF($Q14=MesCiclo,InicioCiclo,$Q14+MOD(2-WEEKDAY($Q14),7))+6),1,IF(N($U14)&gt;0,AVERAGEIFS($W$5:$W$1000,$S$5:$S$1000,ROW(),$T$5:$T$1000,"Sub"),$W14)))</f>
        <v/>
      </c>
      <c r="AB14" s="63">
        <f>IF($T14="","",IF(AND(ISNUMBER($F14),$F14&lt;=IF($Q14=MesCiclo,InicioCiclo,$Q14+MOD(2-WEEKDAY($Q14),7))+13),1,IF(N($U14)&gt;0,AVERAGEIFS($X$5:$X$1000,$S$5:$S$1000,ROW(),$T$5:$T$1000,"Sub"),$X14)))</f>
        <v/>
      </c>
      <c r="AC14" s="63">
        <f>IF($T14="","",IF(AND(ISNUMBER($F14),$F14&lt;=IF($Q14=MesCiclo,InicioCiclo,$Q14+MOD(2-WEEKDAY($Q14),7))+20),1,IF(N($U14)&gt;0,AVERAGEIFS($Y$5:$Y$1000,$S$5:$S$1000,ROW(),$T$5:$T$1000,"Sub"),$Y14)))</f>
        <v/>
      </c>
      <c r="AD14" s="63">
        <f>IF($T14="","",IF(AND(ISNUMBER($F14),$F14&lt;=IF($Q14=MesCiclo,InicioCiclo,$Q14+MOD(2-WEEKDAY($Q14),7))+27),1,IF(N($U14)&gt;0,AVERAGEIFS($Z$5:$Z$1000,$S$5:$S$1000,ROW(),$T$5:$T$1000,"Sub"),$Z14)))</f>
        <v/>
      </c>
      <c r="AE14" s="63">
        <f>IF($T14&lt;&gt;"Macro","",IF(COUNTIFS($Q$5:$Q$1000,$Q14,$T$5:$T$1000,"Macro",$G$5:$G$1000,"&gt;0")=0,1/COUNTIFS($Q$5:$Q$1000,$Q14,$T$5:$T$1000,"Macro"),IF(AND(ISNUMBER($G14),N($G14)&gt;0),$G14,SUMIFS($G$5:$G$1000,$Q$5:$Q$1000,$Q14,$T$5:$T$1000,"Macro")/COUNTIFS($Q$5:$Q$1000,$Q14,$T$5:$T$1000,"Macro",$G$5:$G$1000,"&gt;0"))/(COUNTIFS($Q$5:$Q$1000,$Q14,$T$5:$T$1000,"Macro")*SUMIFS($G$5:$G$1000,$Q$5:$Q$1000,$Q14,$T$5:$T$1000,"Macro")/COUNTIFS($Q$5:$Q$1000,$Q14,$T$5:$T$1000,"Macro",$G$5:$G$1000,"&gt;0"))))</f>
        <v/>
      </c>
    </row>
    <row r="15">
      <c r="A15" s="55">
        <f>IF(NOT((COUNTA($B15:$K15)+COUNTA($O15))&gt;0),"",IF($T15="Macro",COUNTIFS($T$5:$T15,"Macro",$Q$5:$Q15,$Q15),IF(N($S15)=0,"?",COUNTIFS(INDEX($T$5:$T$1000,1):INDEX($T$5:$T$1000,$S15-4),"Macro",INDEX($Q$5:$Q$1000,1):INDEX($Q$5:$Q$1000,$S15-4),INDEX($Q$5:$Q$1000,$S15-4))&amp;"."&amp;COUNTIFS($S$5:$S15,$S15,$T$5:$T15,"Sub"))))</f>
        <v/>
      </c>
      <c r="B15" s="56" t="n"/>
      <c r="C15" s="57" t="n"/>
      <c r="D15" s="58" t="n"/>
      <c r="E15" s="58" t="n"/>
      <c r="F15" s="58" t="n"/>
      <c r="G15" s="59" t="n"/>
      <c r="H15" s="59" t="n"/>
      <c r="I15" s="59" t="n"/>
      <c r="J15" s="59" t="n"/>
      <c r="K15" s="59" t="n"/>
      <c r="L15" s="60">
        <f>IF(NOT((COUNTA($B15:$K15)+COUNTA($O15))&gt;0),"",IF(ISNUMBER($F15),1,IF(N($U15)&gt;0,AVERAGEIFS($V$5:$V$1000,$S$5:$S$1000,ROW(),$T$5:$T$1000,"Sub"),$V15)))</f>
        <v/>
      </c>
      <c r="M15" s="55">
        <f>IF($L15="","",IF($L15&gt;=1,"Completado",IF($L15&gt;0,"En curso","Pendiente")))</f>
        <v/>
      </c>
      <c r="N15" s="55">
        <f>IF(NOT((COUNTA($B15:$K15)+COUNTA($O15))&gt;0),"",IF(ISNUMBER($F15),IF(AND(ISNUMBER($E15),$F15&gt;$E15),"Cumplida con "&amp;($F15-$E15)&amp;IF($F15-$E15=1," día"," días")&amp;" de retraso","Cumplida"),IF(N($L15)&gt;=1,"Cumplida",IF(NOT(ISNUMBER($E15)),"Sin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plazo")))))))</f>
        <v/>
      </c>
      <c r="O15" s="57" t="n"/>
      <c r="P15" s="61">
        <f>IF(NOT((COUNTA($B15:$K15)+COUNTA($O15))&gt;0),"",IF((IF($C15="","Falta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",""))="","✔ OK","⚠ "&amp;LEFT(IF($C15="","Falta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",""),LEN(IF($C15="","Falta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",""))-3)))</f>
        <v/>
      </c>
      <c r="Q15" s="62">
        <f>IF(NOT((COUNTA($B15:$K15)+COUNTA($O15))&gt;0),"",IF(AND($T15="Sub",N($S15)&gt;0),IF(ISNUMBER(INDEX($D$5:$D$1000,$S15-4)),DATE(YEAR(INDEX($D$5:$D$1000,$S15-4)),MONTH(INDEX($D$5:$D$1000,$S15-4)),1),IF(ISNUMBER(INDEX($E$5:$E$1000,$S15-4)),DATE(YEAR(INDEX($E$5:$E$1000,$S15-4)),MONTH(INDEX($E$5:$E$1000,$S15-4)),1),MesCiclo)),IF(ISNUMBER($D15),DATE(YEAR($D15),MONTH($D15),1),IF(ISNUMBER($E15),DATE(YEAR($E15),MONTH($E15),1),MesCiclo))))</f>
        <v/>
      </c>
      <c r="R15" s="63">
        <f>IF(OR($Q15="",$Q15&lt;&gt;MesCiclo),"",COUNTIF($Q$5:$Q15,MesCiclo))</f>
        <v/>
      </c>
      <c r="S15" s="63">
        <f>IF($T15="","",IF($T15="Macro",ROW(),IFERROR(LOOKUP(2,1/($T$5:$T15="Macro"),ROW($T$5:$T15)),0)))</f>
        <v/>
      </c>
      <c r="T15" s="63">
        <f>IF(NOT((COUNTA($B15:$K15)+COUNTA($O15))&gt;0),"",IF($B15="Subactividad","Sub","Macro"))</f>
        <v/>
      </c>
      <c r="U15" s="63">
        <f>IF($T15="Macro",COUNTIFS($S$5:$S$1000,ROW(),$T$5:$T$1000,"Sub"),"")</f>
        <v/>
      </c>
      <c r="V15" s="63">
        <f>IF($T15="","",IF(ISNUMBER($F15),1,IFERROR(LOOKUP(2,1/($H15:$K15&lt;&gt;""),$H15:$K15),0)))</f>
        <v/>
      </c>
      <c r="W15" s="63">
        <f>IF($T15="","",IF(AND(ISNUMBER($F15),$F15&lt;=IF($Q15=MesCiclo,InicioCiclo,$Q15+MOD(2-WEEKDAY($Q15),7))+6),1,IF(ISNUMBER($H15),$H15,0)))</f>
        <v/>
      </c>
      <c r="X15" s="63">
        <f>IF($T15="","",IF(AND(ISNUMBER($F15),$F15&lt;=IF($Q15=MesCiclo,InicioCiclo,$Q15+MOD(2-WEEKDAY($Q15),7))+13),1,IF(ISNUMBER($I15),$I15,$W15)))</f>
        <v/>
      </c>
      <c r="Y15" s="63">
        <f>IF($T15="","",IF(AND(ISNUMBER($F15),$F15&lt;=IF($Q15=MesCiclo,InicioCiclo,$Q15+MOD(2-WEEKDAY($Q15),7))+20),1,IF(ISNUMBER($J15),$J15,$X15)))</f>
        <v/>
      </c>
      <c r="Z15" s="63">
        <f>IF($T15="","",IF(AND(ISNUMBER($F15),$F15&lt;=IF($Q15=MesCiclo,InicioCiclo,$Q15+MOD(2-WEEKDAY($Q15),7))+27),1,IF(ISNUMBER($K15),$K15,$Y15)))</f>
        <v/>
      </c>
      <c r="AA15" s="63">
        <f>IF($T15="","",IF(AND(ISNUMBER($F15),$F15&lt;=IF($Q15=MesCiclo,InicioCiclo,$Q15+MOD(2-WEEKDAY($Q15),7))+6),1,IF(N($U15)&gt;0,AVERAGEIFS($W$5:$W$1000,$S$5:$S$1000,ROW(),$T$5:$T$1000,"Sub"),$W15)))</f>
        <v/>
      </c>
      <c r="AB15" s="63">
        <f>IF($T15="","",IF(AND(ISNUMBER($F15),$F15&lt;=IF($Q15=MesCiclo,InicioCiclo,$Q15+MOD(2-WEEKDAY($Q15),7))+13),1,IF(N($U15)&gt;0,AVERAGEIFS($X$5:$X$1000,$S$5:$S$1000,ROW(),$T$5:$T$1000,"Sub"),$X15)))</f>
        <v/>
      </c>
      <c r="AC15" s="63">
        <f>IF($T15="","",IF(AND(ISNUMBER($F15),$F15&lt;=IF($Q15=MesCiclo,InicioCiclo,$Q15+MOD(2-WEEKDAY($Q15),7))+20),1,IF(N($U15)&gt;0,AVERAGEIFS($Y$5:$Y$1000,$S$5:$S$1000,ROW(),$T$5:$T$1000,"Sub"),$Y15)))</f>
        <v/>
      </c>
      <c r="AD15" s="63">
        <f>IF($T15="","",IF(AND(ISNUMBER($F15),$F15&lt;=IF($Q15=MesCiclo,InicioCiclo,$Q15+MOD(2-WEEKDAY($Q15),7))+27),1,IF(N($U15)&gt;0,AVERAGEIFS($Z$5:$Z$1000,$S$5:$S$1000,ROW(),$T$5:$T$1000,"Sub"),$Z15)))</f>
        <v/>
      </c>
      <c r="AE15" s="63">
        <f>IF($T15&lt;&gt;"Macro","",IF(COUNTIFS($Q$5:$Q$1000,$Q15,$T$5:$T$1000,"Macro",$G$5:$G$1000,"&gt;0")=0,1/COUNTIFS($Q$5:$Q$1000,$Q15,$T$5:$T$1000,"Macro"),IF(AND(ISNUMBER($G15),N($G15)&gt;0),$G15,SUMIFS($G$5:$G$1000,$Q$5:$Q$1000,$Q15,$T$5:$T$1000,"Macro")/COUNTIFS($Q$5:$Q$1000,$Q15,$T$5:$T$1000,"Macro",$G$5:$G$1000,"&gt;0"))/(COUNTIFS($Q$5:$Q$1000,$Q15,$T$5:$T$1000,"Macro")*SUMIFS($G$5:$G$1000,$Q$5:$Q$1000,$Q15,$T$5:$T$1000,"Macro")/COUNTIFS($Q$5:$Q$1000,$Q15,$T$5:$T$1000,"Macro",$G$5:$G$1000,"&gt;0"))))</f>
        <v/>
      </c>
    </row>
    <row r="16">
      <c r="A16" s="55">
        <f>IF(NOT((COUNTA($B16:$K16)+COUNTA($O16))&gt;0),"",IF($T16="Macro",COUNTIFS($T$5:$T16,"Macro",$Q$5:$Q16,$Q16),IF(N($S16)=0,"?",COUNTIFS(INDEX($T$5:$T$1000,1):INDEX($T$5:$T$1000,$S16-4),"Macro",INDEX($Q$5:$Q$1000,1):INDEX($Q$5:$Q$1000,$S16-4),INDEX($Q$5:$Q$1000,$S16-4))&amp;"."&amp;COUNTIFS($S$5:$S16,$S16,$T$5:$T16,"Sub"))))</f>
        <v/>
      </c>
      <c r="B16" s="56" t="n"/>
      <c r="C16" s="57" t="n"/>
      <c r="D16" s="58" t="n"/>
      <c r="E16" s="58" t="n"/>
      <c r="F16" s="58" t="n"/>
      <c r="G16" s="59" t="n"/>
      <c r="H16" s="59" t="n"/>
      <c r="I16" s="59" t="n"/>
      <c r="J16" s="59" t="n"/>
      <c r="K16" s="59" t="n"/>
      <c r="L16" s="60">
        <f>IF(NOT((COUNTA($B16:$K16)+COUNTA($O16))&gt;0),"",IF(ISNUMBER($F16),1,IF(N($U16)&gt;0,AVERAGEIFS($V$5:$V$1000,$S$5:$S$1000,ROW(),$T$5:$T$1000,"Sub"),$V16)))</f>
        <v/>
      </c>
      <c r="M16" s="55">
        <f>IF($L16="","",IF($L16&gt;=1,"Completado",IF($L16&gt;0,"En curso","Pendiente")))</f>
        <v/>
      </c>
      <c r="N16" s="55">
        <f>IF(NOT((COUNTA($B16:$K16)+COUNTA($O16))&gt;0),"",IF(ISNUMBER($F16),IF(AND(ISNUMBER($E16),$F16&gt;$E16),"Cumplida con "&amp;($F16-$E16)&amp;IF($F16-$E16=1," día"," días")&amp;" de retraso","Cumplida"),IF(N($L16)&gt;=1,"Cumplida",IF(NOT(ISNUMBER($E16)),"Sin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plazo")))))))</f>
        <v/>
      </c>
      <c r="O16" s="57" t="n"/>
      <c r="P16" s="61">
        <f>IF(NOT((COUNTA($B16:$K16)+COUNTA($O16))&gt;0),"",IF((IF($C16="","Falta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",""))="","✔ OK","⚠ "&amp;LEFT(IF($C16="","Falta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",""),LEN(IF($C16="","Falta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",""))-3)))</f>
        <v/>
      </c>
      <c r="Q16" s="62">
        <f>IF(NOT((COUNTA($B16:$K16)+COUNTA($O16))&gt;0),"",IF(AND($T16="Sub",N($S16)&gt;0),IF(ISNUMBER(INDEX($D$5:$D$1000,$S16-4)),DATE(YEAR(INDEX($D$5:$D$1000,$S16-4)),MONTH(INDEX($D$5:$D$1000,$S16-4)),1),IF(ISNUMBER(INDEX($E$5:$E$1000,$S16-4)),DATE(YEAR(INDEX($E$5:$E$1000,$S16-4)),MONTH(INDEX($E$5:$E$1000,$S16-4)),1),MesCiclo)),IF(ISNUMBER($D16),DATE(YEAR($D16),MONTH($D16),1),IF(ISNUMBER($E16),DATE(YEAR($E16),MONTH($E16),1),MesCiclo))))</f>
        <v/>
      </c>
      <c r="R16" s="63">
        <f>IF(OR($Q16="",$Q16&lt;&gt;MesCiclo),"",COUNTIF($Q$5:$Q16,MesCiclo))</f>
        <v/>
      </c>
      <c r="S16" s="63">
        <f>IF($T16="","",IF($T16="Macro",ROW(),IFERROR(LOOKUP(2,1/($T$5:$T16="Macro"),ROW($T$5:$T16)),0)))</f>
        <v/>
      </c>
      <c r="T16" s="63">
        <f>IF(NOT((COUNTA($B16:$K16)+COUNTA($O16))&gt;0),"",IF($B16="Subactividad","Sub","Macro"))</f>
        <v/>
      </c>
      <c r="U16" s="63">
        <f>IF($T16="Macro",COUNTIFS($S$5:$S$1000,ROW(),$T$5:$T$1000,"Sub"),"")</f>
        <v/>
      </c>
      <c r="V16" s="63">
        <f>IF($T16="","",IF(ISNUMBER($F16),1,IFERROR(LOOKUP(2,1/($H16:$K16&lt;&gt;""),$H16:$K16),0)))</f>
        <v/>
      </c>
      <c r="W16" s="63">
        <f>IF($T16="","",IF(AND(ISNUMBER($F16),$F16&lt;=IF($Q16=MesCiclo,InicioCiclo,$Q16+MOD(2-WEEKDAY($Q16),7))+6),1,IF(ISNUMBER($H16),$H16,0)))</f>
        <v/>
      </c>
      <c r="X16" s="63">
        <f>IF($T16="","",IF(AND(ISNUMBER($F16),$F16&lt;=IF($Q16=MesCiclo,InicioCiclo,$Q16+MOD(2-WEEKDAY($Q16),7))+13),1,IF(ISNUMBER($I16),$I16,$W16)))</f>
        <v/>
      </c>
      <c r="Y16" s="63">
        <f>IF($T16="","",IF(AND(ISNUMBER($F16),$F16&lt;=IF($Q16=MesCiclo,InicioCiclo,$Q16+MOD(2-WEEKDAY($Q16),7))+20),1,IF(ISNUMBER($J16),$J16,$X16)))</f>
        <v/>
      </c>
      <c r="Z16" s="63">
        <f>IF($T16="","",IF(AND(ISNUMBER($F16),$F16&lt;=IF($Q16=MesCiclo,InicioCiclo,$Q16+MOD(2-WEEKDAY($Q16),7))+27),1,IF(ISNUMBER($K16),$K16,$Y16)))</f>
        <v/>
      </c>
      <c r="AA16" s="63">
        <f>IF($T16="","",IF(AND(ISNUMBER($F16),$F16&lt;=IF($Q16=MesCiclo,InicioCiclo,$Q16+MOD(2-WEEKDAY($Q16),7))+6),1,IF(N($U16)&gt;0,AVERAGEIFS($W$5:$W$1000,$S$5:$S$1000,ROW(),$T$5:$T$1000,"Sub"),$W16)))</f>
        <v/>
      </c>
      <c r="AB16" s="63">
        <f>IF($T16="","",IF(AND(ISNUMBER($F16),$F16&lt;=IF($Q16=MesCiclo,InicioCiclo,$Q16+MOD(2-WEEKDAY($Q16),7))+13),1,IF(N($U16)&gt;0,AVERAGEIFS($X$5:$X$1000,$S$5:$S$1000,ROW(),$T$5:$T$1000,"Sub"),$X16)))</f>
        <v/>
      </c>
      <c r="AC16" s="63">
        <f>IF($T16="","",IF(AND(ISNUMBER($F16),$F16&lt;=IF($Q16=MesCiclo,InicioCiclo,$Q16+MOD(2-WEEKDAY($Q16),7))+20),1,IF(N($U16)&gt;0,AVERAGEIFS($Y$5:$Y$1000,$S$5:$S$1000,ROW(),$T$5:$T$1000,"Sub"),$Y16)))</f>
        <v/>
      </c>
      <c r="AD16" s="63">
        <f>IF($T16="","",IF(AND(ISNUMBER($F16),$F16&lt;=IF($Q16=MesCiclo,InicioCiclo,$Q16+MOD(2-WEEKDAY($Q16),7))+27),1,IF(N($U16)&gt;0,AVERAGEIFS($Z$5:$Z$1000,$S$5:$S$1000,ROW(),$T$5:$T$1000,"Sub"),$Z16)))</f>
        <v/>
      </c>
      <c r="AE16" s="63">
        <f>IF($T16&lt;&gt;"Macro","",IF(COUNTIFS($Q$5:$Q$1000,$Q16,$T$5:$T$1000,"Macro",$G$5:$G$1000,"&gt;0")=0,1/COUNTIFS($Q$5:$Q$1000,$Q16,$T$5:$T$1000,"Macro"),IF(AND(ISNUMBER($G16),N($G16)&gt;0),$G16,SUMIFS($G$5:$G$1000,$Q$5:$Q$1000,$Q16,$T$5:$T$1000,"Macro")/COUNTIFS($Q$5:$Q$1000,$Q16,$T$5:$T$1000,"Macro",$G$5:$G$1000,"&gt;0"))/(COUNTIFS($Q$5:$Q$1000,$Q16,$T$5:$T$1000,"Macro")*SUMIFS($G$5:$G$1000,$Q$5:$Q$1000,$Q16,$T$5:$T$1000,"Macro")/COUNTIFS($Q$5:$Q$1000,$Q16,$T$5:$T$1000,"Macro",$G$5:$G$1000,"&gt;0"))))</f>
        <v/>
      </c>
    </row>
    <row r="17">
      <c r="A17" s="55">
        <f>IF(NOT((COUNTA($B17:$K17)+COUNTA($O17))&gt;0),"",IF($T17="Macro",COUNTIFS($T$5:$T17,"Macro",$Q$5:$Q17,$Q17),IF(N($S17)=0,"?",COUNTIFS(INDEX($T$5:$T$1000,1):INDEX($T$5:$T$1000,$S17-4),"Macro",INDEX($Q$5:$Q$1000,1):INDEX($Q$5:$Q$1000,$S17-4),INDEX($Q$5:$Q$1000,$S17-4))&amp;"."&amp;COUNTIFS($S$5:$S17,$S17,$T$5:$T17,"Sub"))))</f>
        <v/>
      </c>
      <c r="B17" s="56" t="n"/>
      <c r="C17" s="57" t="n"/>
      <c r="D17" s="58" t="n"/>
      <c r="E17" s="58" t="n"/>
      <c r="F17" s="58" t="n"/>
      <c r="G17" s="59" t="n"/>
      <c r="H17" s="59" t="n"/>
      <c r="I17" s="59" t="n"/>
      <c r="J17" s="59" t="n"/>
      <c r="K17" s="59" t="n"/>
      <c r="L17" s="60">
        <f>IF(NOT((COUNTA($B17:$K17)+COUNTA($O17))&gt;0),"",IF(ISNUMBER($F17),1,IF(N($U17)&gt;0,AVERAGEIFS($V$5:$V$1000,$S$5:$S$1000,ROW(),$T$5:$T$1000,"Sub"),$V17)))</f>
        <v/>
      </c>
      <c r="M17" s="55">
        <f>IF($L17="","",IF($L17&gt;=1,"Completado",IF($L17&gt;0,"En curso","Pendiente")))</f>
        <v/>
      </c>
      <c r="N17" s="55">
        <f>IF(NOT((COUNTA($B17:$K17)+COUNTA($O17))&gt;0),"",IF(ISNUMBER($F17),IF(AND(ISNUMBER($E17),$F17&gt;$E17),"Cumplida con "&amp;($F17-$E17)&amp;IF($F17-$E17=1," día"," días")&amp;" de retraso","Cumplida"),IF(N($L17)&gt;=1,"Cumplida",IF(NOT(ISNUMBER($E17)),"Sin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plazo")))))))</f>
        <v/>
      </c>
      <c r="O17" s="57" t="n"/>
      <c r="P17" s="61">
        <f>IF(NOT((COUNTA($B17:$K17)+COUNTA($O17))&gt;0),"",IF((IF($C17="","Falta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",""))="","✔ OK","⚠ "&amp;LEFT(IF($C17="","Falta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",""),LEN(IF($C17="","Falta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",""))-3)))</f>
        <v/>
      </c>
      <c r="Q17" s="62">
        <f>IF(NOT((COUNTA($B17:$K17)+COUNTA($O17))&gt;0),"",IF(AND($T17="Sub",N($S17)&gt;0),IF(ISNUMBER(INDEX($D$5:$D$1000,$S17-4)),DATE(YEAR(INDEX($D$5:$D$1000,$S17-4)),MONTH(INDEX($D$5:$D$1000,$S17-4)),1),IF(ISNUMBER(INDEX($E$5:$E$1000,$S17-4)),DATE(YEAR(INDEX($E$5:$E$1000,$S17-4)),MONTH(INDEX($E$5:$E$1000,$S17-4)),1),MesCiclo)),IF(ISNUMBER($D17),DATE(YEAR($D17),MONTH($D17),1),IF(ISNUMBER($E17),DATE(YEAR($E17),MONTH($E17),1),MesCiclo))))</f>
        <v/>
      </c>
      <c r="R17" s="63">
        <f>IF(OR($Q17="",$Q17&lt;&gt;MesCiclo),"",COUNTIF($Q$5:$Q17,MesCiclo))</f>
        <v/>
      </c>
      <c r="S17" s="63">
        <f>IF($T17="","",IF($T17="Macro",ROW(),IFERROR(LOOKUP(2,1/($T$5:$T17="Macro"),ROW($T$5:$T17)),0)))</f>
        <v/>
      </c>
      <c r="T17" s="63">
        <f>IF(NOT((COUNTA($B17:$K17)+COUNTA($O17))&gt;0),"",IF($B17="Subactividad","Sub","Macro"))</f>
        <v/>
      </c>
      <c r="U17" s="63">
        <f>IF($T17="Macro",COUNTIFS($S$5:$S$1000,ROW(),$T$5:$T$1000,"Sub"),"")</f>
        <v/>
      </c>
      <c r="V17" s="63">
        <f>IF($T17="","",IF(ISNUMBER($F17),1,IFERROR(LOOKUP(2,1/($H17:$K17&lt;&gt;""),$H17:$K17),0)))</f>
        <v/>
      </c>
      <c r="W17" s="63">
        <f>IF($T17="","",IF(AND(ISNUMBER($F17),$F17&lt;=IF($Q17=MesCiclo,InicioCiclo,$Q17+MOD(2-WEEKDAY($Q17),7))+6),1,IF(ISNUMBER($H17),$H17,0)))</f>
        <v/>
      </c>
      <c r="X17" s="63">
        <f>IF($T17="","",IF(AND(ISNUMBER($F17),$F17&lt;=IF($Q17=MesCiclo,InicioCiclo,$Q17+MOD(2-WEEKDAY($Q17),7))+13),1,IF(ISNUMBER($I17),$I17,$W17)))</f>
        <v/>
      </c>
      <c r="Y17" s="63">
        <f>IF($T17="","",IF(AND(ISNUMBER($F17),$F17&lt;=IF($Q17=MesCiclo,InicioCiclo,$Q17+MOD(2-WEEKDAY($Q17),7))+20),1,IF(ISNUMBER($J17),$J17,$X17)))</f>
        <v/>
      </c>
      <c r="Z17" s="63">
        <f>IF($T17="","",IF(AND(ISNUMBER($F17),$F17&lt;=IF($Q17=MesCiclo,InicioCiclo,$Q17+MOD(2-WEEKDAY($Q17),7))+27),1,IF(ISNUMBER($K17),$K17,$Y17)))</f>
        <v/>
      </c>
      <c r="AA17" s="63">
        <f>IF($T17="","",IF(AND(ISNUMBER($F17),$F17&lt;=IF($Q17=MesCiclo,InicioCiclo,$Q17+MOD(2-WEEKDAY($Q17),7))+6),1,IF(N($U17)&gt;0,AVERAGEIFS($W$5:$W$1000,$S$5:$S$1000,ROW(),$T$5:$T$1000,"Sub"),$W17)))</f>
        <v/>
      </c>
      <c r="AB17" s="63">
        <f>IF($T17="","",IF(AND(ISNUMBER($F17),$F17&lt;=IF($Q17=MesCiclo,InicioCiclo,$Q17+MOD(2-WEEKDAY($Q17),7))+13),1,IF(N($U17)&gt;0,AVERAGEIFS($X$5:$X$1000,$S$5:$S$1000,ROW(),$T$5:$T$1000,"Sub"),$X17)))</f>
        <v/>
      </c>
      <c r="AC17" s="63">
        <f>IF($T17="","",IF(AND(ISNUMBER($F17),$F17&lt;=IF($Q17=MesCiclo,InicioCiclo,$Q17+MOD(2-WEEKDAY($Q17),7))+20),1,IF(N($U17)&gt;0,AVERAGEIFS($Y$5:$Y$1000,$S$5:$S$1000,ROW(),$T$5:$T$1000,"Sub"),$Y17)))</f>
        <v/>
      </c>
      <c r="AD17" s="63">
        <f>IF($T17="","",IF(AND(ISNUMBER($F17),$F17&lt;=IF($Q17=MesCiclo,InicioCiclo,$Q17+MOD(2-WEEKDAY($Q17),7))+27),1,IF(N($U17)&gt;0,AVERAGEIFS($Z$5:$Z$1000,$S$5:$S$1000,ROW(),$T$5:$T$1000,"Sub"),$Z17)))</f>
        <v/>
      </c>
      <c r="AE17" s="63">
        <f>IF($T17&lt;&gt;"Macro","",IF(COUNTIFS($Q$5:$Q$1000,$Q17,$T$5:$T$1000,"Macro",$G$5:$G$1000,"&gt;0")=0,1/COUNTIFS($Q$5:$Q$1000,$Q17,$T$5:$T$1000,"Macro"),IF(AND(ISNUMBER($G17),N($G17)&gt;0),$G17,SUMIFS($G$5:$G$1000,$Q$5:$Q$1000,$Q17,$T$5:$T$1000,"Macro")/COUNTIFS($Q$5:$Q$1000,$Q17,$T$5:$T$1000,"Macro",$G$5:$G$1000,"&gt;0"))/(COUNTIFS($Q$5:$Q$1000,$Q17,$T$5:$T$1000,"Macro")*SUMIFS($G$5:$G$1000,$Q$5:$Q$1000,$Q17,$T$5:$T$1000,"Macro")/COUNTIFS($Q$5:$Q$1000,$Q17,$T$5:$T$1000,"Macro",$G$5:$G$1000,"&gt;0"))))</f>
        <v/>
      </c>
    </row>
    <row r="18">
      <c r="A18" s="55">
        <f>IF(NOT((COUNTA($B18:$K18)+COUNTA($O18))&gt;0),"",IF($T18="Macro",COUNTIFS($T$5:$T18,"Macro",$Q$5:$Q18,$Q18),IF(N($S18)=0,"?",COUNTIFS(INDEX($T$5:$T$1000,1):INDEX($T$5:$T$1000,$S18-4),"Macro",INDEX($Q$5:$Q$1000,1):INDEX($Q$5:$Q$1000,$S18-4),INDEX($Q$5:$Q$1000,$S18-4))&amp;"."&amp;COUNTIFS($S$5:$S18,$S18,$T$5:$T18,"Sub"))))</f>
        <v/>
      </c>
      <c r="B18" s="56" t="n"/>
      <c r="C18" s="57" t="n"/>
      <c r="D18" s="58" t="n"/>
      <c r="E18" s="58" t="n"/>
      <c r="F18" s="58" t="n"/>
      <c r="G18" s="59" t="n"/>
      <c r="H18" s="59" t="n"/>
      <c r="I18" s="59" t="n"/>
      <c r="J18" s="59" t="n"/>
      <c r="K18" s="59" t="n"/>
      <c r="L18" s="60">
        <f>IF(NOT((COUNTA($B18:$K18)+COUNTA($O18))&gt;0),"",IF(ISNUMBER($F18),1,IF(N($U18)&gt;0,AVERAGEIFS($V$5:$V$1000,$S$5:$S$1000,ROW(),$T$5:$T$1000,"Sub"),$V18)))</f>
        <v/>
      </c>
      <c r="M18" s="55">
        <f>IF($L18="","",IF($L18&gt;=1,"Completado",IF($L18&gt;0,"En curso","Pendiente")))</f>
        <v/>
      </c>
      <c r="N18" s="55">
        <f>IF(NOT((COUNTA($B18:$K18)+COUNTA($O18))&gt;0),"",IF(ISNUMBER($F18),IF(AND(ISNUMBER($E18),$F18&gt;$E18),"Cumplida con "&amp;($F18-$E18)&amp;IF($F18-$E18=1," día"," días")&amp;" de retraso","Cumplida"),IF(N($L18)&gt;=1,"Cumplida",IF(NOT(ISNUMBER($E18)),"Sin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plazo")))))))</f>
        <v/>
      </c>
      <c r="O18" s="57" t="n"/>
      <c r="P18" s="61">
        <f>IF(NOT((COUNTA($B18:$K18)+COUNTA($O18))&gt;0),"",IF((IF($C18="","Falta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",""))="","✔ OK","⚠ "&amp;LEFT(IF($C18="","Falta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",""),LEN(IF($C18="","Falta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",""))-3)))</f>
        <v/>
      </c>
      <c r="Q18" s="62">
        <f>IF(NOT((COUNTA($B18:$K18)+COUNTA($O18))&gt;0),"",IF(AND($T18="Sub",N($S18)&gt;0),IF(ISNUMBER(INDEX($D$5:$D$1000,$S18-4)),DATE(YEAR(INDEX($D$5:$D$1000,$S18-4)),MONTH(INDEX($D$5:$D$1000,$S18-4)),1),IF(ISNUMBER(INDEX($E$5:$E$1000,$S18-4)),DATE(YEAR(INDEX($E$5:$E$1000,$S18-4)),MONTH(INDEX($E$5:$E$1000,$S18-4)),1),MesCiclo)),IF(ISNUMBER($D18),DATE(YEAR($D18),MONTH($D18),1),IF(ISNUMBER($E18),DATE(YEAR($E18),MONTH($E18),1),MesCiclo))))</f>
        <v/>
      </c>
      <c r="R18" s="63">
        <f>IF(OR($Q18="",$Q18&lt;&gt;MesCiclo),"",COUNTIF($Q$5:$Q18,MesCiclo))</f>
        <v/>
      </c>
      <c r="S18" s="63">
        <f>IF($T18="","",IF($T18="Macro",ROW(),IFERROR(LOOKUP(2,1/($T$5:$T18="Macro"),ROW($T$5:$T18)),0)))</f>
        <v/>
      </c>
      <c r="T18" s="63">
        <f>IF(NOT((COUNTA($B18:$K18)+COUNTA($O18))&gt;0),"",IF($B18="Subactividad","Sub","Macro"))</f>
        <v/>
      </c>
      <c r="U18" s="63">
        <f>IF($T18="Macro",COUNTIFS($S$5:$S$1000,ROW(),$T$5:$T$1000,"Sub"),"")</f>
        <v/>
      </c>
      <c r="V18" s="63">
        <f>IF($T18="","",IF(ISNUMBER($F18),1,IFERROR(LOOKUP(2,1/($H18:$K18&lt;&gt;""),$H18:$K18),0)))</f>
        <v/>
      </c>
      <c r="W18" s="63">
        <f>IF($T18="","",IF(AND(ISNUMBER($F18),$F18&lt;=IF($Q18=MesCiclo,InicioCiclo,$Q18+MOD(2-WEEKDAY($Q18),7))+6),1,IF(ISNUMBER($H18),$H18,0)))</f>
        <v/>
      </c>
      <c r="X18" s="63">
        <f>IF($T18="","",IF(AND(ISNUMBER($F18),$F18&lt;=IF($Q18=MesCiclo,InicioCiclo,$Q18+MOD(2-WEEKDAY($Q18),7))+13),1,IF(ISNUMBER($I18),$I18,$W18)))</f>
        <v/>
      </c>
      <c r="Y18" s="63">
        <f>IF($T18="","",IF(AND(ISNUMBER($F18),$F18&lt;=IF($Q18=MesCiclo,InicioCiclo,$Q18+MOD(2-WEEKDAY($Q18),7))+20),1,IF(ISNUMBER($J18),$J18,$X18)))</f>
        <v/>
      </c>
      <c r="Z18" s="63">
        <f>IF($T18="","",IF(AND(ISNUMBER($F18),$F18&lt;=IF($Q18=MesCiclo,InicioCiclo,$Q18+MOD(2-WEEKDAY($Q18),7))+27),1,IF(ISNUMBER($K18),$K18,$Y18)))</f>
        <v/>
      </c>
      <c r="AA18" s="63">
        <f>IF($T18="","",IF(AND(ISNUMBER($F18),$F18&lt;=IF($Q18=MesCiclo,InicioCiclo,$Q18+MOD(2-WEEKDAY($Q18),7))+6),1,IF(N($U18)&gt;0,AVERAGEIFS($W$5:$W$1000,$S$5:$S$1000,ROW(),$T$5:$T$1000,"Sub"),$W18)))</f>
        <v/>
      </c>
      <c r="AB18" s="63">
        <f>IF($T18="","",IF(AND(ISNUMBER($F18),$F18&lt;=IF($Q18=MesCiclo,InicioCiclo,$Q18+MOD(2-WEEKDAY($Q18),7))+13),1,IF(N($U18)&gt;0,AVERAGEIFS($X$5:$X$1000,$S$5:$S$1000,ROW(),$T$5:$T$1000,"Sub"),$X18)))</f>
        <v/>
      </c>
      <c r="AC18" s="63">
        <f>IF($T18="","",IF(AND(ISNUMBER($F18),$F18&lt;=IF($Q18=MesCiclo,InicioCiclo,$Q18+MOD(2-WEEKDAY($Q18),7))+20),1,IF(N($U18)&gt;0,AVERAGEIFS($Y$5:$Y$1000,$S$5:$S$1000,ROW(),$T$5:$T$1000,"Sub"),$Y18)))</f>
        <v/>
      </c>
      <c r="AD18" s="63">
        <f>IF($T18="","",IF(AND(ISNUMBER($F18),$F18&lt;=IF($Q18=MesCiclo,InicioCiclo,$Q18+MOD(2-WEEKDAY($Q18),7))+27),1,IF(N($U18)&gt;0,AVERAGEIFS($Z$5:$Z$1000,$S$5:$S$1000,ROW(),$T$5:$T$1000,"Sub"),$Z18)))</f>
        <v/>
      </c>
      <c r="AE18" s="63">
        <f>IF($T18&lt;&gt;"Macro","",IF(COUNTIFS($Q$5:$Q$1000,$Q18,$T$5:$T$1000,"Macro",$G$5:$G$1000,"&gt;0")=0,1/COUNTIFS($Q$5:$Q$1000,$Q18,$T$5:$T$1000,"Macro"),IF(AND(ISNUMBER($G18),N($G18)&gt;0),$G18,SUMIFS($G$5:$G$1000,$Q$5:$Q$1000,$Q18,$T$5:$T$1000,"Macro")/COUNTIFS($Q$5:$Q$1000,$Q18,$T$5:$T$1000,"Macro",$G$5:$G$1000,"&gt;0"))/(COUNTIFS($Q$5:$Q$1000,$Q18,$T$5:$T$1000,"Macro")*SUMIFS($G$5:$G$1000,$Q$5:$Q$1000,$Q18,$T$5:$T$1000,"Macro")/COUNTIFS($Q$5:$Q$1000,$Q18,$T$5:$T$1000,"Macro",$G$5:$G$1000,"&gt;0"))))</f>
        <v/>
      </c>
    </row>
    <row r="19">
      <c r="A19" s="55">
        <f>IF(NOT((COUNTA($B19:$K19)+COUNTA($O19))&gt;0),"",IF($T19="Macro",COUNTIFS($T$5:$T19,"Macro",$Q$5:$Q19,$Q19),IF(N($S19)=0,"?",COUNTIFS(INDEX($T$5:$T$1000,1):INDEX($T$5:$T$1000,$S19-4),"Macro",INDEX($Q$5:$Q$1000,1):INDEX($Q$5:$Q$1000,$S19-4),INDEX($Q$5:$Q$1000,$S19-4))&amp;"."&amp;COUNTIFS($S$5:$S19,$S19,$T$5:$T19,"Sub"))))</f>
        <v/>
      </c>
      <c r="B19" s="56" t="n"/>
      <c r="C19" s="57" t="n"/>
      <c r="D19" s="58" t="n"/>
      <c r="E19" s="58" t="n"/>
      <c r="F19" s="58" t="n"/>
      <c r="G19" s="59" t="n"/>
      <c r="H19" s="59" t="n"/>
      <c r="I19" s="59" t="n"/>
      <c r="J19" s="59" t="n"/>
      <c r="K19" s="59" t="n"/>
      <c r="L19" s="60">
        <f>IF(NOT((COUNTA($B19:$K19)+COUNTA($O19))&gt;0),"",IF(ISNUMBER($F19),1,IF(N($U19)&gt;0,AVERAGEIFS($V$5:$V$1000,$S$5:$S$1000,ROW(),$T$5:$T$1000,"Sub"),$V19)))</f>
        <v/>
      </c>
      <c r="M19" s="55">
        <f>IF($L19="","",IF($L19&gt;=1,"Completado",IF($L19&gt;0,"En curso","Pendiente")))</f>
        <v/>
      </c>
      <c r="N19" s="55">
        <f>IF(NOT((COUNTA($B19:$K19)+COUNTA($O19))&gt;0),"",IF(ISNUMBER($F19),IF(AND(ISNUMBER($E19),$F19&gt;$E19),"Cumplida con "&amp;($F19-$E19)&amp;IF($F19-$E19=1," día"," días")&amp;" de retraso","Cumplida"),IF(N($L19)&gt;=1,"Cumplida",IF(NOT(ISNUMBER($E19)),"Sin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plazo")))))))</f>
        <v/>
      </c>
      <c r="O19" s="57" t="n"/>
      <c r="P19" s="61">
        <f>IF(NOT((COUNTA($B19:$K19)+COUNTA($O19))&gt;0),"",IF((IF($C19="","Falta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",""))="","✔ OK","⚠ "&amp;LEFT(IF($C19="","Falta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",""),LEN(IF($C19="","Falta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",""))-3)))</f>
        <v/>
      </c>
      <c r="Q19" s="62">
        <f>IF(NOT((COUNTA($B19:$K19)+COUNTA($O19))&gt;0),"",IF(AND($T19="Sub",N($S19)&gt;0),IF(ISNUMBER(INDEX($D$5:$D$1000,$S19-4)),DATE(YEAR(INDEX($D$5:$D$1000,$S19-4)),MONTH(INDEX($D$5:$D$1000,$S19-4)),1),IF(ISNUMBER(INDEX($E$5:$E$1000,$S19-4)),DATE(YEAR(INDEX($E$5:$E$1000,$S19-4)),MONTH(INDEX($E$5:$E$1000,$S19-4)),1),MesCiclo)),IF(ISNUMBER($D19),DATE(YEAR($D19),MONTH($D19),1),IF(ISNUMBER($E19),DATE(YEAR($E19),MONTH($E19),1),MesCiclo))))</f>
        <v/>
      </c>
      <c r="R19" s="63">
        <f>IF(OR($Q19="",$Q19&lt;&gt;MesCiclo),"",COUNTIF($Q$5:$Q19,MesCiclo))</f>
        <v/>
      </c>
      <c r="S19" s="63">
        <f>IF($T19="","",IF($T19="Macro",ROW(),IFERROR(LOOKUP(2,1/($T$5:$T19="Macro"),ROW($T$5:$T19)),0)))</f>
        <v/>
      </c>
      <c r="T19" s="63">
        <f>IF(NOT((COUNTA($B19:$K19)+COUNTA($O19))&gt;0),"",IF($B19="Subactividad","Sub","Macro"))</f>
        <v/>
      </c>
      <c r="U19" s="63">
        <f>IF($T19="Macro",COUNTIFS($S$5:$S$1000,ROW(),$T$5:$T$1000,"Sub"),"")</f>
        <v/>
      </c>
      <c r="V19" s="63">
        <f>IF($T19="","",IF(ISNUMBER($F19),1,IFERROR(LOOKUP(2,1/($H19:$K19&lt;&gt;""),$H19:$K19),0)))</f>
        <v/>
      </c>
      <c r="W19" s="63">
        <f>IF($T19="","",IF(AND(ISNUMBER($F19),$F19&lt;=IF($Q19=MesCiclo,InicioCiclo,$Q19+MOD(2-WEEKDAY($Q19),7))+6),1,IF(ISNUMBER($H19),$H19,0)))</f>
        <v/>
      </c>
      <c r="X19" s="63">
        <f>IF($T19="","",IF(AND(ISNUMBER($F19),$F19&lt;=IF($Q19=MesCiclo,InicioCiclo,$Q19+MOD(2-WEEKDAY($Q19),7))+13),1,IF(ISNUMBER($I19),$I19,$W19)))</f>
        <v/>
      </c>
      <c r="Y19" s="63">
        <f>IF($T19="","",IF(AND(ISNUMBER($F19),$F19&lt;=IF($Q19=MesCiclo,InicioCiclo,$Q19+MOD(2-WEEKDAY($Q19),7))+20),1,IF(ISNUMBER($J19),$J19,$X19)))</f>
        <v/>
      </c>
      <c r="Z19" s="63">
        <f>IF($T19="","",IF(AND(ISNUMBER($F19),$F19&lt;=IF($Q19=MesCiclo,InicioCiclo,$Q19+MOD(2-WEEKDAY($Q19),7))+27),1,IF(ISNUMBER($K19),$K19,$Y19)))</f>
        <v/>
      </c>
      <c r="AA19" s="63">
        <f>IF($T19="","",IF(AND(ISNUMBER($F19),$F19&lt;=IF($Q19=MesCiclo,InicioCiclo,$Q19+MOD(2-WEEKDAY($Q19),7))+6),1,IF(N($U19)&gt;0,AVERAGEIFS($W$5:$W$1000,$S$5:$S$1000,ROW(),$T$5:$T$1000,"Sub"),$W19)))</f>
        <v/>
      </c>
      <c r="AB19" s="63">
        <f>IF($T19="","",IF(AND(ISNUMBER($F19),$F19&lt;=IF($Q19=MesCiclo,InicioCiclo,$Q19+MOD(2-WEEKDAY($Q19),7))+13),1,IF(N($U19)&gt;0,AVERAGEIFS($X$5:$X$1000,$S$5:$S$1000,ROW(),$T$5:$T$1000,"Sub"),$X19)))</f>
        <v/>
      </c>
      <c r="AC19" s="63">
        <f>IF($T19="","",IF(AND(ISNUMBER($F19),$F19&lt;=IF($Q19=MesCiclo,InicioCiclo,$Q19+MOD(2-WEEKDAY($Q19),7))+20),1,IF(N($U19)&gt;0,AVERAGEIFS($Y$5:$Y$1000,$S$5:$S$1000,ROW(),$T$5:$T$1000,"Sub"),$Y19)))</f>
        <v/>
      </c>
      <c r="AD19" s="63">
        <f>IF($T19="","",IF(AND(ISNUMBER($F19),$F19&lt;=IF($Q19=MesCiclo,InicioCiclo,$Q19+MOD(2-WEEKDAY($Q19),7))+27),1,IF(N($U19)&gt;0,AVERAGEIFS($Z$5:$Z$1000,$S$5:$S$1000,ROW(),$T$5:$T$1000,"Sub"),$Z19)))</f>
        <v/>
      </c>
      <c r="AE19" s="63">
        <f>IF($T19&lt;&gt;"Macro","",IF(COUNTIFS($Q$5:$Q$1000,$Q19,$T$5:$T$1000,"Macro",$G$5:$G$1000,"&gt;0")=0,1/COUNTIFS($Q$5:$Q$1000,$Q19,$T$5:$T$1000,"Macro"),IF(AND(ISNUMBER($G19),N($G19)&gt;0),$G19,SUMIFS($G$5:$G$1000,$Q$5:$Q$1000,$Q19,$T$5:$T$1000,"Macro")/COUNTIFS($Q$5:$Q$1000,$Q19,$T$5:$T$1000,"Macro",$G$5:$G$1000,"&gt;0"))/(COUNTIFS($Q$5:$Q$1000,$Q19,$T$5:$T$1000,"Macro")*SUMIFS($G$5:$G$1000,$Q$5:$Q$1000,$Q19,$T$5:$T$1000,"Macro")/COUNTIFS($Q$5:$Q$1000,$Q19,$T$5:$T$1000,"Macro",$G$5:$G$1000,"&gt;0"))))</f>
        <v/>
      </c>
    </row>
    <row r="20">
      <c r="A20" s="55">
        <f>IF(NOT((COUNTA($B20:$K20)+COUNTA($O20))&gt;0),"",IF($T20="Macro",COUNTIFS($T$5:$T20,"Macro",$Q$5:$Q20,$Q20),IF(N($S20)=0,"?",COUNTIFS(INDEX($T$5:$T$1000,1):INDEX($T$5:$T$1000,$S20-4),"Macro",INDEX($Q$5:$Q$1000,1):INDEX($Q$5:$Q$1000,$S20-4),INDEX($Q$5:$Q$1000,$S20-4))&amp;"."&amp;COUNTIFS($S$5:$S20,$S20,$T$5:$T20,"Sub"))))</f>
        <v/>
      </c>
      <c r="B20" s="56" t="n"/>
      <c r="C20" s="57" t="n"/>
      <c r="D20" s="58" t="n"/>
      <c r="E20" s="58" t="n"/>
      <c r="F20" s="58" t="n"/>
      <c r="G20" s="59" t="n"/>
      <c r="H20" s="59" t="n"/>
      <c r="I20" s="59" t="n"/>
      <c r="J20" s="59" t="n"/>
      <c r="K20" s="59" t="n"/>
      <c r="L20" s="60">
        <f>IF(NOT((COUNTA($B20:$K20)+COUNTA($O20))&gt;0),"",IF(ISNUMBER($F20),1,IF(N($U20)&gt;0,AVERAGEIFS($V$5:$V$1000,$S$5:$S$1000,ROW(),$T$5:$T$1000,"Sub"),$V20)))</f>
        <v/>
      </c>
      <c r="M20" s="55">
        <f>IF($L20="","",IF($L20&gt;=1,"Completado",IF($L20&gt;0,"En curso","Pendiente")))</f>
        <v/>
      </c>
      <c r="N20" s="55">
        <f>IF(NOT((COUNTA($B20:$K20)+COUNTA($O20))&gt;0),"",IF(ISNUMBER($F20),IF(AND(ISNUMBER($E20),$F20&gt;$E20),"Cumplida con "&amp;($F20-$E20)&amp;IF($F20-$E20=1," día"," días")&amp;" de retraso","Cumplida"),IF(N($L20)&gt;=1,"Cumplida",IF(NOT(ISNUMBER($E20)),"Sin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plazo")))))))</f>
        <v/>
      </c>
      <c r="O20" s="57" t="n"/>
      <c r="P20" s="61">
        <f>IF(NOT((COUNTA($B20:$K20)+COUNTA($O20))&gt;0),"",IF((IF($C20="","Falta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",""))="","✔ OK","⚠ "&amp;LEFT(IF($C20="","Falta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",""),LEN(IF($C20="","Falta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",""))-3)))</f>
        <v/>
      </c>
      <c r="Q20" s="62">
        <f>IF(NOT((COUNTA($B20:$K20)+COUNTA($O20))&gt;0),"",IF(AND($T20="Sub",N($S20)&gt;0),IF(ISNUMBER(INDEX($D$5:$D$1000,$S20-4)),DATE(YEAR(INDEX($D$5:$D$1000,$S20-4)),MONTH(INDEX($D$5:$D$1000,$S20-4)),1),IF(ISNUMBER(INDEX($E$5:$E$1000,$S20-4)),DATE(YEAR(INDEX($E$5:$E$1000,$S20-4)),MONTH(INDEX($E$5:$E$1000,$S20-4)),1),MesCiclo)),IF(ISNUMBER($D20),DATE(YEAR($D20),MONTH($D20),1),IF(ISNUMBER($E20),DATE(YEAR($E20),MONTH($E20),1),MesCiclo))))</f>
        <v/>
      </c>
      <c r="R20" s="63">
        <f>IF(OR($Q20="",$Q20&lt;&gt;MesCiclo),"",COUNTIF($Q$5:$Q20,MesCiclo))</f>
        <v/>
      </c>
      <c r="S20" s="63">
        <f>IF($T20="","",IF($T20="Macro",ROW(),IFERROR(LOOKUP(2,1/($T$5:$T20="Macro"),ROW($T$5:$T20)),0)))</f>
        <v/>
      </c>
      <c r="T20" s="63">
        <f>IF(NOT((COUNTA($B20:$K20)+COUNTA($O20))&gt;0),"",IF($B20="Subactividad","Sub","Macro"))</f>
        <v/>
      </c>
      <c r="U20" s="63">
        <f>IF($T20="Macro",COUNTIFS($S$5:$S$1000,ROW(),$T$5:$T$1000,"Sub"),"")</f>
        <v/>
      </c>
      <c r="V20" s="63">
        <f>IF($T20="","",IF(ISNUMBER($F20),1,IFERROR(LOOKUP(2,1/($H20:$K20&lt;&gt;""),$H20:$K20),0)))</f>
        <v/>
      </c>
      <c r="W20" s="63">
        <f>IF($T20="","",IF(AND(ISNUMBER($F20),$F20&lt;=IF($Q20=MesCiclo,InicioCiclo,$Q20+MOD(2-WEEKDAY($Q20),7))+6),1,IF(ISNUMBER($H20),$H20,0)))</f>
        <v/>
      </c>
      <c r="X20" s="63">
        <f>IF($T20="","",IF(AND(ISNUMBER($F20),$F20&lt;=IF($Q20=MesCiclo,InicioCiclo,$Q20+MOD(2-WEEKDAY($Q20),7))+13),1,IF(ISNUMBER($I20),$I20,$W20)))</f>
        <v/>
      </c>
      <c r="Y20" s="63">
        <f>IF($T20="","",IF(AND(ISNUMBER($F20),$F20&lt;=IF($Q20=MesCiclo,InicioCiclo,$Q20+MOD(2-WEEKDAY($Q20),7))+20),1,IF(ISNUMBER($J20),$J20,$X20)))</f>
        <v/>
      </c>
      <c r="Z20" s="63">
        <f>IF($T20="","",IF(AND(ISNUMBER($F20),$F20&lt;=IF($Q20=MesCiclo,InicioCiclo,$Q20+MOD(2-WEEKDAY($Q20),7))+27),1,IF(ISNUMBER($K20),$K20,$Y20)))</f>
        <v/>
      </c>
      <c r="AA20" s="63">
        <f>IF($T20="","",IF(AND(ISNUMBER($F20),$F20&lt;=IF($Q20=MesCiclo,InicioCiclo,$Q20+MOD(2-WEEKDAY($Q20),7))+6),1,IF(N($U20)&gt;0,AVERAGEIFS($W$5:$W$1000,$S$5:$S$1000,ROW(),$T$5:$T$1000,"Sub"),$W20)))</f>
        <v/>
      </c>
      <c r="AB20" s="63">
        <f>IF($T20="","",IF(AND(ISNUMBER($F20),$F20&lt;=IF($Q20=MesCiclo,InicioCiclo,$Q20+MOD(2-WEEKDAY($Q20),7))+13),1,IF(N($U20)&gt;0,AVERAGEIFS($X$5:$X$1000,$S$5:$S$1000,ROW(),$T$5:$T$1000,"Sub"),$X20)))</f>
        <v/>
      </c>
      <c r="AC20" s="63">
        <f>IF($T20="","",IF(AND(ISNUMBER($F20),$F20&lt;=IF($Q20=MesCiclo,InicioCiclo,$Q20+MOD(2-WEEKDAY($Q20),7))+20),1,IF(N($U20)&gt;0,AVERAGEIFS($Y$5:$Y$1000,$S$5:$S$1000,ROW(),$T$5:$T$1000,"Sub"),$Y20)))</f>
        <v/>
      </c>
      <c r="AD20" s="63">
        <f>IF($T20="","",IF(AND(ISNUMBER($F20),$F20&lt;=IF($Q20=MesCiclo,InicioCiclo,$Q20+MOD(2-WEEKDAY($Q20),7))+27),1,IF(N($U20)&gt;0,AVERAGEIFS($Z$5:$Z$1000,$S$5:$S$1000,ROW(),$T$5:$T$1000,"Sub"),$Z20)))</f>
        <v/>
      </c>
      <c r="AE20" s="63">
        <f>IF($T20&lt;&gt;"Macro","",IF(COUNTIFS($Q$5:$Q$1000,$Q20,$T$5:$T$1000,"Macro",$G$5:$G$1000,"&gt;0")=0,1/COUNTIFS($Q$5:$Q$1000,$Q20,$T$5:$T$1000,"Macro"),IF(AND(ISNUMBER($G20),N($G20)&gt;0),$G20,SUMIFS($G$5:$G$1000,$Q$5:$Q$1000,$Q20,$T$5:$T$1000,"Macro")/COUNTIFS($Q$5:$Q$1000,$Q20,$T$5:$T$1000,"Macro",$G$5:$G$1000,"&gt;0"))/(COUNTIFS($Q$5:$Q$1000,$Q20,$T$5:$T$1000,"Macro")*SUMIFS($G$5:$G$1000,$Q$5:$Q$1000,$Q20,$T$5:$T$1000,"Macro")/COUNTIFS($Q$5:$Q$1000,$Q20,$T$5:$T$1000,"Macro",$G$5:$G$1000,"&gt;0"))))</f>
        <v/>
      </c>
    </row>
    <row r="21">
      <c r="A21" s="55">
        <f>IF(NOT((COUNTA($B21:$K21)+COUNTA($O21))&gt;0),"",IF($T21="Macro",COUNTIFS($T$5:$T21,"Macro",$Q$5:$Q21,$Q21),IF(N($S21)=0,"?",COUNTIFS(INDEX($T$5:$T$1000,1):INDEX($T$5:$T$1000,$S21-4),"Macro",INDEX($Q$5:$Q$1000,1):INDEX($Q$5:$Q$1000,$S21-4),INDEX($Q$5:$Q$1000,$S21-4))&amp;"."&amp;COUNTIFS($S$5:$S21,$S21,$T$5:$T21,"Sub"))))</f>
        <v/>
      </c>
      <c r="B21" s="56" t="n"/>
      <c r="C21" s="57" t="n"/>
      <c r="D21" s="58" t="n"/>
      <c r="E21" s="58" t="n"/>
      <c r="F21" s="58" t="n"/>
      <c r="G21" s="59" t="n"/>
      <c r="H21" s="59" t="n"/>
      <c r="I21" s="59" t="n"/>
      <c r="J21" s="59" t="n"/>
      <c r="K21" s="59" t="n"/>
      <c r="L21" s="60">
        <f>IF(NOT((COUNTA($B21:$K21)+COUNTA($O21))&gt;0),"",IF(ISNUMBER($F21),1,IF(N($U21)&gt;0,AVERAGEIFS($V$5:$V$1000,$S$5:$S$1000,ROW(),$T$5:$T$1000,"Sub"),$V21)))</f>
        <v/>
      </c>
      <c r="M21" s="55">
        <f>IF($L21="","",IF($L21&gt;=1,"Completado",IF($L21&gt;0,"En curso","Pendiente")))</f>
        <v/>
      </c>
      <c r="N21" s="55">
        <f>IF(NOT((COUNTA($B21:$K21)+COUNTA($O21))&gt;0),"",IF(ISNUMBER($F21),IF(AND(ISNUMBER($E21),$F21&gt;$E21),"Cumplida con "&amp;($F21-$E21)&amp;IF($F21-$E21=1," día"," días")&amp;" de retraso","Cumplida"),IF(N($L21)&gt;=1,"Cumplida",IF(NOT(ISNUMBER($E21)),"Sin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plazo")))))))</f>
        <v/>
      </c>
      <c r="O21" s="57" t="n"/>
      <c r="P21" s="61">
        <f>IF(NOT((COUNTA($B21:$K21)+COUNTA($O21))&gt;0),"",IF((IF($C21="","Falta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",""))="","✔ OK","⚠ "&amp;LEFT(IF($C21="","Falta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",""),LEN(IF($C21="","Falta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",""))-3)))</f>
        <v/>
      </c>
      <c r="Q21" s="62">
        <f>IF(NOT((COUNTA($B21:$K21)+COUNTA($O21))&gt;0),"",IF(AND($T21="Sub",N($S21)&gt;0),IF(ISNUMBER(INDEX($D$5:$D$1000,$S21-4)),DATE(YEAR(INDEX($D$5:$D$1000,$S21-4)),MONTH(INDEX($D$5:$D$1000,$S21-4)),1),IF(ISNUMBER(INDEX($E$5:$E$1000,$S21-4)),DATE(YEAR(INDEX($E$5:$E$1000,$S21-4)),MONTH(INDEX($E$5:$E$1000,$S21-4)),1),MesCiclo)),IF(ISNUMBER($D21),DATE(YEAR($D21),MONTH($D21),1),IF(ISNUMBER($E21),DATE(YEAR($E21),MONTH($E21),1),MesCiclo))))</f>
        <v/>
      </c>
      <c r="R21" s="63">
        <f>IF(OR($Q21="",$Q21&lt;&gt;MesCiclo),"",COUNTIF($Q$5:$Q21,MesCiclo))</f>
        <v/>
      </c>
      <c r="S21" s="63">
        <f>IF($T21="","",IF($T21="Macro",ROW(),IFERROR(LOOKUP(2,1/($T$5:$T21="Macro"),ROW($T$5:$T21)),0)))</f>
        <v/>
      </c>
      <c r="T21" s="63">
        <f>IF(NOT((COUNTA($B21:$K21)+COUNTA($O21))&gt;0),"",IF($B21="Subactividad","Sub","Macro"))</f>
        <v/>
      </c>
      <c r="U21" s="63">
        <f>IF($T21="Macro",COUNTIFS($S$5:$S$1000,ROW(),$T$5:$T$1000,"Sub"),"")</f>
        <v/>
      </c>
      <c r="V21" s="63">
        <f>IF($T21="","",IF(ISNUMBER($F21),1,IFERROR(LOOKUP(2,1/($H21:$K21&lt;&gt;""),$H21:$K21),0)))</f>
        <v/>
      </c>
      <c r="W21" s="63">
        <f>IF($T21="","",IF(AND(ISNUMBER($F21),$F21&lt;=IF($Q21=MesCiclo,InicioCiclo,$Q21+MOD(2-WEEKDAY($Q21),7))+6),1,IF(ISNUMBER($H21),$H21,0)))</f>
        <v/>
      </c>
      <c r="X21" s="63">
        <f>IF($T21="","",IF(AND(ISNUMBER($F21),$F21&lt;=IF($Q21=MesCiclo,InicioCiclo,$Q21+MOD(2-WEEKDAY($Q21),7))+13),1,IF(ISNUMBER($I21),$I21,$W21)))</f>
        <v/>
      </c>
      <c r="Y21" s="63">
        <f>IF($T21="","",IF(AND(ISNUMBER($F21),$F21&lt;=IF($Q21=MesCiclo,InicioCiclo,$Q21+MOD(2-WEEKDAY($Q21),7))+20),1,IF(ISNUMBER($J21),$J21,$X21)))</f>
        <v/>
      </c>
      <c r="Z21" s="63">
        <f>IF($T21="","",IF(AND(ISNUMBER($F21),$F21&lt;=IF($Q21=MesCiclo,InicioCiclo,$Q21+MOD(2-WEEKDAY($Q21),7))+27),1,IF(ISNUMBER($K21),$K21,$Y21)))</f>
        <v/>
      </c>
      <c r="AA21" s="63">
        <f>IF($T21="","",IF(AND(ISNUMBER($F21),$F21&lt;=IF($Q21=MesCiclo,InicioCiclo,$Q21+MOD(2-WEEKDAY($Q21),7))+6),1,IF(N($U21)&gt;0,AVERAGEIFS($W$5:$W$1000,$S$5:$S$1000,ROW(),$T$5:$T$1000,"Sub"),$W21)))</f>
        <v/>
      </c>
      <c r="AB21" s="63">
        <f>IF($T21="","",IF(AND(ISNUMBER($F21),$F21&lt;=IF($Q21=MesCiclo,InicioCiclo,$Q21+MOD(2-WEEKDAY($Q21),7))+13),1,IF(N($U21)&gt;0,AVERAGEIFS($X$5:$X$1000,$S$5:$S$1000,ROW(),$T$5:$T$1000,"Sub"),$X21)))</f>
        <v/>
      </c>
      <c r="AC21" s="63">
        <f>IF($T21="","",IF(AND(ISNUMBER($F21),$F21&lt;=IF($Q21=MesCiclo,InicioCiclo,$Q21+MOD(2-WEEKDAY($Q21),7))+20),1,IF(N($U21)&gt;0,AVERAGEIFS($Y$5:$Y$1000,$S$5:$S$1000,ROW(),$T$5:$T$1000,"Sub"),$Y21)))</f>
        <v/>
      </c>
      <c r="AD21" s="63">
        <f>IF($T21="","",IF(AND(ISNUMBER($F21),$F21&lt;=IF($Q21=MesCiclo,InicioCiclo,$Q21+MOD(2-WEEKDAY($Q21),7))+27),1,IF(N($U21)&gt;0,AVERAGEIFS($Z$5:$Z$1000,$S$5:$S$1000,ROW(),$T$5:$T$1000,"Sub"),$Z21)))</f>
        <v/>
      </c>
      <c r="AE21" s="63">
        <f>IF($T21&lt;&gt;"Macro","",IF(COUNTIFS($Q$5:$Q$1000,$Q21,$T$5:$T$1000,"Macro",$G$5:$G$1000,"&gt;0")=0,1/COUNTIFS($Q$5:$Q$1000,$Q21,$T$5:$T$1000,"Macro"),IF(AND(ISNUMBER($G21),N($G21)&gt;0),$G21,SUMIFS($G$5:$G$1000,$Q$5:$Q$1000,$Q21,$T$5:$T$1000,"Macro")/COUNTIFS($Q$5:$Q$1000,$Q21,$T$5:$T$1000,"Macro",$G$5:$G$1000,"&gt;0"))/(COUNTIFS($Q$5:$Q$1000,$Q21,$T$5:$T$1000,"Macro")*SUMIFS($G$5:$G$1000,$Q$5:$Q$1000,$Q21,$T$5:$T$1000,"Macro")/COUNTIFS($Q$5:$Q$1000,$Q21,$T$5:$T$1000,"Macro",$G$5:$G$1000,"&gt;0"))))</f>
        <v/>
      </c>
    </row>
    <row r="22">
      <c r="A22" s="55">
        <f>IF(NOT((COUNTA($B22:$K22)+COUNTA($O22))&gt;0),"",IF($T22="Macro",COUNTIFS($T$5:$T22,"Macro",$Q$5:$Q22,$Q22),IF(N($S22)=0,"?",COUNTIFS(INDEX($T$5:$T$1000,1):INDEX($T$5:$T$1000,$S22-4),"Macro",INDEX($Q$5:$Q$1000,1):INDEX($Q$5:$Q$1000,$S22-4),INDEX($Q$5:$Q$1000,$S22-4))&amp;"."&amp;COUNTIFS($S$5:$S22,$S22,$T$5:$T22,"Sub"))))</f>
        <v/>
      </c>
      <c r="B22" s="56" t="n"/>
      <c r="C22" s="57" t="n"/>
      <c r="D22" s="58" t="n"/>
      <c r="E22" s="58" t="n"/>
      <c r="F22" s="58" t="n"/>
      <c r="G22" s="59" t="n"/>
      <c r="H22" s="59" t="n"/>
      <c r="I22" s="59" t="n"/>
      <c r="J22" s="59" t="n"/>
      <c r="K22" s="59" t="n"/>
      <c r="L22" s="60">
        <f>IF(NOT((COUNTA($B22:$K22)+COUNTA($O22))&gt;0),"",IF(ISNUMBER($F22),1,IF(N($U22)&gt;0,AVERAGEIFS($V$5:$V$1000,$S$5:$S$1000,ROW(),$T$5:$T$1000,"Sub"),$V22)))</f>
        <v/>
      </c>
      <c r="M22" s="55">
        <f>IF($L22="","",IF($L22&gt;=1,"Completado",IF($L22&gt;0,"En curso","Pendiente")))</f>
        <v/>
      </c>
      <c r="N22" s="55">
        <f>IF(NOT((COUNTA($B22:$K22)+COUNTA($O22))&gt;0),"",IF(ISNUMBER($F22),IF(AND(ISNUMBER($E22),$F22&gt;$E22),"Cumplida con "&amp;($F22-$E22)&amp;IF($F22-$E22=1," día"," días")&amp;" de retraso","Cumplida"),IF(N($L22)&gt;=1,"Cumplida",IF(NOT(ISNUMBER($E22)),"Sin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plazo")))))))</f>
        <v/>
      </c>
      <c r="O22" s="57" t="n"/>
      <c r="P22" s="61">
        <f>IF(NOT((COUNTA($B22:$K22)+COUNTA($O22))&gt;0),"",IF((IF($C22="","Falta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",""))="","✔ OK","⚠ "&amp;LEFT(IF($C22="","Falta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",""),LEN(IF($C22="","Falta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",""))-3)))</f>
        <v/>
      </c>
      <c r="Q22" s="62">
        <f>IF(NOT((COUNTA($B22:$K22)+COUNTA($O22))&gt;0),"",IF(AND($T22="Sub",N($S22)&gt;0),IF(ISNUMBER(INDEX($D$5:$D$1000,$S22-4)),DATE(YEAR(INDEX($D$5:$D$1000,$S22-4)),MONTH(INDEX($D$5:$D$1000,$S22-4)),1),IF(ISNUMBER(INDEX($E$5:$E$1000,$S22-4)),DATE(YEAR(INDEX($E$5:$E$1000,$S22-4)),MONTH(INDEX($E$5:$E$1000,$S22-4)),1),MesCiclo)),IF(ISNUMBER($D22),DATE(YEAR($D22),MONTH($D22),1),IF(ISNUMBER($E22),DATE(YEAR($E22),MONTH($E22),1),MesCiclo))))</f>
        <v/>
      </c>
      <c r="R22" s="63">
        <f>IF(OR($Q22="",$Q22&lt;&gt;MesCiclo),"",COUNTIF($Q$5:$Q22,MesCiclo))</f>
        <v/>
      </c>
      <c r="S22" s="63">
        <f>IF($T22="","",IF($T22="Macro",ROW(),IFERROR(LOOKUP(2,1/($T$5:$T22="Macro"),ROW($T$5:$T22)),0)))</f>
        <v/>
      </c>
      <c r="T22" s="63">
        <f>IF(NOT((COUNTA($B22:$K22)+COUNTA($O22))&gt;0),"",IF($B22="Subactividad","Sub","Macro"))</f>
        <v/>
      </c>
      <c r="U22" s="63">
        <f>IF($T22="Macro",COUNTIFS($S$5:$S$1000,ROW(),$T$5:$T$1000,"Sub"),"")</f>
        <v/>
      </c>
      <c r="V22" s="63">
        <f>IF($T22="","",IF(ISNUMBER($F22),1,IFERROR(LOOKUP(2,1/($H22:$K22&lt;&gt;""),$H22:$K22),0)))</f>
        <v/>
      </c>
      <c r="W22" s="63">
        <f>IF($T22="","",IF(AND(ISNUMBER($F22),$F22&lt;=IF($Q22=MesCiclo,InicioCiclo,$Q22+MOD(2-WEEKDAY($Q22),7))+6),1,IF(ISNUMBER($H22),$H22,0)))</f>
        <v/>
      </c>
      <c r="X22" s="63">
        <f>IF($T22="","",IF(AND(ISNUMBER($F22),$F22&lt;=IF($Q22=MesCiclo,InicioCiclo,$Q22+MOD(2-WEEKDAY($Q22),7))+13),1,IF(ISNUMBER($I22),$I22,$W22)))</f>
        <v/>
      </c>
      <c r="Y22" s="63">
        <f>IF($T22="","",IF(AND(ISNUMBER($F22),$F22&lt;=IF($Q22=MesCiclo,InicioCiclo,$Q22+MOD(2-WEEKDAY($Q22),7))+20),1,IF(ISNUMBER($J22),$J22,$X22)))</f>
        <v/>
      </c>
      <c r="Z22" s="63">
        <f>IF($T22="","",IF(AND(ISNUMBER($F22),$F22&lt;=IF($Q22=MesCiclo,InicioCiclo,$Q22+MOD(2-WEEKDAY($Q22),7))+27),1,IF(ISNUMBER($K22),$K22,$Y22)))</f>
        <v/>
      </c>
      <c r="AA22" s="63">
        <f>IF($T22="","",IF(AND(ISNUMBER($F22),$F22&lt;=IF($Q22=MesCiclo,InicioCiclo,$Q22+MOD(2-WEEKDAY($Q22),7))+6),1,IF(N($U22)&gt;0,AVERAGEIFS($W$5:$W$1000,$S$5:$S$1000,ROW(),$T$5:$T$1000,"Sub"),$W22)))</f>
        <v/>
      </c>
      <c r="AB22" s="63">
        <f>IF($T22="","",IF(AND(ISNUMBER($F22),$F22&lt;=IF($Q22=MesCiclo,InicioCiclo,$Q22+MOD(2-WEEKDAY($Q22),7))+13),1,IF(N($U22)&gt;0,AVERAGEIFS($X$5:$X$1000,$S$5:$S$1000,ROW(),$T$5:$T$1000,"Sub"),$X22)))</f>
        <v/>
      </c>
      <c r="AC22" s="63">
        <f>IF($T22="","",IF(AND(ISNUMBER($F22),$F22&lt;=IF($Q22=MesCiclo,InicioCiclo,$Q22+MOD(2-WEEKDAY($Q22),7))+20),1,IF(N($U22)&gt;0,AVERAGEIFS($Y$5:$Y$1000,$S$5:$S$1000,ROW(),$T$5:$T$1000,"Sub"),$Y22)))</f>
        <v/>
      </c>
      <c r="AD22" s="63">
        <f>IF($T22="","",IF(AND(ISNUMBER($F22),$F22&lt;=IF($Q22=MesCiclo,InicioCiclo,$Q22+MOD(2-WEEKDAY($Q22),7))+27),1,IF(N($U22)&gt;0,AVERAGEIFS($Z$5:$Z$1000,$S$5:$S$1000,ROW(),$T$5:$T$1000,"Sub"),$Z22)))</f>
        <v/>
      </c>
      <c r="AE22" s="63">
        <f>IF($T22&lt;&gt;"Macro","",IF(COUNTIFS($Q$5:$Q$1000,$Q22,$T$5:$T$1000,"Macro",$G$5:$G$1000,"&gt;0")=0,1/COUNTIFS($Q$5:$Q$1000,$Q22,$T$5:$T$1000,"Macro"),IF(AND(ISNUMBER($G22),N($G22)&gt;0),$G22,SUMIFS($G$5:$G$1000,$Q$5:$Q$1000,$Q22,$T$5:$T$1000,"Macro")/COUNTIFS($Q$5:$Q$1000,$Q22,$T$5:$T$1000,"Macro",$G$5:$G$1000,"&gt;0"))/(COUNTIFS($Q$5:$Q$1000,$Q22,$T$5:$T$1000,"Macro")*SUMIFS($G$5:$G$1000,$Q$5:$Q$1000,$Q22,$T$5:$T$1000,"Macro")/COUNTIFS($Q$5:$Q$1000,$Q22,$T$5:$T$1000,"Macro",$G$5:$G$1000,"&gt;0"))))</f>
        <v/>
      </c>
    </row>
    <row r="23">
      <c r="A23" s="55">
        <f>IF(NOT((COUNTA($B23:$K23)+COUNTA($O23))&gt;0),"",IF($T23="Macro",COUNTIFS($T$5:$T23,"Macro",$Q$5:$Q23,$Q23),IF(N($S23)=0,"?",COUNTIFS(INDEX($T$5:$T$1000,1):INDEX($T$5:$T$1000,$S23-4),"Macro",INDEX($Q$5:$Q$1000,1):INDEX($Q$5:$Q$1000,$S23-4),INDEX($Q$5:$Q$1000,$S23-4))&amp;"."&amp;COUNTIFS($S$5:$S23,$S23,$T$5:$T23,"Sub"))))</f>
        <v/>
      </c>
      <c r="B23" s="56" t="n"/>
      <c r="C23" s="57" t="n"/>
      <c r="D23" s="58" t="n"/>
      <c r="E23" s="58" t="n"/>
      <c r="F23" s="58" t="n"/>
      <c r="G23" s="59" t="n"/>
      <c r="H23" s="59" t="n"/>
      <c r="I23" s="59" t="n"/>
      <c r="J23" s="59" t="n"/>
      <c r="K23" s="59" t="n"/>
      <c r="L23" s="60">
        <f>IF(NOT((COUNTA($B23:$K23)+COUNTA($O23))&gt;0),"",IF(ISNUMBER($F23),1,IF(N($U23)&gt;0,AVERAGEIFS($V$5:$V$1000,$S$5:$S$1000,ROW(),$T$5:$T$1000,"Sub"),$V23)))</f>
        <v/>
      </c>
      <c r="M23" s="55">
        <f>IF($L23="","",IF($L23&gt;=1,"Completado",IF($L23&gt;0,"En curso","Pendiente")))</f>
        <v/>
      </c>
      <c r="N23" s="55">
        <f>IF(NOT((COUNTA($B23:$K23)+COUNTA($O23))&gt;0),"",IF(ISNUMBER($F23),IF(AND(ISNUMBER($E23),$F23&gt;$E23),"Cumplida con "&amp;($F23-$E23)&amp;IF($F23-$E23=1," día"," días")&amp;" de retraso","Cumplida"),IF(N($L23)&gt;=1,"Cumplida",IF(NOT(ISNUMBER($E23)),"Sin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plazo")))))))</f>
        <v/>
      </c>
      <c r="O23" s="57" t="n"/>
      <c r="P23" s="61">
        <f>IF(NOT((COUNTA($B23:$K23)+COUNTA($O23))&gt;0),"",IF((IF($C23="","Falta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",""))="","✔ OK","⚠ "&amp;LEFT(IF($C23="","Falta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",""),LEN(IF($C23="","Falta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",""))-3)))</f>
        <v/>
      </c>
      <c r="Q23" s="62">
        <f>IF(NOT((COUNTA($B23:$K23)+COUNTA($O23))&gt;0),"",IF(AND($T23="Sub",N($S23)&gt;0),IF(ISNUMBER(INDEX($D$5:$D$1000,$S23-4)),DATE(YEAR(INDEX($D$5:$D$1000,$S23-4)),MONTH(INDEX($D$5:$D$1000,$S23-4)),1),IF(ISNUMBER(INDEX($E$5:$E$1000,$S23-4)),DATE(YEAR(INDEX($E$5:$E$1000,$S23-4)),MONTH(INDEX($E$5:$E$1000,$S23-4)),1),MesCiclo)),IF(ISNUMBER($D23),DATE(YEAR($D23),MONTH($D23),1),IF(ISNUMBER($E23),DATE(YEAR($E23),MONTH($E23),1),MesCiclo))))</f>
        <v/>
      </c>
      <c r="R23" s="63">
        <f>IF(OR($Q23="",$Q23&lt;&gt;MesCiclo),"",COUNTIF($Q$5:$Q23,MesCiclo))</f>
        <v/>
      </c>
      <c r="S23" s="63">
        <f>IF($T23="","",IF($T23="Macro",ROW(),IFERROR(LOOKUP(2,1/($T$5:$T23="Macro"),ROW($T$5:$T23)),0)))</f>
        <v/>
      </c>
      <c r="T23" s="63">
        <f>IF(NOT((COUNTA($B23:$K23)+COUNTA($O23))&gt;0),"",IF($B23="Subactividad","Sub","Macro"))</f>
        <v/>
      </c>
      <c r="U23" s="63">
        <f>IF($T23="Macro",COUNTIFS($S$5:$S$1000,ROW(),$T$5:$T$1000,"Sub"),"")</f>
        <v/>
      </c>
      <c r="V23" s="63">
        <f>IF($T23="","",IF(ISNUMBER($F23),1,IFERROR(LOOKUP(2,1/($H23:$K23&lt;&gt;""),$H23:$K23),0)))</f>
        <v/>
      </c>
      <c r="W23" s="63">
        <f>IF($T23="","",IF(AND(ISNUMBER($F23),$F23&lt;=IF($Q23=MesCiclo,InicioCiclo,$Q23+MOD(2-WEEKDAY($Q23),7))+6),1,IF(ISNUMBER($H23),$H23,0)))</f>
        <v/>
      </c>
      <c r="X23" s="63">
        <f>IF($T23="","",IF(AND(ISNUMBER($F23),$F23&lt;=IF($Q23=MesCiclo,InicioCiclo,$Q23+MOD(2-WEEKDAY($Q23),7))+13),1,IF(ISNUMBER($I23),$I23,$W23)))</f>
        <v/>
      </c>
      <c r="Y23" s="63">
        <f>IF($T23="","",IF(AND(ISNUMBER($F23),$F23&lt;=IF($Q23=MesCiclo,InicioCiclo,$Q23+MOD(2-WEEKDAY($Q23),7))+20),1,IF(ISNUMBER($J23),$J23,$X23)))</f>
        <v/>
      </c>
      <c r="Z23" s="63">
        <f>IF($T23="","",IF(AND(ISNUMBER($F23),$F23&lt;=IF($Q23=MesCiclo,InicioCiclo,$Q23+MOD(2-WEEKDAY($Q23),7))+27),1,IF(ISNUMBER($K23),$K23,$Y23)))</f>
        <v/>
      </c>
      <c r="AA23" s="63">
        <f>IF($T23="","",IF(AND(ISNUMBER($F23),$F23&lt;=IF($Q23=MesCiclo,InicioCiclo,$Q23+MOD(2-WEEKDAY($Q23),7))+6),1,IF(N($U23)&gt;0,AVERAGEIFS($W$5:$W$1000,$S$5:$S$1000,ROW(),$T$5:$T$1000,"Sub"),$W23)))</f>
        <v/>
      </c>
      <c r="AB23" s="63">
        <f>IF($T23="","",IF(AND(ISNUMBER($F23),$F23&lt;=IF($Q23=MesCiclo,InicioCiclo,$Q23+MOD(2-WEEKDAY($Q23),7))+13),1,IF(N($U23)&gt;0,AVERAGEIFS($X$5:$X$1000,$S$5:$S$1000,ROW(),$T$5:$T$1000,"Sub"),$X23)))</f>
        <v/>
      </c>
      <c r="AC23" s="63">
        <f>IF($T23="","",IF(AND(ISNUMBER($F23),$F23&lt;=IF($Q23=MesCiclo,InicioCiclo,$Q23+MOD(2-WEEKDAY($Q23),7))+20),1,IF(N($U23)&gt;0,AVERAGEIFS($Y$5:$Y$1000,$S$5:$S$1000,ROW(),$T$5:$T$1000,"Sub"),$Y23)))</f>
        <v/>
      </c>
      <c r="AD23" s="63">
        <f>IF($T23="","",IF(AND(ISNUMBER($F23),$F23&lt;=IF($Q23=MesCiclo,InicioCiclo,$Q23+MOD(2-WEEKDAY($Q23),7))+27),1,IF(N($U23)&gt;0,AVERAGEIFS($Z$5:$Z$1000,$S$5:$S$1000,ROW(),$T$5:$T$1000,"Sub"),$Z23)))</f>
        <v/>
      </c>
      <c r="AE23" s="63">
        <f>IF($T23&lt;&gt;"Macro","",IF(COUNTIFS($Q$5:$Q$1000,$Q23,$T$5:$T$1000,"Macro",$G$5:$G$1000,"&gt;0")=0,1/COUNTIFS($Q$5:$Q$1000,$Q23,$T$5:$T$1000,"Macro"),IF(AND(ISNUMBER($G23),N($G23)&gt;0),$G23,SUMIFS($G$5:$G$1000,$Q$5:$Q$1000,$Q23,$T$5:$T$1000,"Macro")/COUNTIFS($Q$5:$Q$1000,$Q23,$T$5:$T$1000,"Macro",$G$5:$G$1000,"&gt;0"))/(COUNTIFS($Q$5:$Q$1000,$Q23,$T$5:$T$1000,"Macro")*SUMIFS($G$5:$G$1000,$Q$5:$Q$1000,$Q23,$T$5:$T$1000,"Macro")/COUNTIFS($Q$5:$Q$1000,$Q23,$T$5:$T$1000,"Macro",$G$5:$G$1000,"&gt;0"))))</f>
        <v/>
      </c>
    </row>
    <row r="24">
      <c r="A24" s="55">
        <f>IF(NOT((COUNTA($B24:$K24)+COUNTA($O24))&gt;0),"",IF($T24="Macro",COUNTIFS($T$5:$T24,"Macro",$Q$5:$Q24,$Q24),IF(N($S24)=0,"?",COUNTIFS(INDEX($T$5:$T$1000,1):INDEX($T$5:$T$1000,$S24-4),"Macro",INDEX($Q$5:$Q$1000,1):INDEX($Q$5:$Q$1000,$S24-4),INDEX($Q$5:$Q$1000,$S24-4))&amp;"."&amp;COUNTIFS($S$5:$S24,$S24,$T$5:$T24,"Sub"))))</f>
        <v/>
      </c>
      <c r="B24" s="56" t="n"/>
      <c r="C24" s="57" t="n"/>
      <c r="D24" s="58" t="n"/>
      <c r="E24" s="58" t="n"/>
      <c r="F24" s="58" t="n"/>
      <c r="G24" s="59" t="n"/>
      <c r="H24" s="59" t="n"/>
      <c r="I24" s="59" t="n"/>
      <c r="J24" s="59" t="n"/>
      <c r="K24" s="59" t="n"/>
      <c r="L24" s="60">
        <f>IF(NOT((COUNTA($B24:$K24)+COUNTA($O24))&gt;0),"",IF(ISNUMBER($F24),1,IF(N($U24)&gt;0,AVERAGEIFS($V$5:$V$1000,$S$5:$S$1000,ROW(),$T$5:$T$1000,"Sub"),$V24)))</f>
        <v/>
      </c>
      <c r="M24" s="55">
        <f>IF($L24="","",IF($L24&gt;=1,"Completado",IF($L24&gt;0,"En curso","Pendiente")))</f>
        <v/>
      </c>
      <c r="N24" s="55">
        <f>IF(NOT((COUNTA($B24:$K24)+COUNTA($O24))&gt;0),"",IF(ISNUMBER($F24),IF(AND(ISNUMBER($E24),$F24&gt;$E24),"Cumplida con "&amp;($F24-$E24)&amp;IF($F24-$E24=1," día"," días")&amp;" de retraso","Cumplida"),IF(N($L24)&gt;=1,"Cumplida",IF(NOT(ISNUMBER($E24)),"Sin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plazo")))))))</f>
        <v/>
      </c>
      <c r="O24" s="57" t="n"/>
      <c r="P24" s="61">
        <f>IF(NOT((COUNTA($B24:$K24)+COUNTA($O24))&gt;0),"",IF((IF($C24="","Falta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",""))="","✔ OK","⚠ "&amp;LEFT(IF($C24="","Falta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",""),LEN(IF($C24="","Falta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",""))-3)))</f>
        <v/>
      </c>
      <c r="Q24" s="62">
        <f>IF(NOT((COUNTA($B24:$K24)+COUNTA($O24))&gt;0),"",IF(AND($T24="Sub",N($S24)&gt;0),IF(ISNUMBER(INDEX($D$5:$D$1000,$S24-4)),DATE(YEAR(INDEX($D$5:$D$1000,$S24-4)),MONTH(INDEX($D$5:$D$1000,$S24-4)),1),IF(ISNUMBER(INDEX($E$5:$E$1000,$S24-4)),DATE(YEAR(INDEX($E$5:$E$1000,$S24-4)),MONTH(INDEX($E$5:$E$1000,$S24-4)),1),MesCiclo)),IF(ISNUMBER($D24),DATE(YEAR($D24),MONTH($D24),1),IF(ISNUMBER($E24),DATE(YEAR($E24),MONTH($E24),1),MesCiclo))))</f>
        <v/>
      </c>
      <c r="R24" s="63">
        <f>IF(OR($Q24="",$Q24&lt;&gt;MesCiclo),"",COUNTIF($Q$5:$Q24,MesCiclo))</f>
        <v/>
      </c>
      <c r="S24" s="63">
        <f>IF($T24="","",IF($T24="Macro",ROW(),IFERROR(LOOKUP(2,1/($T$5:$T24="Macro"),ROW($T$5:$T24)),0)))</f>
        <v/>
      </c>
      <c r="T24" s="63">
        <f>IF(NOT((COUNTA($B24:$K24)+COUNTA($O24))&gt;0),"",IF($B24="Subactividad","Sub","Macro"))</f>
        <v/>
      </c>
      <c r="U24" s="63">
        <f>IF($T24="Macro",COUNTIFS($S$5:$S$1000,ROW(),$T$5:$T$1000,"Sub"),"")</f>
        <v/>
      </c>
      <c r="V24" s="63">
        <f>IF($T24="","",IF(ISNUMBER($F24),1,IFERROR(LOOKUP(2,1/($H24:$K24&lt;&gt;""),$H24:$K24),0)))</f>
        <v/>
      </c>
      <c r="W24" s="63">
        <f>IF($T24="","",IF(AND(ISNUMBER($F24),$F24&lt;=IF($Q24=MesCiclo,InicioCiclo,$Q24+MOD(2-WEEKDAY($Q24),7))+6),1,IF(ISNUMBER($H24),$H24,0)))</f>
        <v/>
      </c>
      <c r="X24" s="63">
        <f>IF($T24="","",IF(AND(ISNUMBER($F24),$F24&lt;=IF($Q24=MesCiclo,InicioCiclo,$Q24+MOD(2-WEEKDAY($Q24),7))+13),1,IF(ISNUMBER($I24),$I24,$W24)))</f>
        <v/>
      </c>
      <c r="Y24" s="63">
        <f>IF($T24="","",IF(AND(ISNUMBER($F24),$F24&lt;=IF($Q24=MesCiclo,InicioCiclo,$Q24+MOD(2-WEEKDAY($Q24),7))+20),1,IF(ISNUMBER($J24),$J24,$X24)))</f>
        <v/>
      </c>
      <c r="Z24" s="63">
        <f>IF($T24="","",IF(AND(ISNUMBER($F24),$F24&lt;=IF($Q24=MesCiclo,InicioCiclo,$Q24+MOD(2-WEEKDAY($Q24),7))+27),1,IF(ISNUMBER($K24),$K24,$Y24)))</f>
        <v/>
      </c>
      <c r="AA24" s="63">
        <f>IF($T24="","",IF(AND(ISNUMBER($F24),$F24&lt;=IF($Q24=MesCiclo,InicioCiclo,$Q24+MOD(2-WEEKDAY($Q24),7))+6),1,IF(N($U24)&gt;0,AVERAGEIFS($W$5:$W$1000,$S$5:$S$1000,ROW(),$T$5:$T$1000,"Sub"),$W24)))</f>
        <v/>
      </c>
      <c r="AB24" s="63">
        <f>IF($T24="","",IF(AND(ISNUMBER($F24),$F24&lt;=IF($Q24=MesCiclo,InicioCiclo,$Q24+MOD(2-WEEKDAY($Q24),7))+13),1,IF(N($U24)&gt;0,AVERAGEIFS($X$5:$X$1000,$S$5:$S$1000,ROW(),$T$5:$T$1000,"Sub"),$X24)))</f>
        <v/>
      </c>
      <c r="AC24" s="63">
        <f>IF($T24="","",IF(AND(ISNUMBER($F24),$F24&lt;=IF($Q24=MesCiclo,InicioCiclo,$Q24+MOD(2-WEEKDAY($Q24),7))+20),1,IF(N($U24)&gt;0,AVERAGEIFS($Y$5:$Y$1000,$S$5:$S$1000,ROW(),$T$5:$T$1000,"Sub"),$Y24)))</f>
        <v/>
      </c>
      <c r="AD24" s="63">
        <f>IF($T24="","",IF(AND(ISNUMBER($F24),$F24&lt;=IF($Q24=MesCiclo,InicioCiclo,$Q24+MOD(2-WEEKDAY($Q24),7))+27),1,IF(N($U24)&gt;0,AVERAGEIFS($Z$5:$Z$1000,$S$5:$S$1000,ROW(),$T$5:$T$1000,"Sub"),$Z24)))</f>
        <v/>
      </c>
      <c r="AE24" s="63">
        <f>IF($T24&lt;&gt;"Macro","",IF(COUNTIFS($Q$5:$Q$1000,$Q24,$T$5:$T$1000,"Macro",$G$5:$G$1000,"&gt;0")=0,1/COUNTIFS($Q$5:$Q$1000,$Q24,$T$5:$T$1000,"Macro"),IF(AND(ISNUMBER($G24),N($G24)&gt;0),$G24,SUMIFS($G$5:$G$1000,$Q$5:$Q$1000,$Q24,$T$5:$T$1000,"Macro")/COUNTIFS($Q$5:$Q$1000,$Q24,$T$5:$T$1000,"Macro",$G$5:$G$1000,"&gt;0"))/(COUNTIFS($Q$5:$Q$1000,$Q24,$T$5:$T$1000,"Macro")*SUMIFS($G$5:$G$1000,$Q$5:$Q$1000,$Q24,$T$5:$T$1000,"Macro")/COUNTIFS($Q$5:$Q$1000,$Q24,$T$5:$T$1000,"Macro",$G$5:$G$1000,"&gt;0"))))</f>
        <v/>
      </c>
    </row>
    <row r="25">
      <c r="A25" s="55">
        <f>IF(NOT((COUNTA($B25:$K25)+COUNTA($O25))&gt;0),"",IF($T25="Macro",COUNTIFS($T$5:$T25,"Macro",$Q$5:$Q25,$Q25),IF(N($S25)=0,"?",COUNTIFS(INDEX($T$5:$T$1000,1):INDEX($T$5:$T$1000,$S25-4),"Macro",INDEX($Q$5:$Q$1000,1):INDEX($Q$5:$Q$1000,$S25-4),INDEX($Q$5:$Q$1000,$S25-4))&amp;"."&amp;COUNTIFS($S$5:$S25,$S25,$T$5:$T25,"Sub"))))</f>
        <v/>
      </c>
      <c r="B25" s="56" t="n"/>
      <c r="C25" s="57" t="n"/>
      <c r="D25" s="58" t="n"/>
      <c r="E25" s="58" t="n"/>
      <c r="F25" s="58" t="n"/>
      <c r="G25" s="59" t="n"/>
      <c r="H25" s="59" t="n"/>
      <c r="I25" s="59" t="n"/>
      <c r="J25" s="59" t="n"/>
      <c r="K25" s="59" t="n"/>
      <c r="L25" s="60">
        <f>IF(NOT((COUNTA($B25:$K25)+COUNTA($O25))&gt;0),"",IF(ISNUMBER($F25),1,IF(N($U25)&gt;0,AVERAGEIFS($V$5:$V$1000,$S$5:$S$1000,ROW(),$T$5:$T$1000,"Sub"),$V25)))</f>
        <v/>
      </c>
      <c r="M25" s="55">
        <f>IF($L25="","",IF($L25&gt;=1,"Completado",IF($L25&gt;0,"En curso","Pendiente")))</f>
        <v/>
      </c>
      <c r="N25" s="55">
        <f>IF(NOT((COUNTA($B25:$K25)+COUNTA($O25))&gt;0),"",IF(ISNUMBER($F25),IF(AND(ISNUMBER($E25),$F25&gt;$E25),"Cumplida con "&amp;($F25-$E25)&amp;IF($F25-$E25=1," día"," días")&amp;" de retraso","Cumplida"),IF(N($L25)&gt;=1,"Cumplida",IF(NOT(ISNUMBER($E25)),"Sin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plazo")))))))</f>
        <v/>
      </c>
      <c r="O25" s="57" t="n"/>
      <c r="P25" s="61">
        <f>IF(NOT((COUNTA($B25:$K25)+COUNTA($O25))&gt;0),"",IF((IF($C25="","Falta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",""))="","✔ OK","⚠ "&amp;LEFT(IF($C25="","Falta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",""),LEN(IF($C25="","Falta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",""))-3)))</f>
        <v/>
      </c>
      <c r="Q25" s="62">
        <f>IF(NOT((COUNTA($B25:$K25)+COUNTA($O25))&gt;0),"",IF(AND($T25="Sub",N($S25)&gt;0),IF(ISNUMBER(INDEX($D$5:$D$1000,$S25-4)),DATE(YEAR(INDEX($D$5:$D$1000,$S25-4)),MONTH(INDEX($D$5:$D$1000,$S25-4)),1),IF(ISNUMBER(INDEX($E$5:$E$1000,$S25-4)),DATE(YEAR(INDEX($E$5:$E$1000,$S25-4)),MONTH(INDEX($E$5:$E$1000,$S25-4)),1),MesCiclo)),IF(ISNUMBER($D25),DATE(YEAR($D25),MONTH($D25),1),IF(ISNUMBER($E25),DATE(YEAR($E25),MONTH($E25),1),MesCiclo))))</f>
        <v/>
      </c>
      <c r="R25" s="63">
        <f>IF(OR($Q25="",$Q25&lt;&gt;MesCiclo),"",COUNTIF($Q$5:$Q25,MesCiclo))</f>
        <v/>
      </c>
      <c r="S25" s="63">
        <f>IF($T25="","",IF($T25="Macro",ROW(),IFERROR(LOOKUP(2,1/($T$5:$T25="Macro"),ROW($T$5:$T25)),0)))</f>
        <v/>
      </c>
      <c r="T25" s="63">
        <f>IF(NOT((COUNTA($B25:$K25)+COUNTA($O25))&gt;0),"",IF($B25="Subactividad","Sub","Macro"))</f>
        <v/>
      </c>
      <c r="U25" s="63">
        <f>IF($T25="Macro",COUNTIFS($S$5:$S$1000,ROW(),$T$5:$T$1000,"Sub"),"")</f>
        <v/>
      </c>
      <c r="V25" s="63">
        <f>IF($T25="","",IF(ISNUMBER($F25),1,IFERROR(LOOKUP(2,1/($H25:$K25&lt;&gt;""),$H25:$K25),0)))</f>
        <v/>
      </c>
      <c r="W25" s="63">
        <f>IF($T25="","",IF(AND(ISNUMBER($F25),$F25&lt;=IF($Q25=MesCiclo,InicioCiclo,$Q25+MOD(2-WEEKDAY($Q25),7))+6),1,IF(ISNUMBER($H25),$H25,0)))</f>
        <v/>
      </c>
      <c r="X25" s="63">
        <f>IF($T25="","",IF(AND(ISNUMBER($F25),$F25&lt;=IF($Q25=MesCiclo,InicioCiclo,$Q25+MOD(2-WEEKDAY($Q25),7))+13),1,IF(ISNUMBER($I25),$I25,$W25)))</f>
        <v/>
      </c>
      <c r="Y25" s="63">
        <f>IF($T25="","",IF(AND(ISNUMBER($F25),$F25&lt;=IF($Q25=MesCiclo,InicioCiclo,$Q25+MOD(2-WEEKDAY($Q25),7))+20),1,IF(ISNUMBER($J25),$J25,$X25)))</f>
        <v/>
      </c>
      <c r="Z25" s="63">
        <f>IF($T25="","",IF(AND(ISNUMBER($F25),$F25&lt;=IF($Q25=MesCiclo,InicioCiclo,$Q25+MOD(2-WEEKDAY($Q25),7))+27),1,IF(ISNUMBER($K25),$K25,$Y25)))</f>
        <v/>
      </c>
      <c r="AA25" s="63">
        <f>IF($T25="","",IF(AND(ISNUMBER($F25),$F25&lt;=IF($Q25=MesCiclo,InicioCiclo,$Q25+MOD(2-WEEKDAY($Q25),7))+6),1,IF(N($U25)&gt;0,AVERAGEIFS($W$5:$W$1000,$S$5:$S$1000,ROW(),$T$5:$T$1000,"Sub"),$W25)))</f>
        <v/>
      </c>
      <c r="AB25" s="63">
        <f>IF($T25="","",IF(AND(ISNUMBER($F25),$F25&lt;=IF($Q25=MesCiclo,InicioCiclo,$Q25+MOD(2-WEEKDAY($Q25),7))+13),1,IF(N($U25)&gt;0,AVERAGEIFS($X$5:$X$1000,$S$5:$S$1000,ROW(),$T$5:$T$1000,"Sub"),$X25)))</f>
        <v/>
      </c>
      <c r="AC25" s="63">
        <f>IF($T25="","",IF(AND(ISNUMBER($F25),$F25&lt;=IF($Q25=MesCiclo,InicioCiclo,$Q25+MOD(2-WEEKDAY($Q25),7))+20),1,IF(N($U25)&gt;0,AVERAGEIFS($Y$5:$Y$1000,$S$5:$S$1000,ROW(),$T$5:$T$1000,"Sub"),$Y25)))</f>
        <v/>
      </c>
      <c r="AD25" s="63">
        <f>IF($T25="","",IF(AND(ISNUMBER($F25),$F25&lt;=IF($Q25=MesCiclo,InicioCiclo,$Q25+MOD(2-WEEKDAY($Q25),7))+27),1,IF(N($U25)&gt;0,AVERAGEIFS($Z$5:$Z$1000,$S$5:$S$1000,ROW(),$T$5:$T$1000,"Sub"),$Z25)))</f>
        <v/>
      </c>
      <c r="AE25" s="63">
        <f>IF($T25&lt;&gt;"Macro","",IF(COUNTIFS($Q$5:$Q$1000,$Q25,$T$5:$T$1000,"Macro",$G$5:$G$1000,"&gt;0")=0,1/COUNTIFS($Q$5:$Q$1000,$Q25,$T$5:$T$1000,"Macro"),IF(AND(ISNUMBER($G25),N($G25)&gt;0),$G25,SUMIFS($G$5:$G$1000,$Q$5:$Q$1000,$Q25,$T$5:$T$1000,"Macro")/COUNTIFS($Q$5:$Q$1000,$Q25,$T$5:$T$1000,"Macro",$G$5:$G$1000,"&gt;0"))/(COUNTIFS($Q$5:$Q$1000,$Q25,$T$5:$T$1000,"Macro")*SUMIFS($G$5:$G$1000,$Q$5:$Q$1000,$Q25,$T$5:$T$1000,"Macro")/COUNTIFS($Q$5:$Q$1000,$Q25,$T$5:$T$1000,"Macro",$G$5:$G$1000,"&gt;0"))))</f>
        <v/>
      </c>
    </row>
    <row r="26">
      <c r="A26" s="55">
        <f>IF(NOT((COUNTA($B26:$K26)+COUNTA($O26))&gt;0),"",IF($T26="Macro",COUNTIFS($T$5:$T26,"Macro",$Q$5:$Q26,$Q26),IF(N($S26)=0,"?",COUNTIFS(INDEX($T$5:$T$1000,1):INDEX($T$5:$T$1000,$S26-4),"Macro",INDEX($Q$5:$Q$1000,1):INDEX($Q$5:$Q$1000,$S26-4),INDEX($Q$5:$Q$1000,$S26-4))&amp;"."&amp;COUNTIFS($S$5:$S26,$S26,$T$5:$T26,"Sub"))))</f>
        <v/>
      </c>
      <c r="B26" s="56" t="n"/>
      <c r="C26" s="57" t="n"/>
      <c r="D26" s="58" t="n"/>
      <c r="E26" s="58" t="n"/>
      <c r="F26" s="58" t="n"/>
      <c r="G26" s="59" t="n"/>
      <c r="H26" s="59" t="n"/>
      <c r="I26" s="59" t="n"/>
      <c r="J26" s="59" t="n"/>
      <c r="K26" s="59" t="n"/>
      <c r="L26" s="60">
        <f>IF(NOT((COUNTA($B26:$K26)+COUNTA($O26))&gt;0),"",IF(ISNUMBER($F26),1,IF(N($U26)&gt;0,AVERAGEIFS($V$5:$V$1000,$S$5:$S$1000,ROW(),$T$5:$T$1000,"Sub"),$V26)))</f>
        <v/>
      </c>
      <c r="M26" s="55">
        <f>IF($L26="","",IF($L26&gt;=1,"Completado",IF($L26&gt;0,"En curso","Pendiente")))</f>
        <v/>
      </c>
      <c r="N26" s="55">
        <f>IF(NOT((COUNTA($B26:$K26)+COUNTA($O26))&gt;0),"",IF(ISNUMBER($F26),IF(AND(ISNUMBER($E26),$F26&gt;$E26),"Cumplida con "&amp;($F26-$E26)&amp;IF($F26-$E26=1," día"," días")&amp;" de retraso","Cumplida"),IF(N($L26)&gt;=1,"Cumplida",IF(NOT(ISNUMBER($E26)),"Sin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plazo")))))))</f>
        <v/>
      </c>
      <c r="O26" s="57" t="n"/>
      <c r="P26" s="61">
        <f>IF(NOT((COUNTA($B26:$K26)+COUNTA($O26))&gt;0),"",IF((IF($C26="","Falta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",""))="","✔ OK","⚠ "&amp;LEFT(IF($C26="","Falta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",""),LEN(IF($C26="","Falta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",""))-3)))</f>
        <v/>
      </c>
      <c r="Q26" s="62">
        <f>IF(NOT((COUNTA($B26:$K26)+COUNTA($O26))&gt;0),"",IF(AND($T26="Sub",N($S26)&gt;0),IF(ISNUMBER(INDEX($D$5:$D$1000,$S26-4)),DATE(YEAR(INDEX($D$5:$D$1000,$S26-4)),MONTH(INDEX($D$5:$D$1000,$S26-4)),1),IF(ISNUMBER(INDEX($E$5:$E$1000,$S26-4)),DATE(YEAR(INDEX($E$5:$E$1000,$S26-4)),MONTH(INDEX($E$5:$E$1000,$S26-4)),1),MesCiclo)),IF(ISNUMBER($D26),DATE(YEAR($D26),MONTH($D26),1),IF(ISNUMBER($E26),DATE(YEAR($E26),MONTH($E26),1),MesCiclo))))</f>
        <v/>
      </c>
      <c r="R26" s="63">
        <f>IF(OR($Q26="",$Q26&lt;&gt;MesCiclo),"",COUNTIF($Q$5:$Q26,MesCiclo))</f>
        <v/>
      </c>
      <c r="S26" s="63">
        <f>IF($T26="","",IF($T26="Macro",ROW(),IFERROR(LOOKUP(2,1/($T$5:$T26="Macro"),ROW($T$5:$T26)),0)))</f>
        <v/>
      </c>
      <c r="T26" s="63">
        <f>IF(NOT((COUNTA($B26:$K26)+COUNTA($O26))&gt;0),"",IF($B26="Subactividad","Sub","Macro"))</f>
        <v/>
      </c>
      <c r="U26" s="63">
        <f>IF($T26="Macro",COUNTIFS($S$5:$S$1000,ROW(),$T$5:$T$1000,"Sub"),"")</f>
        <v/>
      </c>
      <c r="V26" s="63">
        <f>IF($T26="","",IF(ISNUMBER($F26),1,IFERROR(LOOKUP(2,1/($H26:$K26&lt;&gt;""),$H26:$K26),0)))</f>
        <v/>
      </c>
      <c r="W26" s="63">
        <f>IF($T26="","",IF(AND(ISNUMBER($F26),$F26&lt;=IF($Q26=MesCiclo,InicioCiclo,$Q26+MOD(2-WEEKDAY($Q26),7))+6),1,IF(ISNUMBER($H26),$H26,0)))</f>
        <v/>
      </c>
      <c r="X26" s="63">
        <f>IF($T26="","",IF(AND(ISNUMBER($F26),$F26&lt;=IF($Q26=MesCiclo,InicioCiclo,$Q26+MOD(2-WEEKDAY($Q26),7))+13),1,IF(ISNUMBER($I26),$I26,$W26)))</f>
        <v/>
      </c>
      <c r="Y26" s="63">
        <f>IF($T26="","",IF(AND(ISNUMBER($F26),$F26&lt;=IF($Q26=MesCiclo,InicioCiclo,$Q26+MOD(2-WEEKDAY($Q26),7))+20),1,IF(ISNUMBER($J26),$J26,$X26)))</f>
        <v/>
      </c>
      <c r="Z26" s="63">
        <f>IF($T26="","",IF(AND(ISNUMBER($F26),$F26&lt;=IF($Q26=MesCiclo,InicioCiclo,$Q26+MOD(2-WEEKDAY($Q26),7))+27),1,IF(ISNUMBER($K26),$K26,$Y26)))</f>
        <v/>
      </c>
      <c r="AA26" s="63">
        <f>IF($T26="","",IF(AND(ISNUMBER($F26),$F26&lt;=IF($Q26=MesCiclo,InicioCiclo,$Q26+MOD(2-WEEKDAY($Q26),7))+6),1,IF(N($U26)&gt;0,AVERAGEIFS($W$5:$W$1000,$S$5:$S$1000,ROW(),$T$5:$T$1000,"Sub"),$W26)))</f>
        <v/>
      </c>
      <c r="AB26" s="63">
        <f>IF($T26="","",IF(AND(ISNUMBER($F26),$F26&lt;=IF($Q26=MesCiclo,InicioCiclo,$Q26+MOD(2-WEEKDAY($Q26),7))+13),1,IF(N($U26)&gt;0,AVERAGEIFS($X$5:$X$1000,$S$5:$S$1000,ROW(),$T$5:$T$1000,"Sub"),$X26)))</f>
        <v/>
      </c>
      <c r="AC26" s="63">
        <f>IF($T26="","",IF(AND(ISNUMBER($F26),$F26&lt;=IF($Q26=MesCiclo,InicioCiclo,$Q26+MOD(2-WEEKDAY($Q26),7))+20),1,IF(N($U26)&gt;0,AVERAGEIFS($Y$5:$Y$1000,$S$5:$S$1000,ROW(),$T$5:$T$1000,"Sub"),$Y26)))</f>
        <v/>
      </c>
      <c r="AD26" s="63">
        <f>IF($T26="","",IF(AND(ISNUMBER($F26),$F26&lt;=IF($Q26=MesCiclo,InicioCiclo,$Q26+MOD(2-WEEKDAY($Q26),7))+27),1,IF(N($U26)&gt;0,AVERAGEIFS($Z$5:$Z$1000,$S$5:$S$1000,ROW(),$T$5:$T$1000,"Sub"),$Z26)))</f>
        <v/>
      </c>
      <c r="AE26" s="63">
        <f>IF($T26&lt;&gt;"Macro","",IF(COUNTIFS($Q$5:$Q$1000,$Q26,$T$5:$T$1000,"Macro",$G$5:$G$1000,"&gt;0")=0,1/COUNTIFS($Q$5:$Q$1000,$Q26,$T$5:$T$1000,"Macro"),IF(AND(ISNUMBER($G26),N($G26)&gt;0),$G26,SUMIFS($G$5:$G$1000,$Q$5:$Q$1000,$Q26,$T$5:$T$1000,"Macro")/COUNTIFS($Q$5:$Q$1000,$Q26,$T$5:$T$1000,"Macro",$G$5:$G$1000,"&gt;0"))/(COUNTIFS($Q$5:$Q$1000,$Q26,$T$5:$T$1000,"Macro")*SUMIFS($G$5:$G$1000,$Q$5:$Q$1000,$Q26,$T$5:$T$1000,"Macro")/COUNTIFS($Q$5:$Q$1000,$Q26,$T$5:$T$1000,"Macro",$G$5:$G$1000,"&gt;0"))))</f>
        <v/>
      </c>
    </row>
    <row r="27">
      <c r="A27" s="55">
        <f>IF(NOT((COUNTA($B27:$K27)+COUNTA($O27))&gt;0),"",IF($T27="Macro",COUNTIFS($T$5:$T27,"Macro",$Q$5:$Q27,$Q27),IF(N($S27)=0,"?",COUNTIFS(INDEX($T$5:$T$1000,1):INDEX($T$5:$T$1000,$S27-4),"Macro",INDEX($Q$5:$Q$1000,1):INDEX($Q$5:$Q$1000,$S27-4),INDEX($Q$5:$Q$1000,$S27-4))&amp;"."&amp;COUNTIFS($S$5:$S27,$S27,$T$5:$T27,"Sub"))))</f>
        <v/>
      </c>
      <c r="B27" s="56" t="n"/>
      <c r="C27" s="57" t="n"/>
      <c r="D27" s="58" t="n"/>
      <c r="E27" s="58" t="n"/>
      <c r="F27" s="58" t="n"/>
      <c r="G27" s="59" t="n"/>
      <c r="H27" s="59" t="n"/>
      <c r="I27" s="59" t="n"/>
      <c r="J27" s="59" t="n"/>
      <c r="K27" s="59" t="n"/>
      <c r="L27" s="60">
        <f>IF(NOT((COUNTA($B27:$K27)+COUNTA($O27))&gt;0),"",IF(ISNUMBER($F27),1,IF(N($U27)&gt;0,AVERAGEIFS($V$5:$V$1000,$S$5:$S$1000,ROW(),$T$5:$T$1000,"Sub"),$V27)))</f>
        <v/>
      </c>
      <c r="M27" s="55">
        <f>IF($L27="","",IF($L27&gt;=1,"Completado",IF($L27&gt;0,"En curso","Pendiente")))</f>
        <v/>
      </c>
      <c r="N27" s="55">
        <f>IF(NOT((COUNTA($B27:$K27)+COUNTA($O27))&gt;0),"",IF(ISNUMBER($F27),IF(AND(ISNUMBER($E27),$F27&gt;$E27),"Cumplida con "&amp;($F27-$E27)&amp;IF($F27-$E27=1," día"," días")&amp;" de retraso","Cumplida"),IF(N($L27)&gt;=1,"Cumplida",IF(NOT(ISNUMBER($E27)),"Sin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plazo")))))))</f>
        <v/>
      </c>
      <c r="O27" s="57" t="n"/>
      <c r="P27" s="61">
        <f>IF(NOT((COUNTA($B27:$K27)+COUNTA($O27))&gt;0),"",IF((IF($C27="","Falta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",""))="","✔ OK","⚠ "&amp;LEFT(IF($C27="","Falta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",""),LEN(IF($C27="","Falta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",""))-3)))</f>
        <v/>
      </c>
      <c r="Q27" s="62">
        <f>IF(NOT((COUNTA($B27:$K27)+COUNTA($O27))&gt;0),"",IF(AND($T27="Sub",N($S27)&gt;0),IF(ISNUMBER(INDEX($D$5:$D$1000,$S27-4)),DATE(YEAR(INDEX($D$5:$D$1000,$S27-4)),MONTH(INDEX($D$5:$D$1000,$S27-4)),1),IF(ISNUMBER(INDEX($E$5:$E$1000,$S27-4)),DATE(YEAR(INDEX($E$5:$E$1000,$S27-4)),MONTH(INDEX($E$5:$E$1000,$S27-4)),1),MesCiclo)),IF(ISNUMBER($D27),DATE(YEAR($D27),MONTH($D27),1),IF(ISNUMBER($E27),DATE(YEAR($E27),MONTH($E27),1),MesCiclo))))</f>
        <v/>
      </c>
      <c r="R27" s="63">
        <f>IF(OR($Q27="",$Q27&lt;&gt;MesCiclo),"",COUNTIF($Q$5:$Q27,MesCiclo))</f>
        <v/>
      </c>
      <c r="S27" s="63">
        <f>IF($T27="","",IF($T27="Macro",ROW(),IFERROR(LOOKUP(2,1/($T$5:$T27="Macro"),ROW($T$5:$T27)),0)))</f>
        <v/>
      </c>
      <c r="T27" s="63">
        <f>IF(NOT((COUNTA($B27:$K27)+COUNTA($O27))&gt;0),"",IF($B27="Subactividad","Sub","Macro"))</f>
        <v/>
      </c>
      <c r="U27" s="63">
        <f>IF($T27="Macro",COUNTIFS($S$5:$S$1000,ROW(),$T$5:$T$1000,"Sub"),"")</f>
        <v/>
      </c>
      <c r="V27" s="63">
        <f>IF($T27="","",IF(ISNUMBER($F27),1,IFERROR(LOOKUP(2,1/($H27:$K27&lt;&gt;""),$H27:$K27),0)))</f>
        <v/>
      </c>
      <c r="W27" s="63">
        <f>IF($T27="","",IF(AND(ISNUMBER($F27),$F27&lt;=IF($Q27=MesCiclo,InicioCiclo,$Q27+MOD(2-WEEKDAY($Q27),7))+6),1,IF(ISNUMBER($H27),$H27,0)))</f>
        <v/>
      </c>
      <c r="X27" s="63">
        <f>IF($T27="","",IF(AND(ISNUMBER($F27),$F27&lt;=IF($Q27=MesCiclo,InicioCiclo,$Q27+MOD(2-WEEKDAY($Q27),7))+13),1,IF(ISNUMBER($I27),$I27,$W27)))</f>
        <v/>
      </c>
      <c r="Y27" s="63">
        <f>IF($T27="","",IF(AND(ISNUMBER($F27),$F27&lt;=IF($Q27=MesCiclo,InicioCiclo,$Q27+MOD(2-WEEKDAY($Q27),7))+20),1,IF(ISNUMBER($J27),$J27,$X27)))</f>
        <v/>
      </c>
      <c r="Z27" s="63">
        <f>IF($T27="","",IF(AND(ISNUMBER($F27),$F27&lt;=IF($Q27=MesCiclo,InicioCiclo,$Q27+MOD(2-WEEKDAY($Q27),7))+27),1,IF(ISNUMBER($K27),$K27,$Y27)))</f>
        <v/>
      </c>
      <c r="AA27" s="63">
        <f>IF($T27="","",IF(AND(ISNUMBER($F27),$F27&lt;=IF($Q27=MesCiclo,InicioCiclo,$Q27+MOD(2-WEEKDAY($Q27),7))+6),1,IF(N($U27)&gt;0,AVERAGEIFS($W$5:$W$1000,$S$5:$S$1000,ROW(),$T$5:$T$1000,"Sub"),$W27)))</f>
        <v/>
      </c>
      <c r="AB27" s="63">
        <f>IF($T27="","",IF(AND(ISNUMBER($F27),$F27&lt;=IF($Q27=MesCiclo,InicioCiclo,$Q27+MOD(2-WEEKDAY($Q27),7))+13),1,IF(N($U27)&gt;0,AVERAGEIFS($X$5:$X$1000,$S$5:$S$1000,ROW(),$T$5:$T$1000,"Sub"),$X27)))</f>
        <v/>
      </c>
      <c r="AC27" s="63">
        <f>IF($T27="","",IF(AND(ISNUMBER($F27),$F27&lt;=IF($Q27=MesCiclo,InicioCiclo,$Q27+MOD(2-WEEKDAY($Q27),7))+20),1,IF(N($U27)&gt;0,AVERAGEIFS($Y$5:$Y$1000,$S$5:$S$1000,ROW(),$T$5:$T$1000,"Sub"),$Y27)))</f>
        <v/>
      </c>
      <c r="AD27" s="63">
        <f>IF($T27="","",IF(AND(ISNUMBER($F27),$F27&lt;=IF($Q27=MesCiclo,InicioCiclo,$Q27+MOD(2-WEEKDAY($Q27),7))+27),1,IF(N($U27)&gt;0,AVERAGEIFS($Z$5:$Z$1000,$S$5:$S$1000,ROW(),$T$5:$T$1000,"Sub"),$Z27)))</f>
        <v/>
      </c>
      <c r="AE27" s="63">
        <f>IF($T27&lt;&gt;"Macro","",IF(COUNTIFS($Q$5:$Q$1000,$Q27,$T$5:$T$1000,"Macro",$G$5:$G$1000,"&gt;0")=0,1/COUNTIFS($Q$5:$Q$1000,$Q27,$T$5:$T$1000,"Macro"),IF(AND(ISNUMBER($G27),N($G27)&gt;0),$G27,SUMIFS($G$5:$G$1000,$Q$5:$Q$1000,$Q27,$T$5:$T$1000,"Macro")/COUNTIFS($Q$5:$Q$1000,$Q27,$T$5:$T$1000,"Macro",$G$5:$G$1000,"&gt;0"))/(COUNTIFS($Q$5:$Q$1000,$Q27,$T$5:$T$1000,"Macro")*SUMIFS($G$5:$G$1000,$Q$5:$Q$1000,$Q27,$T$5:$T$1000,"Macro")/COUNTIFS($Q$5:$Q$1000,$Q27,$T$5:$T$1000,"Macro",$G$5:$G$1000,"&gt;0"))))</f>
        <v/>
      </c>
    </row>
    <row r="28">
      <c r="A28" s="55">
        <f>IF(NOT((COUNTA($B28:$K28)+COUNTA($O28))&gt;0),"",IF($T28="Macro",COUNTIFS($T$5:$T28,"Macro",$Q$5:$Q28,$Q28),IF(N($S28)=0,"?",COUNTIFS(INDEX($T$5:$T$1000,1):INDEX($T$5:$T$1000,$S28-4),"Macro",INDEX($Q$5:$Q$1000,1):INDEX($Q$5:$Q$1000,$S28-4),INDEX($Q$5:$Q$1000,$S28-4))&amp;"."&amp;COUNTIFS($S$5:$S28,$S28,$T$5:$T28,"Sub"))))</f>
        <v/>
      </c>
      <c r="B28" s="56" t="n"/>
      <c r="C28" s="57" t="n"/>
      <c r="D28" s="58" t="n"/>
      <c r="E28" s="58" t="n"/>
      <c r="F28" s="58" t="n"/>
      <c r="G28" s="59" t="n"/>
      <c r="H28" s="59" t="n"/>
      <c r="I28" s="59" t="n"/>
      <c r="J28" s="59" t="n"/>
      <c r="K28" s="59" t="n"/>
      <c r="L28" s="60">
        <f>IF(NOT((COUNTA($B28:$K28)+COUNTA($O28))&gt;0),"",IF(ISNUMBER($F28),1,IF(N($U28)&gt;0,AVERAGEIFS($V$5:$V$1000,$S$5:$S$1000,ROW(),$T$5:$T$1000,"Sub"),$V28)))</f>
        <v/>
      </c>
      <c r="M28" s="55">
        <f>IF($L28="","",IF($L28&gt;=1,"Completado",IF($L28&gt;0,"En curso","Pendiente")))</f>
        <v/>
      </c>
      <c r="N28" s="55">
        <f>IF(NOT((COUNTA($B28:$K28)+COUNTA($O28))&gt;0),"",IF(ISNUMBER($F28),IF(AND(ISNUMBER($E28),$F28&gt;$E28),"Cumplida con "&amp;($F28-$E28)&amp;IF($F28-$E28=1," día"," días")&amp;" de retraso","Cumplida"),IF(N($L28)&gt;=1,"Cumplida",IF(NOT(ISNUMBER($E28)),"Sin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plazo")))))))</f>
        <v/>
      </c>
      <c r="O28" s="57" t="n"/>
      <c r="P28" s="61">
        <f>IF(NOT((COUNTA($B28:$K28)+COUNTA($O28))&gt;0),"",IF((IF($C28="","Falta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",""))="","✔ OK","⚠ "&amp;LEFT(IF($C28="","Falta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",""),LEN(IF($C28="","Falta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",""))-3)))</f>
        <v/>
      </c>
      <c r="Q28" s="62">
        <f>IF(NOT((COUNTA($B28:$K28)+COUNTA($O28))&gt;0),"",IF(AND($T28="Sub",N($S28)&gt;0),IF(ISNUMBER(INDEX($D$5:$D$1000,$S28-4)),DATE(YEAR(INDEX($D$5:$D$1000,$S28-4)),MONTH(INDEX($D$5:$D$1000,$S28-4)),1),IF(ISNUMBER(INDEX($E$5:$E$1000,$S28-4)),DATE(YEAR(INDEX($E$5:$E$1000,$S28-4)),MONTH(INDEX($E$5:$E$1000,$S28-4)),1),MesCiclo)),IF(ISNUMBER($D28),DATE(YEAR($D28),MONTH($D28),1),IF(ISNUMBER($E28),DATE(YEAR($E28),MONTH($E28),1),MesCiclo))))</f>
        <v/>
      </c>
      <c r="R28" s="63">
        <f>IF(OR($Q28="",$Q28&lt;&gt;MesCiclo),"",COUNTIF($Q$5:$Q28,MesCiclo))</f>
        <v/>
      </c>
      <c r="S28" s="63">
        <f>IF($T28="","",IF($T28="Macro",ROW(),IFERROR(LOOKUP(2,1/($T$5:$T28="Macro"),ROW($T$5:$T28)),0)))</f>
        <v/>
      </c>
      <c r="T28" s="63">
        <f>IF(NOT((COUNTA($B28:$K28)+COUNTA($O28))&gt;0),"",IF($B28="Subactividad","Sub","Macro"))</f>
        <v/>
      </c>
      <c r="U28" s="63">
        <f>IF($T28="Macro",COUNTIFS($S$5:$S$1000,ROW(),$T$5:$T$1000,"Sub"),"")</f>
        <v/>
      </c>
      <c r="V28" s="63">
        <f>IF($T28="","",IF(ISNUMBER($F28),1,IFERROR(LOOKUP(2,1/($H28:$K28&lt;&gt;""),$H28:$K28),0)))</f>
        <v/>
      </c>
      <c r="W28" s="63">
        <f>IF($T28="","",IF(AND(ISNUMBER($F28),$F28&lt;=IF($Q28=MesCiclo,InicioCiclo,$Q28+MOD(2-WEEKDAY($Q28),7))+6),1,IF(ISNUMBER($H28),$H28,0)))</f>
        <v/>
      </c>
      <c r="X28" s="63">
        <f>IF($T28="","",IF(AND(ISNUMBER($F28),$F28&lt;=IF($Q28=MesCiclo,InicioCiclo,$Q28+MOD(2-WEEKDAY($Q28),7))+13),1,IF(ISNUMBER($I28),$I28,$W28)))</f>
        <v/>
      </c>
      <c r="Y28" s="63">
        <f>IF($T28="","",IF(AND(ISNUMBER($F28),$F28&lt;=IF($Q28=MesCiclo,InicioCiclo,$Q28+MOD(2-WEEKDAY($Q28),7))+20),1,IF(ISNUMBER($J28),$J28,$X28)))</f>
        <v/>
      </c>
      <c r="Z28" s="63">
        <f>IF($T28="","",IF(AND(ISNUMBER($F28),$F28&lt;=IF($Q28=MesCiclo,InicioCiclo,$Q28+MOD(2-WEEKDAY($Q28),7))+27),1,IF(ISNUMBER($K28),$K28,$Y28)))</f>
        <v/>
      </c>
      <c r="AA28" s="63">
        <f>IF($T28="","",IF(AND(ISNUMBER($F28),$F28&lt;=IF($Q28=MesCiclo,InicioCiclo,$Q28+MOD(2-WEEKDAY($Q28),7))+6),1,IF(N($U28)&gt;0,AVERAGEIFS($W$5:$W$1000,$S$5:$S$1000,ROW(),$T$5:$T$1000,"Sub"),$W28)))</f>
        <v/>
      </c>
      <c r="AB28" s="63">
        <f>IF($T28="","",IF(AND(ISNUMBER($F28),$F28&lt;=IF($Q28=MesCiclo,InicioCiclo,$Q28+MOD(2-WEEKDAY($Q28),7))+13),1,IF(N($U28)&gt;0,AVERAGEIFS($X$5:$X$1000,$S$5:$S$1000,ROW(),$T$5:$T$1000,"Sub"),$X28)))</f>
        <v/>
      </c>
      <c r="AC28" s="63">
        <f>IF($T28="","",IF(AND(ISNUMBER($F28),$F28&lt;=IF($Q28=MesCiclo,InicioCiclo,$Q28+MOD(2-WEEKDAY($Q28),7))+20),1,IF(N($U28)&gt;0,AVERAGEIFS($Y$5:$Y$1000,$S$5:$S$1000,ROW(),$T$5:$T$1000,"Sub"),$Y28)))</f>
        <v/>
      </c>
      <c r="AD28" s="63">
        <f>IF($T28="","",IF(AND(ISNUMBER($F28),$F28&lt;=IF($Q28=MesCiclo,InicioCiclo,$Q28+MOD(2-WEEKDAY($Q28),7))+27),1,IF(N($U28)&gt;0,AVERAGEIFS($Z$5:$Z$1000,$S$5:$S$1000,ROW(),$T$5:$T$1000,"Sub"),$Z28)))</f>
        <v/>
      </c>
      <c r="AE28" s="63">
        <f>IF($T28&lt;&gt;"Macro","",IF(COUNTIFS($Q$5:$Q$1000,$Q28,$T$5:$T$1000,"Macro",$G$5:$G$1000,"&gt;0")=0,1/COUNTIFS($Q$5:$Q$1000,$Q28,$T$5:$T$1000,"Macro"),IF(AND(ISNUMBER($G28),N($G28)&gt;0),$G28,SUMIFS($G$5:$G$1000,$Q$5:$Q$1000,$Q28,$T$5:$T$1000,"Macro")/COUNTIFS($Q$5:$Q$1000,$Q28,$T$5:$T$1000,"Macro",$G$5:$G$1000,"&gt;0"))/(COUNTIFS($Q$5:$Q$1000,$Q28,$T$5:$T$1000,"Macro")*SUMIFS($G$5:$G$1000,$Q$5:$Q$1000,$Q28,$T$5:$T$1000,"Macro")/COUNTIFS($Q$5:$Q$1000,$Q28,$T$5:$T$1000,"Macro",$G$5:$G$1000,"&gt;0"))))</f>
        <v/>
      </c>
    </row>
    <row r="29">
      <c r="A29" s="55">
        <f>IF(NOT((COUNTA($B29:$K29)+COUNTA($O29))&gt;0),"",IF($T29="Macro",COUNTIFS($T$5:$T29,"Macro",$Q$5:$Q29,$Q29),IF(N($S29)=0,"?",COUNTIFS(INDEX($T$5:$T$1000,1):INDEX($T$5:$T$1000,$S29-4),"Macro",INDEX($Q$5:$Q$1000,1):INDEX($Q$5:$Q$1000,$S29-4),INDEX($Q$5:$Q$1000,$S29-4))&amp;"."&amp;COUNTIFS($S$5:$S29,$S29,$T$5:$T29,"Sub"))))</f>
        <v/>
      </c>
      <c r="B29" s="56" t="n"/>
      <c r="C29" s="57" t="n"/>
      <c r="D29" s="58" t="n"/>
      <c r="E29" s="58" t="n"/>
      <c r="F29" s="58" t="n"/>
      <c r="G29" s="59" t="n"/>
      <c r="H29" s="59" t="n"/>
      <c r="I29" s="59" t="n"/>
      <c r="J29" s="59" t="n"/>
      <c r="K29" s="59" t="n"/>
      <c r="L29" s="60">
        <f>IF(NOT((COUNTA($B29:$K29)+COUNTA($O29))&gt;0),"",IF(ISNUMBER($F29),1,IF(N($U29)&gt;0,AVERAGEIFS($V$5:$V$1000,$S$5:$S$1000,ROW(),$T$5:$T$1000,"Sub"),$V29)))</f>
        <v/>
      </c>
      <c r="M29" s="55">
        <f>IF($L29="","",IF($L29&gt;=1,"Completado",IF($L29&gt;0,"En curso","Pendiente")))</f>
        <v/>
      </c>
      <c r="N29" s="55">
        <f>IF(NOT((COUNTA($B29:$K29)+COUNTA($O29))&gt;0),"",IF(ISNUMBER($F29),IF(AND(ISNUMBER($E29),$F29&gt;$E29),"Cumplida con "&amp;($F29-$E29)&amp;IF($F29-$E29=1," día"," días")&amp;" de retraso","Cumplida"),IF(N($L29)&gt;=1,"Cumplida",IF(NOT(ISNUMBER($E29)),"Sin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plazo")))))))</f>
        <v/>
      </c>
      <c r="O29" s="57" t="n"/>
      <c r="P29" s="61">
        <f>IF(NOT((COUNTA($B29:$K29)+COUNTA($O29))&gt;0),"",IF((IF($C29="","Falta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",""))="","✔ OK","⚠ "&amp;LEFT(IF($C29="","Falta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",""),LEN(IF($C29="","Falta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",""))-3)))</f>
        <v/>
      </c>
      <c r="Q29" s="62">
        <f>IF(NOT((COUNTA($B29:$K29)+COUNTA($O29))&gt;0),"",IF(AND($T29="Sub",N($S29)&gt;0),IF(ISNUMBER(INDEX($D$5:$D$1000,$S29-4)),DATE(YEAR(INDEX($D$5:$D$1000,$S29-4)),MONTH(INDEX($D$5:$D$1000,$S29-4)),1),IF(ISNUMBER(INDEX($E$5:$E$1000,$S29-4)),DATE(YEAR(INDEX($E$5:$E$1000,$S29-4)),MONTH(INDEX($E$5:$E$1000,$S29-4)),1),MesCiclo)),IF(ISNUMBER($D29),DATE(YEAR($D29),MONTH($D29),1),IF(ISNUMBER($E29),DATE(YEAR($E29),MONTH($E29),1),MesCiclo))))</f>
        <v/>
      </c>
      <c r="R29" s="63">
        <f>IF(OR($Q29="",$Q29&lt;&gt;MesCiclo),"",COUNTIF($Q$5:$Q29,MesCiclo))</f>
        <v/>
      </c>
      <c r="S29" s="63">
        <f>IF($T29="","",IF($T29="Macro",ROW(),IFERROR(LOOKUP(2,1/($T$5:$T29="Macro"),ROW($T$5:$T29)),0)))</f>
        <v/>
      </c>
      <c r="T29" s="63">
        <f>IF(NOT((COUNTA($B29:$K29)+COUNTA($O29))&gt;0),"",IF($B29="Subactividad","Sub","Macro"))</f>
        <v/>
      </c>
      <c r="U29" s="63">
        <f>IF($T29="Macro",COUNTIFS($S$5:$S$1000,ROW(),$T$5:$T$1000,"Sub"),"")</f>
        <v/>
      </c>
      <c r="V29" s="63">
        <f>IF($T29="","",IF(ISNUMBER($F29),1,IFERROR(LOOKUP(2,1/($H29:$K29&lt;&gt;""),$H29:$K29),0)))</f>
        <v/>
      </c>
      <c r="W29" s="63">
        <f>IF($T29="","",IF(AND(ISNUMBER($F29),$F29&lt;=IF($Q29=MesCiclo,InicioCiclo,$Q29+MOD(2-WEEKDAY($Q29),7))+6),1,IF(ISNUMBER($H29),$H29,0)))</f>
        <v/>
      </c>
      <c r="X29" s="63">
        <f>IF($T29="","",IF(AND(ISNUMBER($F29),$F29&lt;=IF($Q29=MesCiclo,InicioCiclo,$Q29+MOD(2-WEEKDAY($Q29),7))+13),1,IF(ISNUMBER($I29),$I29,$W29)))</f>
        <v/>
      </c>
      <c r="Y29" s="63">
        <f>IF($T29="","",IF(AND(ISNUMBER($F29),$F29&lt;=IF($Q29=MesCiclo,InicioCiclo,$Q29+MOD(2-WEEKDAY($Q29),7))+20),1,IF(ISNUMBER($J29),$J29,$X29)))</f>
        <v/>
      </c>
      <c r="Z29" s="63">
        <f>IF($T29="","",IF(AND(ISNUMBER($F29),$F29&lt;=IF($Q29=MesCiclo,InicioCiclo,$Q29+MOD(2-WEEKDAY($Q29),7))+27),1,IF(ISNUMBER($K29),$K29,$Y29)))</f>
        <v/>
      </c>
      <c r="AA29" s="63">
        <f>IF($T29="","",IF(AND(ISNUMBER($F29),$F29&lt;=IF($Q29=MesCiclo,InicioCiclo,$Q29+MOD(2-WEEKDAY($Q29),7))+6),1,IF(N($U29)&gt;0,AVERAGEIFS($W$5:$W$1000,$S$5:$S$1000,ROW(),$T$5:$T$1000,"Sub"),$W29)))</f>
        <v/>
      </c>
      <c r="AB29" s="63">
        <f>IF($T29="","",IF(AND(ISNUMBER($F29),$F29&lt;=IF($Q29=MesCiclo,InicioCiclo,$Q29+MOD(2-WEEKDAY($Q29),7))+13),1,IF(N($U29)&gt;0,AVERAGEIFS($X$5:$X$1000,$S$5:$S$1000,ROW(),$T$5:$T$1000,"Sub"),$X29)))</f>
        <v/>
      </c>
      <c r="AC29" s="63">
        <f>IF($T29="","",IF(AND(ISNUMBER($F29),$F29&lt;=IF($Q29=MesCiclo,InicioCiclo,$Q29+MOD(2-WEEKDAY($Q29),7))+20),1,IF(N($U29)&gt;0,AVERAGEIFS($Y$5:$Y$1000,$S$5:$S$1000,ROW(),$T$5:$T$1000,"Sub"),$Y29)))</f>
        <v/>
      </c>
      <c r="AD29" s="63">
        <f>IF($T29="","",IF(AND(ISNUMBER($F29),$F29&lt;=IF($Q29=MesCiclo,InicioCiclo,$Q29+MOD(2-WEEKDAY($Q29),7))+27),1,IF(N($U29)&gt;0,AVERAGEIFS($Z$5:$Z$1000,$S$5:$S$1000,ROW(),$T$5:$T$1000,"Sub"),$Z29)))</f>
        <v/>
      </c>
      <c r="AE29" s="63">
        <f>IF($T29&lt;&gt;"Macro","",IF(COUNTIFS($Q$5:$Q$1000,$Q29,$T$5:$T$1000,"Macro",$G$5:$G$1000,"&gt;0")=0,1/COUNTIFS($Q$5:$Q$1000,$Q29,$T$5:$T$1000,"Macro"),IF(AND(ISNUMBER($G29),N($G29)&gt;0),$G29,SUMIFS($G$5:$G$1000,$Q$5:$Q$1000,$Q29,$T$5:$T$1000,"Macro")/COUNTIFS($Q$5:$Q$1000,$Q29,$T$5:$T$1000,"Macro",$G$5:$G$1000,"&gt;0"))/(COUNTIFS($Q$5:$Q$1000,$Q29,$T$5:$T$1000,"Macro")*SUMIFS($G$5:$G$1000,$Q$5:$Q$1000,$Q29,$T$5:$T$1000,"Macro")/COUNTIFS($Q$5:$Q$1000,$Q29,$T$5:$T$1000,"Macro",$G$5:$G$1000,"&gt;0"))))</f>
        <v/>
      </c>
    </row>
    <row r="30">
      <c r="A30" s="55">
        <f>IF(NOT((COUNTA($B30:$K30)+COUNTA($O30))&gt;0),"",IF($T30="Macro",COUNTIFS($T$5:$T30,"Macro",$Q$5:$Q30,$Q30),IF(N($S30)=0,"?",COUNTIFS(INDEX($T$5:$T$1000,1):INDEX($T$5:$T$1000,$S30-4),"Macro",INDEX($Q$5:$Q$1000,1):INDEX($Q$5:$Q$1000,$S30-4),INDEX($Q$5:$Q$1000,$S30-4))&amp;"."&amp;COUNTIFS($S$5:$S30,$S30,$T$5:$T30,"Sub"))))</f>
        <v/>
      </c>
      <c r="B30" s="56" t="n"/>
      <c r="C30" s="57" t="n"/>
      <c r="D30" s="58" t="n"/>
      <c r="E30" s="58" t="n"/>
      <c r="F30" s="58" t="n"/>
      <c r="G30" s="59" t="n"/>
      <c r="H30" s="59" t="n"/>
      <c r="I30" s="59" t="n"/>
      <c r="J30" s="59" t="n"/>
      <c r="K30" s="59" t="n"/>
      <c r="L30" s="60">
        <f>IF(NOT((COUNTA($B30:$K30)+COUNTA($O30))&gt;0),"",IF(ISNUMBER($F30),1,IF(N($U30)&gt;0,AVERAGEIFS($V$5:$V$1000,$S$5:$S$1000,ROW(),$T$5:$T$1000,"Sub"),$V30)))</f>
        <v/>
      </c>
      <c r="M30" s="55">
        <f>IF($L30="","",IF($L30&gt;=1,"Completado",IF($L30&gt;0,"En curso","Pendiente")))</f>
        <v/>
      </c>
      <c r="N30" s="55">
        <f>IF(NOT((COUNTA($B30:$K30)+COUNTA($O30))&gt;0),"",IF(ISNUMBER($F30),IF(AND(ISNUMBER($E30),$F30&gt;$E30),"Cumplida con "&amp;($F30-$E30)&amp;IF($F30-$E30=1," día"," días")&amp;" de retraso","Cumplida"),IF(N($L30)&gt;=1,"Cumplida",IF(NOT(ISNUMBER($E30)),"Sin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plazo")))))))</f>
        <v/>
      </c>
      <c r="O30" s="57" t="n"/>
      <c r="P30" s="61">
        <f>IF(NOT((COUNTA($B30:$K30)+COUNTA($O30))&gt;0),"",IF((IF($C30="","Falta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",""))="","✔ OK","⚠ "&amp;LEFT(IF($C30="","Falta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",""),LEN(IF($C30="","Falta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",""))-3)))</f>
        <v/>
      </c>
      <c r="Q30" s="62">
        <f>IF(NOT((COUNTA($B30:$K30)+COUNTA($O30))&gt;0),"",IF(AND($T30="Sub",N($S30)&gt;0),IF(ISNUMBER(INDEX($D$5:$D$1000,$S30-4)),DATE(YEAR(INDEX($D$5:$D$1000,$S30-4)),MONTH(INDEX($D$5:$D$1000,$S30-4)),1),IF(ISNUMBER(INDEX($E$5:$E$1000,$S30-4)),DATE(YEAR(INDEX($E$5:$E$1000,$S30-4)),MONTH(INDEX($E$5:$E$1000,$S30-4)),1),MesCiclo)),IF(ISNUMBER($D30),DATE(YEAR($D30),MONTH($D30),1),IF(ISNUMBER($E30),DATE(YEAR($E30),MONTH($E30),1),MesCiclo))))</f>
        <v/>
      </c>
      <c r="R30" s="63">
        <f>IF(OR($Q30="",$Q30&lt;&gt;MesCiclo),"",COUNTIF($Q$5:$Q30,MesCiclo))</f>
        <v/>
      </c>
      <c r="S30" s="63">
        <f>IF($T30="","",IF($T30="Macro",ROW(),IFERROR(LOOKUP(2,1/($T$5:$T30="Macro"),ROW($T$5:$T30)),0)))</f>
        <v/>
      </c>
      <c r="T30" s="63">
        <f>IF(NOT((COUNTA($B30:$K30)+COUNTA($O30))&gt;0),"",IF($B30="Subactividad","Sub","Macro"))</f>
        <v/>
      </c>
      <c r="U30" s="63">
        <f>IF($T30="Macro",COUNTIFS($S$5:$S$1000,ROW(),$T$5:$T$1000,"Sub"),"")</f>
        <v/>
      </c>
      <c r="V30" s="63">
        <f>IF($T30="","",IF(ISNUMBER($F30),1,IFERROR(LOOKUP(2,1/($H30:$K30&lt;&gt;""),$H30:$K30),0)))</f>
        <v/>
      </c>
      <c r="W30" s="63">
        <f>IF($T30="","",IF(AND(ISNUMBER($F30),$F30&lt;=IF($Q30=MesCiclo,InicioCiclo,$Q30+MOD(2-WEEKDAY($Q30),7))+6),1,IF(ISNUMBER($H30),$H30,0)))</f>
        <v/>
      </c>
      <c r="X30" s="63">
        <f>IF($T30="","",IF(AND(ISNUMBER($F30),$F30&lt;=IF($Q30=MesCiclo,InicioCiclo,$Q30+MOD(2-WEEKDAY($Q30),7))+13),1,IF(ISNUMBER($I30),$I30,$W30)))</f>
        <v/>
      </c>
      <c r="Y30" s="63">
        <f>IF($T30="","",IF(AND(ISNUMBER($F30),$F30&lt;=IF($Q30=MesCiclo,InicioCiclo,$Q30+MOD(2-WEEKDAY($Q30),7))+20),1,IF(ISNUMBER($J30),$J30,$X30)))</f>
        <v/>
      </c>
      <c r="Z30" s="63">
        <f>IF($T30="","",IF(AND(ISNUMBER($F30),$F30&lt;=IF($Q30=MesCiclo,InicioCiclo,$Q30+MOD(2-WEEKDAY($Q30),7))+27),1,IF(ISNUMBER($K30),$K30,$Y30)))</f>
        <v/>
      </c>
      <c r="AA30" s="63">
        <f>IF($T30="","",IF(AND(ISNUMBER($F30),$F30&lt;=IF($Q30=MesCiclo,InicioCiclo,$Q30+MOD(2-WEEKDAY($Q30),7))+6),1,IF(N($U30)&gt;0,AVERAGEIFS($W$5:$W$1000,$S$5:$S$1000,ROW(),$T$5:$T$1000,"Sub"),$W30)))</f>
        <v/>
      </c>
      <c r="AB30" s="63">
        <f>IF($T30="","",IF(AND(ISNUMBER($F30),$F30&lt;=IF($Q30=MesCiclo,InicioCiclo,$Q30+MOD(2-WEEKDAY($Q30),7))+13),1,IF(N($U30)&gt;0,AVERAGEIFS($X$5:$X$1000,$S$5:$S$1000,ROW(),$T$5:$T$1000,"Sub"),$X30)))</f>
        <v/>
      </c>
      <c r="AC30" s="63">
        <f>IF($T30="","",IF(AND(ISNUMBER($F30),$F30&lt;=IF($Q30=MesCiclo,InicioCiclo,$Q30+MOD(2-WEEKDAY($Q30),7))+20),1,IF(N($U30)&gt;0,AVERAGEIFS($Y$5:$Y$1000,$S$5:$S$1000,ROW(),$T$5:$T$1000,"Sub"),$Y30)))</f>
        <v/>
      </c>
      <c r="AD30" s="63">
        <f>IF($T30="","",IF(AND(ISNUMBER($F30),$F30&lt;=IF($Q30=MesCiclo,InicioCiclo,$Q30+MOD(2-WEEKDAY($Q30),7))+27),1,IF(N($U30)&gt;0,AVERAGEIFS($Z$5:$Z$1000,$S$5:$S$1000,ROW(),$T$5:$T$1000,"Sub"),$Z30)))</f>
        <v/>
      </c>
      <c r="AE30" s="63">
        <f>IF($T30&lt;&gt;"Macro","",IF(COUNTIFS($Q$5:$Q$1000,$Q30,$T$5:$T$1000,"Macro",$G$5:$G$1000,"&gt;0")=0,1/COUNTIFS($Q$5:$Q$1000,$Q30,$T$5:$T$1000,"Macro"),IF(AND(ISNUMBER($G30),N($G30)&gt;0),$G30,SUMIFS($G$5:$G$1000,$Q$5:$Q$1000,$Q30,$T$5:$T$1000,"Macro")/COUNTIFS($Q$5:$Q$1000,$Q30,$T$5:$T$1000,"Macro",$G$5:$G$1000,"&gt;0"))/(COUNTIFS($Q$5:$Q$1000,$Q30,$T$5:$T$1000,"Macro")*SUMIFS($G$5:$G$1000,$Q$5:$Q$1000,$Q30,$T$5:$T$1000,"Macro")/COUNTIFS($Q$5:$Q$1000,$Q30,$T$5:$T$1000,"Macro",$G$5:$G$1000,"&gt;0"))))</f>
        <v/>
      </c>
    </row>
    <row r="31">
      <c r="A31" s="55">
        <f>IF(NOT((COUNTA($B31:$K31)+COUNTA($O31))&gt;0),"",IF($T31="Macro",COUNTIFS($T$5:$T31,"Macro",$Q$5:$Q31,$Q31),IF(N($S31)=0,"?",COUNTIFS(INDEX($T$5:$T$1000,1):INDEX($T$5:$T$1000,$S31-4),"Macro",INDEX($Q$5:$Q$1000,1):INDEX($Q$5:$Q$1000,$S31-4),INDEX($Q$5:$Q$1000,$S31-4))&amp;"."&amp;COUNTIFS($S$5:$S31,$S31,$T$5:$T31,"Sub"))))</f>
        <v/>
      </c>
      <c r="B31" s="56" t="n"/>
      <c r="C31" s="57" t="n"/>
      <c r="D31" s="58" t="n"/>
      <c r="E31" s="58" t="n"/>
      <c r="F31" s="58" t="n"/>
      <c r="G31" s="59" t="n"/>
      <c r="H31" s="59" t="n"/>
      <c r="I31" s="59" t="n"/>
      <c r="J31" s="59" t="n"/>
      <c r="K31" s="59" t="n"/>
      <c r="L31" s="60">
        <f>IF(NOT((COUNTA($B31:$K31)+COUNTA($O31))&gt;0),"",IF(ISNUMBER($F31),1,IF(N($U31)&gt;0,AVERAGEIFS($V$5:$V$1000,$S$5:$S$1000,ROW(),$T$5:$T$1000,"Sub"),$V31)))</f>
        <v/>
      </c>
      <c r="M31" s="55">
        <f>IF($L31="","",IF($L31&gt;=1,"Completado",IF($L31&gt;0,"En curso","Pendiente")))</f>
        <v/>
      </c>
      <c r="N31" s="55">
        <f>IF(NOT((COUNTA($B31:$K31)+COUNTA($O31))&gt;0),"",IF(ISNUMBER($F31),IF(AND(ISNUMBER($E31),$F31&gt;$E31),"Cumplida con "&amp;($F31-$E31)&amp;IF($F31-$E31=1," día"," días")&amp;" de retraso","Cumplida"),IF(N($L31)&gt;=1,"Cumplida",IF(NOT(ISNUMBER($E31)),"Sin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plazo")))))))</f>
        <v/>
      </c>
      <c r="O31" s="57" t="n"/>
      <c r="P31" s="61">
        <f>IF(NOT((COUNTA($B31:$K31)+COUNTA($O31))&gt;0),"",IF((IF($C31="","Falta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",""))="","✔ OK","⚠ "&amp;LEFT(IF($C31="","Falta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",""),LEN(IF($C31="","Falta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",""))-3)))</f>
        <v/>
      </c>
      <c r="Q31" s="62">
        <f>IF(NOT((COUNTA($B31:$K31)+COUNTA($O31))&gt;0),"",IF(AND($T31="Sub",N($S31)&gt;0),IF(ISNUMBER(INDEX($D$5:$D$1000,$S31-4)),DATE(YEAR(INDEX($D$5:$D$1000,$S31-4)),MONTH(INDEX($D$5:$D$1000,$S31-4)),1),IF(ISNUMBER(INDEX($E$5:$E$1000,$S31-4)),DATE(YEAR(INDEX($E$5:$E$1000,$S31-4)),MONTH(INDEX($E$5:$E$1000,$S31-4)),1),MesCiclo)),IF(ISNUMBER($D31),DATE(YEAR($D31),MONTH($D31),1),IF(ISNUMBER($E31),DATE(YEAR($E31),MONTH($E31),1),MesCiclo))))</f>
        <v/>
      </c>
      <c r="R31" s="63">
        <f>IF(OR($Q31="",$Q31&lt;&gt;MesCiclo),"",COUNTIF($Q$5:$Q31,MesCiclo))</f>
        <v/>
      </c>
      <c r="S31" s="63">
        <f>IF($T31="","",IF($T31="Macro",ROW(),IFERROR(LOOKUP(2,1/($T$5:$T31="Macro"),ROW($T$5:$T31)),0)))</f>
        <v/>
      </c>
      <c r="T31" s="63">
        <f>IF(NOT((COUNTA($B31:$K31)+COUNTA($O31))&gt;0),"",IF($B31="Subactividad","Sub","Macro"))</f>
        <v/>
      </c>
      <c r="U31" s="63">
        <f>IF($T31="Macro",COUNTIFS($S$5:$S$1000,ROW(),$T$5:$T$1000,"Sub"),"")</f>
        <v/>
      </c>
      <c r="V31" s="63">
        <f>IF($T31="","",IF(ISNUMBER($F31),1,IFERROR(LOOKUP(2,1/($H31:$K31&lt;&gt;""),$H31:$K31),0)))</f>
        <v/>
      </c>
      <c r="W31" s="63">
        <f>IF($T31="","",IF(AND(ISNUMBER($F31),$F31&lt;=IF($Q31=MesCiclo,InicioCiclo,$Q31+MOD(2-WEEKDAY($Q31),7))+6),1,IF(ISNUMBER($H31),$H31,0)))</f>
        <v/>
      </c>
      <c r="X31" s="63">
        <f>IF($T31="","",IF(AND(ISNUMBER($F31),$F31&lt;=IF($Q31=MesCiclo,InicioCiclo,$Q31+MOD(2-WEEKDAY($Q31),7))+13),1,IF(ISNUMBER($I31),$I31,$W31)))</f>
        <v/>
      </c>
      <c r="Y31" s="63">
        <f>IF($T31="","",IF(AND(ISNUMBER($F31),$F31&lt;=IF($Q31=MesCiclo,InicioCiclo,$Q31+MOD(2-WEEKDAY($Q31),7))+20),1,IF(ISNUMBER($J31),$J31,$X31)))</f>
        <v/>
      </c>
      <c r="Z31" s="63">
        <f>IF($T31="","",IF(AND(ISNUMBER($F31),$F31&lt;=IF($Q31=MesCiclo,InicioCiclo,$Q31+MOD(2-WEEKDAY($Q31),7))+27),1,IF(ISNUMBER($K31),$K31,$Y31)))</f>
        <v/>
      </c>
      <c r="AA31" s="63">
        <f>IF($T31="","",IF(AND(ISNUMBER($F31),$F31&lt;=IF($Q31=MesCiclo,InicioCiclo,$Q31+MOD(2-WEEKDAY($Q31),7))+6),1,IF(N($U31)&gt;0,AVERAGEIFS($W$5:$W$1000,$S$5:$S$1000,ROW(),$T$5:$T$1000,"Sub"),$W31)))</f>
        <v/>
      </c>
      <c r="AB31" s="63">
        <f>IF($T31="","",IF(AND(ISNUMBER($F31),$F31&lt;=IF($Q31=MesCiclo,InicioCiclo,$Q31+MOD(2-WEEKDAY($Q31),7))+13),1,IF(N($U31)&gt;0,AVERAGEIFS($X$5:$X$1000,$S$5:$S$1000,ROW(),$T$5:$T$1000,"Sub"),$X31)))</f>
        <v/>
      </c>
      <c r="AC31" s="63">
        <f>IF($T31="","",IF(AND(ISNUMBER($F31),$F31&lt;=IF($Q31=MesCiclo,InicioCiclo,$Q31+MOD(2-WEEKDAY($Q31),7))+20),1,IF(N($U31)&gt;0,AVERAGEIFS($Y$5:$Y$1000,$S$5:$S$1000,ROW(),$T$5:$T$1000,"Sub"),$Y31)))</f>
        <v/>
      </c>
      <c r="AD31" s="63">
        <f>IF($T31="","",IF(AND(ISNUMBER($F31),$F31&lt;=IF($Q31=MesCiclo,InicioCiclo,$Q31+MOD(2-WEEKDAY($Q31),7))+27),1,IF(N($U31)&gt;0,AVERAGEIFS($Z$5:$Z$1000,$S$5:$S$1000,ROW(),$T$5:$T$1000,"Sub"),$Z31)))</f>
        <v/>
      </c>
      <c r="AE31" s="63">
        <f>IF($T31&lt;&gt;"Macro","",IF(COUNTIFS($Q$5:$Q$1000,$Q31,$T$5:$T$1000,"Macro",$G$5:$G$1000,"&gt;0")=0,1/COUNTIFS($Q$5:$Q$1000,$Q31,$T$5:$T$1000,"Macro"),IF(AND(ISNUMBER($G31),N($G31)&gt;0),$G31,SUMIFS($G$5:$G$1000,$Q$5:$Q$1000,$Q31,$T$5:$T$1000,"Macro")/COUNTIFS($Q$5:$Q$1000,$Q31,$T$5:$T$1000,"Macro",$G$5:$G$1000,"&gt;0"))/(COUNTIFS($Q$5:$Q$1000,$Q31,$T$5:$T$1000,"Macro")*SUMIFS($G$5:$G$1000,$Q$5:$Q$1000,$Q31,$T$5:$T$1000,"Macro")/COUNTIFS($Q$5:$Q$1000,$Q31,$T$5:$T$1000,"Macro",$G$5:$G$1000,"&gt;0"))))</f>
        <v/>
      </c>
    </row>
    <row r="32">
      <c r="A32" s="55">
        <f>IF(NOT((COUNTA($B32:$K32)+COUNTA($O32))&gt;0),"",IF($T32="Macro",COUNTIFS($T$5:$T32,"Macro",$Q$5:$Q32,$Q32),IF(N($S32)=0,"?",COUNTIFS(INDEX($T$5:$T$1000,1):INDEX($T$5:$T$1000,$S32-4),"Macro",INDEX($Q$5:$Q$1000,1):INDEX($Q$5:$Q$1000,$S32-4),INDEX($Q$5:$Q$1000,$S32-4))&amp;"."&amp;COUNTIFS($S$5:$S32,$S32,$T$5:$T32,"Sub"))))</f>
        <v/>
      </c>
      <c r="B32" s="56" t="n"/>
      <c r="C32" s="57" t="n"/>
      <c r="D32" s="58" t="n"/>
      <c r="E32" s="58" t="n"/>
      <c r="F32" s="58" t="n"/>
      <c r="G32" s="59" t="n"/>
      <c r="H32" s="59" t="n"/>
      <c r="I32" s="59" t="n"/>
      <c r="J32" s="59" t="n"/>
      <c r="K32" s="59" t="n"/>
      <c r="L32" s="60">
        <f>IF(NOT((COUNTA($B32:$K32)+COUNTA($O32))&gt;0),"",IF(ISNUMBER($F32),1,IF(N($U32)&gt;0,AVERAGEIFS($V$5:$V$1000,$S$5:$S$1000,ROW(),$T$5:$T$1000,"Sub"),$V32)))</f>
        <v/>
      </c>
      <c r="M32" s="55">
        <f>IF($L32="","",IF($L32&gt;=1,"Completado",IF($L32&gt;0,"En curso","Pendiente")))</f>
        <v/>
      </c>
      <c r="N32" s="55">
        <f>IF(NOT((COUNTA($B32:$K32)+COUNTA($O32))&gt;0),"",IF(ISNUMBER($F32),IF(AND(ISNUMBER($E32),$F32&gt;$E32),"Cumplida con "&amp;($F32-$E32)&amp;IF($F32-$E32=1," día"," días")&amp;" de retraso","Cumplida"),IF(N($L32)&gt;=1,"Cumplida",IF(NOT(ISNUMBER($E32)),"Sin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plazo")))))))</f>
        <v/>
      </c>
      <c r="O32" s="57" t="n"/>
      <c r="P32" s="61">
        <f>IF(NOT((COUNTA($B32:$K32)+COUNTA($O32))&gt;0),"",IF((IF($C32="","Falta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",""))="","✔ OK","⚠ "&amp;LEFT(IF($C32="","Falta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",""),LEN(IF($C32="","Falta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",""))-3)))</f>
        <v/>
      </c>
      <c r="Q32" s="62">
        <f>IF(NOT((COUNTA($B32:$K32)+COUNTA($O32))&gt;0),"",IF(AND($T32="Sub",N($S32)&gt;0),IF(ISNUMBER(INDEX($D$5:$D$1000,$S32-4)),DATE(YEAR(INDEX($D$5:$D$1000,$S32-4)),MONTH(INDEX($D$5:$D$1000,$S32-4)),1),IF(ISNUMBER(INDEX($E$5:$E$1000,$S32-4)),DATE(YEAR(INDEX($E$5:$E$1000,$S32-4)),MONTH(INDEX($E$5:$E$1000,$S32-4)),1),MesCiclo)),IF(ISNUMBER($D32),DATE(YEAR($D32),MONTH($D32),1),IF(ISNUMBER($E32),DATE(YEAR($E32),MONTH($E32),1),MesCiclo))))</f>
        <v/>
      </c>
      <c r="R32" s="63">
        <f>IF(OR($Q32="",$Q32&lt;&gt;MesCiclo),"",COUNTIF($Q$5:$Q32,MesCiclo))</f>
        <v/>
      </c>
      <c r="S32" s="63">
        <f>IF($T32="","",IF($T32="Macro",ROW(),IFERROR(LOOKUP(2,1/($T$5:$T32="Macro"),ROW($T$5:$T32)),0)))</f>
        <v/>
      </c>
      <c r="T32" s="63">
        <f>IF(NOT((COUNTA($B32:$K32)+COUNTA($O32))&gt;0),"",IF($B32="Subactividad","Sub","Macro"))</f>
        <v/>
      </c>
      <c r="U32" s="63">
        <f>IF($T32="Macro",COUNTIFS($S$5:$S$1000,ROW(),$T$5:$T$1000,"Sub"),"")</f>
        <v/>
      </c>
      <c r="V32" s="63">
        <f>IF($T32="","",IF(ISNUMBER($F32),1,IFERROR(LOOKUP(2,1/($H32:$K32&lt;&gt;""),$H32:$K32),0)))</f>
        <v/>
      </c>
      <c r="W32" s="63">
        <f>IF($T32="","",IF(AND(ISNUMBER($F32),$F32&lt;=IF($Q32=MesCiclo,InicioCiclo,$Q32+MOD(2-WEEKDAY($Q32),7))+6),1,IF(ISNUMBER($H32),$H32,0)))</f>
        <v/>
      </c>
      <c r="X32" s="63">
        <f>IF($T32="","",IF(AND(ISNUMBER($F32),$F32&lt;=IF($Q32=MesCiclo,InicioCiclo,$Q32+MOD(2-WEEKDAY($Q32),7))+13),1,IF(ISNUMBER($I32),$I32,$W32)))</f>
        <v/>
      </c>
      <c r="Y32" s="63">
        <f>IF($T32="","",IF(AND(ISNUMBER($F32),$F32&lt;=IF($Q32=MesCiclo,InicioCiclo,$Q32+MOD(2-WEEKDAY($Q32),7))+20),1,IF(ISNUMBER($J32),$J32,$X32)))</f>
        <v/>
      </c>
      <c r="Z32" s="63">
        <f>IF($T32="","",IF(AND(ISNUMBER($F32),$F32&lt;=IF($Q32=MesCiclo,InicioCiclo,$Q32+MOD(2-WEEKDAY($Q32),7))+27),1,IF(ISNUMBER($K32),$K32,$Y32)))</f>
        <v/>
      </c>
      <c r="AA32" s="63">
        <f>IF($T32="","",IF(AND(ISNUMBER($F32),$F32&lt;=IF($Q32=MesCiclo,InicioCiclo,$Q32+MOD(2-WEEKDAY($Q32),7))+6),1,IF(N($U32)&gt;0,AVERAGEIFS($W$5:$W$1000,$S$5:$S$1000,ROW(),$T$5:$T$1000,"Sub"),$W32)))</f>
        <v/>
      </c>
      <c r="AB32" s="63">
        <f>IF($T32="","",IF(AND(ISNUMBER($F32),$F32&lt;=IF($Q32=MesCiclo,InicioCiclo,$Q32+MOD(2-WEEKDAY($Q32),7))+13),1,IF(N($U32)&gt;0,AVERAGEIFS($X$5:$X$1000,$S$5:$S$1000,ROW(),$T$5:$T$1000,"Sub"),$X32)))</f>
        <v/>
      </c>
      <c r="AC32" s="63">
        <f>IF($T32="","",IF(AND(ISNUMBER($F32),$F32&lt;=IF($Q32=MesCiclo,InicioCiclo,$Q32+MOD(2-WEEKDAY($Q32),7))+20),1,IF(N($U32)&gt;0,AVERAGEIFS($Y$5:$Y$1000,$S$5:$S$1000,ROW(),$T$5:$T$1000,"Sub"),$Y32)))</f>
        <v/>
      </c>
      <c r="AD32" s="63">
        <f>IF($T32="","",IF(AND(ISNUMBER($F32),$F32&lt;=IF($Q32=MesCiclo,InicioCiclo,$Q32+MOD(2-WEEKDAY($Q32),7))+27),1,IF(N($U32)&gt;0,AVERAGEIFS($Z$5:$Z$1000,$S$5:$S$1000,ROW(),$T$5:$T$1000,"Sub"),$Z32)))</f>
        <v/>
      </c>
      <c r="AE32" s="63">
        <f>IF($T32&lt;&gt;"Macro","",IF(COUNTIFS($Q$5:$Q$1000,$Q32,$T$5:$T$1000,"Macro",$G$5:$G$1000,"&gt;0")=0,1/COUNTIFS($Q$5:$Q$1000,$Q32,$T$5:$T$1000,"Macro"),IF(AND(ISNUMBER($G32),N($G32)&gt;0),$G32,SUMIFS($G$5:$G$1000,$Q$5:$Q$1000,$Q32,$T$5:$T$1000,"Macro")/COUNTIFS($Q$5:$Q$1000,$Q32,$T$5:$T$1000,"Macro",$G$5:$G$1000,"&gt;0"))/(COUNTIFS($Q$5:$Q$1000,$Q32,$T$5:$T$1000,"Macro")*SUMIFS($G$5:$G$1000,$Q$5:$Q$1000,$Q32,$T$5:$T$1000,"Macro")/COUNTIFS($Q$5:$Q$1000,$Q32,$T$5:$T$1000,"Macro",$G$5:$G$1000,"&gt;0"))))</f>
        <v/>
      </c>
    </row>
    <row r="33">
      <c r="A33" s="55">
        <f>IF(NOT((COUNTA($B33:$K33)+COUNTA($O33))&gt;0),"",IF($T33="Macro",COUNTIFS($T$5:$T33,"Macro",$Q$5:$Q33,$Q33),IF(N($S33)=0,"?",COUNTIFS(INDEX($T$5:$T$1000,1):INDEX($T$5:$T$1000,$S33-4),"Macro",INDEX($Q$5:$Q$1000,1):INDEX($Q$5:$Q$1000,$S33-4),INDEX($Q$5:$Q$1000,$S33-4))&amp;"."&amp;COUNTIFS($S$5:$S33,$S33,$T$5:$T33,"Sub"))))</f>
        <v/>
      </c>
      <c r="B33" s="56" t="n"/>
      <c r="C33" s="57" t="n"/>
      <c r="D33" s="58" t="n"/>
      <c r="E33" s="58" t="n"/>
      <c r="F33" s="58" t="n"/>
      <c r="G33" s="59" t="n"/>
      <c r="H33" s="59" t="n"/>
      <c r="I33" s="59" t="n"/>
      <c r="J33" s="59" t="n"/>
      <c r="K33" s="59" t="n"/>
      <c r="L33" s="60">
        <f>IF(NOT((COUNTA($B33:$K33)+COUNTA($O33))&gt;0),"",IF(ISNUMBER($F33),1,IF(N($U33)&gt;0,AVERAGEIFS($V$5:$V$1000,$S$5:$S$1000,ROW(),$T$5:$T$1000,"Sub"),$V33)))</f>
        <v/>
      </c>
      <c r="M33" s="55">
        <f>IF($L33="","",IF($L33&gt;=1,"Completado",IF($L33&gt;0,"En curso","Pendiente")))</f>
        <v/>
      </c>
      <c r="N33" s="55">
        <f>IF(NOT((COUNTA($B33:$K33)+COUNTA($O33))&gt;0),"",IF(ISNUMBER($F33),IF(AND(ISNUMBER($E33),$F33&gt;$E33),"Cumplida con "&amp;($F33-$E33)&amp;IF($F33-$E33=1," día"," días")&amp;" de retraso","Cumplida"),IF(N($L33)&gt;=1,"Cumplida",IF(NOT(ISNUMBER($E33)),"Sin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plazo")))))))</f>
        <v/>
      </c>
      <c r="O33" s="57" t="n"/>
      <c r="P33" s="61">
        <f>IF(NOT((COUNTA($B33:$K33)+COUNTA($O33))&gt;0),"",IF((IF($C33="","Falta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",""))="","✔ OK","⚠ "&amp;LEFT(IF($C33="","Falta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",""),LEN(IF($C33="","Falta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",""))-3)))</f>
        <v/>
      </c>
      <c r="Q33" s="62">
        <f>IF(NOT((COUNTA($B33:$K33)+COUNTA($O33))&gt;0),"",IF(AND($T33="Sub",N($S33)&gt;0),IF(ISNUMBER(INDEX($D$5:$D$1000,$S33-4)),DATE(YEAR(INDEX($D$5:$D$1000,$S33-4)),MONTH(INDEX($D$5:$D$1000,$S33-4)),1),IF(ISNUMBER(INDEX($E$5:$E$1000,$S33-4)),DATE(YEAR(INDEX($E$5:$E$1000,$S33-4)),MONTH(INDEX($E$5:$E$1000,$S33-4)),1),MesCiclo)),IF(ISNUMBER($D33),DATE(YEAR($D33),MONTH($D33),1),IF(ISNUMBER($E33),DATE(YEAR($E33),MONTH($E33),1),MesCiclo))))</f>
        <v/>
      </c>
      <c r="R33" s="63">
        <f>IF(OR($Q33="",$Q33&lt;&gt;MesCiclo),"",COUNTIF($Q$5:$Q33,MesCiclo))</f>
        <v/>
      </c>
      <c r="S33" s="63">
        <f>IF($T33="","",IF($T33="Macro",ROW(),IFERROR(LOOKUP(2,1/($T$5:$T33="Macro"),ROW($T$5:$T33)),0)))</f>
        <v/>
      </c>
      <c r="T33" s="63">
        <f>IF(NOT((COUNTA($B33:$K33)+COUNTA($O33))&gt;0),"",IF($B33="Subactividad","Sub","Macro"))</f>
        <v/>
      </c>
      <c r="U33" s="63">
        <f>IF($T33="Macro",COUNTIFS($S$5:$S$1000,ROW(),$T$5:$T$1000,"Sub"),"")</f>
        <v/>
      </c>
      <c r="V33" s="63">
        <f>IF($T33="","",IF(ISNUMBER($F33),1,IFERROR(LOOKUP(2,1/($H33:$K33&lt;&gt;""),$H33:$K33),0)))</f>
        <v/>
      </c>
      <c r="W33" s="63">
        <f>IF($T33="","",IF(AND(ISNUMBER($F33),$F33&lt;=IF($Q33=MesCiclo,InicioCiclo,$Q33+MOD(2-WEEKDAY($Q33),7))+6),1,IF(ISNUMBER($H33),$H33,0)))</f>
        <v/>
      </c>
      <c r="X33" s="63">
        <f>IF($T33="","",IF(AND(ISNUMBER($F33),$F33&lt;=IF($Q33=MesCiclo,InicioCiclo,$Q33+MOD(2-WEEKDAY($Q33),7))+13),1,IF(ISNUMBER($I33),$I33,$W33)))</f>
        <v/>
      </c>
      <c r="Y33" s="63">
        <f>IF($T33="","",IF(AND(ISNUMBER($F33),$F33&lt;=IF($Q33=MesCiclo,InicioCiclo,$Q33+MOD(2-WEEKDAY($Q33),7))+20),1,IF(ISNUMBER($J33),$J33,$X33)))</f>
        <v/>
      </c>
      <c r="Z33" s="63">
        <f>IF($T33="","",IF(AND(ISNUMBER($F33),$F33&lt;=IF($Q33=MesCiclo,InicioCiclo,$Q33+MOD(2-WEEKDAY($Q33),7))+27),1,IF(ISNUMBER($K33),$K33,$Y33)))</f>
        <v/>
      </c>
      <c r="AA33" s="63">
        <f>IF($T33="","",IF(AND(ISNUMBER($F33),$F33&lt;=IF($Q33=MesCiclo,InicioCiclo,$Q33+MOD(2-WEEKDAY($Q33),7))+6),1,IF(N($U33)&gt;0,AVERAGEIFS($W$5:$W$1000,$S$5:$S$1000,ROW(),$T$5:$T$1000,"Sub"),$W33)))</f>
        <v/>
      </c>
      <c r="AB33" s="63">
        <f>IF($T33="","",IF(AND(ISNUMBER($F33),$F33&lt;=IF($Q33=MesCiclo,InicioCiclo,$Q33+MOD(2-WEEKDAY($Q33),7))+13),1,IF(N($U33)&gt;0,AVERAGEIFS($X$5:$X$1000,$S$5:$S$1000,ROW(),$T$5:$T$1000,"Sub"),$X33)))</f>
        <v/>
      </c>
      <c r="AC33" s="63">
        <f>IF($T33="","",IF(AND(ISNUMBER($F33),$F33&lt;=IF($Q33=MesCiclo,InicioCiclo,$Q33+MOD(2-WEEKDAY($Q33),7))+20),1,IF(N($U33)&gt;0,AVERAGEIFS($Y$5:$Y$1000,$S$5:$S$1000,ROW(),$T$5:$T$1000,"Sub"),$Y33)))</f>
        <v/>
      </c>
      <c r="AD33" s="63">
        <f>IF($T33="","",IF(AND(ISNUMBER($F33),$F33&lt;=IF($Q33=MesCiclo,InicioCiclo,$Q33+MOD(2-WEEKDAY($Q33),7))+27),1,IF(N($U33)&gt;0,AVERAGEIFS($Z$5:$Z$1000,$S$5:$S$1000,ROW(),$T$5:$T$1000,"Sub"),$Z33)))</f>
        <v/>
      </c>
      <c r="AE33" s="63">
        <f>IF($T33&lt;&gt;"Macro","",IF(COUNTIFS($Q$5:$Q$1000,$Q33,$T$5:$T$1000,"Macro",$G$5:$G$1000,"&gt;0")=0,1/COUNTIFS($Q$5:$Q$1000,$Q33,$T$5:$T$1000,"Macro"),IF(AND(ISNUMBER($G33),N($G33)&gt;0),$G33,SUMIFS($G$5:$G$1000,$Q$5:$Q$1000,$Q33,$T$5:$T$1000,"Macro")/COUNTIFS($Q$5:$Q$1000,$Q33,$T$5:$T$1000,"Macro",$G$5:$G$1000,"&gt;0"))/(COUNTIFS($Q$5:$Q$1000,$Q33,$T$5:$T$1000,"Macro")*SUMIFS($G$5:$G$1000,$Q$5:$Q$1000,$Q33,$T$5:$T$1000,"Macro")/COUNTIFS($Q$5:$Q$1000,$Q33,$T$5:$T$1000,"Macro",$G$5:$G$1000,"&gt;0"))))</f>
        <v/>
      </c>
    </row>
    <row r="34">
      <c r="A34" s="55">
        <f>IF(NOT((COUNTA($B34:$K34)+COUNTA($O34))&gt;0),"",IF($T34="Macro",COUNTIFS($T$5:$T34,"Macro",$Q$5:$Q34,$Q34),IF(N($S34)=0,"?",COUNTIFS(INDEX($T$5:$T$1000,1):INDEX($T$5:$T$1000,$S34-4),"Macro",INDEX($Q$5:$Q$1000,1):INDEX($Q$5:$Q$1000,$S34-4),INDEX($Q$5:$Q$1000,$S34-4))&amp;"."&amp;COUNTIFS($S$5:$S34,$S34,$T$5:$T34,"Sub"))))</f>
        <v/>
      </c>
      <c r="B34" s="56" t="n"/>
      <c r="C34" s="57" t="n"/>
      <c r="D34" s="58" t="n"/>
      <c r="E34" s="58" t="n"/>
      <c r="F34" s="58" t="n"/>
      <c r="G34" s="59" t="n"/>
      <c r="H34" s="59" t="n"/>
      <c r="I34" s="59" t="n"/>
      <c r="J34" s="59" t="n"/>
      <c r="K34" s="59" t="n"/>
      <c r="L34" s="60">
        <f>IF(NOT((COUNTA($B34:$K34)+COUNTA($O34))&gt;0),"",IF(ISNUMBER($F34),1,IF(N($U34)&gt;0,AVERAGEIFS($V$5:$V$1000,$S$5:$S$1000,ROW(),$T$5:$T$1000,"Sub"),$V34)))</f>
        <v/>
      </c>
      <c r="M34" s="55">
        <f>IF($L34="","",IF($L34&gt;=1,"Completado",IF($L34&gt;0,"En curso","Pendiente")))</f>
        <v/>
      </c>
      <c r="N34" s="55">
        <f>IF(NOT((COUNTA($B34:$K34)+COUNTA($O34))&gt;0),"",IF(ISNUMBER($F34),IF(AND(ISNUMBER($E34),$F34&gt;$E34),"Cumplida con "&amp;($F34-$E34)&amp;IF($F34-$E34=1," día"," días")&amp;" de retraso","Cumplida"),IF(N($L34)&gt;=1,"Cumplida",IF(NOT(ISNUMBER($E34)),"Sin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plazo")))))))</f>
        <v/>
      </c>
      <c r="O34" s="57" t="n"/>
      <c r="P34" s="61">
        <f>IF(NOT((COUNTA($B34:$K34)+COUNTA($O34))&gt;0),"",IF((IF($C34="","Falta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",""))="","✔ OK","⚠ "&amp;LEFT(IF($C34="","Falta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",""),LEN(IF($C34="","Falta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",""))-3)))</f>
        <v/>
      </c>
      <c r="Q34" s="62">
        <f>IF(NOT((COUNTA($B34:$K34)+COUNTA($O34))&gt;0),"",IF(AND($T34="Sub",N($S34)&gt;0),IF(ISNUMBER(INDEX($D$5:$D$1000,$S34-4)),DATE(YEAR(INDEX($D$5:$D$1000,$S34-4)),MONTH(INDEX($D$5:$D$1000,$S34-4)),1),IF(ISNUMBER(INDEX($E$5:$E$1000,$S34-4)),DATE(YEAR(INDEX($E$5:$E$1000,$S34-4)),MONTH(INDEX($E$5:$E$1000,$S34-4)),1),MesCiclo)),IF(ISNUMBER($D34),DATE(YEAR($D34),MONTH($D34),1),IF(ISNUMBER($E34),DATE(YEAR($E34),MONTH($E34),1),MesCiclo))))</f>
        <v/>
      </c>
      <c r="R34" s="63">
        <f>IF(OR($Q34="",$Q34&lt;&gt;MesCiclo),"",COUNTIF($Q$5:$Q34,MesCiclo))</f>
        <v/>
      </c>
      <c r="S34" s="63">
        <f>IF($T34="","",IF($T34="Macro",ROW(),IFERROR(LOOKUP(2,1/($T$5:$T34="Macro"),ROW($T$5:$T34)),0)))</f>
        <v/>
      </c>
      <c r="T34" s="63">
        <f>IF(NOT((COUNTA($B34:$K34)+COUNTA($O34))&gt;0),"",IF($B34="Subactividad","Sub","Macro"))</f>
        <v/>
      </c>
      <c r="U34" s="63">
        <f>IF($T34="Macro",COUNTIFS($S$5:$S$1000,ROW(),$T$5:$T$1000,"Sub"),"")</f>
        <v/>
      </c>
      <c r="V34" s="63">
        <f>IF($T34="","",IF(ISNUMBER($F34),1,IFERROR(LOOKUP(2,1/($H34:$K34&lt;&gt;""),$H34:$K34),0)))</f>
        <v/>
      </c>
      <c r="W34" s="63">
        <f>IF($T34="","",IF(AND(ISNUMBER($F34),$F34&lt;=IF($Q34=MesCiclo,InicioCiclo,$Q34+MOD(2-WEEKDAY($Q34),7))+6),1,IF(ISNUMBER($H34),$H34,0)))</f>
        <v/>
      </c>
      <c r="X34" s="63">
        <f>IF($T34="","",IF(AND(ISNUMBER($F34),$F34&lt;=IF($Q34=MesCiclo,InicioCiclo,$Q34+MOD(2-WEEKDAY($Q34),7))+13),1,IF(ISNUMBER($I34),$I34,$W34)))</f>
        <v/>
      </c>
      <c r="Y34" s="63">
        <f>IF($T34="","",IF(AND(ISNUMBER($F34),$F34&lt;=IF($Q34=MesCiclo,InicioCiclo,$Q34+MOD(2-WEEKDAY($Q34),7))+20),1,IF(ISNUMBER($J34),$J34,$X34)))</f>
        <v/>
      </c>
      <c r="Z34" s="63">
        <f>IF($T34="","",IF(AND(ISNUMBER($F34),$F34&lt;=IF($Q34=MesCiclo,InicioCiclo,$Q34+MOD(2-WEEKDAY($Q34),7))+27),1,IF(ISNUMBER($K34),$K34,$Y34)))</f>
        <v/>
      </c>
      <c r="AA34" s="63">
        <f>IF($T34="","",IF(AND(ISNUMBER($F34),$F34&lt;=IF($Q34=MesCiclo,InicioCiclo,$Q34+MOD(2-WEEKDAY($Q34),7))+6),1,IF(N($U34)&gt;0,AVERAGEIFS($W$5:$W$1000,$S$5:$S$1000,ROW(),$T$5:$T$1000,"Sub"),$W34)))</f>
        <v/>
      </c>
      <c r="AB34" s="63">
        <f>IF($T34="","",IF(AND(ISNUMBER($F34),$F34&lt;=IF($Q34=MesCiclo,InicioCiclo,$Q34+MOD(2-WEEKDAY($Q34),7))+13),1,IF(N($U34)&gt;0,AVERAGEIFS($X$5:$X$1000,$S$5:$S$1000,ROW(),$T$5:$T$1000,"Sub"),$X34)))</f>
        <v/>
      </c>
      <c r="AC34" s="63">
        <f>IF($T34="","",IF(AND(ISNUMBER($F34),$F34&lt;=IF($Q34=MesCiclo,InicioCiclo,$Q34+MOD(2-WEEKDAY($Q34),7))+20),1,IF(N($U34)&gt;0,AVERAGEIFS($Y$5:$Y$1000,$S$5:$S$1000,ROW(),$T$5:$T$1000,"Sub"),$Y34)))</f>
        <v/>
      </c>
      <c r="AD34" s="63">
        <f>IF($T34="","",IF(AND(ISNUMBER($F34),$F34&lt;=IF($Q34=MesCiclo,InicioCiclo,$Q34+MOD(2-WEEKDAY($Q34),7))+27),1,IF(N($U34)&gt;0,AVERAGEIFS($Z$5:$Z$1000,$S$5:$S$1000,ROW(),$T$5:$T$1000,"Sub"),$Z34)))</f>
        <v/>
      </c>
      <c r="AE34" s="63">
        <f>IF($T34&lt;&gt;"Macro","",IF(COUNTIFS($Q$5:$Q$1000,$Q34,$T$5:$T$1000,"Macro",$G$5:$G$1000,"&gt;0")=0,1/COUNTIFS($Q$5:$Q$1000,$Q34,$T$5:$T$1000,"Macro"),IF(AND(ISNUMBER($G34),N($G34)&gt;0),$G34,SUMIFS($G$5:$G$1000,$Q$5:$Q$1000,$Q34,$T$5:$T$1000,"Macro")/COUNTIFS($Q$5:$Q$1000,$Q34,$T$5:$T$1000,"Macro",$G$5:$G$1000,"&gt;0"))/(COUNTIFS($Q$5:$Q$1000,$Q34,$T$5:$T$1000,"Macro")*SUMIFS($G$5:$G$1000,$Q$5:$Q$1000,$Q34,$T$5:$T$1000,"Macro")/COUNTIFS($Q$5:$Q$1000,$Q34,$T$5:$T$1000,"Macro",$G$5:$G$1000,"&gt;0"))))</f>
        <v/>
      </c>
    </row>
    <row r="35">
      <c r="A35" s="55">
        <f>IF(NOT((COUNTA($B35:$K35)+COUNTA($O35))&gt;0),"",IF($T35="Macro",COUNTIFS($T$5:$T35,"Macro",$Q$5:$Q35,$Q35),IF(N($S35)=0,"?",COUNTIFS(INDEX($T$5:$T$1000,1):INDEX($T$5:$T$1000,$S35-4),"Macro",INDEX($Q$5:$Q$1000,1):INDEX($Q$5:$Q$1000,$S35-4),INDEX($Q$5:$Q$1000,$S35-4))&amp;"."&amp;COUNTIFS($S$5:$S35,$S35,$T$5:$T35,"Sub"))))</f>
        <v/>
      </c>
      <c r="B35" s="56" t="n"/>
      <c r="C35" s="57" t="n"/>
      <c r="D35" s="58" t="n"/>
      <c r="E35" s="58" t="n"/>
      <c r="F35" s="58" t="n"/>
      <c r="G35" s="59" t="n"/>
      <c r="H35" s="59" t="n"/>
      <c r="I35" s="59" t="n"/>
      <c r="J35" s="59" t="n"/>
      <c r="K35" s="59" t="n"/>
      <c r="L35" s="60">
        <f>IF(NOT((COUNTA($B35:$K35)+COUNTA($O35))&gt;0),"",IF(ISNUMBER($F35),1,IF(N($U35)&gt;0,AVERAGEIFS($V$5:$V$1000,$S$5:$S$1000,ROW(),$T$5:$T$1000,"Sub"),$V35)))</f>
        <v/>
      </c>
      <c r="M35" s="55">
        <f>IF($L35="","",IF($L35&gt;=1,"Completado",IF($L35&gt;0,"En curso","Pendiente")))</f>
        <v/>
      </c>
      <c r="N35" s="55">
        <f>IF(NOT((COUNTA($B35:$K35)+COUNTA($O35))&gt;0),"",IF(ISNUMBER($F35),IF(AND(ISNUMBER($E35),$F35&gt;$E35),"Cumplida con "&amp;($F35-$E35)&amp;IF($F35-$E35=1," día"," días")&amp;" de retraso","Cumplida"),IF(N($L35)&gt;=1,"Cumplida",IF(NOT(ISNUMBER($E35)),"Sin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plazo")))))))</f>
        <v/>
      </c>
      <c r="O35" s="57" t="n"/>
      <c r="P35" s="61">
        <f>IF(NOT((COUNTA($B35:$K35)+COUNTA($O35))&gt;0),"",IF((IF($C35="","Falta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",""))="","✔ OK","⚠ "&amp;LEFT(IF($C35="","Falta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",""),LEN(IF($C35="","Falta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",""))-3)))</f>
        <v/>
      </c>
      <c r="Q35" s="62">
        <f>IF(NOT((COUNTA($B35:$K35)+COUNTA($O35))&gt;0),"",IF(AND($T35="Sub",N($S35)&gt;0),IF(ISNUMBER(INDEX($D$5:$D$1000,$S35-4)),DATE(YEAR(INDEX($D$5:$D$1000,$S35-4)),MONTH(INDEX($D$5:$D$1000,$S35-4)),1),IF(ISNUMBER(INDEX($E$5:$E$1000,$S35-4)),DATE(YEAR(INDEX($E$5:$E$1000,$S35-4)),MONTH(INDEX($E$5:$E$1000,$S35-4)),1),MesCiclo)),IF(ISNUMBER($D35),DATE(YEAR($D35),MONTH($D35),1),IF(ISNUMBER($E35),DATE(YEAR($E35),MONTH($E35),1),MesCiclo))))</f>
        <v/>
      </c>
      <c r="R35" s="63">
        <f>IF(OR($Q35="",$Q35&lt;&gt;MesCiclo),"",COUNTIF($Q$5:$Q35,MesCiclo))</f>
        <v/>
      </c>
      <c r="S35" s="63">
        <f>IF($T35="","",IF($T35="Macro",ROW(),IFERROR(LOOKUP(2,1/($T$5:$T35="Macro"),ROW($T$5:$T35)),0)))</f>
        <v/>
      </c>
      <c r="T35" s="63">
        <f>IF(NOT((COUNTA($B35:$K35)+COUNTA($O35))&gt;0),"",IF($B35="Subactividad","Sub","Macro"))</f>
        <v/>
      </c>
      <c r="U35" s="63">
        <f>IF($T35="Macro",COUNTIFS($S$5:$S$1000,ROW(),$T$5:$T$1000,"Sub"),"")</f>
        <v/>
      </c>
      <c r="V35" s="63">
        <f>IF($T35="","",IF(ISNUMBER($F35),1,IFERROR(LOOKUP(2,1/($H35:$K35&lt;&gt;""),$H35:$K35),0)))</f>
        <v/>
      </c>
      <c r="W35" s="63">
        <f>IF($T35="","",IF(AND(ISNUMBER($F35),$F35&lt;=IF($Q35=MesCiclo,InicioCiclo,$Q35+MOD(2-WEEKDAY($Q35),7))+6),1,IF(ISNUMBER($H35),$H35,0)))</f>
        <v/>
      </c>
      <c r="X35" s="63">
        <f>IF($T35="","",IF(AND(ISNUMBER($F35),$F35&lt;=IF($Q35=MesCiclo,InicioCiclo,$Q35+MOD(2-WEEKDAY($Q35),7))+13),1,IF(ISNUMBER($I35),$I35,$W35)))</f>
        <v/>
      </c>
      <c r="Y35" s="63">
        <f>IF($T35="","",IF(AND(ISNUMBER($F35),$F35&lt;=IF($Q35=MesCiclo,InicioCiclo,$Q35+MOD(2-WEEKDAY($Q35),7))+20),1,IF(ISNUMBER($J35),$J35,$X35)))</f>
        <v/>
      </c>
      <c r="Z35" s="63">
        <f>IF($T35="","",IF(AND(ISNUMBER($F35),$F35&lt;=IF($Q35=MesCiclo,InicioCiclo,$Q35+MOD(2-WEEKDAY($Q35),7))+27),1,IF(ISNUMBER($K35),$K35,$Y35)))</f>
        <v/>
      </c>
      <c r="AA35" s="63">
        <f>IF($T35="","",IF(AND(ISNUMBER($F35),$F35&lt;=IF($Q35=MesCiclo,InicioCiclo,$Q35+MOD(2-WEEKDAY($Q35),7))+6),1,IF(N($U35)&gt;0,AVERAGEIFS($W$5:$W$1000,$S$5:$S$1000,ROW(),$T$5:$T$1000,"Sub"),$W35)))</f>
        <v/>
      </c>
      <c r="AB35" s="63">
        <f>IF($T35="","",IF(AND(ISNUMBER($F35),$F35&lt;=IF($Q35=MesCiclo,InicioCiclo,$Q35+MOD(2-WEEKDAY($Q35),7))+13),1,IF(N($U35)&gt;0,AVERAGEIFS($X$5:$X$1000,$S$5:$S$1000,ROW(),$T$5:$T$1000,"Sub"),$X35)))</f>
        <v/>
      </c>
      <c r="AC35" s="63">
        <f>IF($T35="","",IF(AND(ISNUMBER($F35),$F35&lt;=IF($Q35=MesCiclo,InicioCiclo,$Q35+MOD(2-WEEKDAY($Q35),7))+20),1,IF(N($U35)&gt;0,AVERAGEIFS($Y$5:$Y$1000,$S$5:$S$1000,ROW(),$T$5:$T$1000,"Sub"),$Y35)))</f>
        <v/>
      </c>
      <c r="AD35" s="63">
        <f>IF($T35="","",IF(AND(ISNUMBER($F35),$F35&lt;=IF($Q35=MesCiclo,InicioCiclo,$Q35+MOD(2-WEEKDAY($Q35),7))+27),1,IF(N($U35)&gt;0,AVERAGEIFS($Z$5:$Z$1000,$S$5:$S$1000,ROW(),$T$5:$T$1000,"Sub"),$Z35)))</f>
        <v/>
      </c>
      <c r="AE35" s="63">
        <f>IF($T35&lt;&gt;"Macro","",IF(COUNTIFS($Q$5:$Q$1000,$Q35,$T$5:$T$1000,"Macro",$G$5:$G$1000,"&gt;0")=0,1/COUNTIFS($Q$5:$Q$1000,$Q35,$T$5:$T$1000,"Macro"),IF(AND(ISNUMBER($G35),N($G35)&gt;0),$G35,SUMIFS($G$5:$G$1000,$Q$5:$Q$1000,$Q35,$T$5:$T$1000,"Macro")/COUNTIFS($Q$5:$Q$1000,$Q35,$T$5:$T$1000,"Macro",$G$5:$G$1000,"&gt;0"))/(COUNTIFS($Q$5:$Q$1000,$Q35,$T$5:$T$1000,"Macro")*SUMIFS($G$5:$G$1000,$Q$5:$Q$1000,$Q35,$T$5:$T$1000,"Macro")/COUNTIFS($Q$5:$Q$1000,$Q35,$T$5:$T$1000,"Macro",$G$5:$G$1000,"&gt;0"))))</f>
        <v/>
      </c>
    </row>
    <row r="36">
      <c r="A36" s="55">
        <f>IF(NOT((COUNTA($B36:$K36)+COUNTA($O36))&gt;0),"",IF($T36="Macro",COUNTIFS($T$5:$T36,"Macro",$Q$5:$Q36,$Q36),IF(N($S36)=0,"?",COUNTIFS(INDEX($T$5:$T$1000,1):INDEX($T$5:$T$1000,$S36-4),"Macro",INDEX($Q$5:$Q$1000,1):INDEX($Q$5:$Q$1000,$S36-4),INDEX($Q$5:$Q$1000,$S36-4))&amp;"."&amp;COUNTIFS($S$5:$S36,$S36,$T$5:$T36,"Sub"))))</f>
        <v/>
      </c>
      <c r="B36" s="56" t="n"/>
      <c r="C36" s="57" t="n"/>
      <c r="D36" s="58" t="n"/>
      <c r="E36" s="58" t="n"/>
      <c r="F36" s="58" t="n"/>
      <c r="G36" s="59" t="n"/>
      <c r="H36" s="59" t="n"/>
      <c r="I36" s="59" t="n"/>
      <c r="J36" s="59" t="n"/>
      <c r="K36" s="59" t="n"/>
      <c r="L36" s="60">
        <f>IF(NOT((COUNTA($B36:$K36)+COUNTA($O36))&gt;0),"",IF(ISNUMBER($F36),1,IF(N($U36)&gt;0,AVERAGEIFS($V$5:$V$1000,$S$5:$S$1000,ROW(),$T$5:$T$1000,"Sub"),$V36)))</f>
        <v/>
      </c>
      <c r="M36" s="55">
        <f>IF($L36="","",IF($L36&gt;=1,"Completado",IF($L36&gt;0,"En curso","Pendiente")))</f>
        <v/>
      </c>
      <c r="N36" s="55">
        <f>IF(NOT((COUNTA($B36:$K36)+COUNTA($O36))&gt;0),"",IF(ISNUMBER($F36),IF(AND(ISNUMBER($E36),$F36&gt;$E36),"Cumplida con "&amp;($F36-$E36)&amp;IF($F36-$E36=1," día"," días")&amp;" de retraso","Cumplida"),IF(N($L36)&gt;=1,"Cumplida",IF(NOT(ISNUMBER($E36)),"Sin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plazo")))))))</f>
        <v/>
      </c>
      <c r="O36" s="57" t="n"/>
      <c r="P36" s="61">
        <f>IF(NOT((COUNTA($B36:$K36)+COUNTA($O36))&gt;0),"",IF((IF($C36="","Falta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",""))="","✔ OK","⚠ "&amp;LEFT(IF($C36="","Falta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",""),LEN(IF($C36="","Falta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",""))-3)))</f>
        <v/>
      </c>
      <c r="Q36" s="62">
        <f>IF(NOT((COUNTA($B36:$K36)+COUNTA($O36))&gt;0),"",IF(AND($T36="Sub",N($S36)&gt;0),IF(ISNUMBER(INDEX($D$5:$D$1000,$S36-4)),DATE(YEAR(INDEX($D$5:$D$1000,$S36-4)),MONTH(INDEX($D$5:$D$1000,$S36-4)),1),IF(ISNUMBER(INDEX($E$5:$E$1000,$S36-4)),DATE(YEAR(INDEX($E$5:$E$1000,$S36-4)),MONTH(INDEX($E$5:$E$1000,$S36-4)),1),MesCiclo)),IF(ISNUMBER($D36),DATE(YEAR($D36),MONTH($D36),1),IF(ISNUMBER($E36),DATE(YEAR($E36),MONTH($E36),1),MesCiclo))))</f>
        <v/>
      </c>
      <c r="R36" s="63">
        <f>IF(OR($Q36="",$Q36&lt;&gt;MesCiclo),"",COUNTIF($Q$5:$Q36,MesCiclo))</f>
        <v/>
      </c>
      <c r="S36" s="63">
        <f>IF($T36="","",IF($T36="Macro",ROW(),IFERROR(LOOKUP(2,1/($T$5:$T36="Macro"),ROW($T$5:$T36)),0)))</f>
        <v/>
      </c>
      <c r="T36" s="63">
        <f>IF(NOT((COUNTA($B36:$K36)+COUNTA($O36))&gt;0),"",IF($B36="Subactividad","Sub","Macro"))</f>
        <v/>
      </c>
      <c r="U36" s="63">
        <f>IF($T36="Macro",COUNTIFS($S$5:$S$1000,ROW(),$T$5:$T$1000,"Sub"),"")</f>
        <v/>
      </c>
      <c r="V36" s="63">
        <f>IF($T36="","",IF(ISNUMBER($F36),1,IFERROR(LOOKUP(2,1/($H36:$K36&lt;&gt;""),$H36:$K36),0)))</f>
        <v/>
      </c>
      <c r="W36" s="63">
        <f>IF($T36="","",IF(AND(ISNUMBER($F36),$F36&lt;=IF($Q36=MesCiclo,InicioCiclo,$Q36+MOD(2-WEEKDAY($Q36),7))+6),1,IF(ISNUMBER($H36),$H36,0)))</f>
        <v/>
      </c>
      <c r="X36" s="63">
        <f>IF($T36="","",IF(AND(ISNUMBER($F36),$F36&lt;=IF($Q36=MesCiclo,InicioCiclo,$Q36+MOD(2-WEEKDAY($Q36),7))+13),1,IF(ISNUMBER($I36),$I36,$W36)))</f>
        <v/>
      </c>
      <c r="Y36" s="63">
        <f>IF($T36="","",IF(AND(ISNUMBER($F36),$F36&lt;=IF($Q36=MesCiclo,InicioCiclo,$Q36+MOD(2-WEEKDAY($Q36),7))+20),1,IF(ISNUMBER($J36),$J36,$X36)))</f>
        <v/>
      </c>
      <c r="Z36" s="63">
        <f>IF($T36="","",IF(AND(ISNUMBER($F36),$F36&lt;=IF($Q36=MesCiclo,InicioCiclo,$Q36+MOD(2-WEEKDAY($Q36),7))+27),1,IF(ISNUMBER($K36),$K36,$Y36)))</f>
        <v/>
      </c>
      <c r="AA36" s="63">
        <f>IF($T36="","",IF(AND(ISNUMBER($F36),$F36&lt;=IF($Q36=MesCiclo,InicioCiclo,$Q36+MOD(2-WEEKDAY($Q36),7))+6),1,IF(N($U36)&gt;0,AVERAGEIFS($W$5:$W$1000,$S$5:$S$1000,ROW(),$T$5:$T$1000,"Sub"),$W36)))</f>
        <v/>
      </c>
      <c r="AB36" s="63">
        <f>IF($T36="","",IF(AND(ISNUMBER($F36),$F36&lt;=IF($Q36=MesCiclo,InicioCiclo,$Q36+MOD(2-WEEKDAY($Q36),7))+13),1,IF(N($U36)&gt;0,AVERAGEIFS($X$5:$X$1000,$S$5:$S$1000,ROW(),$T$5:$T$1000,"Sub"),$X36)))</f>
        <v/>
      </c>
      <c r="AC36" s="63">
        <f>IF($T36="","",IF(AND(ISNUMBER($F36),$F36&lt;=IF($Q36=MesCiclo,InicioCiclo,$Q36+MOD(2-WEEKDAY($Q36),7))+20),1,IF(N($U36)&gt;0,AVERAGEIFS($Y$5:$Y$1000,$S$5:$S$1000,ROW(),$T$5:$T$1000,"Sub"),$Y36)))</f>
        <v/>
      </c>
      <c r="AD36" s="63">
        <f>IF($T36="","",IF(AND(ISNUMBER($F36),$F36&lt;=IF($Q36=MesCiclo,InicioCiclo,$Q36+MOD(2-WEEKDAY($Q36),7))+27),1,IF(N($U36)&gt;0,AVERAGEIFS($Z$5:$Z$1000,$S$5:$S$1000,ROW(),$T$5:$T$1000,"Sub"),$Z36)))</f>
        <v/>
      </c>
      <c r="AE36" s="63">
        <f>IF($T36&lt;&gt;"Macro","",IF(COUNTIFS($Q$5:$Q$1000,$Q36,$T$5:$T$1000,"Macro",$G$5:$G$1000,"&gt;0")=0,1/COUNTIFS($Q$5:$Q$1000,$Q36,$T$5:$T$1000,"Macro"),IF(AND(ISNUMBER($G36),N($G36)&gt;0),$G36,SUMIFS($G$5:$G$1000,$Q$5:$Q$1000,$Q36,$T$5:$T$1000,"Macro")/COUNTIFS($Q$5:$Q$1000,$Q36,$T$5:$T$1000,"Macro",$G$5:$G$1000,"&gt;0"))/(COUNTIFS($Q$5:$Q$1000,$Q36,$T$5:$T$1000,"Macro")*SUMIFS($G$5:$G$1000,$Q$5:$Q$1000,$Q36,$T$5:$T$1000,"Macro")/COUNTIFS($Q$5:$Q$1000,$Q36,$T$5:$T$1000,"Macro",$G$5:$G$1000,"&gt;0"))))</f>
        <v/>
      </c>
    </row>
    <row r="37">
      <c r="A37" s="55">
        <f>IF(NOT((COUNTA($B37:$K37)+COUNTA($O37))&gt;0),"",IF($T37="Macro",COUNTIFS($T$5:$T37,"Macro",$Q$5:$Q37,$Q37),IF(N($S37)=0,"?",COUNTIFS(INDEX($T$5:$T$1000,1):INDEX($T$5:$T$1000,$S37-4),"Macro",INDEX($Q$5:$Q$1000,1):INDEX($Q$5:$Q$1000,$S37-4),INDEX($Q$5:$Q$1000,$S37-4))&amp;"."&amp;COUNTIFS($S$5:$S37,$S37,$T$5:$T37,"Sub"))))</f>
        <v/>
      </c>
      <c r="B37" s="56" t="n"/>
      <c r="C37" s="57" t="n"/>
      <c r="D37" s="58" t="n"/>
      <c r="E37" s="58" t="n"/>
      <c r="F37" s="58" t="n"/>
      <c r="G37" s="59" t="n"/>
      <c r="H37" s="59" t="n"/>
      <c r="I37" s="59" t="n"/>
      <c r="J37" s="59" t="n"/>
      <c r="K37" s="59" t="n"/>
      <c r="L37" s="60">
        <f>IF(NOT((COUNTA($B37:$K37)+COUNTA($O37))&gt;0),"",IF(ISNUMBER($F37),1,IF(N($U37)&gt;0,AVERAGEIFS($V$5:$V$1000,$S$5:$S$1000,ROW(),$T$5:$T$1000,"Sub"),$V37)))</f>
        <v/>
      </c>
      <c r="M37" s="55">
        <f>IF($L37="","",IF($L37&gt;=1,"Completado",IF($L37&gt;0,"En curso","Pendiente")))</f>
        <v/>
      </c>
      <c r="N37" s="55">
        <f>IF(NOT((COUNTA($B37:$K37)+COUNTA($O37))&gt;0),"",IF(ISNUMBER($F37),IF(AND(ISNUMBER($E37),$F37&gt;$E37),"Cumplida con "&amp;($F37-$E37)&amp;IF($F37-$E37=1," día"," días")&amp;" de retraso","Cumplida"),IF(N($L37)&gt;=1,"Cumplida",IF(NOT(ISNUMBER($E37)),"Sin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plazo")))))))</f>
        <v/>
      </c>
      <c r="O37" s="57" t="n"/>
      <c r="P37" s="61">
        <f>IF(NOT((COUNTA($B37:$K37)+COUNTA($O37))&gt;0),"",IF((IF($C37="","Falta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",""))="","✔ OK","⚠ "&amp;LEFT(IF($C37="","Falta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",""),LEN(IF($C37="","Falta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",""))-3)))</f>
        <v/>
      </c>
      <c r="Q37" s="62">
        <f>IF(NOT((COUNTA($B37:$K37)+COUNTA($O37))&gt;0),"",IF(AND($T37="Sub",N($S37)&gt;0),IF(ISNUMBER(INDEX($D$5:$D$1000,$S37-4)),DATE(YEAR(INDEX($D$5:$D$1000,$S37-4)),MONTH(INDEX($D$5:$D$1000,$S37-4)),1),IF(ISNUMBER(INDEX($E$5:$E$1000,$S37-4)),DATE(YEAR(INDEX($E$5:$E$1000,$S37-4)),MONTH(INDEX($E$5:$E$1000,$S37-4)),1),MesCiclo)),IF(ISNUMBER($D37),DATE(YEAR($D37),MONTH($D37),1),IF(ISNUMBER($E37),DATE(YEAR($E37),MONTH($E37),1),MesCiclo))))</f>
        <v/>
      </c>
      <c r="R37" s="63">
        <f>IF(OR($Q37="",$Q37&lt;&gt;MesCiclo),"",COUNTIF($Q$5:$Q37,MesCiclo))</f>
        <v/>
      </c>
      <c r="S37" s="63">
        <f>IF($T37="","",IF($T37="Macro",ROW(),IFERROR(LOOKUP(2,1/($T$5:$T37="Macro"),ROW($T$5:$T37)),0)))</f>
        <v/>
      </c>
      <c r="T37" s="63">
        <f>IF(NOT((COUNTA($B37:$K37)+COUNTA($O37))&gt;0),"",IF($B37="Subactividad","Sub","Macro"))</f>
        <v/>
      </c>
      <c r="U37" s="63">
        <f>IF($T37="Macro",COUNTIFS($S$5:$S$1000,ROW(),$T$5:$T$1000,"Sub"),"")</f>
        <v/>
      </c>
      <c r="V37" s="63">
        <f>IF($T37="","",IF(ISNUMBER($F37),1,IFERROR(LOOKUP(2,1/($H37:$K37&lt;&gt;""),$H37:$K37),0)))</f>
        <v/>
      </c>
      <c r="W37" s="63">
        <f>IF($T37="","",IF(AND(ISNUMBER($F37),$F37&lt;=IF($Q37=MesCiclo,InicioCiclo,$Q37+MOD(2-WEEKDAY($Q37),7))+6),1,IF(ISNUMBER($H37),$H37,0)))</f>
        <v/>
      </c>
      <c r="X37" s="63">
        <f>IF($T37="","",IF(AND(ISNUMBER($F37),$F37&lt;=IF($Q37=MesCiclo,InicioCiclo,$Q37+MOD(2-WEEKDAY($Q37),7))+13),1,IF(ISNUMBER($I37),$I37,$W37)))</f>
        <v/>
      </c>
      <c r="Y37" s="63">
        <f>IF($T37="","",IF(AND(ISNUMBER($F37),$F37&lt;=IF($Q37=MesCiclo,InicioCiclo,$Q37+MOD(2-WEEKDAY($Q37),7))+20),1,IF(ISNUMBER($J37),$J37,$X37)))</f>
        <v/>
      </c>
      <c r="Z37" s="63">
        <f>IF($T37="","",IF(AND(ISNUMBER($F37),$F37&lt;=IF($Q37=MesCiclo,InicioCiclo,$Q37+MOD(2-WEEKDAY($Q37),7))+27),1,IF(ISNUMBER($K37),$K37,$Y37)))</f>
        <v/>
      </c>
      <c r="AA37" s="63">
        <f>IF($T37="","",IF(AND(ISNUMBER($F37),$F37&lt;=IF($Q37=MesCiclo,InicioCiclo,$Q37+MOD(2-WEEKDAY($Q37),7))+6),1,IF(N($U37)&gt;0,AVERAGEIFS($W$5:$W$1000,$S$5:$S$1000,ROW(),$T$5:$T$1000,"Sub"),$W37)))</f>
        <v/>
      </c>
      <c r="AB37" s="63">
        <f>IF($T37="","",IF(AND(ISNUMBER($F37),$F37&lt;=IF($Q37=MesCiclo,InicioCiclo,$Q37+MOD(2-WEEKDAY($Q37),7))+13),1,IF(N($U37)&gt;0,AVERAGEIFS($X$5:$X$1000,$S$5:$S$1000,ROW(),$T$5:$T$1000,"Sub"),$X37)))</f>
        <v/>
      </c>
      <c r="AC37" s="63">
        <f>IF($T37="","",IF(AND(ISNUMBER($F37),$F37&lt;=IF($Q37=MesCiclo,InicioCiclo,$Q37+MOD(2-WEEKDAY($Q37),7))+20),1,IF(N($U37)&gt;0,AVERAGEIFS($Y$5:$Y$1000,$S$5:$S$1000,ROW(),$T$5:$T$1000,"Sub"),$Y37)))</f>
        <v/>
      </c>
      <c r="AD37" s="63">
        <f>IF($T37="","",IF(AND(ISNUMBER($F37),$F37&lt;=IF($Q37=MesCiclo,InicioCiclo,$Q37+MOD(2-WEEKDAY($Q37),7))+27),1,IF(N($U37)&gt;0,AVERAGEIFS($Z$5:$Z$1000,$S$5:$S$1000,ROW(),$T$5:$T$1000,"Sub"),$Z37)))</f>
        <v/>
      </c>
      <c r="AE37" s="63">
        <f>IF($T37&lt;&gt;"Macro","",IF(COUNTIFS($Q$5:$Q$1000,$Q37,$T$5:$T$1000,"Macro",$G$5:$G$1000,"&gt;0")=0,1/COUNTIFS($Q$5:$Q$1000,$Q37,$T$5:$T$1000,"Macro"),IF(AND(ISNUMBER($G37),N($G37)&gt;0),$G37,SUMIFS($G$5:$G$1000,$Q$5:$Q$1000,$Q37,$T$5:$T$1000,"Macro")/COUNTIFS($Q$5:$Q$1000,$Q37,$T$5:$T$1000,"Macro",$G$5:$G$1000,"&gt;0"))/(COUNTIFS($Q$5:$Q$1000,$Q37,$T$5:$T$1000,"Macro")*SUMIFS($G$5:$G$1000,$Q$5:$Q$1000,$Q37,$T$5:$T$1000,"Macro")/COUNTIFS($Q$5:$Q$1000,$Q37,$T$5:$T$1000,"Macro",$G$5:$G$1000,"&gt;0"))))</f>
        <v/>
      </c>
    </row>
    <row r="38">
      <c r="A38" s="55">
        <f>IF(NOT((COUNTA($B38:$K38)+COUNTA($O38))&gt;0),"",IF($T38="Macro",COUNTIFS($T$5:$T38,"Macro",$Q$5:$Q38,$Q38),IF(N($S38)=0,"?",COUNTIFS(INDEX($T$5:$T$1000,1):INDEX($T$5:$T$1000,$S38-4),"Macro",INDEX($Q$5:$Q$1000,1):INDEX($Q$5:$Q$1000,$S38-4),INDEX($Q$5:$Q$1000,$S38-4))&amp;"."&amp;COUNTIFS($S$5:$S38,$S38,$T$5:$T38,"Sub"))))</f>
        <v/>
      </c>
      <c r="B38" s="56" t="n"/>
      <c r="C38" s="57" t="n"/>
      <c r="D38" s="58" t="n"/>
      <c r="E38" s="58" t="n"/>
      <c r="F38" s="58" t="n"/>
      <c r="G38" s="59" t="n"/>
      <c r="H38" s="59" t="n"/>
      <c r="I38" s="59" t="n"/>
      <c r="J38" s="59" t="n"/>
      <c r="K38" s="59" t="n"/>
      <c r="L38" s="60">
        <f>IF(NOT((COUNTA($B38:$K38)+COUNTA($O38))&gt;0),"",IF(ISNUMBER($F38),1,IF(N($U38)&gt;0,AVERAGEIFS($V$5:$V$1000,$S$5:$S$1000,ROW(),$T$5:$T$1000,"Sub"),$V38)))</f>
        <v/>
      </c>
      <c r="M38" s="55">
        <f>IF($L38="","",IF($L38&gt;=1,"Completado",IF($L38&gt;0,"En curso","Pendiente")))</f>
        <v/>
      </c>
      <c r="N38" s="55">
        <f>IF(NOT((COUNTA($B38:$K38)+COUNTA($O38))&gt;0),"",IF(ISNUMBER($F38),IF(AND(ISNUMBER($E38),$F38&gt;$E38),"Cumplida con "&amp;($F38-$E38)&amp;IF($F38-$E38=1," día"," días")&amp;" de retraso","Cumplida"),IF(N($L38)&gt;=1,"Cumplida",IF(NOT(ISNUMBER($E38)),"Sin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plazo")))))))</f>
        <v/>
      </c>
      <c r="O38" s="57" t="n"/>
      <c r="P38" s="61">
        <f>IF(NOT((COUNTA($B38:$K38)+COUNTA($O38))&gt;0),"",IF((IF($C38="","Falta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",""))="","✔ OK","⚠ "&amp;LEFT(IF($C38="","Falta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",""),LEN(IF($C38="","Falta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",""))-3)))</f>
        <v/>
      </c>
      <c r="Q38" s="62">
        <f>IF(NOT((COUNTA($B38:$K38)+COUNTA($O38))&gt;0),"",IF(AND($T38="Sub",N($S38)&gt;0),IF(ISNUMBER(INDEX($D$5:$D$1000,$S38-4)),DATE(YEAR(INDEX($D$5:$D$1000,$S38-4)),MONTH(INDEX($D$5:$D$1000,$S38-4)),1),IF(ISNUMBER(INDEX($E$5:$E$1000,$S38-4)),DATE(YEAR(INDEX($E$5:$E$1000,$S38-4)),MONTH(INDEX($E$5:$E$1000,$S38-4)),1),MesCiclo)),IF(ISNUMBER($D38),DATE(YEAR($D38),MONTH($D38),1),IF(ISNUMBER($E38),DATE(YEAR($E38),MONTH($E38),1),MesCiclo))))</f>
        <v/>
      </c>
      <c r="R38" s="63">
        <f>IF(OR($Q38="",$Q38&lt;&gt;MesCiclo),"",COUNTIF($Q$5:$Q38,MesCiclo))</f>
        <v/>
      </c>
      <c r="S38" s="63">
        <f>IF($T38="","",IF($T38="Macro",ROW(),IFERROR(LOOKUP(2,1/($T$5:$T38="Macro"),ROW($T$5:$T38)),0)))</f>
        <v/>
      </c>
      <c r="T38" s="63">
        <f>IF(NOT((COUNTA($B38:$K38)+COUNTA($O38))&gt;0),"",IF($B38="Subactividad","Sub","Macro"))</f>
        <v/>
      </c>
      <c r="U38" s="63">
        <f>IF($T38="Macro",COUNTIFS($S$5:$S$1000,ROW(),$T$5:$T$1000,"Sub"),"")</f>
        <v/>
      </c>
      <c r="V38" s="63">
        <f>IF($T38="","",IF(ISNUMBER($F38),1,IFERROR(LOOKUP(2,1/($H38:$K38&lt;&gt;""),$H38:$K38),0)))</f>
        <v/>
      </c>
      <c r="W38" s="63">
        <f>IF($T38="","",IF(AND(ISNUMBER($F38),$F38&lt;=IF($Q38=MesCiclo,InicioCiclo,$Q38+MOD(2-WEEKDAY($Q38),7))+6),1,IF(ISNUMBER($H38),$H38,0)))</f>
        <v/>
      </c>
      <c r="X38" s="63">
        <f>IF($T38="","",IF(AND(ISNUMBER($F38),$F38&lt;=IF($Q38=MesCiclo,InicioCiclo,$Q38+MOD(2-WEEKDAY($Q38),7))+13),1,IF(ISNUMBER($I38),$I38,$W38)))</f>
        <v/>
      </c>
      <c r="Y38" s="63">
        <f>IF($T38="","",IF(AND(ISNUMBER($F38),$F38&lt;=IF($Q38=MesCiclo,InicioCiclo,$Q38+MOD(2-WEEKDAY($Q38),7))+20),1,IF(ISNUMBER($J38),$J38,$X38)))</f>
        <v/>
      </c>
      <c r="Z38" s="63">
        <f>IF($T38="","",IF(AND(ISNUMBER($F38),$F38&lt;=IF($Q38=MesCiclo,InicioCiclo,$Q38+MOD(2-WEEKDAY($Q38),7))+27),1,IF(ISNUMBER($K38),$K38,$Y38)))</f>
        <v/>
      </c>
      <c r="AA38" s="63">
        <f>IF($T38="","",IF(AND(ISNUMBER($F38),$F38&lt;=IF($Q38=MesCiclo,InicioCiclo,$Q38+MOD(2-WEEKDAY($Q38),7))+6),1,IF(N($U38)&gt;0,AVERAGEIFS($W$5:$W$1000,$S$5:$S$1000,ROW(),$T$5:$T$1000,"Sub"),$W38)))</f>
        <v/>
      </c>
      <c r="AB38" s="63">
        <f>IF($T38="","",IF(AND(ISNUMBER($F38),$F38&lt;=IF($Q38=MesCiclo,InicioCiclo,$Q38+MOD(2-WEEKDAY($Q38),7))+13),1,IF(N($U38)&gt;0,AVERAGEIFS($X$5:$X$1000,$S$5:$S$1000,ROW(),$T$5:$T$1000,"Sub"),$X38)))</f>
        <v/>
      </c>
      <c r="AC38" s="63">
        <f>IF($T38="","",IF(AND(ISNUMBER($F38),$F38&lt;=IF($Q38=MesCiclo,InicioCiclo,$Q38+MOD(2-WEEKDAY($Q38),7))+20),1,IF(N($U38)&gt;0,AVERAGEIFS($Y$5:$Y$1000,$S$5:$S$1000,ROW(),$T$5:$T$1000,"Sub"),$Y38)))</f>
        <v/>
      </c>
      <c r="AD38" s="63">
        <f>IF($T38="","",IF(AND(ISNUMBER($F38),$F38&lt;=IF($Q38=MesCiclo,InicioCiclo,$Q38+MOD(2-WEEKDAY($Q38),7))+27),1,IF(N($U38)&gt;0,AVERAGEIFS($Z$5:$Z$1000,$S$5:$S$1000,ROW(),$T$5:$T$1000,"Sub"),$Z38)))</f>
        <v/>
      </c>
      <c r="AE38" s="63">
        <f>IF($T38&lt;&gt;"Macro","",IF(COUNTIFS($Q$5:$Q$1000,$Q38,$T$5:$T$1000,"Macro",$G$5:$G$1000,"&gt;0")=0,1/COUNTIFS($Q$5:$Q$1000,$Q38,$T$5:$T$1000,"Macro"),IF(AND(ISNUMBER($G38),N($G38)&gt;0),$G38,SUMIFS($G$5:$G$1000,$Q$5:$Q$1000,$Q38,$T$5:$T$1000,"Macro")/COUNTIFS($Q$5:$Q$1000,$Q38,$T$5:$T$1000,"Macro",$G$5:$G$1000,"&gt;0"))/(COUNTIFS($Q$5:$Q$1000,$Q38,$T$5:$T$1000,"Macro")*SUMIFS($G$5:$G$1000,$Q$5:$Q$1000,$Q38,$T$5:$T$1000,"Macro")/COUNTIFS($Q$5:$Q$1000,$Q38,$T$5:$T$1000,"Macro",$G$5:$G$1000,"&gt;0"))))</f>
        <v/>
      </c>
    </row>
    <row r="39">
      <c r="A39" s="55">
        <f>IF(NOT((COUNTA($B39:$K39)+COUNTA($O39))&gt;0),"",IF($T39="Macro",COUNTIFS($T$5:$T39,"Macro",$Q$5:$Q39,$Q39),IF(N($S39)=0,"?",COUNTIFS(INDEX($T$5:$T$1000,1):INDEX($T$5:$T$1000,$S39-4),"Macro",INDEX($Q$5:$Q$1000,1):INDEX($Q$5:$Q$1000,$S39-4),INDEX($Q$5:$Q$1000,$S39-4))&amp;"."&amp;COUNTIFS($S$5:$S39,$S39,$T$5:$T39,"Sub"))))</f>
        <v/>
      </c>
      <c r="B39" s="56" t="n"/>
      <c r="C39" s="57" t="n"/>
      <c r="D39" s="58" t="n"/>
      <c r="E39" s="58" t="n"/>
      <c r="F39" s="58" t="n"/>
      <c r="G39" s="59" t="n"/>
      <c r="H39" s="59" t="n"/>
      <c r="I39" s="59" t="n"/>
      <c r="J39" s="59" t="n"/>
      <c r="K39" s="59" t="n"/>
      <c r="L39" s="60">
        <f>IF(NOT((COUNTA($B39:$K39)+COUNTA($O39))&gt;0),"",IF(ISNUMBER($F39),1,IF(N($U39)&gt;0,AVERAGEIFS($V$5:$V$1000,$S$5:$S$1000,ROW(),$T$5:$T$1000,"Sub"),$V39)))</f>
        <v/>
      </c>
      <c r="M39" s="55">
        <f>IF($L39="","",IF($L39&gt;=1,"Completado",IF($L39&gt;0,"En curso","Pendiente")))</f>
        <v/>
      </c>
      <c r="N39" s="55">
        <f>IF(NOT((COUNTA($B39:$K39)+COUNTA($O39))&gt;0),"",IF(ISNUMBER($F39),IF(AND(ISNUMBER($E39),$F39&gt;$E39),"Cumplida con "&amp;($F39-$E39)&amp;IF($F39-$E39=1," día"," días")&amp;" de retraso","Cumplida"),IF(N($L39)&gt;=1,"Cumplida",IF(NOT(ISNUMBER($E39)),"Sin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plazo")))))))</f>
        <v/>
      </c>
      <c r="O39" s="57" t="n"/>
      <c r="P39" s="61">
        <f>IF(NOT((COUNTA($B39:$K39)+COUNTA($O39))&gt;0),"",IF((IF($C39="","Falta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",""))="","✔ OK","⚠ "&amp;LEFT(IF($C39="","Falta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",""),LEN(IF($C39="","Falta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",""))-3)))</f>
        <v/>
      </c>
      <c r="Q39" s="62">
        <f>IF(NOT((COUNTA($B39:$K39)+COUNTA($O39))&gt;0),"",IF(AND($T39="Sub",N($S39)&gt;0),IF(ISNUMBER(INDEX($D$5:$D$1000,$S39-4)),DATE(YEAR(INDEX($D$5:$D$1000,$S39-4)),MONTH(INDEX($D$5:$D$1000,$S39-4)),1),IF(ISNUMBER(INDEX($E$5:$E$1000,$S39-4)),DATE(YEAR(INDEX($E$5:$E$1000,$S39-4)),MONTH(INDEX($E$5:$E$1000,$S39-4)),1),MesCiclo)),IF(ISNUMBER($D39),DATE(YEAR($D39),MONTH($D39),1),IF(ISNUMBER($E39),DATE(YEAR($E39),MONTH($E39),1),MesCiclo))))</f>
        <v/>
      </c>
      <c r="R39" s="63">
        <f>IF(OR($Q39="",$Q39&lt;&gt;MesCiclo),"",COUNTIF($Q$5:$Q39,MesCiclo))</f>
        <v/>
      </c>
      <c r="S39" s="63">
        <f>IF($T39="","",IF($T39="Macro",ROW(),IFERROR(LOOKUP(2,1/($T$5:$T39="Macro"),ROW($T$5:$T39)),0)))</f>
        <v/>
      </c>
      <c r="T39" s="63">
        <f>IF(NOT((COUNTA($B39:$K39)+COUNTA($O39))&gt;0),"",IF($B39="Subactividad","Sub","Macro"))</f>
        <v/>
      </c>
      <c r="U39" s="63">
        <f>IF($T39="Macro",COUNTIFS($S$5:$S$1000,ROW(),$T$5:$T$1000,"Sub"),"")</f>
        <v/>
      </c>
      <c r="V39" s="63">
        <f>IF($T39="","",IF(ISNUMBER($F39),1,IFERROR(LOOKUP(2,1/($H39:$K39&lt;&gt;""),$H39:$K39),0)))</f>
        <v/>
      </c>
      <c r="W39" s="63">
        <f>IF($T39="","",IF(AND(ISNUMBER($F39),$F39&lt;=IF($Q39=MesCiclo,InicioCiclo,$Q39+MOD(2-WEEKDAY($Q39),7))+6),1,IF(ISNUMBER($H39),$H39,0)))</f>
        <v/>
      </c>
      <c r="X39" s="63">
        <f>IF($T39="","",IF(AND(ISNUMBER($F39),$F39&lt;=IF($Q39=MesCiclo,InicioCiclo,$Q39+MOD(2-WEEKDAY($Q39),7))+13),1,IF(ISNUMBER($I39),$I39,$W39)))</f>
        <v/>
      </c>
      <c r="Y39" s="63">
        <f>IF($T39="","",IF(AND(ISNUMBER($F39),$F39&lt;=IF($Q39=MesCiclo,InicioCiclo,$Q39+MOD(2-WEEKDAY($Q39),7))+20),1,IF(ISNUMBER($J39),$J39,$X39)))</f>
        <v/>
      </c>
      <c r="Z39" s="63">
        <f>IF($T39="","",IF(AND(ISNUMBER($F39),$F39&lt;=IF($Q39=MesCiclo,InicioCiclo,$Q39+MOD(2-WEEKDAY($Q39),7))+27),1,IF(ISNUMBER($K39),$K39,$Y39)))</f>
        <v/>
      </c>
      <c r="AA39" s="63">
        <f>IF($T39="","",IF(AND(ISNUMBER($F39),$F39&lt;=IF($Q39=MesCiclo,InicioCiclo,$Q39+MOD(2-WEEKDAY($Q39),7))+6),1,IF(N($U39)&gt;0,AVERAGEIFS($W$5:$W$1000,$S$5:$S$1000,ROW(),$T$5:$T$1000,"Sub"),$W39)))</f>
        <v/>
      </c>
      <c r="AB39" s="63">
        <f>IF($T39="","",IF(AND(ISNUMBER($F39),$F39&lt;=IF($Q39=MesCiclo,InicioCiclo,$Q39+MOD(2-WEEKDAY($Q39),7))+13),1,IF(N($U39)&gt;0,AVERAGEIFS($X$5:$X$1000,$S$5:$S$1000,ROW(),$T$5:$T$1000,"Sub"),$X39)))</f>
        <v/>
      </c>
      <c r="AC39" s="63">
        <f>IF($T39="","",IF(AND(ISNUMBER($F39),$F39&lt;=IF($Q39=MesCiclo,InicioCiclo,$Q39+MOD(2-WEEKDAY($Q39),7))+20),1,IF(N($U39)&gt;0,AVERAGEIFS($Y$5:$Y$1000,$S$5:$S$1000,ROW(),$T$5:$T$1000,"Sub"),$Y39)))</f>
        <v/>
      </c>
      <c r="AD39" s="63">
        <f>IF($T39="","",IF(AND(ISNUMBER($F39),$F39&lt;=IF($Q39=MesCiclo,InicioCiclo,$Q39+MOD(2-WEEKDAY($Q39),7))+27),1,IF(N($U39)&gt;0,AVERAGEIFS($Z$5:$Z$1000,$S$5:$S$1000,ROW(),$T$5:$T$1000,"Sub"),$Z39)))</f>
        <v/>
      </c>
      <c r="AE39" s="63">
        <f>IF($T39&lt;&gt;"Macro","",IF(COUNTIFS($Q$5:$Q$1000,$Q39,$T$5:$T$1000,"Macro",$G$5:$G$1000,"&gt;0")=0,1/COUNTIFS($Q$5:$Q$1000,$Q39,$T$5:$T$1000,"Macro"),IF(AND(ISNUMBER($G39),N($G39)&gt;0),$G39,SUMIFS($G$5:$G$1000,$Q$5:$Q$1000,$Q39,$T$5:$T$1000,"Macro")/COUNTIFS($Q$5:$Q$1000,$Q39,$T$5:$T$1000,"Macro",$G$5:$G$1000,"&gt;0"))/(COUNTIFS($Q$5:$Q$1000,$Q39,$T$5:$T$1000,"Macro")*SUMIFS($G$5:$G$1000,$Q$5:$Q$1000,$Q39,$T$5:$T$1000,"Macro")/COUNTIFS($Q$5:$Q$1000,$Q39,$T$5:$T$1000,"Macro",$G$5:$G$1000,"&gt;0"))))</f>
        <v/>
      </c>
    </row>
    <row r="40">
      <c r="A40" s="55">
        <f>IF(NOT((COUNTA($B40:$K40)+COUNTA($O40))&gt;0),"",IF($T40="Macro",COUNTIFS($T$5:$T40,"Macro",$Q$5:$Q40,$Q40),IF(N($S40)=0,"?",COUNTIFS(INDEX($T$5:$T$1000,1):INDEX($T$5:$T$1000,$S40-4),"Macro",INDEX($Q$5:$Q$1000,1):INDEX($Q$5:$Q$1000,$S40-4),INDEX($Q$5:$Q$1000,$S40-4))&amp;"."&amp;COUNTIFS($S$5:$S40,$S40,$T$5:$T40,"Sub"))))</f>
        <v/>
      </c>
      <c r="B40" s="56" t="n"/>
      <c r="C40" s="57" t="n"/>
      <c r="D40" s="58" t="n"/>
      <c r="E40" s="58" t="n"/>
      <c r="F40" s="58" t="n"/>
      <c r="G40" s="59" t="n"/>
      <c r="H40" s="59" t="n"/>
      <c r="I40" s="59" t="n"/>
      <c r="J40" s="59" t="n"/>
      <c r="K40" s="59" t="n"/>
      <c r="L40" s="60">
        <f>IF(NOT((COUNTA($B40:$K40)+COUNTA($O40))&gt;0),"",IF(ISNUMBER($F40),1,IF(N($U40)&gt;0,AVERAGEIFS($V$5:$V$1000,$S$5:$S$1000,ROW(),$T$5:$T$1000,"Sub"),$V40)))</f>
        <v/>
      </c>
      <c r="M40" s="55">
        <f>IF($L40="","",IF($L40&gt;=1,"Completado",IF($L40&gt;0,"En curso","Pendiente")))</f>
        <v/>
      </c>
      <c r="N40" s="55">
        <f>IF(NOT((COUNTA($B40:$K40)+COUNTA($O40))&gt;0),"",IF(ISNUMBER($F40),IF(AND(ISNUMBER($E40),$F40&gt;$E40),"Cumplida con "&amp;($F40-$E40)&amp;IF($F40-$E40=1," día"," días")&amp;" de retraso","Cumplida"),IF(N($L40)&gt;=1,"Cumplida",IF(NOT(ISNUMBER($E40)),"Sin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plazo")))))))</f>
        <v/>
      </c>
      <c r="O40" s="57" t="n"/>
      <c r="P40" s="61">
        <f>IF(NOT((COUNTA($B40:$K40)+COUNTA($O40))&gt;0),"",IF((IF($C40="","Falta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",""))="","✔ OK","⚠ "&amp;LEFT(IF($C40="","Falta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",""),LEN(IF($C40="","Falta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",""))-3)))</f>
        <v/>
      </c>
      <c r="Q40" s="62">
        <f>IF(NOT((COUNTA($B40:$K40)+COUNTA($O40))&gt;0),"",IF(AND($T40="Sub",N($S40)&gt;0),IF(ISNUMBER(INDEX($D$5:$D$1000,$S40-4)),DATE(YEAR(INDEX($D$5:$D$1000,$S40-4)),MONTH(INDEX($D$5:$D$1000,$S40-4)),1),IF(ISNUMBER(INDEX($E$5:$E$1000,$S40-4)),DATE(YEAR(INDEX($E$5:$E$1000,$S40-4)),MONTH(INDEX($E$5:$E$1000,$S40-4)),1),MesCiclo)),IF(ISNUMBER($D40),DATE(YEAR($D40),MONTH($D40),1),IF(ISNUMBER($E40),DATE(YEAR($E40),MONTH($E40),1),MesCiclo))))</f>
        <v/>
      </c>
      <c r="R40" s="63">
        <f>IF(OR($Q40="",$Q40&lt;&gt;MesCiclo),"",COUNTIF($Q$5:$Q40,MesCiclo))</f>
        <v/>
      </c>
      <c r="S40" s="63">
        <f>IF($T40="","",IF($T40="Macro",ROW(),IFERROR(LOOKUP(2,1/($T$5:$T40="Macro"),ROW($T$5:$T40)),0)))</f>
        <v/>
      </c>
      <c r="T40" s="63">
        <f>IF(NOT((COUNTA($B40:$K40)+COUNTA($O40))&gt;0),"",IF($B40="Subactividad","Sub","Macro"))</f>
        <v/>
      </c>
      <c r="U40" s="63">
        <f>IF($T40="Macro",COUNTIFS($S$5:$S$1000,ROW(),$T$5:$T$1000,"Sub"),"")</f>
        <v/>
      </c>
      <c r="V40" s="63">
        <f>IF($T40="","",IF(ISNUMBER($F40),1,IFERROR(LOOKUP(2,1/($H40:$K40&lt;&gt;""),$H40:$K40),0)))</f>
        <v/>
      </c>
      <c r="W40" s="63">
        <f>IF($T40="","",IF(AND(ISNUMBER($F40),$F40&lt;=IF($Q40=MesCiclo,InicioCiclo,$Q40+MOD(2-WEEKDAY($Q40),7))+6),1,IF(ISNUMBER($H40),$H40,0)))</f>
        <v/>
      </c>
      <c r="X40" s="63">
        <f>IF($T40="","",IF(AND(ISNUMBER($F40),$F40&lt;=IF($Q40=MesCiclo,InicioCiclo,$Q40+MOD(2-WEEKDAY($Q40),7))+13),1,IF(ISNUMBER($I40),$I40,$W40)))</f>
        <v/>
      </c>
      <c r="Y40" s="63">
        <f>IF($T40="","",IF(AND(ISNUMBER($F40),$F40&lt;=IF($Q40=MesCiclo,InicioCiclo,$Q40+MOD(2-WEEKDAY($Q40),7))+20),1,IF(ISNUMBER($J40),$J40,$X40)))</f>
        <v/>
      </c>
      <c r="Z40" s="63">
        <f>IF($T40="","",IF(AND(ISNUMBER($F40),$F40&lt;=IF($Q40=MesCiclo,InicioCiclo,$Q40+MOD(2-WEEKDAY($Q40),7))+27),1,IF(ISNUMBER($K40),$K40,$Y40)))</f>
        <v/>
      </c>
      <c r="AA40" s="63">
        <f>IF($T40="","",IF(AND(ISNUMBER($F40),$F40&lt;=IF($Q40=MesCiclo,InicioCiclo,$Q40+MOD(2-WEEKDAY($Q40),7))+6),1,IF(N($U40)&gt;0,AVERAGEIFS($W$5:$W$1000,$S$5:$S$1000,ROW(),$T$5:$T$1000,"Sub"),$W40)))</f>
        <v/>
      </c>
      <c r="AB40" s="63">
        <f>IF($T40="","",IF(AND(ISNUMBER($F40),$F40&lt;=IF($Q40=MesCiclo,InicioCiclo,$Q40+MOD(2-WEEKDAY($Q40),7))+13),1,IF(N($U40)&gt;0,AVERAGEIFS($X$5:$X$1000,$S$5:$S$1000,ROW(),$T$5:$T$1000,"Sub"),$X40)))</f>
        <v/>
      </c>
      <c r="AC40" s="63">
        <f>IF($T40="","",IF(AND(ISNUMBER($F40),$F40&lt;=IF($Q40=MesCiclo,InicioCiclo,$Q40+MOD(2-WEEKDAY($Q40),7))+20),1,IF(N($U40)&gt;0,AVERAGEIFS($Y$5:$Y$1000,$S$5:$S$1000,ROW(),$T$5:$T$1000,"Sub"),$Y40)))</f>
        <v/>
      </c>
      <c r="AD40" s="63">
        <f>IF($T40="","",IF(AND(ISNUMBER($F40),$F40&lt;=IF($Q40=MesCiclo,InicioCiclo,$Q40+MOD(2-WEEKDAY($Q40),7))+27),1,IF(N($U40)&gt;0,AVERAGEIFS($Z$5:$Z$1000,$S$5:$S$1000,ROW(),$T$5:$T$1000,"Sub"),$Z40)))</f>
        <v/>
      </c>
      <c r="AE40" s="63">
        <f>IF($T40&lt;&gt;"Macro","",IF(COUNTIFS($Q$5:$Q$1000,$Q40,$T$5:$T$1000,"Macro",$G$5:$G$1000,"&gt;0")=0,1/COUNTIFS($Q$5:$Q$1000,$Q40,$T$5:$T$1000,"Macro"),IF(AND(ISNUMBER($G40),N($G40)&gt;0),$G40,SUMIFS($G$5:$G$1000,$Q$5:$Q$1000,$Q40,$T$5:$T$1000,"Macro")/COUNTIFS($Q$5:$Q$1000,$Q40,$T$5:$T$1000,"Macro",$G$5:$G$1000,"&gt;0"))/(COUNTIFS($Q$5:$Q$1000,$Q40,$T$5:$T$1000,"Macro")*SUMIFS($G$5:$G$1000,$Q$5:$Q$1000,$Q40,$T$5:$T$1000,"Macro")/COUNTIFS($Q$5:$Q$1000,$Q40,$T$5:$T$1000,"Macro",$G$5:$G$1000,"&gt;0"))))</f>
        <v/>
      </c>
    </row>
    <row r="41">
      <c r="A41" s="55">
        <f>IF(NOT((COUNTA($B41:$K41)+COUNTA($O41))&gt;0),"",IF($T41="Macro",COUNTIFS($T$5:$T41,"Macro",$Q$5:$Q41,$Q41),IF(N($S41)=0,"?",COUNTIFS(INDEX($T$5:$T$1000,1):INDEX($T$5:$T$1000,$S41-4),"Macro",INDEX($Q$5:$Q$1000,1):INDEX($Q$5:$Q$1000,$S41-4),INDEX($Q$5:$Q$1000,$S41-4))&amp;"."&amp;COUNTIFS($S$5:$S41,$S41,$T$5:$T41,"Sub"))))</f>
        <v/>
      </c>
      <c r="B41" s="56" t="n"/>
      <c r="C41" s="57" t="n"/>
      <c r="D41" s="58" t="n"/>
      <c r="E41" s="58" t="n"/>
      <c r="F41" s="58" t="n"/>
      <c r="G41" s="59" t="n"/>
      <c r="H41" s="59" t="n"/>
      <c r="I41" s="59" t="n"/>
      <c r="J41" s="59" t="n"/>
      <c r="K41" s="59" t="n"/>
      <c r="L41" s="60">
        <f>IF(NOT((COUNTA($B41:$K41)+COUNTA($O41))&gt;0),"",IF(ISNUMBER($F41),1,IF(N($U41)&gt;0,AVERAGEIFS($V$5:$V$1000,$S$5:$S$1000,ROW(),$T$5:$T$1000,"Sub"),$V41)))</f>
        <v/>
      </c>
      <c r="M41" s="55">
        <f>IF($L41="","",IF($L41&gt;=1,"Completado",IF($L41&gt;0,"En curso","Pendiente")))</f>
        <v/>
      </c>
      <c r="N41" s="55">
        <f>IF(NOT((COUNTA($B41:$K41)+COUNTA($O41))&gt;0),"",IF(ISNUMBER($F41),IF(AND(ISNUMBER($E41),$F41&gt;$E41),"Cumplida con "&amp;($F41-$E41)&amp;IF($F41-$E41=1," día"," días")&amp;" de retraso","Cumplida"),IF(N($L41)&gt;=1,"Cumplida",IF(NOT(ISNUMBER($E41)),"Sin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plazo")))))))</f>
        <v/>
      </c>
      <c r="O41" s="57" t="n"/>
      <c r="P41" s="61">
        <f>IF(NOT((COUNTA($B41:$K41)+COUNTA($O41))&gt;0),"",IF((IF($C41="","Falta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",""))="","✔ OK","⚠ "&amp;LEFT(IF($C41="","Falta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",""),LEN(IF($C41="","Falta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",""))-3)))</f>
        <v/>
      </c>
      <c r="Q41" s="62">
        <f>IF(NOT((COUNTA($B41:$K41)+COUNTA($O41))&gt;0),"",IF(AND($T41="Sub",N($S41)&gt;0),IF(ISNUMBER(INDEX($D$5:$D$1000,$S41-4)),DATE(YEAR(INDEX($D$5:$D$1000,$S41-4)),MONTH(INDEX($D$5:$D$1000,$S41-4)),1),IF(ISNUMBER(INDEX($E$5:$E$1000,$S41-4)),DATE(YEAR(INDEX($E$5:$E$1000,$S41-4)),MONTH(INDEX($E$5:$E$1000,$S41-4)),1),MesCiclo)),IF(ISNUMBER($D41),DATE(YEAR($D41),MONTH($D41),1),IF(ISNUMBER($E41),DATE(YEAR($E41),MONTH($E41),1),MesCiclo))))</f>
        <v/>
      </c>
      <c r="R41" s="63">
        <f>IF(OR($Q41="",$Q41&lt;&gt;MesCiclo),"",COUNTIF($Q$5:$Q41,MesCiclo))</f>
        <v/>
      </c>
      <c r="S41" s="63">
        <f>IF($T41="","",IF($T41="Macro",ROW(),IFERROR(LOOKUP(2,1/($T$5:$T41="Macro"),ROW($T$5:$T41)),0)))</f>
        <v/>
      </c>
      <c r="T41" s="63">
        <f>IF(NOT((COUNTA($B41:$K41)+COUNTA($O41))&gt;0),"",IF($B41="Subactividad","Sub","Macro"))</f>
        <v/>
      </c>
      <c r="U41" s="63">
        <f>IF($T41="Macro",COUNTIFS($S$5:$S$1000,ROW(),$T$5:$T$1000,"Sub"),"")</f>
        <v/>
      </c>
      <c r="V41" s="63">
        <f>IF($T41="","",IF(ISNUMBER($F41),1,IFERROR(LOOKUP(2,1/($H41:$K41&lt;&gt;""),$H41:$K41),0)))</f>
        <v/>
      </c>
      <c r="W41" s="63">
        <f>IF($T41="","",IF(AND(ISNUMBER($F41),$F41&lt;=IF($Q41=MesCiclo,InicioCiclo,$Q41+MOD(2-WEEKDAY($Q41),7))+6),1,IF(ISNUMBER($H41),$H41,0)))</f>
        <v/>
      </c>
      <c r="X41" s="63">
        <f>IF($T41="","",IF(AND(ISNUMBER($F41),$F41&lt;=IF($Q41=MesCiclo,InicioCiclo,$Q41+MOD(2-WEEKDAY($Q41),7))+13),1,IF(ISNUMBER($I41),$I41,$W41)))</f>
        <v/>
      </c>
      <c r="Y41" s="63">
        <f>IF($T41="","",IF(AND(ISNUMBER($F41),$F41&lt;=IF($Q41=MesCiclo,InicioCiclo,$Q41+MOD(2-WEEKDAY($Q41),7))+20),1,IF(ISNUMBER($J41),$J41,$X41)))</f>
        <v/>
      </c>
      <c r="Z41" s="63">
        <f>IF($T41="","",IF(AND(ISNUMBER($F41),$F41&lt;=IF($Q41=MesCiclo,InicioCiclo,$Q41+MOD(2-WEEKDAY($Q41),7))+27),1,IF(ISNUMBER($K41),$K41,$Y41)))</f>
        <v/>
      </c>
      <c r="AA41" s="63">
        <f>IF($T41="","",IF(AND(ISNUMBER($F41),$F41&lt;=IF($Q41=MesCiclo,InicioCiclo,$Q41+MOD(2-WEEKDAY($Q41),7))+6),1,IF(N($U41)&gt;0,AVERAGEIFS($W$5:$W$1000,$S$5:$S$1000,ROW(),$T$5:$T$1000,"Sub"),$W41)))</f>
        <v/>
      </c>
      <c r="AB41" s="63">
        <f>IF($T41="","",IF(AND(ISNUMBER($F41),$F41&lt;=IF($Q41=MesCiclo,InicioCiclo,$Q41+MOD(2-WEEKDAY($Q41),7))+13),1,IF(N($U41)&gt;0,AVERAGEIFS($X$5:$X$1000,$S$5:$S$1000,ROW(),$T$5:$T$1000,"Sub"),$X41)))</f>
        <v/>
      </c>
      <c r="AC41" s="63">
        <f>IF($T41="","",IF(AND(ISNUMBER($F41),$F41&lt;=IF($Q41=MesCiclo,InicioCiclo,$Q41+MOD(2-WEEKDAY($Q41),7))+20),1,IF(N($U41)&gt;0,AVERAGEIFS($Y$5:$Y$1000,$S$5:$S$1000,ROW(),$T$5:$T$1000,"Sub"),$Y41)))</f>
        <v/>
      </c>
      <c r="AD41" s="63">
        <f>IF($T41="","",IF(AND(ISNUMBER($F41),$F41&lt;=IF($Q41=MesCiclo,InicioCiclo,$Q41+MOD(2-WEEKDAY($Q41),7))+27),1,IF(N($U41)&gt;0,AVERAGEIFS($Z$5:$Z$1000,$S$5:$S$1000,ROW(),$T$5:$T$1000,"Sub"),$Z41)))</f>
        <v/>
      </c>
      <c r="AE41" s="63">
        <f>IF($T41&lt;&gt;"Macro","",IF(COUNTIFS($Q$5:$Q$1000,$Q41,$T$5:$T$1000,"Macro",$G$5:$G$1000,"&gt;0")=0,1/COUNTIFS($Q$5:$Q$1000,$Q41,$T$5:$T$1000,"Macro"),IF(AND(ISNUMBER($G41),N($G41)&gt;0),$G41,SUMIFS($G$5:$G$1000,$Q$5:$Q$1000,$Q41,$T$5:$T$1000,"Macro")/COUNTIFS($Q$5:$Q$1000,$Q41,$T$5:$T$1000,"Macro",$G$5:$G$1000,"&gt;0"))/(COUNTIFS($Q$5:$Q$1000,$Q41,$T$5:$T$1000,"Macro")*SUMIFS($G$5:$G$1000,$Q$5:$Q$1000,$Q41,$T$5:$T$1000,"Macro")/COUNTIFS($Q$5:$Q$1000,$Q41,$T$5:$T$1000,"Macro",$G$5:$G$1000,"&gt;0"))))</f>
        <v/>
      </c>
    </row>
    <row r="42">
      <c r="A42" s="55">
        <f>IF(NOT((COUNTA($B42:$K42)+COUNTA($O42))&gt;0),"",IF($T42="Macro",COUNTIFS($T$5:$T42,"Macro",$Q$5:$Q42,$Q42),IF(N($S42)=0,"?",COUNTIFS(INDEX($T$5:$T$1000,1):INDEX($T$5:$T$1000,$S42-4),"Macro",INDEX($Q$5:$Q$1000,1):INDEX($Q$5:$Q$1000,$S42-4),INDEX($Q$5:$Q$1000,$S42-4))&amp;"."&amp;COUNTIFS($S$5:$S42,$S42,$T$5:$T42,"Sub"))))</f>
        <v/>
      </c>
      <c r="B42" s="56" t="n"/>
      <c r="C42" s="57" t="n"/>
      <c r="D42" s="58" t="n"/>
      <c r="E42" s="58" t="n"/>
      <c r="F42" s="58" t="n"/>
      <c r="G42" s="59" t="n"/>
      <c r="H42" s="59" t="n"/>
      <c r="I42" s="59" t="n"/>
      <c r="J42" s="59" t="n"/>
      <c r="K42" s="59" t="n"/>
      <c r="L42" s="60">
        <f>IF(NOT((COUNTA($B42:$K42)+COUNTA($O42))&gt;0),"",IF(ISNUMBER($F42),1,IF(N($U42)&gt;0,AVERAGEIFS($V$5:$V$1000,$S$5:$S$1000,ROW(),$T$5:$T$1000,"Sub"),$V42)))</f>
        <v/>
      </c>
      <c r="M42" s="55">
        <f>IF($L42="","",IF($L42&gt;=1,"Completado",IF($L42&gt;0,"En curso","Pendiente")))</f>
        <v/>
      </c>
      <c r="N42" s="55">
        <f>IF(NOT((COUNTA($B42:$K42)+COUNTA($O42))&gt;0),"",IF(ISNUMBER($F42),IF(AND(ISNUMBER($E42),$F42&gt;$E42),"Cumplida con "&amp;($F42-$E42)&amp;IF($F42-$E42=1," día"," días")&amp;" de retraso","Cumplida"),IF(N($L42)&gt;=1,"Cumplida",IF(NOT(ISNUMBER($E42)),"Sin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plazo")))))))</f>
        <v/>
      </c>
      <c r="O42" s="57" t="n"/>
      <c r="P42" s="61">
        <f>IF(NOT((COUNTA($B42:$K42)+COUNTA($O42))&gt;0),"",IF((IF($C42="","Falta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",""))="","✔ OK","⚠ "&amp;LEFT(IF($C42="","Falta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",""),LEN(IF($C42="","Falta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",""))-3)))</f>
        <v/>
      </c>
      <c r="Q42" s="62">
        <f>IF(NOT((COUNTA($B42:$K42)+COUNTA($O42))&gt;0),"",IF(AND($T42="Sub",N($S42)&gt;0),IF(ISNUMBER(INDEX($D$5:$D$1000,$S42-4)),DATE(YEAR(INDEX($D$5:$D$1000,$S42-4)),MONTH(INDEX($D$5:$D$1000,$S42-4)),1),IF(ISNUMBER(INDEX($E$5:$E$1000,$S42-4)),DATE(YEAR(INDEX($E$5:$E$1000,$S42-4)),MONTH(INDEX($E$5:$E$1000,$S42-4)),1),MesCiclo)),IF(ISNUMBER($D42),DATE(YEAR($D42),MONTH($D42),1),IF(ISNUMBER($E42),DATE(YEAR($E42),MONTH($E42),1),MesCiclo))))</f>
        <v/>
      </c>
      <c r="R42" s="63">
        <f>IF(OR($Q42="",$Q42&lt;&gt;MesCiclo),"",COUNTIF($Q$5:$Q42,MesCiclo))</f>
        <v/>
      </c>
      <c r="S42" s="63">
        <f>IF($T42="","",IF($T42="Macro",ROW(),IFERROR(LOOKUP(2,1/($T$5:$T42="Macro"),ROW($T$5:$T42)),0)))</f>
        <v/>
      </c>
      <c r="T42" s="63">
        <f>IF(NOT((COUNTA($B42:$K42)+COUNTA($O42))&gt;0),"",IF($B42="Subactividad","Sub","Macro"))</f>
        <v/>
      </c>
      <c r="U42" s="63">
        <f>IF($T42="Macro",COUNTIFS($S$5:$S$1000,ROW(),$T$5:$T$1000,"Sub"),"")</f>
        <v/>
      </c>
      <c r="V42" s="63">
        <f>IF($T42="","",IF(ISNUMBER($F42),1,IFERROR(LOOKUP(2,1/($H42:$K42&lt;&gt;""),$H42:$K42),0)))</f>
        <v/>
      </c>
      <c r="W42" s="63">
        <f>IF($T42="","",IF(AND(ISNUMBER($F42),$F42&lt;=IF($Q42=MesCiclo,InicioCiclo,$Q42+MOD(2-WEEKDAY($Q42),7))+6),1,IF(ISNUMBER($H42),$H42,0)))</f>
        <v/>
      </c>
      <c r="X42" s="63">
        <f>IF($T42="","",IF(AND(ISNUMBER($F42),$F42&lt;=IF($Q42=MesCiclo,InicioCiclo,$Q42+MOD(2-WEEKDAY($Q42),7))+13),1,IF(ISNUMBER($I42),$I42,$W42)))</f>
        <v/>
      </c>
      <c r="Y42" s="63">
        <f>IF($T42="","",IF(AND(ISNUMBER($F42),$F42&lt;=IF($Q42=MesCiclo,InicioCiclo,$Q42+MOD(2-WEEKDAY($Q42),7))+20),1,IF(ISNUMBER($J42),$J42,$X42)))</f>
        <v/>
      </c>
      <c r="Z42" s="63">
        <f>IF($T42="","",IF(AND(ISNUMBER($F42),$F42&lt;=IF($Q42=MesCiclo,InicioCiclo,$Q42+MOD(2-WEEKDAY($Q42),7))+27),1,IF(ISNUMBER($K42),$K42,$Y42)))</f>
        <v/>
      </c>
      <c r="AA42" s="63">
        <f>IF($T42="","",IF(AND(ISNUMBER($F42),$F42&lt;=IF($Q42=MesCiclo,InicioCiclo,$Q42+MOD(2-WEEKDAY($Q42),7))+6),1,IF(N($U42)&gt;0,AVERAGEIFS($W$5:$W$1000,$S$5:$S$1000,ROW(),$T$5:$T$1000,"Sub"),$W42)))</f>
        <v/>
      </c>
      <c r="AB42" s="63">
        <f>IF($T42="","",IF(AND(ISNUMBER($F42),$F42&lt;=IF($Q42=MesCiclo,InicioCiclo,$Q42+MOD(2-WEEKDAY($Q42),7))+13),1,IF(N($U42)&gt;0,AVERAGEIFS($X$5:$X$1000,$S$5:$S$1000,ROW(),$T$5:$T$1000,"Sub"),$X42)))</f>
        <v/>
      </c>
      <c r="AC42" s="63">
        <f>IF($T42="","",IF(AND(ISNUMBER($F42),$F42&lt;=IF($Q42=MesCiclo,InicioCiclo,$Q42+MOD(2-WEEKDAY($Q42),7))+20),1,IF(N($U42)&gt;0,AVERAGEIFS($Y$5:$Y$1000,$S$5:$S$1000,ROW(),$T$5:$T$1000,"Sub"),$Y42)))</f>
        <v/>
      </c>
      <c r="AD42" s="63">
        <f>IF($T42="","",IF(AND(ISNUMBER($F42),$F42&lt;=IF($Q42=MesCiclo,InicioCiclo,$Q42+MOD(2-WEEKDAY($Q42),7))+27),1,IF(N($U42)&gt;0,AVERAGEIFS($Z$5:$Z$1000,$S$5:$S$1000,ROW(),$T$5:$T$1000,"Sub"),$Z42)))</f>
        <v/>
      </c>
      <c r="AE42" s="63">
        <f>IF($T42&lt;&gt;"Macro","",IF(COUNTIFS($Q$5:$Q$1000,$Q42,$T$5:$T$1000,"Macro",$G$5:$G$1000,"&gt;0")=0,1/COUNTIFS($Q$5:$Q$1000,$Q42,$T$5:$T$1000,"Macro"),IF(AND(ISNUMBER($G42),N($G42)&gt;0),$G42,SUMIFS($G$5:$G$1000,$Q$5:$Q$1000,$Q42,$T$5:$T$1000,"Macro")/COUNTIFS($Q$5:$Q$1000,$Q42,$T$5:$T$1000,"Macro",$G$5:$G$1000,"&gt;0"))/(COUNTIFS($Q$5:$Q$1000,$Q42,$T$5:$T$1000,"Macro")*SUMIFS($G$5:$G$1000,$Q$5:$Q$1000,$Q42,$T$5:$T$1000,"Macro")/COUNTIFS($Q$5:$Q$1000,$Q42,$T$5:$T$1000,"Macro",$G$5:$G$1000,"&gt;0"))))</f>
        <v/>
      </c>
    </row>
    <row r="43">
      <c r="A43" s="55">
        <f>IF(NOT((COUNTA($B43:$K43)+COUNTA($O43))&gt;0),"",IF($T43="Macro",COUNTIFS($T$5:$T43,"Macro",$Q$5:$Q43,$Q43),IF(N($S43)=0,"?",COUNTIFS(INDEX($T$5:$T$1000,1):INDEX($T$5:$T$1000,$S43-4),"Macro",INDEX($Q$5:$Q$1000,1):INDEX($Q$5:$Q$1000,$S43-4),INDEX($Q$5:$Q$1000,$S43-4))&amp;"."&amp;COUNTIFS($S$5:$S43,$S43,$T$5:$T43,"Sub"))))</f>
        <v/>
      </c>
      <c r="B43" s="56" t="n"/>
      <c r="C43" s="57" t="n"/>
      <c r="D43" s="58" t="n"/>
      <c r="E43" s="58" t="n"/>
      <c r="F43" s="58" t="n"/>
      <c r="G43" s="59" t="n"/>
      <c r="H43" s="59" t="n"/>
      <c r="I43" s="59" t="n"/>
      <c r="J43" s="59" t="n"/>
      <c r="K43" s="59" t="n"/>
      <c r="L43" s="60">
        <f>IF(NOT((COUNTA($B43:$K43)+COUNTA($O43))&gt;0),"",IF(ISNUMBER($F43),1,IF(N($U43)&gt;0,AVERAGEIFS($V$5:$V$1000,$S$5:$S$1000,ROW(),$T$5:$T$1000,"Sub"),$V43)))</f>
        <v/>
      </c>
      <c r="M43" s="55">
        <f>IF($L43="","",IF($L43&gt;=1,"Completado",IF($L43&gt;0,"En curso","Pendiente")))</f>
        <v/>
      </c>
      <c r="N43" s="55">
        <f>IF(NOT((COUNTA($B43:$K43)+COUNTA($O43))&gt;0),"",IF(ISNUMBER($F43),IF(AND(ISNUMBER($E43),$F43&gt;$E43),"Cumplida con "&amp;($F43-$E43)&amp;IF($F43-$E43=1," día"," días")&amp;" de retraso","Cumplida"),IF(N($L43)&gt;=1,"Cumplida",IF(NOT(ISNUMBER($E43)),"Sin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plazo")))))))</f>
        <v/>
      </c>
      <c r="O43" s="57" t="n"/>
      <c r="P43" s="61">
        <f>IF(NOT((COUNTA($B43:$K43)+COUNTA($O43))&gt;0),"",IF((IF($C43="","Falta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",""))="","✔ OK","⚠ "&amp;LEFT(IF($C43="","Falta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",""),LEN(IF($C43="","Falta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",""))-3)))</f>
        <v/>
      </c>
      <c r="Q43" s="62">
        <f>IF(NOT((COUNTA($B43:$K43)+COUNTA($O43))&gt;0),"",IF(AND($T43="Sub",N($S43)&gt;0),IF(ISNUMBER(INDEX($D$5:$D$1000,$S43-4)),DATE(YEAR(INDEX($D$5:$D$1000,$S43-4)),MONTH(INDEX($D$5:$D$1000,$S43-4)),1),IF(ISNUMBER(INDEX($E$5:$E$1000,$S43-4)),DATE(YEAR(INDEX($E$5:$E$1000,$S43-4)),MONTH(INDEX($E$5:$E$1000,$S43-4)),1),MesCiclo)),IF(ISNUMBER($D43),DATE(YEAR($D43),MONTH($D43),1),IF(ISNUMBER($E43),DATE(YEAR($E43),MONTH($E43),1),MesCiclo))))</f>
        <v/>
      </c>
      <c r="R43" s="63">
        <f>IF(OR($Q43="",$Q43&lt;&gt;MesCiclo),"",COUNTIF($Q$5:$Q43,MesCiclo))</f>
        <v/>
      </c>
      <c r="S43" s="63">
        <f>IF($T43="","",IF($T43="Macro",ROW(),IFERROR(LOOKUP(2,1/($T$5:$T43="Macro"),ROW($T$5:$T43)),0)))</f>
        <v/>
      </c>
      <c r="T43" s="63">
        <f>IF(NOT((COUNTA($B43:$K43)+COUNTA($O43))&gt;0),"",IF($B43="Subactividad","Sub","Macro"))</f>
        <v/>
      </c>
      <c r="U43" s="63">
        <f>IF($T43="Macro",COUNTIFS($S$5:$S$1000,ROW(),$T$5:$T$1000,"Sub"),"")</f>
        <v/>
      </c>
      <c r="V43" s="63">
        <f>IF($T43="","",IF(ISNUMBER($F43),1,IFERROR(LOOKUP(2,1/($H43:$K43&lt;&gt;""),$H43:$K43),0)))</f>
        <v/>
      </c>
      <c r="W43" s="63">
        <f>IF($T43="","",IF(AND(ISNUMBER($F43),$F43&lt;=IF($Q43=MesCiclo,InicioCiclo,$Q43+MOD(2-WEEKDAY($Q43),7))+6),1,IF(ISNUMBER($H43),$H43,0)))</f>
        <v/>
      </c>
      <c r="X43" s="63">
        <f>IF($T43="","",IF(AND(ISNUMBER($F43),$F43&lt;=IF($Q43=MesCiclo,InicioCiclo,$Q43+MOD(2-WEEKDAY($Q43),7))+13),1,IF(ISNUMBER($I43),$I43,$W43)))</f>
        <v/>
      </c>
      <c r="Y43" s="63">
        <f>IF($T43="","",IF(AND(ISNUMBER($F43),$F43&lt;=IF($Q43=MesCiclo,InicioCiclo,$Q43+MOD(2-WEEKDAY($Q43),7))+20),1,IF(ISNUMBER($J43),$J43,$X43)))</f>
        <v/>
      </c>
      <c r="Z43" s="63">
        <f>IF($T43="","",IF(AND(ISNUMBER($F43),$F43&lt;=IF($Q43=MesCiclo,InicioCiclo,$Q43+MOD(2-WEEKDAY($Q43),7))+27),1,IF(ISNUMBER($K43),$K43,$Y43)))</f>
        <v/>
      </c>
      <c r="AA43" s="63">
        <f>IF($T43="","",IF(AND(ISNUMBER($F43),$F43&lt;=IF($Q43=MesCiclo,InicioCiclo,$Q43+MOD(2-WEEKDAY($Q43),7))+6),1,IF(N($U43)&gt;0,AVERAGEIFS($W$5:$W$1000,$S$5:$S$1000,ROW(),$T$5:$T$1000,"Sub"),$W43)))</f>
        <v/>
      </c>
      <c r="AB43" s="63">
        <f>IF($T43="","",IF(AND(ISNUMBER($F43),$F43&lt;=IF($Q43=MesCiclo,InicioCiclo,$Q43+MOD(2-WEEKDAY($Q43),7))+13),1,IF(N($U43)&gt;0,AVERAGEIFS($X$5:$X$1000,$S$5:$S$1000,ROW(),$T$5:$T$1000,"Sub"),$X43)))</f>
        <v/>
      </c>
      <c r="AC43" s="63">
        <f>IF($T43="","",IF(AND(ISNUMBER($F43),$F43&lt;=IF($Q43=MesCiclo,InicioCiclo,$Q43+MOD(2-WEEKDAY($Q43),7))+20),1,IF(N($U43)&gt;0,AVERAGEIFS($Y$5:$Y$1000,$S$5:$S$1000,ROW(),$T$5:$T$1000,"Sub"),$Y43)))</f>
        <v/>
      </c>
      <c r="AD43" s="63">
        <f>IF($T43="","",IF(AND(ISNUMBER($F43),$F43&lt;=IF($Q43=MesCiclo,InicioCiclo,$Q43+MOD(2-WEEKDAY($Q43),7))+27),1,IF(N($U43)&gt;0,AVERAGEIFS($Z$5:$Z$1000,$S$5:$S$1000,ROW(),$T$5:$T$1000,"Sub"),$Z43)))</f>
        <v/>
      </c>
      <c r="AE43" s="63">
        <f>IF($T43&lt;&gt;"Macro","",IF(COUNTIFS($Q$5:$Q$1000,$Q43,$T$5:$T$1000,"Macro",$G$5:$G$1000,"&gt;0")=0,1/COUNTIFS($Q$5:$Q$1000,$Q43,$T$5:$T$1000,"Macro"),IF(AND(ISNUMBER($G43),N($G43)&gt;0),$G43,SUMIFS($G$5:$G$1000,$Q$5:$Q$1000,$Q43,$T$5:$T$1000,"Macro")/COUNTIFS($Q$5:$Q$1000,$Q43,$T$5:$T$1000,"Macro",$G$5:$G$1000,"&gt;0"))/(COUNTIFS($Q$5:$Q$1000,$Q43,$T$5:$T$1000,"Macro")*SUMIFS($G$5:$G$1000,$Q$5:$Q$1000,$Q43,$T$5:$T$1000,"Macro")/COUNTIFS($Q$5:$Q$1000,$Q43,$T$5:$T$1000,"Macro",$G$5:$G$1000,"&gt;0"))))</f>
        <v/>
      </c>
    </row>
    <row r="44">
      <c r="A44" s="55">
        <f>IF(NOT((COUNTA($B44:$K44)+COUNTA($O44))&gt;0),"",IF($T44="Macro",COUNTIFS($T$5:$T44,"Macro",$Q$5:$Q44,$Q44),IF(N($S44)=0,"?",COUNTIFS(INDEX($T$5:$T$1000,1):INDEX($T$5:$T$1000,$S44-4),"Macro",INDEX($Q$5:$Q$1000,1):INDEX($Q$5:$Q$1000,$S44-4),INDEX($Q$5:$Q$1000,$S44-4))&amp;"."&amp;COUNTIFS($S$5:$S44,$S44,$T$5:$T44,"Sub"))))</f>
        <v/>
      </c>
      <c r="B44" s="56" t="n"/>
      <c r="C44" s="57" t="n"/>
      <c r="D44" s="58" t="n"/>
      <c r="E44" s="58" t="n"/>
      <c r="F44" s="58" t="n"/>
      <c r="G44" s="59" t="n"/>
      <c r="H44" s="59" t="n"/>
      <c r="I44" s="59" t="n"/>
      <c r="J44" s="59" t="n"/>
      <c r="K44" s="59" t="n"/>
      <c r="L44" s="60">
        <f>IF(NOT((COUNTA($B44:$K44)+COUNTA($O44))&gt;0),"",IF(ISNUMBER($F44),1,IF(N($U44)&gt;0,AVERAGEIFS($V$5:$V$1000,$S$5:$S$1000,ROW(),$T$5:$T$1000,"Sub"),$V44)))</f>
        <v/>
      </c>
      <c r="M44" s="55">
        <f>IF($L44="","",IF($L44&gt;=1,"Completado",IF($L44&gt;0,"En curso","Pendiente")))</f>
        <v/>
      </c>
      <c r="N44" s="55">
        <f>IF(NOT((COUNTA($B44:$K44)+COUNTA($O44))&gt;0),"",IF(ISNUMBER($F44),IF(AND(ISNUMBER($E44),$F44&gt;$E44),"Cumplida con "&amp;($F44-$E44)&amp;IF($F44-$E44=1," día"," días")&amp;" de retraso","Cumplida"),IF(N($L44)&gt;=1,"Cumplida",IF(NOT(ISNUMBER($E44)),"Sin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plazo")))))))</f>
        <v/>
      </c>
      <c r="O44" s="57" t="n"/>
      <c r="P44" s="61">
        <f>IF(NOT((COUNTA($B44:$K44)+COUNTA($O44))&gt;0),"",IF((IF($C44="","Falta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",""))="","✔ OK","⚠ "&amp;LEFT(IF($C44="","Falta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",""),LEN(IF($C44="","Falta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",""))-3)))</f>
        <v/>
      </c>
      <c r="Q44" s="62">
        <f>IF(NOT((COUNTA($B44:$K44)+COUNTA($O44))&gt;0),"",IF(AND($T44="Sub",N($S44)&gt;0),IF(ISNUMBER(INDEX($D$5:$D$1000,$S44-4)),DATE(YEAR(INDEX($D$5:$D$1000,$S44-4)),MONTH(INDEX($D$5:$D$1000,$S44-4)),1),IF(ISNUMBER(INDEX($E$5:$E$1000,$S44-4)),DATE(YEAR(INDEX($E$5:$E$1000,$S44-4)),MONTH(INDEX($E$5:$E$1000,$S44-4)),1),MesCiclo)),IF(ISNUMBER($D44),DATE(YEAR($D44),MONTH($D44),1),IF(ISNUMBER($E44),DATE(YEAR($E44),MONTH($E44),1),MesCiclo))))</f>
        <v/>
      </c>
      <c r="R44" s="63">
        <f>IF(OR($Q44="",$Q44&lt;&gt;MesCiclo),"",COUNTIF($Q$5:$Q44,MesCiclo))</f>
        <v/>
      </c>
      <c r="S44" s="63">
        <f>IF($T44="","",IF($T44="Macro",ROW(),IFERROR(LOOKUP(2,1/($T$5:$T44="Macro"),ROW($T$5:$T44)),0)))</f>
        <v/>
      </c>
      <c r="T44" s="63">
        <f>IF(NOT((COUNTA($B44:$K44)+COUNTA($O44))&gt;0),"",IF($B44="Subactividad","Sub","Macro"))</f>
        <v/>
      </c>
      <c r="U44" s="63">
        <f>IF($T44="Macro",COUNTIFS($S$5:$S$1000,ROW(),$T$5:$T$1000,"Sub"),"")</f>
        <v/>
      </c>
      <c r="V44" s="63">
        <f>IF($T44="","",IF(ISNUMBER($F44),1,IFERROR(LOOKUP(2,1/($H44:$K44&lt;&gt;""),$H44:$K44),0)))</f>
        <v/>
      </c>
      <c r="W44" s="63">
        <f>IF($T44="","",IF(AND(ISNUMBER($F44),$F44&lt;=IF($Q44=MesCiclo,InicioCiclo,$Q44+MOD(2-WEEKDAY($Q44),7))+6),1,IF(ISNUMBER($H44),$H44,0)))</f>
        <v/>
      </c>
      <c r="X44" s="63">
        <f>IF($T44="","",IF(AND(ISNUMBER($F44),$F44&lt;=IF($Q44=MesCiclo,InicioCiclo,$Q44+MOD(2-WEEKDAY($Q44),7))+13),1,IF(ISNUMBER($I44),$I44,$W44)))</f>
        <v/>
      </c>
      <c r="Y44" s="63">
        <f>IF($T44="","",IF(AND(ISNUMBER($F44),$F44&lt;=IF($Q44=MesCiclo,InicioCiclo,$Q44+MOD(2-WEEKDAY($Q44),7))+20),1,IF(ISNUMBER($J44),$J44,$X44)))</f>
        <v/>
      </c>
      <c r="Z44" s="63">
        <f>IF($T44="","",IF(AND(ISNUMBER($F44),$F44&lt;=IF($Q44=MesCiclo,InicioCiclo,$Q44+MOD(2-WEEKDAY($Q44),7))+27),1,IF(ISNUMBER($K44),$K44,$Y44)))</f>
        <v/>
      </c>
      <c r="AA44" s="63">
        <f>IF($T44="","",IF(AND(ISNUMBER($F44),$F44&lt;=IF($Q44=MesCiclo,InicioCiclo,$Q44+MOD(2-WEEKDAY($Q44),7))+6),1,IF(N($U44)&gt;0,AVERAGEIFS($W$5:$W$1000,$S$5:$S$1000,ROW(),$T$5:$T$1000,"Sub"),$W44)))</f>
        <v/>
      </c>
      <c r="AB44" s="63">
        <f>IF($T44="","",IF(AND(ISNUMBER($F44),$F44&lt;=IF($Q44=MesCiclo,InicioCiclo,$Q44+MOD(2-WEEKDAY($Q44),7))+13),1,IF(N($U44)&gt;0,AVERAGEIFS($X$5:$X$1000,$S$5:$S$1000,ROW(),$T$5:$T$1000,"Sub"),$X44)))</f>
        <v/>
      </c>
      <c r="AC44" s="63">
        <f>IF($T44="","",IF(AND(ISNUMBER($F44),$F44&lt;=IF($Q44=MesCiclo,InicioCiclo,$Q44+MOD(2-WEEKDAY($Q44),7))+20),1,IF(N($U44)&gt;0,AVERAGEIFS($Y$5:$Y$1000,$S$5:$S$1000,ROW(),$T$5:$T$1000,"Sub"),$Y44)))</f>
        <v/>
      </c>
      <c r="AD44" s="63">
        <f>IF($T44="","",IF(AND(ISNUMBER($F44),$F44&lt;=IF($Q44=MesCiclo,InicioCiclo,$Q44+MOD(2-WEEKDAY($Q44),7))+27),1,IF(N($U44)&gt;0,AVERAGEIFS($Z$5:$Z$1000,$S$5:$S$1000,ROW(),$T$5:$T$1000,"Sub"),$Z44)))</f>
        <v/>
      </c>
      <c r="AE44" s="63">
        <f>IF($T44&lt;&gt;"Macro","",IF(COUNTIFS($Q$5:$Q$1000,$Q44,$T$5:$T$1000,"Macro",$G$5:$G$1000,"&gt;0")=0,1/COUNTIFS($Q$5:$Q$1000,$Q44,$T$5:$T$1000,"Macro"),IF(AND(ISNUMBER($G44),N($G44)&gt;0),$G44,SUMIFS($G$5:$G$1000,$Q$5:$Q$1000,$Q44,$T$5:$T$1000,"Macro")/COUNTIFS($Q$5:$Q$1000,$Q44,$T$5:$T$1000,"Macro",$G$5:$G$1000,"&gt;0"))/(COUNTIFS($Q$5:$Q$1000,$Q44,$T$5:$T$1000,"Macro")*SUMIFS($G$5:$G$1000,$Q$5:$Q$1000,$Q44,$T$5:$T$1000,"Macro")/COUNTIFS($Q$5:$Q$1000,$Q44,$T$5:$T$1000,"Macro",$G$5:$G$1000,"&gt;0"))))</f>
        <v/>
      </c>
    </row>
    <row r="45">
      <c r="A45" s="55">
        <f>IF(NOT((COUNTA($B45:$K45)+COUNTA($O45))&gt;0),"",IF($T45="Macro",COUNTIFS($T$5:$T45,"Macro",$Q$5:$Q45,$Q45),IF(N($S45)=0,"?",COUNTIFS(INDEX($T$5:$T$1000,1):INDEX($T$5:$T$1000,$S45-4),"Macro",INDEX($Q$5:$Q$1000,1):INDEX($Q$5:$Q$1000,$S45-4),INDEX($Q$5:$Q$1000,$S45-4))&amp;"."&amp;COUNTIFS($S$5:$S45,$S45,$T$5:$T45,"Sub"))))</f>
        <v/>
      </c>
      <c r="B45" s="56" t="n"/>
      <c r="C45" s="57" t="n"/>
      <c r="D45" s="58" t="n"/>
      <c r="E45" s="58" t="n"/>
      <c r="F45" s="58" t="n"/>
      <c r="G45" s="59" t="n"/>
      <c r="H45" s="59" t="n"/>
      <c r="I45" s="59" t="n"/>
      <c r="J45" s="59" t="n"/>
      <c r="K45" s="59" t="n"/>
      <c r="L45" s="60">
        <f>IF(NOT((COUNTA($B45:$K45)+COUNTA($O45))&gt;0),"",IF(ISNUMBER($F45),1,IF(N($U45)&gt;0,AVERAGEIFS($V$5:$V$1000,$S$5:$S$1000,ROW(),$T$5:$T$1000,"Sub"),$V45)))</f>
        <v/>
      </c>
      <c r="M45" s="55">
        <f>IF($L45="","",IF($L45&gt;=1,"Completado",IF($L45&gt;0,"En curso","Pendiente")))</f>
        <v/>
      </c>
      <c r="N45" s="55">
        <f>IF(NOT((COUNTA($B45:$K45)+COUNTA($O45))&gt;0),"",IF(ISNUMBER($F45),IF(AND(ISNUMBER($E45),$F45&gt;$E45),"Cumplida con "&amp;($F45-$E45)&amp;IF($F45-$E45=1," día"," días")&amp;" de retraso","Cumplida"),IF(N($L45)&gt;=1,"Cumplida",IF(NOT(ISNUMBER($E45)),"Sin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plazo")))))))</f>
        <v/>
      </c>
      <c r="O45" s="57" t="n"/>
      <c r="P45" s="61">
        <f>IF(NOT((COUNTA($B45:$K45)+COUNTA($O45))&gt;0),"",IF((IF($C45="","Falta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",""))="","✔ OK","⚠ "&amp;LEFT(IF($C45="","Falta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",""),LEN(IF($C45="","Falta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",""))-3)))</f>
        <v/>
      </c>
      <c r="Q45" s="62">
        <f>IF(NOT((COUNTA($B45:$K45)+COUNTA($O45))&gt;0),"",IF(AND($T45="Sub",N($S45)&gt;0),IF(ISNUMBER(INDEX($D$5:$D$1000,$S45-4)),DATE(YEAR(INDEX($D$5:$D$1000,$S45-4)),MONTH(INDEX($D$5:$D$1000,$S45-4)),1),IF(ISNUMBER(INDEX($E$5:$E$1000,$S45-4)),DATE(YEAR(INDEX($E$5:$E$1000,$S45-4)),MONTH(INDEX($E$5:$E$1000,$S45-4)),1),MesCiclo)),IF(ISNUMBER($D45),DATE(YEAR($D45),MONTH($D45),1),IF(ISNUMBER($E45),DATE(YEAR($E45),MONTH($E45),1),MesCiclo))))</f>
        <v/>
      </c>
      <c r="R45" s="63">
        <f>IF(OR($Q45="",$Q45&lt;&gt;MesCiclo),"",COUNTIF($Q$5:$Q45,MesCiclo))</f>
        <v/>
      </c>
      <c r="S45" s="63">
        <f>IF($T45="","",IF($T45="Macro",ROW(),IFERROR(LOOKUP(2,1/($T$5:$T45="Macro"),ROW($T$5:$T45)),0)))</f>
        <v/>
      </c>
      <c r="T45" s="63">
        <f>IF(NOT((COUNTA($B45:$K45)+COUNTA($O45))&gt;0),"",IF($B45="Subactividad","Sub","Macro"))</f>
        <v/>
      </c>
      <c r="U45" s="63">
        <f>IF($T45="Macro",COUNTIFS($S$5:$S$1000,ROW(),$T$5:$T$1000,"Sub"),"")</f>
        <v/>
      </c>
      <c r="V45" s="63">
        <f>IF($T45="","",IF(ISNUMBER($F45),1,IFERROR(LOOKUP(2,1/($H45:$K45&lt;&gt;""),$H45:$K45),0)))</f>
        <v/>
      </c>
      <c r="W45" s="63">
        <f>IF($T45="","",IF(AND(ISNUMBER($F45),$F45&lt;=IF($Q45=MesCiclo,InicioCiclo,$Q45+MOD(2-WEEKDAY($Q45),7))+6),1,IF(ISNUMBER($H45),$H45,0)))</f>
        <v/>
      </c>
      <c r="X45" s="63">
        <f>IF($T45="","",IF(AND(ISNUMBER($F45),$F45&lt;=IF($Q45=MesCiclo,InicioCiclo,$Q45+MOD(2-WEEKDAY($Q45),7))+13),1,IF(ISNUMBER($I45),$I45,$W45)))</f>
        <v/>
      </c>
      <c r="Y45" s="63">
        <f>IF($T45="","",IF(AND(ISNUMBER($F45),$F45&lt;=IF($Q45=MesCiclo,InicioCiclo,$Q45+MOD(2-WEEKDAY($Q45),7))+20),1,IF(ISNUMBER($J45),$J45,$X45)))</f>
        <v/>
      </c>
      <c r="Z45" s="63">
        <f>IF($T45="","",IF(AND(ISNUMBER($F45),$F45&lt;=IF($Q45=MesCiclo,InicioCiclo,$Q45+MOD(2-WEEKDAY($Q45),7))+27),1,IF(ISNUMBER($K45),$K45,$Y45)))</f>
        <v/>
      </c>
      <c r="AA45" s="63">
        <f>IF($T45="","",IF(AND(ISNUMBER($F45),$F45&lt;=IF($Q45=MesCiclo,InicioCiclo,$Q45+MOD(2-WEEKDAY($Q45),7))+6),1,IF(N($U45)&gt;0,AVERAGEIFS($W$5:$W$1000,$S$5:$S$1000,ROW(),$T$5:$T$1000,"Sub"),$W45)))</f>
        <v/>
      </c>
      <c r="AB45" s="63">
        <f>IF($T45="","",IF(AND(ISNUMBER($F45),$F45&lt;=IF($Q45=MesCiclo,InicioCiclo,$Q45+MOD(2-WEEKDAY($Q45),7))+13),1,IF(N($U45)&gt;0,AVERAGEIFS($X$5:$X$1000,$S$5:$S$1000,ROW(),$T$5:$T$1000,"Sub"),$X45)))</f>
        <v/>
      </c>
      <c r="AC45" s="63">
        <f>IF($T45="","",IF(AND(ISNUMBER($F45),$F45&lt;=IF($Q45=MesCiclo,InicioCiclo,$Q45+MOD(2-WEEKDAY($Q45),7))+20),1,IF(N($U45)&gt;0,AVERAGEIFS($Y$5:$Y$1000,$S$5:$S$1000,ROW(),$T$5:$T$1000,"Sub"),$Y45)))</f>
        <v/>
      </c>
      <c r="AD45" s="63">
        <f>IF($T45="","",IF(AND(ISNUMBER($F45),$F45&lt;=IF($Q45=MesCiclo,InicioCiclo,$Q45+MOD(2-WEEKDAY($Q45),7))+27),1,IF(N($U45)&gt;0,AVERAGEIFS($Z$5:$Z$1000,$S$5:$S$1000,ROW(),$T$5:$T$1000,"Sub"),$Z45)))</f>
        <v/>
      </c>
      <c r="AE45" s="63">
        <f>IF($T45&lt;&gt;"Macro","",IF(COUNTIFS($Q$5:$Q$1000,$Q45,$T$5:$T$1000,"Macro",$G$5:$G$1000,"&gt;0")=0,1/COUNTIFS($Q$5:$Q$1000,$Q45,$T$5:$T$1000,"Macro"),IF(AND(ISNUMBER($G45),N($G45)&gt;0),$G45,SUMIFS($G$5:$G$1000,$Q$5:$Q$1000,$Q45,$T$5:$T$1000,"Macro")/COUNTIFS($Q$5:$Q$1000,$Q45,$T$5:$T$1000,"Macro",$G$5:$G$1000,"&gt;0"))/(COUNTIFS($Q$5:$Q$1000,$Q45,$T$5:$T$1000,"Macro")*SUMIFS($G$5:$G$1000,$Q$5:$Q$1000,$Q45,$T$5:$T$1000,"Macro")/COUNTIFS($Q$5:$Q$1000,$Q45,$T$5:$T$1000,"Macro",$G$5:$G$1000,"&gt;0"))))</f>
        <v/>
      </c>
    </row>
    <row r="46">
      <c r="A46" s="55">
        <f>IF(NOT((COUNTA($B46:$K46)+COUNTA($O46))&gt;0),"",IF($T46="Macro",COUNTIFS($T$5:$T46,"Macro",$Q$5:$Q46,$Q46),IF(N($S46)=0,"?",COUNTIFS(INDEX($T$5:$T$1000,1):INDEX($T$5:$T$1000,$S46-4),"Macro",INDEX($Q$5:$Q$1000,1):INDEX($Q$5:$Q$1000,$S46-4),INDEX($Q$5:$Q$1000,$S46-4))&amp;"."&amp;COUNTIFS($S$5:$S46,$S46,$T$5:$T46,"Sub"))))</f>
        <v/>
      </c>
      <c r="B46" s="56" t="n"/>
      <c r="C46" s="57" t="n"/>
      <c r="D46" s="58" t="n"/>
      <c r="E46" s="58" t="n"/>
      <c r="F46" s="58" t="n"/>
      <c r="G46" s="59" t="n"/>
      <c r="H46" s="59" t="n"/>
      <c r="I46" s="59" t="n"/>
      <c r="J46" s="59" t="n"/>
      <c r="K46" s="59" t="n"/>
      <c r="L46" s="60">
        <f>IF(NOT((COUNTA($B46:$K46)+COUNTA($O46))&gt;0),"",IF(ISNUMBER($F46),1,IF(N($U46)&gt;0,AVERAGEIFS($V$5:$V$1000,$S$5:$S$1000,ROW(),$T$5:$T$1000,"Sub"),$V46)))</f>
        <v/>
      </c>
      <c r="M46" s="55">
        <f>IF($L46="","",IF($L46&gt;=1,"Completado",IF($L46&gt;0,"En curso","Pendiente")))</f>
        <v/>
      </c>
      <c r="N46" s="55">
        <f>IF(NOT((COUNTA($B46:$K46)+COUNTA($O46))&gt;0),"",IF(ISNUMBER($F46),IF(AND(ISNUMBER($E46),$F46&gt;$E46),"Cumplida con "&amp;($F46-$E46)&amp;IF($F46-$E46=1," día"," días")&amp;" de retraso","Cumplida"),IF(N($L46)&gt;=1,"Cumplida",IF(NOT(ISNUMBER($E46)),"Sin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plazo")))))))</f>
        <v/>
      </c>
      <c r="O46" s="57" t="n"/>
      <c r="P46" s="61">
        <f>IF(NOT((COUNTA($B46:$K46)+COUNTA($O46))&gt;0),"",IF((IF($C46="","Falta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",""))="","✔ OK","⚠ "&amp;LEFT(IF($C46="","Falta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",""),LEN(IF($C46="","Falta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",""))-3)))</f>
        <v/>
      </c>
      <c r="Q46" s="62">
        <f>IF(NOT((COUNTA($B46:$K46)+COUNTA($O46))&gt;0),"",IF(AND($T46="Sub",N($S46)&gt;0),IF(ISNUMBER(INDEX($D$5:$D$1000,$S46-4)),DATE(YEAR(INDEX($D$5:$D$1000,$S46-4)),MONTH(INDEX($D$5:$D$1000,$S46-4)),1),IF(ISNUMBER(INDEX($E$5:$E$1000,$S46-4)),DATE(YEAR(INDEX($E$5:$E$1000,$S46-4)),MONTH(INDEX($E$5:$E$1000,$S46-4)),1),MesCiclo)),IF(ISNUMBER($D46),DATE(YEAR($D46),MONTH($D46),1),IF(ISNUMBER($E46),DATE(YEAR($E46),MONTH($E46),1),MesCiclo))))</f>
        <v/>
      </c>
      <c r="R46" s="63">
        <f>IF(OR($Q46="",$Q46&lt;&gt;MesCiclo),"",COUNTIF($Q$5:$Q46,MesCiclo))</f>
        <v/>
      </c>
      <c r="S46" s="63">
        <f>IF($T46="","",IF($T46="Macro",ROW(),IFERROR(LOOKUP(2,1/($T$5:$T46="Macro"),ROW($T$5:$T46)),0)))</f>
        <v/>
      </c>
      <c r="T46" s="63">
        <f>IF(NOT((COUNTA($B46:$K46)+COUNTA($O46))&gt;0),"",IF($B46="Subactividad","Sub","Macro"))</f>
        <v/>
      </c>
      <c r="U46" s="63">
        <f>IF($T46="Macro",COUNTIFS($S$5:$S$1000,ROW(),$T$5:$T$1000,"Sub"),"")</f>
        <v/>
      </c>
      <c r="V46" s="63">
        <f>IF($T46="","",IF(ISNUMBER($F46),1,IFERROR(LOOKUP(2,1/($H46:$K46&lt;&gt;""),$H46:$K46),0)))</f>
        <v/>
      </c>
      <c r="W46" s="63">
        <f>IF($T46="","",IF(AND(ISNUMBER($F46),$F46&lt;=IF($Q46=MesCiclo,InicioCiclo,$Q46+MOD(2-WEEKDAY($Q46),7))+6),1,IF(ISNUMBER($H46),$H46,0)))</f>
        <v/>
      </c>
      <c r="X46" s="63">
        <f>IF($T46="","",IF(AND(ISNUMBER($F46),$F46&lt;=IF($Q46=MesCiclo,InicioCiclo,$Q46+MOD(2-WEEKDAY($Q46),7))+13),1,IF(ISNUMBER($I46),$I46,$W46)))</f>
        <v/>
      </c>
      <c r="Y46" s="63">
        <f>IF($T46="","",IF(AND(ISNUMBER($F46),$F46&lt;=IF($Q46=MesCiclo,InicioCiclo,$Q46+MOD(2-WEEKDAY($Q46),7))+20),1,IF(ISNUMBER($J46),$J46,$X46)))</f>
        <v/>
      </c>
      <c r="Z46" s="63">
        <f>IF($T46="","",IF(AND(ISNUMBER($F46),$F46&lt;=IF($Q46=MesCiclo,InicioCiclo,$Q46+MOD(2-WEEKDAY($Q46),7))+27),1,IF(ISNUMBER($K46),$K46,$Y46)))</f>
        <v/>
      </c>
      <c r="AA46" s="63">
        <f>IF($T46="","",IF(AND(ISNUMBER($F46),$F46&lt;=IF($Q46=MesCiclo,InicioCiclo,$Q46+MOD(2-WEEKDAY($Q46),7))+6),1,IF(N($U46)&gt;0,AVERAGEIFS($W$5:$W$1000,$S$5:$S$1000,ROW(),$T$5:$T$1000,"Sub"),$W46)))</f>
        <v/>
      </c>
      <c r="AB46" s="63">
        <f>IF($T46="","",IF(AND(ISNUMBER($F46),$F46&lt;=IF($Q46=MesCiclo,InicioCiclo,$Q46+MOD(2-WEEKDAY($Q46),7))+13),1,IF(N($U46)&gt;0,AVERAGEIFS($X$5:$X$1000,$S$5:$S$1000,ROW(),$T$5:$T$1000,"Sub"),$X46)))</f>
        <v/>
      </c>
      <c r="AC46" s="63">
        <f>IF($T46="","",IF(AND(ISNUMBER($F46),$F46&lt;=IF($Q46=MesCiclo,InicioCiclo,$Q46+MOD(2-WEEKDAY($Q46),7))+20),1,IF(N($U46)&gt;0,AVERAGEIFS($Y$5:$Y$1000,$S$5:$S$1000,ROW(),$T$5:$T$1000,"Sub"),$Y46)))</f>
        <v/>
      </c>
      <c r="AD46" s="63">
        <f>IF($T46="","",IF(AND(ISNUMBER($F46),$F46&lt;=IF($Q46=MesCiclo,InicioCiclo,$Q46+MOD(2-WEEKDAY($Q46),7))+27),1,IF(N($U46)&gt;0,AVERAGEIFS($Z$5:$Z$1000,$S$5:$S$1000,ROW(),$T$5:$T$1000,"Sub"),$Z46)))</f>
        <v/>
      </c>
      <c r="AE46" s="63">
        <f>IF($T46&lt;&gt;"Macro","",IF(COUNTIFS($Q$5:$Q$1000,$Q46,$T$5:$T$1000,"Macro",$G$5:$G$1000,"&gt;0")=0,1/COUNTIFS($Q$5:$Q$1000,$Q46,$T$5:$T$1000,"Macro"),IF(AND(ISNUMBER($G46),N($G46)&gt;0),$G46,SUMIFS($G$5:$G$1000,$Q$5:$Q$1000,$Q46,$T$5:$T$1000,"Macro")/COUNTIFS($Q$5:$Q$1000,$Q46,$T$5:$T$1000,"Macro",$G$5:$G$1000,"&gt;0"))/(COUNTIFS($Q$5:$Q$1000,$Q46,$T$5:$T$1000,"Macro")*SUMIFS($G$5:$G$1000,$Q$5:$Q$1000,$Q46,$T$5:$T$1000,"Macro")/COUNTIFS($Q$5:$Q$1000,$Q46,$T$5:$T$1000,"Macro",$G$5:$G$1000,"&gt;0"))))</f>
        <v/>
      </c>
    </row>
    <row r="47">
      <c r="A47" s="55">
        <f>IF(NOT((COUNTA($B47:$K47)+COUNTA($O47))&gt;0),"",IF($T47="Macro",COUNTIFS($T$5:$T47,"Macro",$Q$5:$Q47,$Q47),IF(N($S47)=0,"?",COUNTIFS(INDEX($T$5:$T$1000,1):INDEX($T$5:$T$1000,$S47-4),"Macro",INDEX($Q$5:$Q$1000,1):INDEX($Q$5:$Q$1000,$S47-4),INDEX($Q$5:$Q$1000,$S47-4))&amp;"."&amp;COUNTIFS($S$5:$S47,$S47,$T$5:$T47,"Sub"))))</f>
        <v/>
      </c>
      <c r="B47" s="56" t="n"/>
      <c r="C47" s="57" t="n"/>
      <c r="D47" s="58" t="n"/>
      <c r="E47" s="58" t="n"/>
      <c r="F47" s="58" t="n"/>
      <c r="G47" s="59" t="n"/>
      <c r="H47" s="59" t="n"/>
      <c r="I47" s="59" t="n"/>
      <c r="J47" s="59" t="n"/>
      <c r="K47" s="59" t="n"/>
      <c r="L47" s="60">
        <f>IF(NOT((COUNTA($B47:$K47)+COUNTA($O47))&gt;0),"",IF(ISNUMBER($F47),1,IF(N($U47)&gt;0,AVERAGEIFS($V$5:$V$1000,$S$5:$S$1000,ROW(),$T$5:$T$1000,"Sub"),$V47)))</f>
        <v/>
      </c>
      <c r="M47" s="55">
        <f>IF($L47="","",IF($L47&gt;=1,"Completado",IF($L47&gt;0,"En curso","Pendiente")))</f>
        <v/>
      </c>
      <c r="N47" s="55">
        <f>IF(NOT((COUNTA($B47:$K47)+COUNTA($O47))&gt;0),"",IF(ISNUMBER($F47),IF(AND(ISNUMBER($E47),$F47&gt;$E47),"Cumplida con "&amp;($F47-$E47)&amp;IF($F47-$E47=1," día"," días")&amp;" de retraso","Cumplida"),IF(N($L47)&gt;=1,"Cumplida",IF(NOT(ISNUMBER($E47)),"Sin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plazo")))))))</f>
        <v/>
      </c>
      <c r="O47" s="57" t="n"/>
      <c r="P47" s="61">
        <f>IF(NOT((COUNTA($B47:$K47)+COUNTA($O47))&gt;0),"",IF((IF($C47="","Falta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",""))="","✔ OK","⚠ "&amp;LEFT(IF($C47="","Falta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",""),LEN(IF($C47="","Falta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",""))-3)))</f>
        <v/>
      </c>
      <c r="Q47" s="62">
        <f>IF(NOT((COUNTA($B47:$K47)+COUNTA($O47))&gt;0),"",IF(AND($T47="Sub",N($S47)&gt;0),IF(ISNUMBER(INDEX($D$5:$D$1000,$S47-4)),DATE(YEAR(INDEX($D$5:$D$1000,$S47-4)),MONTH(INDEX($D$5:$D$1000,$S47-4)),1),IF(ISNUMBER(INDEX($E$5:$E$1000,$S47-4)),DATE(YEAR(INDEX($E$5:$E$1000,$S47-4)),MONTH(INDEX($E$5:$E$1000,$S47-4)),1),MesCiclo)),IF(ISNUMBER($D47),DATE(YEAR($D47),MONTH($D47),1),IF(ISNUMBER($E47),DATE(YEAR($E47),MONTH($E47),1),MesCiclo))))</f>
        <v/>
      </c>
      <c r="R47" s="63">
        <f>IF(OR($Q47="",$Q47&lt;&gt;MesCiclo),"",COUNTIF($Q$5:$Q47,MesCiclo))</f>
        <v/>
      </c>
      <c r="S47" s="63">
        <f>IF($T47="","",IF($T47="Macro",ROW(),IFERROR(LOOKUP(2,1/($T$5:$T47="Macro"),ROW($T$5:$T47)),0)))</f>
        <v/>
      </c>
      <c r="T47" s="63">
        <f>IF(NOT((COUNTA($B47:$K47)+COUNTA($O47))&gt;0),"",IF($B47="Subactividad","Sub","Macro"))</f>
        <v/>
      </c>
      <c r="U47" s="63">
        <f>IF($T47="Macro",COUNTIFS($S$5:$S$1000,ROW(),$T$5:$T$1000,"Sub"),"")</f>
        <v/>
      </c>
      <c r="V47" s="63">
        <f>IF($T47="","",IF(ISNUMBER($F47),1,IFERROR(LOOKUP(2,1/($H47:$K47&lt;&gt;""),$H47:$K47),0)))</f>
        <v/>
      </c>
      <c r="W47" s="63">
        <f>IF($T47="","",IF(AND(ISNUMBER($F47),$F47&lt;=IF($Q47=MesCiclo,InicioCiclo,$Q47+MOD(2-WEEKDAY($Q47),7))+6),1,IF(ISNUMBER($H47),$H47,0)))</f>
        <v/>
      </c>
      <c r="X47" s="63">
        <f>IF($T47="","",IF(AND(ISNUMBER($F47),$F47&lt;=IF($Q47=MesCiclo,InicioCiclo,$Q47+MOD(2-WEEKDAY($Q47),7))+13),1,IF(ISNUMBER($I47),$I47,$W47)))</f>
        <v/>
      </c>
      <c r="Y47" s="63">
        <f>IF($T47="","",IF(AND(ISNUMBER($F47),$F47&lt;=IF($Q47=MesCiclo,InicioCiclo,$Q47+MOD(2-WEEKDAY($Q47),7))+20),1,IF(ISNUMBER($J47),$J47,$X47)))</f>
        <v/>
      </c>
      <c r="Z47" s="63">
        <f>IF($T47="","",IF(AND(ISNUMBER($F47),$F47&lt;=IF($Q47=MesCiclo,InicioCiclo,$Q47+MOD(2-WEEKDAY($Q47),7))+27),1,IF(ISNUMBER($K47),$K47,$Y47)))</f>
        <v/>
      </c>
      <c r="AA47" s="63">
        <f>IF($T47="","",IF(AND(ISNUMBER($F47),$F47&lt;=IF($Q47=MesCiclo,InicioCiclo,$Q47+MOD(2-WEEKDAY($Q47),7))+6),1,IF(N($U47)&gt;0,AVERAGEIFS($W$5:$W$1000,$S$5:$S$1000,ROW(),$T$5:$T$1000,"Sub"),$W47)))</f>
        <v/>
      </c>
      <c r="AB47" s="63">
        <f>IF($T47="","",IF(AND(ISNUMBER($F47),$F47&lt;=IF($Q47=MesCiclo,InicioCiclo,$Q47+MOD(2-WEEKDAY($Q47),7))+13),1,IF(N($U47)&gt;0,AVERAGEIFS($X$5:$X$1000,$S$5:$S$1000,ROW(),$T$5:$T$1000,"Sub"),$X47)))</f>
        <v/>
      </c>
      <c r="AC47" s="63">
        <f>IF($T47="","",IF(AND(ISNUMBER($F47),$F47&lt;=IF($Q47=MesCiclo,InicioCiclo,$Q47+MOD(2-WEEKDAY($Q47),7))+20),1,IF(N($U47)&gt;0,AVERAGEIFS($Y$5:$Y$1000,$S$5:$S$1000,ROW(),$T$5:$T$1000,"Sub"),$Y47)))</f>
        <v/>
      </c>
      <c r="AD47" s="63">
        <f>IF($T47="","",IF(AND(ISNUMBER($F47),$F47&lt;=IF($Q47=MesCiclo,InicioCiclo,$Q47+MOD(2-WEEKDAY($Q47),7))+27),1,IF(N($U47)&gt;0,AVERAGEIFS($Z$5:$Z$1000,$S$5:$S$1000,ROW(),$T$5:$T$1000,"Sub"),$Z47)))</f>
        <v/>
      </c>
      <c r="AE47" s="63">
        <f>IF($T47&lt;&gt;"Macro","",IF(COUNTIFS($Q$5:$Q$1000,$Q47,$T$5:$T$1000,"Macro",$G$5:$G$1000,"&gt;0")=0,1/COUNTIFS($Q$5:$Q$1000,$Q47,$T$5:$T$1000,"Macro"),IF(AND(ISNUMBER($G47),N($G47)&gt;0),$G47,SUMIFS($G$5:$G$1000,$Q$5:$Q$1000,$Q47,$T$5:$T$1000,"Macro")/COUNTIFS($Q$5:$Q$1000,$Q47,$T$5:$T$1000,"Macro",$G$5:$G$1000,"&gt;0"))/(COUNTIFS($Q$5:$Q$1000,$Q47,$T$5:$T$1000,"Macro")*SUMIFS($G$5:$G$1000,$Q$5:$Q$1000,$Q47,$T$5:$T$1000,"Macro")/COUNTIFS($Q$5:$Q$1000,$Q47,$T$5:$T$1000,"Macro",$G$5:$G$1000,"&gt;0"))))</f>
        <v/>
      </c>
    </row>
    <row r="48">
      <c r="A48" s="55">
        <f>IF(NOT((COUNTA($B48:$K48)+COUNTA($O48))&gt;0),"",IF($T48="Macro",COUNTIFS($T$5:$T48,"Macro",$Q$5:$Q48,$Q48),IF(N($S48)=0,"?",COUNTIFS(INDEX($T$5:$T$1000,1):INDEX($T$5:$T$1000,$S48-4),"Macro",INDEX($Q$5:$Q$1000,1):INDEX($Q$5:$Q$1000,$S48-4),INDEX($Q$5:$Q$1000,$S48-4))&amp;"."&amp;COUNTIFS($S$5:$S48,$S48,$T$5:$T48,"Sub"))))</f>
        <v/>
      </c>
      <c r="B48" s="56" t="n"/>
      <c r="C48" s="57" t="n"/>
      <c r="D48" s="58" t="n"/>
      <c r="E48" s="58" t="n"/>
      <c r="F48" s="58" t="n"/>
      <c r="G48" s="59" t="n"/>
      <c r="H48" s="59" t="n"/>
      <c r="I48" s="59" t="n"/>
      <c r="J48" s="59" t="n"/>
      <c r="K48" s="59" t="n"/>
      <c r="L48" s="60">
        <f>IF(NOT((COUNTA($B48:$K48)+COUNTA($O48))&gt;0),"",IF(ISNUMBER($F48),1,IF(N($U48)&gt;0,AVERAGEIFS($V$5:$V$1000,$S$5:$S$1000,ROW(),$T$5:$T$1000,"Sub"),$V48)))</f>
        <v/>
      </c>
      <c r="M48" s="55">
        <f>IF($L48="","",IF($L48&gt;=1,"Completado",IF($L48&gt;0,"En curso","Pendiente")))</f>
        <v/>
      </c>
      <c r="N48" s="55">
        <f>IF(NOT((COUNTA($B48:$K48)+COUNTA($O48))&gt;0),"",IF(ISNUMBER($F48),IF(AND(ISNUMBER($E48),$F48&gt;$E48),"Cumplida con "&amp;($F48-$E48)&amp;IF($F48-$E48=1," día"," días")&amp;" de retraso","Cumplida"),IF(N($L48)&gt;=1,"Cumplida",IF(NOT(ISNUMBER($E48)),"Sin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plazo")))))))</f>
        <v/>
      </c>
      <c r="O48" s="57" t="n"/>
      <c r="P48" s="61">
        <f>IF(NOT((COUNTA($B48:$K48)+COUNTA($O48))&gt;0),"",IF((IF($C48="","Falta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",""))="","✔ OK","⚠ "&amp;LEFT(IF($C48="","Falta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",""),LEN(IF($C48="","Falta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",""))-3)))</f>
        <v/>
      </c>
      <c r="Q48" s="62">
        <f>IF(NOT((COUNTA($B48:$K48)+COUNTA($O48))&gt;0),"",IF(AND($T48="Sub",N($S48)&gt;0),IF(ISNUMBER(INDEX($D$5:$D$1000,$S48-4)),DATE(YEAR(INDEX($D$5:$D$1000,$S48-4)),MONTH(INDEX($D$5:$D$1000,$S48-4)),1),IF(ISNUMBER(INDEX($E$5:$E$1000,$S48-4)),DATE(YEAR(INDEX($E$5:$E$1000,$S48-4)),MONTH(INDEX($E$5:$E$1000,$S48-4)),1),MesCiclo)),IF(ISNUMBER($D48),DATE(YEAR($D48),MONTH($D48),1),IF(ISNUMBER($E48),DATE(YEAR($E48),MONTH($E48),1),MesCiclo))))</f>
        <v/>
      </c>
      <c r="R48" s="63">
        <f>IF(OR($Q48="",$Q48&lt;&gt;MesCiclo),"",COUNTIF($Q$5:$Q48,MesCiclo))</f>
        <v/>
      </c>
      <c r="S48" s="63">
        <f>IF($T48="","",IF($T48="Macro",ROW(),IFERROR(LOOKUP(2,1/($T$5:$T48="Macro"),ROW($T$5:$T48)),0)))</f>
        <v/>
      </c>
      <c r="T48" s="63">
        <f>IF(NOT((COUNTA($B48:$K48)+COUNTA($O48))&gt;0),"",IF($B48="Subactividad","Sub","Macro"))</f>
        <v/>
      </c>
      <c r="U48" s="63">
        <f>IF($T48="Macro",COUNTIFS($S$5:$S$1000,ROW(),$T$5:$T$1000,"Sub"),"")</f>
        <v/>
      </c>
      <c r="V48" s="63">
        <f>IF($T48="","",IF(ISNUMBER($F48),1,IFERROR(LOOKUP(2,1/($H48:$K48&lt;&gt;""),$H48:$K48),0)))</f>
        <v/>
      </c>
      <c r="W48" s="63">
        <f>IF($T48="","",IF(AND(ISNUMBER($F48),$F48&lt;=IF($Q48=MesCiclo,InicioCiclo,$Q48+MOD(2-WEEKDAY($Q48),7))+6),1,IF(ISNUMBER($H48),$H48,0)))</f>
        <v/>
      </c>
      <c r="X48" s="63">
        <f>IF($T48="","",IF(AND(ISNUMBER($F48),$F48&lt;=IF($Q48=MesCiclo,InicioCiclo,$Q48+MOD(2-WEEKDAY($Q48),7))+13),1,IF(ISNUMBER($I48),$I48,$W48)))</f>
        <v/>
      </c>
      <c r="Y48" s="63">
        <f>IF($T48="","",IF(AND(ISNUMBER($F48),$F48&lt;=IF($Q48=MesCiclo,InicioCiclo,$Q48+MOD(2-WEEKDAY($Q48),7))+20),1,IF(ISNUMBER($J48),$J48,$X48)))</f>
        <v/>
      </c>
      <c r="Z48" s="63">
        <f>IF($T48="","",IF(AND(ISNUMBER($F48),$F48&lt;=IF($Q48=MesCiclo,InicioCiclo,$Q48+MOD(2-WEEKDAY($Q48),7))+27),1,IF(ISNUMBER($K48),$K48,$Y48)))</f>
        <v/>
      </c>
      <c r="AA48" s="63">
        <f>IF($T48="","",IF(AND(ISNUMBER($F48),$F48&lt;=IF($Q48=MesCiclo,InicioCiclo,$Q48+MOD(2-WEEKDAY($Q48),7))+6),1,IF(N($U48)&gt;0,AVERAGEIFS($W$5:$W$1000,$S$5:$S$1000,ROW(),$T$5:$T$1000,"Sub"),$W48)))</f>
        <v/>
      </c>
      <c r="AB48" s="63">
        <f>IF($T48="","",IF(AND(ISNUMBER($F48),$F48&lt;=IF($Q48=MesCiclo,InicioCiclo,$Q48+MOD(2-WEEKDAY($Q48),7))+13),1,IF(N($U48)&gt;0,AVERAGEIFS($X$5:$X$1000,$S$5:$S$1000,ROW(),$T$5:$T$1000,"Sub"),$X48)))</f>
        <v/>
      </c>
      <c r="AC48" s="63">
        <f>IF($T48="","",IF(AND(ISNUMBER($F48),$F48&lt;=IF($Q48=MesCiclo,InicioCiclo,$Q48+MOD(2-WEEKDAY($Q48),7))+20),1,IF(N($U48)&gt;0,AVERAGEIFS($Y$5:$Y$1000,$S$5:$S$1000,ROW(),$T$5:$T$1000,"Sub"),$Y48)))</f>
        <v/>
      </c>
      <c r="AD48" s="63">
        <f>IF($T48="","",IF(AND(ISNUMBER($F48),$F48&lt;=IF($Q48=MesCiclo,InicioCiclo,$Q48+MOD(2-WEEKDAY($Q48),7))+27),1,IF(N($U48)&gt;0,AVERAGEIFS($Z$5:$Z$1000,$S$5:$S$1000,ROW(),$T$5:$T$1000,"Sub"),$Z48)))</f>
        <v/>
      </c>
      <c r="AE48" s="63">
        <f>IF($T48&lt;&gt;"Macro","",IF(COUNTIFS($Q$5:$Q$1000,$Q48,$T$5:$T$1000,"Macro",$G$5:$G$1000,"&gt;0")=0,1/COUNTIFS($Q$5:$Q$1000,$Q48,$T$5:$T$1000,"Macro"),IF(AND(ISNUMBER($G48),N($G48)&gt;0),$G48,SUMIFS($G$5:$G$1000,$Q$5:$Q$1000,$Q48,$T$5:$T$1000,"Macro")/COUNTIFS($Q$5:$Q$1000,$Q48,$T$5:$T$1000,"Macro",$G$5:$G$1000,"&gt;0"))/(COUNTIFS($Q$5:$Q$1000,$Q48,$T$5:$T$1000,"Macro")*SUMIFS($G$5:$G$1000,$Q$5:$Q$1000,$Q48,$T$5:$T$1000,"Macro")/COUNTIFS($Q$5:$Q$1000,$Q48,$T$5:$T$1000,"Macro",$G$5:$G$1000,"&gt;0"))))</f>
        <v/>
      </c>
    </row>
    <row r="49">
      <c r="A49" s="55">
        <f>IF(NOT((COUNTA($B49:$K49)+COUNTA($O49))&gt;0),"",IF($T49="Macro",COUNTIFS($T$5:$T49,"Macro",$Q$5:$Q49,$Q49),IF(N($S49)=0,"?",COUNTIFS(INDEX($T$5:$T$1000,1):INDEX($T$5:$T$1000,$S49-4),"Macro",INDEX($Q$5:$Q$1000,1):INDEX($Q$5:$Q$1000,$S49-4),INDEX($Q$5:$Q$1000,$S49-4))&amp;"."&amp;COUNTIFS($S$5:$S49,$S49,$T$5:$T49,"Sub"))))</f>
        <v/>
      </c>
      <c r="B49" s="56" t="n"/>
      <c r="C49" s="57" t="n"/>
      <c r="D49" s="58" t="n"/>
      <c r="E49" s="58" t="n"/>
      <c r="F49" s="58" t="n"/>
      <c r="G49" s="59" t="n"/>
      <c r="H49" s="59" t="n"/>
      <c r="I49" s="59" t="n"/>
      <c r="J49" s="59" t="n"/>
      <c r="K49" s="59" t="n"/>
      <c r="L49" s="60">
        <f>IF(NOT((COUNTA($B49:$K49)+COUNTA($O49))&gt;0),"",IF(ISNUMBER($F49),1,IF(N($U49)&gt;0,AVERAGEIFS($V$5:$V$1000,$S$5:$S$1000,ROW(),$T$5:$T$1000,"Sub"),$V49)))</f>
        <v/>
      </c>
      <c r="M49" s="55">
        <f>IF($L49="","",IF($L49&gt;=1,"Completado",IF($L49&gt;0,"En curso","Pendiente")))</f>
        <v/>
      </c>
      <c r="N49" s="55">
        <f>IF(NOT((COUNTA($B49:$K49)+COUNTA($O49))&gt;0),"",IF(ISNUMBER($F49),IF(AND(ISNUMBER($E49),$F49&gt;$E49),"Cumplida con "&amp;($F49-$E49)&amp;IF($F49-$E49=1," día"," días")&amp;" de retraso","Cumplida"),IF(N($L49)&gt;=1,"Cumplida",IF(NOT(ISNUMBER($E49)),"Sin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plazo")))))))</f>
        <v/>
      </c>
      <c r="O49" s="57" t="n"/>
      <c r="P49" s="61">
        <f>IF(NOT((COUNTA($B49:$K49)+COUNTA($O49))&gt;0),"",IF((IF($C49="","Falta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",""))="","✔ OK","⚠ "&amp;LEFT(IF($C49="","Falta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",""),LEN(IF($C49="","Falta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",""))-3)))</f>
        <v/>
      </c>
      <c r="Q49" s="62">
        <f>IF(NOT((COUNTA($B49:$K49)+COUNTA($O49))&gt;0),"",IF(AND($T49="Sub",N($S49)&gt;0),IF(ISNUMBER(INDEX($D$5:$D$1000,$S49-4)),DATE(YEAR(INDEX($D$5:$D$1000,$S49-4)),MONTH(INDEX($D$5:$D$1000,$S49-4)),1),IF(ISNUMBER(INDEX($E$5:$E$1000,$S49-4)),DATE(YEAR(INDEX($E$5:$E$1000,$S49-4)),MONTH(INDEX($E$5:$E$1000,$S49-4)),1),MesCiclo)),IF(ISNUMBER($D49),DATE(YEAR($D49),MONTH($D49),1),IF(ISNUMBER($E49),DATE(YEAR($E49),MONTH($E49),1),MesCiclo))))</f>
        <v/>
      </c>
      <c r="R49" s="63">
        <f>IF(OR($Q49="",$Q49&lt;&gt;MesCiclo),"",COUNTIF($Q$5:$Q49,MesCiclo))</f>
        <v/>
      </c>
      <c r="S49" s="63">
        <f>IF($T49="","",IF($T49="Macro",ROW(),IFERROR(LOOKUP(2,1/($T$5:$T49="Macro"),ROW($T$5:$T49)),0)))</f>
        <v/>
      </c>
      <c r="T49" s="63">
        <f>IF(NOT((COUNTA($B49:$K49)+COUNTA($O49))&gt;0),"",IF($B49="Subactividad","Sub","Macro"))</f>
        <v/>
      </c>
      <c r="U49" s="63">
        <f>IF($T49="Macro",COUNTIFS($S$5:$S$1000,ROW(),$T$5:$T$1000,"Sub"),"")</f>
        <v/>
      </c>
      <c r="V49" s="63">
        <f>IF($T49="","",IF(ISNUMBER($F49),1,IFERROR(LOOKUP(2,1/($H49:$K49&lt;&gt;""),$H49:$K49),0)))</f>
        <v/>
      </c>
      <c r="W49" s="63">
        <f>IF($T49="","",IF(AND(ISNUMBER($F49),$F49&lt;=IF($Q49=MesCiclo,InicioCiclo,$Q49+MOD(2-WEEKDAY($Q49),7))+6),1,IF(ISNUMBER($H49),$H49,0)))</f>
        <v/>
      </c>
      <c r="X49" s="63">
        <f>IF($T49="","",IF(AND(ISNUMBER($F49),$F49&lt;=IF($Q49=MesCiclo,InicioCiclo,$Q49+MOD(2-WEEKDAY($Q49),7))+13),1,IF(ISNUMBER($I49),$I49,$W49)))</f>
        <v/>
      </c>
      <c r="Y49" s="63">
        <f>IF($T49="","",IF(AND(ISNUMBER($F49),$F49&lt;=IF($Q49=MesCiclo,InicioCiclo,$Q49+MOD(2-WEEKDAY($Q49),7))+20),1,IF(ISNUMBER($J49),$J49,$X49)))</f>
        <v/>
      </c>
      <c r="Z49" s="63">
        <f>IF($T49="","",IF(AND(ISNUMBER($F49),$F49&lt;=IF($Q49=MesCiclo,InicioCiclo,$Q49+MOD(2-WEEKDAY($Q49),7))+27),1,IF(ISNUMBER($K49),$K49,$Y49)))</f>
        <v/>
      </c>
      <c r="AA49" s="63">
        <f>IF($T49="","",IF(AND(ISNUMBER($F49),$F49&lt;=IF($Q49=MesCiclo,InicioCiclo,$Q49+MOD(2-WEEKDAY($Q49),7))+6),1,IF(N($U49)&gt;0,AVERAGEIFS($W$5:$W$1000,$S$5:$S$1000,ROW(),$T$5:$T$1000,"Sub"),$W49)))</f>
        <v/>
      </c>
      <c r="AB49" s="63">
        <f>IF($T49="","",IF(AND(ISNUMBER($F49),$F49&lt;=IF($Q49=MesCiclo,InicioCiclo,$Q49+MOD(2-WEEKDAY($Q49),7))+13),1,IF(N($U49)&gt;0,AVERAGEIFS($X$5:$X$1000,$S$5:$S$1000,ROW(),$T$5:$T$1000,"Sub"),$X49)))</f>
        <v/>
      </c>
      <c r="AC49" s="63">
        <f>IF($T49="","",IF(AND(ISNUMBER($F49),$F49&lt;=IF($Q49=MesCiclo,InicioCiclo,$Q49+MOD(2-WEEKDAY($Q49),7))+20),1,IF(N($U49)&gt;0,AVERAGEIFS($Y$5:$Y$1000,$S$5:$S$1000,ROW(),$T$5:$T$1000,"Sub"),$Y49)))</f>
        <v/>
      </c>
      <c r="AD49" s="63">
        <f>IF($T49="","",IF(AND(ISNUMBER($F49),$F49&lt;=IF($Q49=MesCiclo,InicioCiclo,$Q49+MOD(2-WEEKDAY($Q49),7))+27),1,IF(N($U49)&gt;0,AVERAGEIFS($Z$5:$Z$1000,$S$5:$S$1000,ROW(),$T$5:$T$1000,"Sub"),$Z49)))</f>
        <v/>
      </c>
      <c r="AE49" s="63">
        <f>IF($T49&lt;&gt;"Macro","",IF(COUNTIFS($Q$5:$Q$1000,$Q49,$T$5:$T$1000,"Macro",$G$5:$G$1000,"&gt;0")=0,1/COUNTIFS($Q$5:$Q$1000,$Q49,$T$5:$T$1000,"Macro"),IF(AND(ISNUMBER($G49),N($G49)&gt;0),$G49,SUMIFS($G$5:$G$1000,$Q$5:$Q$1000,$Q49,$T$5:$T$1000,"Macro")/COUNTIFS($Q$5:$Q$1000,$Q49,$T$5:$T$1000,"Macro",$G$5:$G$1000,"&gt;0"))/(COUNTIFS($Q$5:$Q$1000,$Q49,$T$5:$T$1000,"Macro")*SUMIFS($G$5:$G$1000,$Q$5:$Q$1000,$Q49,$T$5:$T$1000,"Macro")/COUNTIFS($Q$5:$Q$1000,$Q49,$T$5:$T$1000,"Macro",$G$5:$G$1000,"&gt;0"))))</f>
        <v/>
      </c>
    </row>
    <row r="50">
      <c r="A50" s="55">
        <f>IF(NOT((COUNTA($B50:$K50)+COUNTA($O50))&gt;0),"",IF($T50="Macro",COUNTIFS($T$5:$T50,"Macro",$Q$5:$Q50,$Q50),IF(N($S50)=0,"?",COUNTIFS(INDEX($T$5:$T$1000,1):INDEX($T$5:$T$1000,$S50-4),"Macro",INDEX($Q$5:$Q$1000,1):INDEX($Q$5:$Q$1000,$S50-4),INDEX($Q$5:$Q$1000,$S50-4))&amp;"."&amp;COUNTIFS($S$5:$S50,$S50,$T$5:$T50,"Sub"))))</f>
        <v/>
      </c>
      <c r="B50" s="56" t="n"/>
      <c r="C50" s="57" t="n"/>
      <c r="D50" s="58" t="n"/>
      <c r="E50" s="58" t="n"/>
      <c r="F50" s="58" t="n"/>
      <c r="G50" s="59" t="n"/>
      <c r="H50" s="59" t="n"/>
      <c r="I50" s="59" t="n"/>
      <c r="J50" s="59" t="n"/>
      <c r="K50" s="59" t="n"/>
      <c r="L50" s="60">
        <f>IF(NOT((COUNTA($B50:$K50)+COUNTA($O50))&gt;0),"",IF(ISNUMBER($F50),1,IF(N($U50)&gt;0,AVERAGEIFS($V$5:$V$1000,$S$5:$S$1000,ROW(),$T$5:$T$1000,"Sub"),$V50)))</f>
        <v/>
      </c>
      <c r="M50" s="55">
        <f>IF($L50="","",IF($L50&gt;=1,"Completado",IF($L50&gt;0,"En curso","Pendiente")))</f>
        <v/>
      </c>
      <c r="N50" s="55">
        <f>IF(NOT((COUNTA($B50:$K50)+COUNTA($O50))&gt;0),"",IF(ISNUMBER($F50),IF(AND(ISNUMBER($E50),$F50&gt;$E50),"Cumplida con "&amp;($F50-$E50)&amp;IF($F50-$E50=1," día"," días")&amp;" de retraso","Cumplida"),IF(N($L50)&gt;=1,"Cumplida",IF(NOT(ISNUMBER($E50)),"Sin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plazo")))))))</f>
        <v/>
      </c>
      <c r="O50" s="57" t="n"/>
      <c r="P50" s="61">
        <f>IF(NOT((COUNTA($B50:$K50)+COUNTA($O50))&gt;0),"",IF((IF($C50="","Falta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",""))="","✔ OK","⚠ "&amp;LEFT(IF($C50="","Falta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",""),LEN(IF($C50="","Falta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",""))-3)))</f>
        <v/>
      </c>
      <c r="Q50" s="62">
        <f>IF(NOT((COUNTA($B50:$K50)+COUNTA($O50))&gt;0),"",IF(AND($T50="Sub",N($S50)&gt;0),IF(ISNUMBER(INDEX($D$5:$D$1000,$S50-4)),DATE(YEAR(INDEX($D$5:$D$1000,$S50-4)),MONTH(INDEX($D$5:$D$1000,$S50-4)),1),IF(ISNUMBER(INDEX($E$5:$E$1000,$S50-4)),DATE(YEAR(INDEX($E$5:$E$1000,$S50-4)),MONTH(INDEX($E$5:$E$1000,$S50-4)),1),MesCiclo)),IF(ISNUMBER($D50),DATE(YEAR($D50),MONTH($D50),1),IF(ISNUMBER($E50),DATE(YEAR($E50),MONTH($E50),1),MesCiclo))))</f>
        <v/>
      </c>
      <c r="R50" s="63">
        <f>IF(OR($Q50="",$Q50&lt;&gt;MesCiclo),"",COUNTIF($Q$5:$Q50,MesCiclo))</f>
        <v/>
      </c>
      <c r="S50" s="63">
        <f>IF($T50="","",IF($T50="Macro",ROW(),IFERROR(LOOKUP(2,1/($T$5:$T50="Macro"),ROW($T$5:$T50)),0)))</f>
        <v/>
      </c>
      <c r="T50" s="63">
        <f>IF(NOT((COUNTA($B50:$K50)+COUNTA($O50))&gt;0),"",IF($B50="Subactividad","Sub","Macro"))</f>
        <v/>
      </c>
      <c r="U50" s="63">
        <f>IF($T50="Macro",COUNTIFS($S$5:$S$1000,ROW(),$T$5:$T$1000,"Sub"),"")</f>
        <v/>
      </c>
      <c r="V50" s="63">
        <f>IF($T50="","",IF(ISNUMBER($F50),1,IFERROR(LOOKUP(2,1/($H50:$K50&lt;&gt;""),$H50:$K50),0)))</f>
        <v/>
      </c>
      <c r="W50" s="63">
        <f>IF($T50="","",IF(AND(ISNUMBER($F50),$F50&lt;=IF($Q50=MesCiclo,InicioCiclo,$Q50+MOD(2-WEEKDAY($Q50),7))+6),1,IF(ISNUMBER($H50),$H50,0)))</f>
        <v/>
      </c>
      <c r="X50" s="63">
        <f>IF($T50="","",IF(AND(ISNUMBER($F50),$F50&lt;=IF($Q50=MesCiclo,InicioCiclo,$Q50+MOD(2-WEEKDAY($Q50),7))+13),1,IF(ISNUMBER($I50),$I50,$W50)))</f>
        <v/>
      </c>
      <c r="Y50" s="63">
        <f>IF($T50="","",IF(AND(ISNUMBER($F50),$F50&lt;=IF($Q50=MesCiclo,InicioCiclo,$Q50+MOD(2-WEEKDAY($Q50),7))+20),1,IF(ISNUMBER($J50),$J50,$X50)))</f>
        <v/>
      </c>
      <c r="Z50" s="63">
        <f>IF($T50="","",IF(AND(ISNUMBER($F50),$F50&lt;=IF($Q50=MesCiclo,InicioCiclo,$Q50+MOD(2-WEEKDAY($Q50),7))+27),1,IF(ISNUMBER($K50),$K50,$Y50)))</f>
        <v/>
      </c>
      <c r="AA50" s="63">
        <f>IF($T50="","",IF(AND(ISNUMBER($F50),$F50&lt;=IF($Q50=MesCiclo,InicioCiclo,$Q50+MOD(2-WEEKDAY($Q50),7))+6),1,IF(N($U50)&gt;0,AVERAGEIFS($W$5:$W$1000,$S$5:$S$1000,ROW(),$T$5:$T$1000,"Sub"),$W50)))</f>
        <v/>
      </c>
      <c r="AB50" s="63">
        <f>IF($T50="","",IF(AND(ISNUMBER($F50),$F50&lt;=IF($Q50=MesCiclo,InicioCiclo,$Q50+MOD(2-WEEKDAY($Q50),7))+13),1,IF(N($U50)&gt;0,AVERAGEIFS($X$5:$X$1000,$S$5:$S$1000,ROW(),$T$5:$T$1000,"Sub"),$X50)))</f>
        <v/>
      </c>
      <c r="AC50" s="63">
        <f>IF($T50="","",IF(AND(ISNUMBER($F50),$F50&lt;=IF($Q50=MesCiclo,InicioCiclo,$Q50+MOD(2-WEEKDAY($Q50),7))+20),1,IF(N($U50)&gt;0,AVERAGEIFS($Y$5:$Y$1000,$S$5:$S$1000,ROW(),$T$5:$T$1000,"Sub"),$Y50)))</f>
        <v/>
      </c>
      <c r="AD50" s="63">
        <f>IF($T50="","",IF(AND(ISNUMBER($F50),$F50&lt;=IF($Q50=MesCiclo,InicioCiclo,$Q50+MOD(2-WEEKDAY($Q50),7))+27),1,IF(N($U50)&gt;0,AVERAGEIFS($Z$5:$Z$1000,$S$5:$S$1000,ROW(),$T$5:$T$1000,"Sub"),$Z50)))</f>
        <v/>
      </c>
      <c r="AE50" s="63">
        <f>IF($T50&lt;&gt;"Macro","",IF(COUNTIFS($Q$5:$Q$1000,$Q50,$T$5:$T$1000,"Macro",$G$5:$G$1000,"&gt;0")=0,1/COUNTIFS($Q$5:$Q$1000,$Q50,$T$5:$T$1000,"Macro"),IF(AND(ISNUMBER($G50),N($G50)&gt;0),$G50,SUMIFS($G$5:$G$1000,$Q$5:$Q$1000,$Q50,$T$5:$T$1000,"Macro")/COUNTIFS($Q$5:$Q$1000,$Q50,$T$5:$T$1000,"Macro",$G$5:$G$1000,"&gt;0"))/(COUNTIFS($Q$5:$Q$1000,$Q50,$T$5:$T$1000,"Macro")*SUMIFS($G$5:$G$1000,$Q$5:$Q$1000,$Q50,$T$5:$T$1000,"Macro")/COUNTIFS($Q$5:$Q$1000,$Q50,$T$5:$T$1000,"Macro",$G$5:$G$1000,"&gt;0"))))</f>
        <v/>
      </c>
    </row>
    <row r="51">
      <c r="A51" s="55">
        <f>IF(NOT((COUNTA($B51:$K51)+COUNTA($O51))&gt;0),"",IF($T51="Macro",COUNTIFS($T$5:$T51,"Macro",$Q$5:$Q51,$Q51),IF(N($S51)=0,"?",COUNTIFS(INDEX($T$5:$T$1000,1):INDEX($T$5:$T$1000,$S51-4),"Macro",INDEX($Q$5:$Q$1000,1):INDEX($Q$5:$Q$1000,$S51-4),INDEX($Q$5:$Q$1000,$S51-4))&amp;"."&amp;COUNTIFS($S$5:$S51,$S51,$T$5:$T51,"Sub"))))</f>
        <v/>
      </c>
      <c r="B51" s="56" t="n"/>
      <c r="C51" s="57" t="n"/>
      <c r="D51" s="58" t="n"/>
      <c r="E51" s="58" t="n"/>
      <c r="F51" s="58" t="n"/>
      <c r="G51" s="59" t="n"/>
      <c r="H51" s="59" t="n"/>
      <c r="I51" s="59" t="n"/>
      <c r="J51" s="59" t="n"/>
      <c r="K51" s="59" t="n"/>
      <c r="L51" s="60">
        <f>IF(NOT((COUNTA($B51:$K51)+COUNTA($O51))&gt;0),"",IF(ISNUMBER($F51),1,IF(N($U51)&gt;0,AVERAGEIFS($V$5:$V$1000,$S$5:$S$1000,ROW(),$T$5:$T$1000,"Sub"),$V51)))</f>
        <v/>
      </c>
      <c r="M51" s="55">
        <f>IF($L51="","",IF($L51&gt;=1,"Completado",IF($L51&gt;0,"En curso","Pendiente")))</f>
        <v/>
      </c>
      <c r="N51" s="55">
        <f>IF(NOT((COUNTA($B51:$K51)+COUNTA($O51))&gt;0),"",IF(ISNUMBER($F51),IF(AND(ISNUMBER($E51),$F51&gt;$E51),"Cumplida con "&amp;($F51-$E51)&amp;IF($F51-$E51=1," día"," días")&amp;" de retraso","Cumplida"),IF(N($L51)&gt;=1,"Cumplida",IF(NOT(ISNUMBER($E51)),"Sin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plazo")))))))</f>
        <v/>
      </c>
      <c r="O51" s="57" t="n"/>
      <c r="P51" s="61">
        <f>IF(NOT((COUNTA($B51:$K51)+COUNTA($O51))&gt;0),"",IF((IF($C51="","Falta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",""))="","✔ OK","⚠ "&amp;LEFT(IF($C51="","Falta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",""),LEN(IF($C51="","Falta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",""))-3)))</f>
        <v/>
      </c>
      <c r="Q51" s="62">
        <f>IF(NOT((COUNTA($B51:$K51)+COUNTA($O51))&gt;0),"",IF(AND($T51="Sub",N($S51)&gt;0),IF(ISNUMBER(INDEX($D$5:$D$1000,$S51-4)),DATE(YEAR(INDEX($D$5:$D$1000,$S51-4)),MONTH(INDEX($D$5:$D$1000,$S51-4)),1),IF(ISNUMBER(INDEX($E$5:$E$1000,$S51-4)),DATE(YEAR(INDEX($E$5:$E$1000,$S51-4)),MONTH(INDEX($E$5:$E$1000,$S51-4)),1),MesCiclo)),IF(ISNUMBER($D51),DATE(YEAR($D51),MONTH($D51),1),IF(ISNUMBER($E51),DATE(YEAR($E51),MONTH($E51),1),MesCiclo))))</f>
        <v/>
      </c>
      <c r="R51" s="63">
        <f>IF(OR($Q51="",$Q51&lt;&gt;MesCiclo),"",COUNTIF($Q$5:$Q51,MesCiclo))</f>
        <v/>
      </c>
      <c r="S51" s="63">
        <f>IF($T51="","",IF($T51="Macro",ROW(),IFERROR(LOOKUP(2,1/($T$5:$T51="Macro"),ROW($T$5:$T51)),0)))</f>
        <v/>
      </c>
      <c r="T51" s="63">
        <f>IF(NOT((COUNTA($B51:$K51)+COUNTA($O51))&gt;0),"",IF($B51="Subactividad","Sub","Macro"))</f>
        <v/>
      </c>
      <c r="U51" s="63">
        <f>IF($T51="Macro",COUNTIFS($S$5:$S$1000,ROW(),$T$5:$T$1000,"Sub"),"")</f>
        <v/>
      </c>
      <c r="V51" s="63">
        <f>IF($T51="","",IF(ISNUMBER($F51),1,IFERROR(LOOKUP(2,1/($H51:$K51&lt;&gt;""),$H51:$K51),0)))</f>
        <v/>
      </c>
      <c r="W51" s="63">
        <f>IF($T51="","",IF(AND(ISNUMBER($F51),$F51&lt;=IF($Q51=MesCiclo,InicioCiclo,$Q51+MOD(2-WEEKDAY($Q51),7))+6),1,IF(ISNUMBER($H51),$H51,0)))</f>
        <v/>
      </c>
      <c r="X51" s="63">
        <f>IF($T51="","",IF(AND(ISNUMBER($F51),$F51&lt;=IF($Q51=MesCiclo,InicioCiclo,$Q51+MOD(2-WEEKDAY($Q51),7))+13),1,IF(ISNUMBER($I51),$I51,$W51)))</f>
        <v/>
      </c>
      <c r="Y51" s="63">
        <f>IF($T51="","",IF(AND(ISNUMBER($F51),$F51&lt;=IF($Q51=MesCiclo,InicioCiclo,$Q51+MOD(2-WEEKDAY($Q51),7))+20),1,IF(ISNUMBER($J51),$J51,$X51)))</f>
        <v/>
      </c>
      <c r="Z51" s="63">
        <f>IF($T51="","",IF(AND(ISNUMBER($F51),$F51&lt;=IF($Q51=MesCiclo,InicioCiclo,$Q51+MOD(2-WEEKDAY($Q51),7))+27),1,IF(ISNUMBER($K51),$K51,$Y51)))</f>
        <v/>
      </c>
      <c r="AA51" s="63">
        <f>IF($T51="","",IF(AND(ISNUMBER($F51),$F51&lt;=IF($Q51=MesCiclo,InicioCiclo,$Q51+MOD(2-WEEKDAY($Q51),7))+6),1,IF(N($U51)&gt;0,AVERAGEIFS($W$5:$W$1000,$S$5:$S$1000,ROW(),$T$5:$T$1000,"Sub"),$W51)))</f>
        <v/>
      </c>
      <c r="AB51" s="63">
        <f>IF($T51="","",IF(AND(ISNUMBER($F51),$F51&lt;=IF($Q51=MesCiclo,InicioCiclo,$Q51+MOD(2-WEEKDAY($Q51),7))+13),1,IF(N($U51)&gt;0,AVERAGEIFS($X$5:$X$1000,$S$5:$S$1000,ROW(),$T$5:$T$1000,"Sub"),$X51)))</f>
        <v/>
      </c>
      <c r="AC51" s="63">
        <f>IF($T51="","",IF(AND(ISNUMBER($F51),$F51&lt;=IF($Q51=MesCiclo,InicioCiclo,$Q51+MOD(2-WEEKDAY($Q51),7))+20),1,IF(N($U51)&gt;0,AVERAGEIFS($Y$5:$Y$1000,$S$5:$S$1000,ROW(),$T$5:$T$1000,"Sub"),$Y51)))</f>
        <v/>
      </c>
      <c r="AD51" s="63">
        <f>IF($T51="","",IF(AND(ISNUMBER($F51),$F51&lt;=IF($Q51=MesCiclo,InicioCiclo,$Q51+MOD(2-WEEKDAY($Q51),7))+27),1,IF(N($U51)&gt;0,AVERAGEIFS($Z$5:$Z$1000,$S$5:$S$1000,ROW(),$T$5:$T$1000,"Sub"),$Z51)))</f>
        <v/>
      </c>
      <c r="AE51" s="63">
        <f>IF($T51&lt;&gt;"Macro","",IF(COUNTIFS($Q$5:$Q$1000,$Q51,$T$5:$T$1000,"Macro",$G$5:$G$1000,"&gt;0")=0,1/COUNTIFS($Q$5:$Q$1000,$Q51,$T$5:$T$1000,"Macro"),IF(AND(ISNUMBER($G51),N($G51)&gt;0),$G51,SUMIFS($G$5:$G$1000,$Q$5:$Q$1000,$Q51,$T$5:$T$1000,"Macro")/COUNTIFS($Q$5:$Q$1000,$Q51,$T$5:$T$1000,"Macro",$G$5:$G$1000,"&gt;0"))/(COUNTIFS($Q$5:$Q$1000,$Q51,$T$5:$T$1000,"Macro")*SUMIFS($G$5:$G$1000,$Q$5:$Q$1000,$Q51,$T$5:$T$1000,"Macro")/COUNTIFS($Q$5:$Q$1000,$Q51,$T$5:$T$1000,"Macro",$G$5:$G$1000,"&gt;0"))))</f>
        <v/>
      </c>
    </row>
    <row r="52">
      <c r="A52" s="55">
        <f>IF(NOT((COUNTA($B52:$K52)+COUNTA($O52))&gt;0),"",IF($T52="Macro",COUNTIFS($T$5:$T52,"Macro",$Q$5:$Q52,$Q52),IF(N($S52)=0,"?",COUNTIFS(INDEX($T$5:$T$1000,1):INDEX($T$5:$T$1000,$S52-4),"Macro",INDEX($Q$5:$Q$1000,1):INDEX($Q$5:$Q$1000,$S52-4),INDEX($Q$5:$Q$1000,$S52-4))&amp;"."&amp;COUNTIFS($S$5:$S52,$S52,$T$5:$T52,"Sub"))))</f>
        <v/>
      </c>
      <c r="B52" s="56" t="n"/>
      <c r="C52" s="57" t="n"/>
      <c r="D52" s="58" t="n"/>
      <c r="E52" s="58" t="n"/>
      <c r="F52" s="58" t="n"/>
      <c r="G52" s="59" t="n"/>
      <c r="H52" s="59" t="n"/>
      <c r="I52" s="59" t="n"/>
      <c r="J52" s="59" t="n"/>
      <c r="K52" s="59" t="n"/>
      <c r="L52" s="60">
        <f>IF(NOT((COUNTA($B52:$K52)+COUNTA($O52))&gt;0),"",IF(ISNUMBER($F52),1,IF(N($U52)&gt;0,AVERAGEIFS($V$5:$V$1000,$S$5:$S$1000,ROW(),$T$5:$T$1000,"Sub"),$V52)))</f>
        <v/>
      </c>
      <c r="M52" s="55">
        <f>IF($L52="","",IF($L52&gt;=1,"Completado",IF($L52&gt;0,"En curso","Pendiente")))</f>
        <v/>
      </c>
      <c r="N52" s="55">
        <f>IF(NOT((COUNTA($B52:$K52)+COUNTA($O52))&gt;0),"",IF(ISNUMBER($F52),IF(AND(ISNUMBER($E52),$F52&gt;$E52),"Cumplida con "&amp;($F52-$E52)&amp;IF($F52-$E52=1," día"," días")&amp;" de retraso","Cumplida"),IF(N($L52)&gt;=1,"Cumplida",IF(NOT(ISNUMBER($E52)),"Sin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plazo")))))))</f>
        <v/>
      </c>
      <c r="O52" s="57" t="n"/>
      <c r="P52" s="61">
        <f>IF(NOT((COUNTA($B52:$K52)+COUNTA($O52))&gt;0),"",IF((IF($C52="","Falta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",""))="","✔ OK","⚠ "&amp;LEFT(IF($C52="","Falta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",""),LEN(IF($C52="","Falta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",""))-3)))</f>
        <v/>
      </c>
      <c r="Q52" s="62">
        <f>IF(NOT((COUNTA($B52:$K52)+COUNTA($O52))&gt;0),"",IF(AND($T52="Sub",N($S52)&gt;0),IF(ISNUMBER(INDEX($D$5:$D$1000,$S52-4)),DATE(YEAR(INDEX($D$5:$D$1000,$S52-4)),MONTH(INDEX($D$5:$D$1000,$S52-4)),1),IF(ISNUMBER(INDEX($E$5:$E$1000,$S52-4)),DATE(YEAR(INDEX($E$5:$E$1000,$S52-4)),MONTH(INDEX($E$5:$E$1000,$S52-4)),1),MesCiclo)),IF(ISNUMBER($D52),DATE(YEAR($D52),MONTH($D52),1),IF(ISNUMBER($E52),DATE(YEAR($E52),MONTH($E52),1),MesCiclo))))</f>
        <v/>
      </c>
      <c r="R52" s="63">
        <f>IF(OR($Q52="",$Q52&lt;&gt;MesCiclo),"",COUNTIF($Q$5:$Q52,MesCiclo))</f>
        <v/>
      </c>
      <c r="S52" s="63">
        <f>IF($T52="","",IF($T52="Macro",ROW(),IFERROR(LOOKUP(2,1/($T$5:$T52="Macro"),ROW($T$5:$T52)),0)))</f>
        <v/>
      </c>
      <c r="T52" s="63">
        <f>IF(NOT((COUNTA($B52:$K52)+COUNTA($O52))&gt;0),"",IF($B52="Subactividad","Sub","Macro"))</f>
        <v/>
      </c>
      <c r="U52" s="63">
        <f>IF($T52="Macro",COUNTIFS($S$5:$S$1000,ROW(),$T$5:$T$1000,"Sub"),"")</f>
        <v/>
      </c>
      <c r="V52" s="63">
        <f>IF($T52="","",IF(ISNUMBER($F52),1,IFERROR(LOOKUP(2,1/($H52:$K52&lt;&gt;""),$H52:$K52),0)))</f>
        <v/>
      </c>
      <c r="W52" s="63">
        <f>IF($T52="","",IF(AND(ISNUMBER($F52),$F52&lt;=IF($Q52=MesCiclo,InicioCiclo,$Q52+MOD(2-WEEKDAY($Q52),7))+6),1,IF(ISNUMBER($H52),$H52,0)))</f>
        <v/>
      </c>
      <c r="X52" s="63">
        <f>IF($T52="","",IF(AND(ISNUMBER($F52),$F52&lt;=IF($Q52=MesCiclo,InicioCiclo,$Q52+MOD(2-WEEKDAY($Q52),7))+13),1,IF(ISNUMBER($I52),$I52,$W52)))</f>
        <v/>
      </c>
      <c r="Y52" s="63">
        <f>IF($T52="","",IF(AND(ISNUMBER($F52),$F52&lt;=IF($Q52=MesCiclo,InicioCiclo,$Q52+MOD(2-WEEKDAY($Q52),7))+20),1,IF(ISNUMBER($J52),$J52,$X52)))</f>
        <v/>
      </c>
      <c r="Z52" s="63">
        <f>IF($T52="","",IF(AND(ISNUMBER($F52),$F52&lt;=IF($Q52=MesCiclo,InicioCiclo,$Q52+MOD(2-WEEKDAY($Q52),7))+27),1,IF(ISNUMBER($K52),$K52,$Y52)))</f>
        <v/>
      </c>
      <c r="AA52" s="63">
        <f>IF($T52="","",IF(AND(ISNUMBER($F52),$F52&lt;=IF($Q52=MesCiclo,InicioCiclo,$Q52+MOD(2-WEEKDAY($Q52),7))+6),1,IF(N($U52)&gt;0,AVERAGEIFS($W$5:$W$1000,$S$5:$S$1000,ROW(),$T$5:$T$1000,"Sub"),$W52)))</f>
        <v/>
      </c>
      <c r="AB52" s="63">
        <f>IF($T52="","",IF(AND(ISNUMBER($F52),$F52&lt;=IF($Q52=MesCiclo,InicioCiclo,$Q52+MOD(2-WEEKDAY($Q52),7))+13),1,IF(N($U52)&gt;0,AVERAGEIFS($X$5:$X$1000,$S$5:$S$1000,ROW(),$T$5:$T$1000,"Sub"),$X52)))</f>
        <v/>
      </c>
      <c r="AC52" s="63">
        <f>IF($T52="","",IF(AND(ISNUMBER($F52),$F52&lt;=IF($Q52=MesCiclo,InicioCiclo,$Q52+MOD(2-WEEKDAY($Q52),7))+20),1,IF(N($U52)&gt;0,AVERAGEIFS($Y$5:$Y$1000,$S$5:$S$1000,ROW(),$T$5:$T$1000,"Sub"),$Y52)))</f>
        <v/>
      </c>
      <c r="AD52" s="63">
        <f>IF($T52="","",IF(AND(ISNUMBER($F52),$F52&lt;=IF($Q52=MesCiclo,InicioCiclo,$Q52+MOD(2-WEEKDAY($Q52),7))+27),1,IF(N($U52)&gt;0,AVERAGEIFS($Z$5:$Z$1000,$S$5:$S$1000,ROW(),$T$5:$T$1000,"Sub"),$Z52)))</f>
        <v/>
      </c>
      <c r="AE52" s="63">
        <f>IF($T52&lt;&gt;"Macro","",IF(COUNTIFS($Q$5:$Q$1000,$Q52,$T$5:$T$1000,"Macro",$G$5:$G$1000,"&gt;0")=0,1/COUNTIFS($Q$5:$Q$1000,$Q52,$T$5:$T$1000,"Macro"),IF(AND(ISNUMBER($G52),N($G52)&gt;0),$G52,SUMIFS($G$5:$G$1000,$Q$5:$Q$1000,$Q52,$T$5:$T$1000,"Macro")/COUNTIFS($Q$5:$Q$1000,$Q52,$T$5:$T$1000,"Macro",$G$5:$G$1000,"&gt;0"))/(COUNTIFS($Q$5:$Q$1000,$Q52,$T$5:$T$1000,"Macro")*SUMIFS($G$5:$G$1000,$Q$5:$Q$1000,$Q52,$T$5:$T$1000,"Macro")/COUNTIFS($Q$5:$Q$1000,$Q52,$T$5:$T$1000,"Macro",$G$5:$G$1000,"&gt;0"))))</f>
        <v/>
      </c>
    </row>
    <row r="53">
      <c r="A53" s="55">
        <f>IF(NOT((COUNTA($B53:$K53)+COUNTA($O53))&gt;0),"",IF($T53="Macro",COUNTIFS($T$5:$T53,"Macro",$Q$5:$Q53,$Q53),IF(N($S53)=0,"?",COUNTIFS(INDEX($T$5:$T$1000,1):INDEX($T$5:$T$1000,$S53-4),"Macro",INDEX($Q$5:$Q$1000,1):INDEX($Q$5:$Q$1000,$S53-4),INDEX($Q$5:$Q$1000,$S53-4))&amp;"."&amp;COUNTIFS($S$5:$S53,$S53,$T$5:$T53,"Sub"))))</f>
        <v/>
      </c>
      <c r="B53" s="56" t="n"/>
      <c r="C53" s="57" t="n"/>
      <c r="D53" s="58" t="n"/>
      <c r="E53" s="58" t="n"/>
      <c r="F53" s="58" t="n"/>
      <c r="G53" s="59" t="n"/>
      <c r="H53" s="59" t="n"/>
      <c r="I53" s="59" t="n"/>
      <c r="J53" s="59" t="n"/>
      <c r="K53" s="59" t="n"/>
      <c r="L53" s="60">
        <f>IF(NOT((COUNTA($B53:$K53)+COUNTA($O53))&gt;0),"",IF(ISNUMBER($F53),1,IF(N($U53)&gt;0,AVERAGEIFS($V$5:$V$1000,$S$5:$S$1000,ROW(),$T$5:$T$1000,"Sub"),$V53)))</f>
        <v/>
      </c>
      <c r="M53" s="55">
        <f>IF($L53="","",IF($L53&gt;=1,"Completado",IF($L53&gt;0,"En curso","Pendiente")))</f>
        <v/>
      </c>
      <c r="N53" s="55">
        <f>IF(NOT((COUNTA($B53:$K53)+COUNTA($O53))&gt;0),"",IF(ISNUMBER($F53),IF(AND(ISNUMBER($E53),$F53&gt;$E53),"Cumplida con "&amp;($F53-$E53)&amp;IF($F53-$E53=1," día"," días")&amp;" de retraso","Cumplida"),IF(N($L53)&gt;=1,"Cumplida",IF(NOT(ISNUMBER($E53)),"Sin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plazo")))))))</f>
        <v/>
      </c>
      <c r="O53" s="57" t="n"/>
      <c r="P53" s="61">
        <f>IF(NOT((COUNTA($B53:$K53)+COUNTA($O53))&gt;0),"",IF((IF($C53="","Falta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",""))="","✔ OK","⚠ "&amp;LEFT(IF($C53="","Falta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",""),LEN(IF($C53="","Falta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",""))-3)))</f>
        <v/>
      </c>
      <c r="Q53" s="62">
        <f>IF(NOT((COUNTA($B53:$K53)+COUNTA($O53))&gt;0),"",IF(AND($T53="Sub",N($S53)&gt;0),IF(ISNUMBER(INDEX($D$5:$D$1000,$S53-4)),DATE(YEAR(INDEX($D$5:$D$1000,$S53-4)),MONTH(INDEX($D$5:$D$1000,$S53-4)),1),IF(ISNUMBER(INDEX($E$5:$E$1000,$S53-4)),DATE(YEAR(INDEX($E$5:$E$1000,$S53-4)),MONTH(INDEX($E$5:$E$1000,$S53-4)),1),MesCiclo)),IF(ISNUMBER($D53),DATE(YEAR($D53),MONTH($D53),1),IF(ISNUMBER($E53),DATE(YEAR($E53),MONTH($E53),1),MesCiclo))))</f>
        <v/>
      </c>
      <c r="R53" s="63">
        <f>IF(OR($Q53="",$Q53&lt;&gt;MesCiclo),"",COUNTIF($Q$5:$Q53,MesCiclo))</f>
        <v/>
      </c>
      <c r="S53" s="63">
        <f>IF($T53="","",IF($T53="Macro",ROW(),IFERROR(LOOKUP(2,1/($T$5:$T53="Macro"),ROW($T$5:$T53)),0)))</f>
        <v/>
      </c>
      <c r="T53" s="63">
        <f>IF(NOT((COUNTA($B53:$K53)+COUNTA($O53))&gt;0),"",IF($B53="Subactividad","Sub","Macro"))</f>
        <v/>
      </c>
      <c r="U53" s="63">
        <f>IF($T53="Macro",COUNTIFS($S$5:$S$1000,ROW(),$T$5:$T$1000,"Sub"),"")</f>
        <v/>
      </c>
      <c r="V53" s="63">
        <f>IF($T53="","",IF(ISNUMBER($F53),1,IFERROR(LOOKUP(2,1/($H53:$K53&lt;&gt;""),$H53:$K53),0)))</f>
        <v/>
      </c>
      <c r="W53" s="63">
        <f>IF($T53="","",IF(AND(ISNUMBER($F53),$F53&lt;=IF($Q53=MesCiclo,InicioCiclo,$Q53+MOD(2-WEEKDAY($Q53),7))+6),1,IF(ISNUMBER($H53),$H53,0)))</f>
        <v/>
      </c>
      <c r="X53" s="63">
        <f>IF($T53="","",IF(AND(ISNUMBER($F53),$F53&lt;=IF($Q53=MesCiclo,InicioCiclo,$Q53+MOD(2-WEEKDAY($Q53),7))+13),1,IF(ISNUMBER($I53),$I53,$W53)))</f>
        <v/>
      </c>
      <c r="Y53" s="63">
        <f>IF($T53="","",IF(AND(ISNUMBER($F53),$F53&lt;=IF($Q53=MesCiclo,InicioCiclo,$Q53+MOD(2-WEEKDAY($Q53),7))+20),1,IF(ISNUMBER($J53),$J53,$X53)))</f>
        <v/>
      </c>
      <c r="Z53" s="63">
        <f>IF($T53="","",IF(AND(ISNUMBER($F53),$F53&lt;=IF($Q53=MesCiclo,InicioCiclo,$Q53+MOD(2-WEEKDAY($Q53),7))+27),1,IF(ISNUMBER($K53),$K53,$Y53)))</f>
        <v/>
      </c>
      <c r="AA53" s="63">
        <f>IF($T53="","",IF(AND(ISNUMBER($F53),$F53&lt;=IF($Q53=MesCiclo,InicioCiclo,$Q53+MOD(2-WEEKDAY($Q53),7))+6),1,IF(N($U53)&gt;0,AVERAGEIFS($W$5:$W$1000,$S$5:$S$1000,ROW(),$T$5:$T$1000,"Sub"),$W53)))</f>
        <v/>
      </c>
      <c r="AB53" s="63">
        <f>IF($T53="","",IF(AND(ISNUMBER($F53),$F53&lt;=IF($Q53=MesCiclo,InicioCiclo,$Q53+MOD(2-WEEKDAY($Q53),7))+13),1,IF(N($U53)&gt;0,AVERAGEIFS($X$5:$X$1000,$S$5:$S$1000,ROW(),$T$5:$T$1000,"Sub"),$X53)))</f>
        <v/>
      </c>
      <c r="AC53" s="63">
        <f>IF($T53="","",IF(AND(ISNUMBER($F53),$F53&lt;=IF($Q53=MesCiclo,InicioCiclo,$Q53+MOD(2-WEEKDAY($Q53),7))+20),1,IF(N($U53)&gt;0,AVERAGEIFS($Y$5:$Y$1000,$S$5:$S$1000,ROW(),$T$5:$T$1000,"Sub"),$Y53)))</f>
        <v/>
      </c>
      <c r="AD53" s="63">
        <f>IF($T53="","",IF(AND(ISNUMBER($F53),$F53&lt;=IF($Q53=MesCiclo,InicioCiclo,$Q53+MOD(2-WEEKDAY($Q53),7))+27),1,IF(N($U53)&gt;0,AVERAGEIFS($Z$5:$Z$1000,$S$5:$S$1000,ROW(),$T$5:$T$1000,"Sub"),$Z53)))</f>
        <v/>
      </c>
      <c r="AE53" s="63">
        <f>IF($T53&lt;&gt;"Macro","",IF(COUNTIFS($Q$5:$Q$1000,$Q53,$T$5:$T$1000,"Macro",$G$5:$G$1000,"&gt;0")=0,1/COUNTIFS($Q$5:$Q$1000,$Q53,$T$5:$T$1000,"Macro"),IF(AND(ISNUMBER($G53),N($G53)&gt;0),$G53,SUMIFS($G$5:$G$1000,$Q$5:$Q$1000,$Q53,$T$5:$T$1000,"Macro")/COUNTIFS($Q$5:$Q$1000,$Q53,$T$5:$T$1000,"Macro",$G$5:$G$1000,"&gt;0"))/(COUNTIFS($Q$5:$Q$1000,$Q53,$T$5:$T$1000,"Macro")*SUMIFS($G$5:$G$1000,$Q$5:$Q$1000,$Q53,$T$5:$T$1000,"Macro")/COUNTIFS($Q$5:$Q$1000,$Q53,$T$5:$T$1000,"Macro",$G$5:$G$1000,"&gt;0"))))</f>
        <v/>
      </c>
    </row>
    <row r="54">
      <c r="A54" s="55">
        <f>IF(NOT((COUNTA($B54:$K54)+COUNTA($O54))&gt;0),"",IF($T54="Macro",COUNTIFS($T$5:$T54,"Macro",$Q$5:$Q54,$Q54),IF(N($S54)=0,"?",COUNTIFS(INDEX($T$5:$T$1000,1):INDEX($T$5:$T$1000,$S54-4),"Macro",INDEX($Q$5:$Q$1000,1):INDEX($Q$5:$Q$1000,$S54-4),INDEX($Q$5:$Q$1000,$S54-4))&amp;"."&amp;COUNTIFS($S$5:$S54,$S54,$T$5:$T54,"Sub"))))</f>
        <v/>
      </c>
      <c r="B54" s="56" t="n"/>
      <c r="C54" s="57" t="n"/>
      <c r="D54" s="58" t="n"/>
      <c r="E54" s="58" t="n"/>
      <c r="F54" s="58" t="n"/>
      <c r="G54" s="59" t="n"/>
      <c r="H54" s="59" t="n"/>
      <c r="I54" s="59" t="n"/>
      <c r="J54" s="59" t="n"/>
      <c r="K54" s="59" t="n"/>
      <c r="L54" s="60">
        <f>IF(NOT((COUNTA($B54:$K54)+COUNTA($O54))&gt;0),"",IF(ISNUMBER($F54),1,IF(N($U54)&gt;0,AVERAGEIFS($V$5:$V$1000,$S$5:$S$1000,ROW(),$T$5:$T$1000,"Sub"),$V54)))</f>
        <v/>
      </c>
      <c r="M54" s="55">
        <f>IF($L54="","",IF($L54&gt;=1,"Completado",IF($L54&gt;0,"En curso","Pendiente")))</f>
        <v/>
      </c>
      <c r="N54" s="55">
        <f>IF(NOT((COUNTA($B54:$K54)+COUNTA($O54))&gt;0),"",IF(ISNUMBER($F54),IF(AND(ISNUMBER($E54),$F54&gt;$E54),"Cumplida con "&amp;($F54-$E54)&amp;IF($F54-$E54=1," día"," días")&amp;" de retraso","Cumplida"),IF(N($L54)&gt;=1,"Cumplida",IF(NOT(ISNUMBER($E54)),"Sin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plazo")))))))</f>
        <v/>
      </c>
      <c r="O54" s="57" t="n"/>
      <c r="P54" s="61">
        <f>IF(NOT((COUNTA($B54:$K54)+COUNTA($O54))&gt;0),"",IF((IF($C54="","Falta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",""))="","✔ OK","⚠ "&amp;LEFT(IF($C54="","Falta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",""),LEN(IF($C54="","Falta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",""))-3)))</f>
        <v/>
      </c>
      <c r="Q54" s="62">
        <f>IF(NOT((COUNTA($B54:$K54)+COUNTA($O54))&gt;0),"",IF(AND($T54="Sub",N($S54)&gt;0),IF(ISNUMBER(INDEX($D$5:$D$1000,$S54-4)),DATE(YEAR(INDEX($D$5:$D$1000,$S54-4)),MONTH(INDEX($D$5:$D$1000,$S54-4)),1),IF(ISNUMBER(INDEX($E$5:$E$1000,$S54-4)),DATE(YEAR(INDEX($E$5:$E$1000,$S54-4)),MONTH(INDEX($E$5:$E$1000,$S54-4)),1),MesCiclo)),IF(ISNUMBER($D54),DATE(YEAR($D54),MONTH($D54),1),IF(ISNUMBER($E54),DATE(YEAR($E54),MONTH($E54),1),MesCiclo))))</f>
        <v/>
      </c>
      <c r="R54" s="63">
        <f>IF(OR($Q54="",$Q54&lt;&gt;MesCiclo),"",COUNTIF($Q$5:$Q54,MesCiclo))</f>
        <v/>
      </c>
      <c r="S54" s="63">
        <f>IF($T54="","",IF($T54="Macro",ROW(),IFERROR(LOOKUP(2,1/($T$5:$T54="Macro"),ROW($T$5:$T54)),0)))</f>
        <v/>
      </c>
      <c r="T54" s="63">
        <f>IF(NOT((COUNTA($B54:$K54)+COUNTA($O54))&gt;0),"",IF($B54="Subactividad","Sub","Macro"))</f>
        <v/>
      </c>
      <c r="U54" s="63">
        <f>IF($T54="Macro",COUNTIFS($S$5:$S$1000,ROW(),$T$5:$T$1000,"Sub"),"")</f>
        <v/>
      </c>
      <c r="V54" s="63">
        <f>IF($T54="","",IF(ISNUMBER($F54),1,IFERROR(LOOKUP(2,1/($H54:$K54&lt;&gt;""),$H54:$K54),0)))</f>
        <v/>
      </c>
      <c r="W54" s="63">
        <f>IF($T54="","",IF(AND(ISNUMBER($F54),$F54&lt;=IF($Q54=MesCiclo,InicioCiclo,$Q54+MOD(2-WEEKDAY($Q54),7))+6),1,IF(ISNUMBER($H54),$H54,0)))</f>
        <v/>
      </c>
      <c r="X54" s="63">
        <f>IF($T54="","",IF(AND(ISNUMBER($F54),$F54&lt;=IF($Q54=MesCiclo,InicioCiclo,$Q54+MOD(2-WEEKDAY($Q54),7))+13),1,IF(ISNUMBER($I54),$I54,$W54)))</f>
        <v/>
      </c>
      <c r="Y54" s="63">
        <f>IF($T54="","",IF(AND(ISNUMBER($F54),$F54&lt;=IF($Q54=MesCiclo,InicioCiclo,$Q54+MOD(2-WEEKDAY($Q54),7))+20),1,IF(ISNUMBER($J54),$J54,$X54)))</f>
        <v/>
      </c>
      <c r="Z54" s="63">
        <f>IF($T54="","",IF(AND(ISNUMBER($F54),$F54&lt;=IF($Q54=MesCiclo,InicioCiclo,$Q54+MOD(2-WEEKDAY($Q54),7))+27),1,IF(ISNUMBER($K54),$K54,$Y54)))</f>
        <v/>
      </c>
      <c r="AA54" s="63">
        <f>IF($T54="","",IF(AND(ISNUMBER($F54),$F54&lt;=IF($Q54=MesCiclo,InicioCiclo,$Q54+MOD(2-WEEKDAY($Q54),7))+6),1,IF(N($U54)&gt;0,AVERAGEIFS($W$5:$W$1000,$S$5:$S$1000,ROW(),$T$5:$T$1000,"Sub"),$W54)))</f>
        <v/>
      </c>
      <c r="AB54" s="63">
        <f>IF($T54="","",IF(AND(ISNUMBER($F54),$F54&lt;=IF($Q54=MesCiclo,InicioCiclo,$Q54+MOD(2-WEEKDAY($Q54),7))+13),1,IF(N($U54)&gt;0,AVERAGEIFS($X$5:$X$1000,$S$5:$S$1000,ROW(),$T$5:$T$1000,"Sub"),$X54)))</f>
        <v/>
      </c>
      <c r="AC54" s="63">
        <f>IF($T54="","",IF(AND(ISNUMBER($F54),$F54&lt;=IF($Q54=MesCiclo,InicioCiclo,$Q54+MOD(2-WEEKDAY($Q54),7))+20),1,IF(N($U54)&gt;0,AVERAGEIFS($Y$5:$Y$1000,$S$5:$S$1000,ROW(),$T$5:$T$1000,"Sub"),$Y54)))</f>
        <v/>
      </c>
      <c r="AD54" s="63">
        <f>IF($T54="","",IF(AND(ISNUMBER($F54),$F54&lt;=IF($Q54=MesCiclo,InicioCiclo,$Q54+MOD(2-WEEKDAY($Q54),7))+27),1,IF(N($U54)&gt;0,AVERAGEIFS($Z$5:$Z$1000,$S$5:$S$1000,ROW(),$T$5:$T$1000,"Sub"),$Z54)))</f>
        <v/>
      </c>
      <c r="AE54" s="63">
        <f>IF($T54&lt;&gt;"Macro","",IF(COUNTIFS($Q$5:$Q$1000,$Q54,$T$5:$T$1000,"Macro",$G$5:$G$1000,"&gt;0")=0,1/COUNTIFS($Q$5:$Q$1000,$Q54,$T$5:$T$1000,"Macro"),IF(AND(ISNUMBER($G54),N($G54)&gt;0),$G54,SUMIFS($G$5:$G$1000,$Q$5:$Q$1000,$Q54,$T$5:$T$1000,"Macro")/COUNTIFS($Q$5:$Q$1000,$Q54,$T$5:$T$1000,"Macro",$G$5:$G$1000,"&gt;0"))/(COUNTIFS($Q$5:$Q$1000,$Q54,$T$5:$T$1000,"Macro")*SUMIFS($G$5:$G$1000,$Q$5:$Q$1000,$Q54,$T$5:$T$1000,"Macro")/COUNTIFS($Q$5:$Q$1000,$Q54,$T$5:$T$1000,"Macro",$G$5:$G$1000,"&gt;0"))))</f>
        <v/>
      </c>
    </row>
    <row r="55">
      <c r="A55" s="55">
        <f>IF(NOT((COUNTA($B55:$K55)+COUNTA($O55))&gt;0),"",IF($T55="Macro",COUNTIFS($T$5:$T55,"Macro",$Q$5:$Q55,$Q55),IF(N($S55)=0,"?",COUNTIFS(INDEX($T$5:$T$1000,1):INDEX($T$5:$T$1000,$S55-4),"Macro",INDEX($Q$5:$Q$1000,1):INDEX($Q$5:$Q$1000,$S55-4),INDEX($Q$5:$Q$1000,$S55-4))&amp;"."&amp;COUNTIFS($S$5:$S55,$S55,$T$5:$T55,"Sub"))))</f>
        <v/>
      </c>
      <c r="B55" s="56" t="n"/>
      <c r="C55" s="57" t="n"/>
      <c r="D55" s="58" t="n"/>
      <c r="E55" s="58" t="n"/>
      <c r="F55" s="58" t="n"/>
      <c r="G55" s="59" t="n"/>
      <c r="H55" s="59" t="n"/>
      <c r="I55" s="59" t="n"/>
      <c r="J55" s="59" t="n"/>
      <c r="K55" s="59" t="n"/>
      <c r="L55" s="60">
        <f>IF(NOT((COUNTA($B55:$K55)+COUNTA($O55))&gt;0),"",IF(ISNUMBER($F55),1,IF(N($U55)&gt;0,AVERAGEIFS($V$5:$V$1000,$S$5:$S$1000,ROW(),$T$5:$T$1000,"Sub"),$V55)))</f>
        <v/>
      </c>
      <c r="M55" s="55">
        <f>IF($L55="","",IF($L55&gt;=1,"Completado",IF($L55&gt;0,"En curso","Pendiente")))</f>
        <v/>
      </c>
      <c r="N55" s="55">
        <f>IF(NOT((COUNTA($B55:$K55)+COUNTA($O55))&gt;0),"",IF(ISNUMBER($F55),IF(AND(ISNUMBER($E55),$F55&gt;$E55),"Cumplida con "&amp;($F55-$E55)&amp;IF($F55-$E55=1," día"," días")&amp;" de retraso","Cumplida"),IF(N($L55)&gt;=1,"Cumplida",IF(NOT(ISNUMBER($E55)),"Sin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plazo")))))))</f>
        <v/>
      </c>
      <c r="O55" s="57" t="n"/>
      <c r="P55" s="61">
        <f>IF(NOT((COUNTA($B55:$K55)+COUNTA($O55))&gt;0),"",IF((IF($C55="","Falta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",""))="","✔ OK","⚠ "&amp;LEFT(IF($C55="","Falta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",""),LEN(IF($C55="","Falta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",""))-3)))</f>
        <v/>
      </c>
      <c r="Q55" s="62">
        <f>IF(NOT((COUNTA($B55:$K55)+COUNTA($O55))&gt;0),"",IF(AND($T55="Sub",N($S55)&gt;0),IF(ISNUMBER(INDEX($D$5:$D$1000,$S55-4)),DATE(YEAR(INDEX($D$5:$D$1000,$S55-4)),MONTH(INDEX($D$5:$D$1000,$S55-4)),1),IF(ISNUMBER(INDEX($E$5:$E$1000,$S55-4)),DATE(YEAR(INDEX($E$5:$E$1000,$S55-4)),MONTH(INDEX($E$5:$E$1000,$S55-4)),1),MesCiclo)),IF(ISNUMBER($D55),DATE(YEAR($D55),MONTH($D55),1),IF(ISNUMBER($E55),DATE(YEAR($E55),MONTH($E55),1),MesCiclo))))</f>
        <v/>
      </c>
      <c r="R55" s="63">
        <f>IF(OR($Q55="",$Q55&lt;&gt;MesCiclo),"",COUNTIF($Q$5:$Q55,MesCiclo))</f>
        <v/>
      </c>
      <c r="S55" s="63">
        <f>IF($T55="","",IF($T55="Macro",ROW(),IFERROR(LOOKUP(2,1/($T$5:$T55="Macro"),ROW($T$5:$T55)),0)))</f>
        <v/>
      </c>
      <c r="T55" s="63">
        <f>IF(NOT((COUNTA($B55:$K55)+COUNTA($O55))&gt;0),"",IF($B55="Subactividad","Sub","Macro"))</f>
        <v/>
      </c>
      <c r="U55" s="63">
        <f>IF($T55="Macro",COUNTIFS($S$5:$S$1000,ROW(),$T$5:$T$1000,"Sub"),"")</f>
        <v/>
      </c>
      <c r="V55" s="63">
        <f>IF($T55="","",IF(ISNUMBER($F55),1,IFERROR(LOOKUP(2,1/($H55:$K55&lt;&gt;""),$H55:$K55),0)))</f>
        <v/>
      </c>
      <c r="W55" s="63">
        <f>IF($T55="","",IF(AND(ISNUMBER($F55),$F55&lt;=IF($Q55=MesCiclo,InicioCiclo,$Q55+MOD(2-WEEKDAY($Q55),7))+6),1,IF(ISNUMBER($H55),$H55,0)))</f>
        <v/>
      </c>
      <c r="X55" s="63">
        <f>IF($T55="","",IF(AND(ISNUMBER($F55),$F55&lt;=IF($Q55=MesCiclo,InicioCiclo,$Q55+MOD(2-WEEKDAY($Q55),7))+13),1,IF(ISNUMBER($I55),$I55,$W55)))</f>
        <v/>
      </c>
      <c r="Y55" s="63">
        <f>IF($T55="","",IF(AND(ISNUMBER($F55),$F55&lt;=IF($Q55=MesCiclo,InicioCiclo,$Q55+MOD(2-WEEKDAY($Q55),7))+20),1,IF(ISNUMBER($J55),$J55,$X55)))</f>
        <v/>
      </c>
      <c r="Z55" s="63">
        <f>IF($T55="","",IF(AND(ISNUMBER($F55),$F55&lt;=IF($Q55=MesCiclo,InicioCiclo,$Q55+MOD(2-WEEKDAY($Q55),7))+27),1,IF(ISNUMBER($K55),$K55,$Y55)))</f>
        <v/>
      </c>
      <c r="AA55" s="63">
        <f>IF($T55="","",IF(AND(ISNUMBER($F55),$F55&lt;=IF($Q55=MesCiclo,InicioCiclo,$Q55+MOD(2-WEEKDAY($Q55),7))+6),1,IF(N($U55)&gt;0,AVERAGEIFS($W$5:$W$1000,$S$5:$S$1000,ROW(),$T$5:$T$1000,"Sub"),$W55)))</f>
        <v/>
      </c>
      <c r="AB55" s="63">
        <f>IF($T55="","",IF(AND(ISNUMBER($F55),$F55&lt;=IF($Q55=MesCiclo,InicioCiclo,$Q55+MOD(2-WEEKDAY($Q55),7))+13),1,IF(N($U55)&gt;0,AVERAGEIFS($X$5:$X$1000,$S$5:$S$1000,ROW(),$T$5:$T$1000,"Sub"),$X55)))</f>
        <v/>
      </c>
      <c r="AC55" s="63">
        <f>IF($T55="","",IF(AND(ISNUMBER($F55),$F55&lt;=IF($Q55=MesCiclo,InicioCiclo,$Q55+MOD(2-WEEKDAY($Q55),7))+20),1,IF(N($U55)&gt;0,AVERAGEIFS($Y$5:$Y$1000,$S$5:$S$1000,ROW(),$T$5:$T$1000,"Sub"),$Y55)))</f>
        <v/>
      </c>
      <c r="AD55" s="63">
        <f>IF($T55="","",IF(AND(ISNUMBER($F55),$F55&lt;=IF($Q55=MesCiclo,InicioCiclo,$Q55+MOD(2-WEEKDAY($Q55),7))+27),1,IF(N($U55)&gt;0,AVERAGEIFS($Z$5:$Z$1000,$S$5:$S$1000,ROW(),$T$5:$T$1000,"Sub"),$Z55)))</f>
        <v/>
      </c>
      <c r="AE55" s="63">
        <f>IF($T55&lt;&gt;"Macro","",IF(COUNTIFS($Q$5:$Q$1000,$Q55,$T$5:$T$1000,"Macro",$G$5:$G$1000,"&gt;0")=0,1/COUNTIFS($Q$5:$Q$1000,$Q55,$T$5:$T$1000,"Macro"),IF(AND(ISNUMBER($G55),N($G55)&gt;0),$G55,SUMIFS($G$5:$G$1000,$Q$5:$Q$1000,$Q55,$T$5:$T$1000,"Macro")/COUNTIFS($Q$5:$Q$1000,$Q55,$T$5:$T$1000,"Macro",$G$5:$G$1000,"&gt;0"))/(COUNTIFS($Q$5:$Q$1000,$Q55,$T$5:$T$1000,"Macro")*SUMIFS($G$5:$G$1000,$Q$5:$Q$1000,$Q55,$T$5:$T$1000,"Macro")/COUNTIFS($Q$5:$Q$1000,$Q55,$T$5:$T$1000,"Macro",$G$5:$G$1000,"&gt;0"))))</f>
        <v/>
      </c>
    </row>
    <row r="56">
      <c r="A56" s="55">
        <f>IF(NOT((COUNTA($B56:$K56)+COUNTA($O56))&gt;0),"",IF($T56="Macro",COUNTIFS($T$5:$T56,"Macro",$Q$5:$Q56,$Q56),IF(N($S56)=0,"?",COUNTIFS(INDEX($T$5:$T$1000,1):INDEX($T$5:$T$1000,$S56-4),"Macro",INDEX($Q$5:$Q$1000,1):INDEX($Q$5:$Q$1000,$S56-4),INDEX($Q$5:$Q$1000,$S56-4))&amp;"."&amp;COUNTIFS($S$5:$S56,$S56,$T$5:$T56,"Sub"))))</f>
        <v/>
      </c>
      <c r="B56" s="56" t="n"/>
      <c r="C56" s="57" t="n"/>
      <c r="D56" s="58" t="n"/>
      <c r="E56" s="58" t="n"/>
      <c r="F56" s="58" t="n"/>
      <c r="G56" s="59" t="n"/>
      <c r="H56" s="59" t="n"/>
      <c r="I56" s="59" t="n"/>
      <c r="J56" s="59" t="n"/>
      <c r="K56" s="59" t="n"/>
      <c r="L56" s="60">
        <f>IF(NOT((COUNTA($B56:$K56)+COUNTA($O56))&gt;0),"",IF(ISNUMBER($F56),1,IF(N($U56)&gt;0,AVERAGEIFS($V$5:$V$1000,$S$5:$S$1000,ROW(),$T$5:$T$1000,"Sub"),$V56)))</f>
        <v/>
      </c>
      <c r="M56" s="55">
        <f>IF($L56="","",IF($L56&gt;=1,"Completado",IF($L56&gt;0,"En curso","Pendiente")))</f>
        <v/>
      </c>
      <c r="N56" s="55">
        <f>IF(NOT((COUNTA($B56:$K56)+COUNTA($O56))&gt;0),"",IF(ISNUMBER($F56),IF(AND(ISNUMBER($E56),$F56&gt;$E56),"Cumplida con "&amp;($F56-$E56)&amp;IF($F56-$E56=1," día"," días")&amp;" de retraso","Cumplida"),IF(N($L56)&gt;=1,"Cumplida",IF(NOT(ISNUMBER($E56)),"Sin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plazo")))))))</f>
        <v/>
      </c>
      <c r="O56" s="57" t="n"/>
      <c r="P56" s="61">
        <f>IF(NOT((COUNTA($B56:$K56)+COUNTA($O56))&gt;0),"",IF((IF($C56="","Falta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",""))="","✔ OK","⚠ "&amp;LEFT(IF($C56="","Falta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",""),LEN(IF($C56="","Falta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",""))-3)))</f>
        <v/>
      </c>
      <c r="Q56" s="62">
        <f>IF(NOT((COUNTA($B56:$K56)+COUNTA($O56))&gt;0),"",IF(AND($T56="Sub",N($S56)&gt;0),IF(ISNUMBER(INDEX($D$5:$D$1000,$S56-4)),DATE(YEAR(INDEX($D$5:$D$1000,$S56-4)),MONTH(INDEX($D$5:$D$1000,$S56-4)),1),IF(ISNUMBER(INDEX($E$5:$E$1000,$S56-4)),DATE(YEAR(INDEX($E$5:$E$1000,$S56-4)),MONTH(INDEX($E$5:$E$1000,$S56-4)),1),MesCiclo)),IF(ISNUMBER($D56),DATE(YEAR($D56),MONTH($D56),1),IF(ISNUMBER($E56),DATE(YEAR($E56),MONTH($E56),1),MesCiclo))))</f>
        <v/>
      </c>
      <c r="R56" s="63">
        <f>IF(OR($Q56="",$Q56&lt;&gt;MesCiclo),"",COUNTIF($Q$5:$Q56,MesCiclo))</f>
        <v/>
      </c>
      <c r="S56" s="63">
        <f>IF($T56="","",IF($T56="Macro",ROW(),IFERROR(LOOKUP(2,1/($T$5:$T56="Macro"),ROW($T$5:$T56)),0)))</f>
        <v/>
      </c>
      <c r="T56" s="63">
        <f>IF(NOT((COUNTA($B56:$K56)+COUNTA($O56))&gt;0),"",IF($B56="Subactividad","Sub","Macro"))</f>
        <v/>
      </c>
      <c r="U56" s="63">
        <f>IF($T56="Macro",COUNTIFS($S$5:$S$1000,ROW(),$T$5:$T$1000,"Sub"),"")</f>
        <v/>
      </c>
      <c r="V56" s="63">
        <f>IF($T56="","",IF(ISNUMBER($F56),1,IFERROR(LOOKUP(2,1/($H56:$K56&lt;&gt;""),$H56:$K56),0)))</f>
        <v/>
      </c>
      <c r="W56" s="63">
        <f>IF($T56="","",IF(AND(ISNUMBER($F56),$F56&lt;=IF($Q56=MesCiclo,InicioCiclo,$Q56+MOD(2-WEEKDAY($Q56),7))+6),1,IF(ISNUMBER($H56),$H56,0)))</f>
        <v/>
      </c>
      <c r="X56" s="63">
        <f>IF($T56="","",IF(AND(ISNUMBER($F56),$F56&lt;=IF($Q56=MesCiclo,InicioCiclo,$Q56+MOD(2-WEEKDAY($Q56),7))+13),1,IF(ISNUMBER($I56),$I56,$W56)))</f>
        <v/>
      </c>
      <c r="Y56" s="63">
        <f>IF($T56="","",IF(AND(ISNUMBER($F56),$F56&lt;=IF($Q56=MesCiclo,InicioCiclo,$Q56+MOD(2-WEEKDAY($Q56),7))+20),1,IF(ISNUMBER($J56),$J56,$X56)))</f>
        <v/>
      </c>
      <c r="Z56" s="63">
        <f>IF($T56="","",IF(AND(ISNUMBER($F56),$F56&lt;=IF($Q56=MesCiclo,InicioCiclo,$Q56+MOD(2-WEEKDAY($Q56),7))+27),1,IF(ISNUMBER($K56),$K56,$Y56)))</f>
        <v/>
      </c>
      <c r="AA56" s="63">
        <f>IF($T56="","",IF(AND(ISNUMBER($F56),$F56&lt;=IF($Q56=MesCiclo,InicioCiclo,$Q56+MOD(2-WEEKDAY($Q56),7))+6),1,IF(N($U56)&gt;0,AVERAGEIFS($W$5:$W$1000,$S$5:$S$1000,ROW(),$T$5:$T$1000,"Sub"),$W56)))</f>
        <v/>
      </c>
      <c r="AB56" s="63">
        <f>IF($T56="","",IF(AND(ISNUMBER($F56),$F56&lt;=IF($Q56=MesCiclo,InicioCiclo,$Q56+MOD(2-WEEKDAY($Q56),7))+13),1,IF(N($U56)&gt;0,AVERAGEIFS($X$5:$X$1000,$S$5:$S$1000,ROW(),$T$5:$T$1000,"Sub"),$X56)))</f>
        <v/>
      </c>
      <c r="AC56" s="63">
        <f>IF($T56="","",IF(AND(ISNUMBER($F56),$F56&lt;=IF($Q56=MesCiclo,InicioCiclo,$Q56+MOD(2-WEEKDAY($Q56),7))+20),1,IF(N($U56)&gt;0,AVERAGEIFS($Y$5:$Y$1000,$S$5:$S$1000,ROW(),$T$5:$T$1000,"Sub"),$Y56)))</f>
        <v/>
      </c>
      <c r="AD56" s="63">
        <f>IF($T56="","",IF(AND(ISNUMBER($F56),$F56&lt;=IF($Q56=MesCiclo,InicioCiclo,$Q56+MOD(2-WEEKDAY($Q56),7))+27),1,IF(N($U56)&gt;0,AVERAGEIFS($Z$5:$Z$1000,$S$5:$S$1000,ROW(),$T$5:$T$1000,"Sub"),$Z56)))</f>
        <v/>
      </c>
      <c r="AE56" s="63">
        <f>IF($T56&lt;&gt;"Macro","",IF(COUNTIFS($Q$5:$Q$1000,$Q56,$T$5:$T$1000,"Macro",$G$5:$G$1000,"&gt;0")=0,1/COUNTIFS($Q$5:$Q$1000,$Q56,$T$5:$T$1000,"Macro"),IF(AND(ISNUMBER($G56),N($G56)&gt;0),$G56,SUMIFS($G$5:$G$1000,$Q$5:$Q$1000,$Q56,$T$5:$T$1000,"Macro")/COUNTIFS($Q$5:$Q$1000,$Q56,$T$5:$T$1000,"Macro",$G$5:$G$1000,"&gt;0"))/(COUNTIFS($Q$5:$Q$1000,$Q56,$T$5:$T$1000,"Macro")*SUMIFS($G$5:$G$1000,$Q$5:$Q$1000,$Q56,$T$5:$T$1000,"Macro")/COUNTIFS($Q$5:$Q$1000,$Q56,$T$5:$T$1000,"Macro",$G$5:$G$1000,"&gt;0"))))</f>
        <v/>
      </c>
    </row>
    <row r="57">
      <c r="A57" s="55">
        <f>IF(NOT((COUNTA($B57:$K57)+COUNTA($O57))&gt;0),"",IF($T57="Macro",COUNTIFS($T$5:$T57,"Macro",$Q$5:$Q57,$Q57),IF(N($S57)=0,"?",COUNTIFS(INDEX($T$5:$T$1000,1):INDEX($T$5:$T$1000,$S57-4),"Macro",INDEX($Q$5:$Q$1000,1):INDEX($Q$5:$Q$1000,$S57-4),INDEX($Q$5:$Q$1000,$S57-4))&amp;"."&amp;COUNTIFS($S$5:$S57,$S57,$T$5:$T57,"Sub"))))</f>
        <v/>
      </c>
      <c r="B57" s="56" t="n"/>
      <c r="C57" s="57" t="n"/>
      <c r="D57" s="58" t="n"/>
      <c r="E57" s="58" t="n"/>
      <c r="F57" s="58" t="n"/>
      <c r="G57" s="59" t="n"/>
      <c r="H57" s="59" t="n"/>
      <c r="I57" s="59" t="n"/>
      <c r="J57" s="59" t="n"/>
      <c r="K57" s="59" t="n"/>
      <c r="L57" s="60">
        <f>IF(NOT((COUNTA($B57:$K57)+COUNTA($O57))&gt;0),"",IF(ISNUMBER($F57),1,IF(N($U57)&gt;0,AVERAGEIFS($V$5:$V$1000,$S$5:$S$1000,ROW(),$T$5:$T$1000,"Sub"),$V57)))</f>
        <v/>
      </c>
      <c r="M57" s="55">
        <f>IF($L57="","",IF($L57&gt;=1,"Completado",IF($L57&gt;0,"En curso","Pendiente")))</f>
        <v/>
      </c>
      <c r="N57" s="55">
        <f>IF(NOT((COUNTA($B57:$K57)+COUNTA($O57))&gt;0),"",IF(ISNUMBER($F57),IF(AND(ISNUMBER($E57),$F57&gt;$E57),"Cumplida con "&amp;($F57-$E57)&amp;IF($F57-$E57=1," día"," días")&amp;" de retraso","Cumplida"),IF(N($L57)&gt;=1,"Cumplida",IF(NOT(ISNUMBER($E57)),"Sin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plazo")))))))</f>
        <v/>
      </c>
      <c r="O57" s="57" t="n"/>
      <c r="P57" s="61">
        <f>IF(NOT((COUNTA($B57:$K57)+COUNTA($O57))&gt;0),"",IF((IF($C57="","Falta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",""))="","✔ OK","⚠ "&amp;LEFT(IF($C57="","Falta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",""),LEN(IF($C57="","Falta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",""))-3)))</f>
        <v/>
      </c>
      <c r="Q57" s="62">
        <f>IF(NOT((COUNTA($B57:$K57)+COUNTA($O57))&gt;0),"",IF(AND($T57="Sub",N($S57)&gt;0),IF(ISNUMBER(INDEX($D$5:$D$1000,$S57-4)),DATE(YEAR(INDEX($D$5:$D$1000,$S57-4)),MONTH(INDEX($D$5:$D$1000,$S57-4)),1),IF(ISNUMBER(INDEX($E$5:$E$1000,$S57-4)),DATE(YEAR(INDEX($E$5:$E$1000,$S57-4)),MONTH(INDEX($E$5:$E$1000,$S57-4)),1),MesCiclo)),IF(ISNUMBER($D57),DATE(YEAR($D57),MONTH($D57),1),IF(ISNUMBER($E57),DATE(YEAR($E57),MONTH($E57),1),MesCiclo))))</f>
        <v/>
      </c>
      <c r="R57" s="63">
        <f>IF(OR($Q57="",$Q57&lt;&gt;MesCiclo),"",COUNTIF($Q$5:$Q57,MesCiclo))</f>
        <v/>
      </c>
      <c r="S57" s="63">
        <f>IF($T57="","",IF($T57="Macro",ROW(),IFERROR(LOOKUP(2,1/($T$5:$T57="Macro"),ROW($T$5:$T57)),0)))</f>
        <v/>
      </c>
      <c r="T57" s="63">
        <f>IF(NOT((COUNTA($B57:$K57)+COUNTA($O57))&gt;0),"",IF($B57="Subactividad","Sub","Macro"))</f>
        <v/>
      </c>
      <c r="U57" s="63">
        <f>IF($T57="Macro",COUNTIFS($S$5:$S$1000,ROW(),$T$5:$T$1000,"Sub"),"")</f>
        <v/>
      </c>
      <c r="V57" s="63">
        <f>IF($T57="","",IF(ISNUMBER($F57),1,IFERROR(LOOKUP(2,1/($H57:$K57&lt;&gt;""),$H57:$K57),0)))</f>
        <v/>
      </c>
      <c r="W57" s="63">
        <f>IF($T57="","",IF(AND(ISNUMBER($F57),$F57&lt;=IF($Q57=MesCiclo,InicioCiclo,$Q57+MOD(2-WEEKDAY($Q57),7))+6),1,IF(ISNUMBER($H57),$H57,0)))</f>
        <v/>
      </c>
      <c r="X57" s="63">
        <f>IF($T57="","",IF(AND(ISNUMBER($F57),$F57&lt;=IF($Q57=MesCiclo,InicioCiclo,$Q57+MOD(2-WEEKDAY($Q57),7))+13),1,IF(ISNUMBER($I57),$I57,$W57)))</f>
        <v/>
      </c>
      <c r="Y57" s="63">
        <f>IF($T57="","",IF(AND(ISNUMBER($F57),$F57&lt;=IF($Q57=MesCiclo,InicioCiclo,$Q57+MOD(2-WEEKDAY($Q57),7))+20),1,IF(ISNUMBER($J57),$J57,$X57)))</f>
        <v/>
      </c>
      <c r="Z57" s="63">
        <f>IF($T57="","",IF(AND(ISNUMBER($F57),$F57&lt;=IF($Q57=MesCiclo,InicioCiclo,$Q57+MOD(2-WEEKDAY($Q57),7))+27),1,IF(ISNUMBER($K57),$K57,$Y57)))</f>
        <v/>
      </c>
      <c r="AA57" s="63">
        <f>IF($T57="","",IF(AND(ISNUMBER($F57),$F57&lt;=IF($Q57=MesCiclo,InicioCiclo,$Q57+MOD(2-WEEKDAY($Q57),7))+6),1,IF(N($U57)&gt;0,AVERAGEIFS($W$5:$W$1000,$S$5:$S$1000,ROW(),$T$5:$T$1000,"Sub"),$W57)))</f>
        <v/>
      </c>
      <c r="AB57" s="63">
        <f>IF($T57="","",IF(AND(ISNUMBER($F57),$F57&lt;=IF($Q57=MesCiclo,InicioCiclo,$Q57+MOD(2-WEEKDAY($Q57),7))+13),1,IF(N($U57)&gt;0,AVERAGEIFS($X$5:$X$1000,$S$5:$S$1000,ROW(),$T$5:$T$1000,"Sub"),$X57)))</f>
        <v/>
      </c>
      <c r="AC57" s="63">
        <f>IF($T57="","",IF(AND(ISNUMBER($F57),$F57&lt;=IF($Q57=MesCiclo,InicioCiclo,$Q57+MOD(2-WEEKDAY($Q57),7))+20),1,IF(N($U57)&gt;0,AVERAGEIFS($Y$5:$Y$1000,$S$5:$S$1000,ROW(),$T$5:$T$1000,"Sub"),$Y57)))</f>
        <v/>
      </c>
      <c r="AD57" s="63">
        <f>IF($T57="","",IF(AND(ISNUMBER($F57),$F57&lt;=IF($Q57=MesCiclo,InicioCiclo,$Q57+MOD(2-WEEKDAY($Q57),7))+27),1,IF(N($U57)&gt;0,AVERAGEIFS($Z$5:$Z$1000,$S$5:$S$1000,ROW(),$T$5:$T$1000,"Sub"),$Z57)))</f>
        <v/>
      </c>
      <c r="AE57" s="63">
        <f>IF($T57&lt;&gt;"Macro","",IF(COUNTIFS($Q$5:$Q$1000,$Q57,$T$5:$T$1000,"Macro",$G$5:$G$1000,"&gt;0")=0,1/COUNTIFS($Q$5:$Q$1000,$Q57,$T$5:$T$1000,"Macro"),IF(AND(ISNUMBER($G57),N($G57)&gt;0),$G57,SUMIFS($G$5:$G$1000,$Q$5:$Q$1000,$Q57,$T$5:$T$1000,"Macro")/COUNTIFS($Q$5:$Q$1000,$Q57,$T$5:$T$1000,"Macro",$G$5:$G$1000,"&gt;0"))/(COUNTIFS($Q$5:$Q$1000,$Q57,$T$5:$T$1000,"Macro")*SUMIFS($G$5:$G$1000,$Q$5:$Q$1000,$Q57,$T$5:$T$1000,"Macro")/COUNTIFS($Q$5:$Q$1000,$Q57,$T$5:$T$1000,"Macro",$G$5:$G$1000,"&gt;0"))))</f>
        <v/>
      </c>
    </row>
    <row r="58">
      <c r="A58" s="55">
        <f>IF(NOT((COUNTA($B58:$K58)+COUNTA($O58))&gt;0),"",IF($T58="Macro",COUNTIFS($T$5:$T58,"Macro",$Q$5:$Q58,$Q58),IF(N($S58)=0,"?",COUNTIFS(INDEX($T$5:$T$1000,1):INDEX($T$5:$T$1000,$S58-4),"Macro",INDEX($Q$5:$Q$1000,1):INDEX($Q$5:$Q$1000,$S58-4),INDEX($Q$5:$Q$1000,$S58-4))&amp;"."&amp;COUNTIFS($S$5:$S58,$S58,$T$5:$T58,"Sub"))))</f>
        <v/>
      </c>
      <c r="B58" s="56" t="n"/>
      <c r="C58" s="57" t="n"/>
      <c r="D58" s="58" t="n"/>
      <c r="E58" s="58" t="n"/>
      <c r="F58" s="58" t="n"/>
      <c r="G58" s="59" t="n"/>
      <c r="H58" s="59" t="n"/>
      <c r="I58" s="59" t="n"/>
      <c r="J58" s="59" t="n"/>
      <c r="K58" s="59" t="n"/>
      <c r="L58" s="60">
        <f>IF(NOT((COUNTA($B58:$K58)+COUNTA($O58))&gt;0),"",IF(ISNUMBER($F58),1,IF(N($U58)&gt;0,AVERAGEIFS($V$5:$V$1000,$S$5:$S$1000,ROW(),$T$5:$T$1000,"Sub"),$V58)))</f>
        <v/>
      </c>
      <c r="M58" s="55">
        <f>IF($L58="","",IF($L58&gt;=1,"Completado",IF($L58&gt;0,"En curso","Pendiente")))</f>
        <v/>
      </c>
      <c r="N58" s="55">
        <f>IF(NOT((COUNTA($B58:$K58)+COUNTA($O58))&gt;0),"",IF(ISNUMBER($F58),IF(AND(ISNUMBER($E58),$F58&gt;$E58),"Cumplida con "&amp;($F58-$E58)&amp;IF($F58-$E58=1," día"," días")&amp;" de retraso","Cumplida"),IF(N($L58)&gt;=1,"Cumplida",IF(NOT(ISNUMBER($E58)),"Sin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plazo")))))))</f>
        <v/>
      </c>
      <c r="O58" s="57" t="n"/>
      <c r="P58" s="61">
        <f>IF(NOT((COUNTA($B58:$K58)+COUNTA($O58))&gt;0),"",IF((IF($C58="","Falta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",""))="","✔ OK","⚠ "&amp;LEFT(IF($C58="","Falta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",""),LEN(IF($C58="","Falta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",""))-3)))</f>
        <v/>
      </c>
      <c r="Q58" s="62">
        <f>IF(NOT((COUNTA($B58:$K58)+COUNTA($O58))&gt;0),"",IF(AND($T58="Sub",N($S58)&gt;0),IF(ISNUMBER(INDEX($D$5:$D$1000,$S58-4)),DATE(YEAR(INDEX($D$5:$D$1000,$S58-4)),MONTH(INDEX($D$5:$D$1000,$S58-4)),1),IF(ISNUMBER(INDEX($E$5:$E$1000,$S58-4)),DATE(YEAR(INDEX($E$5:$E$1000,$S58-4)),MONTH(INDEX($E$5:$E$1000,$S58-4)),1),MesCiclo)),IF(ISNUMBER($D58),DATE(YEAR($D58),MONTH($D58),1),IF(ISNUMBER($E58),DATE(YEAR($E58),MONTH($E58),1),MesCiclo))))</f>
        <v/>
      </c>
      <c r="R58" s="63">
        <f>IF(OR($Q58="",$Q58&lt;&gt;MesCiclo),"",COUNTIF($Q$5:$Q58,MesCiclo))</f>
        <v/>
      </c>
      <c r="S58" s="63">
        <f>IF($T58="","",IF($T58="Macro",ROW(),IFERROR(LOOKUP(2,1/($T$5:$T58="Macro"),ROW($T$5:$T58)),0)))</f>
        <v/>
      </c>
      <c r="T58" s="63">
        <f>IF(NOT((COUNTA($B58:$K58)+COUNTA($O58))&gt;0),"",IF($B58="Subactividad","Sub","Macro"))</f>
        <v/>
      </c>
      <c r="U58" s="63">
        <f>IF($T58="Macro",COUNTIFS($S$5:$S$1000,ROW(),$T$5:$T$1000,"Sub"),"")</f>
        <v/>
      </c>
      <c r="V58" s="63">
        <f>IF($T58="","",IF(ISNUMBER($F58),1,IFERROR(LOOKUP(2,1/($H58:$K58&lt;&gt;""),$H58:$K58),0)))</f>
        <v/>
      </c>
      <c r="W58" s="63">
        <f>IF($T58="","",IF(AND(ISNUMBER($F58),$F58&lt;=IF($Q58=MesCiclo,InicioCiclo,$Q58+MOD(2-WEEKDAY($Q58),7))+6),1,IF(ISNUMBER($H58),$H58,0)))</f>
        <v/>
      </c>
      <c r="X58" s="63">
        <f>IF($T58="","",IF(AND(ISNUMBER($F58),$F58&lt;=IF($Q58=MesCiclo,InicioCiclo,$Q58+MOD(2-WEEKDAY($Q58),7))+13),1,IF(ISNUMBER($I58),$I58,$W58)))</f>
        <v/>
      </c>
      <c r="Y58" s="63">
        <f>IF($T58="","",IF(AND(ISNUMBER($F58),$F58&lt;=IF($Q58=MesCiclo,InicioCiclo,$Q58+MOD(2-WEEKDAY($Q58),7))+20),1,IF(ISNUMBER($J58),$J58,$X58)))</f>
        <v/>
      </c>
      <c r="Z58" s="63">
        <f>IF($T58="","",IF(AND(ISNUMBER($F58),$F58&lt;=IF($Q58=MesCiclo,InicioCiclo,$Q58+MOD(2-WEEKDAY($Q58),7))+27),1,IF(ISNUMBER($K58),$K58,$Y58)))</f>
        <v/>
      </c>
      <c r="AA58" s="63">
        <f>IF($T58="","",IF(AND(ISNUMBER($F58),$F58&lt;=IF($Q58=MesCiclo,InicioCiclo,$Q58+MOD(2-WEEKDAY($Q58),7))+6),1,IF(N($U58)&gt;0,AVERAGEIFS($W$5:$W$1000,$S$5:$S$1000,ROW(),$T$5:$T$1000,"Sub"),$W58)))</f>
        <v/>
      </c>
      <c r="AB58" s="63">
        <f>IF($T58="","",IF(AND(ISNUMBER($F58),$F58&lt;=IF($Q58=MesCiclo,InicioCiclo,$Q58+MOD(2-WEEKDAY($Q58),7))+13),1,IF(N($U58)&gt;0,AVERAGEIFS($X$5:$X$1000,$S$5:$S$1000,ROW(),$T$5:$T$1000,"Sub"),$X58)))</f>
        <v/>
      </c>
      <c r="AC58" s="63">
        <f>IF($T58="","",IF(AND(ISNUMBER($F58),$F58&lt;=IF($Q58=MesCiclo,InicioCiclo,$Q58+MOD(2-WEEKDAY($Q58),7))+20),1,IF(N($U58)&gt;0,AVERAGEIFS($Y$5:$Y$1000,$S$5:$S$1000,ROW(),$T$5:$T$1000,"Sub"),$Y58)))</f>
        <v/>
      </c>
      <c r="AD58" s="63">
        <f>IF($T58="","",IF(AND(ISNUMBER($F58),$F58&lt;=IF($Q58=MesCiclo,InicioCiclo,$Q58+MOD(2-WEEKDAY($Q58),7))+27),1,IF(N($U58)&gt;0,AVERAGEIFS($Z$5:$Z$1000,$S$5:$S$1000,ROW(),$T$5:$T$1000,"Sub"),$Z58)))</f>
        <v/>
      </c>
      <c r="AE58" s="63">
        <f>IF($T58&lt;&gt;"Macro","",IF(COUNTIFS($Q$5:$Q$1000,$Q58,$T$5:$T$1000,"Macro",$G$5:$G$1000,"&gt;0")=0,1/COUNTIFS($Q$5:$Q$1000,$Q58,$T$5:$T$1000,"Macro"),IF(AND(ISNUMBER($G58),N($G58)&gt;0),$G58,SUMIFS($G$5:$G$1000,$Q$5:$Q$1000,$Q58,$T$5:$T$1000,"Macro")/COUNTIFS($Q$5:$Q$1000,$Q58,$T$5:$T$1000,"Macro",$G$5:$G$1000,"&gt;0"))/(COUNTIFS($Q$5:$Q$1000,$Q58,$T$5:$T$1000,"Macro")*SUMIFS($G$5:$G$1000,$Q$5:$Q$1000,$Q58,$T$5:$T$1000,"Macro")/COUNTIFS($Q$5:$Q$1000,$Q58,$T$5:$T$1000,"Macro",$G$5:$G$1000,"&gt;0"))))</f>
        <v/>
      </c>
    </row>
    <row r="59">
      <c r="A59" s="55">
        <f>IF(NOT((COUNTA($B59:$K59)+COUNTA($O59))&gt;0),"",IF($T59="Macro",COUNTIFS($T$5:$T59,"Macro",$Q$5:$Q59,$Q59),IF(N($S59)=0,"?",COUNTIFS(INDEX($T$5:$T$1000,1):INDEX($T$5:$T$1000,$S59-4),"Macro",INDEX($Q$5:$Q$1000,1):INDEX($Q$5:$Q$1000,$S59-4),INDEX($Q$5:$Q$1000,$S59-4))&amp;"."&amp;COUNTIFS($S$5:$S59,$S59,$T$5:$T59,"Sub"))))</f>
        <v/>
      </c>
      <c r="B59" s="56" t="n"/>
      <c r="C59" s="57" t="n"/>
      <c r="D59" s="58" t="n"/>
      <c r="E59" s="58" t="n"/>
      <c r="F59" s="58" t="n"/>
      <c r="G59" s="59" t="n"/>
      <c r="H59" s="59" t="n"/>
      <c r="I59" s="59" t="n"/>
      <c r="J59" s="59" t="n"/>
      <c r="K59" s="59" t="n"/>
      <c r="L59" s="60">
        <f>IF(NOT((COUNTA($B59:$K59)+COUNTA($O59))&gt;0),"",IF(ISNUMBER($F59),1,IF(N($U59)&gt;0,AVERAGEIFS($V$5:$V$1000,$S$5:$S$1000,ROW(),$T$5:$T$1000,"Sub"),$V59)))</f>
        <v/>
      </c>
      <c r="M59" s="55">
        <f>IF($L59="","",IF($L59&gt;=1,"Completado",IF($L59&gt;0,"En curso","Pendiente")))</f>
        <v/>
      </c>
      <c r="N59" s="55">
        <f>IF(NOT((COUNTA($B59:$K59)+COUNTA($O59))&gt;0),"",IF(ISNUMBER($F59),IF(AND(ISNUMBER($E59),$F59&gt;$E59),"Cumplida con "&amp;($F59-$E59)&amp;IF($F59-$E59=1," día"," días")&amp;" de retraso","Cumplida"),IF(N($L59)&gt;=1,"Cumplida",IF(NOT(ISNUMBER($E59)),"Sin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plazo")))))))</f>
        <v/>
      </c>
      <c r="O59" s="57" t="n"/>
      <c r="P59" s="61">
        <f>IF(NOT((COUNTA($B59:$K59)+COUNTA($O59))&gt;0),"",IF((IF($C59="","Falta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",""))="","✔ OK","⚠ "&amp;LEFT(IF($C59="","Falta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",""),LEN(IF($C59="","Falta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",""))-3)))</f>
        <v/>
      </c>
      <c r="Q59" s="62">
        <f>IF(NOT((COUNTA($B59:$K59)+COUNTA($O59))&gt;0),"",IF(AND($T59="Sub",N($S59)&gt;0),IF(ISNUMBER(INDEX($D$5:$D$1000,$S59-4)),DATE(YEAR(INDEX($D$5:$D$1000,$S59-4)),MONTH(INDEX($D$5:$D$1000,$S59-4)),1),IF(ISNUMBER(INDEX($E$5:$E$1000,$S59-4)),DATE(YEAR(INDEX($E$5:$E$1000,$S59-4)),MONTH(INDEX($E$5:$E$1000,$S59-4)),1),MesCiclo)),IF(ISNUMBER($D59),DATE(YEAR($D59),MONTH($D59),1),IF(ISNUMBER($E59),DATE(YEAR($E59),MONTH($E59),1),MesCiclo))))</f>
        <v/>
      </c>
      <c r="R59" s="63">
        <f>IF(OR($Q59="",$Q59&lt;&gt;MesCiclo),"",COUNTIF($Q$5:$Q59,MesCiclo))</f>
        <v/>
      </c>
      <c r="S59" s="63">
        <f>IF($T59="","",IF($T59="Macro",ROW(),IFERROR(LOOKUP(2,1/($T$5:$T59="Macro"),ROW($T$5:$T59)),0)))</f>
        <v/>
      </c>
      <c r="T59" s="63">
        <f>IF(NOT((COUNTA($B59:$K59)+COUNTA($O59))&gt;0),"",IF($B59="Subactividad","Sub","Macro"))</f>
        <v/>
      </c>
      <c r="U59" s="63">
        <f>IF($T59="Macro",COUNTIFS($S$5:$S$1000,ROW(),$T$5:$T$1000,"Sub"),"")</f>
        <v/>
      </c>
      <c r="V59" s="63">
        <f>IF($T59="","",IF(ISNUMBER($F59),1,IFERROR(LOOKUP(2,1/($H59:$K59&lt;&gt;""),$H59:$K59),0)))</f>
        <v/>
      </c>
      <c r="W59" s="63">
        <f>IF($T59="","",IF(AND(ISNUMBER($F59),$F59&lt;=IF($Q59=MesCiclo,InicioCiclo,$Q59+MOD(2-WEEKDAY($Q59),7))+6),1,IF(ISNUMBER($H59),$H59,0)))</f>
        <v/>
      </c>
      <c r="X59" s="63">
        <f>IF($T59="","",IF(AND(ISNUMBER($F59),$F59&lt;=IF($Q59=MesCiclo,InicioCiclo,$Q59+MOD(2-WEEKDAY($Q59),7))+13),1,IF(ISNUMBER($I59),$I59,$W59)))</f>
        <v/>
      </c>
      <c r="Y59" s="63">
        <f>IF($T59="","",IF(AND(ISNUMBER($F59),$F59&lt;=IF($Q59=MesCiclo,InicioCiclo,$Q59+MOD(2-WEEKDAY($Q59),7))+20),1,IF(ISNUMBER($J59),$J59,$X59)))</f>
        <v/>
      </c>
      <c r="Z59" s="63">
        <f>IF($T59="","",IF(AND(ISNUMBER($F59),$F59&lt;=IF($Q59=MesCiclo,InicioCiclo,$Q59+MOD(2-WEEKDAY($Q59),7))+27),1,IF(ISNUMBER($K59),$K59,$Y59)))</f>
        <v/>
      </c>
      <c r="AA59" s="63">
        <f>IF($T59="","",IF(AND(ISNUMBER($F59),$F59&lt;=IF($Q59=MesCiclo,InicioCiclo,$Q59+MOD(2-WEEKDAY($Q59),7))+6),1,IF(N($U59)&gt;0,AVERAGEIFS($W$5:$W$1000,$S$5:$S$1000,ROW(),$T$5:$T$1000,"Sub"),$W59)))</f>
        <v/>
      </c>
      <c r="AB59" s="63">
        <f>IF($T59="","",IF(AND(ISNUMBER($F59),$F59&lt;=IF($Q59=MesCiclo,InicioCiclo,$Q59+MOD(2-WEEKDAY($Q59),7))+13),1,IF(N($U59)&gt;0,AVERAGEIFS($X$5:$X$1000,$S$5:$S$1000,ROW(),$T$5:$T$1000,"Sub"),$X59)))</f>
        <v/>
      </c>
      <c r="AC59" s="63">
        <f>IF($T59="","",IF(AND(ISNUMBER($F59),$F59&lt;=IF($Q59=MesCiclo,InicioCiclo,$Q59+MOD(2-WEEKDAY($Q59),7))+20),1,IF(N($U59)&gt;0,AVERAGEIFS($Y$5:$Y$1000,$S$5:$S$1000,ROW(),$T$5:$T$1000,"Sub"),$Y59)))</f>
        <v/>
      </c>
      <c r="AD59" s="63">
        <f>IF($T59="","",IF(AND(ISNUMBER($F59),$F59&lt;=IF($Q59=MesCiclo,InicioCiclo,$Q59+MOD(2-WEEKDAY($Q59),7))+27),1,IF(N($U59)&gt;0,AVERAGEIFS($Z$5:$Z$1000,$S$5:$S$1000,ROW(),$T$5:$T$1000,"Sub"),$Z59)))</f>
        <v/>
      </c>
      <c r="AE59" s="63">
        <f>IF($T59&lt;&gt;"Macro","",IF(COUNTIFS($Q$5:$Q$1000,$Q59,$T$5:$T$1000,"Macro",$G$5:$G$1000,"&gt;0")=0,1/COUNTIFS($Q$5:$Q$1000,$Q59,$T$5:$T$1000,"Macro"),IF(AND(ISNUMBER($G59),N($G59)&gt;0),$G59,SUMIFS($G$5:$G$1000,$Q$5:$Q$1000,$Q59,$T$5:$T$1000,"Macro")/COUNTIFS($Q$5:$Q$1000,$Q59,$T$5:$T$1000,"Macro",$G$5:$G$1000,"&gt;0"))/(COUNTIFS($Q$5:$Q$1000,$Q59,$T$5:$T$1000,"Macro")*SUMIFS($G$5:$G$1000,$Q$5:$Q$1000,$Q59,$T$5:$T$1000,"Macro")/COUNTIFS($Q$5:$Q$1000,$Q59,$T$5:$T$1000,"Macro",$G$5:$G$1000,"&gt;0"))))</f>
        <v/>
      </c>
    </row>
    <row r="60">
      <c r="A60" s="55">
        <f>IF(NOT((COUNTA($B60:$K60)+COUNTA($O60))&gt;0),"",IF($T60="Macro",COUNTIFS($T$5:$T60,"Macro",$Q$5:$Q60,$Q60),IF(N($S60)=0,"?",COUNTIFS(INDEX($T$5:$T$1000,1):INDEX($T$5:$T$1000,$S60-4),"Macro",INDEX($Q$5:$Q$1000,1):INDEX($Q$5:$Q$1000,$S60-4),INDEX($Q$5:$Q$1000,$S60-4))&amp;"."&amp;COUNTIFS($S$5:$S60,$S60,$T$5:$T60,"Sub"))))</f>
        <v/>
      </c>
      <c r="B60" s="56" t="n"/>
      <c r="C60" s="57" t="n"/>
      <c r="D60" s="58" t="n"/>
      <c r="E60" s="58" t="n"/>
      <c r="F60" s="58" t="n"/>
      <c r="G60" s="59" t="n"/>
      <c r="H60" s="59" t="n"/>
      <c r="I60" s="59" t="n"/>
      <c r="J60" s="59" t="n"/>
      <c r="K60" s="59" t="n"/>
      <c r="L60" s="60">
        <f>IF(NOT((COUNTA($B60:$K60)+COUNTA($O60))&gt;0),"",IF(ISNUMBER($F60),1,IF(N($U60)&gt;0,AVERAGEIFS($V$5:$V$1000,$S$5:$S$1000,ROW(),$T$5:$T$1000,"Sub"),$V60)))</f>
        <v/>
      </c>
      <c r="M60" s="55">
        <f>IF($L60="","",IF($L60&gt;=1,"Completado",IF($L60&gt;0,"En curso","Pendiente")))</f>
        <v/>
      </c>
      <c r="N60" s="55">
        <f>IF(NOT((COUNTA($B60:$K60)+COUNTA($O60))&gt;0),"",IF(ISNUMBER($F60),IF(AND(ISNUMBER($E60),$F60&gt;$E60),"Cumplida con "&amp;($F60-$E60)&amp;IF($F60-$E60=1," día"," días")&amp;" de retraso","Cumplida"),IF(N($L60)&gt;=1,"Cumplida",IF(NOT(ISNUMBER($E60)),"Sin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plazo")))))))</f>
        <v/>
      </c>
      <c r="O60" s="57" t="n"/>
      <c r="P60" s="61">
        <f>IF(NOT((COUNTA($B60:$K60)+COUNTA($O60))&gt;0),"",IF((IF($C60="","Falta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",""))="","✔ OK","⚠ "&amp;LEFT(IF($C60="","Falta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",""),LEN(IF($C60="","Falta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",""))-3)))</f>
        <v/>
      </c>
      <c r="Q60" s="62">
        <f>IF(NOT((COUNTA($B60:$K60)+COUNTA($O60))&gt;0),"",IF(AND($T60="Sub",N($S60)&gt;0),IF(ISNUMBER(INDEX($D$5:$D$1000,$S60-4)),DATE(YEAR(INDEX($D$5:$D$1000,$S60-4)),MONTH(INDEX($D$5:$D$1000,$S60-4)),1),IF(ISNUMBER(INDEX($E$5:$E$1000,$S60-4)),DATE(YEAR(INDEX($E$5:$E$1000,$S60-4)),MONTH(INDEX($E$5:$E$1000,$S60-4)),1),MesCiclo)),IF(ISNUMBER($D60),DATE(YEAR($D60),MONTH($D60),1),IF(ISNUMBER($E60),DATE(YEAR($E60),MONTH($E60),1),MesCiclo))))</f>
        <v/>
      </c>
      <c r="R60" s="63">
        <f>IF(OR($Q60="",$Q60&lt;&gt;MesCiclo),"",COUNTIF($Q$5:$Q60,MesCiclo))</f>
        <v/>
      </c>
      <c r="S60" s="63">
        <f>IF($T60="","",IF($T60="Macro",ROW(),IFERROR(LOOKUP(2,1/($T$5:$T60="Macro"),ROW($T$5:$T60)),0)))</f>
        <v/>
      </c>
      <c r="T60" s="63">
        <f>IF(NOT((COUNTA($B60:$K60)+COUNTA($O60))&gt;0),"",IF($B60="Subactividad","Sub","Macro"))</f>
        <v/>
      </c>
      <c r="U60" s="63">
        <f>IF($T60="Macro",COUNTIFS($S$5:$S$1000,ROW(),$T$5:$T$1000,"Sub"),"")</f>
        <v/>
      </c>
      <c r="V60" s="63">
        <f>IF($T60="","",IF(ISNUMBER($F60),1,IFERROR(LOOKUP(2,1/($H60:$K60&lt;&gt;""),$H60:$K60),0)))</f>
        <v/>
      </c>
      <c r="W60" s="63">
        <f>IF($T60="","",IF(AND(ISNUMBER($F60),$F60&lt;=IF($Q60=MesCiclo,InicioCiclo,$Q60+MOD(2-WEEKDAY($Q60),7))+6),1,IF(ISNUMBER($H60),$H60,0)))</f>
        <v/>
      </c>
      <c r="X60" s="63">
        <f>IF($T60="","",IF(AND(ISNUMBER($F60),$F60&lt;=IF($Q60=MesCiclo,InicioCiclo,$Q60+MOD(2-WEEKDAY($Q60),7))+13),1,IF(ISNUMBER($I60),$I60,$W60)))</f>
        <v/>
      </c>
      <c r="Y60" s="63">
        <f>IF($T60="","",IF(AND(ISNUMBER($F60),$F60&lt;=IF($Q60=MesCiclo,InicioCiclo,$Q60+MOD(2-WEEKDAY($Q60),7))+20),1,IF(ISNUMBER($J60),$J60,$X60)))</f>
        <v/>
      </c>
      <c r="Z60" s="63">
        <f>IF($T60="","",IF(AND(ISNUMBER($F60),$F60&lt;=IF($Q60=MesCiclo,InicioCiclo,$Q60+MOD(2-WEEKDAY($Q60),7))+27),1,IF(ISNUMBER($K60),$K60,$Y60)))</f>
        <v/>
      </c>
      <c r="AA60" s="63">
        <f>IF($T60="","",IF(AND(ISNUMBER($F60),$F60&lt;=IF($Q60=MesCiclo,InicioCiclo,$Q60+MOD(2-WEEKDAY($Q60),7))+6),1,IF(N($U60)&gt;0,AVERAGEIFS($W$5:$W$1000,$S$5:$S$1000,ROW(),$T$5:$T$1000,"Sub"),$W60)))</f>
        <v/>
      </c>
      <c r="AB60" s="63">
        <f>IF($T60="","",IF(AND(ISNUMBER($F60),$F60&lt;=IF($Q60=MesCiclo,InicioCiclo,$Q60+MOD(2-WEEKDAY($Q60),7))+13),1,IF(N($U60)&gt;0,AVERAGEIFS($X$5:$X$1000,$S$5:$S$1000,ROW(),$T$5:$T$1000,"Sub"),$X60)))</f>
        <v/>
      </c>
      <c r="AC60" s="63">
        <f>IF($T60="","",IF(AND(ISNUMBER($F60),$F60&lt;=IF($Q60=MesCiclo,InicioCiclo,$Q60+MOD(2-WEEKDAY($Q60),7))+20),1,IF(N($U60)&gt;0,AVERAGEIFS($Y$5:$Y$1000,$S$5:$S$1000,ROW(),$T$5:$T$1000,"Sub"),$Y60)))</f>
        <v/>
      </c>
      <c r="AD60" s="63">
        <f>IF($T60="","",IF(AND(ISNUMBER($F60),$F60&lt;=IF($Q60=MesCiclo,InicioCiclo,$Q60+MOD(2-WEEKDAY($Q60),7))+27),1,IF(N($U60)&gt;0,AVERAGEIFS($Z$5:$Z$1000,$S$5:$S$1000,ROW(),$T$5:$T$1000,"Sub"),$Z60)))</f>
        <v/>
      </c>
      <c r="AE60" s="63">
        <f>IF($T60&lt;&gt;"Macro","",IF(COUNTIFS($Q$5:$Q$1000,$Q60,$T$5:$T$1000,"Macro",$G$5:$G$1000,"&gt;0")=0,1/COUNTIFS($Q$5:$Q$1000,$Q60,$T$5:$T$1000,"Macro"),IF(AND(ISNUMBER($G60),N($G60)&gt;0),$G60,SUMIFS($G$5:$G$1000,$Q$5:$Q$1000,$Q60,$T$5:$T$1000,"Macro")/COUNTIFS($Q$5:$Q$1000,$Q60,$T$5:$T$1000,"Macro",$G$5:$G$1000,"&gt;0"))/(COUNTIFS($Q$5:$Q$1000,$Q60,$T$5:$T$1000,"Macro")*SUMIFS($G$5:$G$1000,$Q$5:$Q$1000,$Q60,$T$5:$T$1000,"Macro")/COUNTIFS($Q$5:$Q$1000,$Q60,$T$5:$T$1000,"Macro",$G$5:$G$1000,"&gt;0"))))</f>
        <v/>
      </c>
    </row>
    <row r="61">
      <c r="A61" s="55">
        <f>IF(NOT((COUNTA($B61:$K61)+COUNTA($O61))&gt;0),"",IF($T61="Macro",COUNTIFS($T$5:$T61,"Macro",$Q$5:$Q61,$Q61),IF(N($S61)=0,"?",COUNTIFS(INDEX($T$5:$T$1000,1):INDEX($T$5:$T$1000,$S61-4),"Macro",INDEX($Q$5:$Q$1000,1):INDEX($Q$5:$Q$1000,$S61-4),INDEX($Q$5:$Q$1000,$S61-4))&amp;"."&amp;COUNTIFS($S$5:$S61,$S61,$T$5:$T61,"Sub"))))</f>
        <v/>
      </c>
      <c r="B61" s="56" t="n"/>
      <c r="C61" s="57" t="n"/>
      <c r="D61" s="58" t="n"/>
      <c r="E61" s="58" t="n"/>
      <c r="F61" s="58" t="n"/>
      <c r="G61" s="59" t="n"/>
      <c r="H61" s="59" t="n"/>
      <c r="I61" s="59" t="n"/>
      <c r="J61" s="59" t="n"/>
      <c r="K61" s="59" t="n"/>
      <c r="L61" s="60">
        <f>IF(NOT((COUNTA($B61:$K61)+COUNTA($O61))&gt;0),"",IF(ISNUMBER($F61),1,IF(N($U61)&gt;0,AVERAGEIFS($V$5:$V$1000,$S$5:$S$1000,ROW(),$T$5:$T$1000,"Sub"),$V61)))</f>
        <v/>
      </c>
      <c r="M61" s="55">
        <f>IF($L61="","",IF($L61&gt;=1,"Completado",IF($L61&gt;0,"En curso","Pendiente")))</f>
        <v/>
      </c>
      <c r="N61" s="55">
        <f>IF(NOT((COUNTA($B61:$K61)+COUNTA($O61))&gt;0),"",IF(ISNUMBER($F61),IF(AND(ISNUMBER($E61),$F61&gt;$E61),"Cumplida con "&amp;($F61-$E61)&amp;IF($F61-$E61=1," día"," días")&amp;" de retraso","Cumplida"),IF(N($L61)&gt;=1,"Cumplida",IF(NOT(ISNUMBER($E61)),"Sin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plazo")))))))</f>
        <v/>
      </c>
      <c r="O61" s="57" t="n"/>
      <c r="P61" s="61">
        <f>IF(NOT((COUNTA($B61:$K61)+COUNTA($O61))&gt;0),"",IF((IF($C61="","Falta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",""))="","✔ OK","⚠ "&amp;LEFT(IF($C61="","Falta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",""),LEN(IF($C61="","Falta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",""))-3)))</f>
        <v/>
      </c>
      <c r="Q61" s="62">
        <f>IF(NOT((COUNTA($B61:$K61)+COUNTA($O61))&gt;0),"",IF(AND($T61="Sub",N($S61)&gt;0),IF(ISNUMBER(INDEX($D$5:$D$1000,$S61-4)),DATE(YEAR(INDEX($D$5:$D$1000,$S61-4)),MONTH(INDEX($D$5:$D$1000,$S61-4)),1),IF(ISNUMBER(INDEX($E$5:$E$1000,$S61-4)),DATE(YEAR(INDEX($E$5:$E$1000,$S61-4)),MONTH(INDEX($E$5:$E$1000,$S61-4)),1),MesCiclo)),IF(ISNUMBER($D61),DATE(YEAR($D61),MONTH($D61),1),IF(ISNUMBER($E61),DATE(YEAR($E61),MONTH($E61),1),MesCiclo))))</f>
        <v/>
      </c>
      <c r="R61" s="63">
        <f>IF(OR($Q61="",$Q61&lt;&gt;MesCiclo),"",COUNTIF($Q$5:$Q61,MesCiclo))</f>
        <v/>
      </c>
      <c r="S61" s="63">
        <f>IF($T61="","",IF($T61="Macro",ROW(),IFERROR(LOOKUP(2,1/($T$5:$T61="Macro"),ROW($T$5:$T61)),0)))</f>
        <v/>
      </c>
      <c r="T61" s="63">
        <f>IF(NOT((COUNTA($B61:$K61)+COUNTA($O61))&gt;0),"",IF($B61="Subactividad","Sub","Macro"))</f>
        <v/>
      </c>
      <c r="U61" s="63">
        <f>IF($T61="Macro",COUNTIFS($S$5:$S$1000,ROW(),$T$5:$T$1000,"Sub"),"")</f>
        <v/>
      </c>
      <c r="V61" s="63">
        <f>IF($T61="","",IF(ISNUMBER($F61),1,IFERROR(LOOKUP(2,1/($H61:$K61&lt;&gt;""),$H61:$K61),0)))</f>
        <v/>
      </c>
      <c r="W61" s="63">
        <f>IF($T61="","",IF(AND(ISNUMBER($F61),$F61&lt;=IF($Q61=MesCiclo,InicioCiclo,$Q61+MOD(2-WEEKDAY($Q61),7))+6),1,IF(ISNUMBER($H61),$H61,0)))</f>
        <v/>
      </c>
      <c r="X61" s="63">
        <f>IF($T61="","",IF(AND(ISNUMBER($F61),$F61&lt;=IF($Q61=MesCiclo,InicioCiclo,$Q61+MOD(2-WEEKDAY($Q61),7))+13),1,IF(ISNUMBER($I61),$I61,$W61)))</f>
        <v/>
      </c>
      <c r="Y61" s="63">
        <f>IF($T61="","",IF(AND(ISNUMBER($F61),$F61&lt;=IF($Q61=MesCiclo,InicioCiclo,$Q61+MOD(2-WEEKDAY($Q61),7))+20),1,IF(ISNUMBER($J61),$J61,$X61)))</f>
        <v/>
      </c>
      <c r="Z61" s="63">
        <f>IF($T61="","",IF(AND(ISNUMBER($F61),$F61&lt;=IF($Q61=MesCiclo,InicioCiclo,$Q61+MOD(2-WEEKDAY($Q61),7))+27),1,IF(ISNUMBER($K61),$K61,$Y61)))</f>
        <v/>
      </c>
      <c r="AA61" s="63">
        <f>IF($T61="","",IF(AND(ISNUMBER($F61),$F61&lt;=IF($Q61=MesCiclo,InicioCiclo,$Q61+MOD(2-WEEKDAY($Q61),7))+6),1,IF(N($U61)&gt;0,AVERAGEIFS($W$5:$W$1000,$S$5:$S$1000,ROW(),$T$5:$T$1000,"Sub"),$W61)))</f>
        <v/>
      </c>
      <c r="AB61" s="63">
        <f>IF($T61="","",IF(AND(ISNUMBER($F61),$F61&lt;=IF($Q61=MesCiclo,InicioCiclo,$Q61+MOD(2-WEEKDAY($Q61),7))+13),1,IF(N($U61)&gt;0,AVERAGEIFS($X$5:$X$1000,$S$5:$S$1000,ROW(),$T$5:$T$1000,"Sub"),$X61)))</f>
        <v/>
      </c>
      <c r="AC61" s="63">
        <f>IF($T61="","",IF(AND(ISNUMBER($F61),$F61&lt;=IF($Q61=MesCiclo,InicioCiclo,$Q61+MOD(2-WEEKDAY($Q61),7))+20),1,IF(N($U61)&gt;0,AVERAGEIFS($Y$5:$Y$1000,$S$5:$S$1000,ROW(),$T$5:$T$1000,"Sub"),$Y61)))</f>
        <v/>
      </c>
      <c r="AD61" s="63">
        <f>IF($T61="","",IF(AND(ISNUMBER($F61),$F61&lt;=IF($Q61=MesCiclo,InicioCiclo,$Q61+MOD(2-WEEKDAY($Q61),7))+27),1,IF(N($U61)&gt;0,AVERAGEIFS($Z$5:$Z$1000,$S$5:$S$1000,ROW(),$T$5:$T$1000,"Sub"),$Z61)))</f>
        <v/>
      </c>
      <c r="AE61" s="63">
        <f>IF($T61&lt;&gt;"Macro","",IF(COUNTIFS($Q$5:$Q$1000,$Q61,$T$5:$T$1000,"Macro",$G$5:$G$1000,"&gt;0")=0,1/COUNTIFS($Q$5:$Q$1000,$Q61,$T$5:$T$1000,"Macro"),IF(AND(ISNUMBER($G61),N($G61)&gt;0),$G61,SUMIFS($G$5:$G$1000,$Q$5:$Q$1000,$Q61,$T$5:$T$1000,"Macro")/COUNTIFS($Q$5:$Q$1000,$Q61,$T$5:$T$1000,"Macro",$G$5:$G$1000,"&gt;0"))/(COUNTIFS($Q$5:$Q$1000,$Q61,$T$5:$T$1000,"Macro")*SUMIFS($G$5:$G$1000,$Q$5:$Q$1000,$Q61,$T$5:$T$1000,"Macro")/COUNTIFS($Q$5:$Q$1000,$Q61,$T$5:$T$1000,"Macro",$G$5:$G$1000,"&gt;0"))))</f>
        <v/>
      </c>
    </row>
    <row r="62">
      <c r="A62" s="55">
        <f>IF(NOT((COUNTA($B62:$K62)+COUNTA($O62))&gt;0),"",IF($T62="Macro",COUNTIFS($T$5:$T62,"Macro",$Q$5:$Q62,$Q62),IF(N($S62)=0,"?",COUNTIFS(INDEX($T$5:$T$1000,1):INDEX($T$5:$T$1000,$S62-4),"Macro",INDEX($Q$5:$Q$1000,1):INDEX($Q$5:$Q$1000,$S62-4),INDEX($Q$5:$Q$1000,$S62-4))&amp;"."&amp;COUNTIFS($S$5:$S62,$S62,$T$5:$T62,"Sub"))))</f>
        <v/>
      </c>
      <c r="B62" s="56" t="n"/>
      <c r="C62" s="57" t="n"/>
      <c r="D62" s="58" t="n"/>
      <c r="E62" s="58" t="n"/>
      <c r="F62" s="58" t="n"/>
      <c r="G62" s="59" t="n"/>
      <c r="H62" s="59" t="n"/>
      <c r="I62" s="59" t="n"/>
      <c r="J62" s="59" t="n"/>
      <c r="K62" s="59" t="n"/>
      <c r="L62" s="60">
        <f>IF(NOT((COUNTA($B62:$K62)+COUNTA($O62))&gt;0),"",IF(ISNUMBER($F62),1,IF(N($U62)&gt;0,AVERAGEIFS($V$5:$V$1000,$S$5:$S$1000,ROW(),$T$5:$T$1000,"Sub"),$V62)))</f>
        <v/>
      </c>
      <c r="M62" s="55">
        <f>IF($L62="","",IF($L62&gt;=1,"Completado",IF($L62&gt;0,"En curso","Pendiente")))</f>
        <v/>
      </c>
      <c r="N62" s="55">
        <f>IF(NOT((COUNTA($B62:$K62)+COUNTA($O62))&gt;0),"",IF(ISNUMBER($F62),IF(AND(ISNUMBER($E62),$F62&gt;$E62),"Cumplida con "&amp;($F62-$E62)&amp;IF($F62-$E62=1," día"," días")&amp;" de retraso","Cumplida"),IF(N($L62)&gt;=1,"Cumplida",IF(NOT(ISNUMBER($E62)),"Sin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plazo")))))))</f>
        <v/>
      </c>
      <c r="O62" s="57" t="n"/>
      <c r="P62" s="61">
        <f>IF(NOT((COUNTA($B62:$K62)+COUNTA($O62))&gt;0),"",IF((IF($C62="","Falta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",""))="","✔ OK","⚠ "&amp;LEFT(IF($C62="","Falta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",""),LEN(IF($C62="","Falta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",""))-3)))</f>
        <v/>
      </c>
      <c r="Q62" s="62">
        <f>IF(NOT((COUNTA($B62:$K62)+COUNTA($O62))&gt;0),"",IF(AND($T62="Sub",N($S62)&gt;0),IF(ISNUMBER(INDEX($D$5:$D$1000,$S62-4)),DATE(YEAR(INDEX($D$5:$D$1000,$S62-4)),MONTH(INDEX($D$5:$D$1000,$S62-4)),1),IF(ISNUMBER(INDEX($E$5:$E$1000,$S62-4)),DATE(YEAR(INDEX($E$5:$E$1000,$S62-4)),MONTH(INDEX($E$5:$E$1000,$S62-4)),1),MesCiclo)),IF(ISNUMBER($D62),DATE(YEAR($D62),MONTH($D62),1),IF(ISNUMBER($E62),DATE(YEAR($E62),MONTH($E62),1),MesCiclo))))</f>
        <v/>
      </c>
      <c r="R62" s="63">
        <f>IF(OR($Q62="",$Q62&lt;&gt;MesCiclo),"",COUNTIF($Q$5:$Q62,MesCiclo))</f>
        <v/>
      </c>
      <c r="S62" s="63">
        <f>IF($T62="","",IF($T62="Macro",ROW(),IFERROR(LOOKUP(2,1/($T$5:$T62="Macro"),ROW($T$5:$T62)),0)))</f>
        <v/>
      </c>
      <c r="T62" s="63">
        <f>IF(NOT((COUNTA($B62:$K62)+COUNTA($O62))&gt;0),"",IF($B62="Subactividad","Sub","Macro"))</f>
        <v/>
      </c>
      <c r="U62" s="63">
        <f>IF($T62="Macro",COUNTIFS($S$5:$S$1000,ROW(),$T$5:$T$1000,"Sub"),"")</f>
        <v/>
      </c>
      <c r="V62" s="63">
        <f>IF($T62="","",IF(ISNUMBER($F62),1,IFERROR(LOOKUP(2,1/($H62:$K62&lt;&gt;""),$H62:$K62),0)))</f>
        <v/>
      </c>
      <c r="W62" s="63">
        <f>IF($T62="","",IF(AND(ISNUMBER($F62),$F62&lt;=IF($Q62=MesCiclo,InicioCiclo,$Q62+MOD(2-WEEKDAY($Q62),7))+6),1,IF(ISNUMBER($H62),$H62,0)))</f>
        <v/>
      </c>
      <c r="X62" s="63">
        <f>IF($T62="","",IF(AND(ISNUMBER($F62),$F62&lt;=IF($Q62=MesCiclo,InicioCiclo,$Q62+MOD(2-WEEKDAY($Q62),7))+13),1,IF(ISNUMBER($I62),$I62,$W62)))</f>
        <v/>
      </c>
      <c r="Y62" s="63">
        <f>IF($T62="","",IF(AND(ISNUMBER($F62),$F62&lt;=IF($Q62=MesCiclo,InicioCiclo,$Q62+MOD(2-WEEKDAY($Q62),7))+20),1,IF(ISNUMBER($J62),$J62,$X62)))</f>
        <v/>
      </c>
      <c r="Z62" s="63">
        <f>IF($T62="","",IF(AND(ISNUMBER($F62),$F62&lt;=IF($Q62=MesCiclo,InicioCiclo,$Q62+MOD(2-WEEKDAY($Q62),7))+27),1,IF(ISNUMBER($K62),$K62,$Y62)))</f>
        <v/>
      </c>
      <c r="AA62" s="63">
        <f>IF($T62="","",IF(AND(ISNUMBER($F62),$F62&lt;=IF($Q62=MesCiclo,InicioCiclo,$Q62+MOD(2-WEEKDAY($Q62),7))+6),1,IF(N($U62)&gt;0,AVERAGEIFS($W$5:$W$1000,$S$5:$S$1000,ROW(),$T$5:$T$1000,"Sub"),$W62)))</f>
        <v/>
      </c>
      <c r="AB62" s="63">
        <f>IF($T62="","",IF(AND(ISNUMBER($F62),$F62&lt;=IF($Q62=MesCiclo,InicioCiclo,$Q62+MOD(2-WEEKDAY($Q62),7))+13),1,IF(N($U62)&gt;0,AVERAGEIFS($X$5:$X$1000,$S$5:$S$1000,ROW(),$T$5:$T$1000,"Sub"),$X62)))</f>
        <v/>
      </c>
      <c r="AC62" s="63">
        <f>IF($T62="","",IF(AND(ISNUMBER($F62),$F62&lt;=IF($Q62=MesCiclo,InicioCiclo,$Q62+MOD(2-WEEKDAY($Q62),7))+20),1,IF(N($U62)&gt;0,AVERAGEIFS($Y$5:$Y$1000,$S$5:$S$1000,ROW(),$T$5:$T$1000,"Sub"),$Y62)))</f>
        <v/>
      </c>
      <c r="AD62" s="63">
        <f>IF($T62="","",IF(AND(ISNUMBER($F62),$F62&lt;=IF($Q62=MesCiclo,InicioCiclo,$Q62+MOD(2-WEEKDAY($Q62),7))+27),1,IF(N($U62)&gt;0,AVERAGEIFS($Z$5:$Z$1000,$S$5:$S$1000,ROW(),$T$5:$T$1000,"Sub"),$Z62)))</f>
        <v/>
      </c>
      <c r="AE62" s="63">
        <f>IF($T62&lt;&gt;"Macro","",IF(COUNTIFS($Q$5:$Q$1000,$Q62,$T$5:$T$1000,"Macro",$G$5:$G$1000,"&gt;0")=0,1/COUNTIFS($Q$5:$Q$1000,$Q62,$T$5:$T$1000,"Macro"),IF(AND(ISNUMBER($G62),N($G62)&gt;0),$G62,SUMIFS($G$5:$G$1000,$Q$5:$Q$1000,$Q62,$T$5:$T$1000,"Macro")/COUNTIFS($Q$5:$Q$1000,$Q62,$T$5:$T$1000,"Macro",$G$5:$G$1000,"&gt;0"))/(COUNTIFS($Q$5:$Q$1000,$Q62,$T$5:$T$1000,"Macro")*SUMIFS($G$5:$G$1000,$Q$5:$Q$1000,$Q62,$T$5:$T$1000,"Macro")/COUNTIFS($Q$5:$Q$1000,$Q62,$T$5:$T$1000,"Macro",$G$5:$G$1000,"&gt;0"))))</f>
        <v/>
      </c>
    </row>
    <row r="63">
      <c r="A63" s="55">
        <f>IF(NOT((COUNTA($B63:$K63)+COUNTA($O63))&gt;0),"",IF($T63="Macro",COUNTIFS($T$5:$T63,"Macro",$Q$5:$Q63,$Q63),IF(N($S63)=0,"?",COUNTIFS(INDEX($T$5:$T$1000,1):INDEX($T$5:$T$1000,$S63-4),"Macro",INDEX($Q$5:$Q$1000,1):INDEX($Q$5:$Q$1000,$S63-4),INDEX($Q$5:$Q$1000,$S63-4))&amp;"."&amp;COUNTIFS($S$5:$S63,$S63,$T$5:$T63,"Sub"))))</f>
        <v/>
      </c>
      <c r="B63" s="56" t="n"/>
      <c r="C63" s="57" t="n"/>
      <c r="D63" s="58" t="n"/>
      <c r="E63" s="58" t="n"/>
      <c r="F63" s="58" t="n"/>
      <c r="G63" s="59" t="n"/>
      <c r="H63" s="59" t="n"/>
      <c r="I63" s="59" t="n"/>
      <c r="J63" s="59" t="n"/>
      <c r="K63" s="59" t="n"/>
      <c r="L63" s="60">
        <f>IF(NOT((COUNTA($B63:$K63)+COUNTA($O63))&gt;0),"",IF(ISNUMBER($F63),1,IF(N($U63)&gt;0,AVERAGEIFS($V$5:$V$1000,$S$5:$S$1000,ROW(),$T$5:$T$1000,"Sub"),$V63)))</f>
        <v/>
      </c>
      <c r="M63" s="55">
        <f>IF($L63="","",IF($L63&gt;=1,"Completado",IF($L63&gt;0,"En curso","Pendiente")))</f>
        <v/>
      </c>
      <c r="N63" s="55">
        <f>IF(NOT((COUNTA($B63:$K63)+COUNTA($O63))&gt;0),"",IF(ISNUMBER($F63),IF(AND(ISNUMBER($E63),$F63&gt;$E63),"Cumplida con "&amp;($F63-$E63)&amp;IF($F63-$E63=1," día"," días")&amp;" de retraso","Cumplida"),IF(N($L63)&gt;=1,"Cumplida",IF(NOT(ISNUMBER($E63)),"Sin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plazo")))))))</f>
        <v/>
      </c>
      <c r="O63" s="57" t="n"/>
      <c r="P63" s="61">
        <f>IF(NOT((COUNTA($B63:$K63)+COUNTA($O63))&gt;0),"",IF((IF($C63="","Falta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",""))="","✔ OK","⚠ "&amp;LEFT(IF($C63="","Falta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",""),LEN(IF($C63="","Falta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",""))-3)))</f>
        <v/>
      </c>
      <c r="Q63" s="62">
        <f>IF(NOT((COUNTA($B63:$K63)+COUNTA($O63))&gt;0),"",IF(AND($T63="Sub",N($S63)&gt;0),IF(ISNUMBER(INDEX($D$5:$D$1000,$S63-4)),DATE(YEAR(INDEX($D$5:$D$1000,$S63-4)),MONTH(INDEX($D$5:$D$1000,$S63-4)),1),IF(ISNUMBER(INDEX($E$5:$E$1000,$S63-4)),DATE(YEAR(INDEX($E$5:$E$1000,$S63-4)),MONTH(INDEX($E$5:$E$1000,$S63-4)),1),MesCiclo)),IF(ISNUMBER($D63),DATE(YEAR($D63),MONTH($D63),1),IF(ISNUMBER($E63),DATE(YEAR($E63),MONTH($E63),1),MesCiclo))))</f>
        <v/>
      </c>
      <c r="R63" s="63">
        <f>IF(OR($Q63="",$Q63&lt;&gt;MesCiclo),"",COUNTIF($Q$5:$Q63,MesCiclo))</f>
        <v/>
      </c>
      <c r="S63" s="63">
        <f>IF($T63="","",IF($T63="Macro",ROW(),IFERROR(LOOKUP(2,1/($T$5:$T63="Macro"),ROW($T$5:$T63)),0)))</f>
        <v/>
      </c>
      <c r="T63" s="63">
        <f>IF(NOT((COUNTA($B63:$K63)+COUNTA($O63))&gt;0),"",IF($B63="Subactividad","Sub","Macro"))</f>
        <v/>
      </c>
      <c r="U63" s="63">
        <f>IF($T63="Macro",COUNTIFS($S$5:$S$1000,ROW(),$T$5:$T$1000,"Sub"),"")</f>
        <v/>
      </c>
      <c r="V63" s="63">
        <f>IF($T63="","",IF(ISNUMBER($F63),1,IFERROR(LOOKUP(2,1/($H63:$K63&lt;&gt;""),$H63:$K63),0)))</f>
        <v/>
      </c>
      <c r="W63" s="63">
        <f>IF($T63="","",IF(AND(ISNUMBER($F63),$F63&lt;=IF($Q63=MesCiclo,InicioCiclo,$Q63+MOD(2-WEEKDAY($Q63),7))+6),1,IF(ISNUMBER($H63),$H63,0)))</f>
        <v/>
      </c>
      <c r="X63" s="63">
        <f>IF($T63="","",IF(AND(ISNUMBER($F63),$F63&lt;=IF($Q63=MesCiclo,InicioCiclo,$Q63+MOD(2-WEEKDAY($Q63),7))+13),1,IF(ISNUMBER($I63),$I63,$W63)))</f>
        <v/>
      </c>
      <c r="Y63" s="63">
        <f>IF($T63="","",IF(AND(ISNUMBER($F63),$F63&lt;=IF($Q63=MesCiclo,InicioCiclo,$Q63+MOD(2-WEEKDAY($Q63),7))+20),1,IF(ISNUMBER($J63),$J63,$X63)))</f>
        <v/>
      </c>
      <c r="Z63" s="63">
        <f>IF($T63="","",IF(AND(ISNUMBER($F63),$F63&lt;=IF($Q63=MesCiclo,InicioCiclo,$Q63+MOD(2-WEEKDAY($Q63),7))+27),1,IF(ISNUMBER($K63),$K63,$Y63)))</f>
        <v/>
      </c>
      <c r="AA63" s="63">
        <f>IF($T63="","",IF(AND(ISNUMBER($F63),$F63&lt;=IF($Q63=MesCiclo,InicioCiclo,$Q63+MOD(2-WEEKDAY($Q63),7))+6),1,IF(N($U63)&gt;0,AVERAGEIFS($W$5:$W$1000,$S$5:$S$1000,ROW(),$T$5:$T$1000,"Sub"),$W63)))</f>
        <v/>
      </c>
      <c r="AB63" s="63">
        <f>IF($T63="","",IF(AND(ISNUMBER($F63),$F63&lt;=IF($Q63=MesCiclo,InicioCiclo,$Q63+MOD(2-WEEKDAY($Q63),7))+13),1,IF(N($U63)&gt;0,AVERAGEIFS($X$5:$X$1000,$S$5:$S$1000,ROW(),$T$5:$T$1000,"Sub"),$X63)))</f>
        <v/>
      </c>
      <c r="AC63" s="63">
        <f>IF($T63="","",IF(AND(ISNUMBER($F63),$F63&lt;=IF($Q63=MesCiclo,InicioCiclo,$Q63+MOD(2-WEEKDAY($Q63),7))+20),1,IF(N($U63)&gt;0,AVERAGEIFS($Y$5:$Y$1000,$S$5:$S$1000,ROW(),$T$5:$T$1000,"Sub"),$Y63)))</f>
        <v/>
      </c>
      <c r="AD63" s="63">
        <f>IF($T63="","",IF(AND(ISNUMBER($F63),$F63&lt;=IF($Q63=MesCiclo,InicioCiclo,$Q63+MOD(2-WEEKDAY($Q63),7))+27),1,IF(N($U63)&gt;0,AVERAGEIFS($Z$5:$Z$1000,$S$5:$S$1000,ROW(),$T$5:$T$1000,"Sub"),$Z63)))</f>
        <v/>
      </c>
      <c r="AE63" s="63">
        <f>IF($T63&lt;&gt;"Macro","",IF(COUNTIFS($Q$5:$Q$1000,$Q63,$T$5:$T$1000,"Macro",$G$5:$G$1000,"&gt;0")=0,1/COUNTIFS($Q$5:$Q$1000,$Q63,$T$5:$T$1000,"Macro"),IF(AND(ISNUMBER($G63),N($G63)&gt;0),$G63,SUMIFS($G$5:$G$1000,$Q$5:$Q$1000,$Q63,$T$5:$T$1000,"Macro")/COUNTIFS($Q$5:$Q$1000,$Q63,$T$5:$T$1000,"Macro",$G$5:$G$1000,"&gt;0"))/(COUNTIFS($Q$5:$Q$1000,$Q63,$T$5:$T$1000,"Macro")*SUMIFS($G$5:$G$1000,$Q$5:$Q$1000,$Q63,$T$5:$T$1000,"Macro")/COUNTIFS($Q$5:$Q$1000,$Q63,$T$5:$T$1000,"Macro",$G$5:$G$1000,"&gt;0"))))</f>
        <v/>
      </c>
    </row>
    <row r="64">
      <c r="A64" s="55">
        <f>IF(NOT((COUNTA($B64:$K64)+COUNTA($O64))&gt;0),"",IF($T64="Macro",COUNTIFS($T$5:$T64,"Macro",$Q$5:$Q64,$Q64),IF(N($S64)=0,"?",COUNTIFS(INDEX($T$5:$T$1000,1):INDEX($T$5:$T$1000,$S64-4),"Macro",INDEX($Q$5:$Q$1000,1):INDEX($Q$5:$Q$1000,$S64-4),INDEX($Q$5:$Q$1000,$S64-4))&amp;"."&amp;COUNTIFS($S$5:$S64,$S64,$T$5:$T64,"Sub"))))</f>
        <v/>
      </c>
      <c r="B64" s="56" t="n"/>
      <c r="C64" s="57" t="n"/>
      <c r="D64" s="58" t="n"/>
      <c r="E64" s="58" t="n"/>
      <c r="F64" s="58" t="n"/>
      <c r="G64" s="59" t="n"/>
      <c r="H64" s="59" t="n"/>
      <c r="I64" s="59" t="n"/>
      <c r="J64" s="59" t="n"/>
      <c r="K64" s="59" t="n"/>
      <c r="L64" s="60">
        <f>IF(NOT((COUNTA($B64:$K64)+COUNTA($O64))&gt;0),"",IF(ISNUMBER($F64),1,IF(N($U64)&gt;0,AVERAGEIFS($V$5:$V$1000,$S$5:$S$1000,ROW(),$T$5:$T$1000,"Sub"),$V64)))</f>
        <v/>
      </c>
      <c r="M64" s="55">
        <f>IF($L64="","",IF($L64&gt;=1,"Completado",IF($L64&gt;0,"En curso","Pendiente")))</f>
        <v/>
      </c>
      <c r="N64" s="55">
        <f>IF(NOT((COUNTA($B64:$K64)+COUNTA($O64))&gt;0),"",IF(ISNUMBER($F64),IF(AND(ISNUMBER($E64),$F64&gt;$E64),"Cumplida con "&amp;($F64-$E64)&amp;IF($F64-$E64=1," día"," días")&amp;" de retraso","Cumplida"),IF(N($L64)&gt;=1,"Cumplida",IF(NOT(ISNUMBER($E64)),"Sin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plazo")))))))</f>
        <v/>
      </c>
      <c r="O64" s="57" t="n"/>
      <c r="P64" s="61">
        <f>IF(NOT((COUNTA($B64:$K64)+COUNTA($O64))&gt;0),"",IF((IF($C64="","Falta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",""))="","✔ OK","⚠ "&amp;LEFT(IF($C64="","Falta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",""),LEN(IF($C64="","Falta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",""))-3)))</f>
        <v/>
      </c>
      <c r="Q64" s="62">
        <f>IF(NOT((COUNTA($B64:$K64)+COUNTA($O64))&gt;0),"",IF(AND($T64="Sub",N($S64)&gt;0),IF(ISNUMBER(INDEX($D$5:$D$1000,$S64-4)),DATE(YEAR(INDEX($D$5:$D$1000,$S64-4)),MONTH(INDEX($D$5:$D$1000,$S64-4)),1),IF(ISNUMBER(INDEX($E$5:$E$1000,$S64-4)),DATE(YEAR(INDEX($E$5:$E$1000,$S64-4)),MONTH(INDEX($E$5:$E$1000,$S64-4)),1),MesCiclo)),IF(ISNUMBER($D64),DATE(YEAR($D64),MONTH($D64),1),IF(ISNUMBER($E64),DATE(YEAR($E64),MONTH($E64),1),MesCiclo))))</f>
        <v/>
      </c>
      <c r="R64" s="63">
        <f>IF(OR($Q64="",$Q64&lt;&gt;MesCiclo),"",COUNTIF($Q$5:$Q64,MesCiclo))</f>
        <v/>
      </c>
      <c r="S64" s="63">
        <f>IF($T64="","",IF($T64="Macro",ROW(),IFERROR(LOOKUP(2,1/($T$5:$T64="Macro"),ROW($T$5:$T64)),0)))</f>
        <v/>
      </c>
      <c r="T64" s="63">
        <f>IF(NOT((COUNTA($B64:$K64)+COUNTA($O64))&gt;0),"",IF($B64="Subactividad","Sub","Macro"))</f>
        <v/>
      </c>
      <c r="U64" s="63">
        <f>IF($T64="Macro",COUNTIFS($S$5:$S$1000,ROW(),$T$5:$T$1000,"Sub"),"")</f>
        <v/>
      </c>
      <c r="V64" s="63">
        <f>IF($T64="","",IF(ISNUMBER($F64),1,IFERROR(LOOKUP(2,1/($H64:$K64&lt;&gt;""),$H64:$K64),0)))</f>
        <v/>
      </c>
      <c r="W64" s="63">
        <f>IF($T64="","",IF(AND(ISNUMBER($F64),$F64&lt;=IF($Q64=MesCiclo,InicioCiclo,$Q64+MOD(2-WEEKDAY($Q64),7))+6),1,IF(ISNUMBER($H64),$H64,0)))</f>
        <v/>
      </c>
      <c r="X64" s="63">
        <f>IF($T64="","",IF(AND(ISNUMBER($F64),$F64&lt;=IF($Q64=MesCiclo,InicioCiclo,$Q64+MOD(2-WEEKDAY($Q64),7))+13),1,IF(ISNUMBER($I64),$I64,$W64)))</f>
        <v/>
      </c>
      <c r="Y64" s="63">
        <f>IF($T64="","",IF(AND(ISNUMBER($F64),$F64&lt;=IF($Q64=MesCiclo,InicioCiclo,$Q64+MOD(2-WEEKDAY($Q64),7))+20),1,IF(ISNUMBER($J64),$J64,$X64)))</f>
        <v/>
      </c>
      <c r="Z64" s="63">
        <f>IF($T64="","",IF(AND(ISNUMBER($F64),$F64&lt;=IF($Q64=MesCiclo,InicioCiclo,$Q64+MOD(2-WEEKDAY($Q64),7))+27),1,IF(ISNUMBER($K64),$K64,$Y64)))</f>
        <v/>
      </c>
      <c r="AA64" s="63">
        <f>IF($T64="","",IF(AND(ISNUMBER($F64),$F64&lt;=IF($Q64=MesCiclo,InicioCiclo,$Q64+MOD(2-WEEKDAY($Q64),7))+6),1,IF(N($U64)&gt;0,AVERAGEIFS($W$5:$W$1000,$S$5:$S$1000,ROW(),$T$5:$T$1000,"Sub"),$W64)))</f>
        <v/>
      </c>
      <c r="AB64" s="63">
        <f>IF($T64="","",IF(AND(ISNUMBER($F64),$F64&lt;=IF($Q64=MesCiclo,InicioCiclo,$Q64+MOD(2-WEEKDAY($Q64),7))+13),1,IF(N($U64)&gt;0,AVERAGEIFS($X$5:$X$1000,$S$5:$S$1000,ROW(),$T$5:$T$1000,"Sub"),$X64)))</f>
        <v/>
      </c>
      <c r="AC64" s="63">
        <f>IF($T64="","",IF(AND(ISNUMBER($F64),$F64&lt;=IF($Q64=MesCiclo,InicioCiclo,$Q64+MOD(2-WEEKDAY($Q64),7))+20),1,IF(N($U64)&gt;0,AVERAGEIFS($Y$5:$Y$1000,$S$5:$S$1000,ROW(),$T$5:$T$1000,"Sub"),$Y64)))</f>
        <v/>
      </c>
      <c r="AD64" s="63">
        <f>IF($T64="","",IF(AND(ISNUMBER($F64),$F64&lt;=IF($Q64=MesCiclo,InicioCiclo,$Q64+MOD(2-WEEKDAY($Q64),7))+27),1,IF(N($U64)&gt;0,AVERAGEIFS($Z$5:$Z$1000,$S$5:$S$1000,ROW(),$T$5:$T$1000,"Sub"),$Z64)))</f>
        <v/>
      </c>
      <c r="AE64" s="63">
        <f>IF($T64&lt;&gt;"Macro","",IF(COUNTIFS($Q$5:$Q$1000,$Q64,$T$5:$T$1000,"Macro",$G$5:$G$1000,"&gt;0")=0,1/COUNTIFS($Q$5:$Q$1000,$Q64,$T$5:$T$1000,"Macro"),IF(AND(ISNUMBER($G64),N($G64)&gt;0),$G64,SUMIFS($G$5:$G$1000,$Q$5:$Q$1000,$Q64,$T$5:$T$1000,"Macro")/COUNTIFS($Q$5:$Q$1000,$Q64,$T$5:$T$1000,"Macro",$G$5:$G$1000,"&gt;0"))/(COUNTIFS($Q$5:$Q$1000,$Q64,$T$5:$T$1000,"Macro")*SUMIFS($G$5:$G$1000,$Q$5:$Q$1000,$Q64,$T$5:$T$1000,"Macro")/COUNTIFS($Q$5:$Q$1000,$Q64,$T$5:$T$1000,"Macro",$G$5:$G$1000,"&gt;0"))))</f>
        <v/>
      </c>
    </row>
    <row r="65">
      <c r="A65" s="55">
        <f>IF(NOT((COUNTA($B65:$K65)+COUNTA($O65))&gt;0),"",IF($T65="Macro",COUNTIFS($T$5:$T65,"Macro",$Q$5:$Q65,$Q65),IF(N($S65)=0,"?",COUNTIFS(INDEX($T$5:$T$1000,1):INDEX($T$5:$T$1000,$S65-4),"Macro",INDEX($Q$5:$Q$1000,1):INDEX($Q$5:$Q$1000,$S65-4),INDEX($Q$5:$Q$1000,$S65-4))&amp;"."&amp;COUNTIFS($S$5:$S65,$S65,$T$5:$T65,"Sub"))))</f>
        <v/>
      </c>
      <c r="B65" s="56" t="n"/>
      <c r="C65" s="57" t="n"/>
      <c r="D65" s="58" t="n"/>
      <c r="E65" s="58" t="n"/>
      <c r="F65" s="58" t="n"/>
      <c r="G65" s="59" t="n"/>
      <c r="H65" s="59" t="n"/>
      <c r="I65" s="59" t="n"/>
      <c r="J65" s="59" t="n"/>
      <c r="K65" s="59" t="n"/>
      <c r="L65" s="60">
        <f>IF(NOT((COUNTA($B65:$K65)+COUNTA($O65))&gt;0),"",IF(ISNUMBER($F65),1,IF(N($U65)&gt;0,AVERAGEIFS($V$5:$V$1000,$S$5:$S$1000,ROW(),$T$5:$T$1000,"Sub"),$V65)))</f>
        <v/>
      </c>
      <c r="M65" s="55">
        <f>IF($L65="","",IF($L65&gt;=1,"Completado",IF($L65&gt;0,"En curso","Pendiente")))</f>
        <v/>
      </c>
      <c r="N65" s="55">
        <f>IF(NOT((COUNTA($B65:$K65)+COUNTA($O65))&gt;0),"",IF(ISNUMBER($F65),IF(AND(ISNUMBER($E65),$F65&gt;$E65),"Cumplida con "&amp;($F65-$E65)&amp;IF($F65-$E65=1," día"," días")&amp;" de retraso","Cumplida"),IF(N($L65)&gt;=1,"Cumplida",IF(NOT(ISNUMBER($E65)),"Sin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plazo")))))))</f>
        <v/>
      </c>
      <c r="O65" s="57" t="n"/>
      <c r="P65" s="61">
        <f>IF(NOT((COUNTA($B65:$K65)+COUNTA($O65))&gt;0),"",IF((IF($C65="","Falta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",""))="","✔ OK","⚠ "&amp;LEFT(IF($C65="","Falta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",""),LEN(IF($C65="","Falta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",""))-3)))</f>
        <v/>
      </c>
      <c r="Q65" s="62">
        <f>IF(NOT((COUNTA($B65:$K65)+COUNTA($O65))&gt;0),"",IF(AND($T65="Sub",N($S65)&gt;0),IF(ISNUMBER(INDEX($D$5:$D$1000,$S65-4)),DATE(YEAR(INDEX($D$5:$D$1000,$S65-4)),MONTH(INDEX($D$5:$D$1000,$S65-4)),1),IF(ISNUMBER(INDEX($E$5:$E$1000,$S65-4)),DATE(YEAR(INDEX($E$5:$E$1000,$S65-4)),MONTH(INDEX($E$5:$E$1000,$S65-4)),1),MesCiclo)),IF(ISNUMBER($D65),DATE(YEAR($D65),MONTH($D65),1),IF(ISNUMBER($E65),DATE(YEAR($E65),MONTH($E65),1),MesCiclo))))</f>
        <v/>
      </c>
      <c r="R65" s="63">
        <f>IF(OR($Q65="",$Q65&lt;&gt;MesCiclo),"",COUNTIF($Q$5:$Q65,MesCiclo))</f>
        <v/>
      </c>
      <c r="S65" s="63">
        <f>IF($T65="","",IF($T65="Macro",ROW(),IFERROR(LOOKUP(2,1/($T$5:$T65="Macro"),ROW($T$5:$T65)),0)))</f>
        <v/>
      </c>
      <c r="T65" s="63">
        <f>IF(NOT((COUNTA($B65:$K65)+COUNTA($O65))&gt;0),"",IF($B65="Subactividad","Sub","Macro"))</f>
        <v/>
      </c>
      <c r="U65" s="63">
        <f>IF($T65="Macro",COUNTIFS($S$5:$S$1000,ROW(),$T$5:$T$1000,"Sub"),"")</f>
        <v/>
      </c>
      <c r="V65" s="63">
        <f>IF($T65="","",IF(ISNUMBER($F65),1,IFERROR(LOOKUP(2,1/($H65:$K65&lt;&gt;""),$H65:$K65),0)))</f>
        <v/>
      </c>
      <c r="W65" s="63">
        <f>IF($T65="","",IF(AND(ISNUMBER($F65),$F65&lt;=IF($Q65=MesCiclo,InicioCiclo,$Q65+MOD(2-WEEKDAY($Q65),7))+6),1,IF(ISNUMBER($H65),$H65,0)))</f>
        <v/>
      </c>
      <c r="X65" s="63">
        <f>IF($T65="","",IF(AND(ISNUMBER($F65),$F65&lt;=IF($Q65=MesCiclo,InicioCiclo,$Q65+MOD(2-WEEKDAY($Q65),7))+13),1,IF(ISNUMBER($I65),$I65,$W65)))</f>
        <v/>
      </c>
      <c r="Y65" s="63">
        <f>IF($T65="","",IF(AND(ISNUMBER($F65),$F65&lt;=IF($Q65=MesCiclo,InicioCiclo,$Q65+MOD(2-WEEKDAY($Q65),7))+20),1,IF(ISNUMBER($J65),$J65,$X65)))</f>
        <v/>
      </c>
      <c r="Z65" s="63">
        <f>IF($T65="","",IF(AND(ISNUMBER($F65),$F65&lt;=IF($Q65=MesCiclo,InicioCiclo,$Q65+MOD(2-WEEKDAY($Q65),7))+27),1,IF(ISNUMBER($K65),$K65,$Y65)))</f>
        <v/>
      </c>
      <c r="AA65" s="63">
        <f>IF($T65="","",IF(AND(ISNUMBER($F65),$F65&lt;=IF($Q65=MesCiclo,InicioCiclo,$Q65+MOD(2-WEEKDAY($Q65),7))+6),1,IF(N($U65)&gt;0,AVERAGEIFS($W$5:$W$1000,$S$5:$S$1000,ROW(),$T$5:$T$1000,"Sub"),$W65)))</f>
        <v/>
      </c>
      <c r="AB65" s="63">
        <f>IF($T65="","",IF(AND(ISNUMBER($F65),$F65&lt;=IF($Q65=MesCiclo,InicioCiclo,$Q65+MOD(2-WEEKDAY($Q65),7))+13),1,IF(N($U65)&gt;0,AVERAGEIFS($X$5:$X$1000,$S$5:$S$1000,ROW(),$T$5:$T$1000,"Sub"),$X65)))</f>
        <v/>
      </c>
      <c r="AC65" s="63">
        <f>IF($T65="","",IF(AND(ISNUMBER($F65),$F65&lt;=IF($Q65=MesCiclo,InicioCiclo,$Q65+MOD(2-WEEKDAY($Q65),7))+20),1,IF(N($U65)&gt;0,AVERAGEIFS($Y$5:$Y$1000,$S$5:$S$1000,ROW(),$T$5:$T$1000,"Sub"),$Y65)))</f>
        <v/>
      </c>
      <c r="AD65" s="63">
        <f>IF($T65="","",IF(AND(ISNUMBER($F65),$F65&lt;=IF($Q65=MesCiclo,InicioCiclo,$Q65+MOD(2-WEEKDAY($Q65),7))+27),1,IF(N($U65)&gt;0,AVERAGEIFS($Z$5:$Z$1000,$S$5:$S$1000,ROW(),$T$5:$T$1000,"Sub"),$Z65)))</f>
        <v/>
      </c>
      <c r="AE65" s="63">
        <f>IF($T65&lt;&gt;"Macro","",IF(COUNTIFS($Q$5:$Q$1000,$Q65,$T$5:$T$1000,"Macro",$G$5:$G$1000,"&gt;0")=0,1/COUNTIFS($Q$5:$Q$1000,$Q65,$T$5:$T$1000,"Macro"),IF(AND(ISNUMBER($G65),N($G65)&gt;0),$G65,SUMIFS($G$5:$G$1000,$Q$5:$Q$1000,$Q65,$T$5:$T$1000,"Macro")/COUNTIFS($Q$5:$Q$1000,$Q65,$T$5:$T$1000,"Macro",$G$5:$G$1000,"&gt;0"))/(COUNTIFS($Q$5:$Q$1000,$Q65,$T$5:$T$1000,"Macro")*SUMIFS($G$5:$G$1000,$Q$5:$Q$1000,$Q65,$T$5:$T$1000,"Macro")/COUNTIFS($Q$5:$Q$1000,$Q65,$T$5:$T$1000,"Macro",$G$5:$G$1000,"&gt;0"))))</f>
        <v/>
      </c>
    </row>
    <row r="66">
      <c r="A66" s="55">
        <f>IF(NOT((COUNTA($B66:$K66)+COUNTA($O66))&gt;0),"",IF($T66="Macro",COUNTIFS($T$5:$T66,"Macro",$Q$5:$Q66,$Q66),IF(N($S66)=0,"?",COUNTIFS(INDEX($T$5:$T$1000,1):INDEX($T$5:$T$1000,$S66-4),"Macro",INDEX($Q$5:$Q$1000,1):INDEX($Q$5:$Q$1000,$S66-4),INDEX($Q$5:$Q$1000,$S66-4))&amp;"."&amp;COUNTIFS($S$5:$S66,$S66,$T$5:$T66,"Sub"))))</f>
        <v/>
      </c>
      <c r="B66" s="56" t="n"/>
      <c r="C66" s="57" t="n"/>
      <c r="D66" s="58" t="n"/>
      <c r="E66" s="58" t="n"/>
      <c r="F66" s="58" t="n"/>
      <c r="G66" s="59" t="n"/>
      <c r="H66" s="59" t="n"/>
      <c r="I66" s="59" t="n"/>
      <c r="J66" s="59" t="n"/>
      <c r="K66" s="59" t="n"/>
      <c r="L66" s="60">
        <f>IF(NOT((COUNTA($B66:$K66)+COUNTA($O66))&gt;0),"",IF(ISNUMBER($F66),1,IF(N($U66)&gt;0,AVERAGEIFS($V$5:$V$1000,$S$5:$S$1000,ROW(),$T$5:$T$1000,"Sub"),$V66)))</f>
        <v/>
      </c>
      <c r="M66" s="55">
        <f>IF($L66="","",IF($L66&gt;=1,"Completado",IF($L66&gt;0,"En curso","Pendiente")))</f>
        <v/>
      </c>
      <c r="N66" s="55">
        <f>IF(NOT((COUNTA($B66:$K66)+COUNTA($O66))&gt;0),"",IF(ISNUMBER($F66),IF(AND(ISNUMBER($E66),$F66&gt;$E66),"Cumplida con "&amp;($F66-$E66)&amp;IF($F66-$E66=1," día"," días")&amp;" de retraso","Cumplida"),IF(N($L66)&gt;=1,"Cumplida",IF(NOT(ISNUMBER($E66)),"Sin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plazo")))))))</f>
        <v/>
      </c>
      <c r="O66" s="57" t="n"/>
      <c r="P66" s="61">
        <f>IF(NOT((COUNTA($B66:$K66)+COUNTA($O66))&gt;0),"",IF((IF($C66="","Falta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",""))="","✔ OK","⚠ "&amp;LEFT(IF($C66="","Falta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",""),LEN(IF($C66="","Falta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",""))-3)))</f>
        <v/>
      </c>
      <c r="Q66" s="62">
        <f>IF(NOT((COUNTA($B66:$K66)+COUNTA($O66))&gt;0),"",IF(AND($T66="Sub",N($S66)&gt;0),IF(ISNUMBER(INDEX($D$5:$D$1000,$S66-4)),DATE(YEAR(INDEX($D$5:$D$1000,$S66-4)),MONTH(INDEX($D$5:$D$1000,$S66-4)),1),IF(ISNUMBER(INDEX($E$5:$E$1000,$S66-4)),DATE(YEAR(INDEX($E$5:$E$1000,$S66-4)),MONTH(INDEX($E$5:$E$1000,$S66-4)),1),MesCiclo)),IF(ISNUMBER($D66),DATE(YEAR($D66),MONTH($D66),1),IF(ISNUMBER($E66),DATE(YEAR($E66),MONTH($E66),1),MesCiclo))))</f>
        <v/>
      </c>
      <c r="R66" s="63">
        <f>IF(OR($Q66="",$Q66&lt;&gt;MesCiclo),"",COUNTIF($Q$5:$Q66,MesCiclo))</f>
        <v/>
      </c>
      <c r="S66" s="63">
        <f>IF($T66="","",IF($T66="Macro",ROW(),IFERROR(LOOKUP(2,1/($T$5:$T66="Macro"),ROW($T$5:$T66)),0)))</f>
        <v/>
      </c>
      <c r="T66" s="63">
        <f>IF(NOT((COUNTA($B66:$K66)+COUNTA($O66))&gt;0),"",IF($B66="Subactividad","Sub","Macro"))</f>
        <v/>
      </c>
      <c r="U66" s="63">
        <f>IF($T66="Macro",COUNTIFS($S$5:$S$1000,ROW(),$T$5:$T$1000,"Sub"),"")</f>
        <v/>
      </c>
      <c r="V66" s="63">
        <f>IF($T66="","",IF(ISNUMBER($F66),1,IFERROR(LOOKUP(2,1/($H66:$K66&lt;&gt;""),$H66:$K66),0)))</f>
        <v/>
      </c>
      <c r="W66" s="63">
        <f>IF($T66="","",IF(AND(ISNUMBER($F66),$F66&lt;=IF($Q66=MesCiclo,InicioCiclo,$Q66+MOD(2-WEEKDAY($Q66),7))+6),1,IF(ISNUMBER($H66),$H66,0)))</f>
        <v/>
      </c>
      <c r="X66" s="63">
        <f>IF($T66="","",IF(AND(ISNUMBER($F66),$F66&lt;=IF($Q66=MesCiclo,InicioCiclo,$Q66+MOD(2-WEEKDAY($Q66),7))+13),1,IF(ISNUMBER($I66),$I66,$W66)))</f>
        <v/>
      </c>
      <c r="Y66" s="63">
        <f>IF($T66="","",IF(AND(ISNUMBER($F66),$F66&lt;=IF($Q66=MesCiclo,InicioCiclo,$Q66+MOD(2-WEEKDAY($Q66),7))+20),1,IF(ISNUMBER($J66),$J66,$X66)))</f>
        <v/>
      </c>
      <c r="Z66" s="63">
        <f>IF($T66="","",IF(AND(ISNUMBER($F66),$F66&lt;=IF($Q66=MesCiclo,InicioCiclo,$Q66+MOD(2-WEEKDAY($Q66),7))+27),1,IF(ISNUMBER($K66),$K66,$Y66)))</f>
        <v/>
      </c>
      <c r="AA66" s="63">
        <f>IF($T66="","",IF(AND(ISNUMBER($F66),$F66&lt;=IF($Q66=MesCiclo,InicioCiclo,$Q66+MOD(2-WEEKDAY($Q66),7))+6),1,IF(N($U66)&gt;0,AVERAGEIFS($W$5:$W$1000,$S$5:$S$1000,ROW(),$T$5:$T$1000,"Sub"),$W66)))</f>
        <v/>
      </c>
      <c r="AB66" s="63">
        <f>IF($T66="","",IF(AND(ISNUMBER($F66),$F66&lt;=IF($Q66=MesCiclo,InicioCiclo,$Q66+MOD(2-WEEKDAY($Q66),7))+13),1,IF(N($U66)&gt;0,AVERAGEIFS($X$5:$X$1000,$S$5:$S$1000,ROW(),$T$5:$T$1000,"Sub"),$X66)))</f>
        <v/>
      </c>
      <c r="AC66" s="63">
        <f>IF($T66="","",IF(AND(ISNUMBER($F66),$F66&lt;=IF($Q66=MesCiclo,InicioCiclo,$Q66+MOD(2-WEEKDAY($Q66),7))+20),1,IF(N($U66)&gt;0,AVERAGEIFS($Y$5:$Y$1000,$S$5:$S$1000,ROW(),$T$5:$T$1000,"Sub"),$Y66)))</f>
        <v/>
      </c>
      <c r="AD66" s="63">
        <f>IF($T66="","",IF(AND(ISNUMBER($F66),$F66&lt;=IF($Q66=MesCiclo,InicioCiclo,$Q66+MOD(2-WEEKDAY($Q66),7))+27),1,IF(N($U66)&gt;0,AVERAGEIFS($Z$5:$Z$1000,$S$5:$S$1000,ROW(),$T$5:$T$1000,"Sub"),$Z66)))</f>
        <v/>
      </c>
      <c r="AE66" s="63">
        <f>IF($T66&lt;&gt;"Macro","",IF(COUNTIFS($Q$5:$Q$1000,$Q66,$T$5:$T$1000,"Macro",$G$5:$G$1000,"&gt;0")=0,1/COUNTIFS($Q$5:$Q$1000,$Q66,$T$5:$T$1000,"Macro"),IF(AND(ISNUMBER($G66),N($G66)&gt;0),$G66,SUMIFS($G$5:$G$1000,$Q$5:$Q$1000,$Q66,$T$5:$T$1000,"Macro")/COUNTIFS($Q$5:$Q$1000,$Q66,$T$5:$T$1000,"Macro",$G$5:$G$1000,"&gt;0"))/(COUNTIFS($Q$5:$Q$1000,$Q66,$T$5:$T$1000,"Macro")*SUMIFS($G$5:$G$1000,$Q$5:$Q$1000,$Q66,$T$5:$T$1000,"Macro")/COUNTIFS($Q$5:$Q$1000,$Q66,$T$5:$T$1000,"Macro",$G$5:$G$1000,"&gt;0"))))</f>
        <v/>
      </c>
    </row>
    <row r="67">
      <c r="A67" s="55">
        <f>IF(NOT((COUNTA($B67:$K67)+COUNTA($O67))&gt;0),"",IF($T67="Macro",COUNTIFS($T$5:$T67,"Macro",$Q$5:$Q67,$Q67),IF(N($S67)=0,"?",COUNTIFS(INDEX($T$5:$T$1000,1):INDEX($T$5:$T$1000,$S67-4),"Macro",INDEX($Q$5:$Q$1000,1):INDEX($Q$5:$Q$1000,$S67-4),INDEX($Q$5:$Q$1000,$S67-4))&amp;"."&amp;COUNTIFS($S$5:$S67,$S67,$T$5:$T67,"Sub"))))</f>
        <v/>
      </c>
      <c r="B67" s="56" t="n"/>
      <c r="C67" s="57" t="n"/>
      <c r="D67" s="58" t="n"/>
      <c r="E67" s="58" t="n"/>
      <c r="F67" s="58" t="n"/>
      <c r="G67" s="59" t="n"/>
      <c r="H67" s="59" t="n"/>
      <c r="I67" s="59" t="n"/>
      <c r="J67" s="59" t="n"/>
      <c r="K67" s="59" t="n"/>
      <c r="L67" s="60">
        <f>IF(NOT((COUNTA($B67:$K67)+COUNTA($O67))&gt;0),"",IF(ISNUMBER($F67),1,IF(N($U67)&gt;0,AVERAGEIFS($V$5:$V$1000,$S$5:$S$1000,ROW(),$T$5:$T$1000,"Sub"),$V67)))</f>
        <v/>
      </c>
      <c r="M67" s="55">
        <f>IF($L67="","",IF($L67&gt;=1,"Completado",IF($L67&gt;0,"En curso","Pendiente")))</f>
        <v/>
      </c>
      <c r="N67" s="55">
        <f>IF(NOT((COUNTA($B67:$K67)+COUNTA($O67))&gt;0),"",IF(ISNUMBER($F67),IF(AND(ISNUMBER($E67),$F67&gt;$E67),"Cumplida con "&amp;($F67-$E67)&amp;IF($F67-$E67=1," día"," días")&amp;" de retraso","Cumplida"),IF(N($L67)&gt;=1,"Cumplida",IF(NOT(ISNUMBER($E67)),"Sin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plazo")))))))</f>
        <v/>
      </c>
      <c r="O67" s="57" t="n"/>
      <c r="P67" s="61">
        <f>IF(NOT((COUNTA($B67:$K67)+COUNTA($O67))&gt;0),"",IF((IF($C67="","Falta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",""))="","✔ OK","⚠ "&amp;LEFT(IF($C67="","Falta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",""),LEN(IF($C67="","Falta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",""))-3)))</f>
        <v/>
      </c>
      <c r="Q67" s="62">
        <f>IF(NOT((COUNTA($B67:$K67)+COUNTA($O67))&gt;0),"",IF(AND($T67="Sub",N($S67)&gt;0),IF(ISNUMBER(INDEX($D$5:$D$1000,$S67-4)),DATE(YEAR(INDEX($D$5:$D$1000,$S67-4)),MONTH(INDEX($D$5:$D$1000,$S67-4)),1),IF(ISNUMBER(INDEX($E$5:$E$1000,$S67-4)),DATE(YEAR(INDEX($E$5:$E$1000,$S67-4)),MONTH(INDEX($E$5:$E$1000,$S67-4)),1),MesCiclo)),IF(ISNUMBER($D67),DATE(YEAR($D67),MONTH($D67),1),IF(ISNUMBER($E67),DATE(YEAR($E67),MONTH($E67),1),MesCiclo))))</f>
        <v/>
      </c>
      <c r="R67" s="63">
        <f>IF(OR($Q67="",$Q67&lt;&gt;MesCiclo),"",COUNTIF($Q$5:$Q67,MesCiclo))</f>
        <v/>
      </c>
      <c r="S67" s="63">
        <f>IF($T67="","",IF($T67="Macro",ROW(),IFERROR(LOOKUP(2,1/($T$5:$T67="Macro"),ROW($T$5:$T67)),0)))</f>
        <v/>
      </c>
      <c r="T67" s="63">
        <f>IF(NOT((COUNTA($B67:$K67)+COUNTA($O67))&gt;0),"",IF($B67="Subactividad","Sub","Macro"))</f>
        <v/>
      </c>
      <c r="U67" s="63">
        <f>IF($T67="Macro",COUNTIFS($S$5:$S$1000,ROW(),$T$5:$T$1000,"Sub"),"")</f>
        <v/>
      </c>
      <c r="V67" s="63">
        <f>IF($T67="","",IF(ISNUMBER($F67),1,IFERROR(LOOKUP(2,1/($H67:$K67&lt;&gt;""),$H67:$K67),0)))</f>
        <v/>
      </c>
      <c r="W67" s="63">
        <f>IF($T67="","",IF(AND(ISNUMBER($F67),$F67&lt;=IF($Q67=MesCiclo,InicioCiclo,$Q67+MOD(2-WEEKDAY($Q67),7))+6),1,IF(ISNUMBER($H67),$H67,0)))</f>
        <v/>
      </c>
      <c r="X67" s="63">
        <f>IF($T67="","",IF(AND(ISNUMBER($F67),$F67&lt;=IF($Q67=MesCiclo,InicioCiclo,$Q67+MOD(2-WEEKDAY($Q67),7))+13),1,IF(ISNUMBER($I67),$I67,$W67)))</f>
        <v/>
      </c>
      <c r="Y67" s="63">
        <f>IF($T67="","",IF(AND(ISNUMBER($F67),$F67&lt;=IF($Q67=MesCiclo,InicioCiclo,$Q67+MOD(2-WEEKDAY($Q67),7))+20),1,IF(ISNUMBER($J67),$J67,$X67)))</f>
        <v/>
      </c>
      <c r="Z67" s="63">
        <f>IF($T67="","",IF(AND(ISNUMBER($F67),$F67&lt;=IF($Q67=MesCiclo,InicioCiclo,$Q67+MOD(2-WEEKDAY($Q67),7))+27),1,IF(ISNUMBER($K67),$K67,$Y67)))</f>
        <v/>
      </c>
      <c r="AA67" s="63">
        <f>IF($T67="","",IF(AND(ISNUMBER($F67),$F67&lt;=IF($Q67=MesCiclo,InicioCiclo,$Q67+MOD(2-WEEKDAY($Q67),7))+6),1,IF(N($U67)&gt;0,AVERAGEIFS($W$5:$W$1000,$S$5:$S$1000,ROW(),$T$5:$T$1000,"Sub"),$W67)))</f>
        <v/>
      </c>
      <c r="AB67" s="63">
        <f>IF($T67="","",IF(AND(ISNUMBER($F67),$F67&lt;=IF($Q67=MesCiclo,InicioCiclo,$Q67+MOD(2-WEEKDAY($Q67),7))+13),1,IF(N($U67)&gt;0,AVERAGEIFS($X$5:$X$1000,$S$5:$S$1000,ROW(),$T$5:$T$1000,"Sub"),$X67)))</f>
        <v/>
      </c>
      <c r="AC67" s="63">
        <f>IF($T67="","",IF(AND(ISNUMBER($F67),$F67&lt;=IF($Q67=MesCiclo,InicioCiclo,$Q67+MOD(2-WEEKDAY($Q67),7))+20),1,IF(N($U67)&gt;0,AVERAGEIFS($Y$5:$Y$1000,$S$5:$S$1000,ROW(),$T$5:$T$1000,"Sub"),$Y67)))</f>
        <v/>
      </c>
      <c r="AD67" s="63">
        <f>IF($T67="","",IF(AND(ISNUMBER($F67),$F67&lt;=IF($Q67=MesCiclo,InicioCiclo,$Q67+MOD(2-WEEKDAY($Q67),7))+27),1,IF(N($U67)&gt;0,AVERAGEIFS($Z$5:$Z$1000,$S$5:$S$1000,ROW(),$T$5:$T$1000,"Sub"),$Z67)))</f>
        <v/>
      </c>
      <c r="AE67" s="63">
        <f>IF($T67&lt;&gt;"Macro","",IF(COUNTIFS($Q$5:$Q$1000,$Q67,$T$5:$T$1000,"Macro",$G$5:$G$1000,"&gt;0")=0,1/COUNTIFS($Q$5:$Q$1000,$Q67,$T$5:$T$1000,"Macro"),IF(AND(ISNUMBER($G67),N($G67)&gt;0),$G67,SUMIFS($G$5:$G$1000,$Q$5:$Q$1000,$Q67,$T$5:$T$1000,"Macro")/COUNTIFS($Q$5:$Q$1000,$Q67,$T$5:$T$1000,"Macro",$G$5:$G$1000,"&gt;0"))/(COUNTIFS($Q$5:$Q$1000,$Q67,$T$5:$T$1000,"Macro")*SUMIFS($G$5:$G$1000,$Q$5:$Q$1000,$Q67,$T$5:$T$1000,"Macro")/COUNTIFS($Q$5:$Q$1000,$Q67,$T$5:$T$1000,"Macro",$G$5:$G$1000,"&gt;0"))))</f>
        <v/>
      </c>
    </row>
    <row r="68">
      <c r="A68" s="55">
        <f>IF(NOT((COUNTA($B68:$K68)+COUNTA($O68))&gt;0),"",IF($T68="Macro",COUNTIFS($T$5:$T68,"Macro",$Q$5:$Q68,$Q68),IF(N($S68)=0,"?",COUNTIFS(INDEX($T$5:$T$1000,1):INDEX($T$5:$T$1000,$S68-4),"Macro",INDEX($Q$5:$Q$1000,1):INDEX($Q$5:$Q$1000,$S68-4),INDEX($Q$5:$Q$1000,$S68-4))&amp;"."&amp;COUNTIFS($S$5:$S68,$S68,$T$5:$T68,"Sub"))))</f>
        <v/>
      </c>
      <c r="B68" s="56" t="n"/>
      <c r="C68" s="57" t="n"/>
      <c r="D68" s="58" t="n"/>
      <c r="E68" s="58" t="n"/>
      <c r="F68" s="58" t="n"/>
      <c r="G68" s="59" t="n"/>
      <c r="H68" s="59" t="n"/>
      <c r="I68" s="59" t="n"/>
      <c r="J68" s="59" t="n"/>
      <c r="K68" s="59" t="n"/>
      <c r="L68" s="60">
        <f>IF(NOT((COUNTA($B68:$K68)+COUNTA($O68))&gt;0),"",IF(ISNUMBER($F68),1,IF(N($U68)&gt;0,AVERAGEIFS($V$5:$V$1000,$S$5:$S$1000,ROW(),$T$5:$T$1000,"Sub"),$V68)))</f>
        <v/>
      </c>
      <c r="M68" s="55">
        <f>IF($L68="","",IF($L68&gt;=1,"Completado",IF($L68&gt;0,"En curso","Pendiente")))</f>
        <v/>
      </c>
      <c r="N68" s="55">
        <f>IF(NOT((COUNTA($B68:$K68)+COUNTA($O68))&gt;0),"",IF(ISNUMBER($F68),IF(AND(ISNUMBER($E68),$F68&gt;$E68),"Cumplida con "&amp;($F68-$E68)&amp;IF($F68-$E68=1," día"," días")&amp;" de retraso","Cumplida"),IF(N($L68)&gt;=1,"Cumplida",IF(NOT(ISNUMBER($E68)),"Sin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plazo")))))))</f>
        <v/>
      </c>
      <c r="O68" s="57" t="n"/>
      <c r="P68" s="61">
        <f>IF(NOT((COUNTA($B68:$K68)+COUNTA($O68))&gt;0),"",IF((IF($C68="","Falta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",""))="","✔ OK","⚠ "&amp;LEFT(IF($C68="","Falta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",""),LEN(IF($C68="","Falta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",""))-3)))</f>
        <v/>
      </c>
      <c r="Q68" s="62">
        <f>IF(NOT((COUNTA($B68:$K68)+COUNTA($O68))&gt;0),"",IF(AND($T68="Sub",N($S68)&gt;0),IF(ISNUMBER(INDEX($D$5:$D$1000,$S68-4)),DATE(YEAR(INDEX($D$5:$D$1000,$S68-4)),MONTH(INDEX($D$5:$D$1000,$S68-4)),1),IF(ISNUMBER(INDEX($E$5:$E$1000,$S68-4)),DATE(YEAR(INDEX($E$5:$E$1000,$S68-4)),MONTH(INDEX($E$5:$E$1000,$S68-4)),1),MesCiclo)),IF(ISNUMBER($D68),DATE(YEAR($D68),MONTH($D68),1),IF(ISNUMBER($E68),DATE(YEAR($E68),MONTH($E68),1),MesCiclo))))</f>
        <v/>
      </c>
      <c r="R68" s="63">
        <f>IF(OR($Q68="",$Q68&lt;&gt;MesCiclo),"",COUNTIF($Q$5:$Q68,MesCiclo))</f>
        <v/>
      </c>
      <c r="S68" s="63">
        <f>IF($T68="","",IF($T68="Macro",ROW(),IFERROR(LOOKUP(2,1/($T$5:$T68="Macro"),ROW($T$5:$T68)),0)))</f>
        <v/>
      </c>
      <c r="T68" s="63">
        <f>IF(NOT((COUNTA($B68:$K68)+COUNTA($O68))&gt;0),"",IF($B68="Subactividad","Sub","Macro"))</f>
        <v/>
      </c>
      <c r="U68" s="63">
        <f>IF($T68="Macro",COUNTIFS($S$5:$S$1000,ROW(),$T$5:$T$1000,"Sub"),"")</f>
        <v/>
      </c>
      <c r="V68" s="63">
        <f>IF($T68="","",IF(ISNUMBER($F68),1,IFERROR(LOOKUP(2,1/($H68:$K68&lt;&gt;""),$H68:$K68),0)))</f>
        <v/>
      </c>
      <c r="W68" s="63">
        <f>IF($T68="","",IF(AND(ISNUMBER($F68),$F68&lt;=IF($Q68=MesCiclo,InicioCiclo,$Q68+MOD(2-WEEKDAY($Q68),7))+6),1,IF(ISNUMBER($H68),$H68,0)))</f>
        <v/>
      </c>
      <c r="X68" s="63">
        <f>IF($T68="","",IF(AND(ISNUMBER($F68),$F68&lt;=IF($Q68=MesCiclo,InicioCiclo,$Q68+MOD(2-WEEKDAY($Q68),7))+13),1,IF(ISNUMBER($I68),$I68,$W68)))</f>
        <v/>
      </c>
      <c r="Y68" s="63">
        <f>IF($T68="","",IF(AND(ISNUMBER($F68),$F68&lt;=IF($Q68=MesCiclo,InicioCiclo,$Q68+MOD(2-WEEKDAY($Q68),7))+20),1,IF(ISNUMBER($J68),$J68,$X68)))</f>
        <v/>
      </c>
      <c r="Z68" s="63">
        <f>IF($T68="","",IF(AND(ISNUMBER($F68),$F68&lt;=IF($Q68=MesCiclo,InicioCiclo,$Q68+MOD(2-WEEKDAY($Q68),7))+27),1,IF(ISNUMBER($K68),$K68,$Y68)))</f>
        <v/>
      </c>
      <c r="AA68" s="63">
        <f>IF($T68="","",IF(AND(ISNUMBER($F68),$F68&lt;=IF($Q68=MesCiclo,InicioCiclo,$Q68+MOD(2-WEEKDAY($Q68),7))+6),1,IF(N($U68)&gt;0,AVERAGEIFS($W$5:$W$1000,$S$5:$S$1000,ROW(),$T$5:$T$1000,"Sub"),$W68)))</f>
        <v/>
      </c>
      <c r="AB68" s="63">
        <f>IF($T68="","",IF(AND(ISNUMBER($F68),$F68&lt;=IF($Q68=MesCiclo,InicioCiclo,$Q68+MOD(2-WEEKDAY($Q68),7))+13),1,IF(N($U68)&gt;0,AVERAGEIFS($X$5:$X$1000,$S$5:$S$1000,ROW(),$T$5:$T$1000,"Sub"),$X68)))</f>
        <v/>
      </c>
      <c r="AC68" s="63">
        <f>IF($T68="","",IF(AND(ISNUMBER($F68),$F68&lt;=IF($Q68=MesCiclo,InicioCiclo,$Q68+MOD(2-WEEKDAY($Q68),7))+20),1,IF(N($U68)&gt;0,AVERAGEIFS($Y$5:$Y$1000,$S$5:$S$1000,ROW(),$T$5:$T$1000,"Sub"),$Y68)))</f>
        <v/>
      </c>
      <c r="AD68" s="63">
        <f>IF($T68="","",IF(AND(ISNUMBER($F68),$F68&lt;=IF($Q68=MesCiclo,InicioCiclo,$Q68+MOD(2-WEEKDAY($Q68),7))+27),1,IF(N($U68)&gt;0,AVERAGEIFS($Z$5:$Z$1000,$S$5:$S$1000,ROW(),$T$5:$T$1000,"Sub"),$Z68)))</f>
        <v/>
      </c>
      <c r="AE68" s="63">
        <f>IF($T68&lt;&gt;"Macro","",IF(COUNTIFS($Q$5:$Q$1000,$Q68,$T$5:$T$1000,"Macro",$G$5:$G$1000,"&gt;0")=0,1/COUNTIFS($Q$5:$Q$1000,$Q68,$T$5:$T$1000,"Macro"),IF(AND(ISNUMBER($G68),N($G68)&gt;0),$G68,SUMIFS($G$5:$G$1000,$Q$5:$Q$1000,$Q68,$T$5:$T$1000,"Macro")/COUNTIFS($Q$5:$Q$1000,$Q68,$T$5:$T$1000,"Macro",$G$5:$G$1000,"&gt;0"))/(COUNTIFS($Q$5:$Q$1000,$Q68,$T$5:$T$1000,"Macro")*SUMIFS($G$5:$G$1000,$Q$5:$Q$1000,$Q68,$T$5:$T$1000,"Macro")/COUNTIFS($Q$5:$Q$1000,$Q68,$T$5:$T$1000,"Macro",$G$5:$G$1000,"&gt;0"))))</f>
        <v/>
      </c>
    </row>
    <row r="69">
      <c r="A69" s="55">
        <f>IF(NOT((COUNTA($B69:$K69)+COUNTA($O69))&gt;0),"",IF($T69="Macro",COUNTIFS($T$5:$T69,"Macro",$Q$5:$Q69,$Q69),IF(N($S69)=0,"?",COUNTIFS(INDEX($T$5:$T$1000,1):INDEX($T$5:$T$1000,$S69-4),"Macro",INDEX($Q$5:$Q$1000,1):INDEX($Q$5:$Q$1000,$S69-4),INDEX($Q$5:$Q$1000,$S69-4))&amp;"."&amp;COUNTIFS($S$5:$S69,$S69,$T$5:$T69,"Sub"))))</f>
        <v/>
      </c>
      <c r="B69" s="56" t="n"/>
      <c r="C69" s="57" t="n"/>
      <c r="D69" s="58" t="n"/>
      <c r="E69" s="58" t="n"/>
      <c r="F69" s="58" t="n"/>
      <c r="G69" s="59" t="n"/>
      <c r="H69" s="59" t="n"/>
      <c r="I69" s="59" t="n"/>
      <c r="J69" s="59" t="n"/>
      <c r="K69" s="59" t="n"/>
      <c r="L69" s="60">
        <f>IF(NOT((COUNTA($B69:$K69)+COUNTA($O69))&gt;0),"",IF(ISNUMBER($F69),1,IF(N($U69)&gt;0,AVERAGEIFS($V$5:$V$1000,$S$5:$S$1000,ROW(),$T$5:$T$1000,"Sub"),$V69)))</f>
        <v/>
      </c>
      <c r="M69" s="55">
        <f>IF($L69="","",IF($L69&gt;=1,"Completado",IF($L69&gt;0,"En curso","Pendiente")))</f>
        <v/>
      </c>
      <c r="N69" s="55">
        <f>IF(NOT((COUNTA($B69:$K69)+COUNTA($O69))&gt;0),"",IF(ISNUMBER($F69),IF(AND(ISNUMBER($E69),$F69&gt;$E69),"Cumplida con "&amp;($F69-$E69)&amp;IF($F69-$E69=1," día"," días")&amp;" de retraso","Cumplida"),IF(N($L69)&gt;=1,"Cumplida",IF(NOT(ISNUMBER($E69)),"Sin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plazo")))))))</f>
        <v/>
      </c>
      <c r="O69" s="57" t="n"/>
      <c r="P69" s="61">
        <f>IF(NOT((COUNTA($B69:$K69)+COUNTA($O69))&gt;0),"",IF((IF($C69="","Falta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",""))="","✔ OK","⚠ "&amp;LEFT(IF($C69="","Falta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",""),LEN(IF($C69="","Falta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",""))-3)))</f>
        <v/>
      </c>
      <c r="Q69" s="62">
        <f>IF(NOT((COUNTA($B69:$K69)+COUNTA($O69))&gt;0),"",IF(AND($T69="Sub",N($S69)&gt;0),IF(ISNUMBER(INDEX($D$5:$D$1000,$S69-4)),DATE(YEAR(INDEX($D$5:$D$1000,$S69-4)),MONTH(INDEX($D$5:$D$1000,$S69-4)),1),IF(ISNUMBER(INDEX($E$5:$E$1000,$S69-4)),DATE(YEAR(INDEX($E$5:$E$1000,$S69-4)),MONTH(INDEX($E$5:$E$1000,$S69-4)),1),MesCiclo)),IF(ISNUMBER($D69),DATE(YEAR($D69),MONTH($D69),1),IF(ISNUMBER($E69),DATE(YEAR($E69),MONTH($E69),1),MesCiclo))))</f>
        <v/>
      </c>
      <c r="R69" s="63">
        <f>IF(OR($Q69="",$Q69&lt;&gt;MesCiclo),"",COUNTIF($Q$5:$Q69,MesCiclo))</f>
        <v/>
      </c>
      <c r="S69" s="63">
        <f>IF($T69="","",IF($T69="Macro",ROW(),IFERROR(LOOKUP(2,1/($T$5:$T69="Macro"),ROW($T$5:$T69)),0)))</f>
        <v/>
      </c>
      <c r="T69" s="63">
        <f>IF(NOT((COUNTA($B69:$K69)+COUNTA($O69))&gt;0),"",IF($B69="Subactividad","Sub","Macro"))</f>
        <v/>
      </c>
      <c r="U69" s="63">
        <f>IF($T69="Macro",COUNTIFS($S$5:$S$1000,ROW(),$T$5:$T$1000,"Sub"),"")</f>
        <v/>
      </c>
      <c r="V69" s="63">
        <f>IF($T69="","",IF(ISNUMBER($F69),1,IFERROR(LOOKUP(2,1/($H69:$K69&lt;&gt;""),$H69:$K69),0)))</f>
        <v/>
      </c>
      <c r="W69" s="63">
        <f>IF($T69="","",IF(AND(ISNUMBER($F69),$F69&lt;=IF($Q69=MesCiclo,InicioCiclo,$Q69+MOD(2-WEEKDAY($Q69),7))+6),1,IF(ISNUMBER($H69),$H69,0)))</f>
        <v/>
      </c>
      <c r="X69" s="63">
        <f>IF($T69="","",IF(AND(ISNUMBER($F69),$F69&lt;=IF($Q69=MesCiclo,InicioCiclo,$Q69+MOD(2-WEEKDAY($Q69),7))+13),1,IF(ISNUMBER($I69),$I69,$W69)))</f>
        <v/>
      </c>
      <c r="Y69" s="63">
        <f>IF($T69="","",IF(AND(ISNUMBER($F69),$F69&lt;=IF($Q69=MesCiclo,InicioCiclo,$Q69+MOD(2-WEEKDAY($Q69),7))+20),1,IF(ISNUMBER($J69),$J69,$X69)))</f>
        <v/>
      </c>
      <c r="Z69" s="63">
        <f>IF($T69="","",IF(AND(ISNUMBER($F69),$F69&lt;=IF($Q69=MesCiclo,InicioCiclo,$Q69+MOD(2-WEEKDAY($Q69),7))+27),1,IF(ISNUMBER($K69),$K69,$Y69)))</f>
        <v/>
      </c>
      <c r="AA69" s="63">
        <f>IF($T69="","",IF(AND(ISNUMBER($F69),$F69&lt;=IF($Q69=MesCiclo,InicioCiclo,$Q69+MOD(2-WEEKDAY($Q69),7))+6),1,IF(N($U69)&gt;0,AVERAGEIFS($W$5:$W$1000,$S$5:$S$1000,ROW(),$T$5:$T$1000,"Sub"),$W69)))</f>
        <v/>
      </c>
      <c r="AB69" s="63">
        <f>IF($T69="","",IF(AND(ISNUMBER($F69),$F69&lt;=IF($Q69=MesCiclo,InicioCiclo,$Q69+MOD(2-WEEKDAY($Q69),7))+13),1,IF(N($U69)&gt;0,AVERAGEIFS($X$5:$X$1000,$S$5:$S$1000,ROW(),$T$5:$T$1000,"Sub"),$X69)))</f>
        <v/>
      </c>
      <c r="AC69" s="63">
        <f>IF($T69="","",IF(AND(ISNUMBER($F69),$F69&lt;=IF($Q69=MesCiclo,InicioCiclo,$Q69+MOD(2-WEEKDAY($Q69),7))+20),1,IF(N($U69)&gt;0,AVERAGEIFS($Y$5:$Y$1000,$S$5:$S$1000,ROW(),$T$5:$T$1000,"Sub"),$Y69)))</f>
        <v/>
      </c>
      <c r="AD69" s="63">
        <f>IF($T69="","",IF(AND(ISNUMBER($F69),$F69&lt;=IF($Q69=MesCiclo,InicioCiclo,$Q69+MOD(2-WEEKDAY($Q69),7))+27),1,IF(N($U69)&gt;0,AVERAGEIFS($Z$5:$Z$1000,$S$5:$S$1000,ROW(),$T$5:$T$1000,"Sub"),$Z69)))</f>
        <v/>
      </c>
      <c r="AE69" s="63">
        <f>IF($T69&lt;&gt;"Macro","",IF(COUNTIFS($Q$5:$Q$1000,$Q69,$T$5:$T$1000,"Macro",$G$5:$G$1000,"&gt;0")=0,1/COUNTIFS($Q$5:$Q$1000,$Q69,$T$5:$T$1000,"Macro"),IF(AND(ISNUMBER($G69),N($G69)&gt;0),$G69,SUMIFS($G$5:$G$1000,$Q$5:$Q$1000,$Q69,$T$5:$T$1000,"Macro")/COUNTIFS($Q$5:$Q$1000,$Q69,$T$5:$T$1000,"Macro",$G$5:$G$1000,"&gt;0"))/(COUNTIFS($Q$5:$Q$1000,$Q69,$T$5:$T$1000,"Macro")*SUMIFS($G$5:$G$1000,$Q$5:$Q$1000,$Q69,$T$5:$T$1000,"Macro")/COUNTIFS($Q$5:$Q$1000,$Q69,$T$5:$T$1000,"Macro",$G$5:$G$1000,"&gt;0"))))</f>
        <v/>
      </c>
    </row>
    <row r="70">
      <c r="A70" s="55">
        <f>IF(NOT((COUNTA($B70:$K70)+COUNTA($O70))&gt;0),"",IF($T70="Macro",COUNTIFS($T$5:$T70,"Macro",$Q$5:$Q70,$Q70),IF(N($S70)=0,"?",COUNTIFS(INDEX($T$5:$T$1000,1):INDEX($T$5:$T$1000,$S70-4),"Macro",INDEX($Q$5:$Q$1000,1):INDEX($Q$5:$Q$1000,$S70-4),INDEX($Q$5:$Q$1000,$S70-4))&amp;"."&amp;COUNTIFS($S$5:$S70,$S70,$T$5:$T70,"Sub"))))</f>
        <v/>
      </c>
      <c r="B70" s="56" t="n"/>
      <c r="C70" s="57" t="n"/>
      <c r="D70" s="58" t="n"/>
      <c r="E70" s="58" t="n"/>
      <c r="F70" s="58" t="n"/>
      <c r="G70" s="59" t="n"/>
      <c r="H70" s="59" t="n"/>
      <c r="I70" s="59" t="n"/>
      <c r="J70" s="59" t="n"/>
      <c r="K70" s="59" t="n"/>
      <c r="L70" s="60">
        <f>IF(NOT((COUNTA($B70:$K70)+COUNTA($O70))&gt;0),"",IF(ISNUMBER($F70),1,IF(N($U70)&gt;0,AVERAGEIFS($V$5:$V$1000,$S$5:$S$1000,ROW(),$T$5:$T$1000,"Sub"),$V70)))</f>
        <v/>
      </c>
      <c r="M70" s="55">
        <f>IF($L70="","",IF($L70&gt;=1,"Completado",IF($L70&gt;0,"En curso","Pendiente")))</f>
        <v/>
      </c>
      <c r="N70" s="55">
        <f>IF(NOT((COUNTA($B70:$K70)+COUNTA($O70))&gt;0),"",IF(ISNUMBER($F70),IF(AND(ISNUMBER($E70),$F70&gt;$E70),"Cumplida con "&amp;($F70-$E70)&amp;IF($F70-$E70=1," día"," días")&amp;" de retraso","Cumplida"),IF(N($L70)&gt;=1,"Cumplida",IF(NOT(ISNUMBER($E70)),"Sin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plazo")))))))</f>
        <v/>
      </c>
      <c r="O70" s="57" t="n"/>
      <c r="P70" s="61">
        <f>IF(NOT((COUNTA($B70:$K70)+COUNTA($O70))&gt;0),"",IF((IF($C70="","Falta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",""))="","✔ OK","⚠ "&amp;LEFT(IF($C70="","Falta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",""),LEN(IF($C70="","Falta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",""))-3)))</f>
        <v/>
      </c>
      <c r="Q70" s="62">
        <f>IF(NOT((COUNTA($B70:$K70)+COUNTA($O70))&gt;0),"",IF(AND($T70="Sub",N($S70)&gt;0),IF(ISNUMBER(INDEX($D$5:$D$1000,$S70-4)),DATE(YEAR(INDEX($D$5:$D$1000,$S70-4)),MONTH(INDEX($D$5:$D$1000,$S70-4)),1),IF(ISNUMBER(INDEX($E$5:$E$1000,$S70-4)),DATE(YEAR(INDEX($E$5:$E$1000,$S70-4)),MONTH(INDEX($E$5:$E$1000,$S70-4)),1),MesCiclo)),IF(ISNUMBER($D70),DATE(YEAR($D70),MONTH($D70),1),IF(ISNUMBER($E70),DATE(YEAR($E70),MONTH($E70),1),MesCiclo))))</f>
        <v/>
      </c>
      <c r="R70" s="63">
        <f>IF(OR($Q70="",$Q70&lt;&gt;MesCiclo),"",COUNTIF($Q$5:$Q70,MesCiclo))</f>
        <v/>
      </c>
      <c r="S70" s="63">
        <f>IF($T70="","",IF($T70="Macro",ROW(),IFERROR(LOOKUP(2,1/($T$5:$T70="Macro"),ROW($T$5:$T70)),0)))</f>
        <v/>
      </c>
      <c r="T70" s="63">
        <f>IF(NOT((COUNTA($B70:$K70)+COUNTA($O70))&gt;0),"",IF($B70="Subactividad","Sub","Macro"))</f>
        <v/>
      </c>
      <c r="U70" s="63">
        <f>IF($T70="Macro",COUNTIFS($S$5:$S$1000,ROW(),$T$5:$T$1000,"Sub"),"")</f>
        <v/>
      </c>
      <c r="V70" s="63">
        <f>IF($T70="","",IF(ISNUMBER($F70),1,IFERROR(LOOKUP(2,1/($H70:$K70&lt;&gt;""),$H70:$K70),0)))</f>
        <v/>
      </c>
      <c r="W70" s="63">
        <f>IF($T70="","",IF(AND(ISNUMBER($F70),$F70&lt;=IF($Q70=MesCiclo,InicioCiclo,$Q70+MOD(2-WEEKDAY($Q70),7))+6),1,IF(ISNUMBER($H70),$H70,0)))</f>
        <v/>
      </c>
      <c r="X70" s="63">
        <f>IF($T70="","",IF(AND(ISNUMBER($F70),$F70&lt;=IF($Q70=MesCiclo,InicioCiclo,$Q70+MOD(2-WEEKDAY($Q70),7))+13),1,IF(ISNUMBER($I70),$I70,$W70)))</f>
        <v/>
      </c>
      <c r="Y70" s="63">
        <f>IF($T70="","",IF(AND(ISNUMBER($F70),$F70&lt;=IF($Q70=MesCiclo,InicioCiclo,$Q70+MOD(2-WEEKDAY($Q70),7))+20),1,IF(ISNUMBER($J70),$J70,$X70)))</f>
        <v/>
      </c>
      <c r="Z70" s="63">
        <f>IF($T70="","",IF(AND(ISNUMBER($F70),$F70&lt;=IF($Q70=MesCiclo,InicioCiclo,$Q70+MOD(2-WEEKDAY($Q70),7))+27),1,IF(ISNUMBER($K70),$K70,$Y70)))</f>
        <v/>
      </c>
      <c r="AA70" s="63">
        <f>IF($T70="","",IF(AND(ISNUMBER($F70),$F70&lt;=IF($Q70=MesCiclo,InicioCiclo,$Q70+MOD(2-WEEKDAY($Q70),7))+6),1,IF(N($U70)&gt;0,AVERAGEIFS($W$5:$W$1000,$S$5:$S$1000,ROW(),$T$5:$T$1000,"Sub"),$W70)))</f>
        <v/>
      </c>
      <c r="AB70" s="63">
        <f>IF($T70="","",IF(AND(ISNUMBER($F70),$F70&lt;=IF($Q70=MesCiclo,InicioCiclo,$Q70+MOD(2-WEEKDAY($Q70),7))+13),1,IF(N($U70)&gt;0,AVERAGEIFS($X$5:$X$1000,$S$5:$S$1000,ROW(),$T$5:$T$1000,"Sub"),$X70)))</f>
        <v/>
      </c>
      <c r="AC70" s="63">
        <f>IF($T70="","",IF(AND(ISNUMBER($F70),$F70&lt;=IF($Q70=MesCiclo,InicioCiclo,$Q70+MOD(2-WEEKDAY($Q70),7))+20),1,IF(N($U70)&gt;0,AVERAGEIFS($Y$5:$Y$1000,$S$5:$S$1000,ROW(),$T$5:$T$1000,"Sub"),$Y70)))</f>
        <v/>
      </c>
      <c r="AD70" s="63">
        <f>IF($T70="","",IF(AND(ISNUMBER($F70),$F70&lt;=IF($Q70=MesCiclo,InicioCiclo,$Q70+MOD(2-WEEKDAY($Q70),7))+27),1,IF(N($U70)&gt;0,AVERAGEIFS($Z$5:$Z$1000,$S$5:$S$1000,ROW(),$T$5:$T$1000,"Sub"),$Z70)))</f>
        <v/>
      </c>
      <c r="AE70" s="63">
        <f>IF($T70&lt;&gt;"Macro","",IF(COUNTIFS($Q$5:$Q$1000,$Q70,$T$5:$T$1000,"Macro",$G$5:$G$1000,"&gt;0")=0,1/COUNTIFS($Q$5:$Q$1000,$Q70,$T$5:$T$1000,"Macro"),IF(AND(ISNUMBER($G70),N($G70)&gt;0),$G70,SUMIFS($G$5:$G$1000,$Q$5:$Q$1000,$Q70,$T$5:$T$1000,"Macro")/COUNTIFS($Q$5:$Q$1000,$Q70,$T$5:$T$1000,"Macro",$G$5:$G$1000,"&gt;0"))/(COUNTIFS($Q$5:$Q$1000,$Q70,$T$5:$T$1000,"Macro")*SUMIFS($G$5:$G$1000,$Q$5:$Q$1000,$Q70,$T$5:$T$1000,"Macro")/COUNTIFS($Q$5:$Q$1000,$Q70,$T$5:$T$1000,"Macro",$G$5:$G$1000,"&gt;0"))))</f>
        <v/>
      </c>
    </row>
    <row r="71">
      <c r="A71" s="55">
        <f>IF(NOT((COUNTA($B71:$K71)+COUNTA($O71))&gt;0),"",IF($T71="Macro",COUNTIFS($T$5:$T71,"Macro",$Q$5:$Q71,$Q71),IF(N($S71)=0,"?",COUNTIFS(INDEX($T$5:$T$1000,1):INDEX($T$5:$T$1000,$S71-4),"Macro",INDEX($Q$5:$Q$1000,1):INDEX($Q$5:$Q$1000,$S71-4),INDEX($Q$5:$Q$1000,$S71-4))&amp;"."&amp;COUNTIFS($S$5:$S71,$S71,$T$5:$T71,"Sub"))))</f>
        <v/>
      </c>
      <c r="B71" s="56" t="n"/>
      <c r="C71" s="57" t="n"/>
      <c r="D71" s="58" t="n"/>
      <c r="E71" s="58" t="n"/>
      <c r="F71" s="58" t="n"/>
      <c r="G71" s="59" t="n"/>
      <c r="H71" s="59" t="n"/>
      <c r="I71" s="59" t="n"/>
      <c r="J71" s="59" t="n"/>
      <c r="K71" s="59" t="n"/>
      <c r="L71" s="60">
        <f>IF(NOT((COUNTA($B71:$K71)+COUNTA($O71))&gt;0),"",IF(ISNUMBER($F71),1,IF(N($U71)&gt;0,AVERAGEIFS($V$5:$V$1000,$S$5:$S$1000,ROW(),$T$5:$T$1000,"Sub"),$V71)))</f>
        <v/>
      </c>
      <c r="M71" s="55">
        <f>IF($L71="","",IF($L71&gt;=1,"Completado",IF($L71&gt;0,"En curso","Pendiente")))</f>
        <v/>
      </c>
      <c r="N71" s="55">
        <f>IF(NOT((COUNTA($B71:$K71)+COUNTA($O71))&gt;0),"",IF(ISNUMBER($F71),IF(AND(ISNUMBER($E71),$F71&gt;$E71),"Cumplida con "&amp;($F71-$E71)&amp;IF($F71-$E71=1," día"," días")&amp;" de retraso","Cumplida"),IF(N($L71)&gt;=1,"Cumplida",IF(NOT(ISNUMBER($E71)),"Sin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plazo")))))))</f>
        <v/>
      </c>
      <c r="O71" s="57" t="n"/>
      <c r="P71" s="61">
        <f>IF(NOT((COUNTA($B71:$K71)+COUNTA($O71))&gt;0),"",IF((IF($C71="","Falta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",""))="","✔ OK","⚠ "&amp;LEFT(IF($C71="","Falta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",""),LEN(IF($C71="","Falta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",""))-3)))</f>
        <v/>
      </c>
      <c r="Q71" s="62">
        <f>IF(NOT((COUNTA($B71:$K71)+COUNTA($O71))&gt;0),"",IF(AND($T71="Sub",N($S71)&gt;0),IF(ISNUMBER(INDEX($D$5:$D$1000,$S71-4)),DATE(YEAR(INDEX($D$5:$D$1000,$S71-4)),MONTH(INDEX($D$5:$D$1000,$S71-4)),1),IF(ISNUMBER(INDEX($E$5:$E$1000,$S71-4)),DATE(YEAR(INDEX($E$5:$E$1000,$S71-4)),MONTH(INDEX($E$5:$E$1000,$S71-4)),1),MesCiclo)),IF(ISNUMBER($D71),DATE(YEAR($D71),MONTH($D71),1),IF(ISNUMBER($E71),DATE(YEAR($E71),MONTH($E71),1),MesCiclo))))</f>
        <v/>
      </c>
      <c r="R71" s="63">
        <f>IF(OR($Q71="",$Q71&lt;&gt;MesCiclo),"",COUNTIF($Q$5:$Q71,MesCiclo))</f>
        <v/>
      </c>
      <c r="S71" s="63">
        <f>IF($T71="","",IF($T71="Macro",ROW(),IFERROR(LOOKUP(2,1/($T$5:$T71="Macro"),ROW($T$5:$T71)),0)))</f>
        <v/>
      </c>
      <c r="T71" s="63">
        <f>IF(NOT((COUNTA($B71:$K71)+COUNTA($O71))&gt;0),"",IF($B71="Subactividad","Sub","Macro"))</f>
        <v/>
      </c>
      <c r="U71" s="63">
        <f>IF($T71="Macro",COUNTIFS($S$5:$S$1000,ROW(),$T$5:$T$1000,"Sub"),"")</f>
        <v/>
      </c>
      <c r="V71" s="63">
        <f>IF($T71="","",IF(ISNUMBER($F71),1,IFERROR(LOOKUP(2,1/($H71:$K71&lt;&gt;""),$H71:$K71),0)))</f>
        <v/>
      </c>
      <c r="W71" s="63">
        <f>IF($T71="","",IF(AND(ISNUMBER($F71),$F71&lt;=IF($Q71=MesCiclo,InicioCiclo,$Q71+MOD(2-WEEKDAY($Q71),7))+6),1,IF(ISNUMBER($H71),$H71,0)))</f>
        <v/>
      </c>
      <c r="X71" s="63">
        <f>IF($T71="","",IF(AND(ISNUMBER($F71),$F71&lt;=IF($Q71=MesCiclo,InicioCiclo,$Q71+MOD(2-WEEKDAY($Q71),7))+13),1,IF(ISNUMBER($I71),$I71,$W71)))</f>
        <v/>
      </c>
      <c r="Y71" s="63">
        <f>IF($T71="","",IF(AND(ISNUMBER($F71),$F71&lt;=IF($Q71=MesCiclo,InicioCiclo,$Q71+MOD(2-WEEKDAY($Q71),7))+20),1,IF(ISNUMBER($J71),$J71,$X71)))</f>
        <v/>
      </c>
      <c r="Z71" s="63">
        <f>IF($T71="","",IF(AND(ISNUMBER($F71),$F71&lt;=IF($Q71=MesCiclo,InicioCiclo,$Q71+MOD(2-WEEKDAY($Q71),7))+27),1,IF(ISNUMBER($K71),$K71,$Y71)))</f>
        <v/>
      </c>
      <c r="AA71" s="63">
        <f>IF($T71="","",IF(AND(ISNUMBER($F71),$F71&lt;=IF($Q71=MesCiclo,InicioCiclo,$Q71+MOD(2-WEEKDAY($Q71),7))+6),1,IF(N($U71)&gt;0,AVERAGEIFS($W$5:$W$1000,$S$5:$S$1000,ROW(),$T$5:$T$1000,"Sub"),$W71)))</f>
        <v/>
      </c>
      <c r="AB71" s="63">
        <f>IF($T71="","",IF(AND(ISNUMBER($F71),$F71&lt;=IF($Q71=MesCiclo,InicioCiclo,$Q71+MOD(2-WEEKDAY($Q71),7))+13),1,IF(N($U71)&gt;0,AVERAGEIFS($X$5:$X$1000,$S$5:$S$1000,ROW(),$T$5:$T$1000,"Sub"),$X71)))</f>
        <v/>
      </c>
      <c r="AC71" s="63">
        <f>IF($T71="","",IF(AND(ISNUMBER($F71),$F71&lt;=IF($Q71=MesCiclo,InicioCiclo,$Q71+MOD(2-WEEKDAY($Q71),7))+20),1,IF(N($U71)&gt;0,AVERAGEIFS($Y$5:$Y$1000,$S$5:$S$1000,ROW(),$T$5:$T$1000,"Sub"),$Y71)))</f>
        <v/>
      </c>
      <c r="AD71" s="63">
        <f>IF($T71="","",IF(AND(ISNUMBER($F71),$F71&lt;=IF($Q71=MesCiclo,InicioCiclo,$Q71+MOD(2-WEEKDAY($Q71),7))+27),1,IF(N($U71)&gt;0,AVERAGEIFS($Z$5:$Z$1000,$S$5:$S$1000,ROW(),$T$5:$T$1000,"Sub"),$Z71)))</f>
        <v/>
      </c>
      <c r="AE71" s="63">
        <f>IF($T71&lt;&gt;"Macro","",IF(COUNTIFS($Q$5:$Q$1000,$Q71,$T$5:$T$1000,"Macro",$G$5:$G$1000,"&gt;0")=0,1/COUNTIFS($Q$5:$Q$1000,$Q71,$T$5:$T$1000,"Macro"),IF(AND(ISNUMBER($G71),N($G71)&gt;0),$G71,SUMIFS($G$5:$G$1000,$Q$5:$Q$1000,$Q71,$T$5:$T$1000,"Macro")/COUNTIFS($Q$5:$Q$1000,$Q71,$T$5:$T$1000,"Macro",$G$5:$G$1000,"&gt;0"))/(COUNTIFS($Q$5:$Q$1000,$Q71,$T$5:$T$1000,"Macro")*SUMIFS($G$5:$G$1000,$Q$5:$Q$1000,$Q71,$T$5:$T$1000,"Macro")/COUNTIFS($Q$5:$Q$1000,$Q71,$T$5:$T$1000,"Macro",$G$5:$G$1000,"&gt;0"))))</f>
        <v/>
      </c>
    </row>
    <row r="72">
      <c r="A72" s="55">
        <f>IF(NOT((COUNTA($B72:$K72)+COUNTA($O72))&gt;0),"",IF($T72="Macro",COUNTIFS($T$5:$T72,"Macro",$Q$5:$Q72,$Q72),IF(N($S72)=0,"?",COUNTIFS(INDEX($T$5:$T$1000,1):INDEX($T$5:$T$1000,$S72-4),"Macro",INDEX($Q$5:$Q$1000,1):INDEX($Q$5:$Q$1000,$S72-4),INDEX($Q$5:$Q$1000,$S72-4))&amp;"."&amp;COUNTIFS($S$5:$S72,$S72,$T$5:$T72,"Sub"))))</f>
        <v/>
      </c>
      <c r="B72" s="56" t="n"/>
      <c r="C72" s="57" t="n"/>
      <c r="D72" s="58" t="n"/>
      <c r="E72" s="58" t="n"/>
      <c r="F72" s="58" t="n"/>
      <c r="G72" s="59" t="n"/>
      <c r="H72" s="59" t="n"/>
      <c r="I72" s="59" t="n"/>
      <c r="J72" s="59" t="n"/>
      <c r="K72" s="59" t="n"/>
      <c r="L72" s="60">
        <f>IF(NOT((COUNTA($B72:$K72)+COUNTA($O72))&gt;0),"",IF(ISNUMBER($F72),1,IF(N($U72)&gt;0,AVERAGEIFS($V$5:$V$1000,$S$5:$S$1000,ROW(),$T$5:$T$1000,"Sub"),$V72)))</f>
        <v/>
      </c>
      <c r="M72" s="55">
        <f>IF($L72="","",IF($L72&gt;=1,"Completado",IF($L72&gt;0,"En curso","Pendiente")))</f>
        <v/>
      </c>
      <c r="N72" s="55">
        <f>IF(NOT((COUNTA($B72:$K72)+COUNTA($O72))&gt;0),"",IF(ISNUMBER($F72),IF(AND(ISNUMBER($E72),$F72&gt;$E72),"Cumplida con "&amp;($F72-$E72)&amp;IF($F72-$E72=1," día"," días")&amp;" de retraso","Cumplida"),IF(N($L72)&gt;=1,"Cumplida",IF(NOT(ISNUMBER($E72)),"Sin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plazo")))))))</f>
        <v/>
      </c>
      <c r="O72" s="57" t="n"/>
      <c r="P72" s="61">
        <f>IF(NOT((COUNTA($B72:$K72)+COUNTA($O72))&gt;0),"",IF((IF($C72="","Falta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",""))="","✔ OK","⚠ "&amp;LEFT(IF($C72="","Falta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",""),LEN(IF($C72="","Falta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",""))-3)))</f>
        <v/>
      </c>
      <c r="Q72" s="62">
        <f>IF(NOT((COUNTA($B72:$K72)+COUNTA($O72))&gt;0),"",IF(AND($T72="Sub",N($S72)&gt;0),IF(ISNUMBER(INDEX($D$5:$D$1000,$S72-4)),DATE(YEAR(INDEX($D$5:$D$1000,$S72-4)),MONTH(INDEX($D$5:$D$1000,$S72-4)),1),IF(ISNUMBER(INDEX($E$5:$E$1000,$S72-4)),DATE(YEAR(INDEX($E$5:$E$1000,$S72-4)),MONTH(INDEX($E$5:$E$1000,$S72-4)),1),MesCiclo)),IF(ISNUMBER($D72),DATE(YEAR($D72),MONTH($D72),1),IF(ISNUMBER($E72),DATE(YEAR($E72),MONTH($E72),1),MesCiclo))))</f>
        <v/>
      </c>
      <c r="R72" s="63">
        <f>IF(OR($Q72="",$Q72&lt;&gt;MesCiclo),"",COUNTIF($Q$5:$Q72,MesCiclo))</f>
        <v/>
      </c>
      <c r="S72" s="63">
        <f>IF($T72="","",IF($T72="Macro",ROW(),IFERROR(LOOKUP(2,1/($T$5:$T72="Macro"),ROW($T$5:$T72)),0)))</f>
        <v/>
      </c>
      <c r="T72" s="63">
        <f>IF(NOT((COUNTA($B72:$K72)+COUNTA($O72))&gt;0),"",IF($B72="Subactividad","Sub","Macro"))</f>
        <v/>
      </c>
      <c r="U72" s="63">
        <f>IF($T72="Macro",COUNTIFS($S$5:$S$1000,ROW(),$T$5:$T$1000,"Sub"),"")</f>
        <v/>
      </c>
      <c r="V72" s="63">
        <f>IF($T72="","",IF(ISNUMBER($F72),1,IFERROR(LOOKUP(2,1/($H72:$K72&lt;&gt;""),$H72:$K72),0)))</f>
        <v/>
      </c>
      <c r="W72" s="63">
        <f>IF($T72="","",IF(AND(ISNUMBER($F72),$F72&lt;=IF($Q72=MesCiclo,InicioCiclo,$Q72+MOD(2-WEEKDAY($Q72),7))+6),1,IF(ISNUMBER($H72),$H72,0)))</f>
        <v/>
      </c>
      <c r="X72" s="63">
        <f>IF($T72="","",IF(AND(ISNUMBER($F72),$F72&lt;=IF($Q72=MesCiclo,InicioCiclo,$Q72+MOD(2-WEEKDAY($Q72),7))+13),1,IF(ISNUMBER($I72),$I72,$W72)))</f>
        <v/>
      </c>
      <c r="Y72" s="63">
        <f>IF($T72="","",IF(AND(ISNUMBER($F72),$F72&lt;=IF($Q72=MesCiclo,InicioCiclo,$Q72+MOD(2-WEEKDAY($Q72),7))+20),1,IF(ISNUMBER($J72),$J72,$X72)))</f>
        <v/>
      </c>
      <c r="Z72" s="63">
        <f>IF($T72="","",IF(AND(ISNUMBER($F72),$F72&lt;=IF($Q72=MesCiclo,InicioCiclo,$Q72+MOD(2-WEEKDAY($Q72),7))+27),1,IF(ISNUMBER($K72),$K72,$Y72)))</f>
        <v/>
      </c>
      <c r="AA72" s="63">
        <f>IF($T72="","",IF(AND(ISNUMBER($F72),$F72&lt;=IF($Q72=MesCiclo,InicioCiclo,$Q72+MOD(2-WEEKDAY($Q72),7))+6),1,IF(N($U72)&gt;0,AVERAGEIFS($W$5:$W$1000,$S$5:$S$1000,ROW(),$T$5:$T$1000,"Sub"),$W72)))</f>
        <v/>
      </c>
      <c r="AB72" s="63">
        <f>IF($T72="","",IF(AND(ISNUMBER($F72),$F72&lt;=IF($Q72=MesCiclo,InicioCiclo,$Q72+MOD(2-WEEKDAY($Q72),7))+13),1,IF(N($U72)&gt;0,AVERAGEIFS($X$5:$X$1000,$S$5:$S$1000,ROW(),$T$5:$T$1000,"Sub"),$X72)))</f>
        <v/>
      </c>
      <c r="AC72" s="63">
        <f>IF($T72="","",IF(AND(ISNUMBER($F72),$F72&lt;=IF($Q72=MesCiclo,InicioCiclo,$Q72+MOD(2-WEEKDAY($Q72),7))+20),1,IF(N($U72)&gt;0,AVERAGEIFS($Y$5:$Y$1000,$S$5:$S$1000,ROW(),$T$5:$T$1000,"Sub"),$Y72)))</f>
        <v/>
      </c>
      <c r="AD72" s="63">
        <f>IF($T72="","",IF(AND(ISNUMBER($F72),$F72&lt;=IF($Q72=MesCiclo,InicioCiclo,$Q72+MOD(2-WEEKDAY($Q72),7))+27),1,IF(N($U72)&gt;0,AVERAGEIFS($Z$5:$Z$1000,$S$5:$S$1000,ROW(),$T$5:$T$1000,"Sub"),$Z72)))</f>
        <v/>
      </c>
      <c r="AE72" s="63">
        <f>IF($T72&lt;&gt;"Macro","",IF(COUNTIFS($Q$5:$Q$1000,$Q72,$T$5:$T$1000,"Macro",$G$5:$G$1000,"&gt;0")=0,1/COUNTIFS($Q$5:$Q$1000,$Q72,$T$5:$T$1000,"Macro"),IF(AND(ISNUMBER($G72),N($G72)&gt;0),$G72,SUMIFS($G$5:$G$1000,$Q$5:$Q$1000,$Q72,$T$5:$T$1000,"Macro")/COUNTIFS($Q$5:$Q$1000,$Q72,$T$5:$T$1000,"Macro",$G$5:$G$1000,"&gt;0"))/(COUNTIFS($Q$5:$Q$1000,$Q72,$T$5:$T$1000,"Macro")*SUMIFS($G$5:$G$1000,$Q$5:$Q$1000,$Q72,$T$5:$T$1000,"Macro")/COUNTIFS($Q$5:$Q$1000,$Q72,$T$5:$T$1000,"Macro",$G$5:$G$1000,"&gt;0"))))</f>
        <v/>
      </c>
    </row>
    <row r="73">
      <c r="A73" s="55">
        <f>IF(NOT((COUNTA($B73:$K73)+COUNTA($O73))&gt;0),"",IF($T73="Macro",COUNTIFS($T$5:$T73,"Macro",$Q$5:$Q73,$Q73),IF(N($S73)=0,"?",COUNTIFS(INDEX($T$5:$T$1000,1):INDEX($T$5:$T$1000,$S73-4),"Macro",INDEX($Q$5:$Q$1000,1):INDEX($Q$5:$Q$1000,$S73-4),INDEX($Q$5:$Q$1000,$S73-4))&amp;"."&amp;COUNTIFS($S$5:$S73,$S73,$T$5:$T73,"Sub"))))</f>
        <v/>
      </c>
      <c r="B73" s="56" t="n"/>
      <c r="C73" s="57" t="n"/>
      <c r="D73" s="58" t="n"/>
      <c r="E73" s="58" t="n"/>
      <c r="F73" s="58" t="n"/>
      <c r="G73" s="59" t="n"/>
      <c r="H73" s="59" t="n"/>
      <c r="I73" s="59" t="n"/>
      <c r="J73" s="59" t="n"/>
      <c r="K73" s="59" t="n"/>
      <c r="L73" s="60">
        <f>IF(NOT((COUNTA($B73:$K73)+COUNTA($O73))&gt;0),"",IF(ISNUMBER($F73),1,IF(N($U73)&gt;0,AVERAGEIFS($V$5:$V$1000,$S$5:$S$1000,ROW(),$T$5:$T$1000,"Sub"),$V73)))</f>
        <v/>
      </c>
      <c r="M73" s="55">
        <f>IF($L73="","",IF($L73&gt;=1,"Completado",IF($L73&gt;0,"En curso","Pendiente")))</f>
        <v/>
      </c>
      <c r="N73" s="55">
        <f>IF(NOT((COUNTA($B73:$K73)+COUNTA($O73))&gt;0),"",IF(ISNUMBER($F73),IF(AND(ISNUMBER($E73),$F73&gt;$E73),"Cumplida con "&amp;($F73-$E73)&amp;IF($F73-$E73=1," día"," días")&amp;" de retraso","Cumplida"),IF(N($L73)&gt;=1,"Cumplida",IF(NOT(ISNUMBER($E73)),"Sin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plazo")))))))</f>
        <v/>
      </c>
      <c r="O73" s="57" t="n"/>
      <c r="P73" s="61">
        <f>IF(NOT((COUNTA($B73:$K73)+COUNTA($O73))&gt;0),"",IF((IF($C73="","Falta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",""))="","✔ OK","⚠ "&amp;LEFT(IF($C73="","Falta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",""),LEN(IF($C73="","Falta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",""))-3)))</f>
        <v/>
      </c>
      <c r="Q73" s="62">
        <f>IF(NOT((COUNTA($B73:$K73)+COUNTA($O73))&gt;0),"",IF(AND($T73="Sub",N($S73)&gt;0),IF(ISNUMBER(INDEX($D$5:$D$1000,$S73-4)),DATE(YEAR(INDEX($D$5:$D$1000,$S73-4)),MONTH(INDEX($D$5:$D$1000,$S73-4)),1),IF(ISNUMBER(INDEX($E$5:$E$1000,$S73-4)),DATE(YEAR(INDEX($E$5:$E$1000,$S73-4)),MONTH(INDEX($E$5:$E$1000,$S73-4)),1),MesCiclo)),IF(ISNUMBER($D73),DATE(YEAR($D73),MONTH($D73),1),IF(ISNUMBER($E73),DATE(YEAR($E73),MONTH($E73),1),MesCiclo))))</f>
        <v/>
      </c>
      <c r="R73" s="63">
        <f>IF(OR($Q73="",$Q73&lt;&gt;MesCiclo),"",COUNTIF($Q$5:$Q73,MesCiclo))</f>
        <v/>
      </c>
      <c r="S73" s="63">
        <f>IF($T73="","",IF($T73="Macro",ROW(),IFERROR(LOOKUP(2,1/($T$5:$T73="Macro"),ROW($T$5:$T73)),0)))</f>
        <v/>
      </c>
      <c r="T73" s="63">
        <f>IF(NOT((COUNTA($B73:$K73)+COUNTA($O73))&gt;0),"",IF($B73="Subactividad","Sub","Macro"))</f>
        <v/>
      </c>
      <c r="U73" s="63">
        <f>IF($T73="Macro",COUNTIFS($S$5:$S$1000,ROW(),$T$5:$T$1000,"Sub"),"")</f>
        <v/>
      </c>
      <c r="V73" s="63">
        <f>IF($T73="","",IF(ISNUMBER($F73),1,IFERROR(LOOKUP(2,1/($H73:$K73&lt;&gt;""),$H73:$K73),0)))</f>
        <v/>
      </c>
      <c r="W73" s="63">
        <f>IF($T73="","",IF(AND(ISNUMBER($F73),$F73&lt;=IF($Q73=MesCiclo,InicioCiclo,$Q73+MOD(2-WEEKDAY($Q73),7))+6),1,IF(ISNUMBER($H73),$H73,0)))</f>
        <v/>
      </c>
      <c r="X73" s="63">
        <f>IF($T73="","",IF(AND(ISNUMBER($F73),$F73&lt;=IF($Q73=MesCiclo,InicioCiclo,$Q73+MOD(2-WEEKDAY($Q73),7))+13),1,IF(ISNUMBER($I73),$I73,$W73)))</f>
        <v/>
      </c>
      <c r="Y73" s="63">
        <f>IF($T73="","",IF(AND(ISNUMBER($F73),$F73&lt;=IF($Q73=MesCiclo,InicioCiclo,$Q73+MOD(2-WEEKDAY($Q73),7))+20),1,IF(ISNUMBER($J73),$J73,$X73)))</f>
        <v/>
      </c>
      <c r="Z73" s="63">
        <f>IF($T73="","",IF(AND(ISNUMBER($F73),$F73&lt;=IF($Q73=MesCiclo,InicioCiclo,$Q73+MOD(2-WEEKDAY($Q73),7))+27),1,IF(ISNUMBER($K73),$K73,$Y73)))</f>
        <v/>
      </c>
      <c r="AA73" s="63">
        <f>IF($T73="","",IF(AND(ISNUMBER($F73),$F73&lt;=IF($Q73=MesCiclo,InicioCiclo,$Q73+MOD(2-WEEKDAY($Q73),7))+6),1,IF(N($U73)&gt;0,AVERAGEIFS($W$5:$W$1000,$S$5:$S$1000,ROW(),$T$5:$T$1000,"Sub"),$W73)))</f>
        <v/>
      </c>
      <c r="AB73" s="63">
        <f>IF($T73="","",IF(AND(ISNUMBER($F73),$F73&lt;=IF($Q73=MesCiclo,InicioCiclo,$Q73+MOD(2-WEEKDAY($Q73),7))+13),1,IF(N($U73)&gt;0,AVERAGEIFS($X$5:$X$1000,$S$5:$S$1000,ROW(),$T$5:$T$1000,"Sub"),$X73)))</f>
        <v/>
      </c>
      <c r="AC73" s="63">
        <f>IF($T73="","",IF(AND(ISNUMBER($F73),$F73&lt;=IF($Q73=MesCiclo,InicioCiclo,$Q73+MOD(2-WEEKDAY($Q73),7))+20),1,IF(N($U73)&gt;0,AVERAGEIFS($Y$5:$Y$1000,$S$5:$S$1000,ROW(),$T$5:$T$1000,"Sub"),$Y73)))</f>
        <v/>
      </c>
      <c r="AD73" s="63">
        <f>IF($T73="","",IF(AND(ISNUMBER($F73),$F73&lt;=IF($Q73=MesCiclo,InicioCiclo,$Q73+MOD(2-WEEKDAY($Q73),7))+27),1,IF(N($U73)&gt;0,AVERAGEIFS($Z$5:$Z$1000,$S$5:$S$1000,ROW(),$T$5:$T$1000,"Sub"),$Z73)))</f>
        <v/>
      </c>
      <c r="AE73" s="63">
        <f>IF($T73&lt;&gt;"Macro","",IF(COUNTIFS($Q$5:$Q$1000,$Q73,$T$5:$T$1000,"Macro",$G$5:$G$1000,"&gt;0")=0,1/COUNTIFS($Q$5:$Q$1000,$Q73,$T$5:$T$1000,"Macro"),IF(AND(ISNUMBER($G73),N($G73)&gt;0),$G73,SUMIFS($G$5:$G$1000,$Q$5:$Q$1000,$Q73,$T$5:$T$1000,"Macro")/COUNTIFS($Q$5:$Q$1000,$Q73,$T$5:$T$1000,"Macro",$G$5:$G$1000,"&gt;0"))/(COUNTIFS($Q$5:$Q$1000,$Q73,$T$5:$T$1000,"Macro")*SUMIFS($G$5:$G$1000,$Q$5:$Q$1000,$Q73,$T$5:$T$1000,"Macro")/COUNTIFS($Q$5:$Q$1000,$Q73,$T$5:$T$1000,"Macro",$G$5:$G$1000,"&gt;0"))))</f>
        <v/>
      </c>
    </row>
    <row r="74">
      <c r="A74" s="55">
        <f>IF(NOT((COUNTA($B74:$K74)+COUNTA($O74))&gt;0),"",IF($T74="Macro",COUNTIFS($T$5:$T74,"Macro",$Q$5:$Q74,$Q74),IF(N($S74)=0,"?",COUNTIFS(INDEX($T$5:$T$1000,1):INDEX($T$5:$T$1000,$S74-4),"Macro",INDEX($Q$5:$Q$1000,1):INDEX($Q$5:$Q$1000,$S74-4),INDEX($Q$5:$Q$1000,$S74-4))&amp;"."&amp;COUNTIFS($S$5:$S74,$S74,$T$5:$T74,"Sub"))))</f>
        <v/>
      </c>
      <c r="B74" s="56" t="n"/>
      <c r="C74" s="57" t="n"/>
      <c r="D74" s="58" t="n"/>
      <c r="E74" s="58" t="n"/>
      <c r="F74" s="58" t="n"/>
      <c r="G74" s="59" t="n"/>
      <c r="H74" s="59" t="n"/>
      <c r="I74" s="59" t="n"/>
      <c r="J74" s="59" t="n"/>
      <c r="K74" s="59" t="n"/>
      <c r="L74" s="60">
        <f>IF(NOT((COUNTA($B74:$K74)+COUNTA($O74))&gt;0),"",IF(ISNUMBER($F74),1,IF(N($U74)&gt;0,AVERAGEIFS($V$5:$V$1000,$S$5:$S$1000,ROW(),$T$5:$T$1000,"Sub"),$V74)))</f>
        <v/>
      </c>
      <c r="M74" s="55">
        <f>IF($L74="","",IF($L74&gt;=1,"Completado",IF($L74&gt;0,"En curso","Pendiente")))</f>
        <v/>
      </c>
      <c r="N74" s="55">
        <f>IF(NOT((COUNTA($B74:$K74)+COUNTA($O74))&gt;0),"",IF(ISNUMBER($F74),IF(AND(ISNUMBER($E74),$F74&gt;$E74),"Cumplida con "&amp;($F74-$E74)&amp;IF($F74-$E74=1," día"," días")&amp;" de retraso","Cumplida"),IF(N($L74)&gt;=1,"Cumplida",IF(NOT(ISNUMBER($E74)),"Sin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plazo")))))))</f>
        <v/>
      </c>
      <c r="O74" s="57" t="n"/>
      <c r="P74" s="61">
        <f>IF(NOT((COUNTA($B74:$K74)+COUNTA($O74))&gt;0),"",IF((IF($C74="","Falta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",""))="","✔ OK","⚠ "&amp;LEFT(IF($C74="","Falta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",""),LEN(IF($C74="","Falta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",""))-3)))</f>
        <v/>
      </c>
      <c r="Q74" s="62">
        <f>IF(NOT((COUNTA($B74:$K74)+COUNTA($O74))&gt;0),"",IF(AND($T74="Sub",N($S74)&gt;0),IF(ISNUMBER(INDEX($D$5:$D$1000,$S74-4)),DATE(YEAR(INDEX($D$5:$D$1000,$S74-4)),MONTH(INDEX($D$5:$D$1000,$S74-4)),1),IF(ISNUMBER(INDEX($E$5:$E$1000,$S74-4)),DATE(YEAR(INDEX($E$5:$E$1000,$S74-4)),MONTH(INDEX($E$5:$E$1000,$S74-4)),1),MesCiclo)),IF(ISNUMBER($D74),DATE(YEAR($D74),MONTH($D74),1),IF(ISNUMBER($E74),DATE(YEAR($E74),MONTH($E74),1),MesCiclo))))</f>
        <v/>
      </c>
      <c r="R74" s="63">
        <f>IF(OR($Q74="",$Q74&lt;&gt;MesCiclo),"",COUNTIF($Q$5:$Q74,MesCiclo))</f>
        <v/>
      </c>
      <c r="S74" s="63">
        <f>IF($T74="","",IF($T74="Macro",ROW(),IFERROR(LOOKUP(2,1/($T$5:$T74="Macro"),ROW($T$5:$T74)),0)))</f>
        <v/>
      </c>
      <c r="T74" s="63">
        <f>IF(NOT((COUNTA($B74:$K74)+COUNTA($O74))&gt;0),"",IF($B74="Subactividad","Sub","Macro"))</f>
        <v/>
      </c>
      <c r="U74" s="63">
        <f>IF($T74="Macro",COUNTIFS($S$5:$S$1000,ROW(),$T$5:$T$1000,"Sub"),"")</f>
        <v/>
      </c>
      <c r="V74" s="63">
        <f>IF($T74="","",IF(ISNUMBER($F74),1,IFERROR(LOOKUP(2,1/($H74:$K74&lt;&gt;""),$H74:$K74),0)))</f>
        <v/>
      </c>
      <c r="W74" s="63">
        <f>IF($T74="","",IF(AND(ISNUMBER($F74),$F74&lt;=IF($Q74=MesCiclo,InicioCiclo,$Q74+MOD(2-WEEKDAY($Q74),7))+6),1,IF(ISNUMBER($H74),$H74,0)))</f>
        <v/>
      </c>
      <c r="X74" s="63">
        <f>IF($T74="","",IF(AND(ISNUMBER($F74),$F74&lt;=IF($Q74=MesCiclo,InicioCiclo,$Q74+MOD(2-WEEKDAY($Q74),7))+13),1,IF(ISNUMBER($I74),$I74,$W74)))</f>
        <v/>
      </c>
      <c r="Y74" s="63">
        <f>IF($T74="","",IF(AND(ISNUMBER($F74),$F74&lt;=IF($Q74=MesCiclo,InicioCiclo,$Q74+MOD(2-WEEKDAY($Q74),7))+20),1,IF(ISNUMBER($J74),$J74,$X74)))</f>
        <v/>
      </c>
      <c r="Z74" s="63">
        <f>IF($T74="","",IF(AND(ISNUMBER($F74),$F74&lt;=IF($Q74=MesCiclo,InicioCiclo,$Q74+MOD(2-WEEKDAY($Q74),7))+27),1,IF(ISNUMBER($K74),$K74,$Y74)))</f>
        <v/>
      </c>
      <c r="AA74" s="63">
        <f>IF($T74="","",IF(AND(ISNUMBER($F74),$F74&lt;=IF($Q74=MesCiclo,InicioCiclo,$Q74+MOD(2-WEEKDAY($Q74),7))+6),1,IF(N($U74)&gt;0,AVERAGEIFS($W$5:$W$1000,$S$5:$S$1000,ROW(),$T$5:$T$1000,"Sub"),$W74)))</f>
        <v/>
      </c>
      <c r="AB74" s="63">
        <f>IF($T74="","",IF(AND(ISNUMBER($F74),$F74&lt;=IF($Q74=MesCiclo,InicioCiclo,$Q74+MOD(2-WEEKDAY($Q74),7))+13),1,IF(N($U74)&gt;0,AVERAGEIFS($X$5:$X$1000,$S$5:$S$1000,ROW(),$T$5:$T$1000,"Sub"),$X74)))</f>
        <v/>
      </c>
      <c r="AC74" s="63">
        <f>IF($T74="","",IF(AND(ISNUMBER($F74),$F74&lt;=IF($Q74=MesCiclo,InicioCiclo,$Q74+MOD(2-WEEKDAY($Q74),7))+20),1,IF(N($U74)&gt;0,AVERAGEIFS($Y$5:$Y$1000,$S$5:$S$1000,ROW(),$T$5:$T$1000,"Sub"),$Y74)))</f>
        <v/>
      </c>
      <c r="AD74" s="63">
        <f>IF($T74="","",IF(AND(ISNUMBER($F74),$F74&lt;=IF($Q74=MesCiclo,InicioCiclo,$Q74+MOD(2-WEEKDAY($Q74),7))+27),1,IF(N($U74)&gt;0,AVERAGEIFS($Z$5:$Z$1000,$S$5:$S$1000,ROW(),$T$5:$T$1000,"Sub"),$Z74)))</f>
        <v/>
      </c>
      <c r="AE74" s="63">
        <f>IF($T74&lt;&gt;"Macro","",IF(COUNTIFS($Q$5:$Q$1000,$Q74,$T$5:$T$1000,"Macro",$G$5:$G$1000,"&gt;0")=0,1/COUNTIFS($Q$5:$Q$1000,$Q74,$T$5:$T$1000,"Macro"),IF(AND(ISNUMBER($G74),N($G74)&gt;0),$G74,SUMIFS($G$5:$G$1000,$Q$5:$Q$1000,$Q74,$T$5:$T$1000,"Macro")/COUNTIFS($Q$5:$Q$1000,$Q74,$T$5:$T$1000,"Macro",$G$5:$G$1000,"&gt;0"))/(COUNTIFS($Q$5:$Q$1000,$Q74,$T$5:$T$1000,"Macro")*SUMIFS($G$5:$G$1000,$Q$5:$Q$1000,$Q74,$T$5:$T$1000,"Macro")/COUNTIFS($Q$5:$Q$1000,$Q74,$T$5:$T$1000,"Macro",$G$5:$G$1000,"&gt;0"))))</f>
        <v/>
      </c>
    </row>
    <row r="75">
      <c r="A75" s="55">
        <f>IF(NOT((COUNTA($B75:$K75)+COUNTA($O75))&gt;0),"",IF($T75="Macro",COUNTIFS($T$5:$T75,"Macro",$Q$5:$Q75,$Q75),IF(N($S75)=0,"?",COUNTIFS(INDEX($T$5:$T$1000,1):INDEX($T$5:$T$1000,$S75-4),"Macro",INDEX($Q$5:$Q$1000,1):INDEX($Q$5:$Q$1000,$S75-4),INDEX($Q$5:$Q$1000,$S75-4))&amp;"."&amp;COUNTIFS($S$5:$S75,$S75,$T$5:$T75,"Sub"))))</f>
        <v/>
      </c>
      <c r="B75" s="56" t="n"/>
      <c r="C75" s="57" t="n"/>
      <c r="D75" s="58" t="n"/>
      <c r="E75" s="58" t="n"/>
      <c r="F75" s="58" t="n"/>
      <c r="G75" s="59" t="n"/>
      <c r="H75" s="59" t="n"/>
      <c r="I75" s="59" t="n"/>
      <c r="J75" s="59" t="n"/>
      <c r="K75" s="59" t="n"/>
      <c r="L75" s="60">
        <f>IF(NOT((COUNTA($B75:$K75)+COUNTA($O75))&gt;0),"",IF(ISNUMBER($F75),1,IF(N($U75)&gt;0,AVERAGEIFS($V$5:$V$1000,$S$5:$S$1000,ROW(),$T$5:$T$1000,"Sub"),$V75)))</f>
        <v/>
      </c>
      <c r="M75" s="55">
        <f>IF($L75="","",IF($L75&gt;=1,"Completado",IF($L75&gt;0,"En curso","Pendiente")))</f>
        <v/>
      </c>
      <c r="N75" s="55">
        <f>IF(NOT((COUNTA($B75:$K75)+COUNTA($O75))&gt;0),"",IF(ISNUMBER($F75),IF(AND(ISNUMBER($E75),$F75&gt;$E75),"Cumplida con "&amp;($F75-$E75)&amp;IF($F75-$E75=1," día"," días")&amp;" de retraso","Cumplida"),IF(N($L75)&gt;=1,"Cumplida",IF(NOT(ISNUMBER($E75)),"Sin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plazo")))))))</f>
        <v/>
      </c>
      <c r="O75" s="57" t="n"/>
      <c r="P75" s="61">
        <f>IF(NOT((COUNTA($B75:$K75)+COUNTA($O75))&gt;0),"",IF((IF($C75="","Falta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",""))="","✔ OK","⚠ "&amp;LEFT(IF($C75="","Falta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",""),LEN(IF($C75="","Falta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",""))-3)))</f>
        <v/>
      </c>
      <c r="Q75" s="62">
        <f>IF(NOT((COUNTA($B75:$K75)+COUNTA($O75))&gt;0),"",IF(AND($T75="Sub",N($S75)&gt;0),IF(ISNUMBER(INDEX($D$5:$D$1000,$S75-4)),DATE(YEAR(INDEX($D$5:$D$1000,$S75-4)),MONTH(INDEX($D$5:$D$1000,$S75-4)),1),IF(ISNUMBER(INDEX($E$5:$E$1000,$S75-4)),DATE(YEAR(INDEX($E$5:$E$1000,$S75-4)),MONTH(INDEX($E$5:$E$1000,$S75-4)),1),MesCiclo)),IF(ISNUMBER($D75),DATE(YEAR($D75),MONTH($D75),1),IF(ISNUMBER($E75),DATE(YEAR($E75),MONTH($E75),1),MesCiclo))))</f>
        <v/>
      </c>
      <c r="R75" s="63">
        <f>IF(OR($Q75="",$Q75&lt;&gt;MesCiclo),"",COUNTIF($Q$5:$Q75,MesCiclo))</f>
        <v/>
      </c>
      <c r="S75" s="63">
        <f>IF($T75="","",IF($T75="Macro",ROW(),IFERROR(LOOKUP(2,1/($T$5:$T75="Macro"),ROW($T$5:$T75)),0)))</f>
        <v/>
      </c>
      <c r="T75" s="63">
        <f>IF(NOT((COUNTA($B75:$K75)+COUNTA($O75))&gt;0),"",IF($B75="Subactividad","Sub","Macro"))</f>
        <v/>
      </c>
      <c r="U75" s="63">
        <f>IF($T75="Macro",COUNTIFS($S$5:$S$1000,ROW(),$T$5:$T$1000,"Sub"),"")</f>
        <v/>
      </c>
      <c r="V75" s="63">
        <f>IF($T75="","",IF(ISNUMBER($F75),1,IFERROR(LOOKUP(2,1/($H75:$K75&lt;&gt;""),$H75:$K75),0)))</f>
        <v/>
      </c>
      <c r="W75" s="63">
        <f>IF($T75="","",IF(AND(ISNUMBER($F75),$F75&lt;=IF($Q75=MesCiclo,InicioCiclo,$Q75+MOD(2-WEEKDAY($Q75),7))+6),1,IF(ISNUMBER($H75),$H75,0)))</f>
        <v/>
      </c>
      <c r="X75" s="63">
        <f>IF($T75="","",IF(AND(ISNUMBER($F75),$F75&lt;=IF($Q75=MesCiclo,InicioCiclo,$Q75+MOD(2-WEEKDAY($Q75),7))+13),1,IF(ISNUMBER($I75),$I75,$W75)))</f>
        <v/>
      </c>
      <c r="Y75" s="63">
        <f>IF($T75="","",IF(AND(ISNUMBER($F75),$F75&lt;=IF($Q75=MesCiclo,InicioCiclo,$Q75+MOD(2-WEEKDAY($Q75),7))+20),1,IF(ISNUMBER($J75),$J75,$X75)))</f>
        <v/>
      </c>
      <c r="Z75" s="63">
        <f>IF($T75="","",IF(AND(ISNUMBER($F75),$F75&lt;=IF($Q75=MesCiclo,InicioCiclo,$Q75+MOD(2-WEEKDAY($Q75),7))+27),1,IF(ISNUMBER($K75),$K75,$Y75)))</f>
        <v/>
      </c>
      <c r="AA75" s="63">
        <f>IF($T75="","",IF(AND(ISNUMBER($F75),$F75&lt;=IF($Q75=MesCiclo,InicioCiclo,$Q75+MOD(2-WEEKDAY($Q75),7))+6),1,IF(N($U75)&gt;0,AVERAGEIFS($W$5:$W$1000,$S$5:$S$1000,ROW(),$T$5:$T$1000,"Sub"),$W75)))</f>
        <v/>
      </c>
      <c r="AB75" s="63">
        <f>IF($T75="","",IF(AND(ISNUMBER($F75),$F75&lt;=IF($Q75=MesCiclo,InicioCiclo,$Q75+MOD(2-WEEKDAY($Q75),7))+13),1,IF(N($U75)&gt;0,AVERAGEIFS($X$5:$X$1000,$S$5:$S$1000,ROW(),$T$5:$T$1000,"Sub"),$X75)))</f>
        <v/>
      </c>
      <c r="AC75" s="63">
        <f>IF($T75="","",IF(AND(ISNUMBER($F75),$F75&lt;=IF($Q75=MesCiclo,InicioCiclo,$Q75+MOD(2-WEEKDAY($Q75),7))+20),1,IF(N($U75)&gt;0,AVERAGEIFS($Y$5:$Y$1000,$S$5:$S$1000,ROW(),$T$5:$T$1000,"Sub"),$Y75)))</f>
        <v/>
      </c>
      <c r="AD75" s="63">
        <f>IF($T75="","",IF(AND(ISNUMBER($F75),$F75&lt;=IF($Q75=MesCiclo,InicioCiclo,$Q75+MOD(2-WEEKDAY($Q75),7))+27),1,IF(N($U75)&gt;0,AVERAGEIFS($Z$5:$Z$1000,$S$5:$S$1000,ROW(),$T$5:$T$1000,"Sub"),$Z75)))</f>
        <v/>
      </c>
      <c r="AE75" s="63">
        <f>IF($T75&lt;&gt;"Macro","",IF(COUNTIFS($Q$5:$Q$1000,$Q75,$T$5:$T$1000,"Macro",$G$5:$G$1000,"&gt;0")=0,1/COUNTIFS($Q$5:$Q$1000,$Q75,$T$5:$T$1000,"Macro"),IF(AND(ISNUMBER($G75),N($G75)&gt;0),$G75,SUMIFS($G$5:$G$1000,$Q$5:$Q$1000,$Q75,$T$5:$T$1000,"Macro")/COUNTIFS($Q$5:$Q$1000,$Q75,$T$5:$T$1000,"Macro",$G$5:$G$1000,"&gt;0"))/(COUNTIFS($Q$5:$Q$1000,$Q75,$T$5:$T$1000,"Macro")*SUMIFS($G$5:$G$1000,$Q$5:$Q$1000,$Q75,$T$5:$T$1000,"Macro")/COUNTIFS($Q$5:$Q$1000,$Q75,$T$5:$T$1000,"Macro",$G$5:$G$1000,"&gt;0"))))</f>
        <v/>
      </c>
    </row>
    <row r="76">
      <c r="A76" s="55">
        <f>IF(NOT((COUNTA($B76:$K76)+COUNTA($O76))&gt;0),"",IF($T76="Macro",COUNTIFS($T$5:$T76,"Macro",$Q$5:$Q76,$Q76),IF(N($S76)=0,"?",COUNTIFS(INDEX($T$5:$T$1000,1):INDEX($T$5:$T$1000,$S76-4),"Macro",INDEX($Q$5:$Q$1000,1):INDEX($Q$5:$Q$1000,$S76-4),INDEX($Q$5:$Q$1000,$S76-4))&amp;"."&amp;COUNTIFS($S$5:$S76,$S76,$T$5:$T76,"Sub"))))</f>
        <v/>
      </c>
      <c r="B76" s="56" t="n"/>
      <c r="C76" s="57" t="n"/>
      <c r="D76" s="58" t="n"/>
      <c r="E76" s="58" t="n"/>
      <c r="F76" s="58" t="n"/>
      <c r="G76" s="59" t="n"/>
      <c r="H76" s="59" t="n"/>
      <c r="I76" s="59" t="n"/>
      <c r="J76" s="59" t="n"/>
      <c r="K76" s="59" t="n"/>
      <c r="L76" s="60">
        <f>IF(NOT((COUNTA($B76:$K76)+COUNTA($O76))&gt;0),"",IF(ISNUMBER($F76),1,IF(N($U76)&gt;0,AVERAGEIFS($V$5:$V$1000,$S$5:$S$1000,ROW(),$T$5:$T$1000,"Sub"),$V76)))</f>
        <v/>
      </c>
      <c r="M76" s="55">
        <f>IF($L76="","",IF($L76&gt;=1,"Completado",IF($L76&gt;0,"En curso","Pendiente")))</f>
        <v/>
      </c>
      <c r="N76" s="55">
        <f>IF(NOT((COUNTA($B76:$K76)+COUNTA($O76))&gt;0),"",IF(ISNUMBER($F76),IF(AND(ISNUMBER($E76),$F76&gt;$E76),"Cumplida con "&amp;($F76-$E76)&amp;IF($F76-$E76=1," día"," días")&amp;" de retraso","Cumplida"),IF(N($L76)&gt;=1,"Cumplida",IF(NOT(ISNUMBER($E76)),"Sin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plazo")))))))</f>
        <v/>
      </c>
      <c r="O76" s="57" t="n"/>
      <c r="P76" s="61">
        <f>IF(NOT((COUNTA($B76:$K76)+COUNTA($O76))&gt;0),"",IF((IF($C76="","Falta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",""))="","✔ OK","⚠ "&amp;LEFT(IF($C76="","Falta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",""),LEN(IF($C76="","Falta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",""))-3)))</f>
        <v/>
      </c>
      <c r="Q76" s="62">
        <f>IF(NOT((COUNTA($B76:$K76)+COUNTA($O76))&gt;0),"",IF(AND($T76="Sub",N($S76)&gt;0),IF(ISNUMBER(INDEX($D$5:$D$1000,$S76-4)),DATE(YEAR(INDEX($D$5:$D$1000,$S76-4)),MONTH(INDEX($D$5:$D$1000,$S76-4)),1),IF(ISNUMBER(INDEX($E$5:$E$1000,$S76-4)),DATE(YEAR(INDEX($E$5:$E$1000,$S76-4)),MONTH(INDEX($E$5:$E$1000,$S76-4)),1),MesCiclo)),IF(ISNUMBER($D76),DATE(YEAR($D76),MONTH($D76),1),IF(ISNUMBER($E76),DATE(YEAR($E76),MONTH($E76),1),MesCiclo))))</f>
        <v/>
      </c>
      <c r="R76" s="63">
        <f>IF(OR($Q76="",$Q76&lt;&gt;MesCiclo),"",COUNTIF($Q$5:$Q76,MesCiclo))</f>
        <v/>
      </c>
      <c r="S76" s="63">
        <f>IF($T76="","",IF($T76="Macro",ROW(),IFERROR(LOOKUP(2,1/($T$5:$T76="Macro"),ROW($T$5:$T76)),0)))</f>
        <v/>
      </c>
      <c r="T76" s="63">
        <f>IF(NOT((COUNTA($B76:$K76)+COUNTA($O76))&gt;0),"",IF($B76="Subactividad","Sub","Macro"))</f>
        <v/>
      </c>
      <c r="U76" s="63">
        <f>IF($T76="Macro",COUNTIFS($S$5:$S$1000,ROW(),$T$5:$T$1000,"Sub"),"")</f>
        <v/>
      </c>
      <c r="V76" s="63">
        <f>IF($T76="","",IF(ISNUMBER($F76),1,IFERROR(LOOKUP(2,1/($H76:$K76&lt;&gt;""),$H76:$K76),0)))</f>
        <v/>
      </c>
      <c r="W76" s="63">
        <f>IF($T76="","",IF(AND(ISNUMBER($F76),$F76&lt;=IF($Q76=MesCiclo,InicioCiclo,$Q76+MOD(2-WEEKDAY($Q76),7))+6),1,IF(ISNUMBER($H76),$H76,0)))</f>
        <v/>
      </c>
      <c r="X76" s="63">
        <f>IF($T76="","",IF(AND(ISNUMBER($F76),$F76&lt;=IF($Q76=MesCiclo,InicioCiclo,$Q76+MOD(2-WEEKDAY($Q76),7))+13),1,IF(ISNUMBER($I76),$I76,$W76)))</f>
        <v/>
      </c>
      <c r="Y76" s="63">
        <f>IF($T76="","",IF(AND(ISNUMBER($F76),$F76&lt;=IF($Q76=MesCiclo,InicioCiclo,$Q76+MOD(2-WEEKDAY($Q76),7))+20),1,IF(ISNUMBER($J76),$J76,$X76)))</f>
        <v/>
      </c>
      <c r="Z76" s="63">
        <f>IF($T76="","",IF(AND(ISNUMBER($F76),$F76&lt;=IF($Q76=MesCiclo,InicioCiclo,$Q76+MOD(2-WEEKDAY($Q76),7))+27),1,IF(ISNUMBER($K76),$K76,$Y76)))</f>
        <v/>
      </c>
      <c r="AA76" s="63">
        <f>IF($T76="","",IF(AND(ISNUMBER($F76),$F76&lt;=IF($Q76=MesCiclo,InicioCiclo,$Q76+MOD(2-WEEKDAY($Q76),7))+6),1,IF(N($U76)&gt;0,AVERAGEIFS($W$5:$W$1000,$S$5:$S$1000,ROW(),$T$5:$T$1000,"Sub"),$W76)))</f>
        <v/>
      </c>
      <c r="AB76" s="63">
        <f>IF($T76="","",IF(AND(ISNUMBER($F76),$F76&lt;=IF($Q76=MesCiclo,InicioCiclo,$Q76+MOD(2-WEEKDAY($Q76),7))+13),1,IF(N($U76)&gt;0,AVERAGEIFS($X$5:$X$1000,$S$5:$S$1000,ROW(),$T$5:$T$1000,"Sub"),$X76)))</f>
        <v/>
      </c>
      <c r="AC76" s="63">
        <f>IF($T76="","",IF(AND(ISNUMBER($F76),$F76&lt;=IF($Q76=MesCiclo,InicioCiclo,$Q76+MOD(2-WEEKDAY($Q76),7))+20),1,IF(N($U76)&gt;0,AVERAGEIFS($Y$5:$Y$1000,$S$5:$S$1000,ROW(),$T$5:$T$1000,"Sub"),$Y76)))</f>
        <v/>
      </c>
      <c r="AD76" s="63">
        <f>IF($T76="","",IF(AND(ISNUMBER($F76),$F76&lt;=IF($Q76=MesCiclo,InicioCiclo,$Q76+MOD(2-WEEKDAY($Q76),7))+27),1,IF(N($U76)&gt;0,AVERAGEIFS($Z$5:$Z$1000,$S$5:$S$1000,ROW(),$T$5:$T$1000,"Sub"),$Z76)))</f>
        <v/>
      </c>
      <c r="AE76" s="63">
        <f>IF($T76&lt;&gt;"Macro","",IF(COUNTIFS($Q$5:$Q$1000,$Q76,$T$5:$T$1000,"Macro",$G$5:$G$1000,"&gt;0")=0,1/COUNTIFS($Q$5:$Q$1000,$Q76,$T$5:$T$1000,"Macro"),IF(AND(ISNUMBER($G76),N($G76)&gt;0),$G76,SUMIFS($G$5:$G$1000,$Q$5:$Q$1000,$Q76,$T$5:$T$1000,"Macro")/COUNTIFS($Q$5:$Q$1000,$Q76,$T$5:$T$1000,"Macro",$G$5:$G$1000,"&gt;0"))/(COUNTIFS($Q$5:$Q$1000,$Q76,$T$5:$T$1000,"Macro")*SUMIFS($G$5:$G$1000,$Q$5:$Q$1000,$Q76,$T$5:$T$1000,"Macro")/COUNTIFS($Q$5:$Q$1000,$Q76,$T$5:$T$1000,"Macro",$G$5:$G$1000,"&gt;0"))))</f>
        <v/>
      </c>
    </row>
    <row r="77">
      <c r="A77" s="55">
        <f>IF(NOT((COUNTA($B77:$K77)+COUNTA($O77))&gt;0),"",IF($T77="Macro",COUNTIFS($T$5:$T77,"Macro",$Q$5:$Q77,$Q77),IF(N($S77)=0,"?",COUNTIFS(INDEX($T$5:$T$1000,1):INDEX($T$5:$T$1000,$S77-4),"Macro",INDEX($Q$5:$Q$1000,1):INDEX($Q$5:$Q$1000,$S77-4),INDEX($Q$5:$Q$1000,$S77-4))&amp;"."&amp;COUNTIFS($S$5:$S77,$S77,$T$5:$T77,"Sub"))))</f>
        <v/>
      </c>
      <c r="B77" s="56" t="n"/>
      <c r="C77" s="57" t="n"/>
      <c r="D77" s="58" t="n"/>
      <c r="E77" s="58" t="n"/>
      <c r="F77" s="58" t="n"/>
      <c r="G77" s="59" t="n"/>
      <c r="H77" s="59" t="n"/>
      <c r="I77" s="59" t="n"/>
      <c r="J77" s="59" t="n"/>
      <c r="K77" s="59" t="n"/>
      <c r="L77" s="60">
        <f>IF(NOT((COUNTA($B77:$K77)+COUNTA($O77))&gt;0),"",IF(ISNUMBER($F77),1,IF(N($U77)&gt;0,AVERAGEIFS($V$5:$V$1000,$S$5:$S$1000,ROW(),$T$5:$T$1000,"Sub"),$V77)))</f>
        <v/>
      </c>
      <c r="M77" s="55">
        <f>IF($L77="","",IF($L77&gt;=1,"Completado",IF($L77&gt;0,"En curso","Pendiente")))</f>
        <v/>
      </c>
      <c r="N77" s="55">
        <f>IF(NOT((COUNTA($B77:$K77)+COUNTA($O77))&gt;0),"",IF(ISNUMBER($F77),IF(AND(ISNUMBER($E77),$F77&gt;$E77),"Cumplida con "&amp;($F77-$E77)&amp;IF($F77-$E77=1," día"," días")&amp;" de retraso","Cumplida"),IF(N($L77)&gt;=1,"Cumplida",IF(NOT(ISNUMBER($E77)),"Sin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plazo")))))))</f>
        <v/>
      </c>
      <c r="O77" s="57" t="n"/>
      <c r="P77" s="61">
        <f>IF(NOT((COUNTA($B77:$K77)+COUNTA($O77))&gt;0),"",IF((IF($C77="","Falta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",""))="","✔ OK","⚠ "&amp;LEFT(IF($C77="","Falta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",""),LEN(IF($C77="","Falta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",""))-3)))</f>
        <v/>
      </c>
      <c r="Q77" s="62">
        <f>IF(NOT((COUNTA($B77:$K77)+COUNTA($O77))&gt;0),"",IF(AND($T77="Sub",N($S77)&gt;0),IF(ISNUMBER(INDEX($D$5:$D$1000,$S77-4)),DATE(YEAR(INDEX($D$5:$D$1000,$S77-4)),MONTH(INDEX($D$5:$D$1000,$S77-4)),1),IF(ISNUMBER(INDEX($E$5:$E$1000,$S77-4)),DATE(YEAR(INDEX($E$5:$E$1000,$S77-4)),MONTH(INDEX($E$5:$E$1000,$S77-4)),1),MesCiclo)),IF(ISNUMBER($D77),DATE(YEAR($D77),MONTH($D77),1),IF(ISNUMBER($E77),DATE(YEAR($E77),MONTH($E77),1),MesCiclo))))</f>
        <v/>
      </c>
      <c r="R77" s="63">
        <f>IF(OR($Q77="",$Q77&lt;&gt;MesCiclo),"",COUNTIF($Q$5:$Q77,MesCiclo))</f>
        <v/>
      </c>
      <c r="S77" s="63">
        <f>IF($T77="","",IF($T77="Macro",ROW(),IFERROR(LOOKUP(2,1/($T$5:$T77="Macro"),ROW($T$5:$T77)),0)))</f>
        <v/>
      </c>
      <c r="T77" s="63">
        <f>IF(NOT((COUNTA($B77:$K77)+COUNTA($O77))&gt;0),"",IF($B77="Subactividad","Sub","Macro"))</f>
        <v/>
      </c>
      <c r="U77" s="63">
        <f>IF($T77="Macro",COUNTIFS($S$5:$S$1000,ROW(),$T$5:$T$1000,"Sub"),"")</f>
        <v/>
      </c>
      <c r="V77" s="63">
        <f>IF($T77="","",IF(ISNUMBER($F77),1,IFERROR(LOOKUP(2,1/($H77:$K77&lt;&gt;""),$H77:$K77),0)))</f>
        <v/>
      </c>
      <c r="W77" s="63">
        <f>IF($T77="","",IF(AND(ISNUMBER($F77),$F77&lt;=IF($Q77=MesCiclo,InicioCiclo,$Q77+MOD(2-WEEKDAY($Q77),7))+6),1,IF(ISNUMBER($H77),$H77,0)))</f>
        <v/>
      </c>
      <c r="X77" s="63">
        <f>IF($T77="","",IF(AND(ISNUMBER($F77),$F77&lt;=IF($Q77=MesCiclo,InicioCiclo,$Q77+MOD(2-WEEKDAY($Q77),7))+13),1,IF(ISNUMBER($I77),$I77,$W77)))</f>
        <v/>
      </c>
      <c r="Y77" s="63">
        <f>IF($T77="","",IF(AND(ISNUMBER($F77),$F77&lt;=IF($Q77=MesCiclo,InicioCiclo,$Q77+MOD(2-WEEKDAY($Q77),7))+20),1,IF(ISNUMBER($J77),$J77,$X77)))</f>
        <v/>
      </c>
      <c r="Z77" s="63">
        <f>IF($T77="","",IF(AND(ISNUMBER($F77),$F77&lt;=IF($Q77=MesCiclo,InicioCiclo,$Q77+MOD(2-WEEKDAY($Q77),7))+27),1,IF(ISNUMBER($K77),$K77,$Y77)))</f>
        <v/>
      </c>
      <c r="AA77" s="63">
        <f>IF($T77="","",IF(AND(ISNUMBER($F77),$F77&lt;=IF($Q77=MesCiclo,InicioCiclo,$Q77+MOD(2-WEEKDAY($Q77),7))+6),1,IF(N($U77)&gt;0,AVERAGEIFS($W$5:$W$1000,$S$5:$S$1000,ROW(),$T$5:$T$1000,"Sub"),$W77)))</f>
        <v/>
      </c>
      <c r="AB77" s="63">
        <f>IF($T77="","",IF(AND(ISNUMBER($F77),$F77&lt;=IF($Q77=MesCiclo,InicioCiclo,$Q77+MOD(2-WEEKDAY($Q77),7))+13),1,IF(N($U77)&gt;0,AVERAGEIFS($X$5:$X$1000,$S$5:$S$1000,ROW(),$T$5:$T$1000,"Sub"),$X77)))</f>
        <v/>
      </c>
      <c r="AC77" s="63">
        <f>IF($T77="","",IF(AND(ISNUMBER($F77),$F77&lt;=IF($Q77=MesCiclo,InicioCiclo,$Q77+MOD(2-WEEKDAY($Q77),7))+20),1,IF(N($U77)&gt;0,AVERAGEIFS($Y$5:$Y$1000,$S$5:$S$1000,ROW(),$T$5:$T$1000,"Sub"),$Y77)))</f>
        <v/>
      </c>
      <c r="AD77" s="63">
        <f>IF($T77="","",IF(AND(ISNUMBER($F77),$F77&lt;=IF($Q77=MesCiclo,InicioCiclo,$Q77+MOD(2-WEEKDAY($Q77),7))+27),1,IF(N($U77)&gt;0,AVERAGEIFS($Z$5:$Z$1000,$S$5:$S$1000,ROW(),$T$5:$T$1000,"Sub"),$Z77)))</f>
        <v/>
      </c>
      <c r="AE77" s="63">
        <f>IF($T77&lt;&gt;"Macro","",IF(COUNTIFS($Q$5:$Q$1000,$Q77,$T$5:$T$1000,"Macro",$G$5:$G$1000,"&gt;0")=0,1/COUNTIFS($Q$5:$Q$1000,$Q77,$T$5:$T$1000,"Macro"),IF(AND(ISNUMBER($G77),N($G77)&gt;0),$G77,SUMIFS($G$5:$G$1000,$Q$5:$Q$1000,$Q77,$T$5:$T$1000,"Macro")/COUNTIFS($Q$5:$Q$1000,$Q77,$T$5:$T$1000,"Macro",$G$5:$G$1000,"&gt;0"))/(COUNTIFS($Q$5:$Q$1000,$Q77,$T$5:$T$1000,"Macro")*SUMIFS($G$5:$G$1000,$Q$5:$Q$1000,$Q77,$T$5:$T$1000,"Macro")/COUNTIFS($Q$5:$Q$1000,$Q77,$T$5:$T$1000,"Macro",$G$5:$G$1000,"&gt;0"))))</f>
        <v/>
      </c>
    </row>
    <row r="78">
      <c r="A78" s="55">
        <f>IF(NOT((COUNTA($B78:$K78)+COUNTA($O78))&gt;0),"",IF($T78="Macro",COUNTIFS($T$5:$T78,"Macro",$Q$5:$Q78,$Q78),IF(N($S78)=0,"?",COUNTIFS(INDEX($T$5:$T$1000,1):INDEX($T$5:$T$1000,$S78-4),"Macro",INDEX($Q$5:$Q$1000,1):INDEX($Q$5:$Q$1000,$S78-4),INDEX($Q$5:$Q$1000,$S78-4))&amp;"."&amp;COUNTIFS($S$5:$S78,$S78,$T$5:$T78,"Sub"))))</f>
        <v/>
      </c>
      <c r="B78" s="56" t="n"/>
      <c r="C78" s="57" t="n"/>
      <c r="D78" s="58" t="n"/>
      <c r="E78" s="58" t="n"/>
      <c r="F78" s="58" t="n"/>
      <c r="G78" s="59" t="n"/>
      <c r="H78" s="59" t="n"/>
      <c r="I78" s="59" t="n"/>
      <c r="J78" s="59" t="n"/>
      <c r="K78" s="59" t="n"/>
      <c r="L78" s="60">
        <f>IF(NOT((COUNTA($B78:$K78)+COUNTA($O78))&gt;0),"",IF(ISNUMBER($F78),1,IF(N($U78)&gt;0,AVERAGEIFS($V$5:$V$1000,$S$5:$S$1000,ROW(),$T$5:$T$1000,"Sub"),$V78)))</f>
        <v/>
      </c>
      <c r="M78" s="55">
        <f>IF($L78="","",IF($L78&gt;=1,"Completado",IF($L78&gt;0,"En curso","Pendiente")))</f>
        <v/>
      </c>
      <c r="N78" s="55">
        <f>IF(NOT((COUNTA($B78:$K78)+COUNTA($O78))&gt;0),"",IF(ISNUMBER($F78),IF(AND(ISNUMBER($E78),$F78&gt;$E78),"Cumplida con "&amp;($F78-$E78)&amp;IF($F78-$E78=1," día"," días")&amp;" de retraso","Cumplida"),IF(N($L78)&gt;=1,"Cumplida",IF(NOT(ISNUMBER($E78)),"Sin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plazo")))))))</f>
        <v/>
      </c>
      <c r="O78" s="57" t="n"/>
      <c r="P78" s="61">
        <f>IF(NOT((COUNTA($B78:$K78)+COUNTA($O78))&gt;0),"",IF((IF($C78="","Falta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",""))="","✔ OK","⚠ "&amp;LEFT(IF($C78="","Falta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",""),LEN(IF($C78="","Falta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",""))-3)))</f>
        <v/>
      </c>
      <c r="Q78" s="62">
        <f>IF(NOT((COUNTA($B78:$K78)+COUNTA($O78))&gt;0),"",IF(AND($T78="Sub",N($S78)&gt;0),IF(ISNUMBER(INDEX($D$5:$D$1000,$S78-4)),DATE(YEAR(INDEX($D$5:$D$1000,$S78-4)),MONTH(INDEX($D$5:$D$1000,$S78-4)),1),IF(ISNUMBER(INDEX($E$5:$E$1000,$S78-4)),DATE(YEAR(INDEX($E$5:$E$1000,$S78-4)),MONTH(INDEX($E$5:$E$1000,$S78-4)),1),MesCiclo)),IF(ISNUMBER($D78),DATE(YEAR($D78),MONTH($D78),1),IF(ISNUMBER($E78),DATE(YEAR($E78),MONTH($E78),1),MesCiclo))))</f>
        <v/>
      </c>
      <c r="R78" s="63">
        <f>IF(OR($Q78="",$Q78&lt;&gt;MesCiclo),"",COUNTIF($Q$5:$Q78,MesCiclo))</f>
        <v/>
      </c>
      <c r="S78" s="63">
        <f>IF($T78="","",IF($T78="Macro",ROW(),IFERROR(LOOKUP(2,1/($T$5:$T78="Macro"),ROW($T$5:$T78)),0)))</f>
        <v/>
      </c>
      <c r="T78" s="63">
        <f>IF(NOT((COUNTA($B78:$K78)+COUNTA($O78))&gt;0),"",IF($B78="Subactividad","Sub","Macro"))</f>
        <v/>
      </c>
      <c r="U78" s="63">
        <f>IF($T78="Macro",COUNTIFS($S$5:$S$1000,ROW(),$T$5:$T$1000,"Sub"),"")</f>
        <v/>
      </c>
      <c r="V78" s="63">
        <f>IF($T78="","",IF(ISNUMBER($F78),1,IFERROR(LOOKUP(2,1/($H78:$K78&lt;&gt;""),$H78:$K78),0)))</f>
        <v/>
      </c>
      <c r="W78" s="63">
        <f>IF($T78="","",IF(AND(ISNUMBER($F78),$F78&lt;=IF($Q78=MesCiclo,InicioCiclo,$Q78+MOD(2-WEEKDAY($Q78),7))+6),1,IF(ISNUMBER($H78),$H78,0)))</f>
        <v/>
      </c>
      <c r="X78" s="63">
        <f>IF($T78="","",IF(AND(ISNUMBER($F78),$F78&lt;=IF($Q78=MesCiclo,InicioCiclo,$Q78+MOD(2-WEEKDAY($Q78),7))+13),1,IF(ISNUMBER($I78),$I78,$W78)))</f>
        <v/>
      </c>
      <c r="Y78" s="63">
        <f>IF($T78="","",IF(AND(ISNUMBER($F78),$F78&lt;=IF($Q78=MesCiclo,InicioCiclo,$Q78+MOD(2-WEEKDAY($Q78),7))+20),1,IF(ISNUMBER($J78),$J78,$X78)))</f>
        <v/>
      </c>
      <c r="Z78" s="63">
        <f>IF($T78="","",IF(AND(ISNUMBER($F78),$F78&lt;=IF($Q78=MesCiclo,InicioCiclo,$Q78+MOD(2-WEEKDAY($Q78),7))+27),1,IF(ISNUMBER($K78),$K78,$Y78)))</f>
        <v/>
      </c>
      <c r="AA78" s="63">
        <f>IF($T78="","",IF(AND(ISNUMBER($F78),$F78&lt;=IF($Q78=MesCiclo,InicioCiclo,$Q78+MOD(2-WEEKDAY($Q78),7))+6),1,IF(N($U78)&gt;0,AVERAGEIFS($W$5:$W$1000,$S$5:$S$1000,ROW(),$T$5:$T$1000,"Sub"),$W78)))</f>
        <v/>
      </c>
      <c r="AB78" s="63">
        <f>IF($T78="","",IF(AND(ISNUMBER($F78),$F78&lt;=IF($Q78=MesCiclo,InicioCiclo,$Q78+MOD(2-WEEKDAY($Q78),7))+13),1,IF(N($U78)&gt;0,AVERAGEIFS($X$5:$X$1000,$S$5:$S$1000,ROW(),$T$5:$T$1000,"Sub"),$X78)))</f>
        <v/>
      </c>
      <c r="AC78" s="63">
        <f>IF($T78="","",IF(AND(ISNUMBER($F78),$F78&lt;=IF($Q78=MesCiclo,InicioCiclo,$Q78+MOD(2-WEEKDAY($Q78),7))+20),1,IF(N($U78)&gt;0,AVERAGEIFS($Y$5:$Y$1000,$S$5:$S$1000,ROW(),$T$5:$T$1000,"Sub"),$Y78)))</f>
        <v/>
      </c>
      <c r="AD78" s="63">
        <f>IF($T78="","",IF(AND(ISNUMBER($F78),$F78&lt;=IF($Q78=MesCiclo,InicioCiclo,$Q78+MOD(2-WEEKDAY($Q78),7))+27),1,IF(N($U78)&gt;0,AVERAGEIFS($Z$5:$Z$1000,$S$5:$S$1000,ROW(),$T$5:$T$1000,"Sub"),$Z78)))</f>
        <v/>
      </c>
      <c r="AE78" s="63">
        <f>IF($T78&lt;&gt;"Macro","",IF(COUNTIFS($Q$5:$Q$1000,$Q78,$T$5:$T$1000,"Macro",$G$5:$G$1000,"&gt;0")=0,1/COUNTIFS($Q$5:$Q$1000,$Q78,$T$5:$T$1000,"Macro"),IF(AND(ISNUMBER($G78),N($G78)&gt;0),$G78,SUMIFS($G$5:$G$1000,$Q$5:$Q$1000,$Q78,$T$5:$T$1000,"Macro")/COUNTIFS($Q$5:$Q$1000,$Q78,$T$5:$T$1000,"Macro",$G$5:$G$1000,"&gt;0"))/(COUNTIFS($Q$5:$Q$1000,$Q78,$T$5:$T$1000,"Macro")*SUMIFS($G$5:$G$1000,$Q$5:$Q$1000,$Q78,$T$5:$T$1000,"Macro")/COUNTIFS($Q$5:$Q$1000,$Q78,$T$5:$T$1000,"Macro",$G$5:$G$1000,"&gt;0"))))</f>
        <v/>
      </c>
    </row>
    <row r="79">
      <c r="A79" s="55">
        <f>IF(NOT((COUNTA($B79:$K79)+COUNTA($O79))&gt;0),"",IF($T79="Macro",COUNTIFS($T$5:$T79,"Macro",$Q$5:$Q79,$Q79),IF(N($S79)=0,"?",COUNTIFS(INDEX($T$5:$T$1000,1):INDEX($T$5:$T$1000,$S79-4),"Macro",INDEX($Q$5:$Q$1000,1):INDEX($Q$5:$Q$1000,$S79-4),INDEX($Q$5:$Q$1000,$S79-4))&amp;"."&amp;COUNTIFS($S$5:$S79,$S79,$T$5:$T79,"Sub"))))</f>
        <v/>
      </c>
      <c r="B79" s="56" t="n"/>
      <c r="C79" s="57" t="n"/>
      <c r="D79" s="58" t="n"/>
      <c r="E79" s="58" t="n"/>
      <c r="F79" s="58" t="n"/>
      <c r="G79" s="59" t="n"/>
      <c r="H79" s="59" t="n"/>
      <c r="I79" s="59" t="n"/>
      <c r="J79" s="59" t="n"/>
      <c r="K79" s="59" t="n"/>
      <c r="L79" s="60">
        <f>IF(NOT((COUNTA($B79:$K79)+COUNTA($O79))&gt;0),"",IF(ISNUMBER($F79),1,IF(N($U79)&gt;0,AVERAGEIFS($V$5:$V$1000,$S$5:$S$1000,ROW(),$T$5:$T$1000,"Sub"),$V79)))</f>
        <v/>
      </c>
      <c r="M79" s="55">
        <f>IF($L79="","",IF($L79&gt;=1,"Completado",IF($L79&gt;0,"En curso","Pendiente")))</f>
        <v/>
      </c>
      <c r="N79" s="55">
        <f>IF(NOT((COUNTA($B79:$K79)+COUNTA($O79))&gt;0),"",IF(ISNUMBER($F79),IF(AND(ISNUMBER($E79),$F79&gt;$E79),"Cumplida con "&amp;($F79-$E79)&amp;IF($F79-$E79=1," día"," días")&amp;" de retraso","Cumplida"),IF(N($L79)&gt;=1,"Cumplida",IF(NOT(ISNUMBER($E79)),"Sin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plazo")))))))</f>
        <v/>
      </c>
      <c r="O79" s="57" t="n"/>
      <c r="P79" s="61">
        <f>IF(NOT((COUNTA($B79:$K79)+COUNTA($O79))&gt;0),"",IF((IF($C79="","Falta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",""))="","✔ OK","⚠ "&amp;LEFT(IF($C79="","Falta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",""),LEN(IF($C79="","Falta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",""))-3)))</f>
        <v/>
      </c>
      <c r="Q79" s="62">
        <f>IF(NOT((COUNTA($B79:$K79)+COUNTA($O79))&gt;0),"",IF(AND($T79="Sub",N($S79)&gt;0),IF(ISNUMBER(INDEX($D$5:$D$1000,$S79-4)),DATE(YEAR(INDEX($D$5:$D$1000,$S79-4)),MONTH(INDEX($D$5:$D$1000,$S79-4)),1),IF(ISNUMBER(INDEX($E$5:$E$1000,$S79-4)),DATE(YEAR(INDEX($E$5:$E$1000,$S79-4)),MONTH(INDEX($E$5:$E$1000,$S79-4)),1),MesCiclo)),IF(ISNUMBER($D79),DATE(YEAR($D79),MONTH($D79),1),IF(ISNUMBER($E79),DATE(YEAR($E79),MONTH($E79),1),MesCiclo))))</f>
        <v/>
      </c>
      <c r="R79" s="63">
        <f>IF(OR($Q79="",$Q79&lt;&gt;MesCiclo),"",COUNTIF($Q$5:$Q79,MesCiclo))</f>
        <v/>
      </c>
      <c r="S79" s="63">
        <f>IF($T79="","",IF($T79="Macro",ROW(),IFERROR(LOOKUP(2,1/($T$5:$T79="Macro"),ROW($T$5:$T79)),0)))</f>
        <v/>
      </c>
      <c r="T79" s="63">
        <f>IF(NOT((COUNTA($B79:$K79)+COUNTA($O79))&gt;0),"",IF($B79="Subactividad","Sub","Macro"))</f>
        <v/>
      </c>
      <c r="U79" s="63">
        <f>IF($T79="Macro",COUNTIFS($S$5:$S$1000,ROW(),$T$5:$T$1000,"Sub"),"")</f>
        <v/>
      </c>
      <c r="V79" s="63">
        <f>IF($T79="","",IF(ISNUMBER($F79),1,IFERROR(LOOKUP(2,1/($H79:$K79&lt;&gt;""),$H79:$K79),0)))</f>
        <v/>
      </c>
      <c r="W79" s="63">
        <f>IF($T79="","",IF(AND(ISNUMBER($F79),$F79&lt;=IF($Q79=MesCiclo,InicioCiclo,$Q79+MOD(2-WEEKDAY($Q79),7))+6),1,IF(ISNUMBER($H79),$H79,0)))</f>
        <v/>
      </c>
      <c r="X79" s="63">
        <f>IF($T79="","",IF(AND(ISNUMBER($F79),$F79&lt;=IF($Q79=MesCiclo,InicioCiclo,$Q79+MOD(2-WEEKDAY($Q79),7))+13),1,IF(ISNUMBER($I79),$I79,$W79)))</f>
        <v/>
      </c>
      <c r="Y79" s="63">
        <f>IF($T79="","",IF(AND(ISNUMBER($F79),$F79&lt;=IF($Q79=MesCiclo,InicioCiclo,$Q79+MOD(2-WEEKDAY($Q79),7))+20),1,IF(ISNUMBER($J79),$J79,$X79)))</f>
        <v/>
      </c>
      <c r="Z79" s="63">
        <f>IF($T79="","",IF(AND(ISNUMBER($F79),$F79&lt;=IF($Q79=MesCiclo,InicioCiclo,$Q79+MOD(2-WEEKDAY($Q79),7))+27),1,IF(ISNUMBER($K79),$K79,$Y79)))</f>
        <v/>
      </c>
      <c r="AA79" s="63">
        <f>IF($T79="","",IF(AND(ISNUMBER($F79),$F79&lt;=IF($Q79=MesCiclo,InicioCiclo,$Q79+MOD(2-WEEKDAY($Q79),7))+6),1,IF(N($U79)&gt;0,AVERAGEIFS($W$5:$W$1000,$S$5:$S$1000,ROW(),$T$5:$T$1000,"Sub"),$W79)))</f>
        <v/>
      </c>
      <c r="AB79" s="63">
        <f>IF($T79="","",IF(AND(ISNUMBER($F79),$F79&lt;=IF($Q79=MesCiclo,InicioCiclo,$Q79+MOD(2-WEEKDAY($Q79),7))+13),1,IF(N($U79)&gt;0,AVERAGEIFS($X$5:$X$1000,$S$5:$S$1000,ROW(),$T$5:$T$1000,"Sub"),$X79)))</f>
        <v/>
      </c>
      <c r="AC79" s="63">
        <f>IF($T79="","",IF(AND(ISNUMBER($F79),$F79&lt;=IF($Q79=MesCiclo,InicioCiclo,$Q79+MOD(2-WEEKDAY($Q79),7))+20),1,IF(N($U79)&gt;0,AVERAGEIFS($Y$5:$Y$1000,$S$5:$S$1000,ROW(),$T$5:$T$1000,"Sub"),$Y79)))</f>
        <v/>
      </c>
      <c r="AD79" s="63">
        <f>IF($T79="","",IF(AND(ISNUMBER($F79),$F79&lt;=IF($Q79=MesCiclo,InicioCiclo,$Q79+MOD(2-WEEKDAY($Q79),7))+27),1,IF(N($U79)&gt;0,AVERAGEIFS($Z$5:$Z$1000,$S$5:$S$1000,ROW(),$T$5:$T$1000,"Sub"),$Z79)))</f>
        <v/>
      </c>
      <c r="AE79" s="63">
        <f>IF($T79&lt;&gt;"Macro","",IF(COUNTIFS($Q$5:$Q$1000,$Q79,$T$5:$T$1000,"Macro",$G$5:$G$1000,"&gt;0")=0,1/COUNTIFS($Q$5:$Q$1000,$Q79,$T$5:$T$1000,"Macro"),IF(AND(ISNUMBER($G79),N($G79)&gt;0),$G79,SUMIFS($G$5:$G$1000,$Q$5:$Q$1000,$Q79,$T$5:$T$1000,"Macro")/COUNTIFS($Q$5:$Q$1000,$Q79,$T$5:$T$1000,"Macro",$G$5:$G$1000,"&gt;0"))/(COUNTIFS($Q$5:$Q$1000,$Q79,$T$5:$T$1000,"Macro")*SUMIFS($G$5:$G$1000,$Q$5:$Q$1000,$Q79,$T$5:$T$1000,"Macro")/COUNTIFS($Q$5:$Q$1000,$Q79,$T$5:$T$1000,"Macro",$G$5:$G$1000,"&gt;0"))))</f>
        <v/>
      </c>
    </row>
    <row r="80">
      <c r="A80" s="55">
        <f>IF(NOT((COUNTA($B80:$K80)+COUNTA($O80))&gt;0),"",IF($T80="Macro",COUNTIFS($T$5:$T80,"Macro",$Q$5:$Q80,$Q80),IF(N($S80)=0,"?",COUNTIFS(INDEX($T$5:$T$1000,1):INDEX($T$5:$T$1000,$S80-4),"Macro",INDEX($Q$5:$Q$1000,1):INDEX($Q$5:$Q$1000,$S80-4),INDEX($Q$5:$Q$1000,$S80-4))&amp;"."&amp;COUNTIFS($S$5:$S80,$S80,$T$5:$T80,"Sub"))))</f>
        <v/>
      </c>
      <c r="B80" s="56" t="n"/>
      <c r="C80" s="57" t="n"/>
      <c r="D80" s="58" t="n"/>
      <c r="E80" s="58" t="n"/>
      <c r="F80" s="58" t="n"/>
      <c r="G80" s="59" t="n"/>
      <c r="H80" s="59" t="n"/>
      <c r="I80" s="59" t="n"/>
      <c r="J80" s="59" t="n"/>
      <c r="K80" s="59" t="n"/>
      <c r="L80" s="60">
        <f>IF(NOT((COUNTA($B80:$K80)+COUNTA($O80))&gt;0),"",IF(ISNUMBER($F80),1,IF(N($U80)&gt;0,AVERAGEIFS($V$5:$V$1000,$S$5:$S$1000,ROW(),$T$5:$T$1000,"Sub"),$V80)))</f>
        <v/>
      </c>
      <c r="M80" s="55">
        <f>IF($L80="","",IF($L80&gt;=1,"Completado",IF($L80&gt;0,"En curso","Pendiente")))</f>
        <v/>
      </c>
      <c r="N80" s="55">
        <f>IF(NOT((COUNTA($B80:$K80)+COUNTA($O80))&gt;0),"",IF(ISNUMBER($F80),IF(AND(ISNUMBER($E80),$F80&gt;$E80),"Cumplida con "&amp;($F80-$E80)&amp;IF($F80-$E80=1," día"," días")&amp;" de retraso","Cumplida"),IF(N($L80)&gt;=1,"Cumplida",IF(NOT(ISNUMBER($E80)),"Sin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plazo")))))))</f>
        <v/>
      </c>
      <c r="O80" s="57" t="n"/>
      <c r="P80" s="61">
        <f>IF(NOT((COUNTA($B80:$K80)+COUNTA($O80))&gt;0),"",IF((IF($C80="","Falta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",""))="","✔ OK","⚠ "&amp;LEFT(IF($C80="","Falta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",""),LEN(IF($C80="","Falta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",""))-3)))</f>
        <v/>
      </c>
      <c r="Q80" s="62">
        <f>IF(NOT((COUNTA($B80:$K80)+COUNTA($O80))&gt;0),"",IF(AND($T80="Sub",N($S80)&gt;0),IF(ISNUMBER(INDEX($D$5:$D$1000,$S80-4)),DATE(YEAR(INDEX($D$5:$D$1000,$S80-4)),MONTH(INDEX($D$5:$D$1000,$S80-4)),1),IF(ISNUMBER(INDEX($E$5:$E$1000,$S80-4)),DATE(YEAR(INDEX($E$5:$E$1000,$S80-4)),MONTH(INDEX($E$5:$E$1000,$S80-4)),1),MesCiclo)),IF(ISNUMBER($D80),DATE(YEAR($D80),MONTH($D80),1),IF(ISNUMBER($E80),DATE(YEAR($E80),MONTH($E80),1),MesCiclo))))</f>
        <v/>
      </c>
      <c r="R80" s="63">
        <f>IF(OR($Q80="",$Q80&lt;&gt;MesCiclo),"",COUNTIF($Q$5:$Q80,MesCiclo))</f>
        <v/>
      </c>
      <c r="S80" s="63">
        <f>IF($T80="","",IF($T80="Macro",ROW(),IFERROR(LOOKUP(2,1/($T$5:$T80="Macro"),ROW($T$5:$T80)),0)))</f>
        <v/>
      </c>
      <c r="T80" s="63">
        <f>IF(NOT((COUNTA($B80:$K80)+COUNTA($O80))&gt;0),"",IF($B80="Subactividad","Sub","Macro"))</f>
        <v/>
      </c>
      <c r="U80" s="63">
        <f>IF($T80="Macro",COUNTIFS($S$5:$S$1000,ROW(),$T$5:$T$1000,"Sub"),"")</f>
        <v/>
      </c>
      <c r="V80" s="63">
        <f>IF($T80="","",IF(ISNUMBER($F80),1,IFERROR(LOOKUP(2,1/($H80:$K80&lt;&gt;""),$H80:$K80),0)))</f>
        <v/>
      </c>
      <c r="W80" s="63">
        <f>IF($T80="","",IF(AND(ISNUMBER($F80),$F80&lt;=IF($Q80=MesCiclo,InicioCiclo,$Q80+MOD(2-WEEKDAY($Q80),7))+6),1,IF(ISNUMBER($H80),$H80,0)))</f>
        <v/>
      </c>
      <c r="X80" s="63">
        <f>IF($T80="","",IF(AND(ISNUMBER($F80),$F80&lt;=IF($Q80=MesCiclo,InicioCiclo,$Q80+MOD(2-WEEKDAY($Q80),7))+13),1,IF(ISNUMBER($I80),$I80,$W80)))</f>
        <v/>
      </c>
      <c r="Y80" s="63">
        <f>IF($T80="","",IF(AND(ISNUMBER($F80),$F80&lt;=IF($Q80=MesCiclo,InicioCiclo,$Q80+MOD(2-WEEKDAY($Q80),7))+20),1,IF(ISNUMBER($J80),$J80,$X80)))</f>
        <v/>
      </c>
      <c r="Z80" s="63">
        <f>IF($T80="","",IF(AND(ISNUMBER($F80),$F80&lt;=IF($Q80=MesCiclo,InicioCiclo,$Q80+MOD(2-WEEKDAY($Q80),7))+27),1,IF(ISNUMBER($K80),$K80,$Y80)))</f>
        <v/>
      </c>
      <c r="AA80" s="63">
        <f>IF($T80="","",IF(AND(ISNUMBER($F80),$F80&lt;=IF($Q80=MesCiclo,InicioCiclo,$Q80+MOD(2-WEEKDAY($Q80),7))+6),1,IF(N($U80)&gt;0,AVERAGEIFS($W$5:$W$1000,$S$5:$S$1000,ROW(),$T$5:$T$1000,"Sub"),$W80)))</f>
        <v/>
      </c>
      <c r="AB80" s="63">
        <f>IF($T80="","",IF(AND(ISNUMBER($F80),$F80&lt;=IF($Q80=MesCiclo,InicioCiclo,$Q80+MOD(2-WEEKDAY($Q80),7))+13),1,IF(N($U80)&gt;0,AVERAGEIFS($X$5:$X$1000,$S$5:$S$1000,ROW(),$T$5:$T$1000,"Sub"),$X80)))</f>
        <v/>
      </c>
      <c r="AC80" s="63">
        <f>IF($T80="","",IF(AND(ISNUMBER($F80),$F80&lt;=IF($Q80=MesCiclo,InicioCiclo,$Q80+MOD(2-WEEKDAY($Q80),7))+20),1,IF(N($U80)&gt;0,AVERAGEIFS($Y$5:$Y$1000,$S$5:$S$1000,ROW(),$T$5:$T$1000,"Sub"),$Y80)))</f>
        <v/>
      </c>
      <c r="AD80" s="63">
        <f>IF($T80="","",IF(AND(ISNUMBER($F80),$F80&lt;=IF($Q80=MesCiclo,InicioCiclo,$Q80+MOD(2-WEEKDAY($Q80),7))+27),1,IF(N($U80)&gt;0,AVERAGEIFS($Z$5:$Z$1000,$S$5:$S$1000,ROW(),$T$5:$T$1000,"Sub"),$Z80)))</f>
        <v/>
      </c>
      <c r="AE80" s="63">
        <f>IF($T80&lt;&gt;"Macro","",IF(COUNTIFS($Q$5:$Q$1000,$Q80,$T$5:$T$1000,"Macro",$G$5:$G$1000,"&gt;0")=0,1/COUNTIFS($Q$5:$Q$1000,$Q80,$T$5:$T$1000,"Macro"),IF(AND(ISNUMBER($G80),N($G80)&gt;0),$G80,SUMIFS($G$5:$G$1000,$Q$5:$Q$1000,$Q80,$T$5:$T$1000,"Macro")/COUNTIFS($Q$5:$Q$1000,$Q80,$T$5:$T$1000,"Macro",$G$5:$G$1000,"&gt;0"))/(COUNTIFS($Q$5:$Q$1000,$Q80,$T$5:$T$1000,"Macro")*SUMIFS($G$5:$G$1000,$Q$5:$Q$1000,$Q80,$T$5:$T$1000,"Macro")/COUNTIFS($Q$5:$Q$1000,$Q80,$T$5:$T$1000,"Macro",$G$5:$G$1000,"&gt;0"))))</f>
        <v/>
      </c>
    </row>
    <row r="81">
      <c r="A81" s="55">
        <f>IF(NOT((COUNTA($B81:$K81)+COUNTA($O81))&gt;0),"",IF($T81="Macro",COUNTIFS($T$5:$T81,"Macro",$Q$5:$Q81,$Q81),IF(N($S81)=0,"?",COUNTIFS(INDEX($T$5:$T$1000,1):INDEX($T$5:$T$1000,$S81-4),"Macro",INDEX($Q$5:$Q$1000,1):INDEX($Q$5:$Q$1000,$S81-4),INDEX($Q$5:$Q$1000,$S81-4))&amp;"."&amp;COUNTIFS($S$5:$S81,$S81,$T$5:$T81,"Sub"))))</f>
        <v/>
      </c>
      <c r="B81" s="56" t="n"/>
      <c r="C81" s="57" t="n"/>
      <c r="D81" s="58" t="n"/>
      <c r="E81" s="58" t="n"/>
      <c r="F81" s="58" t="n"/>
      <c r="G81" s="59" t="n"/>
      <c r="H81" s="59" t="n"/>
      <c r="I81" s="59" t="n"/>
      <c r="J81" s="59" t="n"/>
      <c r="K81" s="59" t="n"/>
      <c r="L81" s="60">
        <f>IF(NOT((COUNTA($B81:$K81)+COUNTA($O81))&gt;0),"",IF(ISNUMBER($F81),1,IF(N($U81)&gt;0,AVERAGEIFS($V$5:$V$1000,$S$5:$S$1000,ROW(),$T$5:$T$1000,"Sub"),$V81)))</f>
        <v/>
      </c>
      <c r="M81" s="55">
        <f>IF($L81="","",IF($L81&gt;=1,"Completado",IF($L81&gt;0,"En curso","Pendiente")))</f>
        <v/>
      </c>
      <c r="N81" s="55">
        <f>IF(NOT((COUNTA($B81:$K81)+COUNTA($O81))&gt;0),"",IF(ISNUMBER($F81),IF(AND(ISNUMBER($E81),$F81&gt;$E81),"Cumplida con "&amp;($F81-$E81)&amp;IF($F81-$E81=1," día"," días")&amp;" de retraso","Cumplida"),IF(N($L81)&gt;=1,"Cumplida",IF(NOT(ISNUMBER($E81)),"Sin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plazo")))))))</f>
        <v/>
      </c>
      <c r="O81" s="57" t="n"/>
      <c r="P81" s="61">
        <f>IF(NOT((COUNTA($B81:$K81)+COUNTA($O81))&gt;0),"",IF((IF($C81="","Falta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",""))="","✔ OK","⚠ "&amp;LEFT(IF($C81="","Falta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",""),LEN(IF($C81="","Falta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",""))-3)))</f>
        <v/>
      </c>
      <c r="Q81" s="62">
        <f>IF(NOT((COUNTA($B81:$K81)+COUNTA($O81))&gt;0),"",IF(AND($T81="Sub",N($S81)&gt;0),IF(ISNUMBER(INDEX($D$5:$D$1000,$S81-4)),DATE(YEAR(INDEX($D$5:$D$1000,$S81-4)),MONTH(INDEX($D$5:$D$1000,$S81-4)),1),IF(ISNUMBER(INDEX($E$5:$E$1000,$S81-4)),DATE(YEAR(INDEX($E$5:$E$1000,$S81-4)),MONTH(INDEX($E$5:$E$1000,$S81-4)),1),MesCiclo)),IF(ISNUMBER($D81),DATE(YEAR($D81),MONTH($D81),1),IF(ISNUMBER($E81),DATE(YEAR($E81),MONTH($E81),1),MesCiclo))))</f>
        <v/>
      </c>
      <c r="R81" s="63">
        <f>IF(OR($Q81="",$Q81&lt;&gt;MesCiclo),"",COUNTIF($Q$5:$Q81,MesCiclo))</f>
        <v/>
      </c>
      <c r="S81" s="63">
        <f>IF($T81="","",IF($T81="Macro",ROW(),IFERROR(LOOKUP(2,1/($T$5:$T81="Macro"),ROW($T$5:$T81)),0)))</f>
        <v/>
      </c>
      <c r="T81" s="63">
        <f>IF(NOT((COUNTA($B81:$K81)+COUNTA($O81))&gt;0),"",IF($B81="Subactividad","Sub","Macro"))</f>
        <v/>
      </c>
      <c r="U81" s="63">
        <f>IF($T81="Macro",COUNTIFS($S$5:$S$1000,ROW(),$T$5:$T$1000,"Sub"),"")</f>
        <v/>
      </c>
      <c r="V81" s="63">
        <f>IF($T81="","",IF(ISNUMBER($F81),1,IFERROR(LOOKUP(2,1/($H81:$K81&lt;&gt;""),$H81:$K81),0)))</f>
        <v/>
      </c>
      <c r="W81" s="63">
        <f>IF($T81="","",IF(AND(ISNUMBER($F81),$F81&lt;=IF($Q81=MesCiclo,InicioCiclo,$Q81+MOD(2-WEEKDAY($Q81),7))+6),1,IF(ISNUMBER($H81),$H81,0)))</f>
        <v/>
      </c>
      <c r="X81" s="63">
        <f>IF($T81="","",IF(AND(ISNUMBER($F81),$F81&lt;=IF($Q81=MesCiclo,InicioCiclo,$Q81+MOD(2-WEEKDAY($Q81),7))+13),1,IF(ISNUMBER($I81),$I81,$W81)))</f>
        <v/>
      </c>
      <c r="Y81" s="63">
        <f>IF($T81="","",IF(AND(ISNUMBER($F81),$F81&lt;=IF($Q81=MesCiclo,InicioCiclo,$Q81+MOD(2-WEEKDAY($Q81),7))+20),1,IF(ISNUMBER($J81),$J81,$X81)))</f>
        <v/>
      </c>
      <c r="Z81" s="63">
        <f>IF($T81="","",IF(AND(ISNUMBER($F81),$F81&lt;=IF($Q81=MesCiclo,InicioCiclo,$Q81+MOD(2-WEEKDAY($Q81),7))+27),1,IF(ISNUMBER($K81),$K81,$Y81)))</f>
        <v/>
      </c>
      <c r="AA81" s="63">
        <f>IF($T81="","",IF(AND(ISNUMBER($F81),$F81&lt;=IF($Q81=MesCiclo,InicioCiclo,$Q81+MOD(2-WEEKDAY($Q81),7))+6),1,IF(N($U81)&gt;0,AVERAGEIFS($W$5:$W$1000,$S$5:$S$1000,ROW(),$T$5:$T$1000,"Sub"),$W81)))</f>
        <v/>
      </c>
      <c r="AB81" s="63">
        <f>IF($T81="","",IF(AND(ISNUMBER($F81),$F81&lt;=IF($Q81=MesCiclo,InicioCiclo,$Q81+MOD(2-WEEKDAY($Q81),7))+13),1,IF(N($U81)&gt;0,AVERAGEIFS($X$5:$X$1000,$S$5:$S$1000,ROW(),$T$5:$T$1000,"Sub"),$X81)))</f>
        <v/>
      </c>
      <c r="AC81" s="63">
        <f>IF($T81="","",IF(AND(ISNUMBER($F81),$F81&lt;=IF($Q81=MesCiclo,InicioCiclo,$Q81+MOD(2-WEEKDAY($Q81),7))+20),1,IF(N($U81)&gt;0,AVERAGEIFS($Y$5:$Y$1000,$S$5:$S$1000,ROW(),$T$5:$T$1000,"Sub"),$Y81)))</f>
        <v/>
      </c>
      <c r="AD81" s="63">
        <f>IF($T81="","",IF(AND(ISNUMBER($F81),$F81&lt;=IF($Q81=MesCiclo,InicioCiclo,$Q81+MOD(2-WEEKDAY($Q81),7))+27),1,IF(N($U81)&gt;0,AVERAGEIFS($Z$5:$Z$1000,$S$5:$S$1000,ROW(),$T$5:$T$1000,"Sub"),$Z81)))</f>
        <v/>
      </c>
      <c r="AE81" s="63">
        <f>IF($T81&lt;&gt;"Macro","",IF(COUNTIFS($Q$5:$Q$1000,$Q81,$T$5:$T$1000,"Macro",$G$5:$G$1000,"&gt;0")=0,1/COUNTIFS($Q$5:$Q$1000,$Q81,$T$5:$T$1000,"Macro"),IF(AND(ISNUMBER($G81),N($G81)&gt;0),$G81,SUMIFS($G$5:$G$1000,$Q$5:$Q$1000,$Q81,$T$5:$T$1000,"Macro")/COUNTIFS($Q$5:$Q$1000,$Q81,$T$5:$T$1000,"Macro",$G$5:$G$1000,"&gt;0"))/(COUNTIFS($Q$5:$Q$1000,$Q81,$T$5:$T$1000,"Macro")*SUMIFS($G$5:$G$1000,$Q$5:$Q$1000,$Q81,$T$5:$T$1000,"Macro")/COUNTIFS($Q$5:$Q$1000,$Q81,$T$5:$T$1000,"Macro",$G$5:$G$1000,"&gt;0"))))</f>
        <v/>
      </c>
    </row>
    <row r="82">
      <c r="A82" s="55">
        <f>IF(NOT((COUNTA($B82:$K82)+COUNTA($O82))&gt;0),"",IF($T82="Macro",COUNTIFS($T$5:$T82,"Macro",$Q$5:$Q82,$Q82),IF(N($S82)=0,"?",COUNTIFS(INDEX($T$5:$T$1000,1):INDEX($T$5:$T$1000,$S82-4),"Macro",INDEX($Q$5:$Q$1000,1):INDEX($Q$5:$Q$1000,$S82-4),INDEX($Q$5:$Q$1000,$S82-4))&amp;"."&amp;COUNTIFS($S$5:$S82,$S82,$T$5:$T82,"Sub"))))</f>
        <v/>
      </c>
      <c r="B82" s="56" t="n"/>
      <c r="C82" s="57" t="n"/>
      <c r="D82" s="58" t="n"/>
      <c r="E82" s="58" t="n"/>
      <c r="F82" s="58" t="n"/>
      <c r="G82" s="59" t="n"/>
      <c r="H82" s="59" t="n"/>
      <c r="I82" s="59" t="n"/>
      <c r="J82" s="59" t="n"/>
      <c r="K82" s="59" t="n"/>
      <c r="L82" s="60">
        <f>IF(NOT((COUNTA($B82:$K82)+COUNTA($O82))&gt;0),"",IF(ISNUMBER($F82),1,IF(N($U82)&gt;0,AVERAGEIFS($V$5:$V$1000,$S$5:$S$1000,ROW(),$T$5:$T$1000,"Sub"),$V82)))</f>
        <v/>
      </c>
      <c r="M82" s="55">
        <f>IF($L82="","",IF($L82&gt;=1,"Completado",IF($L82&gt;0,"En curso","Pendiente")))</f>
        <v/>
      </c>
      <c r="N82" s="55">
        <f>IF(NOT((COUNTA($B82:$K82)+COUNTA($O82))&gt;0),"",IF(ISNUMBER($F82),IF(AND(ISNUMBER($E82),$F82&gt;$E82),"Cumplida con "&amp;($F82-$E82)&amp;IF($F82-$E82=1," día"," días")&amp;" de retraso","Cumplida"),IF(N($L82)&gt;=1,"Cumplida",IF(NOT(ISNUMBER($E82)),"Sin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plazo")))))))</f>
        <v/>
      </c>
      <c r="O82" s="57" t="n"/>
      <c r="P82" s="61">
        <f>IF(NOT((COUNTA($B82:$K82)+COUNTA($O82))&gt;0),"",IF((IF($C82="","Falta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",""))="","✔ OK","⚠ "&amp;LEFT(IF($C82="","Falta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",""),LEN(IF($C82="","Falta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",""))-3)))</f>
        <v/>
      </c>
      <c r="Q82" s="62">
        <f>IF(NOT((COUNTA($B82:$K82)+COUNTA($O82))&gt;0),"",IF(AND($T82="Sub",N($S82)&gt;0),IF(ISNUMBER(INDEX($D$5:$D$1000,$S82-4)),DATE(YEAR(INDEX($D$5:$D$1000,$S82-4)),MONTH(INDEX($D$5:$D$1000,$S82-4)),1),IF(ISNUMBER(INDEX($E$5:$E$1000,$S82-4)),DATE(YEAR(INDEX($E$5:$E$1000,$S82-4)),MONTH(INDEX($E$5:$E$1000,$S82-4)),1),MesCiclo)),IF(ISNUMBER($D82),DATE(YEAR($D82),MONTH($D82),1),IF(ISNUMBER($E82),DATE(YEAR($E82),MONTH($E82),1),MesCiclo))))</f>
        <v/>
      </c>
      <c r="R82" s="63">
        <f>IF(OR($Q82="",$Q82&lt;&gt;MesCiclo),"",COUNTIF($Q$5:$Q82,MesCiclo))</f>
        <v/>
      </c>
      <c r="S82" s="63">
        <f>IF($T82="","",IF($T82="Macro",ROW(),IFERROR(LOOKUP(2,1/($T$5:$T82="Macro"),ROW($T$5:$T82)),0)))</f>
        <v/>
      </c>
      <c r="T82" s="63">
        <f>IF(NOT((COUNTA($B82:$K82)+COUNTA($O82))&gt;0),"",IF($B82="Subactividad","Sub","Macro"))</f>
        <v/>
      </c>
      <c r="U82" s="63">
        <f>IF($T82="Macro",COUNTIFS($S$5:$S$1000,ROW(),$T$5:$T$1000,"Sub"),"")</f>
        <v/>
      </c>
      <c r="V82" s="63">
        <f>IF($T82="","",IF(ISNUMBER($F82),1,IFERROR(LOOKUP(2,1/($H82:$K82&lt;&gt;""),$H82:$K82),0)))</f>
        <v/>
      </c>
      <c r="W82" s="63">
        <f>IF($T82="","",IF(AND(ISNUMBER($F82),$F82&lt;=IF($Q82=MesCiclo,InicioCiclo,$Q82+MOD(2-WEEKDAY($Q82),7))+6),1,IF(ISNUMBER($H82),$H82,0)))</f>
        <v/>
      </c>
      <c r="X82" s="63">
        <f>IF($T82="","",IF(AND(ISNUMBER($F82),$F82&lt;=IF($Q82=MesCiclo,InicioCiclo,$Q82+MOD(2-WEEKDAY($Q82),7))+13),1,IF(ISNUMBER($I82),$I82,$W82)))</f>
        <v/>
      </c>
      <c r="Y82" s="63">
        <f>IF($T82="","",IF(AND(ISNUMBER($F82),$F82&lt;=IF($Q82=MesCiclo,InicioCiclo,$Q82+MOD(2-WEEKDAY($Q82),7))+20),1,IF(ISNUMBER($J82),$J82,$X82)))</f>
        <v/>
      </c>
      <c r="Z82" s="63">
        <f>IF($T82="","",IF(AND(ISNUMBER($F82),$F82&lt;=IF($Q82=MesCiclo,InicioCiclo,$Q82+MOD(2-WEEKDAY($Q82),7))+27),1,IF(ISNUMBER($K82),$K82,$Y82)))</f>
        <v/>
      </c>
      <c r="AA82" s="63">
        <f>IF($T82="","",IF(AND(ISNUMBER($F82),$F82&lt;=IF($Q82=MesCiclo,InicioCiclo,$Q82+MOD(2-WEEKDAY($Q82),7))+6),1,IF(N($U82)&gt;0,AVERAGEIFS($W$5:$W$1000,$S$5:$S$1000,ROW(),$T$5:$T$1000,"Sub"),$W82)))</f>
        <v/>
      </c>
      <c r="AB82" s="63">
        <f>IF($T82="","",IF(AND(ISNUMBER($F82),$F82&lt;=IF($Q82=MesCiclo,InicioCiclo,$Q82+MOD(2-WEEKDAY($Q82),7))+13),1,IF(N($U82)&gt;0,AVERAGEIFS($X$5:$X$1000,$S$5:$S$1000,ROW(),$T$5:$T$1000,"Sub"),$X82)))</f>
        <v/>
      </c>
      <c r="AC82" s="63">
        <f>IF($T82="","",IF(AND(ISNUMBER($F82),$F82&lt;=IF($Q82=MesCiclo,InicioCiclo,$Q82+MOD(2-WEEKDAY($Q82),7))+20),1,IF(N($U82)&gt;0,AVERAGEIFS($Y$5:$Y$1000,$S$5:$S$1000,ROW(),$T$5:$T$1000,"Sub"),$Y82)))</f>
        <v/>
      </c>
      <c r="AD82" s="63">
        <f>IF($T82="","",IF(AND(ISNUMBER($F82),$F82&lt;=IF($Q82=MesCiclo,InicioCiclo,$Q82+MOD(2-WEEKDAY($Q82),7))+27),1,IF(N($U82)&gt;0,AVERAGEIFS($Z$5:$Z$1000,$S$5:$S$1000,ROW(),$T$5:$T$1000,"Sub"),$Z82)))</f>
        <v/>
      </c>
      <c r="AE82" s="63">
        <f>IF($T82&lt;&gt;"Macro","",IF(COUNTIFS($Q$5:$Q$1000,$Q82,$T$5:$T$1000,"Macro",$G$5:$G$1000,"&gt;0")=0,1/COUNTIFS($Q$5:$Q$1000,$Q82,$T$5:$T$1000,"Macro"),IF(AND(ISNUMBER($G82),N($G82)&gt;0),$G82,SUMIFS($G$5:$G$1000,$Q$5:$Q$1000,$Q82,$T$5:$T$1000,"Macro")/COUNTIFS($Q$5:$Q$1000,$Q82,$T$5:$T$1000,"Macro",$G$5:$G$1000,"&gt;0"))/(COUNTIFS($Q$5:$Q$1000,$Q82,$T$5:$T$1000,"Macro")*SUMIFS($G$5:$G$1000,$Q$5:$Q$1000,$Q82,$T$5:$T$1000,"Macro")/COUNTIFS($Q$5:$Q$1000,$Q82,$T$5:$T$1000,"Macro",$G$5:$G$1000,"&gt;0"))))</f>
        <v/>
      </c>
    </row>
    <row r="83">
      <c r="A83" s="55">
        <f>IF(NOT((COUNTA($B83:$K83)+COUNTA($O83))&gt;0),"",IF($T83="Macro",COUNTIFS($T$5:$T83,"Macro",$Q$5:$Q83,$Q83),IF(N($S83)=0,"?",COUNTIFS(INDEX($T$5:$T$1000,1):INDEX($T$5:$T$1000,$S83-4),"Macro",INDEX($Q$5:$Q$1000,1):INDEX($Q$5:$Q$1000,$S83-4),INDEX($Q$5:$Q$1000,$S83-4))&amp;"."&amp;COUNTIFS($S$5:$S83,$S83,$T$5:$T83,"Sub"))))</f>
        <v/>
      </c>
      <c r="B83" s="56" t="n"/>
      <c r="C83" s="57" t="n"/>
      <c r="D83" s="58" t="n"/>
      <c r="E83" s="58" t="n"/>
      <c r="F83" s="58" t="n"/>
      <c r="G83" s="59" t="n"/>
      <c r="H83" s="59" t="n"/>
      <c r="I83" s="59" t="n"/>
      <c r="J83" s="59" t="n"/>
      <c r="K83" s="59" t="n"/>
      <c r="L83" s="60">
        <f>IF(NOT((COUNTA($B83:$K83)+COUNTA($O83))&gt;0),"",IF(ISNUMBER($F83),1,IF(N($U83)&gt;0,AVERAGEIFS($V$5:$V$1000,$S$5:$S$1000,ROW(),$T$5:$T$1000,"Sub"),$V83)))</f>
        <v/>
      </c>
      <c r="M83" s="55">
        <f>IF($L83="","",IF($L83&gt;=1,"Completado",IF($L83&gt;0,"En curso","Pendiente")))</f>
        <v/>
      </c>
      <c r="N83" s="55">
        <f>IF(NOT((COUNTA($B83:$K83)+COUNTA($O83))&gt;0),"",IF(ISNUMBER($F83),IF(AND(ISNUMBER($E83),$F83&gt;$E83),"Cumplida con "&amp;($F83-$E83)&amp;IF($F83-$E83=1," día"," días")&amp;" de retraso","Cumplida"),IF(N($L83)&gt;=1,"Cumplida",IF(NOT(ISNUMBER($E83)),"Sin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plazo")))))))</f>
        <v/>
      </c>
      <c r="O83" s="57" t="n"/>
      <c r="P83" s="61">
        <f>IF(NOT((COUNTA($B83:$K83)+COUNTA($O83))&gt;0),"",IF((IF($C83="","Falta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",""))="","✔ OK","⚠ "&amp;LEFT(IF($C83="","Falta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",""),LEN(IF($C83="","Falta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",""))-3)))</f>
        <v/>
      </c>
      <c r="Q83" s="62">
        <f>IF(NOT((COUNTA($B83:$K83)+COUNTA($O83))&gt;0),"",IF(AND($T83="Sub",N($S83)&gt;0),IF(ISNUMBER(INDEX($D$5:$D$1000,$S83-4)),DATE(YEAR(INDEX($D$5:$D$1000,$S83-4)),MONTH(INDEX($D$5:$D$1000,$S83-4)),1),IF(ISNUMBER(INDEX($E$5:$E$1000,$S83-4)),DATE(YEAR(INDEX($E$5:$E$1000,$S83-4)),MONTH(INDEX($E$5:$E$1000,$S83-4)),1),MesCiclo)),IF(ISNUMBER($D83),DATE(YEAR($D83),MONTH($D83),1),IF(ISNUMBER($E83),DATE(YEAR($E83),MONTH($E83),1),MesCiclo))))</f>
        <v/>
      </c>
      <c r="R83" s="63">
        <f>IF(OR($Q83="",$Q83&lt;&gt;MesCiclo),"",COUNTIF($Q$5:$Q83,MesCiclo))</f>
        <v/>
      </c>
      <c r="S83" s="63">
        <f>IF($T83="","",IF($T83="Macro",ROW(),IFERROR(LOOKUP(2,1/($T$5:$T83="Macro"),ROW($T$5:$T83)),0)))</f>
        <v/>
      </c>
      <c r="T83" s="63">
        <f>IF(NOT((COUNTA($B83:$K83)+COUNTA($O83))&gt;0),"",IF($B83="Subactividad","Sub","Macro"))</f>
        <v/>
      </c>
      <c r="U83" s="63">
        <f>IF($T83="Macro",COUNTIFS($S$5:$S$1000,ROW(),$T$5:$T$1000,"Sub"),"")</f>
        <v/>
      </c>
      <c r="V83" s="63">
        <f>IF($T83="","",IF(ISNUMBER($F83),1,IFERROR(LOOKUP(2,1/($H83:$K83&lt;&gt;""),$H83:$K83),0)))</f>
        <v/>
      </c>
      <c r="W83" s="63">
        <f>IF($T83="","",IF(AND(ISNUMBER($F83),$F83&lt;=IF($Q83=MesCiclo,InicioCiclo,$Q83+MOD(2-WEEKDAY($Q83),7))+6),1,IF(ISNUMBER($H83),$H83,0)))</f>
        <v/>
      </c>
      <c r="X83" s="63">
        <f>IF($T83="","",IF(AND(ISNUMBER($F83),$F83&lt;=IF($Q83=MesCiclo,InicioCiclo,$Q83+MOD(2-WEEKDAY($Q83),7))+13),1,IF(ISNUMBER($I83),$I83,$W83)))</f>
        <v/>
      </c>
      <c r="Y83" s="63">
        <f>IF($T83="","",IF(AND(ISNUMBER($F83),$F83&lt;=IF($Q83=MesCiclo,InicioCiclo,$Q83+MOD(2-WEEKDAY($Q83),7))+20),1,IF(ISNUMBER($J83),$J83,$X83)))</f>
        <v/>
      </c>
      <c r="Z83" s="63">
        <f>IF($T83="","",IF(AND(ISNUMBER($F83),$F83&lt;=IF($Q83=MesCiclo,InicioCiclo,$Q83+MOD(2-WEEKDAY($Q83),7))+27),1,IF(ISNUMBER($K83),$K83,$Y83)))</f>
        <v/>
      </c>
      <c r="AA83" s="63">
        <f>IF($T83="","",IF(AND(ISNUMBER($F83),$F83&lt;=IF($Q83=MesCiclo,InicioCiclo,$Q83+MOD(2-WEEKDAY($Q83),7))+6),1,IF(N($U83)&gt;0,AVERAGEIFS($W$5:$W$1000,$S$5:$S$1000,ROW(),$T$5:$T$1000,"Sub"),$W83)))</f>
        <v/>
      </c>
      <c r="AB83" s="63">
        <f>IF($T83="","",IF(AND(ISNUMBER($F83),$F83&lt;=IF($Q83=MesCiclo,InicioCiclo,$Q83+MOD(2-WEEKDAY($Q83),7))+13),1,IF(N($U83)&gt;0,AVERAGEIFS($X$5:$X$1000,$S$5:$S$1000,ROW(),$T$5:$T$1000,"Sub"),$X83)))</f>
        <v/>
      </c>
      <c r="AC83" s="63">
        <f>IF($T83="","",IF(AND(ISNUMBER($F83),$F83&lt;=IF($Q83=MesCiclo,InicioCiclo,$Q83+MOD(2-WEEKDAY($Q83),7))+20),1,IF(N($U83)&gt;0,AVERAGEIFS($Y$5:$Y$1000,$S$5:$S$1000,ROW(),$T$5:$T$1000,"Sub"),$Y83)))</f>
        <v/>
      </c>
      <c r="AD83" s="63">
        <f>IF($T83="","",IF(AND(ISNUMBER($F83),$F83&lt;=IF($Q83=MesCiclo,InicioCiclo,$Q83+MOD(2-WEEKDAY($Q83),7))+27),1,IF(N($U83)&gt;0,AVERAGEIFS($Z$5:$Z$1000,$S$5:$S$1000,ROW(),$T$5:$T$1000,"Sub"),$Z83)))</f>
        <v/>
      </c>
      <c r="AE83" s="63">
        <f>IF($T83&lt;&gt;"Macro","",IF(COUNTIFS($Q$5:$Q$1000,$Q83,$T$5:$T$1000,"Macro",$G$5:$G$1000,"&gt;0")=0,1/COUNTIFS($Q$5:$Q$1000,$Q83,$T$5:$T$1000,"Macro"),IF(AND(ISNUMBER($G83),N($G83)&gt;0),$G83,SUMIFS($G$5:$G$1000,$Q$5:$Q$1000,$Q83,$T$5:$T$1000,"Macro")/COUNTIFS($Q$5:$Q$1000,$Q83,$T$5:$T$1000,"Macro",$G$5:$G$1000,"&gt;0"))/(COUNTIFS($Q$5:$Q$1000,$Q83,$T$5:$T$1000,"Macro")*SUMIFS($G$5:$G$1000,$Q$5:$Q$1000,$Q83,$T$5:$T$1000,"Macro")/COUNTIFS($Q$5:$Q$1000,$Q83,$T$5:$T$1000,"Macro",$G$5:$G$1000,"&gt;0"))))</f>
        <v/>
      </c>
    </row>
    <row r="84">
      <c r="A84" s="55">
        <f>IF(NOT((COUNTA($B84:$K84)+COUNTA($O84))&gt;0),"",IF($T84="Macro",COUNTIFS($T$5:$T84,"Macro",$Q$5:$Q84,$Q84),IF(N($S84)=0,"?",COUNTIFS(INDEX($T$5:$T$1000,1):INDEX($T$5:$T$1000,$S84-4),"Macro",INDEX($Q$5:$Q$1000,1):INDEX($Q$5:$Q$1000,$S84-4),INDEX($Q$5:$Q$1000,$S84-4))&amp;"."&amp;COUNTIFS($S$5:$S84,$S84,$T$5:$T84,"Sub"))))</f>
        <v/>
      </c>
      <c r="B84" s="56" t="n"/>
      <c r="C84" s="57" t="n"/>
      <c r="D84" s="58" t="n"/>
      <c r="E84" s="58" t="n"/>
      <c r="F84" s="58" t="n"/>
      <c r="G84" s="59" t="n"/>
      <c r="H84" s="59" t="n"/>
      <c r="I84" s="59" t="n"/>
      <c r="J84" s="59" t="n"/>
      <c r="K84" s="59" t="n"/>
      <c r="L84" s="60">
        <f>IF(NOT((COUNTA($B84:$K84)+COUNTA($O84))&gt;0),"",IF(ISNUMBER($F84),1,IF(N($U84)&gt;0,AVERAGEIFS($V$5:$V$1000,$S$5:$S$1000,ROW(),$T$5:$T$1000,"Sub"),$V84)))</f>
        <v/>
      </c>
      <c r="M84" s="55">
        <f>IF($L84="","",IF($L84&gt;=1,"Completado",IF($L84&gt;0,"En curso","Pendiente")))</f>
        <v/>
      </c>
      <c r="N84" s="55">
        <f>IF(NOT((COUNTA($B84:$K84)+COUNTA($O84))&gt;0),"",IF(ISNUMBER($F84),IF(AND(ISNUMBER($E84),$F84&gt;$E84),"Cumplida con "&amp;($F84-$E84)&amp;IF($F84-$E84=1," día"," días")&amp;" de retraso","Cumplida"),IF(N($L84)&gt;=1,"Cumplida",IF(NOT(ISNUMBER($E84)),"Sin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plazo")))))))</f>
        <v/>
      </c>
      <c r="O84" s="57" t="n"/>
      <c r="P84" s="61">
        <f>IF(NOT((COUNTA($B84:$K84)+COUNTA($O84))&gt;0),"",IF((IF($C84="","Falta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",""))="","✔ OK","⚠ "&amp;LEFT(IF($C84="","Falta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",""),LEN(IF($C84="","Falta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",""))-3)))</f>
        <v/>
      </c>
      <c r="Q84" s="62">
        <f>IF(NOT((COUNTA($B84:$K84)+COUNTA($O84))&gt;0),"",IF(AND($T84="Sub",N($S84)&gt;0),IF(ISNUMBER(INDEX($D$5:$D$1000,$S84-4)),DATE(YEAR(INDEX($D$5:$D$1000,$S84-4)),MONTH(INDEX($D$5:$D$1000,$S84-4)),1),IF(ISNUMBER(INDEX($E$5:$E$1000,$S84-4)),DATE(YEAR(INDEX($E$5:$E$1000,$S84-4)),MONTH(INDEX($E$5:$E$1000,$S84-4)),1),MesCiclo)),IF(ISNUMBER($D84),DATE(YEAR($D84),MONTH($D84),1),IF(ISNUMBER($E84),DATE(YEAR($E84),MONTH($E84),1),MesCiclo))))</f>
        <v/>
      </c>
      <c r="R84" s="63">
        <f>IF(OR($Q84="",$Q84&lt;&gt;MesCiclo),"",COUNTIF($Q$5:$Q84,MesCiclo))</f>
        <v/>
      </c>
      <c r="S84" s="63">
        <f>IF($T84="","",IF($T84="Macro",ROW(),IFERROR(LOOKUP(2,1/($T$5:$T84="Macro"),ROW($T$5:$T84)),0)))</f>
        <v/>
      </c>
      <c r="T84" s="63">
        <f>IF(NOT((COUNTA($B84:$K84)+COUNTA($O84))&gt;0),"",IF($B84="Subactividad","Sub","Macro"))</f>
        <v/>
      </c>
      <c r="U84" s="63">
        <f>IF($T84="Macro",COUNTIFS($S$5:$S$1000,ROW(),$T$5:$T$1000,"Sub"),"")</f>
        <v/>
      </c>
      <c r="V84" s="63">
        <f>IF($T84="","",IF(ISNUMBER($F84),1,IFERROR(LOOKUP(2,1/($H84:$K84&lt;&gt;""),$H84:$K84),0)))</f>
        <v/>
      </c>
      <c r="W84" s="63">
        <f>IF($T84="","",IF(AND(ISNUMBER($F84),$F84&lt;=IF($Q84=MesCiclo,InicioCiclo,$Q84+MOD(2-WEEKDAY($Q84),7))+6),1,IF(ISNUMBER($H84),$H84,0)))</f>
        <v/>
      </c>
      <c r="X84" s="63">
        <f>IF($T84="","",IF(AND(ISNUMBER($F84),$F84&lt;=IF($Q84=MesCiclo,InicioCiclo,$Q84+MOD(2-WEEKDAY($Q84),7))+13),1,IF(ISNUMBER($I84),$I84,$W84)))</f>
        <v/>
      </c>
      <c r="Y84" s="63">
        <f>IF($T84="","",IF(AND(ISNUMBER($F84),$F84&lt;=IF($Q84=MesCiclo,InicioCiclo,$Q84+MOD(2-WEEKDAY($Q84),7))+20),1,IF(ISNUMBER($J84),$J84,$X84)))</f>
        <v/>
      </c>
      <c r="Z84" s="63">
        <f>IF($T84="","",IF(AND(ISNUMBER($F84),$F84&lt;=IF($Q84=MesCiclo,InicioCiclo,$Q84+MOD(2-WEEKDAY($Q84),7))+27),1,IF(ISNUMBER($K84),$K84,$Y84)))</f>
        <v/>
      </c>
      <c r="AA84" s="63">
        <f>IF($T84="","",IF(AND(ISNUMBER($F84),$F84&lt;=IF($Q84=MesCiclo,InicioCiclo,$Q84+MOD(2-WEEKDAY($Q84),7))+6),1,IF(N($U84)&gt;0,AVERAGEIFS($W$5:$W$1000,$S$5:$S$1000,ROW(),$T$5:$T$1000,"Sub"),$W84)))</f>
        <v/>
      </c>
      <c r="AB84" s="63">
        <f>IF($T84="","",IF(AND(ISNUMBER($F84),$F84&lt;=IF($Q84=MesCiclo,InicioCiclo,$Q84+MOD(2-WEEKDAY($Q84),7))+13),1,IF(N($U84)&gt;0,AVERAGEIFS($X$5:$X$1000,$S$5:$S$1000,ROW(),$T$5:$T$1000,"Sub"),$X84)))</f>
        <v/>
      </c>
      <c r="AC84" s="63">
        <f>IF($T84="","",IF(AND(ISNUMBER($F84),$F84&lt;=IF($Q84=MesCiclo,InicioCiclo,$Q84+MOD(2-WEEKDAY($Q84),7))+20),1,IF(N($U84)&gt;0,AVERAGEIFS($Y$5:$Y$1000,$S$5:$S$1000,ROW(),$T$5:$T$1000,"Sub"),$Y84)))</f>
        <v/>
      </c>
      <c r="AD84" s="63">
        <f>IF($T84="","",IF(AND(ISNUMBER($F84),$F84&lt;=IF($Q84=MesCiclo,InicioCiclo,$Q84+MOD(2-WEEKDAY($Q84),7))+27),1,IF(N($U84)&gt;0,AVERAGEIFS($Z$5:$Z$1000,$S$5:$S$1000,ROW(),$T$5:$T$1000,"Sub"),$Z84)))</f>
        <v/>
      </c>
      <c r="AE84" s="63">
        <f>IF($T84&lt;&gt;"Macro","",IF(COUNTIFS($Q$5:$Q$1000,$Q84,$T$5:$T$1000,"Macro",$G$5:$G$1000,"&gt;0")=0,1/COUNTIFS($Q$5:$Q$1000,$Q84,$T$5:$T$1000,"Macro"),IF(AND(ISNUMBER($G84),N($G84)&gt;0),$G84,SUMIFS($G$5:$G$1000,$Q$5:$Q$1000,$Q84,$T$5:$T$1000,"Macro")/COUNTIFS($Q$5:$Q$1000,$Q84,$T$5:$T$1000,"Macro",$G$5:$G$1000,"&gt;0"))/(COUNTIFS($Q$5:$Q$1000,$Q84,$T$5:$T$1000,"Macro")*SUMIFS($G$5:$G$1000,$Q$5:$Q$1000,$Q84,$T$5:$T$1000,"Macro")/COUNTIFS($Q$5:$Q$1000,$Q84,$T$5:$T$1000,"Macro",$G$5:$G$1000,"&gt;0"))))</f>
        <v/>
      </c>
    </row>
    <row r="85">
      <c r="A85" s="55">
        <f>IF(NOT((COUNTA($B85:$K85)+COUNTA($O85))&gt;0),"",IF($T85="Macro",COUNTIFS($T$5:$T85,"Macro",$Q$5:$Q85,$Q85),IF(N($S85)=0,"?",COUNTIFS(INDEX($T$5:$T$1000,1):INDEX($T$5:$T$1000,$S85-4),"Macro",INDEX($Q$5:$Q$1000,1):INDEX($Q$5:$Q$1000,$S85-4),INDEX($Q$5:$Q$1000,$S85-4))&amp;"."&amp;COUNTIFS($S$5:$S85,$S85,$T$5:$T85,"Sub"))))</f>
        <v/>
      </c>
      <c r="B85" s="56" t="n"/>
      <c r="C85" s="57" t="n"/>
      <c r="D85" s="58" t="n"/>
      <c r="E85" s="58" t="n"/>
      <c r="F85" s="58" t="n"/>
      <c r="G85" s="59" t="n"/>
      <c r="H85" s="59" t="n"/>
      <c r="I85" s="59" t="n"/>
      <c r="J85" s="59" t="n"/>
      <c r="K85" s="59" t="n"/>
      <c r="L85" s="60">
        <f>IF(NOT((COUNTA($B85:$K85)+COUNTA($O85))&gt;0),"",IF(ISNUMBER($F85),1,IF(N($U85)&gt;0,AVERAGEIFS($V$5:$V$1000,$S$5:$S$1000,ROW(),$T$5:$T$1000,"Sub"),$V85)))</f>
        <v/>
      </c>
      <c r="M85" s="55">
        <f>IF($L85="","",IF($L85&gt;=1,"Completado",IF($L85&gt;0,"En curso","Pendiente")))</f>
        <v/>
      </c>
      <c r="N85" s="55">
        <f>IF(NOT((COUNTA($B85:$K85)+COUNTA($O85))&gt;0),"",IF(ISNUMBER($F85),IF(AND(ISNUMBER($E85),$F85&gt;$E85),"Cumplida con "&amp;($F85-$E85)&amp;IF($F85-$E85=1," día"," días")&amp;" de retraso","Cumplida"),IF(N($L85)&gt;=1,"Cumplida",IF(NOT(ISNUMBER($E85)),"Sin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plazo")))))))</f>
        <v/>
      </c>
      <c r="O85" s="57" t="n"/>
      <c r="P85" s="61">
        <f>IF(NOT((COUNTA($B85:$K85)+COUNTA($O85))&gt;0),"",IF((IF($C85="","Falta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",""))="","✔ OK","⚠ "&amp;LEFT(IF($C85="","Falta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",""),LEN(IF($C85="","Falta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",""))-3)))</f>
        <v/>
      </c>
      <c r="Q85" s="62">
        <f>IF(NOT((COUNTA($B85:$K85)+COUNTA($O85))&gt;0),"",IF(AND($T85="Sub",N($S85)&gt;0),IF(ISNUMBER(INDEX($D$5:$D$1000,$S85-4)),DATE(YEAR(INDEX($D$5:$D$1000,$S85-4)),MONTH(INDEX($D$5:$D$1000,$S85-4)),1),IF(ISNUMBER(INDEX($E$5:$E$1000,$S85-4)),DATE(YEAR(INDEX($E$5:$E$1000,$S85-4)),MONTH(INDEX($E$5:$E$1000,$S85-4)),1),MesCiclo)),IF(ISNUMBER($D85),DATE(YEAR($D85),MONTH($D85),1),IF(ISNUMBER($E85),DATE(YEAR($E85),MONTH($E85),1),MesCiclo))))</f>
        <v/>
      </c>
      <c r="R85" s="63">
        <f>IF(OR($Q85="",$Q85&lt;&gt;MesCiclo),"",COUNTIF($Q$5:$Q85,MesCiclo))</f>
        <v/>
      </c>
      <c r="S85" s="63">
        <f>IF($T85="","",IF($T85="Macro",ROW(),IFERROR(LOOKUP(2,1/($T$5:$T85="Macro"),ROW($T$5:$T85)),0)))</f>
        <v/>
      </c>
      <c r="T85" s="63">
        <f>IF(NOT((COUNTA($B85:$K85)+COUNTA($O85))&gt;0),"",IF($B85="Subactividad","Sub","Macro"))</f>
        <v/>
      </c>
      <c r="U85" s="63">
        <f>IF($T85="Macro",COUNTIFS($S$5:$S$1000,ROW(),$T$5:$T$1000,"Sub"),"")</f>
        <v/>
      </c>
      <c r="V85" s="63">
        <f>IF($T85="","",IF(ISNUMBER($F85),1,IFERROR(LOOKUP(2,1/($H85:$K85&lt;&gt;""),$H85:$K85),0)))</f>
        <v/>
      </c>
      <c r="W85" s="63">
        <f>IF($T85="","",IF(AND(ISNUMBER($F85),$F85&lt;=IF($Q85=MesCiclo,InicioCiclo,$Q85+MOD(2-WEEKDAY($Q85),7))+6),1,IF(ISNUMBER($H85),$H85,0)))</f>
        <v/>
      </c>
      <c r="X85" s="63">
        <f>IF($T85="","",IF(AND(ISNUMBER($F85),$F85&lt;=IF($Q85=MesCiclo,InicioCiclo,$Q85+MOD(2-WEEKDAY($Q85),7))+13),1,IF(ISNUMBER($I85),$I85,$W85)))</f>
        <v/>
      </c>
      <c r="Y85" s="63">
        <f>IF($T85="","",IF(AND(ISNUMBER($F85),$F85&lt;=IF($Q85=MesCiclo,InicioCiclo,$Q85+MOD(2-WEEKDAY($Q85),7))+20),1,IF(ISNUMBER($J85),$J85,$X85)))</f>
        <v/>
      </c>
      <c r="Z85" s="63">
        <f>IF($T85="","",IF(AND(ISNUMBER($F85),$F85&lt;=IF($Q85=MesCiclo,InicioCiclo,$Q85+MOD(2-WEEKDAY($Q85),7))+27),1,IF(ISNUMBER($K85),$K85,$Y85)))</f>
        <v/>
      </c>
      <c r="AA85" s="63">
        <f>IF($T85="","",IF(AND(ISNUMBER($F85),$F85&lt;=IF($Q85=MesCiclo,InicioCiclo,$Q85+MOD(2-WEEKDAY($Q85),7))+6),1,IF(N($U85)&gt;0,AVERAGEIFS($W$5:$W$1000,$S$5:$S$1000,ROW(),$T$5:$T$1000,"Sub"),$W85)))</f>
        <v/>
      </c>
      <c r="AB85" s="63">
        <f>IF($T85="","",IF(AND(ISNUMBER($F85),$F85&lt;=IF($Q85=MesCiclo,InicioCiclo,$Q85+MOD(2-WEEKDAY($Q85),7))+13),1,IF(N($U85)&gt;0,AVERAGEIFS($X$5:$X$1000,$S$5:$S$1000,ROW(),$T$5:$T$1000,"Sub"),$X85)))</f>
        <v/>
      </c>
      <c r="AC85" s="63">
        <f>IF($T85="","",IF(AND(ISNUMBER($F85),$F85&lt;=IF($Q85=MesCiclo,InicioCiclo,$Q85+MOD(2-WEEKDAY($Q85),7))+20),1,IF(N($U85)&gt;0,AVERAGEIFS($Y$5:$Y$1000,$S$5:$S$1000,ROW(),$T$5:$T$1000,"Sub"),$Y85)))</f>
        <v/>
      </c>
      <c r="AD85" s="63">
        <f>IF($T85="","",IF(AND(ISNUMBER($F85),$F85&lt;=IF($Q85=MesCiclo,InicioCiclo,$Q85+MOD(2-WEEKDAY($Q85),7))+27),1,IF(N($U85)&gt;0,AVERAGEIFS($Z$5:$Z$1000,$S$5:$S$1000,ROW(),$T$5:$T$1000,"Sub"),$Z85)))</f>
        <v/>
      </c>
      <c r="AE85" s="63">
        <f>IF($T85&lt;&gt;"Macro","",IF(COUNTIFS($Q$5:$Q$1000,$Q85,$T$5:$T$1000,"Macro",$G$5:$G$1000,"&gt;0")=0,1/COUNTIFS($Q$5:$Q$1000,$Q85,$T$5:$T$1000,"Macro"),IF(AND(ISNUMBER($G85),N($G85)&gt;0),$G85,SUMIFS($G$5:$G$1000,$Q$5:$Q$1000,$Q85,$T$5:$T$1000,"Macro")/COUNTIFS($Q$5:$Q$1000,$Q85,$T$5:$T$1000,"Macro",$G$5:$G$1000,"&gt;0"))/(COUNTIFS($Q$5:$Q$1000,$Q85,$T$5:$T$1000,"Macro")*SUMIFS($G$5:$G$1000,$Q$5:$Q$1000,$Q85,$T$5:$T$1000,"Macro")/COUNTIFS($Q$5:$Q$1000,$Q85,$T$5:$T$1000,"Macro",$G$5:$G$1000,"&gt;0"))))</f>
        <v/>
      </c>
    </row>
    <row r="86">
      <c r="A86" s="55">
        <f>IF(NOT((COUNTA($B86:$K86)+COUNTA($O86))&gt;0),"",IF($T86="Macro",COUNTIFS($T$5:$T86,"Macro",$Q$5:$Q86,$Q86),IF(N($S86)=0,"?",COUNTIFS(INDEX($T$5:$T$1000,1):INDEX($T$5:$T$1000,$S86-4),"Macro",INDEX($Q$5:$Q$1000,1):INDEX($Q$5:$Q$1000,$S86-4),INDEX($Q$5:$Q$1000,$S86-4))&amp;"."&amp;COUNTIFS($S$5:$S86,$S86,$T$5:$T86,"Sub"))))</f>
        <v/>
      </c>
      <c r="B86" s="56" t="n"/>
      <c r="C86" s="57" t="n"/>
      <c r="D86" s="58" t="n"/>
      <c r="E86" s="58" t="n"/>
      <c r="F86" s="58" t="n"/>
      <c r="G86" s="59" t="n"/>
      <c r="H86" s="59" t="n"/>
      <c r="I86" s="59" t="n"/>
      <c r="J86" s="59" t="n"/>
      <c r="K86" s="59" t="n"/>
      <c r="L86" s="60">
        <f>IF(NOT((COUNTA($B86:$K86)+COUNTA($O86))&gt;0),"",IF(ISNUMBER($F86),1,IF(N($U86)&gt;0,AVERAGEIFS($V$5:$V$1000,$S$5:$S$1000,ROW(),$T$5:$T$1000,"Sub"),$V86)))</f>
        <v/>
      </c>
      <c r="M86" s="55">
        <f>IF($L86="","",IF($L86&gt;=1,"Completado",IF($L86&gt;0,"En curso","Pendiente")))</f>
        <v/>
      </c>
      <c r="N86" s="55">
        <f>IF(NOT((COUNTA($B86:$K86)+COUNTA($O86))&gt;0),"",IF(ISNUMBER($F86),IF(AND(ISNUMBER($E86),$F86&gt;$E86),"Cumplida con "&amp;($F86-$E86)&amp;IF($F86-$E86=1," día"," días")&amp;" de retraso","Cumplida"),IF(N($L86)&gt;=1,"Cumplida",IF(NOT(ISNUMBER($E86)),"Sin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plazo")))))))</f>
        <v/>
      </c>
      <c r="O86" s="57" t="n"/>
      <c r="P86" s="61">
        <f>IF(NOT((COUNTA($B86:$K86)+COUNTA($O86))&gt;0),"",IF((IF($C86="","Falta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",""))="","✔ OK","⚠ "&amp;LEFT(IF($C86="","Falta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",""),LEN(IF($C86="","Falta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",""))-3)))</f>
        <v/>
      </c>
      <c r="Q86" s="62">
        <f>IF(NOT((COUNTA($B86:$K86)+COUNTA($O86))&gt;0),"",IF(AND($T86="Sub",N($S86)&gt;0),IF(ISNUMBER(INDEX($D$5:$D$1000,$S86-4)),DATE(YEAR(INDEX($D$5:$D$1000,$S86-4)),MONTH(INDEX($D$5:$D$1000,$S86-4)),1),IF(ISNUMBER(INDEX($E$5:$E$1000,$S86-4)),DATE(YEAR(INDEX($E$5:$E$1000,$S86-4)),MONTH(INDEX($E$5:$E$1000,$S86-4)),1),MesCiclo)),IF(ISNUMBER($D86),DATE(YEAR($D86),MONTH($D86),1),IF(ISNUMBER($E86),DATE(YEAR($E86),MONTH($E86),1),MesCiclo))))</f>
        <v/>
      </c>
      <c r="R86" s="63">
        <f>IF(OR($Q86="",$Q86&lt;&gt;MesCiclo),"",COUNTIF($Q$5:$Q86,MesCiclo))</f>
        <v/>
      </c>
      <c r="S86" s="63">
        <f>IF($T86="","",IF($T86="Macro",ROW(),IFERROR(LOOKUP(2,1/($T$5:$T86="Macro"),ROW($T$5:$T86)),0)))</f>
        <v/>
      </c>
      <c r="T86" s="63">
        <f>IF(NOT((COUNTA($B86:$K86)+COUNTA($O86))&gt;0),"",IF($B86="Subactividad","Sub","Macro"))</f>
        <v/>
      </c>
      <c r="U86" s="63">
        <f>IF($T86="Macro",COUNTIFS($S$5:$S$1000,ROW(),$T$5:$T$1000,"Sub"),"")</f>
        <v/>
      </c>
      <c r="V86" s="63">
        <f>IF($T86="","",IF(ISNUMBER($F86),1,IFERROR(LOOKUP(2,1/($H86:$K86&lt;&gt;""),$H86:$K86),0)))</f>
        <v/>
      </c>
      <c r="W86" s="63">
        <f>IF($T86="","",IF(AND(ISNUMBER($F86),$F86&lt;=IF($Q86=MesCiclo,InicioCiclo,$Q86+MOD(2-WEEKDAY($Q86),7))+6),1,IF(ISNUMBER($H86),$H86,0)))</f>
        <v/>
      </c>
      <c r="X86" s="63">
        <f>IF($T86="","",IF(AND(ISNUMBER($F86),$F86&lt;=IF($Q86=MesCiclo,InicioCiclo,$Q86+MOD(2-WEEKDAY($Q86),7))+13),1,IF(ISNUMBER($I86),$I86,$W86)))</f>
        <v/>
      </c>
      <c r="Y86" s="63">
        <f>IF($T86="","",IF(AND(ISNUMBER($F86),$F86&lt;=IF($Q86=MesCiclo,InicioCiclo,$Q86+MOD(2-WEEKDAY($Q86),7))+20),1,IF(ISNUMBER($J86),$J86,$X86)))</f>
        <v/>
      </c>
      <c r="Z86" s="63">
        <f>IF($T86="","",IF(AND(ISNUMBER($F86),$F86&lt;=IF($Q86=MesCiclo,InicioCiclo,$Q86+MOD(2-WEEKDAY($Q86),7))+27),1,IF(ISNUMBER($K86),$K86,$Y86)))</f>
        <v/>
      </c>
      <c r="AA86" s="63">
        <f>IF($T86="","",IF(AND(ISNUMBER($F86),$F86&lt;=IF($Q86=MesCiclo,InicioCiclo,$Q86+MOD(2-WEEKDAY($Q86),7))+6),1,IF(N($U86)&gt;0,AVERAGEIFS($W$5:$W$1000,$S$5:$S$1000,ROW(),$T$5:$T$1000,"Sub"),$W86)))</f>
        <v/>
      </c>
      <c r="AB86" s="63">
        <f>IF($T86="","",IF(AND(ISNUMBER($F86),$F86&lt;=IF($Q86=MesCiclo,InicioCiclo,$Q86+MOD(2-WEEKDAY($Q86),7))+13),1,IF(N($U86)&gt;0,AVERAGEIFS($X$5:$X$1000,$S$5:$S$1000,ROW(),$T$5:$T$1000,"Sub"),$X86)))</f>
        <v/>
      </c>
      <c r="AC86" s="63">
        <f>IF($T86="","",IF(AND(ISNUMBER($F86),$F86&lt;=IF($Q86=MesCiclo,InicioCiclo,$Q86+MOD(2-WEEKDAY($Q86),7))+20),1,IF(N($U86)&gt;0,AVERAGEIFS($Y$5:$Y$1000,$S$5:$S$1000,ROW(),$T$5:$T$1000,"Sub"),$Y86)))</f>
        <v/>
      </c>
      <c r="AD86" s="63">
        <f>IF($T86="","",IF(AND(ISNUMBER($F86),$F86&lt;=IF($Q86=MesCiclo,InicioCiclo,$Q86+MOD(2-WEEKDAY($Q86),7))+27),1,IF(N($U86)&gt;0,AVERAGEIFS($Z$5:$Z$1000,$S$5:$S$1000,ROW(),$T$5:$T$1000,"Sub"),$Z86)))</f>
        <v/>
      </c>
      <c r="AE86" s="63">
        <f>IF($T86&lt;&gt;"Macro","",IF(COUNTIFS($Q$5:$Q$1000,$Q86,$T$5:$T$1000,"Macro",$G$5:$G$1000,"&gt;0")=0,1/COUNTIFS($Q$5:$Q$1000,$Q86,$T$5:$T$1000,"Macro"),IF(AND(ISNUMBER($G86),N($G86)&gt;0),$G86,SUMIFS($G$5:$G$1000,$Q$5:$Q$1000,$Q86,$T$5:$T$1000,"Macro")/COUNTIFS($Q$5:$Q$1000,$Q86,$T$5:$T$1000,"Macro",$G$5:$G$1000,"&gt;0"))/(COUNTIFS($Q$5:$Q$1000,$Q86,$T$5:$T$1000,"Macro")*SUMIFS($G$5:$G$1000,$Q$5:$Q$1000,$Q86,$T$5:$T$1000,"Macro")/COUNTIFS($Q$5:$Q$1000,$Q86,$T$5:$T$1000,"Macro",$G$5:$G$1000,"&gt;0"))))</f>
        <v/>
      </c>
    </row>
    <row r="87">
      <c r="A87" s="55">
        <f>IF(NOT((COUNTA($B87:$K87)+COUNTA($O87))&gt;0),"",IF($T87="Macro",COUNTIFS($T$5:$T87,"Macro",$Q$5:$Q87,$Q87),IF(N($S87)=0,"?",COUNTIFS(INDEX($T$5:$T$1000,1):INDEX($T$5:$T$1000,$S87-4),"Macro",INDEX($Q$5:$Q$1000,1):INDEX($Q$5:$Q$1000,$S87-4),INDEX($Q$5:$Q$1000,$S87-4))&amp;"."&amp;COUNTIFS($S$5:$S87,$S87,$T$5:$T87,"Sub"))))</f>
        <v/>
      </c>
      <c r="B87" s="56" t="n"/>
      <c r="C87" s="57" t="n"/>
      <c r="D87" s="58" t="n"/>
      <c r="E87" s="58" t="n"/>
      <c r="F87" s="58" t="n"/>
      <c r="G87" s="59" t="n"/>
      <c r="H87" s="59" t="n"/>
      <c r="I87" s="59" t="n"/>
      <c r="J87" s="59" t="n"/>
      <c r="K87" s="59" t="n"/>
      <c r="L87" s="60">
        <f>IF(NOT((COUNTA($B87:$K87)+COUNTA($O87))&gt;0),"",IF(ISNUMBER($F87),1,IF(N($U87)&gt;0,AVERAGEIFS($V$5:$V$1000,$S$5:$S$1000,ROW(),$T$5:$T$1000,"Sub"),$V87)))</f>
        <v/>
      </c>
      <c r="M87" s="55">
        <f>IF($L87="","",IF($L87&gt;=1,"Completado",IF($L87&gt;0,"En curso","Pendiente")))</f>
        <v/>
      </c>
      <c r="N87" s="55">
        <f>IF(NOT((COUNTA($B87:$K87)+COUNTA($O87))&gt;0),"",IF(ISNUMBER($F87),IF(AND(ISNUMBER($E87),$F87&gt;$E87),"Cumplida con "&amp;($F87-$E87)&amp;IF($F87-$E87=1," día"," días")&amp;" de retraso","Cumplida"),IF(N($L87)&gt;=1,"Cumplida",IF(NOT(ISNUMBER($E87)),"Sin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plazo")))))))</f>
        <v/>
      </c>
      <c r="O87" s="57" t="n"/>
      <c r="P87" s="61">
        <f>IF(NOT((COUNTA($B87:$K87)+COUNTA($O87))&gt;0),"",IF((IF($C87="","Falta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",""))="","✔ OK","⚠ "&amp;LEFT(IF($C87="","Falta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",""),LEN(IF($C87="","Falta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",""))-3)))</f>
        <v/>
      </c>
      <c r="Q87" s="62">
        <f>IF(NOT((COUNTA($B87:$K87)+COUNTA($O87))&gt;0),"",IF(AND($T87="Sub",N($S87)&gt;0),IF(ISNUMBER(INDEX($D$5:$D$1000,$S87-4)),DATE(YEAR(INDEX($D$5:$D$1000,$S87-4)),MONTH(INDEX($D$5:$D$1000,$S87-4)),1),IF(ISNUMBER(INDEX($E$5:$E$1000,$S87-4)),DATE(YEAR(INDEX($E$5:$E$1000,$S87-4)),MONTH(INDEX($E$5:$E$1000,$S87-4)),1),MesCiclo)),IF(ISNUMBER($D87),DATE(YEAR($D87),MONTH($D87),1),IF(ISNUMBER($E87),DATE(YEAR($E87),MONTH($E87),1),MesCiclo))))</f>
        <v/>
      </c>
      <c r="R87" s="63">
        <f>IF(OR($Q87="",$Q87&lt;&gt;MesCiclo),"",COUNTIF($Q$5:$Q87,MesCiclo))</f>
        <v/>
      </c>
      <c r="S87" s="63">
        <f>IF($T87="","",IF($T87="Macro",ROW(),IFERROR(LOOKUP(2,1/($T$5:$T87="Macro"),ROW($T$5:$T87)),0)))</f>
        <v/>
      </c>
      <c r="T87" s="63">
        <f>IF(NOT((COUNTA($B87:$K87)+COUNTA($O87))&gt;0),"",IF($B87="Subactividad","Sub","Macro"))</f>
        <v/>
      </c>
      <c r="U87" s="63">
        <f>IF($T87="Macro",COUNTIFS($S$5:$S$1000,ROW(),$T$5:$T$1000,"Sub"),"")</f>
        <v/>
      </c>
      <c r="V87" s="63">
        <f>IF($T87="","",IF(ISNUMBER($F87),1,IFERROR(LOOKUP(2,1/($H87:$K87&lt;&gt;""),$H87:$K87),0)))</f>
        <v/>
      </c>
      <c r="W87" s="63">
        <f>IF($T87="","",IF(AND(ISNUMBER($F87),$F87&lt;=IF($Q87=MesCiclo,InicioCiclo,$Q87+MOD(2-WEEKDAY($Q87),7))+6),1,IF(ISNUMBER($H87),$H87,0)))</f>
        <v/>
      </c>
      <c r="X87" s="63">
        <f>IF($T87="","",IF(AND(ISNUMBER($F87),$F87&lt;=IF($Q87=MesCiclo,InicioCiclo,$Q87+MOD(2-WEEKDAY($Q87),7))+13),1,IF(ISNUMBER($I87),$I87,$W87)))</f>
        <v/>
      </c>
      <c r="Y87" s="63">
        <f>IF($T87="","",IF(AND(ISNUMBER($F87),$F87&lt;=IF($Q87=MesCiclo,InicioCiclo,$Q87+MOD(2-WEEKDAY($Q87),7))+20),1,IF(ISNUMBER($J87),$J87,$X87)))</f>
        <v/>
      </c>
      <c r="Z87" s="63">
        <f>IF($T87="","",IF(AND(ISNUMBER($F87),$F87&lt;=IF($Q87=MesCiclo,InicioCiclo,$Q87+MOD(2-WEEKDAY($Q87),7))+27),1,IF(ISNUMBER($K87),$K87,$Y87)))</f>
        <v/>
      </c>
      <c r="AA87" s="63">
        <f>IF($T87="","",IF(AND(ISNUMBER($F87),$F87&lt;=IF($Q87=MesCiclo,InicioCiclo,$Q87+MOD(2-WEEKDAY($Q87),7))+6),1,IF(N($U87)&gt;0,AVERAGEIFS($W$5:$W$1000,$S$5:$S$1000,ROW(),$T$5:$T$1000,"Sub"),$W87)))</f>
        <v/>
      </c>
      <c r="AB87" s="63">
        <f>IF($T87="","",IF(AND(ISNUMBER($F87),$F87&lt;=IF($Q87=MesCiclo,InicioCiclo,$Q87+MOD(2-WEEKDAY($Q87),7))+13),1,IF(N($U87)&gt;0,AVERAGEIFS($X$5:$X$1000,$S$5:$S$1000,ROW(),$T$5:$T$1000,"Sub"),$X87)))</f>
        <v/>
      </c>
      <c r="AC87" s="63">
        <f>IF($T87="","",IF(AND(ISNUMBER($F87),$F87&lt;=IF($Q87=MesCiclo,InicioCiclo,$Q87+MOD(2-WEEKDAY($Q87),7))+20),1,IF(N($U87)&gt;0,AVERAGEIFS($Y$5:$Y$1000,$S$5:$S$1000,ROW(),$T$5:$T$1000,"Sub"),$Y87)))</f>
        <v/>
      </c>
      <c r="AD87" s="63">
        <f>IF($T87="","",IF(AND(ISNUMBER($F87),$F87&lt;=IF($Q87=MesCiclo,InicioCiclo,$Q87+MOD(2-WEEKDAY($Q87),7))+27),1,IF(N($U87)&gt;0,AVERAGEIFS($Z$5:$Z$1000,$S$5:$S$1000,ROW(),$T$5:$T$1000,"Sub"),$Z87)))</f>
        <v/>
      </c>
      <c r="AE87" s="63">
        <f>IF($T87&lt;&gt;"Macro","",IF(COUNTIFS($Q$5:$Q$1000,$Q87,$T$5:$T$1000,"Macro",$G$5:$G$1000,"&gt;0")=0,1/COUNTIFS($Q$5:$Q$1000,$Q87,$T$5:$T$1000,"Macro"),IF(AND(ISNUMBER($G87),N($G87)&gt;0),$G87,SUMIFS($G$5:$G$1000,$Q$5:$Q$1000,$Q87,$T$5:$T$1000,"Macro")/COUNTIFS($Q$5:$Q$1000,$Q87,$T$5:$T$1000,"Macro",$G$5:$G$1000,"&gt;0"))/(COUNTIFS($Q$5:$Q$1000,$Q87,$T$5:$T$1000,"Macro")*SUMIFS($G$5:$G$1000,$Q$5:$Q$1000,$Q87,$T$5:$T$1000,"Macro")/COUNTIFS($Q$5:$Q$1000,$Q87,$T$5:$T$1000,"Macro",$G$5:$G$1000,"&gt;0"))))</f>
        <v/>
      </c>
    </row>
    <row r="88">
      <c r="A88" s="55">
        <f>IF(NOT((COUNTA($B88:$K88)+COUNTA($O88))&gt;0),"",IF($T88="Macro",COUNTIFS($T$5:$T88,"Macro",$Q$5:$Q88,$Q88),IF(N($S88)=0,"?",COUNTIFS(INDEX($T$5:$T$1000,1):INDEX($T$5:$T$1000,$S88-4),"Macro",INDEX($Q$5:$Q$1000,1):INDEX($Q$5:$Q$1000,$S88-4),INDEX($Q$5:$Q$1000,$S88-4))&amp;"."&amp;COUNTIFS($S$5:$S88,$S88,$T$5:$T88,"Sub"))))</f>
        <v/>
      </c>
      <c r="B88" s="56" t="n"/>
      <c r="C88" s="57" t="n"/>
      <c r="D88" s="58" t="n"/>
      <c r="E88" s="58" t="n"/>
      <c r="F88" s="58" t="n"/>
      <c r="G88" s="59" t="n"/>
      <c r="H88" s="59" t="n"/>
      <c r="I88" s="59" t="n"/>
      <c r="J88" s="59" t="n"/>
      <c r="K88" s="59" t="n"/>
      <c r="L88" s="60">
        <f>IF(NOT((COUNTA($B88:$K88)+COUNTA($O88))&gt;0),"",IF(ISNUMBER($F88),1,IF(N($U88)&gt;0,AVERAGEIFS($V$5:$V$1000,$S$5:$S$1000,ROW(),$T$5:$T$1000,"Sub"),$V88)))</f>
        <v/>
      </c>
      <c r="M88" s="55">
        <f>IF($L88="","",IF($L88&gt;=1,"Completado",IF($L88&gt;0,"En curso","Pendiente")))</f>
        <v/>
      </c>
      <c r="N88" s="55">
        <f>IF(NOT((COUNTA($B88:$K88)+COUNTA($O88))&gt;0),"",IF(ISNUMBER($F88),IF(AND(ISNUMBER($E88),$F88&gt;$E88),"Cumplida con "&amp;($F88-$E88)&amp;IF($F88-$E88=1," día"," días")&amp;" de retraso","Cumplida"),IF(N($L88)&gt;=1,"Cumplida",IF(NOT(ISNUMBER($E88)),"Sin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plazo")))))))</f>
        <v/>
      </c>
      <c r="O88" s="57" t="n"/>
      <c r="P88" s="61">
        <f>IF(NOT((COUNTA($B88:$K88)+COUNTA($O88))&gt;0),"",IF((IF($C88="","Falta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",""))="","✔ OK","⚠ "&amp;LEFT(IF($C88="","Falta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",""),LEN(IF($C88="","Falta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",""))-3)))</f>
        <v/>
      </c>
      <c r="Q88" s="62">
        <f>IF(NOT((COUNTA($B88:$K88)+COUNTA($O88))&gt;0),"",IF(AND($T88="Sub",N($S88)&gt;0),IF(ISNUMBER(INDEX($D$5:$D$1000,$S88-4)),DATE(YEAR(INDEX($D$5:$D$1000,$S88-4)),MONTH(INDEX($D$5:$D$1000,$S88-4)),1),IF(ISNUMBER(INDEX($E$5:$E$1000,$S88-4)),DATE(YEAR(INDEX($E$5:$E$1000,$S88-4)),MONTH(INDEX($E$5:$E$1000,$S88-4)),1),MesCiclo)),IF(ISNUMBER($D88),DATE(YEAR($D88),MONTH($D88),1),IF(ISNUMBER($E88),DATE(YEAR($E88),MONTH($E88),1),MesCiclo))))</f>
        <v/>
      </c>
      <c r="R88" s="63">
        <f>IF(OR($Q88="",$Q88&lt;&gt;MesCiclo),"",COUNTIF($Q$5:$Q88,MesCiclo))</f>
        <v/>
      </c>
      <c r="S88" s="63">
        <f>IF($T88="","",IF($T88="Macro",ROW(),IFERROR(LOOKUP(2,1/($T$5:$T88="Macro"),ROW($T$5:$T88)),0)))</f>
        <v/>
      </c>
      <c r="T88" s="63">
        <f>IF(NOT((COUNTA($B88:$K88)+COUNTA($O88))&gt;0),"",IF($B88="Subactividad","Sub","Macro"))</f>
        <v/>
      </c>
      <c r="U88" s="63">
        <f>IF($T88="Macro",COUNTIFS($S$5:$S$1000,ROW(),$T$5:$T$1000,"Sub"),"")</f>
        <v/>
      </c>
      <c r="V88" s="63">
        <f>IF($T88="","",IF(ISNUMBER($F88),1,IFERROR(LOOKUP(2,1/($H88:$K88&lt;&gt;""),$H88:$K88),0)))</f>
        <v/>
      </c>
      <c r="W88" s="63">
        <f>IF($T88="","",IF(AND(ISNUMBER($F88),$F88&lt;=IF($Q88=MesCiclo,InicioCiclo,$Q88+MOD(2-WEEKDAY($Q88),7))+6),1,IF(ISNUMBER($H88),$H88,0)))</f>
        <v/>
      </c>
      <c r="X88" s="63">
        <f>IF($T88="","",IF(AND(ISNUMBER($F88),$F88&lt;=IF($Q88=MesCiclo,InicioCiclo,$Q88+MOD(2-WEEKDAY($Q88),7))+13),1,IF(ISNUMBER($I88),$I88,$W88)))</f>
        <v/>
      </c>
      <c r="Y88" s="63">
        <f>IF($T88="","",IF(AND(ISNUMBER($F88),$F88&lt;=IF($Q88=MesCiclo,InicioCiclo,$Q88+MOD(2-WEEKDAY($Q88),7))+20),1,IF(ISNUMBER($J88),$J88,$X88)))</f>
        <v/>
      </c>
      <c r="Z88" s="63">
        <f>IF($T88="","",IF(AND(ISNUMBER($F88),$F88&lt;=IF($Q88=MesCiclo,InicioCiclo,$Q88+MOD(2-WEEKDAY($Q88),7))+27),1,IF(ISNUMBER($K88),$K88,$Y88)))</f>
        <v/>
      </c>
      <c r="AA88" s="63">
        <f>IF($T88="","",IF(AND(ISNUMBER($F88),$F88&lt;=IF($Q88=MesCiclo,InicioCiclo,$Q88+MOD(2-WEEKDAY($Q88),7))+6),1,IF(N($U88)&gt;0,AVERAGEIFS($W$5:$W$1000,$S$5:$S$1000,ROW(),$T$5:$T$1000,"Sub"),$W88)))</f>
        <v/>
      </c>
      <c r="AB88" s="63">
        <f>IF($T88="","",IF(AND(ISNUMBER($F88),$F88&lt;=IF($Q88=MesCiclo,InicioCiclo,$Q88+MOD(2-WEEKDAY($Q88),7))+13),1,IF(N($U88)&gt;0,AVERAGEIFS($X$5:$X$1000,$S$5:$S$1000,ROW(),$T$5:$T$1000,"Sub"),$X88)))</f>
        <v/>
      </c>
      <c r="AC88" s="63">
        <f>IF($T88="","",IF(AND(ISNUMBER($F88),$F88&lt;=IF($Q88=MesCiclo,InicioCiclo,$Q88+MOD(2-WEEKDAY($Q88),7))+20),1,IF(N($U88)&gt;0,AVERAGEIFS($Y$5:$Y$1000,$S$5:$S$1000,ROW(),$T$5:$T$1000,"Sub"),$Y88)))</f>
        <v/>
      </c>
      <c r="AD88" s="63">
        <f>IF($T88="","",IF(AND(ISNUMBER($F88),$F88&lt;=IF($Q88=MesCiclo,InicioCiclo,$Q88+MOD(2-WEEKDAY($Q88),7))+27),1,IF(N($U88)&gt;0,AVERAGEIFS($Z$5:$Z$1000,$S$5:$S$1000,ROW(),$T$5:$T$1000,"Sub"),$Z88)))</f>
        <v/>
      </c>
      <c r="AE88" s="63">
        <f>IF($T88&lt;&gt;"Macro","",IF(COUNTIFS($Q$5:$Q$1000,$Q88,$T$5:$T$1000,"Macro",$G$5:$G$1000,"&gt;0")=0,1/COUNTIFS($Q$5:$Q$1000,$Q88,$T$5:$T$1000,"Macro"),IF(AND(ISNUMBER($G88),N($G88)&gt;0),$G88,SUMIFS($G$5:$G$1000,$Q$5:$Q$1000,$Q88,$T$5:$T$1000,"Macro")/COUNTIFS($Q$5:$Q$1000,$Q88,$T$5:$T$1000,"Macro",$G$5:$G$1000,"&gt;0"))/(COUNTIFS($Q$5:$Q$1000,$Q88,$T$5:$T$1000,"Macro")*SUMIFS($G$5:$G$1000,$Q$5:$Q$1000,$Q88,$T$5:$T$1000,"Macro")/COUNTIFS($Q$5:$Q$1000,$Q88,$T$5:$T$1000,"Macro",$G$5:$G$1000,"&gt;0"))))</f>
        <v/>
      </c>
    </row>
    <row r="89">
      <c r="A89" s="55">
        <f>IF(NOT((COUNTA($B89:$K89)+COUNTA($O89))&gt;0),"",IF($T89="Macro",COUNTIFS($T$5:$T89,"Macro",$Q$5:$Q89,$Q89),IF(N($S89)=0,"?",COUNTIFS(INDEX($T$5:$T$1000,1):INDEX($T$5:$T$1000,$S89-4),"Macro",INDEX($Q$5:$Q$1000,1):INDEX($Q$5:$Q$1000,$S89-4),INDEX($Q$5:$Q$1000,$S89-4))&amp;"."&amp;COUNTIFS($S$5:$S89,$S89,$T$5:$T89,"Sub"))))</f>
        <v/>
      </c>
      <c r="B89" s="56" t="n"/>
      <c r="C89" s="57" t="n"/>
      <c r="D89" s="58" t="n"/>
      <c r="E89" s="58" t="n"/>
      <c r="F89" s="58" t="n"/>
      <c r="G89" s="59" t="n"/>
      <c r="H89" s="59" t="n"/>
      <c r="I89" s="59" t="n"/>
      <c r="J89" s="59" t="n"/>
      <c r="K89" s="59" t="n"/>
      <c r="L89" s="60">
        <f>IF(NOT((COUNTA($B89:$K89)+COUNTA($O89))&gt;0),"",IF(ISNUMBER($F89),1,IF(N($U89)&gt;0,AVERAGEIFS($V$5:$V$1000,$S$5:$S$1000,ROW(),$T$5:$T$1000,"Sub"),$V89)))</f>
        <v/>
      </c>
      <c r="M89" s="55">
        <f>IF($L89="","",IF($L89&gt;=1,"Completado",IF($L89&gt;0,"En curso","Pendiente")))</f>
        <v/>
      </c>
      <c r="N89" s="55">
        <f>IF(NOT((COUNTA($B89:$K89)+COUNTA($O89))&gt;0),"",IF(ISNUMBER($F89),IF(AND(ISNUMBER($E89),$F89&gt;$E89),"Cumplida con "&amp;($F89-$E89)&amp;IF($F89-$E89=1," día"," días")&amp;" de retraso","Cumplida"),IF(N($L89)&gt;=1,"Cumplida",IF(NOT(ISNUMBER($E89)),"Sin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plazo")))))))</f>
        <v/>
      </c>
      <c r="O89" s="57" t="n"/>
      <c r="P89" s="61">
        <f>IF(NOT((COUNTA($B89:$K89)+COUNTA($O89))&gt;0),"",IF((IF($C89="","Falta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",""))="","✔ OK","⚠ "&amp;LEFT(IF($C89="","Falta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",""),LEN(IF($C89="","Falta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",""))-3)))</f>
        <v/>
      </c>
      <c r="Q89" s="62">
        <f>IF(NOT((COUNTA($B89:$K89)+COUNTA($O89))&gt;0),"",IF(AND($T89="Sub",N($S89)&gt;0),IF(ISNUMBER(INDEX($D$5:$D$1000,$S89-4)),DATE(YEAR(INDEX($D$5:$D$1000,$S89-4)),MONTH(INDEX($D$5:$D$1000,$S89-4)),1),IF(ISNUMBER(INDEX($E$5:$E$1000,$S89-4)),DATE(YEAR(INDEX($E$5:$E$1000,$S89-4)),MONTH(INDEX($E$5:$E$1000,$S89-4)),1),MesCiclo)),IF(ISNUMBER($D89),DATE(YEAR($D89),MONTH($D89),1),IF(ISNUMBER($E89),DATE(YEAR($E89),MONTH($E89),1),MesCiclo))))</f>
        <v/>
      </c>
      <c r="R89" s="63">
        <f>IF(OR($Q89="",$Q89&lt;&gt;MesCiclo),"",COUNTIF($Q$5:$Q89,MesCiclo))</f>
        <v/>
      </c>
      <c r="S89" s="63">
        <f>IF($T89="","",IF($T89="Macro",ROW(),IFERROR(LOOKUP(2,1/($T$5:$T89="Macro"),ROW($T$5:$T89)),0)))</f>
        <v/>
      </c>
      <c r="T89" s="63">
        <f>IF(NOT((COUNTA($B89:$K89)+COUNTA($O89))&gt;0),"",IF($B89="Subactividad","Sub","Macro"))</f>
        <v/>
      </c>
      <c r="U89" s="63">
        <f>IF($T89="Macro",COUNTIFS($S$5:$S$1000,ROW(),$T$5:$T$1000,"Sub"),"")</f>
        <v/>
      </c>
      <c r="V89" s="63">
        <f>IF($T89="","",IF(ISNUMBER($F89),1,IFERROR(LOOKUP(2,1/($H89:$K89&lt;&gt;""),$H89:$K89),0)))</f>
        <v/>
      </c>
      <c r="W89" s="63">
        <f>IF($T89="","",IF(AND(ISNUMBER($F89),$F89&lt;=IF($Q89=MesCiclo,InicioCiclo,$Q89+MOD(2-WEEKDAY($Q89),7))+6),1,IF(ISNUMBER($H89),$H89,0)))</f>
        <v/>
      </c>
      <c r="X89" s="63">
        <f>IF($T89="","",IF(AND(ISNUMBER($F89),$F89&lt;=IF($Q89=MesCiclo,InicioCiclo,$Q89+MOD(2-WEEKDAY($Q89),7))+13),1,IF(ISNUMBER($I89),$I89,$W89)))</f>
        <v/>
      </c>
      <c r="Y89" s="63">
        <f>IF($T89="","",IF(AND(ISNUMBER($F89),$F89&lt;=IF($Q89=MesCiclo,InicioCiclo,$Q89+MOD(2-WEEKDAY($Q89),7))+20),1,IF(ISNUMBER($J89),$J89,$X89)))</f>
        <v/>
      </c>
      <c r="Z89" s="63">
        <f>IF($T89="","",IF(AND(ISNUMBER($F89),$F89&lt;=IF($Q89=MesCiclo,InicioCiclo,$Q89+MOD(2-WEEKDAY($Q89),7))+27),1,IF(ISNUMBER($K89),$K89,$Y89)))</f>
        <v/>
      </c>
      <c r="AA89" s="63">
        <f>IF($T89="","",IF(AND(ISNUMBER($F89),$F89&lt;=IF($Q89=MesCiclo,InicioCiclo,$Q89+MOD(2-WEEKDAY($Q89),7))+6),1,IF(N($U89)&gt;0,AVERAGEIFS($W$5:$W$1000,$S$5:$S$1000,ROW(),$T$5:$T$1000,"Sub"),$W89)))</f>
        <v/>
      </c>
      <c r="AB89" s="63">
        <f>IF($T89="","",IF(AND(ISNUMBER($F89),$F89&lt;=IF($Q89=MesCiclo,InicioCiclo,$Q89+MOD(2-WEEKDAY($Q89),7))+13),1,IF(N($U89)&gt;0,AVERAGEIFS($X$5:$X$1000,$S$5:$S$1000,ROW(),$T$5:$T$1000,"Sub"),$X89)))</f>
        <v/>
      </c>
      <c r="AC89" s="63">
        <f>IF($T89="","",IF(AND(ISNUMBER($F89),$F89&lt;=IF($Q89=MesCiclo,InicioCiclo,$Q89+MOD(2-WEEKDAY($Q89),7))+20),1,IF(N($U89)&gt;0,AVERAGEIFS($Y$5:$Y$1000,$S$5:$S$1000,ROW(),$T$5:$T$1000,"Sub"),$Y89)))</f>
        <v/>
      </c>
      <c r="AD89" s="63">
        <f>IF($T89="","",IF(AND(ISNUMBER($F89),$F89&lt;=IF($Q89=MesCiclo,InicioCiclo,$Q89+MOD(2-WEEKDAY($Q89),7))+27),1,IF(N($U89)&gt;0,AVERAGEIFS($Z$5:$Z$1000,$S$5:$S$1000,ROW(),$T$5:$T$1000,"Sub"),$Z89)))</f>
        <v/>
      </c>
      <c r="AE89" s="63">
        <f>IF($T89&lt;&gt;"Macro","",IF(COUNTIFS($Q$5:$Q$1000,$Q89,$T$5:$T$1000,"Macro",$G$5:$G$1000,"&gt;0")=0,1/COUNTIFS($Q$5:$Q$1000,$Q89,$T$5:$T$1000,"Macro"),IF(AND(ISNUMBER($G89),N($G89)&gt;0),$G89,SUMIFS($G$5:$G$1000,$Q$5:$Q$1000,$Q89,$T$5:$T$1000,"Macro")/COUNTIFS($Q$5:$Q$1000,$Q89,$T$5:$T$1000,"Macro",$G$5:$G$1000,"&gt;0"))/(COUNTIFS($Q$5:$Q$1000,$Q89,$T$5:$T$1000,"Macro")*SUMIFS($G$5:$G$1000,$Q$5:$Q$1000,$Q89,$T$5:$T$1000,"Macro")/COUNTIFS($Q$5:$Q$1000,$Q89,$T$5:$T$1000,"Macro",$G$5:$G$1000,"&gt;0"))))</f>
        <v/>
      </c>
    </row>
    <row r="90">
      <c r="A90" s="55">
        <f>IF(NOT((COUNTA($B90:$K90)+COUNTA($O90))&gt;0),"",IF($T90="Macro",COUNTIFS($T$5:$T90,"Macro",$Q$5:$Q90,$Q90),IF(N($S90)=0,"?",COUNTIFS(INDEX($T$5:$T$1000,1):INDEX($T$5:$T$1000,$S90-4),"Macro",INDEX($Q$5:$Q$1000,1):INDEX($Q$5:$Q$1000,$S90-4),INDEX($Q$5:$Q$1000,$S90-4))&amp;"."&amp;COUNTIFS($S$5:$S90,$S90,$T$5:$T90,"Sub"))))</f>
        <v/>
      </c>
      <c r="B90" s="56" t="n"/>
      <c r="C90" s="57" t="n"/>
      <c r="D90" s="58" t="n"/>
      <c r="E90" s="58" t="n"/>
      <c r="F90" s="58" t="n"/>
      <c r="G90" s="59" t="n"/>
      <c r="H90" s="59" t="n"/>
      <c r="I90" s="59" t="n"/>
      <c r="J90" s="59" t="n"/>
      <c r="K90" s="59" t="n"/>
      <c r="L90" s="60">
        <f>IF(NOT((COUNTA($B90:$K90)+COUNTA($O90))&gt;0),"",IF(ISNUMBER($F90),1,IF(N($U90)&gt;0,AVERAGEIFS($V$5:$V$1000,$S$5:$S$1000,ROW(),$T$5:$T$1000,"Sub"),$V90)))</f>
        <v/>
      </c>
      <c r="M90" s="55">
        <f>IF($L90="","",IF($L90&gt;=1,"Completado",IF($L90&gt;0,"En curso","Pendiente")))</f>
        <v/>
      </c>
      <c r="N90" s="55">
        <f>IF(NOT((COUNTA($B90:$K90)+COUNTA($O90))&gt;0),"",IF(ISNUMBER($F90),IF(AND(ISNUMBER($E90),$F90&gt;$E90),"Cumplida con "&amp;($F90-$E90)&amp;IF($F90-$E90=1," día"," días")&amp;" de retraso","Cumplida"),IF(N($L90)&gt;=1,"Cumplida",IF(NOT(ISNUMBER($E90)),"Sin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plazo")))))))</f>
        <v/>
      </c>
      <c r="O90" s="57" t="n"/>
      <c r="P90" s="61">
        <f>IF(NOT((COUNTA($B90:$K90)+COUNTA($O90))&gt;0),"",IF((IF($C90="","Falta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",""))="","✔ OK","⚠ "&amp;LEFT(IF($C90="","Falta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",""),LEN(IF($C90="","Falta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",""))-3)))</f>
        <v/>
      </c>
      <c r="Q90" s="62">
        <f>IF(NOT((COUNTA($B90:$K90)+COUNTA($O90))&gt;0),"",IF(AND($T90="Sub",N($S90)&gt;0),IF(ISNUMBER(INDEX($D$5:$D$1000,$S90-4)),DATE(YEAR(INDEX($D$5:$D$1000,$S90-4)),MONTH(INDEX($D$5:$D$1000,$S90-4)),1),IF(ISNUMBER(INDEX($E$5:$E$1000,$S90-4)),DATE(YEAR(INDEX($E$5:$E$1000,$S90-4)),MONTH(INDEX($E$5:$E$1000,$S90-4)),1),MesCiclo)),IF(ISNUMBER($D90),DATE(YEAR($D90),MONTH($D90),1),IF(ISNUMBER($E90),DATE(YEAR($E90),MONTH($E90),1),MesCiclo))))</f>
        <v/>
      </c>
      <c r="R90" s="63">
        <f>IF(OR($Q90="",$Q90&lt;&gt;MesCiclo),"",COUNTIF($Q$5:$Q90,MesCiclo))</f>
        <v/>
      </c>
      <c r="S90" s="63">
        <f>IF($T90="","",IF($T90="Macro",ROW(),IFERROR(LOOKUP(2,1/($T$5:$T90="Macro"),ROW($T$5:$T90)),0)))</f>
        <v/>
      </c>
      <c r="T90" s="63">
        <f>IF(NOT((COUNTA($B90:$K90)+COUNTA($O90))&gt;0),"",IF($B90="Subactividad","Sub","Macro"))</f>
        <v/>
      </c>
      <c r="U90" s="63">
        <f>IF($T90="Macro",COUNTIFS($S$5:$S$1000,ROW(),$T$5:$T$1000,"Sub"),"")</f>
        <v/>
      </c>
      <c r="V90" s="63">
        <f>IF($T90="","",IF(ISNUMBER($F90),1,IFERROR(LOOKUP(2,1/($H90:$K90&lt;&gt;""),$H90:$K90),0)))</f>
        <v/>
      </c>
      <c r="W90" s="63">
        <f>IF($T90="","",IF(AND(ISNUMBER($F90),$F90&lt;=IF($Q90=MesCiclo,InicioCiclo,$Q90+MOD(2-WEEKDAY($Q90),7))+6),1,IF(ISNUMBER($H90),$H90,0)))</f>
        <v/>
      </c>
      <c r="X90" s="63">
        <f>IF($T90="","",IF(AND(ISNUMBER($F90),$F90&lt;=IF($Q90=MesCiclo,InicioCiclo,$Q90+MOD(2-WEEKDAY($Q90),7))+13),1,IF(ISNUMBER($I90),$I90,$W90)))</f>
        <v/>
      </c>
      <c r="Y90" s="63">
        <f>IF($T90="","",IF(AND(ISNUMBER($F90),$F90&lt;=IF($Q90=MesCiclo,InicioCiclo,$Q90+MOD(2-WEEKDAY($Q90),7))+20),1,IF(ISNUMBER($J90),$J90,$X90)))</f>
        <v/>
      </c>
      <c r="Z90" s="63">
        <f>IF($T90="","",IF(AND(ISNUMBER($F90),$F90&lt;=IF($Q90=MesCiclo,InicioCiclo,$Q90+MOD(2-WEEKDAY($Q90),7))+27),1,IF(ISNUMBER($K90),$K90,$Y90)))</f>
        <v/>
      </c>
      <c r="AA90" s="63">
        <f>IF($T90="","",IF(AND(ISNUMBER($F90),$F90&lt;=IF($Q90=MesCiclo,InicioCiclo,$Q90+MOD(2-WEEKDAY($Q90),7))+6),1,IF(N($U90)&gt;0,AVERAGEIFS($W$5:$W$1000,$S$5:$S$1000,ROW(),$T$5:$T$1000,"Sub"),$W90)))</f>
        <v/>
      </c>
      <c r="AB90" s="63">
        <f>IF($T90="","",IF(AND(ISNUMBER($F90),$F90&lt;=IF($Q90=MesCiclo,InicioCiclo,$Q90+MOD(2-WEEKDAY($Q90),7))+13),1,IF(N($U90)&gt;0,AVERAGEIFS($X$5:$X$1000,$S$5:$S$1000,ROW(),$T$5:$T$1000,"Sub"),$X90)))</f>
        <v/>
      </c>
      <c r="AC90" s="63">
        <f>IF($T90="","",IF(AND(ISNUMBER($F90),$F90&lt;=IF($Q90=MesCiclo,InicioCiclo,$Q90+MOD(2-WEEKDAY($Q90),7))+20),1,IF(N($U90)&gt;0,AVERAGEIFS($Y$5:$Y$1000,$S$5:$S$1000,ROW(),$T$5:$T$1000,"Sub"),$Y90)))</f>
        <v/>
      </c>
      <c r="AD90" s="63">
        <f>IF($T90="","",IF(AND(ISNUMBER($F90),$F90&lt;=IF($Q90=MesCiclo,InicioCiclo,$Q90+MOD(2-WEEKDAY($Q90),7))+27),1,IF(N($U90)&gt;0,AVERAGEIFS($Z$5:$Z$1000,$S$5:$S$1000,ROW(),$T$5:$T$1000,"Sub"),$Z90)))</f>
        <v/>
      </c>
      <c r="AE90" s="63">
        <f>IF($T90&lt;&gt;"Macro","",IF(COUNTIFS($Q$5:$Q$1000,$Q90,$T$5:$T$1000,"Macro",$G$5:$G$1000,"&gt;0")=0,1/COUNTIFS($Q$5:$Q$1000,$Q90,$T$5:$T$1000,"Macro"),IF(AND(ISNUMBER($G90),N($G90)&gt;0),$G90,SUMIFS($G$5:$G$1000,$Q$5:$Q$1000,$Q90,$T$5:$T$1000,"Macro")/COUNTIFS($Q$5:$Q$1000,$Q90,$T$5:$T$1000,"Macro",$G$5:$G$1000,"&gt;0"))/(COUNTIFS($Q$5:$Q$1000,$Q90,$T$5:$T$1000,"Macro")*SUMIFS($G$5:$G$1000,$Q$5:$Q$1000,$Q90,$T$5:$T$1000,"Macro")/COUNTIFS($Q$5:$Q$1000,$Q90,$T$5:$T$1000,"Macro",$G$5:$G$1000,"&gt;0"))))</f>
        <v/>
      </c>
    </row>
    <row r="91">
      <c r="A91" s="55">
        <f>IF(NOT((COUNTA($B91:$K91)+COUNTA($O91))&gt;0),"",IF($T91="Macro",COUNTIFS($T$5:$T91,"Macro",$Q$5:$Q91,$Q91),IF(N($S91)=0,"?",COUNTIFS(INDEX($T$5:$T$1000,1):INDEX($T$5:$T$1000,$S91-4),"Macro",INDEX($Q$5:$Q$1000,1):INDEX($Q$5:$Q$1000,$S91-4),INDEX($Q$5:$Q$1000,$S91-4))&amp;"."&amp;COUNTIFS($S$5:$S91,$S91,$T$5:$T91,"Sub"))))</f>
        <v/>
      </c>
      <c r="B91" s="56" t="n"/>
      <c r="C91" s="57" t="n"/>
      <c r="D91" s="58" t="n"/>
      <c r="E91" s="58" t="n"/>
      <c r="F91" s="58" t="n"/>
      <c r="G91" s="59" t="n"/>
      <c r="H91" s="59" t="n"/>
      <c r="I91" s="59" t="n"/>
      <c r="J91" s="59" t="n"/>
      <c r="K91" s="59" t="n"/>
      <c r="L91" s="60">
        <f>IF(NOT((COUNTA($B91:$K91)+COUNTA($O91))&gt;0),"",IF(ISNUMBER($F91),1,IF(N($U91)&gt;0,AVERAGEIFS($V$5:$V$1000,$S$5:$S$1000,ROW(),$T$5:$T$1000,"Sub"),$V91)))</f>
        <v/>
      </c>
      <c r="M91" s="55">
        <f>IF($L91="","",IF($L91&gt;=1,"Completado",IF($L91&gt;0,"En curso","Pendiente")))</f>
        <v/>
      </c>
      <c r="N91" s="55">
        <f>IF(NOT((COUNTA($B91:$K91)+COUNTA($O91))&gt;0),"",IF(ISNUMBER($F91),IF(AND(ISNUMBER($E91),$F91&gt;$E91),"Cumplida con "&amp;($F91-$E91)&amp;IF($F91-$E91=1," día"," días")&amp;" de retraso","Cumplida"),IF(N($L91)&gt;=1,"Cumplida",IF(NOT(ISNUMBER($E91)),"Sin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plazo")))))))</f>
        <v/>
      </c>
      <c r="O91" s="57" t="n"/>
      <c r="P91" s="61">
        <f>IF(NOT((COUNTA($B91:$K91)+COUNTA($O91))&gt;0),"",IF((IF($C91="","Falta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",""))="","✔ OK","⚠ "&amp;LEFT(IF($C91="","Falta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",""),LEN(IF($C91="","Falta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",""))-3)))</f>
        <v/>
      </c>
      <c r="Q91" s="62">
        <f>IF(NOT((COUNTA($B91:$K91)+COUNTA($O91))&gt;0),"",IF(AND($T91="Sub",N($S91)&gt;0),IF(ISNUMBER(INDEX($D$5:$D$1000,$S91-4)),DATE(YEAR(INDEX($D$5:$D$1000,$S91-4)),MONTH(INDEX($D$5:$D$1000,$S91-4)),1),IF(ISNUMBER(INDEX($E$5:$E$1000,$S91-4)),DATE(YEAR(INDEX($E$5:$E$1000,$S91-4)),MONTH(INDEX($E$5:$E$1000,$S91-4)),1),MesCiclo)),IF(ISNUMBER($D91),DATE(YEAR($D91),MONTH($D91),1),IF(ISNUMBER($E91),DATE(YEAR($E91),MONTH($E91),1),MesCiclo))))</f>
        <v/>
      </c>
      <c r="R91" s="63">
        <f>IF(OR($Q91="",$Q91&lt;&gt;MesCiclo),"",COUNTIF($Q$5:$Q91,MesCiclo))</f>
        <v/>
      </c>
      <c r="S91" s="63">
        <f>IF($T91="","",IF($T91="Macro",ROW(),IFERROR(LOOKUP(2,1/($T$5:$T91="Macro"),ROW($T$5:$T91)),0)))</f>
        <v/>
      </c>
      <c r="T91" s="63">
        <f>IF(NOT((COUNTA($B91:$K91)+COUNTA($O91))&gt;0),"",IF($B91="Subactividad","Sub","Macro"))</f>
        <v/>
      </c>
      <c r="U91" s="63">
        <f>IF($T91="Macro",COUNTIFS($S$5:$S$1000,ROW(),$T$5:$T$1000,"Sub"),"")</f>
        <v/>
      </c>
      <c r="V91" s="63">
        <f>IF($T91="","",IF(ISNUMBER($F91),1,IFERROR(LOOKUP(2,1/($H91:$K91&lt;&gt;""),$H91:$K91),0)))</f>
        <v/>
      </c>
      <c r="W91" s="63">
        <f>IF($T91="","",IF(AND(ISNUMBER($F91),$F91&lt;=IF($Q91=MesCiclo,InicioCiclo,$Q91+MOD(2-WEEKDAY($Q91),7))+6),1,IF(ISNUMBER($H91),$H91,0)))</f>
        <v/>
      </c>
      <c r="X91" s="63">
        <f>IF($T91="","",IF(AND(ISNUMBER($F91),$F91&lt;=IF($Q91=MesCiclo,InicioCiclo,$Q91+MOD(2-WEEKDAY($Q91),7))+13),1,IF(ISNUMBER($I91),$I91,$W91)))</f>
        <v/>
      </c>
      <c r="Y91" s="63">
        <f>IF($T91="","",IF(AND(ISNUMBER($F91),$F91&lt;=IF($Q91=MesCiclo,InicioCiclo,$Q91+MOD(2-WEEKDAY($Q91),7))+20),1,IF(ISNUMBER($J91),$J91,$X91)))</f>
        <v/>
      </c>
      <c r="Z91" s="63">
        <f>IF($T91="","",IF(AND(ISNUMBER($F91),$F91&lt;=IF($Q91=MesCiclo,InicioCiclo,$Q91+MOD(2-WEEKDAY($Q91),7))+27),1,IF(ISNUMBER($K91),$K91,$Y91)))</f>
        <v/>
      </c>
      <c r="AA91" s="63">
        <f>IF($T91="","",IF(AND(ISNUMBER($F91),$F91&lt;=IF($Q91=MesCiclo,InicioCiclo,$Q91+MOD(2-WEEKDAY($Q91),7))+6),1,IF(N($U91)&gt;0,AVERAGEIFS($W$5:$W$1000,$S$5:$S$1000,ROW(),$T$5:$T$1000,"Sub"),$W91)))</f>
        <v/>
      </c>
      <c r="AB91" s="63">
        <f>IF($T91="","",IF(AND(ISNUMBER($F91),$F91&lt;=IF($Q91=MesCiclo,InicioCiclo,$Q91+MOD(2-WEEKDAY($Q91),7))+13),1,IF(N($U91)&gt;0,AVERAGEIFS($X$5:$X$1000,$S$5:$S$1000,ROW(),$T$5:$T$1000,"Sub"),$X91)))</f>
        <v/>
      </c>
      <c r="AC91" s="63">
        <f>IF($T91="","",IF(AND(ISNUMBER($F91),$F91&lt;=IF($Q91=MesCiclo,InicioCiclo,$Q91+MOD(2-WEEKDAY($Q91),7))+20),1,IF(N($U91)&gt;0,AVERAGEIFS($Y$5:$Y$1000,$S$5:$S$1000,ROW(),$T$5:$T$1000,"Sub"),$Y91)))</f>
        <v/>
      </c>
      <c r="AD91" s="63">
        <f>IF($T91="","",IF(AND(ISNUMBER($F91),$F91&lt;=IF($Q91=MesCiclo,InicioCiclo,$Q91+MOD(2-WEEKDAY($Q91),7))+27),1,IF(N($U91)&gt;0,AVERAGEIFS($Z$5:$Z$1000,$S$5:$S$1000,ROW(),$T$5:$T$1000,"Sub"),$Z91)))</f>
        <v/>
      </c>
      <c r="AE91" s="63">
        <f>IF($T91&lt;&gt;"Macro","",IF(COUNTIFS($Q$5:$Q$1000,$Q91,$T$5:$T$1000,"Macro",$G$5:$G$1000,"&gt;0")=0,1/COUNTIFS($Q$5:$Q$1000,$Q91,$T$5:$T$1000,"Macro"),IF(AND(ISNUMBER($G91),N($G91)&gt;0),$G91,SUMIFS($G$5:$G$1000,$Q$5:$Q$1000,$Q91,$T$5:$T$1000,"Macro")/COUNTIFS($Q$5:$Q$1000,$Q91,$T$5:$T$1000,"Macro",$G$5:$G$1000,"&gt;0"))/(COUNTIFS($Q$5:$Q$1000,$Q91,$T$5:$T$1000,"Macro")*SUMIFS($G$5:$G$1000,$Q$5:$Q$1000,$Q91,$T$5:$T$1000,"Macro")/COUNTIFS($Q$5:$Q$1000,$Q91,$T$5:$T$1000,"Macro",$G$5:$G$1000,"&gt;0"))))</f>
        <v/>
      </c>
    </row>
    <row r="92">
      <c r="A92" s="55">
        <f>IF(NOT((COUNTA($B92:$K92)+COUNTA($O92))&gt;0),"",IF($T92="Macro",COUNTIFS($T$5:$T92,"Macro",$Q$5:$Q92,$Q92),IF(N($S92)=0,"?",COUNTIFS(INDEX($T$5:$T$1000,1):INDEX($T$5:$T$1000,$S92-4),"Macro",INDEX($Q$5:$Q$1000,1):INDEX($Q$5:$Q$1000,$S92-4),INDEX($Q$5:$Q$1000,$S92-4))&amp;"."&amp;COUNTIFS($S$5:$S92,$S92,$T$5:$T92,"Sub"))))</f>
        <v/>
      </c>
      <c r="B92" s="56" t="n"/>
      <c r="C92" s="57" t="n"/>
      <c r="D92" s="58" t="n"/>
      <c r="E92" s="58" t="n"/>
      <c r="F92" s="58" t="n"/>
      <c r="G92" s="59" t="n"/>
      <c r="H92" s="59" t="n"/>
      <c r="I92" s="59" t="n"/>
      <c r="J92" s="59" t="n"/>
      <c r="K92" s="59" t="n"/>
      <c r="L92" s="60">
        <f>IF(NOT((COUNTA($B92:$K92)+COUNTA($O92))&gt;0),"",IF(ISNUMBER($F92),1,IF(N($U92)&gt;0,AVERAGEIFS($V$5:$V$1000,$S$5:$S$1000,ROW(),$T$5:$T$1000,"Sub"),$V92)))</f>
        <v/>
      </c>
      <c r="M92" s="55">
        <f>IF($L92="","",IF($L92&gt;=1,"Completado",IF($L92&gt;0,"En curso","Pendiente")))</f>
        <v/>
      </c>
      <c r="N92" s="55">
        <f>IF(NOT((COUNTA($B92:$K92)+COUNTA($O92))&gt;0),"",IF(ISNUMBER($F92),IF(AND(ISNUMBER($E92),$F92&gt;$E92),"Cumplida con "&amp;($F92-$E92)&amp;IF($F92-$E92=1," día"," días")&amp;" de retraso","Cumplida"),IF(N($L92)&gt;=1,"Cumplida",IF(NOT(ISNUMBER($E92)),"Sin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plazo")))))))</f>
        <v/>
      </c>
      <c r="O92" s="57" t="n"/>
      <c r="P92" s="61">
        <f>IF(NOT((COUNTA($B92:$K92)+COUNTA($O92))&gt;0),"",IF((IF($C92="","Falta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",""))="","✔ OK","⚠ "&amp;LEFT(IF($C92="","Falta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",""),LEN(IF($C92="","Falta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",""))-3)))</f>
        <v/>
      </c>
      <c r="Q92" s="62">
        <f>IF(NOT((COUNTA($B92:$K92)+COUNTA($O92))&gt;0),"",IF(AND($T92="Sub",N($S92)&gt;0),IF(ISNUMBER(INDEX($D$5:$D$1000,$S92-4)),DATE(YEAR(INDEX($D$5:$D$1000,$S92-4)),MONTH(INDEX($D$5:$D$1000,$S92-4)),1),IF(ISNUMBER(INDEX($E$5:$E$1000,$S92-4)),DATE(YEAR(INDEX($E$5:$E$1000,$S92-4)),MONTH(INDEX($E$5:$E$1000,$S92-4)),1),MesCiclo)),IF(ISNUMBER($D92),DATE(YEAR($D92),MONTH($D92),1),IF(ISNUMBER($E92),DATE(YEAR($E92),MONTH($E92),1),MesCiclo))))</f>
        <v/>
      </c>
      <c r="R92" s="63">
        <f>IF(OR($Q92="",$Q92&lt;&gt;MesCiclo),"",COUNTIF($Q$5:$Q92,MesCiclo))</f>
        <v/>
      </c>
      <c r="S92" s="63">
        <f>IF($T92="","",IF($T92="Macro",ROW(),IFERROR(LOOKUP(2,1/($T$5:$T92="Macro"),ROW($T$5:$T92)),0)))</f>
        <v/>
      </c>
      <c r="T92" s="63">
        <f>IF(NOT((COUNTA($B92:$K92)+COUNTA($O92))&gt;0),"",IF($B92="Subactividad","Sub","Macro"))</f>
        <v/>
      </c>
      <c r="U92" s="63">
        <f>IF($T92="Macro",COUNTIFS($S$5:$S$1000,ROW(),$T$5:$T$1000,"Sub"),"")</f>
        <v/>
      </c>
      <c r="V92" s="63">
        <f>IF($T92="","",IF(ISNUMBER($F92),1,IFERROR(LOOKUP(2,1/($H92:$K92&lt;&gt;""),$H92:$K92),0)))</f>
        <v/>
      </c>
      <c r="W92" s="63">
        <f>IF($T92="","",IF(AND(ISNUMBER($F92),$F92&lt;=IF($Q92=MesCiclo,InicioCiclo,$Q92+MOD(2-WEEKDAY($Q92),7))+6),1,IF(ISNUMBER($H92),$H92,0)))</f>
        <v/>
      </c>
      <c r="X92" s="63">
        <f>IF($T92="","",IF(AND(ISNUMBER($F92),$F92&lt;=IF($Q92=MesCiclo,InicioCiclo,$Q92+MOD(2-WEEKDAY($Q92),7))+13),1,IF(ISNUMBER($I92),$I92,$W92)))</f>
        <v/>
      </c>
      <c r="Y92" s="63">
        <f>IF($T92="","",IF(AND(ISNUMBER($F92),$F92&lt;=IF($Q92=MesCiclo,InicioCiclo,$Q92+MOD(2-WEEKDAY($Q92),7))+20),1,IF(ISNUMBER($J92),$J92,$X92)))</f>
        <v/>
      </c>
      <c r="Z92" s="63">
        <f>IF($T92="","",IF(AND(ISNUMBER($F92),$F92&lt;=IF($Q92=MesCiclo,InicioCiclo,$Q92+MOD(2-WEEKDAY($Q92),7))+27),1,IF(ISNUMBER($K92),$K92,$Y92)))</f>
        <v/>
      </c>
      <c r="AA92" s="63">
        <f>IF($T92="","",IF(AND(ISNUMBER($F92),$F92&lt;=IF($Q92=MesCiclo,InicioCiclo,$Q92+MOD(2-WEEKDAY($Q92),7))+6),1,IF(N($U92)&gt;0,AVERAGEIFS($W$5:$W$1000,$S$5:$S$1000,ROW(),$T$5:$T$1000,"Sub"),$W92)))</f>
        <v/>
      </c>
      <c r="AB92" s="63">
        <f>IF($T92="","",IF(AND(ISNUMBER($F92),$F92&lt;=IF($Q92=MesCiclo,InicioCiclo,$Q92+MOD(2-WEEKDAY($Q92),7))+13),1,IF(N($U92)&gt;0,AVERAGEIFS($X$5:$X$1000,$S$5:$S$1000,ROW(),$T$5:$T$1000,"Sub"),$X92)))</f>
        <v/>
      </c>
      <c r="AC92" s="63">
        <f>IF($T92="","",IF(AND(ISNUMBER($F92),$F92&lt;=IF($Q92=MesCiclo,InicioCiclo,$Q92+MOD(2-WEEKDAY($Q92),7))+20),1,IF(N($U92)&gt;0,AVERAGEIFS($Y$5:$Y$1000,$S$5:$S$1000,ROW(),$T$5:$T$1000,"Sub"),$Y92)))</f>
        <v/>
      </c>
      <c r="AD92" s="63">
        <f>IF($T92="","",IF(AND(ISNUMBER($F92),$F92&lt;=IF($Q92=MesCiclo,InicioCiclo,$Q92+MOD(2-WEEKDAY($Q92),7))+27),1,IF(N($U92)&gt;0,AVERAGEIFS($Z$5:$Z$1000,$S$5:$S$1000,ROW(),$T$5:$T$1000,"Sub"),$Z92)))</f>
        <v/>
      </c>
      <c r="AE92" s="63">
        <f>IF($T92&lt;&gt;"Macro","",IF(COUNTIFS($Q$5:$Q$1000,$Q92,$T$5:$T$1000,"Macro",$G$5:$G$1000,"&gt;0")=0,1/COUNTIFS($Q$5:$Q$1000,$Q92,$T$5:$T$1000,"Macro"),IF(AND(ISNUMBER($G92),N($G92)&gt;0),$G92,SUMIFS($G$5:$G$1000,$Q$5:$Q$1000,$Q92,$T$5:$T$1000,"Macro")/COUNTIFS($Q$5:$Q$1000,$Q92,$T$5:$T$1000,"Macro",$G$5:$G$1000,"&gt;0"))/(COUNTIFS($Q$5:$Q$1000,$Q92,$T$5:$T$1000,"Macro")*SUMIFS($G$5:$G$1000,$Q$5:$Q$1000,$Q92,$T$5:$T$1000,"Macro")/COUNTIFS($Q$5:$Q$1000,$Q92,$T$5:$T$1000,"Macro",$G$5:$G$1000,"&gt;0"))))</f>
        <v/>
      </c>
    </row>
    <row r="93">
      <c r="A93" s="55">
        <f>IF(NOT((COUNTA($B93:$K93)+COUNTA($O93))&gt;0),"",IF($T93="Macro",COUNTIFS($T$5:$T93,"Macro",$Q$5:$Q93,$Q93),IF(N($S93)=0,"?",COUNTIFS(INDEX($T$5:$T$1000,1):INDEX($T$5:$T$1000,$S93-4),"Macro",INDEX($Q$5:$Q$1000,1):INDEX($Q$5:$Q$1000,$S93-4),INDEX($Q$5:$Q$1000,$S93-4))&amp;"."&amp;COUNTIFS($S$5:$S93,$S93,$T$5:$T93,"Sub"))))</f>
        <v/>
      </c>
      <c r="B93" s="56" t="n"/>
      <c r="C93" s="57" t="n"/>
      <c r="D93" s="58" t="n"/>
      <c r="E93" s="58" t="n"/>
      <c r="F93" s="58" t="n"/>
      <c r="G93" s="59" t="n"/>
      <c r="H93" s="59" t="n"/>
      <c r="I93" s="59" t="n"/>
      <c r="J93" s="59" t="n"/>
      <c r="K93" s="59" t="n"/>
      <c r="L93" s="60">
        <f>IF(NOT((COUNTA($B93:$K93)+COUNTA($O93))&gt;0),"",IF(ISNUMBER($F93),1,IF(N($U93)&gt;0,AVERAGEIFS($V$5:$V$1000,$S$5:$S$1000,ROW(),$T$5:$T$1000,"Sub"),$V93)))</f>
        <v/>
      </c>
      <c r="M93" s="55">
        <f>IF($L93="","",IF($L93&gt;=1,"Completado",IF($L93&gt;0,"En curso","Pendiente")))</f>
        <v/>
      </c>
      <c r="N93" s="55">
        <f>IF(NOT((COUNTA($B93:$K93)+COUNTA($O93))&gt;0),"",IF(ISNUMBER($F93),IF(AND(ISNUMBER($E93),$F93&gt;$E93),"Cumplida con "&amp;($F93-$E93)&amp;IF($F93-$E93=1," día"," días")&amp;" de retraso","Cumplida"),IF(N($L93)&gt;=1,"Cumplida",IF(NOT(ISNUMBER($E93)),"Sin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plazo")))))))</f>
        <v/>
      </c>
      <c r="O93" s="57" t="n"/>
      <c r="P93" s="61">
        <f>IF(NOT((COUNTA($B93:$K93)+COUNTA($O93))&gt;0),"",IF((IF($C93="","Falta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",""))="","✔ OK","⚠ "&amp;LEFT(IF($C93="","Falta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",""),LEN(IF($C93="","Falta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",""))-3)))</f>
        <v/>
      </c>
      <c r="Q93" s="62">
        <f>IF(NOT((COUNTA($B93:$K93)+COUNTA($O93))&gt;0),"",IF(AND($T93="Sub",N($S93)&gt;0),IF(ISNUMBER(INDEX($D$5:$D$1000,$S93-4)),DATE(YEAR(INDEX($D$5:$D$1000,$S93-4)),MONTH(INDEX($D$5:$D$1000,$S93-4)),1),IF(ISNUMBER(INDEX($E$5:$E$1000,$S93-4)),DATE(YEAR(INDEX($E$5:$E$1000,$S93-4)),MONTH(INDEX($E$5:$E$1000,$S93-4)),1),MesCiclo)),IF(ISNUMBER($D93),DATE(YEAR($D93),MONTH($D93),1),IF(ISNUMBER($E93),DATE(YEAR($E93),MONTH($E93),1),MesCiclo))))</f>
        <v/>
      </c>
      <c r="R93" s="63">
        <f>IF(OR($Q93="",$Q93&lt;&gt;MesCiclo),"",COUNTIF($Q$5:$Q93,MesCiclo))</f>
        <v/>
      </c>
      <c r="S93" s="63">
        <f>IF($T93="","",IF($T93="Macro",ROW(),IFERROR(LOOKUP(2,1/($T$5:$T93="Macro"),ROW($T$5:$T93)),0)))</f>
        <v/>
      </c>
      <c r="T93" s="63">
        <f>IF(NOT((COUNTA($B93:$K93)+COUNTA($O93))&gt;0),"",IF($B93="Subactividad","Sub","Macro"))</f>
        <v/>
      </c>
      <c r="U93" s="63">
        <f>IF($T93="Macro",COUNTIFS($S$5:$S$1000,ROW(),$T$5:$T$1000,"Sub"),"")</f>
        <v/>
      </c>
      <c r="V93" s="63">
        <f>IF($T93="","",IF(ISNUMBER($F93),1,IFERROR(LOOKUP(2,1/($H93:$K93&lt;&gt;""),$H93:$K93),0)))</f>
        <v/>
      </c>
      <c r="W93" s="63">
        <f>IF($T93="","",IF(AND(ISNUMBER($F93),$F93&lt;=IF($Q93=MesCiclo,InicioCiclo,$Q93+MOD(2-WEEKDAY($Q93),7))+6),1,IF(ISNUMBER($H93),$H93,0)))</f>
        <v/>
      </c>
      <c r="X93" s="63">
        <f>IF($T93="","",IF(AND(ISNUMBER($F93),$F93&lt;=IF($Q93=MesCiclo,InicioCiclo,$Q93+MOD(2-WEEKDAY($Q93),7))+13),1,IF(ISNUMBER($I93),$I93,$W93)))</f>
        <v/>
      </c>
      <c r="Y93" s="63">
        <f>IF($T93="","",IF(AND(ISNUMBER($F93),$F93&lt;=IF($Q93=MesCiclo,InicioCiclo,$Q93+MOD(2-WEEKDAY($Q93),7))+20),1,IF(ISNUMBER($J93),$J93,$X93)))</f>
        <v/>
      </c>
      <c r="Z93" s="63">
        <f>IF($T93="","",IF(AND(ISNUMBER($F93),$F93&lt;=IF($Q93=MesCiclo,InicioCiclo,$Q93+MOD(2-WEEKDAY($Q93),7))+27),1,IF(ISNUMBER($K93),$K93,$Y93)))</f>
        <v/>
      </c>
      <c r="AA93" s="63">
        <f>IF($T93="","",IF(AND(ISNUMBER($F93),$F93&lt;=IF($Q93=MesCiclo,InicioCiclo,$Q93+MOD(2-WEEKDAY($Q93),7))+6),1,IF(N($U93)&gt;0,AVERAGEIFS($W$5:$W$1000,$S$5:$S$1000,ROW(),$T$5:$T$1000,"Sub"),$W93)))</f>
        <v/>
      </c>
      <c r="AB93" s="63">
        <f>IF($T93="","",IF(AND(ISNUMBER($F93),$F93&lt;=IF($Q93=MesCiclo,InicioCiclo,$Q93+MOD(2-WEEKDAY($Q93),7))+13),1,IF(N($U93)&gt;0,AVERAGEIFS($X$5:$X$1000,$S$5:$S$1000,ROW(),$T$5:$T$1000,"Sub"),$X93)))</f>
        <v/>
      </c>
      <c r="AC93" s="63">
        <f>IF($T93="","",IF(AND(ISNUMBER($F93),$F93&lt;=IF($Q93=MesCiclo,InicioCiclo,$Q93+MOD(2-WEEKDAY($Q93),7))+20),1,IF(N($U93)&gt;0,AVERAGEIFS($Y$5:$Y$1000,$S$5:$S$1000,ROW(),$T$5:$T$1000,"Sub"),$Y93)))</f>
        <v/>
      </c>
      <c r="AD93" s="63">
        <f>IF($T93="","",IF(AND(ISNUMBER($F93),$F93&lt;=IF($Q93=MesCiclo,InicioCiclo,$Q93+MOD(2-WEEKDAY($Q93),7))+27),1,IF(N($U93)&gt;0,AVERAGEIFS($Z$5:$Z$1000,$S$5:$S$1000,ROW(),$T$5:$T$1000,"Sub"),$Z93)))</f>
        <v/>
      </c>
      <c r="AE93" s="63">
        <f>IF($T93&lt;&gt;"Macro","",IF(COUNTIFS($Q$5:$Q$1000,$Q93,$T$5:$T$1000,"Macro",$G$5:$G$1000,"&gt;0")=0,1/COUNTIFS($Q$5:$Q$1000,$Q93,$T$5:$T$1000,"Macro"),IF(AND(ISNUMBER($G93),N($G93)&gt;0),$G93,SUMIFS($G$5:$G$1000,$Q$5:$Q$1000,$Q93,$T$5:$T$1000,"Macro")/COUNTIFS($Q$5:$Q$1000,$Q93,$T$5:$T$1000,"Macro",$G$5:$G$1000,"&gt;0"))/(COUNTIFS($Q$5:$Q$1000,$Q93,$T$5:$T$1000,"Macro")*SUMIFS($G$5:$G$1000,$Q$5:$Q$1000,$Q93,$T$5:$T$1000,"Macro")/COUNTIFS($Q$5:$Q$1000,$Q93,$T$5:$T$1000,"Macro",$G$5:$G$1000,"&gt;0"))))</f>
        <v/>
      </c>
    </row>
    <row r="94">
      <c r="A94" s="55">
        <f>IF(NOT((COUNTA($B94:$K94)+COUNTA($O94))&gt;0),"",IF($T94="Macro",COUNTIFS($T$5:$T94,"Macro",$Q$5:$Q94,$Q94),IF(N($S94)=0,"?",COUNTIFS(INDEX($T$5:$T$1000,1):INDEX($T$5:$T$1000,$S94-4),"Macro",INDEX($Q$5:$Q$1000,1):INDEX($Q$5:$Q$1000,$S94-4),INDEX($Q$5:$Q$1000,$S94-4))&amp;"."&amp;COUNTIFS($S$5:$S94,$S94,$T$5:$T94,"Sub"))))</f>
        <v/>
      </c>
      <c r="B94" s="56" t="n"/>
      <c r="C94" s="57" t="n"/>
      <c r="D94" s="58" t="n"/>
      <c r="E94" s="58" t="n"/>
      <c r="F94" s="58" t="n"/>
      <c r="G94" s="59" t="n"/>
      <c r="H94" s="59" t="n"/>
      <c r="I94" s="59" t="n"/>
      <c r="J94" s="59" t="n"/>
      <c r="K94" s="59" t="n"/>
      <c r="L94" s="60">
        <f>IF(NOT((COUNTA($B94:$K94)+COUNTA($O94))&gt;0),"",IF(ISNUMBER($F94),1,IF(N($U94)&gt;0,AVERAGEIFS($V$5:$V$1000,$S$5:$S$1000,ROW(),$T$5:$T$1000,"Sub"),$V94)))</f>
        <v/>
      </c>
      <c r="M94" s="55">
        <f>IF($L94="","",IF($L94&gt;=1,"Completado",IF($L94&gt;0,"En curso","Pendiente")))</f>
        <v/>
      </c>
      <c r="N94" s="55">
        <f>IF(NOT((COUNTA($B94:$K94)+COUNTA($O94))&gt;0),"",IF(ISNUMBER($F94),IF(AND(ISNUMBER($E94),$F94&gt;$E94),"Cumplida con "&amp;($F94-$E94)&amp;IF($F94-$E94=1," día"," días")&amp;" de retraso","Cumplida"),IF(N($L94)&gt;=1,"Cumplida",IF(NOT(ISNUMBER($E94)),"Sin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plazo")))))))</f>
        <v/>
      </c>
      <c r="O94" s="57" t="n"/>
      <c r="P94" s="61">
        <f>IF(NOT((COUNTA($B94:$K94)+COUNTA($O94))&gt;0),"",IF((IF($C94="","Falta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",""))="","✔ OK","⚠ "&amp;LEFT(IF($C94="","Falta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",""),LEN(IF($C94="","Falta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",""))-3)))</f>
        <v/>
      </c>
      <c r="Q94" s="62">
        <f>IF(NOT((COUNTA($B94:$K94)+COUNTA($O94))&gt;0),"",IF(AND($T94="Sub",N($S94)&gt;0),IF(ISNUMBER(INDEX($D$5:$D$1000,$S94-4)),DATE(YEAR(INDEX($D$5:$D$1000,$S94-4)),MONTH(INDEX($D$5:$D$1000,$S94-4)),1),IF(ISNUMBER(INDEX($E$5:$E$1000,$S94-4)),DATE(YEAR(INDEX($E$5:$E$1000,$S94-4)),MONTH(INDEX($E$5:$E$1000,$S94-4)),1),MesCiclo)),IF(ISNUMBER($D94),DATE(YEAR($D94),MONTH($D94),1),IF(ISNUMBER($E94),DATE(YEAR($E94),MONTH($E94),1),MesCiclo))))</f>
        <v/>
      </c>
      <c r="R94" s="63">
        <f>IF(OR($Q94="",$Q94&lt;&gt;MesCiclo),"",COUNTIF($Q$5:$Q94,MesCiclo))</f>
        <v/>
      </c>
      <c r="S94" s="63">
        <f>IF($T94="","",IF($T94="Macro",ROW(),IFERROR(LOOKUP(2,1/($T$5:$T94="Macro"),ROW($T$5:$T94)),0)))</f>
        <v/>
      </c>
      <c r="T94" s="63">
        <f>IF(NOT((COUNTA($B94:$K94)+COUNTA($O94))&gt;0),"",IF($B94="Subactividad","Sub","Macro"))</f>
        <v/>
      </c>
      <c r="U94" s="63">
        <f>IF($T94="Macro",COUNTIFS($S$5:$S$1000,ROW(),$T$5:$T$1000,"Sub"),"")</f>
        <v/>
      </c>
      <c r="V94" s="63">
        <f>IF($T94="","",IF(ISNUMBER($F94),1,IFERROR(LOOKUP(2,1/($H94:$K94&lt;&gt;""),$H94:$K94),0)))</f>
        <v/>
      </c>
      <c r="W94" s="63">
        <f>IF($T94="","",IF(AND(ISNUMBER($F94),$F94&lt;=IF($Q94=MesCiclo,InicioCiclo,$Q94+MOD(2-WEEKDAY($Q94),7))+6),1,IF(ISNUMBER($H94),$H94,0)))</f>
        <v/>
      </c>
      <c r="X94" s="63">
        <f>IF($T94="","",IF(AND(ISNUMBER($F94),$F94&lt;=IF($Q94=MesCiclo,InicioCiclo,$Q94+MOD(2-WEEKDAY($Q94),7))+13),1,IF(ISNUMBER($I94),$I94,$W94)))</f>
        <v/>
      </c>
      <c r="Y94" s="63">
        <f>IF($T94="","",IF(AND(ISNUMBER($F94),$F94&lt;=IF($Q94=MesCiclo,InicioCiclo,$Q94+MOD(2-WEEKDAY($Q94),7))+20),1,IF(ISNUMBER($J94),$J94,$X94)))</f>
        <v/>
      </c>
      <c r="Z94" s="63">
        <f>IF($T94="","",IF(AND(ISNUMBER($F94),$F94&lt;=IF($Q94=MesCiclo,InicioCiclo,$Q94+MOD(2-WEEKDAY($Q94),7))+27),1,IF(ISNUMBER($K94),$K94,$Y94)))</f>
        <v/>
      </c>
      <c r="AA94" s="63">
        <f>IF($T94="","",IF(AND(ISNUMBER($F94),$F94&lt;=IF($Q94=MesCiclo,InicioCiclo,$Q94+MOD(2-WEEKDAY($Q94),7))+6),1,IF(N($U94)&gt;0,AVERAGEIFS($W$5:$W$1000,$S$5:$S$1000,ROW(),$T$5:$T$1000,"Sub"),$W94)))</f>
        <v/>
      </c>
      <c r="AB94" s="63">
        <f>IF($T94="","",IF(AND(ISNUMBER($F94),$F94&lt;=IF($Q94=MesCiclo,InicioCiclo,$Q94+MOD(2-WEEKDAY($Q94),7))+13),1,IF(N($U94)&gt;0,AVERAGEIFS($X$5:$X$1000,$S$5:$S$1000,ROW(),$T$5:$T$1000,"Sub"),$X94)))</f>
        <v/>
      </c>
      <c r="AC94" s="63">
        <f>IF($T94="","",IF(AND(ISNUMBER($F94),$F94&lt;=IF($Q94=MesCiclo,InicioCiclo,$Q94+MOD(2-WEEKDAY($Q94),7))+20),1,IF(N($U94)&gt;0,AVERAGEIFS($Y$5:$Y$1000,$S$5:$S$1000,ROW(),$T$5:$T$1000,"Sub"),$Y94)))</f>
        <v/>
      </c>
      <c r="AD94" s="63">
        <f>IF($T94="","",IF(AND(ISNUMBER($F94),$F94&lt;=IF($Q94=MesCiclo,InicioCiclo,$Q94+MOD(2-WEEKDAY($Q94),7))+27),1,IF(N($U94)&gt;0,AVERAGEIFS($Z$5:$Z$1000,$S$5:$S$1000,ROW(),$T$5:$T$1000,"Sub"),$Z94)))</f>
        <v/>
      </c>
      <c r="AE94" s="63">
        <f>IF($T94&lt;&gt;"Macro","",IF(COUNTIFS($Q$5:$Q$1000,$Q94,$T$5:$T$1000,"Macro",$G$5:$G$1000,"&gt;0")=0,1/COUNTIFS($Q$5:$Q$1000,$Q94,$T$5:$T$1000,"Macro"),IF(AND(ISNUMBER($G94),N($G94)&gt;0),$G94,SUMIFS($G$5:$G$1000,$Q$5:$Q$1000,$Q94,$T$5:$T$1000,"Macro")/COUNTIFS($Q$5:$Q$1000,$Q94,$T$5:$T$1000,"Macro",$G$5:$G$1000,"&gt;0"))/(COUNTIFS($Q$5:$Q$1000,$Q94,$T$5:$T$1000,"Macro")*SUMIFS($G$5:$G$1000,$Q$5:$Q$1000,$Q94,$T$5:$T$1000,"Macro")/COUNTIFS($Q$5:$Q$1000,$Q94,$T$5:$T$1000,"Macro",$G$5:$G$1000,"&gt;0"))))</f>
        <v/>
      </c>
    </row>
    <row r="95">
      <c r="A95" s="55">
        <f>IF(NOT((COUNTA($B95:$K95)+COUNTA($O95))&gt;0),"",IF($T95="Macro",COUNTIFS($T$5:$T95,"Macro",$Q$5:$Q95,$Q95),IF(N($S95)=0,"?",COUNTIFS(INDEX($T$5:$T$1000,1):INDEX($T$5:$T$1000,$S95-4),"Macro",INDEX($Q$5:$Q$1000,1):INDEX($Q$5:$Q$1000,$S95-4),INDEX($Q$5:$Q$1000,$S95-4))&amp;"."&amp;COUNTIFS($S$5:$S95,$S95,$T$5:$T95,"Sub"))))</f>
        <v/>
      </c>
      <c r="B95" s="56" t="n"/>
      <c r="C95" s="57" t="n"/>
      <c r="D95" s="58" t="n"/>
      <c r="E95" s="58" t="n"/>
      <c r="F95" s="58" t="n"/>
      <c r="G95" s="59" t="n"/>
      <c r="H95" s="59" t="n"/>
      <c r="I95" s="59" t="n"/>
      <c r="J95" s="59" t="n"/>
      <c r="K95" s="59" t="n"/>
      <c r="L95" s="60">
        <f>IF(NOT((COUNTA($B95:$K95)+COUNTA($O95))&gt;0),"",IF(ISNUMBER($F95),1,IF(N($U95)&gt;0,AVERAGEIFS($V$5:$V$1000,$S$5:$S$1000,ROW(),$T$5:$T$1000,"Sub"),$V95)))</f>
        <v/>
      </c>
      <c r="M95" s="55">
        <f>IF($L95="","",IF($L95&gt;=1,"Completado",IF($L95&gt;0,"En curso","Pendiente")))</f>
        <v/>
      </c>
      <c r="N95" s="55">
        <f>IF(NOT((COUNTA($B95:$K95)+COUNTA($O95))&gt;0),"",IF(ISNUMBER($F95),IF(AND(ISNUMBER($E95),$F95&gt;$E95),"Cumplida con "&amp;($F95-$E95)&amp;IF($F95-$E95=1," día"," días")&amp;" de retraso","Cumplida"),IF(N($L95)&gt;=1,"Cumplida",IF(NOT(ISNUMBER($E95)),"Sin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plazo")))))))</f>
        <v/>
      </c>
      <c r="O95" s="57" t="n"/>
      <c r="P95" s="61">
        <f>IF(NOT((COUNTA($B95:$K95)+COUNTA($O95))&gt;0),"",IF((IF($C95="","Falta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",""))="","✔ OK","⚠ "&amp;LEFT(IF($C95="","Falta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",""),LEN(IF($C95="","Falta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",""))-3)))</f>
        <v/>
      </c>
      <c r="Q95" s="62">
        <f>IF(NOT((COUNTA($B95:$K95)+COUNTA($O95))&gt;0),"",IF(AND($T95="Sub",N($S95)&gt;0),IF(ISNUMBER(INDEX($D$5:$D$1000,$S95-4)),DATE(YEAR(INDEX($D$5:$D$1000,$S95-4)),MONTH(INDEX($D$5:$D$1000,$S95-4)),1),IF(ISNUMBER(INDEX($E$5:$E$1000,$S95-4)),DATE(YEAR(INDEX($E$5:$E$1000,$S95-4)),MONTH(INDEX($E$5:$E$1000,$S95-4)),1),MesCiclo)),IF(ISNUMBER($D95),DATE(YEAR($D95),MONTH($D95),1),IF(ISNUMBER($E95),DATE(YEAR($E95),MONTH($E95),1),MesCiclo))))</f>
        <v/>
      </c>
      <c r="R95" s="63">
        <f>IF(OR($Q95="",$Q95&lt;&gt;MesCiclo),"",COUNTIF($Q$5:$Q95,MesCiclo))</f>
        <v/>
      </c>
      <c r="S95" s="63">
        <f>IF($T95="","",IF($T95="Macro",ROW(),IFERROR(LOOKUP(2,1/($T$5:$T95="Macro"),ROW($T$5:$T95)),0)))</f>
        <v/>
      </c>
      <c r="T95" s="63">
        <f>IF(NOT((COUNTA($B95:$K95)+COUNTA($O95))&gt;0),"",IF($B95="Subactividad","Sub","Macro"))</f>
        <v/>
      </c>
      <c r="U95" s="63">
        <f>IF($T95="Macro",COUNTIFS($S$5:$S$1000,ROW(),$T$5:$T$1000,"Sub"),"")</f>
        <v/>
      </c>
      <c r="V95" s="63">
        <f>IF($T95="","",IF(ISNUMBER($F95),1,IFERROR(LOOKUP(2,1/($H95:$K95&lt;&gt;""),$H95:$K95),0)))</f>
        <v/>
      </c>
      <c r="W95" s="63">
        <f>IF($T95="","",IF(AND(ISNUMBER($F95),$F95&lt;=IF($Q95=MesCiclo,InicioCiclo,$Q95+MOD(2-WEEKDAY($Q95),7))+6),1,IF(ISNUMBER($H95),$H95,0)))</f>
        <v/>
      </c>
      <c r="X95" s="63">
        <f>IF($T95="","",IF(AND(ISNUMBER($F95),$F95&lt;=IF($Q95=MesCiclo,InicioCiclo,$Q95+MOD(2-WEEKDAY($Q95),7))+13),1,IF(ISNUMBER($I95),$I95,$W95)))</f>
        <v/>
      </c>
      <c r="Y95" s="63">
        <f>IF($T95="","",IF(AND(ISNUMBER($F95),$F95&lt;=IF($Q95=MesCiclo,InicioCiclo,$Q95+MOD(2-WEEKDAY($Q95),7))+20),1,IF(ISNUMBER($J95),$J95,$X95)))</f>
        <v/>
      </c>
      <c r="Z95" s="63">
        <f>IF($T95="","",IF(AND(ISNUMBER($F95),$F95&lt;=IF($Q95=MesCiclo,InicioCiclo,$Q95+MOD(2-WEEKDAY($Q95),7))+27),1,IF(ISNUMBER($K95),$K95,$Y95)))</f>
        <v/>
      </c>
      <c r="AA95" s="63">
        <f>IF($T95="","",IF(AND(ISNUMBER($F95),$F95&lt;=IF($Q95=MesCiclo,InicioCiclo,$Q95+MOD(2-WEEKDAY($Q95),7))+6),1,IF(N($U95)&gt;0,AVERAGEIFS($W$5:$W$1000,$S$5:$S$1000,ROW(),$T$5:$T$1000,"Sub"),$W95)))</f>
        <v/>
      </c>
      <c r="AB95" s="63">
        <f>IF($T95="","",IF(AND(ISNUMBER($F95),$F95&lt;=IF($Q95=MesCiclo,InicioCiclo,$Q95+MOD(2-WEEKDAY($Q95),7))+13),1,IF(N($U95)&gt;0,AVERAGEIFS($X$5:$X$1000,$S$5:$S$1000,ROW(),$T$5:$T$1000,"Sub"),$X95)))</f>
        <v/>
      </c>
      <c r="AC95" s="63">
        <f>IF($T95="","",IF(AND(ISNUMBER($F95),$F95&lt;=IF($Q95=MesCiclo,InicioCiclo,$Q95+MOD(2-WEEKDAY($Q95),7))+20),1,IF(N($U95)&gt;0,AVERAGEIFS($Y$5:$Y$1000,$S$5:$S$1000,ROW(),$T$5:$T$1000,"Sub"),$Y95)))</f>
        <v/>
      </c>
      <c r="AD95" s="63">
        <f>IF($T95="","",IF(AND(ISNUMBER($F95),$F95&lt;=IF($Q95=MesCiclo,InicioCiclo,$Q95+MOD(2-WEEKDAY($Q95),7))+27),1,IF(N($U95)&gt;0,AVERAGEIFS($Z$5:$Z$1000,$S$5:$S$1000,ROW(),$T$5:$T$1000,"Sub"),$Z95)))</f>
        <v/>
      </c>
      <c r="AE95" s="63">
        <f>IF($T95&lt;&gt;"Macro","",IF(COUNTIFS($Q$5:$Q$1000,$Q95,$T$5:$T$1000,"Macro",$G$5:$G$1000,"&gt;0")=0,1/COUNTIFS($Q$5:$Q$1000,$Q95,$T$5:$T$1000,"Macro"),IF(AND(ISNUMBER($G95),N($G95)&gt;0),$G95,SUMIFS($G$5:$G$1000,$Q$5:$Q$1000,$Q95,$T$5:$T$1000,"Macro")/COUNTIFS($Q$5:$Q$1000,$Q95,$T$5:$T$1000,"Macro",$G$5:$G$1000,"&gt;0"))/(COUNTIFS($Q$5:$Q$1000,$Q95,$T$5:$T$1000,"Macro")*SUMIFS($G$5:$G$1000,$Q$5:$Q$1000,$Q95,$T$5:$T$1000,"Macro")/COUNTIFS($Q$5:$Q$1000,$Q95,$T$5:$T$1000,"Macro",$G$5:$G$1000,"&gt;0"))))</f>
        <v/>
      </c>
    </row>
    <row r="96">
      <c r="A96" s="55">
        <f>IF(NOT((COUNTA($B96:$K96)+COUNTA($O96))&gt;0),"",IF($T96="Macro",COUNTIFS($T$5:$T96,"Macro",$Q$5:$Q96,$Q96),IF(N($S96)=0,"?",COUNTIFS(INDEX($T$5:$T$1000,1):INDEX($T$5:$T$1000,$S96-4),"Macro",INDEX($Q$5:$Q$1000,1):INDEX($Q$5:$Q$1000,$S96-4),INDEX($Q$5:$Q$1000,$S96-4))&amp;"."&amp;COUNTIFS($S$5:$S96,$S96,$T$5:$T96,"Sub"))))</f>
        <v/>
      </c>
      <c r="B96" s="56" t="n"/>
      <c r="C96" s="57" t="n"/>
      <c r="D96" s="58" t="n"/>
      <c r="E96" s="58" t="n"/>
      <c r="F96" s="58" t="n"/>
      <c r="G96" s="59" t="n"/>
      <c r="H96" s="59" t="n"/>
      <c r="I96" s="59" t="n"/>
      <c r="J96" s="59" t="n"/>
      <c r="K96" s="59" t="n"/>
      <c r="L96" s="60">
        <f>IF(NOT((COUNTA($B96:$K96)+COUNTA($O96))&gt;0),"",IF(ISNUMBER($F96),1,IF(N($U96)&gt;0,AVERAGEIFS($V$5:$V$1000,$S$5:$S$1000,ROW(),$T$5:$T$1000,"Sub"),$V96)))</f>
        <v/>
      </c>
      <c r="M96" s="55">
        <f>IF($L96="","",IF($L96&gt;=1,"Completado",IF($L96&gt;0,"En curso","Pendiente")))</f>
        <v/>
      </c>
      <c r="N96" s="55">
        <f>IF(NOT((COUNTA($B96:$K96)+COUNTA($O96))&gt;0),"",IF(ISNUMBER($F96),IF(AND(ISNUMBER($E96),$F96&gt;$E96),"Cumplida con "&amp;($F96-$E96)&amp;IF($F96-$E96=1," día"," días")&amp;" de retraso","Cumplida"),IF(N($L96)&gt;=1,"Cumplida",IF(NOT(ISNUMBER($E96)),"Sin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plazo")))))))</f>
        <v/>
      </c>
      <c r="O96" s="57" t="n"/>
      <c r="P96" s="61">
        <f>IF(NOT((COUNTA($B96:$K96)+COUNTA($O96))&gt;0),"",IF((IF($C96="","Falta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",""))="","✔ OK","⚠ "&amp;LEFT(IF($C96="","Falta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",""),LEN(IF($C96="","Falta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",""))-3)))</f>
        <v/>
      </c>
      <c r="Q96" s="62">
        <f>IF(NOT((COUNTA($B96:$K96)+COUNTA($O96))&gt;0),"",IF(AND($T96="Sub",N($S96)&gt;0),IF(ISNUMBER(INDEX($D$5:$D$1000,$S96-4)),DATE(YEAR(INDEX($D$5:$D$1000,$S96-4)),MONTH(INDEX($D$5:$D$1000,$S96-4)),1),IF(ISNUMBER(INDEX($E$5:$E$1000,$S96-4)),DATE(YEAR(INDEX($E$5:$E$1000,$S96-4)),MONTH(INDEX($E$5:$E$1000,$S96-4)),1),MesCiclo)),IF(ISNUMBER($D96),DATE(YEAR($D96),MONTH($D96),1),IF(ISNUMBER($E96),DATE(YEAR($E96),MONTH($E96),1),MesCiclo))))</f>
        <v/>
      </c>
      <c r="R96" s="63">
        <f>IF(OR($Q96="",$Q96&lt;&gt;MesCiclo),"",COUNTIF($Q$5:$Q96,MesCiclo))</f>
        <v/>
      </c>
      <c r="S96" s="63">
        <f>IF($T96="","",IF($T96="Macro",ROW(),IFERROR(LOOKUP(2,1/($T$5:$T96="Macro"),ROW($T$5:$T96)),0)))</f>
        <v/>
      </c>
      <c r="T96" s="63">
        <f>IF(NOT((COUNTA($B96:$K96)+COUNTA($O96))&gt;0),"",IF($B96="Subactividad","Sub","Macro"))</f>
        <v/>
      </c>
      <c r="U96" s="63">
        <f>IF($T96="Macro",COUNTIFS($S$5:$S$1000,ROW(),$T$5:$T$1000,"Sub"),"")</f>
        <v/>
      </c>
      <c r="V96" s="63">
        <f>IF($T96="","",IF(ISNUMBER($F96),1,IFERROR(LOOKUP(2,1/($H96:$K96&lt;&gt;""),$H96:$K96),0)))</f>
        <v/>
      </c>
      <c r="W96" s="63">
        <f>IF($T96="","",IF(AND(ISNUMBER($F96),$F96&lt;=IF($Q96=MesCiclo,InicioCiclo,$Q96+MOD(2-WEEKDAY($Q96),7))+6),1,IF(ISNUMBER($H96),$H96,0)))</f>
        <v/>
      </c>
      <c r="X96" s="63">
        <f>IF($T96="","",IF(AND(ISNUMBER($F96),$F96&lt;=IF($Q96=MesCiclo,InicioCiclo,$Q96+MOD(2-WEEKDAY($Q96),7))+13),1,IF(ISNUMBER($I96),$I96,$W96)))</f>
        <v/>
      </c>
      <c r="Y96" s="63">
        <f>IF($T96="","",IF(AND(ISNUMBER($F96),$F96&lt;=IF($Q96=MesCiclo,InicioCiclo,$Q96+MOD(2-WEEKDAY($Q96),7))+20),1,IF(ISNUMBER($J96),$J96,$X96)))</f>
        <v/>
      </c>
      <c r="Z96" s="63">
        <f>IF($T96="","",IF(AND(ISNUMBER($F96),$F96&lt;=IF($Q96=MesCiclo,InicioCiclo,$Q96+MOD(2-WEEKDAY($Q96),7))+27),1,IF(ISNUMBER($K96),$K96,$Y96)))</f>
        <v/>
      </c>
      <c r="AA96" s="63">
        <f>IF($T96="","",IF(AND(ISNUMBER($F96),$F96&lt;=IF($Q96=MesCiclo,InicioCiclo,$Q96+MOD(2-WEEKDAY($Q96),7))+6),1,IF(N($U96)&gt;0,AVERAGEIFS($W$5:$W$1000,$S$5:$S$1000,ROW(),$T$5:$T$1000,"Sub"),$W96)))</f>
        <v/>
      </c>
      <c r="AB96" s="63">
        <f>IF($T96="","",IF(AND(ISNUMBER($F96),$F96&lt;=IF($Q96=MesCiclo,InicioCiclo,$Q96+MOD(2-WEEKDAY($Q96),7))+13),1,IF(N($U96)&gt;0,AVERAGEIFS($X$5:$X$1000,$S$5:$S$1000,ROW(),$T$5:$T$1000,"Sub"),$X96)))</f>
        <v/>
      </c>
      <c r="AC96" s="63">
        <f>IF($T96="","",IF(AND(ISNUMBER($F96),$F96&lt;=IF($Q96=MesCiclo,InicioCiclo,$Q96+MOD(2-WEEKDAY($Q96),7))+20),1,IF(N($U96)&gt;0,AVERAGEIFS($Y$5:$Y$1000,$S$5:$S$1000,ROW(),$T$5:$T$1000,"Sub"),$Y96)))</f>
        <v/>
      </c>
      <c r="AD96" s="63">
        <f>IF($T96="","",IF(AND(ISNUMBER($F96),$F96&lt;=IF($Q96=MesCiclo,InicioCiclo,$Q96+MOD(2-WEEKDAY($Q96),7))+27),1,IF(N($U96)&gt;0,AVERAGEIFS($Z$5:$Z$1000,$S$5:$S$1000,ROW(),$T$5:$T$1000,"Sub"),$Z96)))</f>
        <v/>
      </c>
      <c r="AE96" s="63">
        <f>IF($T96&lt;&gt;"Macro","",IF(COUNTIFS($Q$5:$Q$1000,$Q96,$T$5:$T$1000,"Macro",$G$5:$G$1000,"&gt;0")=0,1/COUNTIFS($Q$5:$Q$1000,$Q96,$T$5:$T$1000,"Macro"),IF(AND(ISNUMBER($G96),N($G96)&gt;0),$G96,SUMIFS($G$5:$G$1000,$Q$5:$Q$1000,$Q96,$T$5:$T$1000,"Macro")/COUNTIFS($Q$5:$Q$1000,$Q96,$T$5:$T$1000,"Macro",$G$5:$G$1000,"&gt;0"))/(COUNTIFS($Q$5:$Q$1000,$Q96,$T$5:$T$1000,"Macro")*SUMIFS($G$5:$G$1000,$Q$5:$Q$1000,$Q96,$T$5:$T$1000,"Macro")/COUNTIFS($Q$5:$Q$1000,$Q96,$T$5:$T$1000,"Macro",$G$5:$G$1000,"&gt;0"))))</f>
        <v/>
      </c>
    </row>
    <row r="97">
      <c r="A97" s="55">
        <f>IF(NOT((COUNTA($B97:$K97)+COUNTA($O97))&gt;0),"",IF($T97="Macro",COUNTIFS($T$5:$T97,"Macro",$Q$5:$Q97,$Q97),IF(N($S97)=0,"?",COUNTIFS(INDEX($T$5:$T$1000,1):INDEX($T$5:$T$1000,$S97-4),"Macro",INDEX($Q$5:$Q$1000,1):INDEX($Q$5:$Q$1000,$S97-4),INDEX($Q$5:$Q$1000,$S97-4))&amp;"."&amp;COUNTIFS($S$5:$S97,$S97,$T$5:$T97,"Sub"))))</f>
        <v/>
      </c>
      <c r="B97" s="56" t="n"/>
      <c r="C97" s="57" t="n"/>
      <c r="D97" s="58" t="n"/>
      <c r="E97" s="58" t="n"/>
      <c r="F97" s="58" t="n"/>
      <c r="G97" s="59" t="n"/>
      <c r="H97" s="59" t="n"/>
      <c r="I97" s="59" t="n"/>
      <c r="J97" s="59" t="n"/>
      <c r="K97" s="59" t="n"/>
      <c r="L97" s="60">
        <f>IF(NOT((COUNTA($B97:$K97)+COUNTA($O97))&gt;0),"",IF(ISNUMBER($F97),1,IF(N($U97)&gt;0,AVERAGEIFS($V$5:$V$1000,$S$5:$S$1000,ROW(),$T$5:$T$1000,"Sub"),$V97)))</f>
        <v/>
      </c>
      <c r="M97" s="55">
        <f>IF($L97="","",IF($L97&gt;=1,"Completado",IF($L97&gt;0,"En curso","Pendiente")))</f>
        <v/>
      </c>
      <c r="N97" s="55">
        <f>IF(NOT((COUNTA($B97:$K97)+COUNTA($O97))&gt;0),"",IF(ISNUMBER($F97),IF(AND(ISNUMBER($E97),$F97&gt;$E97),"Cumplida con "&amp;($F97-$E97)&amp;IF($F97-$E97=1," día"," días")&amp;" de retraso","Cumplida"),IF(N($L97)&gt;=1,"Cumplida",IF(NOT(ISNUMBER($E97)),"Sin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plazo")))))))</f>
        <v/>
      </c>
      <c r="O97" s="57" t="n"/>
      <c r="P97" s="61">
        <f>IF(NOT((COUNTA($B97:$K97)+COUNTA($O97))&gt;0),"",IF((IF($C97="","Falta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",""))="","✔ OK","⚠ "&amp;LEFT(IF($C97="","Falta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",""),LEN(IF($C97="","Falta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",""))-3)))</f>
        <v/>
      </c>
      <c r="Q97" s="62">
        <f>IF(NOT((COUNTA($B97:$K97)+COUNTA($O97))&gt;0),"",IF(AND($T97="Sub",N($S97)&gt;0),IF(ISNUMBER(INDEX($D$5:$D$1000,$S97-4)),DATE(YEAR(INDEX($D$5:$D$1000,$S97-4)),MONTH(INDEX($D$5:$D$1000,$S97-4)),1),IF(ISNUMBER(INDEX($E$5:$E$1000,$S97-4)),DATE(YEAR(INDEX($E$5:$E$1000,$S97-4)),MONTH(INDEX($E$5:$E$1000,$S97-4)),1),MesCiclo)),IF(ISNUMBER($D97),DATE(YEAR($D97),MONTH($D97),1),IF(ISNUMBER($E97),DATE(YEAR($E97),MONTH($E97),1),MesCiclo))))</f>
        <v/>
      </c>
      <c r="R97" s="63">
        <f>IF(OR($Q97="",$Q97&lt;&gt;MesCiclo),"",COUNTIF($Q$5:$Q97,MesCiclo))</f>
        <v/>
      </c>
      <c r="S97" s="63">
        <f>IF($T97="","",IF($T97="Macro",ROW(),IFERROR(LOOKUP(2,1/($T$5:$T97="Macro"),ROW($T$5:$T97)),0)))</f>
        <v/>
      </c>
      <c r="T97" s="63">
        <f>IF(NOT((COUNTA($B97:$K97)+COUNTA($O97))&gt;0),"",IF($B97="Subactividad","Sub","Macro"))</f>
        <v/>
      </c>
      <c r="U97" s="63">
        <f>IF($T97="Macro",COUNTIFS($S$5:$S$1000,ROW(),$T$5:$T$1000,"Sub"),"")</f>
        <v/>
      </c>
      <c r="V97" s="63">
        <f>IF($T97="","",IF(ISNUMBER($F97),1,IFERROR(LOOKUP(2,1/($H97:$K97&lt;&gt;""),$H97:$K97),0)))</f>
        <v/>
      </c>
      <c r="W97" s="63">
        <f>IF($T97="","",IF(AND(ISNUMBER($F97),$F97&lt;=IF($Q97=MesCiclo,InicioCiclo,$Q97+MOD(2-WEEKDAY($Q97),7))+6),1,IF(ISNUMBER($H97),$H97,0)))</f>
        <v/>
      </c>
      <c r="X97" s="63">
        <f>IF($T97="","",IF(AND(ISNUMBER($F97),$F97&lt;=IF($Q97=MesCiclo,InicioCiclo,$Q97+MOD(2-WEEKDAY($Q97),7))+13),1,IF(ISNUMBER($I97),$I97,$W97)))</f>
        <v/>
      </c>
      <c r="Y97" s="63">
        <f>IF($T97="","",IF(AND(ISNUMBER($F97),$F97&lt;=IF($Q97=MesCiclo,InicioCiclo,$Q97+MOD(2-WEEKDAY($Q97),7))+20),1,IF(ISNUMBER($J97),$J97,$X97)))</f>
        <v/>
      </c>
      <c r="Z97" s="63">
        <f>IF($T97="","",IF(AND(ISNUMBER($F97),$F97&lt;=IF($Q97=MesCiclo,InicioCiclo,$Q97+MOD(2-WEEKDAY($Q97),7))+27),1,IF(ISNUMBER($K97),$K97,$Y97)))</f>
        <v/>
      </c>
      <c r="AA97" s="63">
        <f>IF($T97="","",IF(AND(ISNUMBER($F97),$F97&lt;=IF($Q97=MesCiclo,InicioCiclo,$Q97+MOD(2-WEEKDAY($Q97),7))+6),1,IF(N($U97)&gt;0,AVERAGEIFS($W$5:$W$1000,$S$5:$S$1000,ROW(),$T$5:$T$1000,"Sub"),$W97)))</f>
        <v/>
      </c>
      <c r="AB97" s="63">
        <f>IF($T97="","",IF(AND(ISNUMBER($F97),$F97&lt;=IF($Q97=MesCiclo,InicioCiclo,$Q97+MOD(2-WEEKDAY($Q97),7))+13),1,IF(N($U97)&gt;0,AVERAGEIFS($X$5:$X$1000,$S$5:$S$1000,ROW(),$T$5:$T$1000,"Sub"),$X97)))</f>
        <v/>
      </c>
      <c r="AC97" s="63">
        <f>IF($T97="","",IF(AND(ISNUMBER($F97),$F97&lt;=IF($Q97=MesCiclo,InicioCiclo,$Q97+MOD(2-WEEKDAY($Q97),7))+20),1,IF(N($U97)&gt;0,AVERAGEIFS($Y$5:$Y$1000,$S$5:$S$1000,ROW(),$T$5:$T$1000,"Sub"),$Y97)))</f>
        <v/>
      </c>
      <c r="AD97" s="63">
        <f>IF($T97="","",IF(AND(ISNUMBER($F97),$F97&lt;=IF($Q97=MesCiclo,InicioCiclo,$Q97+MOD(2-WEEKDAY($Q97),7))+27),1,IF(N($U97)&gt;0,AVERAGEIFS($Z$5:$Z$1000,$S$5:$S$1000,ROW(),$T$5:$T$1000,"Sub"),$Z97)))</f>
        <v/>
      </c>
      <c r="AE97" s="63">
        <f>IF($T97&lt;&gt;"Macro","",IF(COUNTIFS($Q$5:$Q$1000,$Q97,$T$5:$T$1000,"Macro",$G$5:$G$1000,"&gt;0")=0,1/COUNTIFS($Q$5:$Q$1000,$Q97,$T$5:$T$1000,"Macro"),IF(AND(ISNUMBER($G97),N($G97)&gt;0),$G97,SUMIFS($G$5:$G$1000,$Q$5:$Q$1000,$Q97,$T$5:$T$1000,"Macro")/COUNTIFS($Q$5:$Q$1000,$Q97,$T$5:$T$1000,"Macro",$G$5:$G$1000,"&gt;0"))/(COUNTIFS($Q$5:$Q$1000,$Q97,$T$5:$T$1000,"Macro")*SUMIFS($G$5:$G$1000,$Q$5:$Q$1000,$Q97,$T$5:$T$1000,"Macro")/COUNTIFS($Q$5:$Q$1000,$Q97,$T$5:$T$1000,"Macro",$G$5:$G$1000,"&gt;0"))))</f>
        <v/>
      </c>
    </row>
    <row r="98">
      <c r="A98" s="55">
        <f>IF(NOT((COUNTA($B98:$K98)+COUNTA($O98))&gt;0),"",IF($T98="Macro",COUNTIFS($T$5:$T98,"Macro",$Q$5:$Q98,$Q98),IF(N($S98)=0,"?",COUNTIFS(INDEX($T$5:$T$1000,1):INDEX($T$5:$T$1000,$S98-4),"Macro",INDEX($Q$5:$Q$1000,1):INDEX($Q$5:$Q$1000,$S98-4),INDEX($Q$5:$Q$1000,$S98-4))&amp;"."&amp;COUNTIFS($S$5:$S98,$S98,$T$5:$T98,"Sub"))))</f>
        <v/>
      </c>
      <c r="B98" s="56" t="n"/>
      <c r="C98" s="57" t="n"/>
      <c r="D98" s="58" t="n"/>
      <c r="E98" s="58" t="n"/>
      <c r="F98" s="58" t="n"/>
      <c r="G98" s="59" t="n"/>
      <c r="H98" s="59" t="n"/>
      <c r="I98" s="59" t="n"/>
      <c r="J98" s="59" t="n"/>
      <c r="K98" s="59" t="n"/>
      <c r="L98" s="60">
        <f>IF(NOT((COUNTA($B98:$K98)+COUNTA($O98))&gt;0),"",IF(ISNUMBER($F98),1,IF(N($U98)&gt;0,AVERAGEIFS($V$5:$V$1000,$S$5:$S$1000,ROW(),$T$5:$T$1000,"Sub"),$V98)))</f>
        <v/>
      </c>
      <c r="M98" s="55">
        <f>IF($L98="","",IF($L98&gt;=1,"Completado",IF($L98&gt;0,"En curso","Pendiente")))</f>
        <v/>
      </c>
      <c r="N98" s="55">
        <f>IF(NOT((COUNTA($B98:$K98)+COUNTA($O98))&gt;0),"",IF(ISNUMBER($F98),IF(AND(ISNUMBER($E98),$F98&gt;$E98),"Cumplida con "&amp;($F98-$E98)&amp;IF($F98-$E98=1," día"," días")&amp;" de retraso","Cumplida"),IF(N($L98)&gt;=1,"Cumplida",IF(NOT(ISNUMBER($E98)),"Sin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plazo")))))))</f>
        <v/>
      </c>
      <c r="O98" s="57" t="n"/>
      <c r="P98" s="61">
        <f>IF(NOT((COUNTA($B98:$K98)+COUNTA($O98))&gt;0),"",IF((IF($C98="","Falta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",""))="","✔ OK","⚠ "&amp;LEFT(IF($C98="","Falta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",""),LEN(IF($C98="","Falta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",""))-3)))</f>
        <v/>
      </c>
      <c r="Q98" s="62">
        <f>IF(NOT((COUNTA($B98:$K98)+COUNTA($O98))&gt;0),"",IF(AND($T98="Sub",N($S98)&gt;0),IF(ISNUMBER(INDEX($D$5:$D$1000,$S98-4)),DATE(YEAR(INDEX($D$5:$D$1000,$S98-4)),MONTH(INDEX($D$5:$D$1000,$S98-4)),1),IF(ISNUMBER(INDEX($E$5:$E$1000,$S98-4)),DATE(YEAR(INDEX($E$5:$E$1000,$S98-4)),MONTH(INDEX($E$5:$E$1000,$S98-4)),1),MesCiclo)),IF(ISNUMBER($D98),DATE(YEAR($D98),MONTH($D98),1),IF(ISNUMBER($E98),DATE(YEAR($E98),MONTH($E98),1),MesCiclo))))</f>
        <v/>
      </c>
      <c r="R98" s="63">
        <f>IF(OR($Q98="",$Q98&lt;&gt;MesCiclo),"",COUNTIF($Q$5:$Q98,MesCiclo))</f>
        <v/>
      </c>
      <c r="S98" s="63">
        <f>IF($T98="","",IF($T98="Macro",ROW(),IFERROR(LOOKUP(2,1/($T$5:$T98="Macro"),ROW($T$5:$T98)),0)))</f>
        <v/>
      </c>
      <c r="T98" s="63">
        <f>IF(NOT((COUNTA($B98:$K98)+COUNTA($O98))&gt;0),"",IF($B98="Subactividad","Sub","Macro"))</f>
        <v/>
      </c>
      <c r="U98" s="63">
        <f>IF($T98="Macro",COUNTIFS($S$5:$S$1000,ROW(),$T$5:$T$1000,"Sub"),"")</f>
        <v/>
      </c>
      <c r="V98" s="63">
        <f>IF($T98="","",IF(ISNUMBER($F98),1,IFERROR(LOOKUP(2,1/($H98:$K98&lt;&gt;""),$H98:$K98),0)))</f>
        <v/>
      </c>
      <c r="W98" s="63">
        <f>IF($T98="","",IF(AND(ISNUMBER($F98),$F98&lt;=IF($Q98=MesCiclo,InicioCiclo,$Q98+MOD(2-WEEKDAY($Q98),7))+6),1,IF(ISNUMBER($H98),$H98,0)))</f>
        <v/>
      </c>
      <c r="X98" s="63">
        <f>IF($T98="","",IF(AND(ISNUMBER($F98),$F98&lt;=IF($Q98=MesCiclo,InicioCiclo,$Q98+MOD(2-WEEKDAY($Q98),7))+13),1,IF(ISNUMBER($I98),$I98,$W98)))</f>
        <v/>
      </c>
      <c r="Y98" s="63">
        <f>IF($T98="","",IF(AND(ISNUMBER($F98),$F98&lt;=IF($Q98=MesCiclo,InicioCiclo,$Q98+MOD(2-WEEKDAY($Q98),7))+20),1,IF(ISNUMBER($J98),$J98,$X98)))</f>
        <v/>
      </c>
      <c r="Z98" s="63">
        <f>IF($T98="","",IF(AND(ISNUMBER($F98),$F98&lt;=IF($Q98=MesCiclo,InicioCiclo,$Q98+MOD(2-WEEKDAY($Q98),7))+27),1,IF(ISNUMBER($K98),$K98,$Y98)))</f>
        <v/>
      </c>
      <c r="AA98" s="63">
        <f>IF($T98="","",IF(AND(ISNUMBER($F98),$F98&lt;=IF($Q98=MesCiclo,InicioCiclo,$Q98+MOD(2-WEEKDAY($Q98),7))+6),1,IF(N($U98)&gt;0,AVERAGEIFS($W$5:$W$1000,$S$5:$S$1000,ROW(),$T$5:$T$1000,"Sub"),$W98)))</f>
        <v/>
      </c>
      <c r="AB98" s="63">
        <f>IF($T98="","",IF(AND(ISNUMBER($F98),$F98&lt;=IF($Q98=MesCiclo,InicioCiclo,$Q98+MOD(2-WEEKDAY($Q98),7))+13),1,IF(N($U98)&gt;0,AVERAGEIFS($X$5:$X$1000,$S$5:$S$1000,ROW(),$T$5:$T$1000,"Sub"),$X98)))</f>
        <v/>
      </c>
      <c r="AC98" s="63">
        <f>IF($T98="","",IF(AND(ISNUMBER($F98),$F98&lt;=IF($Q98=MesCiclo,InicioCiclo,$Q98+MOD(2-WEEKDAY($Q98),7))+20),1,IF(N($U98)&gt;0,AVERAGEIFS($Y$5:$Y$1000,$S$5:$S$1000,ROW(),$T$5:$T$1000,"Sub"),$Y98)))</f>
        <v/>
      </c>
      <c r="AD98" s="63">
        <f>IF($T98="","",IF(AND(ISNUMBER($F98),$F98&lt;=IF($Q98=MesCiclo,InicioCiclo,$Q98+MOD(2-WEEKDAY($Q98),7))+27),1,IF(N($U98)&gt;0,AVERAGEIFS($Z$5:$Z$1000,$S$5:$S$1000,ROW(),$T$5:$T$1000,"Sub"),$Z98)))</f>
        <v/>
      </c>
      <c r="AE98" s="63">
        <f>IF($T98&lt;&gt;"Macro","",IF(COUNTIFS($Q$5:$Q$1000,$Q98,$T$5:$T$1000,"Macro",$G$5:$G$1000,"&gt;0")=0,1/COUNTIFS($Q$5:$Q$1000,$Q98,$T$5:$T$1000,"Macro"),IF(AND(ISNUMBER($G98),N($G98)&gt;0),$G98,SUMIFS($G$5:$G$1000,$Q$5:$Q$1000,$Q98,$T$5:$T$1000,"Macro")/COUNTIFS($Q$5:$Q$1000,$Q98,$T$5:$T$1000,"Macro",$G$5:$G$1000,"&gt;0"))/(COUNTIFS($Q$5:$Q$1000,$Q98,$T$5:$T$1000,"Macro")*SUMIFS($G$5:$G$1000,$Q$5:$Q$1000,$Q98,$T$5:$T$1000,"Macro")/COUNTIFS($Q$5:$Q$1000,$Q98,$T$5:$T$1000,"Macro",$G$5:$G$1000,"&gt;0"))))</f>
        <v/>
      </c>
    </row>
    <row r="99">
      <c r="A99" s="55">
        <f>IF(NOT((COUNTA($B99:$K99)+COUNTA($O99))&gt;0),"",IF($T99="Macro",COUNTIFS($T$5:$T99,"Macro",$Q$5:$Q99,$Q99),IF(N($S99)=0,"?",COUNTIFS(INDEX($T$5:$T$1000,1):INDEX($T$5:$T$1000,$S99-4),"Macro",INDEX($Q$5:$Q$1000,1):INDEX($Q$5:$Q$1000,$S99-4),INDEX($Q$5:$Q$1000,$S99-4))&amp;"."&amp;COUNTIFS($S$5:$S99,$S99,$T$5:$T99,"Sub"))))</f>
        <v/>
      </c>
      <c r="B99" s="56" t="n"/>
      <c r="C99" s="57" t="n"/>
      <c r="D99" s="58" t="n"/>
      <c r="E99" s="58" t="n"/>
      <c r="F99" s="58" t="n"/>
      <c r="G99" s="59" t="n"/>
      <c r="H99" s="59" t="n"/>
      <c r="I99" s="59" t="n"/>
      <c r="J99" s="59" t="n"/>
      <c r="K99" s="59" t="n"/>
      <c r="L99" s="60">
        <f>IF(NOT((COUNTA($B99:$K99)+COUNTA($O99))&gt;0),"",IF(ISNUMBER($F99),1,IF(N($U99)&gt;0,AVERAGEIFS($V$5:$V$1000,$S$5:$S$1000,ROW(),$T$5:$T$1000,"Sub"),$V99)))</f>
        <v/>
      </c>
      <c r="M99" s="55">
        <f>IF($L99="","",IF($L99&gt;=1,"Completado",IF($L99&gt;0,"En curso","Pendiente")))</f>
        <v/>
      </c>
      <c r="N99" s="55">
        <f>IF(NOT((COUNTA($B99:$K99)+COUNTA($O99))&gt;0),"",IF(ISNUMBER($F99),IF(AND(ISNUMBER($E99),$F99&gt;$E99),"Cumplida con "&amp;($F99-$E99)&amp;IF($F99-$E99=1," día"," días")&amp;" de retraso","Cumplida"),IF(N($L99)&gt;=1,"Cumplida",IF(NOT(ISNUMBER($E99)),"Sin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plazo")))))))</f>
        <v/>
      </c>
      <c r="O99" s="57" t="n"/>
      <c r="P99" s="61">
        <f>IF(NOT((COUNTA($B99:$K99)+COUNTA($O99))&gt;0),"",IF((IF($C99="","Falta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",""))="","✔ OK","⚠ "&amp;LEFT(IF($C99="","Falta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",""),LEN(IF($C99="","Falta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",""))-3)))</f>
        <v/>
      </c>
      <c r="Q99" s="62">
        <f>IF(NOT((COUNTA($B99:$K99)+COUNTA($O99))&gt;0),"",IF(AND($T99="Sub",N($S99)&gt;0),IF(ISNUMBER(INDEX($D$5:$D$1000,$S99-4)),DATE(YEAR(INDEX($D$5:$D$1000,$S99-4)),MONTH(INDEX($D$5:$D$1000,$S99-4)),1),IF(ISNUMBER(INDEX($E$5:$E$1000,$S99-4)),DATE(YEAR(INDEX($E$5:$E$1000,$S99-4)),MONTH(INDEX($E$5:$E$1000,$S99-4)),1),MesCiclo)),IF(ISNUMBER($D99),DATE(YEAR($D99),MONTH($D99),1),IF(ISNUMBER($E99),DATE(YEAR($E99),MONTH($E99),1),MesCiclo))))</f>
        <v/>
      </c>
      <c r="R99" s="63">
        <f>IF(OR($Q99="",$Q99&lt;&gt;MesCiclo),"",COUNTIF($Q$5:$Q99,MesCiclo))</f>
        <v/>
      </c>
      <c r="S99" s="63">
        <f>IF($T99="","",IF($T99="Macro",ROW(),IFERROR(LOOKUP(2,1/($T$5:$T99="Macro"),ROW($T$5:$T99)),0)))</f>
        <v/>
      </c>
      <c r="T99" s="63">
        <f>IF(NOT((COUNTA($B99:$K99)+COUNTA($O99))&gt;0),"",IF($B99="Subactividad","Sub","Macro"))</f>
        <v/>
      </c>
      <c r="U99" s="63">
        <f>IF($T99="Macro",COUNTIFS($S$5:$S$1000,ROW(),$T$5:$T$1000,"Sub"),"")</f>
        <v/>
      </c>
      <c r="V99" s="63">
        <f>IF($T99="","",IF(ISNUMBER($F99),1,IFERROR(LOOKUP(2,1/($H99:$K99&lt;&gt;""),$H99:$K99),0)))</f>
        <v/>
      </c>
      <c r="W99" s="63">
        <f>IF($T99="","",IF(AND(ISNUMBER($F99),$F99&lt;=IF($Q99=MesCiclo,InicioCiclo,$Q99+MOD(2-WEEKDAY($Q99),7))+6),1,IF(ISNUMBER($H99),$H99,0)))</f>
        <v/>
      </c>
      <c r="X99" s="63">
        <f>IF($T99="","",IF(AND(ISNUMBER($F99),$F99&lt;=IF($Q99=MesCiclo,InicioCiclo,$Q99+MOD(2-WEEKDAY($Q99),7))+13),1,IF(ISNUMBER($I99),$I99,$W99)))</f>
        <v/>
      </c>
      <c r="Y99" s="63">
        <f>IF($T99="","",IF(AND(ISNUMBER($F99),$F99&lt;=IF($Q99=MesCiclo,InicioCiclo,$Q99+MOD(2-WEEKDAY($Q99),7))+20),1,IF(ISNUMBER($J99),$J99,$X99)))</f>
        <v/>
      </c>
      <c r="Z99" s="63">
        <f>IF($T99="","",IF(AND(ISNUMBER($F99),$F99&lt;=IF($Q99=MesCiclo,InicioCiclo,$Q99+MOD(2-WEEKDAY($Q99),7))+27),1,IF(ISNUMBER($K99),$K99,$Y99)))</f>
        <v/>
      </c>
      <c r="AA99" s="63">
        <f>IF($T99="","",IF(AND(ISNUMBER($F99),$F99&lt;=IF($Q99=MesCiclo,InicioCiclo,$Q99+MOD(2-WEEKDAY($Q99),7))+6),1,IF(N($U99)&gt;0,AVERAGEIFS($W$5:$W$1000,$S$5:$S$1000,ROW(),$T$5:$T$1000,"Sub"),$W99)))</f>
        <v/>
      </c>
      <c r="AB99" s="63">
        <f>IF($T99="","",IF(AND(ISNUMBER($F99),$F99&lt;=IF($Q99=MesCiclo,InicioCiclo,$Q99+MOD(2-WEEKDAY($Q99),7))+13),1,IF(N($U99)&gt;0,AVERAGEIFS($X$5:$X$1000,$S$5:$S$1000,ROW(),$T$5:$T$1000,"Sub"),$X99)))</f>
        <v/>
      </c>
      <c r="AC99" s="63">
        <f>IF($T99="","",IF(AND(ISNUMBER($F99),$F99&lt;=IF($Q99=MesCiclo,InicioCiclo,$Q99+MOD(2-WEEKDAY($Q99),7))+20),1,IF(N($U99)&gt;0,AVERAGEIFS($Y$5:$Y$1000,$S$5:$S$1000,ROW(),$T$5:$T$1000,"Sub"),$Y99)))</f>
        <v/>
      </c>
      <c r="AD99" s="63">
        <f>IF($T99="","",IF(AND(ISNUMBER($F99),$F99&lt;=IF($Q99=MesCiclo,InicioCiclo,$Q99+MOD(2-WEEKDAY($Q99),7))+27),1,IF(N($U99)&gt;0,AVERAGEIFS($Z$5:$Z$1000,$S$5:$S$1000,ROW(),$T$5:$T$1000,"Sub"),$Z99)))</f>
        <v/>
      </c>
      <c r="AE99" s="63">
        <f>IF($T99&lt;&gt;"Macro","",IF(COUNTIFS($Q$5:$Q$1000,$Q99,$T$5:$T$1000,"Macro",$G$5:$G$1000,"&gt;0")=0,1/COUNTIFS($Q$5:$Q$1000,$Q99,$T$5:$T$1000,"Macro"),IF(AND(ISNUMBER($G99),N($G99)&gt;0),$G99,SUMIFS($G$5:$G$1000,$Q$5:$Q$1000,$Q99,$T$5:$T$1000,"Macro")/COUNTIFS($Q$5:$Q$1000,$Q99,$T$5:$T$1000,"Macro",$G$5:$G$1000,"&gt;0"))/(COUNTIFS($Q$5:$Q$1000,$Q99,$T$5:$T$1000,"Macro")*SUMIFS($G$5:$G$1000,$Q$5:$Q$1000,$Q99,$T$5:$T$1000,"Macro")/COUNTIFS($Q$5:$Q$1000,$Q99,$T$5:$T$1000,"Macro",$G$5:$G$1000,"&gt;0"))))</f>
        <v/>
      </c>
    </row>
    <row r="100">
      <c r="A100" s="55">
        <f>IF(NOT((COUNTA($B100:$K100)+COUNTA($O100))&gt;0),"",IF($T100="Macro",COUNTIFS($T$5:$T100,"Macro",$Q$5:$Q100,$Q100),IF(N($S100)=0,"?",COUNTIFS(INDEX($T$5:$T$1000,1):INDEX($T$5:$T$1000,$S100-4),"Macro",INDEX($Q$5:$Q$1000,1):INDEX($Q$5:$Q$1000,$S100-4),INDEX($Q$5:$Q$1000,$S100-4))&amp;"."&amp;COUNTIFS($S$5:$S100,$S100,$T$5:$T100,"Sub"))))</f>
        <v/>
      </c>
      <c r="B100" s="56" t="n"/>
      <c r="C100" s="57" t="n"/>
      <c r="D100" s="58" t="n"/>
      <c r="E100" s="58" t="n"/>
      <c r="F100" s="58" t="n"/>
      <c r="G100" s="59" t="n"/>
      <c r="H100" s="59" t="n"/>
      <c r="I100" s="59" t="n"/>
      <c r="J100" s="59" t="n"/>
      <c r="K100" s="59" t="n"/>
      <c r="L100" s="60">
        <f>IF(NOT((COUNTA($B100:$K100)+COUNTA($O100))&gt;0),"",IF(ISNUMBER($F100),1,IF(N($U100)&gt;0,AVERAGEIFS($V$5:$V$1000,$S$5:$S$1000,ROW(),$T$5:$T$1000,"Sub"),$V100)))</f>
        <v/>
      </c>
      <c r="M100" s="55">
        <f>IF($L100="","",IF($L100&gt;=1,"Completado",IF($L100&gt;0,"En curso","Pendiente")))</f>
        <v/>
      </c>
      <c r="N100" s="55">
        <f>IF(NOT((COUNTA($B100:$K100)+COUNTA($O100))&gt;0),"",IF(ISNUMBER($F100),IF(AND(ISNUMBER($E100),$F100&gt;$E100),"Cumplida con "&amp;($F100-$E100)&amp;IF($F100-$E100=1," día"," días")&amp;" de retraso","Cumplida"),IF(N($L100)&gt;=1,"Cumplida",IF(NOT(ISNUMBER($E100)),"Sin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plazo")))))))</f>
        <v/>
      </c>
      <c r="O100" s="57" t="n"/>
      <c r="P100" s="61">
        <f>IF(NOT((COUNTA($B100:$K100)+COUNTA($O100))&gt;0),"",IF((IF($C100="","Falta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",""))="","✔ OK","⚠ "&amp;LEFT(IF($C100="","Falta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",""),LEN(IF($C100="","Falta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",""))-3)))</f>
        <v/>
      </c>
      <c r="Q100" s="62">
        <f>IF(NOT((COUNTA($B100:$K100)+COUNTA($O100))&gt;0),"",IF(AND($T100="Sub",N($S100)&gt;0),IF(ISNUMBER(INDEX($D$5:$D$1000,$S100-4)),DATE(YEAR(INDEX($D$5:$D$1000,$S100-4)),MONTH(INDEX($D$5:$D$1000,$S100-4)),1),IF(ISNUMBER(INDEX($E$5:$E$1000,$S100-4)),DATE(YEAR(INDEX($E$5:$E$1000,$S100-4)),MONTH(INDEX($E$5:$E$1000,$S100-4)),1),MesCiclo)),IF(ISNUMBER($D100),DATE(YEAR($D100),MONTH($D100),1),IF(ISNUMBER($E100),DATE(YEAR($E100),MONTH($E100),1),MesCiclo))))</f>
        <v/>
      </c>
      <c r="R100" s="63">
        <f>IF(OR($Q100="",$Q100&lt;&gt;MesCiclo),"",COUNTIF($Q$5:$Q100,MesCiclo))</f>
        <v/>
      </c>
      <c r="S100" s="63">
        <f>IF($T100="","",IF($T100="Macro",ROW(),IFERROR(LOOKUP(2,1/($T$5:$T100="Macro"),ROW($T$5:$T100)),0)))</f>
        <v/>
      </c>
      <c r="T100" s="63">
        <f>IF(NOT((COUNTA($B100:$K100)+COUNTA($O100))&gt;0),"",IF($B100="Subactividad","Sub","Macro"))</f>
        <v/>
      </c>
      <c r="U100" s="63">
        <f>IF($T100="Macro",COUNTIFS($S$5:$S$1000,ROW(),$T$5:$T$1000,"Sub"),"")</f>
        <v/>
      </c>
      <c r="V100" s="63">
        <f>IF($T100="","",IF(ISNUMBER($F100),1,IFERROR(LOOKUP(2,1/($H100:$K100&lt;&gt;""),$H100:$K100),0)))</f>
        <v/>
      </c>
      <c r="W100" s="63">
        <f>IF($T100="","",IF(AND(ISNUMBER($F100),$F100&lt;=IF($Q100=MesCiclo,InicioCiclo,$Q100+MOD(2-WEEKDAY($Q100),7))+6),1,IF(ISNUMBER($H100),$H100,0)))</f>
        <v/>
      </c>
      <c r="X100" s="63">
        <f>IF($T100="","",IF(AND(ISNUMBER($F100),$F100&lt;=IF($Q100=MesCiclo,InicioCiclo,$Q100+MOD(2-WEEKDAY($Q100),7))+13),1,IF(ISNUMBER($I100),$I100,$W100)))</f>
        <v/>
      </c>
      <c r="Y100" s="63">
        <f>IF($T100="","",IF(AND(ISNUMBER($F100),$F100&lt;=IF($Q100=MesCiclo,InicioCiclo,$Q100+MOD(2-WEEKDAY($Q100),7))+20),1,IF(ISNUMBER($J100),$J100,$X100)))</f>
        <v/>
      </c>
      <c r="Z100" s="63">
        <f>IF($T100="","",IF(AND(ISNUMBER($F100),$F100&lt;=IF($Q100=MesCiclo,InicioCiclo,$Q100+MOD(2-WEEKDAY($Q100),7))+27),1,IF(ISNUMBER($K100),$K100,$Y100)))</f>
        <v/>
      </c>
      <c r="AA100" s="63">
        <f>IF($T100="","",IF(AND(ISNUMBER($F100),$F100&lt;=IF($Q100=MesCiclo,InicioCiclo,$Q100+MOD(2-WEEKDAY($Q100),7))+6),1,IF(N($U100)&gt;0,AVERAGEIFS($W$5:$W$1000,$S$5:$S$1000,ROW(),$T$5:$T$1000,"Sub"),$W100)))</f>
        <v/>
      </c>
      <c r="AB100" s="63">
        <f>IF($T100="","",IF(AND(ISNUMBER($F100),$F100&lt;=IF($Q100=MesCiclo,InicioCiclo,$Q100+MOD(2-WEEKDAY($Q100),7))+13),1,IF(N($U100)&gt;0,AVERAGEIFS($X$5:$X$1000,$S$5:$S$1000,ROW(),$T$5:$T$1000,"Sub"),$X100)))</f>
        <v/>
      </c>
      <c r="AC100" s="63">
        <f>IF($T100="","",IF(AND(ISNUMBER($F100),$F100&lt;=IF($Q100=MesCiclo,InicioCiclo,$Q100+MOD(2-WEEKDAY($Q100),7))+20),1,IF(N($U100)&gt;0,AVERAGEIFS($Y$5:$Y$1000,$S$5:$S$1000,ROW(),$T$5:$T$1000,"Sub"),$Y100)))</f>
        <v/>
      </c>
      <c r="AD100" s="63">
        <f>IF($T100="","",IF(AND(ISNUMBER($F100),$F100&lt;=IF($Q100=MesCiclo,InicioCiclo,$Q100+MOD(2-WEEKDAY($Q100),7))+27),1,IF(N($U100)&gt;0,AVERAGEIFS($Z$5:$Z$1000,$S$5:$S$1000,ROW(),$T$5:$T$1000,"Sub"),$Z100)))</f>
        <v/>
      </c>
      <c r="AE100" s="63">
        <f>IF($T100&lt;&gt;"Macro","",IF(COUNTIFS($Q$5:$Q$1000,$Q100,$T$5:$T$1000,"Macro",$G$5:$G$1000,"&gt;0")=0,1/COUNTIFS($Q$5:$Q$1000,$Q100,$T$5:$T$1000,"Macro"),IF(AND(ISNUMBER($G100),N($G100)&gt;0),$G100,SUMIFS($G$5:$G$1000,$Q$5:$Q$1000,$Q100,$T$5:$T$1000,"Macro")/COUNTIFS($Q$5:$Q$1000,$Q100,$T$5:$T$1000,"Macro",$G$5:$G$1000,"&gt;0"))/(COUNTIFS($Q$5:$Q$1000,$Q100,$T$5:$T$1000,"Macro")*SUMIFS($G$5:$G$1000,$Q$5:$Q$1000,$Q100,$T$5:$T$1000,"Macro")/COUNTIFS($Q$5:$Q$1000,$Q100,$T$5:$T$1000,"Macro",$G$5:$G$1000,"&gt;0"))))</f>
        <v/>
      </c>
    </row>
    <row r="101">
      <c r="A101" s="55">
        <f>IF(NOT((COUNTA($B101:$K101)+COUNTA($O101))&gt;0),"",IF($T101="Macro",COUNTIFS($T$5:$T101,"Macro",$Q$5:$Q101,$Q101),IF(N($S101)=0,"?",COUNTIFS(INDEX($T$5:$T$1000,1):INDEX($T$5:$T$1000,$S101-4),"Macro",INDEX($Q$5:$Q$1000,1):INDEX($Q$5:$Q$1000,$S101-4),INDEX($Q$5:$Q$1000,$S101-4))&amp;"."&amp;COUNTIFS($S$5:$S101,$S101,$T$5:$T101,"Sub"))))</f>
        <v/>
      </c>
      <c r="B101" s="56" t="n"/>
      <c r="C101" s="57" t="n"/>
      <c r="D101" s="58" t="n"/>
      <c r="E101" s="58" t="n"/>
      <c r="F101" s="58" t="n"/>
      <c r="G101" s="59" t="n"/>
      <c r="H101" s="59" t="n"/>
      <c r="I101" s="59" t="n"/>
      <c r="J101" s="59" t="n"/>
      <c r="K101" s="59" t="n"/>
      <c r="L101" s="60">
        <f>IF(NOT((COUNTA($B101:$K101)+COUNTA($O101))&gt;0),"",IF(ISNUMBER($F101),1,IF(N($U101)&gt;0,AVERAGEIFS($V$5:$V$1000,$S$5:$S$1000,ROW(),$T$5:$T$1000,"Sub"),$V101)))</f>
        <v/>
      </c>
      <c r="M101" s="55">
        <f>IF($L101="","",IF($L101&gt;=1,"Completado",IF($L101&gt;0,"En curso","Pendiente")))</f>
        <v/>
      </c>
      <c r="N101" s="55">
        <f>IF(NOT((COUNTA($B101:$K101)+COUNTA($O101))&gt;0),"",IF(ISNUMBER($F101),IF(AND(ISNUMBER($E101),$F101&gt;$E101),"Cumplida con "&amp;($F101-$E101)&amp;IF($F101-$E101=1," día"," días")&amp;" de retraso","Cumplida"),IF(N($L101)&gt;=1,"Cumplida",IF(NOT(ISNUMBER($E101)),"Sin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plazo")))))))</f>
        <v/>
      </c>
      <c r="O101" s="57" t="n"/>
      <c r="P101" s="61">
        <f>IF(NOT((COUNTA($B101:$K101)+COUNTA($O101))&gt;0),"",IF((IF($C101="","Falta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",""))="","✔ OK","⚠ "&amp;LEFT(IF($C101="","Falta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",""),LEN(IF($C101="","Falta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",""))-3)))</f>
        <v/>
      </c>
      <c r="Q101" s="62">
        <f>IF(NOT((COUNTA($B101:$K101)+COUNTA($O101))&gt;0),"",IF(AND($T101="Sub",N($S101)&gt;0),IF(ISNUMBER(INDEX($D$5:$D$1000,$S101-4)),DATE(YEAR(INDEX($D$5:$D$1000,$S101-4)),MONTH(INDEX($D$5:$D$1000,$S101-4)),1),IF(ISNUMBER(INDEX($E$5:$E$1000,$S101-4)),DATE(YEAR(INDEX($E$5:$E$1000,$S101-4)),MONTH(INDEX($E$5:$E$1000,$S101-4)),1),MesCiclo)),IF(ISNUMBER($D101),DATE(YEAR($D101),MONTH($D101),1),IF(ISNUMBER($E101),DATE(YEAR($E101),MONTH($E101),1),MesCiclo))))</f>
        <v/>
      </c>
      <c r="R101" s="63">
        <f>IF(OR($Q101="",$Q101&lt;&gt;MesCiclo),"",COUNTIF($Q$5:$Q101,MesCiclo))</f>
        <v/>
      </c>
      <c r="S101" s="63">
        <f>IF($T101="","",IF($T101="Macro",ROW(),IFERROR(LOOKUP(2,1/($T$5:$T101="Macro"),ROW($T$5:$T101)),0)))</f>
        <v/>
      </c>
      <c r="T101" s="63">
        <f>IF(NOT((COUNTA($B101:$K101)+COUNTA($O101))&gt;0),"",IF($B101="Subactividad","Sub","Macro"))</f>
        <v/>
      </c>
      <c r="U101" s="63">
        <f>IF($T101="Macro",COUNTIFS($S$5:$S$1000,ROW(),$T$5:$T$1000,"Sub"),"")</f>
        <v/>
      </c>
      <c r="V101" s="63">
        <f>IF($T101="","",IF(ISNUMBER($F101),1,IFERROR(LOOKUP(2,1/($H101:$K101&lt;&gt;""),$H101:$K101),0)))</f>
        <v/>
      </c>
      <c r="W101" s="63">
        <f>IF($T101="","",IF(AND(ISNUMBER($F101),$F101&lt;=IF($Q101=MesCiclo,InicioCiclo,$Q101+MOD(2-WEEKDAY($Q101),7))+6),1,IF(ISNUMBER($H101),$H101,0)))</f>
        <v/>
      </c>
      <c r="X101" s="63">
        <f>IF($T101="","",IF(AND(ISNUMBER($F101),$F101&lt;=IF($Q101=MesCiclo,InicioCiclo,$Q101+MOD(2-WEEKDAY($Q101),7))+13),1,IF(ISNUMBER($I101),$I101,$W101)))</f>
        <v/>
      </c>
      <c r="Y101" s="63">
        <f>IF($T101="","",IF(AND(ISNUMBER($F101),$F101&lt;=IF($Q101=MesCiclo,InicioCiclo,$Q101+MOD(2-WEEKDAY($Q101),7))+20),1,IF(ISNUMBER($J101),$J101,$X101)))</f>
        <v/>
      </c>
      <c r="Z101" s="63">
        <f>IF($T101="","",IF(AND(ISNUMBER($F101),$F101&lt;=IF($Q101=MesCiclo,InicioCiclo,$Q101+MOD(2-WEEKDAY($Q101),7))+27),1,IF(ISNUMBER($K101),$K101,$Y101)))</f>
        <v/>
      </c>
      <c r="AA101" s="63">
        <f>IF($T101="","",IF(AND(ISNUMBER($F101),$F101&lt;=IF($Q101=MesCiclo,InicioCiclo,$Q101+MOD(2-WEEKDAY($Q101),7))+6),1,IF(N($U101)&gt;0,AVERAGEIFS($W$5:$W$1000,$S$5:$S$1000,ROW(),$T$5:$T$1000,"Sub"),$W101)))</f>
        <v/>
      </c>
      <c r="AB101" s="63">
        <f>IF($T101="","",IF(AND(ISNUMBER($F101),$F101&lt;=IF($Q101=MesCiclo,InicioCiclo,$Q101+MOD(2-WEEKDAY($Q101),7))+13),1,IF(N($U101)&gt;0,AVERAGEIFS($X$5:$X$1000,$S$5:$S$1000,ROW(),$T$5:$T$1000,"Sub"),$X101)))</f>
        <v/>
      </c>
      <c r="AC101" s="63">
        <f>IF($T101="","",IF(AND(ISNUMBER($F101),$F101&lt;=IF($Q101=MesCiclo,InicioCiclo,$Q101+MOD(2-WEEKDAY($Q101),7))+20),1,IF(N($U101)&gt;0,AVERAGEIFS($Y$5:$Y$1000,$S$5:$S$1000,ROW(),$T$5:$T$1000,"Sub"),$Y101)))</f>
        <v/>
      </c>
      <c r="AD101" s="63">
        <f>IF($T101="","",IF(AND(ISNUMBER($F101),$F101&lt;=IF($Q101=MesCiclo,InicioCiclo,$Q101+MOD(2-WEEKDAY($Q101),7))+27),1,IF(N($U101)&gt;0,AVERAGEIFS($Z$5:$Z$1000,$S$5:$S$1000,ROW(),$T$5:$T$1000,"Sub"),$Z101)))</f>
        <v/>
      </c>
      <c r="AE101" s="63">
        <f>IF($T101&lt;&gt;"Macro","",IF(COUNTIFS($Q$5:$Q$1000,$Q101,$T$5:$T$1000,"Macro",$G$5:$G$1000,"&gt;0")=0,1/COUNTIFS($Q$5:$Q$1000,$Q101,$T$5:$T$1000,"Macro"),IF(AND(ISNUMBER($G101),N($G101)&gt;0),$G101,SUMIFS($G$5:$G$1000,$Q$5:$Q$1000,$Q101,$T$5:$T$1000,"Macro")/COUNTIFS($Q$5:$Q$1000,$Q101,$T$5:$T$1000,"Macro",$G$5:$G$1000,"&gt;0"))/(COUNTIFS($Q$5:$Q$1000,$Q101,$T$5:$T$1000,"Macro")*SUMIFS($G$5:$G$1000,$Q$5:$Q$1000,$Q101,$T$5:$T$1000,"Macro")/COUNTIFS($Q$5:$Q$1000,$Q101,$T$5:$T$1000,"Macro",$G$5:$G$1000,"&gt;0"))))</f>
        <v/>
      </c>
    </row>
    <row r="102">
      <c r="A102" s="55">
        <f>IF(NOT((COUNTA($B102:$K102)+COUNTA($O102))&gt;0),"",IF($T102="Macro",COUNTIFS($T$5:$T102,"Macro",$Q$5:$Q102,$Q102),IF(N($S102)=0,"?",COUNTIFS(INDEX($T$5:$T$1000,1):INDEX($T$5:$T$1000,$S102-4),"Macro",INDEX($Q$5:$Q$1000,1):INDEX($Q$5:$Q$1000,$S102-4),INDEX($Q$5:$Q$1000,$S102-4))&amp;"."&amp;COUNTIFS($S$5:$S102,$S102,$T$5:$T102,"Sub"))))</f>
        <v/>
      </c>
      <c r="B102" s="56" t="n"/>
      <c r="C102" s="57" t="n"/>
      <c r="D102" s="58" t="n"/>
      <c r="E102" s="58" t="n"/>
      <c r="F102" s="58" t="n"/>
      <c r="G102" s="59" t="n"/>
      <c r="H102" s="59" t="n"/>
      <c r="I102" s="59" t="n"/>
      <c r="J102" s="59" t="n"/>
      <c r="K102" s="59" t="n"/>
      <c r="L102" s="60">
        <f>IF(NOT((COUNTA($B102:$K102)+COUNTA($O102))&gt;0),"",IF(ISNUMBER($F102),1,IF(N($U102)&gt;0,AVERAGEIFS($V$5:$V$1000,$S$5:$S$1000,ROW(),$T$5:$T$1000,"Sub"),$V102)))</f>
        <v/>
      </c>
      <c r="M102" s="55">
        <f>IF($L102="","",IF($L102&gt;=1,"Completado",IF($L102&gt;0,"En curso","Pendiente")))</f>
        <v/>
      </c>
      <c r="N102" s="55">
        <f>IF(NOT((COUNTA($B102:$K102)+COUNTA($O102))&gt;0),"",IF(ISNUMBER($F102),IF(AND(ISNUMBER($E102),$F102&gt;$E102),"Cumplida con "&amp;($F102-$E102)&amp;IF($F102-$E102=1," día"," días")&amp;" de retraso","Cumplida"),IF(N($L102)&gt;=1,"Cumplida",IF(NOT(ISNUMBER($E102)),"Sin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plazo")))))))</f>
        <v/>
      </c>
      <c r="O102" s="57" t="n"/>
      <c r="P102" s="61">
        <f>IF(NOT((COUNTA($B102:$K102)+COUNTA($O102))&gt;0),"",IF((IF($C102="","Falta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",""))="","✔ OK","⚠ "&amp;LEFT(IF($C102="","Falta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",""),LEN(IF($C102="","Falta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",""))-3)))</f>
        <v/>
      </c>
      <c r="Q102" s="62">
        <f>IF(NOT((COUNTA($B102:$K102)+COUNTA($O102))&gt;0),"",IF(AND($T102="Sub",N($S102)&gt;0),IF(ISNUMBER(INDEX($D$5:$D$1000,$S102-4)),DATE(YEAR(INDEX($D$5:$D$1000,$S102-4)),MONTH(INDEX($D$5:$D$1000,$S102-4)),1),IF(ISNUMBER(INDEX($E$5:$E$1000,$S102-4)),DATE(YEAR(INDEX($E$5:$E$1000,$S102-4)),MONTH(INDEX($E$5:$E$1000,$S102-4)),1),MesCiclo)),IF(ISNUMBER($D102),DATE(YEAR($D102),MONTH($D102),1),IF(ISNUMBER($E102),DATE(YEAR($E102),MONTH($E102),1),MesCiclo))))</f>
        <v/>
      </c>
      <c r="R102" s="63">
        <f>IF(OR($Q102="",$Q102&lt;&gt;MesCiclo),"",COUNTIF($Q$5:$Q102,MesCiclo))</f>
        <v/>
      </c>
      <c r="S102" s="63">
        <f>IF($T102="","",IF($T102="Macro",ROW(),IFERROR(LOOKUP(2,1/($T$5:$T102="Macro"),ROW($T$5:$T102)),0)))</f>
        <v/>
      </c>
      <c r="T102" s="63">
        <f>IF(NOT((COUNTA($B102:$K102)+COUNTA($O102))&gt;0),"",IF($B102="Subactividad","Sub","Macro"))</f>
        <v/>
      </c>
      <c r="U102" s="63">
        <f>IF($T102="Macro",COUNTIFS($S$5:$S$1000,ROW(),$T$5:$T$1000,"Sub"),"")</f>
        <v/>
      </c>
      <c r="V102" s="63">
        <f>IF($T102="","",IF(ISNUMBER($F102),1,IFERROR(LOOKUP(2,1/($H102:$K102&lt;&gt;""),$H102:$K102),0)))</f>
        <v/>
      </c>
      <c r="W102" s="63">
        <f>IF($T102="","",IF(AND(ISNUMBER($F102),$F102&lt;=IF($Q102=MesCiclo,InicioCiclo,$Q102+MOD(2-WEEKDAY($Q102),7))+6),1,IF(ISNUMBER($H102),$H102,0)))</f>
        <v/>
      </c>
      <c r="X102" s="63">
        <f>IF($T102="","",IF(AND(ISNUMBER($F102),$F102&lt;=IF($Q102=MesCiclo,InicioCiclo,$Q102+MOD(2-WEEKDAY($Q102),7))+13),1,IF(ISNUMBER($I102),$I102,$W102)))</f>
        <v/>
      </c>
      <c r="Y102" s="63">
        <f>IF($T102="","",IF(AND(ISNUMBER($F102),$F102&lt;=IF($Q102=MesCiclo,InicioCiclo,$Q102+MOD(2-WEEKDAY($Q102),7))+20),1,IF(ISNUMBER($J102),$J102,$X102)))</f>
        <v/>
      </c>
      <c r="Z102" s="63">
        <f>IF($T102="","",IF(AND(ISNUMBER($F102),$F102&lt;=IF($Q102=MesCiclo,InicioCiclo,$Q102+MOD(2-WEEKDAY($Q102),7))+27),1,IF(ISNUMBER($K102),$K102,$Y102)))</f>
        <v/>
      </c>
      <c r="AA102" s="63">
        <f>IF($T102="","",IF(AND(ISNUMBER($F102),$F102&lt;=IF($Q102=MesCiclo,InicioCiclo,$Q102+MOD(2-WEEKDAY($Q102),7))+6),1,IF(N($U102)&gt;0,AVERAGEIFS($W$5:$W$1000,$S$5:$S$1000,ROW(),$T$5:$T$1000,"Sub"),$W102)))</f>
        <v/>
      </c>
      <c r="AB102" s="63">
        <f>IF($T102="","",IF(AND(ISNUMBER($F102),$F102&lt;=IF($Q102=MesCiclo,InicioCiclo,$Q102+MOD(2-WEEKDAY($Q102),7))+13),1,IF(N($U102)&gt;0,AVERAGEIFS($X$5:$X$1000,$S$5:$S$1000,ROW(),$T$5:$T$1000,"Sub"),$X102)))</f>
        <v/>
      </c>
      <c r="AC102" s="63">
        <f>IF($T102="","",IF(AND(ISNUMBER($F102),$F102&lt;=IF($Q102=MesCiclo,InicioCiclo,$Q102+MOD(2-WEEKDAY($Q102),7))+20),1,IF(N($U102)&gt;0,AVERAGEIFS($Y$5:$Y$1000,$S$5:$S$1000,ROW(),$T$5:$T$1000,"Sub"),$Y102)))</f>
        <v/>
      </c>
      <c r="AD102" s="63">
        <f>IF($T102="","",IF(AND(ISNUMBER($F102),$F102&lt;=IF($Q102=MesCiclo,InicioCiclo,$Q102+MOD(2-WEEKDAY($Q102),7))+27),1,IF(N($U102)&gt;0,AVERAGEIFS($Z$5:$Z$1000,$S$5:$S$1000,ROW(),$T$5:$T$1000,"Sub"),$Z102)))</f>
        <v/>
      </c>
      <c r="AE102" s="63">
        <f>IF($T102&lt;&gt;"Macro","",IF(COUNTIFS($Q$5:$Q$1000,$Q102,$T$5:$T$1000,"Macro",$G$5:$G$1000,"&gt;0")=0,1/COUNTIFS($Q$5:$Q$1000,$Q102,$T$5:$T$1000,"Macro"),IF(AND(ISNUMBER($G102),N($G102)&gt;0),$G102,SUMIFS($G$5:$G$1000,$Q$5:$Q$1000,$Q102,$T$5:$T$1000,"Macro")/COUNTIFS($Q$5:$Q$1000,$Q102,$T$5:$T$1000,"Macro",$G$5:$G$1000,"&gt;0"))/(COUNTIFS($Q$5:$Q$1000,$Q102,$T$5:$T$1000,"Macro")*SUMIFS($G$5:$G$1000,$Q$5:$Q$1000,$Q102,$T$5:$T$1000,"Macro")/COUNTIFS($Q$5:$Q$1000,$Q102,$T$5:$T$1000,"Macro",$G$5:$G$1000,"&gt;0"))))</f>
        <v/>
      </c>
    </row>
    <row r="103">
      <c r="A103" s="55">
        <f>IF(NOT((COUNTA($B103:$K103)+COUNTA($O103))&gt;0),"",IF($T103="Macro",COUNTIFS($T$5:$T103,"Macro",$Q$5:$Q103,$Q103),IF(N($S103)=0,"?",COUNTIFS(INDEX($T$5:$T$1000,1):INDEX($T$5:$T$1000,$S103-4),"Macro",INDEX($Q$5:$Q$1000,1):INDEX($Q$5:$Q$1000,$S103-4),INDEX($Q$5:$Q$1000,$S103-4))&amp;"."&amp;COUNTIFS($S$5:$S103,$S103,$T$5:$T103,"Sub"))))</f>
        <v/>
      </c>
      <c r="B103" s="56" t="n"/>
      <c r="C103" s="57" t="n"/>
      <c r="D103" s="58" t="n"/>
      <c r="E103" s="58" t="n"/>
      <c r="F103" s="58" t="n"/>
      <c r="G103" s="59" t="n"/>
      <c r="H103" s="59" t="n"/>
      <c r="I103" s="59" t="n"/>
      <c r="J103" s="59" t="n"/>
      <c r="K103" s="59" t="n"/>
      <c r="L103" s="60">
        <f>IF(NOT((COUNTA($B103:$K103)+COUNTA($O103))&gt;0),"",IF(ISNUMBER($F103),1,IF(N($U103)&gt;0,AVERAGEIFS($V$5:$V$1000,$S$5:$S$1000,ROW(),$T$5:$T$1000,"Sub"),$V103)))</f>
        <v/>
      </c>
      <c r="M103" s="55">
        <f>IF($L103="","",IF($L103&gt;=1,"Completado",IF($L103&gt;0,"En curso","Pendiente")))</f>
        <v/>
      </c>
      <c r="N103" s="55">
        <f>IF(NOT((COUNTA($B103:$K103)+COUNTA($O103))&gt;0),"",IF(ISNUMBER($F103),IF(AND(ISNUMBER($E103),$F103&gt;$E103),"Cumplida con "&amp;($F103-$E103)&amp;IF($F103-$E103=1," día"," días")&amp;" de retraso","Cumplida"),IF(N($L103)&gt;=1,"Cumplida",IF(NOT(ISNUMBER($E103)),"Sin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plazo")))))))</f>
        <v/>
      </c>
      <c r="O103" s="57" t="n"/>
      <c r="P103" s="61">
        <f>IF(NOT((COUNTA($B103:$K103)+COUNTA($O103))&gt;0),"",IF((IF($C103="","Falta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",""))="","✔ OK","⚠ "&amp;LEFT(IF($C103="","Falta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",""),LEN(IF($C103="","Falta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",""))-3)))</f>
        <v/>
      </c>
      <c r="Q103" s="62">
        <f>IF(NOT((COUNTA($B103:$K103)+COUNTA($O103))&gt;0),"",IF(AND($T103="Sub",N($S103)&gt;0),IF(ISNUMBER(INDEX($D$5:$D$1000,$S103-4)),DATE(YEAR(INDEX($D$5:$D$1000,$S103-4)),MONTH(INDEX($D$5:$D$1000,$S103-4)),1),IF(ISNUMBER(INDEX($E$5:$E$1000,$S103-4)),DATE(YEAR(INDEX($E$5:$E$1000,$S103-4)),MONTH(INDEX($E$5:$E$1000,$S103-4)),1),MesCiclo)),IF(ISNUMBER($D103),DATE(YEAR($D103),MONTH($D103),1),IF(ISNUMBER($E103),DATE(YEAR($E103),MONTH($E103),1),MesCiclo))))</f>
        <v/>
      </c>
      <c r="R103" s="63">
        <f>IF(OR($Q103="",$Q103&lt;&gt;MesCiclo),"",COUNTIF($Q$5:$Q103,MesCiclo))</f>
        <v/>
      </c>
      <c r="S103" s="63">
        <f>IF($T103="","",IF($T103="Macro",ROW(),IFERROR(LOOKUP(2,1/($T$5:$T103="Macro"),ROW($T$5:$T103)),0)))</f>
        <v/>
      </c>
      <c r="T103" s="63">
        <f>IF(NOT((COUNTA($B103:$K103)+COUNTA($O103))&gt;0),"",IF($B103="Subactividad","Sub","Macro"))</f>
        <v/>
      </c>
      <c r="U103" s="63">
        <f>IF($T103="Macro",COUNTIFS($S$5:$S$1000,ROW(),$T$5:$T$1000,"Sub"),"")</f>
        <v/>
      </c>
      <c r="V103" s="63">
        <f>IF($T103="","",IF(ISNUMBER($F103),1,IFERROR(LOOKUP(2,1/($H103:$K103&lt;&gt;""),$H103:$K103),0)))</f>
        <v/>
      </c>
      <c r="W103" s="63">
        <f>IF($T103="","",IF(AND(ISNUMBER($F103),$F103&lt;=IF($Q103=MesCiclo,InicioCiclo,$Q103+MOD(2-WEEKDAY($Q103),7))+6),1,IF(ISNUMBER($H103),$H103,0)))</f>
        <v/>
      </c>
      <c r="X103" s="63">
        <f>IF($T103="","",IF(AND(ISNUMBER($F103),$F103&lt;=IF($Q103=MesCiclo,InicioCiclo,$Q103+MOD(2-WEEKDAY($Q103),7))+13),1,IF(ISNUMBER($I103),$I103,$W103)))</f>
        <v/>
      </c>
      <c r="Y103" s="63">
        <f>IF($T103="","",IF(AND(ISNUMBER($F103),$F103&lt;=IF($Q103=MesCiclo,InicioCiclo,$Q103+MOD(2-WEEKDAY($Q103),7))+20),1,IF(ISNUMBER($J103),$J103,$X103)))</f>
        <v/>
      </c>
      <c r="Z103" s="63">
        <f>IF($T103="","",IF(AND(ISNUMBER($F103),$F103&lt;=IF($Q103=MesCiclo,InicioCiclo,$Q103+MOD(2-WEEKDAY($Q103),7))+27),1,IF(ISNUMBER($K103),$K103,$Y103)))</f>
        <v/>
      </c>
      <c r="AA103" s="63">
        <f>IF($T103="","",IF(AND(ISNUMBER($F103),$F103&lt;=IF($Q103=MesCiclo,InicioCiclo,$Q103+MOD(2-WEEKDAY($Q103),7))+6),1,IF(N($U103)&gt;0,AVERAGEIFS($W$5:$W$1000,$S$5:$S$1000,ROW(),$T$5:$T$1000,"Sub"),$W103)))</f>
        <v/>
      </c>
      <c r="AB103" s="63">
        <f>IF($T103="","",IF(AND(ISNUMBER($F103),$F103&lt;=IF($Q103=MesCiclo,InicioCiclo,$Q103+MOD(2-WEEKDAY($Q103),7))+13),1,IF(N($U103)&gt;0,AVERAGEIFS($X$5:$X$1000,$S$5:$S$1000,ROW(),$T$5:$T$1000,"Sub"),$X103)))</f>
        <v/>
      </c>
      <c r="AC103" s="63">
        <f>IF($T103="","",IF(AND(ISNUMBER($F103),$F103&lt;=IF($Q103=MesCiclo,InicioCiclo,$Q103+MOD(2-WEEKDAY($Q103),7))+20),1,IF(N($U103)&gt;0,AVERAGEIFS($Y$5:$Y$1000,$S$5:$S$1000,ROW(),$T$5:$T$1000,"Sub"),$Y103)))</f>
        <v/>
      </c>
      <c r="AD103" s="63">
        <f>IF($T103="","",IF(AND(ISNUMBER($F103),$F103&lt;=IF($Q103=MesCiclo,InicioCiclo,$Q103+MOD(2-WEEKDAY($Q103),7))+27),1,IF(N($U103)&gt;0,AVERAGEIFS($Z$5:$Z$1000,$S$5:$S$1000,ROW(),$T$5:$T$1000,"Sub"),$Z103)))</f>
        <v/>
      </c>
      <c r="AE103" s="63">
        <f>IF($T103&lt;&gt;"Macro","",IF(COUNTIFS($Q$5:$Q$1000,$Q103,$T$5:$T$1000,"Macro",$G$5:$G$1000,"&gt;0")=0,1/COUNTIFS($Q$5:$Q$1000,$Q103,$T$5:$T$1000,"Macro"),IF(AND(ISNUMBER($G103),N($G103)&gt;0),$G103,SUMIFS($G$5:$G$1000,$Q$5:$Q$1000,$Q103,$T$5:$T$1000,"Macro")/COUNTIFS($Q$5:$Q$1000,$Q103,$T$5:$T$1000,"Macro",$G$5:$G$1000,"&gt;0"))/(COUNTIFS($Q$5:$Q$1000,$Q103,$T$5:$T$1000,"Macro")*SUMIFS($G$5:$G$1000,$Q$5:$Q$1000,$Q103,$T$5:$T$1000,"Macro")/COUNTIFS($Q$5:$Q$1000,$Q103,$T$5:$T$1000,"Macro",$G$5:$G$1000,"&gt;0"))))</f>
        <v/>
      </c>
    </row>
    <row r="104">
      <c r="A104" s="55">
        <f>IF(NOT((COUNTA($B104:$K104)+COUNTA($O104))&gt;0),"",IF($T104="Macro",COUNTIFS($T$5:$T104,"Macro",$Q$5:$Q104,$Q104),IF(N($S104)=0,"?",COUNTIFS(INDEX($T$5:$T$1000,1):INDEX($T$5:$T$1000,$S104-4),"Macro",INDEX($Q$5:$Q$1000,1):INDEX($Q$5:$Q$1000,$S104-4),INDEX($Q$5:$Q$1000,$S104-4))&amp;"."&amp;COUNTIFS($S$5:$S104,$S104,$T$5:$T104,"Sub"))))</f>
        <v/>
      </c>
      <c r="B104" s="56" t="n"/>
      <c r="C104" s="57" t="n"/>
      <c r="D104" s="58" t="n"/>
      <c r="E104" s="58" t="n"/>
      <c r="F104" s="58" t="n"/>
      <c r="G104" s="59" t="n"/>
      <c r="H104" s="59" t="n"/>
      <c r="I104" s="59" t="n"/>
      <c r="J104" s="59" t="n"/>
      <c r="K104" s="59" t="n"/>
      <c r="L104" s="60">
        <f>IF(NOT((COUNTA($B104:$K104)+COUNTA($O104))&gt;0),"",IF(ISNUMBER($F104),1,IF(N($U104)&gt;0,AVERAGEIFS($V$5:$V$1000,$S$5:$S$1000,ROW(),$T$5:$T$1000,"Sub"),$V104)))</f>
        <v/>
      </c>
      <c r="M104" s="55">
        <f>IF($L104="","",IF($L104&gt;=1,"Completado",IF($L104&gt;0,"En curso","Pendiente")))</f>
        <v/>
      </c>
      <c r="N104" s="55">
        <f>IF(NOT((COUNTA($B104:$K104)+COUNTA($O104))&gt;0),"",IF(ISNUMBER($F104),IF(AND(ISNUMBER($E104),$F104&gt;$E104),"Cumplida con "&amp;($F104-$E104)&amp;IF($F104-$E104=1," día"," días")&amp;" de retraso","Cumplida"),IF(N($L104)&gt;=1,"Cumplida",IF(NOT(ISNUMBER($E104)),"Sin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plazo")))))))</f>
        <v/>
      </c>
      <c r="O104" s="57" t="n"/>
      <c r="P104" s="61">
        <f>IF(NOT((COUNTA($B104:$K104)+COUNTA($O104))&gt;0),"",IF((IF($C104="","Falta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",""))="","✔ OK","⚠ "&amp;LEFT(IF($C104="","Falta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",""),LEN(IF($C104="","Falta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",""))-3)))</f>
        <v/>
      </c>
      <c r="Q104" s="62">
        <f>IF(NOT((COUNTA($B104:$K104)+COUNTA($O104))&gt;0),"",IF(AND($T104="Sub",N($S104)&gt;0),IF(ISNUMBER(INDEX($D$5:$D$1000,$S104-4)),DATE(YEAR(INDEX($D$5:$D$1000,$S104-4)),MONTH(INDEX($D$5:$D$1000,$S104-4)),1),IF(ISNUMBER(INDEX($E$5:$E$1000,$S104-4)),DATE(YEAR(INDEX($E$5:$E$1000,$S104-4)),MONTH(INDEX($E$5:$E$1000,$S104-4)),1),MesCiclo)),IF(ISNUMBER($D104),DATE(YEAR($D104),MONTH($D104),1),IF(ISNUMBER($E104),DATE(YEAR($E104),MONTH($E104),1),MesCiclo))))</f>
        <v/>
      </c>
      <c r="R104" s="63">
        <f>IF(OR($Q104="",$Q104&lt;&gt;MesCiclo),"",COUNTIF($Q$5:$Q104,MesCiclo))</f>
        <v/>
      </c>
      <c r="S104" s="63">
        <f>IF($T104="","",IF($T104="Macro",ROW(),IFERROR(LOOKUP(2,1/($T$5:$T104="Macro"),ROW($T$5:$T104)),0)))</f>
        <v/>
      </c>
      <c r="T104" s="63">
        <f>IF(NOT((COUNTA($B104:$K104)+COUNTA($O104))&gt;0),"",IF($B104="Subactividad","Sub","Macro"))</f>
        <v/>
      </c>
      <c r="U104" s="63">
        <f>IF($T104="Macro",COUNTIFS($S$5:$S$1000,ROW(),$T$5:$T$1000,"Sub"),"")</f>
        <v/>
      </c>
      <c r="V104" s="63">
        <f>IF($T104="","",IF(ISNUMBER($F104),1,IFERROR(LOOKUP(2,1/($H104:$K104&lt;&gt;""),$H104:$K104),0)))</f>
        <v/>
      </c>
      <c r="W104" s="63">
        <f>IF($T104="","",IF(AND(ISNUMBER($F104),$F104&lt;=IF($Q104=MesCiclo,InicioCiclo,$Q104+MOD(2-WEEKDAY($Q104),7))+6),1,IF(ISNUMBER($H104),$H104,0)))</f>
        <v/>
      </c>
      <c r="X104" s="63">
        <f>IF($T104="","",IF(AND(ISNUMBER($F104),$F104&lt;=IF($Q104=MesCiclo,InicioCiclo,$Q104+MOD(2-WEEKDAY($Q104),7))+13),1,IF(ISNUMBER($I104),$I104,$W104)))</f>
        <v/>
      </c>
      <c r="Y104" s="63">
        <f>IF($T104="","",IF(AND(ISNUMBER($F104),$F104&lt;=IF($Q104=MesCiclo,InicioCiclo,$Q104+MOD(2-WEEKDAY($Q104),7))+20),1,IF(ISNUMBER($J104),$J104,$X104)))</f>
        <v/>
      </c>
      <c r="Z104" s="63">
        <f>IF($T104="","",IF(AND(ISNUMBER($F104),$F104&lt;=IF($Q104=MesCiclo,InicioCiclo,$Q104+MOD(2-WEEKDAY($Q104),7))+27),1,IF(ISNUMBER($K104),$K104,$Y104)))</f>
        <v/>
      </c>
      <c r="AA104" s="63">
        <f>IF($T104="","",IF(AND(ISNUMBER($F104),$F104&lt;=IF($Q104=MesCiclo,InicioCiclo,$Q104+MOD(2-WEEKDAY($Q104),7))+6),1,IF(N($U104)&gt;0,AVERAGEIFS($W$5:$W$1000,$S$5:$S$1000,ROW(),$T$5:$T$1000,"Sub"),$W104)))</f>
        <v/>
      </c>
      <c r="AB104" s="63">
        <f>IF($T104="","",IF(AND(ISNUMBER($F104),$F104&lt;=IF($Q104=MesCiclo,InicioCiclo,$Q104+MOD(2-WEEKDAY($Q104),7))+13),1,IF(N($U104)&gt;0,AVERAGEIFS($X$5:$X$1000,$S$5:$S$1000,ROW(),$T$5:$T$1000,"Sub"),$X104)))</f>
        <v/>
      </c>
      <c r="AC104" s="63">
        <f>IF($T104="","",IF(AND(ISNUMBER($F104),$F104&lt;=IF($Q104=MesCiclo,InicioCiclo,$Q104+MOD(2-WEEKDAY($Q104),7))+20),1,IF(N($U104)&gt;0,AVERAGEIFS($Y$5:$Y$1000,$S$5:$S$1000,ROW(),$T$5:$T$1000,"Sub"),$Y104)))</f>
        <v/>
      </c>
      <c r="AD104" s="63">
        <f>IF($T104="","",IF(AND(ISNUMBER($F104),$F104&lt;=IF($Q104=MesCiclo,InicioCiclo,$Q104+MOD(2-WEEKDAY($Q104),7))+27),1,IF(N($U104)&gt;0,AVERAGEIFS($Z$5:$Z$1000,$S$5:$S$1000,ROW(),$T$5:$T$1000,"Sub"),$Z104)))</f>
        <v/>
      </c>
      <c r="AE104" s="63">
        <f>IF($T104&lt;&gt;"Macro","",IF(COUNTIFS($Q$5:$Q$1000,$Q104,$T$5:$T$1000,"Macro",$G$5:$G$1000,"&gt;0")=0,1/COUNTIFS($Q$5:$Q$1000,$Q104,$T$5:$T$1000,"Macro"),IF(AND(ISNUMBER($G104),N($G104)&gt;0),$G104,SUMIFS($G$5:$G$1000,$Q$5:$Q$1000,$Q104,$T$5:$T$1000,"Macro")/COUNTIFS($Q$5:$Q$1000,$Q104,$T$5:$T$1000,"Macro",$G$5:$G$1000,"&gt;0"))/(COUNTIFS($Q$5:$Q$1000,$Q104,$T$5:$T$1000,"Macro")*SUMIFS($G$5:$G$1000,$Q$5:$Q$1000,$Q104,$T$5:$T$1000,"Macro")/COUNTIFS($Q$5:$Q$1000,$Q104,$T$5:$T$1000,"Macro",$G$5:$G$1000,"&gt;0"))))</f>
        <v/>
      </c>
    </row>
    <row r="105">
      <c r="A105" s="55">
        <f>IF(NOT((COUNTA($B105:$K105)+COUNTA($O105))&gt;0),"",IF($T105="Macro",COUNTIFS($T$5:$T105,"Macro",$Q$5:$Q105,$Q105),IF(N($S105)=0,"?",COUNTIFS(INDEX($T$5:$T$1000,1):INDEX($T$5:$T$1000,$S105-4),"Macro",INDEX($Q$5:$Q$1000,1):INDEX($Q$5:$Q$1000,$S105-4),INDEX($Q$5:$Q$1000,$S105-4))&amp;"."&amp;COUNTIFS($S$5:$S105,$S105,$T$5:$T105,"Sub"))))</f>
        <v/>
      </c>
      <c r="B105" s="56" t="n"/>
      <c r="C105" s="57" t="n"/>
      <c r="D105" s="58" t="n"/>
      <c r="E105" s="58" t="n"/>
      <c r="F105" s="58" t="n"/>
      <c r="G105" s="59" t="n"/>
      <c r="H105" s="59" t="n"/>
      <c r="I105" s="59" t="n"/>
      <c r="J105" s="59" t="n"/>
      <c r="K105" s="59" t="n"/>
      <c r="L105" s="60">
        <f>IF(NOT((COUNTA($B105:$K105)+COUNTA($O105))&gt;0),"",IF(ISNUMBER($F105),1,IF(N($U105)&gt;0,AVERAGEIFS($V$5:$V$1000,$S$5:$S$1000,ROW(),$T$5:$T$1000,"Sub"),$V105)))</f>
        <v/>
      </c>
      <c r="M105" s="55">
        <f>IF($L105="","",IF($L105&gt;=1,"Completado",IF($L105&gt;0,"En curso","Pendiente")))</f>
        <v/>
      </c>
      <c r="N105" s="55">
        <f>IF(NOT((COUNTA($B105:$K105)+COUNTA($O105))&gt;0),"",IF(ISNUMBER($F105),IF(AND(ISNUMBER($E105),$F105&gt;$E105),"Cumplida con "&amp;($F105-$E105)&amp;IF($F105-$E105=1," día"," días")&amp;" de retraso","Cumplida"),IF(N($L105)&gt;=1,"Cumplida",IF(NOT(ISNUMBER($E105)),"Sin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plazo")))))))</f>
        <v/>
      </c>
      <c r="O105" s="57" t="n"/>
      <c r="P105" s="61">
        <f>IF(NOT((COUNTA($B105:$K105)+COUNTA($O105))&gt;0),"",IF((IF($C105="","Falta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",""))="","✔ OK","⚠ "&amp;LEFT(IF($C105="","Falta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",""),LEN(IF($C105="","Falta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",""))-3)))</f>
        <v/>
      </c>
      <c r="Q105" s="62">
        <f>IF(NOT((COUNTA($B105:$K105)+COUNTA($O105))&gt;0),"",IF(AND($T105="Sub",N($S105)&gt;0),IF(ISNUMBER(INDEX($D$5:$D$1000,$S105-4)),DATE(YEAR(INDEX($D$5:$D$1000,$S105-4)),MONTH(INDEX($D$5:$D$1000,$S105-4)),1),IF(ISNUMBER(INDEX($E$5:$E$1000,$S105-4)),DATE(YEAR(INDEX($E$5:$E$1000,$S105-4)),MONTH(INDEX($E$5:$E$1000,$S105-4)),1),MesCiclo)),IF(ISNUMBER($D105),DATE(YEAR($D105),MONTH($D105),1),IF(ISNUMBER($E105),DATE(YEAR($E105),MONTH($E105),1),MesCiclo))))</f>
        <v/>
      </c>
      <c r="R105" s="63">
        <f>IF(OR($Q105="",$Q105&lt;&gt;MesCiclo),"",COUNTIF($Q$5:$Q105,MesCiclo))</f>
        <v/>
      </c>
      <c r="S105" s="63">
        <f>IF($T105="","",IF($T105="Macro",ROW(),IFERROR(LOOKUP(2,1/($T$5:$T105="Macro"),ROW($T$5:$T105)),0)))</f>
        <v/>
      </c>
      <c r="T105" s="63">
        <f>IF(NOT((COUNTA($B105:$K105)+COUNTA($O105))&gt;0),"",IF($B105="Subactividad","Sub","Macro"))</f>
        <v/>
      </c>
      <c r="U105" s="63">
        <f>IF($T105="Macro",COUNTIFS($S$5:$S$1000,ROW(),$T$5:$T$1000,"Sub"),"")</f>
        <v/>
      </c>
      <c r="V105" s="63">
        <f>IF($T105="","",IF(ISNUMBER($F105),1,IFERROR(LOOKUP(2,1/($H105:$K105&lt;&gt;""),$H105:$K105),0)))</f>
        <v/>
      </c>
      <c r="W105" s="63">
        <f>IF($T105="","",IF(AND(ISNUMBER($F105),$F105&lt;=IF($Q105=MesCiclo,InicioCiclo,$Q105+MOD(2-WEEKDAY($Q105),7))+6),1,IF(ISNUMBER($H105),$H105,0)))</f>
        <v/>
      </c>
      <c r="X105" s="63">
        <f>IF($T105="","",IF(AND(ISNUMBER($F105),$F105&lt;=IF($Q105=MesCiclo,InicioCiclo,$Q105+MOD(2-WEEKDAY($Q105),7))+13),1,IF(ISNUMBER($I105),$I105,$W105)))</f>
        <v/>
      </c>
      <c r="Y105" s="63">
        <f>IF($T105="","",IF(AND(ISNUMBER($F105),$F105&lt;=IF($Q105=MesCiclo,InicioCiclo,$Q105+MOD(2-WEEKDAY($Q105),7))+20),1,IF(ISNUMBER($J105),$J105,$X105)))</f>
        <v/>
      </c>
      <c r="Z105" s="63">
        <f>IF($T105="","",IF(AND(ISNUMBER($F105),$F105&lt;=IF($Q105=MesCiclo,InicioCiclo,$Q105+MOD(2-WEEKDAY($Q105),7))+27),1,IF(ISNUMBER($K105),$K105,$Y105)))</f>
        <v/>
      </c>
      <c r="AA105" s="63">
        <f>IF($T105="","",IF(AND(ISNUMBER($F105),$F105&lt;=IF($Q105=MesCiclo,InicioCiclo,$Q105+MOD(2-WEEKDAY($Q105),7))+6),1,IF(N($U105)&gt;0,AVERAGEIFS($W$5:$W$1000,$S$5:$S$1000,ROW(),$T$5:$T$1000,"Sub"),$W105)))</f>
        <v/>
      </c>
      <c r="AB105" s="63">
        <f>IF($T105="","",IF(AND(ISNUMBER($F105),$F105&lt;=IF($Q105=MesCiclo,InicioCiclo,$Q105+MOD(2-WEEKDAY($Q105),7))+13),1,IF(N($U105)&gt;0,AVERAGEIFS($X$5:$X$1000,$S$5:$S$1000,ROW(),$T$5:$T$1000,"Sub"),$X105)))</f>
        <v/>
      </c>
      <c r="AC105" s="63">
        <f>IF($T105="","",IF(AND(ISNUMBER($F105),$F105&lt;=IF($Q105=MesCiclo,InicioCiclo,$Q105+MOD(2-WEEKDAY($Q105),7))+20),1,IF(N($U105)&gt;0,AVERAGEIFS($Y$5:$Y$1000,$S$5:$S$1000,ROW(),$T$5:$T$1000,"Sub"),$Y105)))</f>
        <v/>
      </c>
      <c r="AD105" s="63">
        <f>IF($T105="","",IF(AND(ISNUMBER($F105),$F105&lt;=IF($Q105=MesCiclo,InicioCiclo,$Q105+MOD(2-WEEKDAY($Q105),7))+27),1,IF(N($U105)&gt;0,AVERAGEIFS($Z$5:$Z$1000,$S$5:$S$1000,ROW(),$T$5:$T$1000,"Sub"),$Z105)))</f>
        <v/>
      </c>
      <c r="AE105" s="63">
        <f>IF($T105&lt;&gt;"Macro","",IF(COUNTIFS($Q$5:$Q$1000,$Q105,$T$5:$T$1000,"Macro",$G$5:$G$1000,"&gt;0")=0,1/COUNTIFS($Q$5:$Q$1000,$Q105,$T$5:$T$1000,"Macro"),IF(AND(ISNUMBER($G105),N($G105)&gt;0),$G105,SUMIFS($G$5:$G$1000,$Q$5:$Q$1000,$Q105,$T$5:$T$1000,"Macro")/COUNTIFS($Q$5:$Q$1000,$Q105,$T$5:$T$1000,"Macro",$G$5:$G$1000,"&gt;0"))/(COUNTIFS($Q$5:$Q$1000,$Q105,$T$5:$T$1000,"Macro")*SUMIFS($G$5:$G$1000,$Q$5:$Q$1000,$Q105,$T$5:$T$1000,"Macro")/COUNTIFS($Q$5:$Q$1000,$Q105,$T$5:$T$1000,"Macro",$G$5:$G$1000,"&gt;0"))))</f>
        <v/>
      </c>
    </row>
    <row r="106">
      <c r="A106" s="55">
        <f>IF(NOT((COUNTA($B106:$K106)+COUNTA($O106))&gt;0),"",IF($T106="Macro",COUNTIFS($T$5:$T106,"Macro",$Q$5:$Q106,$Q106),IF(N($S106)=0,"?",COUNTIFS(INDEX($T$5:$T$1000,1):INDEX($T$5:$T$1000,$S106-4),"Macro",INDEX($Q$5:$Q$1000,1):INDEX($Q$5:$Q$1000,$S106-4),INDEX($Q$5:$Q$1000,$S106-4))&amp;"."&amp;COUNTIFS($S$5:$S106,$S106,$T$5:$T106,"Sub"))))</f>
        <v/>
      </c>
      <c r="B106" s="56" t="n"/>
      <c r="C106" s="57" t="n"/>
      <c r="D106" s="58" t="n"/>
      <c r="E106" s="58" t="n"/>
      <c r="F106" s="58" t="n"/>
      <c r="G106" s="59" t="n"/>
      <c r="H106" s="59" t="n"/>
      <c r="I106" s="59" t="n"/>
      <c r="J106" s="59" t="n"/>
      <c r="K106" s="59" t="n"/>
      <c r="L106" s="60">
        <f>IF(NOT((COUNTA($B106:$K106)+COUNTA($O106))&gt;0),"",IF(ISNUMBER($F106),1,IF(N($U106)&gt;0,AVERAGEIFS($V$5:$V$1000,$S$5:$S$1000,ROW(),$T$5:$T$1000,"Sub"),$V106)))</f>
        <v/>
      </c>
      <c r="M106" s="55">
        <f>IF($L106="","",IF($L106&gt;=1,"Completado",IF($L106&gt;0,"En curso","Pendiente")))</f>
        <v/>
      </c>
      <c r="N106" s="55">
        <f>IF(NOT((COUNTA($B106:$K106)+COUNTA($O106))&gt;0),"",IF(ISNUMBER($F106),IF(AND(ISNUMBER($E106),$F106&gt;$E106),"Cumplida con "&amp;($F106-$E106)&amp;IF($F106-$E106=1," día"," días")&amp;" de retraso","Cumplida"),IF(N($L106)&gt;=1,"Cumplida",IF(NOT(ISNUMBER($E106)),"Sin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plazo")))))))</f>
        <v/>
      </c>
      <c r="O106" s="57" t="n"/>
      <c r="P106" s="61">
        <f>IF(NOT((COUNTA($B106:$K106)+COUNTA($O106))&gt;0),"",IF((IF($C106="","Falta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",""))="","✔ OK","⚠ "&amp;LEFT(IF($C106="","Falta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",""),LEN(IF($C106="","Falta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",""))-3)))</f>
        <v/>
      </c>
      <c r="Q106" s="62">
        <f>IF(NOT((COUNTA($B106:$K106)+COUNTA($O106))&gt;0),"",IF(AND($T106="Sub",N($S106)&gt;0),IF(ISNUMBER(INDEX($D$5:$D$1000,$S106-4)),DATE(YEAR(INDEX($D$5:$D$1000,$S106-4)),MONTH(INDEX($D$5:$D$1000,$S106-4)),1),IF(ISNUMBER(INDEX($E$5:$E$1000,$S106-4)),DATE(YEAR(INDEX($E$5:$E$1000,$S106-4)),MONTH(INDEX($E$5:$E$1000,$S106-4)),1),MesCiclo)),IF(ISNUMBER($D106),DATE(YEAR($D106),MONTH($D106),1),IF(ISNUMBER($E106),DATE(YEAR($E106),MONTH($E106),1),MesCiclo))))</f>
        <v/>
      </c>
      <c r="R106" s="63">
        <f>IF(OR($Q106="",$Q106&lt;&gt;MesCiclo),"",COUNTIF($Q$5:$Q106,MesCiclo))</f>
        <v/>
      </c>
      <c r="S106" s="63">
        <f>IF($T106="","",IF($T106="Macro",ROW(),IFERROR(LOOKUP(2,1/($T$5:$T106="Macro"),ROW($T$5:$T106)),0)))</f>
        <v/>
      </c>
      <c r="T106" s="63">
        <f>IF(NOT((COUNTA($B106:$K106)+COUNTA($O106))&gt;0),"",IF($B106="Subactividad","Sub","Macro"))</f>
        <v/>
      </c>
      <c r="U106" s="63">
        <f>IF($T106="Macro",COUNTIFS($S$5:$S$1000,ROW(),$T$5:$T$1000,"Sub"),"")</f>
        <v/>
      </c>
      <c r="V106" s="63">
        <f>IF($T106="","",IF(ISNUMBER($F106),1,IFERROR(LOOKUP(2,1/($H106:$K106&lt;&gt;""),$H106:$K106),0)))</f>
        <v/>
      </c>
      <c r="W106" s="63">
        <f>IF($T106="","",IF(AND(ISNUMBER($F106),$F106&lt;=IF($Q106=MesCiclo,InicioCiclo,$Q106+MOD(2-WEEKDAY($Q106),7))+6),1,IF(ISNUMBER($H106),$H106,0)))</f>
        <v/>
      </c>
      <c r="X106" s="63">
        <f>IF($T106="","",IF(AND(ISNUMBER($F106),$F106&lt;=IF($Q106=MesCiclo,InicioCiclo,$Q106+MOD(2-WEEKDAY($Q106),7))+13),1,IF(ISNUMBER($I106),$I106,$W106)))</f>
        <v/>
      </c>
      <c r="Y106" s="63">
        <f>IF($T106="","",IF(AND(ISNUMBER($F106),$F106&lt;=IF($Q106=MesCiclo,InicioCiclo,$Q106+MOD(2-WEEKDAY($Q106),7))+20),1,IF(ISNUMBER($J106),$J106,$X106)))</f>
        <v/>
      </c>
      <c r="Z106" s="63">
        <f>IF($T106="","",IF(AND(ISNUMBER($F106),$F106&lt;=IF($Q106=MesCiclo,InicioCiclo,$Q106+MOD(2-WEEKDAY($Q106),7))+27),1,IF(ISNUMBER($K106),$K106,$Y106)))</f>
        <v/>
      </c>
      <c r="AA106" s="63">
        <f>IF($T106="","",IF(AND(ISNUMBER($F106),$F106&lt;=IF($Q106=MesCiclo,InicioCiclo,$Q106+MOD(2-WEEKDAY($Q106),7))+6),1,IF(N($U106)&gt;0,AVERAGEIFS($W$5:$W$1000,$S$5:$S$1000,ROW(),$T$5:$T$1000,"Sub"),$W106)))</f>
        <v/>
      </c>
      <c r="AB106" s="63">
        <f>IF($T106="","",IF(AND(ISNUMBER($F106),$F106&lt;=IF($Q106=MesCiclo,InicioCiclo,$Q106+MOD(2-WEEKDAY($Q106),7))+13),1,IF(N($U106)&gt;0,AVERAGEIFS($X$5:$X$1000,$S$5:$S$1000,ROW(),$T$5:$T$1000,"Sub"),$X106)))</f>
        <v/>
      </c>
      <c r="AC106" s="63">
        <f>IF($T106="","",IF(AND(ISNUMBER($F106),$F106&lt;=IF($Q106=MesCiclo,InicioCiclo,$Q106+MOD(2-WEEKDAY($Q106),7))+20),1,IF(N($U106)&gt;0,AVERAGEIFS($Y$5:$Y$1000,$S$5:$S$1000,ROW(),$T$5:$T$1000,"Sub"),$Y106)))</f>
        <v/>
      </c>
      <c r="AD106" s="63">
        <f>IF($T106="","",IF(AND(ISNUMBER($F106),$F106&lt;=IF($Q106=MesCiclo,InicioCiclo,$Q106+MOD(2-WEEKDAY($Q106),7))+27),1,IF(N($U106)&gt;0,AVERAGEIFS($Z$5:$Z$1000,$S$5:$S$1000,ROW(),$T$5:$T$1000,"Sub"),$Z106)))</f>
        <v/>
      </c>
      <c r="AE106" s="63">
        <f>IF($T106&lt;&gt;"Macro","",IF(COUNTIFS($Q$5:$Q$1000,$Q106,$T$5:$T$1000,"Macro",$G$5:$G$1000,"&gt;0")=0,1/COUNTIFS($Q$5:$Q$1000,$Q106,$T$5:$T$1000,"Macro"),IF(AND(ISNUMBER($G106),N($G106)&gt;0),$G106,SUMIFS($G$5:$G$1000,$Q$5:$Q$1000,$Q106,$T$5:$T$1000,"Macro")/COUNTIFS($Q$5:$Q$1000,$Q106,$T$5:$T$1000,"Macro",$G$5:$G$1000,"&gt;0"))/(COUNTIFS($Q$5:$Q$1000,$Q106,$T$5:$T$1000,"Macro")*SUMIFS($G$5:$G$1000,$Q$5:$Q$1000,$Q106,$T$5:$T$1000,"Macro")/COUNTIFS($Q$5:$Q$1000,$Q106,$T$5:$T$1000,"Macro",$G$5:$G$1000,"&gt;0"))))</f>
        <v/>
      </c>
    </row>
    <row r="107">
      <c r="A107" s="55">
        <f>IF(NOT((COUNTA($B107:$K107)+COUNTA($O107))&gt;0),"",IF($T107="Macro",COUNTIFS($T$5:$T107,"Macro",$Q$5:$Q107,$Q107),IF(N($S107)=0,"?",COUNTIFS(INDEX($T$5:$T$1000,1):INDEX($T$5:$T$1000,$S107-4),"Macro",INDEX($Q$5:$Q$1000,1):INDEX($Q$5:$Q$1000,$S107-4),INDEX($Q$5:$Q$1000,$S107-4))&amp;"."&amp;COUNTIFS($S$5:$S107,$S107,$T$5:$T107,"Sub"))))</f>
        <v/>
      </c>
      <c r="B107" s="56" t="n"/>
      <c r="C107" s="57" t="n"/>
      <c r="D107" s="58" t="n"/>
      <c r="E107" s="58" t="n"/>
      <c r="F107" s="58" t="n"/>
      <c r="G107" s="59" t="n"/>
      <c r="H107" s="59" t="n"/>
      <c r="I107" s="59" t="n"/>
      <c r="J107" s="59" t="n"/>
      <c r="K107" s="59" t="n"/>
      <c r="L107" s="60">
        <f>IF(NOT((COUNTA($B107:$K107)+COUNTA($O107))&gt;0),"",IF(ISNUMBER($F107),1,IF(N($U107)&gt;0,AVERAGEIFS($V$5:$V$1000,$S$5:$S$1000,ROW(),$T$5:$T$1000,"Sub"),$V107)))</f>
        <v/>
      </c>
      <c r="M107" s="55">
        <f>IF($L107="","",IF($L107&gt;=1,"Completado",IF($L107&gt;0,"En curso","Pendiente")))</f>
        <v/>
      </c>
      <c r="N107" s="55">
        <f>IF(NOT((COUNTA($B107:$K107)+COUNTA($O107))&gt;0),"",IF(ISNUMBER($F107),IF(AND(ISNUMBER($E107),$F107&gt;$E107),"Cumplida con "&amp;($F107-$E107)&amp;IF($F107-$E107=1," día"," días")&amp;" de retraso","Cumplida"),IF(N($L107)&gt;=1,"Cumplida",IF(NOT(ISNUMBER($E107)),"Sin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plazo")))))))</f>
        <v/>
      </c>
      <c r="O107" s="57" t="n"/>
      <c r="P107" s="61">
        <f>IF(NOT((COUNTA($B107:$K107)+COUNTA($O107))&gt;0),"",IF((IF($C107="","Falta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",""))="","✔ OK","⚠ "&amp;LEFT(IF($C107="","Falta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",""),LEN(IF($C107="","Falta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",""))-3)))</f>
        <v/>
      </c>
      <c r="Q107" s="62">
        <f>IF(NOT((COUNTA($B107:$K107)+COUNTA($O107))&gt;0),"",IF(AND($T107="Sub",N($S107)&gt;0),IF(ISNUMBER(INDEX($D$5:$D$1000,$S107-4)),DATE(YEAR(INDEX($D$5:$D$1000,$S107-4)),MONTH(INDEX($D$5:$D$1000,$S107-4)),1),IF(ISNUMBER(INDEX($E$5:$E$1000,$S107-4)),DATE(YEAR(INDEX($E$5:$E$1000,$S107-4)),MONTH(INDEX($E$5:$E$1000,$S107-4)),1),MesCiclo)),IF(ISNUMBER($D107),DATE(YEAR($D107),MONTH($D107),1),IF(ISNUMBER($E107),DATE(YEAR($E107),MONTH($E107),1),MesCiclo))))</f>
        <v/>
      </c>
      <c r="R107" s="63">
        <f>IF(OR($Q107="",$Q107&lt;&gt;MesCiclo),"",COUNTIF($Q$5:$Q107,MesCiclo))</f>
        <v/>
      </c>
      <c r="S107" s="63">
        <f>IF($T107="","",IF($T107="Macro",ROW(),IFERROR(LOOKUP(2,1/($T$5:$T107="Macro"),ROW($T$5:$T107)),0)))</f>
        <v/>
      </c>
      <c r="T107" s="63">
        <f>IF(NOT((COUNTA($B107:$K107)+COUNTA($O107))&gt;0),"",IF($B107="Subactividad","Sub","Macro"))</f>
        <v/>
      </c>
      <c r="U107" s="63">
        <f>IF($T107="Macro",COUNTIFS($S$5:$S$1000,ROW(),$T$5:$T$1000,"Sub"),"")</f>
        <v/>
      </c>
      <c r="V107" s="63">
        <f>IF($T107="","",IF(ISNUMBER($F107),1,IFERROR(LOOKUP(2,1/($H107:$K107&lt;&gt;""),$H107:$K107),0)))</f>
        <v/>
      </c>
      <c r="W107" s="63">
        <f>IF($T107="","",IF(AND(ISNUMBER($F107),$F107&lt;=IF($Q107=MesCiclo,InicioCiclo,$Q107+MOD(2-WEEKDAY($Q107),7))+6),1,IF(ISNUMBER($H107),$H107,0)))</f>
        <v/>
      </c>
      <c r="X107" s="63">
        <f>IF($T107="","",IF(AND(ISNUMBER($F107),$F107&lt;=IF($Q107=MesCiclo,InicioCiclo,$Q107+MOD(2-WEEKDAY($Q107),7))+13),1,IF(ISNUMBER($I107),$I107,$W107)))</f>
        <v/>
      </c>
      <c r="Y107" s="63">
        <f>IF($T107="","",IF(AND(ISNUMBER($F107),$F107&lt;=IF($Q107=MesCiclo,InicioCiclo,$Q107+MOD(2-WEEKDAY($Q107),7))+20),1,IF(ISNUMBER($J107),$J107,$X107)))</f>
        <v/>
      </c>
      <c r="Z107" s="63">
        <f>IF($T107="","",IF(AND(ISNUMBER($F107),$F107&lt;=IF($Q107=MesCiclo,InicioCiclo,$Q107+MOD(2-WEEKDAY($Q107),7))+27),1,IF(ISNUMBER($K107),$K107,$Y107)))</f>
        <v/>
      </c>
      <c r="AA107" s="63">
        <f>IF($T107="","",IF(AND(ISNUMBER($F107),$F107&lt;=IF($Q107=MesCiclo,InicioCiclo,$Q107+MOD(2-WEEKDAY($Q107),7))+6),1,IF(N($U107)&gt;0,AVERAGEIFS($W$5:$W$1000,$S$5:$S$1000,ROW(),$T$5:$T$1000,"Sub"),$W107)))</f>
        <v/>
      </c>
      <c r="AB107" s="63">
        <f>IF($T107="","",IF(AND(ISNUMBER($F107),$F107&lt;=IF($Q107=MesCiclo,InicioCiclo,$Q107+MOD(2-WEEKDAY($Q107),7))+13),1,IF(N($U107)&gt;0,AVERAGEIFS($X$5:$X$1000,$S$5:$S$1000,ROW(),$T$5:$T$1000,"Sub"),$X107)))</f>
        <v/>
      </c>
      <c r="AC107" s="63">
        <f>IF($T107="","",IF(AND(ISNUMBER($F107),$F107&lt;=IF($Q107=MesCiclo,InicioCiclo,$Q107+MOD(2-WEEKDAY($Q107),7))+20),1,IF(N($U107)&gt;0,AVERAGEIFS($Y$5:$Y$1000,$S$5:$S$1000,ROW(),$T$5:$T$1000,"Sub"),$Y107)))</f>
        <v/>
      </c>
      <c r="AD107" s="63">
        <f>IF($T107="","",IF(AND(ISNUMBER($F107),$F107&lt;=IF($Q107=MesCiclo,InicioCiclo,$Q107+MOD(2-WEEKDAY($Q107),7))+27),1,IF(N($U107)&gt;0,AVERAGEIFS($Z$5:$Z$1000,$S$5:$S$1000,ROW(),$T$5:$T$1000,"Sub"),$Z107)))</f>
        <v/>
      </c>
      <c r="AE107" s="63">
        <f>IF($T107&lt;&gt;"Macro","",IF(COUNTIFS($Q$5:$Q$1000,$Q107,$T$5:$T$1000,"Macro",$G$5:$G$1000,"&gt;0")=0,1/COUNTIFS($Q$5:$Q$1000,$Q107,$T$5:$T$1000,"Macro"),IF(AND(ISNUMBER($G107),N($G107)&gt;0),$G107,SUMIFS($G$5:$G$1000,$Q$5:$Q$1000,$Q107,$T$5:$T$1000,"Macro")/COUNTIFS($Q$5:$Q$1000,$Q107,$T$5:$T$1000,"Macro",$G$5:$G$1000,"&gt;0"))/(COUNTIFS($Q$5:$Q$1000,$Q107,$T$5:$T$1000,"Macro")*SUMIFS($G$5:$G$1000,$Q$5:$Q$1000,$Q107,$T$5:$T$1000,"Macro")/COUNTIFS($Q$5:$Q$1000,$Q107,$T$5:$T$1000,"Macro",$G$5:$G$1000,"&gt;0"))))</f>
        <v/>
      </c>
    </row>
    <row r="108">
      <c r="A108" s="55">
        <f>IF(NOT((COUNTA($B108:$K108)+COUNTA($O108))&gt;0),"",IF($T108="Macro",COUNTIFS($T$5:$T108,"Macro",$Q$5:$Q108,$Q108),IF(N($S108)=0,"?",COUNTIFS(INDEX($T$5:$T$1000,1):INDEX($T$5:$T$1000,$S108-4),"Macro",INDEX($Q$5:$Q$1000,1):INDEX($Q$5:$Q$1000,$S108-4),INDEX($Q$5:$Q$1000,$S108-4))&amp;"."&amp;COUNTIFS($S$5:$S108,$S108,$T$5:$T108,"Sub"))))</f>
        <v/>
      </c>
      <c r="B108" s="56" t="n"/>
      <c r="C108" s="57" t="n"/>
      <c r="D108" s="58" t="n"/>
      <c r="E108" s="58" t="n"/>
      <c r="F108" s="58" t="n"/>
      <c r="G108" s="59" t="n"/>
      <c r="H108" s="59" t="n"/>
      <c r="I108" s="59" t="n"/>
      <c r="J108" s="59" t="n"/>
      <c r="K108" s="59" t="n"/>
      <c r="L108" s="60">
        <f>IF(NOT((COUNTA($B108:$K108)+COUNTA($O108))&gt;0),"",IF(ISNUMBER($F108),1,IF(N($U108)&gt;0,AVERAGEIFS($V$5:$V$1000,$S$5:$S$1000,ROW(),$T$5:$T$1000,"Sub"),$V108)))</f>
        <v/>
      </c>
      <c r="M108" s="55">
        <f>IF($L108="","",IF($L108&gt;=1,"Completado",IF($L108&gt;0,"En curso","Pendiente")))</f>
        <v/>
      </c>
      <c r="N108" s="55">
        <f>IF(NOT((COUNTA($B108:$K108)+COUNTA($O108))&gt;0),"",IF(ISNUMBER($F108),IF(AND(ISNUMBER($E108),$F108&gt;$E108),"Cumplida con "&amp;($F108-$E108)&amp;IF($F108-$E108=1," día"," días")&amp;" de retraso","Cumplida"),IF(N($L108)&gt;=1,"Cumplida",IF(NOT(ISNUMBER($E108)),"Sin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plazo")))))))</f>
        <v/>
      </c>
      <c r="O108" s="57" t="n"/>
      <c r="P108" s="61">
        <f>IF(NOT((COUNTA($B108:$K108)+COUNTA($O108))&gt;0),"",IF((IF($C108="","Falta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",""))="","✔ OK","⚠ "&amp;LEFT(IF($C108="","Falta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",""),LEN(IF($C108="","Falta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",""))-3)))</f>
        <v/>
      </c>
      <c r="Q108" s="62">
        <f>IF(NOT((COUNTA($B108:$K108)+COUNTA($O108))&gt;0),"",IF(AND($T108="Sub",N($S108)&gt;0),IF(ISNUMBER(INDEX($D$5:$D$1000,$S108-4)),DATE(YEAR(INDEX($D$5:$D$1000,$S108-4)),MONTH(INDEX($D$5:$D$1000,$S108-4)),1),IF(ISNUMBER(INDEX($E$5:$E$1000,$S108-4)),DATE(YEAR(INDEX($E$5:$E$1000,$S108-4)),MONTH(INDEX($E$5:$E$1000,$S108-4)),1),MesCiclo)),IF(ISNUMBER($D108),DATE(YEAR($D108),MONTH($D108),1),IF(ISNUMBER($E108),DATE(YEAR($E108),MONTH($E108),1),MesCiclo))))</f>
        <v/>
      </c>
      <c r="R108" s="63">
        <f>IF(OR($Q108="",$Q108&lt;&gt;MesCiclo),"",COUNTIF($Q$5:$Q108,MesCiclo))</f>
        <v/>
      </c>
      <c r="S108" s="63">
        <f>IF($T108="","",IF($T108="Macro",ROW(),IFERROR(LOOKUP(2,1/($T$5:$T108="Macro"),ROW($T$5:$T108)),0)))</f>
        <v/>
      </c>
      <c r="T108" s="63">
        <f>IF(NOT((COUNTA($B108:$K108)+COUNTA($O108))&gt;0),"",IF($B108="Subactividad","Sub","Macro"))</f>
        <v/>
      </c>
      <c r="U108" s="63">
        <f>IF($T108="Macro",COUNTIFS($S$5:$S$1000,ROW(),$T$5:$T$1000,"Sub"),"")</f>
        <v/>
      </c>
      <c r="V108" s="63">
        <f>IF($T108="","",IF(ISNUMBER($F108),1,IFERROR(LOOKUP(2,1/($H108:$K108&lt;&gt;""),$H108:$K108),0)))</f>
        <v/>
      </c>
      <c r="W108" s="63">
        <f>IF($T108="","",IF(AND(ISNUMBER($F108),$F108&lt;=IF($Q108=MesCiclo,InicioCiclo,$Q108+MOD(2-WEEKDAY($Q108),7))+6),1,IF(ISNUMBER($H108),$H108,0)))</f>
        <v/>
      </c>
      <c r="X108" s="63">
        <f>IF($T108="","",IF(AND(ISNUMBER($F108),$F108&lt;=IF($Q108=MesCiclo,InicioCiclo,$Q108+MOD(2-WEEKDAY($Q108),7))+13),1,IF(ISNUMBER($I108),$I108,$W108)))</f>
        <v/>
      </c>
      <c r="Y108" s="63">
        <f>IF($T108="","",IF(AND(ISNUMBER($F108),$F108&lt;=IF($Q108=MesCiclo,InicioCiclo,$Q108+MOD(2-WEEKDAY($Q108),7))+20),1,IF(ISNUMBER($J108),$J108,$X108)))</f>
        <v/>
      </c>
      <c r="Z108" s="63">
        <f>IF($T108="","",IF(AND(ISNUMBER($F108),$F108&lt;=IF($Q108=MesCiclo,InicioCiclo,$Q108+MOD(2-WEEKDAY($Q108),7))+27),1,IF(ISNUMBER($K108),$K108,$Y108)))</f>
        <v/>
      </c>
      <c r="AA108" s="63">
        <f>IF($T108="","",IF(AND(ISNUMBER($F108),$F108&lt;=IF($Q108=MesCiclo,InicioCiclo,$Q108+MOD(2-WEEKDAY($Q108),7))+6),1,IF(N($U108)&gt;0,AVERAGEIFS($W$5:$W$1000,$S$5:$S$1000,ROW(),$T$5:$T$1000,"Sub"),$W108)))</f>
        <v/>
      </c>
      <c r="AB108" s="63">
        <f>IF($T108="","",IF(AND(ISNUMBER($F108),$F108&lt;=IF($Q108=MesCiclo,InicioCiclo,$Q108+MOD(2-WEEKDAY($Q108),7))+13),1,IF(N($U108)&gt;0,AVERAGEIFS($X$5:$X$1000,$S$5:$S$1000,ROW(),$T$5:$T$1000,"Sub"),$X108)))</f>
        <v/>
      </c>
      <c r="AC108" s="63">
        <f>IF($T108="","",IF(AND(ISNUMBER($F108),$F108&lt;=IF($Q108=MesCiclo,InicioCiclo,$Q108+MOD(2-WEEKDAY($Q108),7))+20),1,IF(N($U108)&gt;0,AVERAGEIFS($Y$5:$Y$1000,$S$5:$S$1000,ROW(),$T$5:$T$1000,"Sub"),$Y108)))</f>
        <v/>
      </c>
      <c r="AD108" s="63">
        <f>IF($T108="","",IF(AND(ISNUMBER($F108),$F108&lt;=IF($Q108=MesCiclo,InicioCiclo,$Q108+MOD(2-WEEKDAY($Q108),7))+27),1,IF(N($U108)&gt;0,AVERAGEIFS($Z$5:$Z$1000,$S$5:$S$1000,ROW(),$T$5:$T$1000,"Sub"),$Z108)))</f>
        <v/>
      </c>
      <c r="AE108" s="63">
        <f>IF($T108&lt;&gt;"Macro","",IF(COUNTIFS($Q$5:$Q$1000,$Q108,$T$5:$T$1000,"Macro",$G$5:$G$1000,"&gt;0")=0,1/COUNTIFS($Q$5:$Q$1000,$Q108,$T$5:$T$1000,"Macro"),IF(AND(ISNUMBER($G108),N($G108)&gt;0),$G108,SUMIFS($G$5:$G$1000,$Q$5:$Q$1000,$Q108,$T$5:$T$1000,"Macro")/COUNTIFS($Q$5:$Q$1000,$Q108,$T$5:$T$1000,"Macro",$G$5:$G$1000,"&gt;0"))/(COUNTIFS($Q$5:$Q$1000,$Q108,$T$5:$T$1000,"Macro")*SUMIFS($G$5:$G$1000,$Q$5:$Q$1000,$Q108,$T$5:$T$1000,"Macro")/COUNTIFS($Q$5:$Q$1000,$Q108,$T$5:$T$1000,"Macro",$G$5:$G$1000,"&gt;0"))))</f>
        <v/>
      </c>
    </row>
    <row r="109">
      <c r="A109" s="55">
        <f>IF(NOT((COUNTA($B109:$K109)+COUNTA($O109))&gt;0),"",IF($T109="Macro",COUNTIFS($T$5:$T109,"Macro",$Q$5:$Q109,$Q109),IF(N($S109)=0,"?",COUNTIFS(INDEX($T$5:$T$1000,1):INDEX($T$5:$T$1000,$S109-4),"Macro",INDEX($Q$5:$Q$1000,1):INDEX($Q$5:$Q$1000,$S109-4),INDEX($Q$5:$Q$1000,$S109-4))&amp;"."&amp;COUNTIFS($S$5:$S109,$S109,$T$5:$T109,"Sub"))))</f>
        <v/>
      </c>
      <c r="B109" s="56" t="n"/>
      <c r="C109" s="57" t="n"/>
      <c r="D109" s="58" t="n"/>
      <c r="E109" s="58" t="n"/>
      <c r="F109" s="58" t="n"/>
      <c r="G109" s="59" t="n"/>
      <c r="H109" s="59" t="n"/>
      <c r="I109" s="59" t="n"/>
      <c r="J109" s="59" t="n"/>
      <c r="K109" s="59" t="n"/>
      <c r="L109" s="60">
        <f>IF(NOT((COUNTA($B109:$K109)+COUNTA($O109))&gt;0),"",IF(ISNUMBER($F109),1,IF(N($U109)&gt;0,AVERAGEIFS($V$5:$V$1000,$S$5:$S$1000,ROW(),$T$5:$T$1000,"Sub"),$V109)))</f>
        <v/>
      </c>
      <c r="M109" s="55">
        <f>IF($L109="","",IF($L109&gt;=1,"Completado",IF($L109&gt;0,"En curso","Pendiente")))</f>
        <v/>
      </c>
      <c r="N109" s="55">
        <f>IF(NOT((COUNTA($B109:$K109)+COUNTA($O109))&gt;0),"",IF(ISNUMBER($F109),IF(AND(ISNUMBER($E109),$F109&gt;$E109),"Cumplida con "&amp;($F109-$E109)&amp;IF($F109-$E109=1," día"," días")&amp;" de retraso","Cumplida"),IF(N($L109)&gt;=1,"Cumplida",IF(NOT(ISNUMBER($E109)),"Sin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plazo")))))))</f>
        <v/>
      </c>
      <c r="O109" s="57" t="n"/>
      <c r="P109" s="61">
        <f>IF(NOT((COUNTA($B109:$K109)+COUNTA($O109))&gt;0),"",IF((IF($C109="","Falta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",""))="","✔ OK","⚠ "&amp;LEFT(IF($C109="","Falta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",""),LEN(IF($C109="","Falta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",""))-3)))</f>
        <v/>
      </c>
      <c r="Q109" s="62">
        <f>IF(NOT((COUNTA($B109:$K109)+COUNTA($O109))&gt;0),"",IF(AND($T109="Sub",N($S109)&gt;0),IF(ISNUMBER(INDEX($D$5:$D$1000,$S109-4)),DATE(YEAR(INDEX($D$5:$D$1000,$S109-4)),MONTH(INDEX($D$5:$D$1000,$S109-4)),1),IF(ISNUMBER(INDEX($E$5:$E$1000,$S109-4)),DATE(YEAR(INDEX($E$5:$E$1000,$S109-4)),MONTH(INDEX($E$5:$E$1000,$S109-4)),1),MesCiclo)),IF(ISNUMBER($D109),DATE(YEAR($D109),MONTH($D109),1),IF(ISNUMBER($E109),DATE(YEAR($E109),MONTH($E109),1),MesCiclo))))</f>
        <v/>
      </c>
      <c r="R109" s="63">
        <f>IF(OR($Q109="",$Q109&lt;&gt;MesCiclo),"",COUNTIF($Q$5:$Q109,MesCiclo))</f>
        <v/>
      </c>
      <c r="S109" s="63">
        <f>IF($T109="","",IF($T109="Macro",ROW(),IFERROR(LOOKUP(2,1/($T$5:$T109="Macro"),ROW($T$5:$T109)),0)))</f>
        <v/>
      </c>
      <c r="T109" s="63">
        <f>IF(NOT((COUNTA($B109:$K109)+COUNTA($O109))&gt;0),"",IF($B109="Subactividad","Sub","Macro"))</f>
        <v/>
      </c>
      <c r="U109" s="63">
        <f>IF($T109="Macro",COUNTIFS($S$5:$S$1000,ROW(),$T$5:$T$1000,"Sub"),"")</f>
        <v/>
      </c>
      <c r="V109" s="63">
        <f>IF($T109="","",IF(ISNUMBER($F109),1,IFERROR(LOOKUP(2,1/($H109:$K109&lt;&gt;""),$H109:$K109),0)))</f>
        <v/>
      </c>
      <c r="W109" s="63">
        <f>IF($T109="","",IF(AND(ISNUMBER($F109),$F109&lt;=IF($Q109=MesCiclo,InicioCiclo,$Q109+MOD(2-WEEKDAY($Q109),7))+6),1,IF(ISNUMBER($H109),$H109,0)))</f>
        <v/>
      </c>
      <c r="X109" s="63">
        <f>IF($T109="","",IF(AND(ISNUMBER($F109),$F109&lt;=IF($Q109=MesCiclo,InicioCiclo,$Q109+MOD(2-WEEKDAY($Q109),7))+13),1,IF(ISNUMBER($I109),$I109,$W109)))</f>
        <v/>
      </c>
      <c r="Y109" s="63">
        <f>IF($T109="","",IF(AND(ISNUMBER($F109),$F109&lt;=IF($Q109=MesCiclo,InicioCiclo,$Q109+MOD(2-WEEKDAY($Q109),7))+20),1,IF(ISNUMBER($J109),$J109,$X109)))</f>
        <v/>
      </c>
      <c r="Z109" s="63">
        <f>IF($T109="","",IF(AND(ISNUMBER($F109),$F109&lt;=IF($Q109=MesCiclo,InicioCiclo,$Q109+MOD(2-WEEKDAY($Q109),7))+27),1,IF(ISNUMBER($K109),$K109,$Y109)))</f>
        <v/>
      </c>
      <c r="AA109" s="63">
        <f>IF($T109="","",IF(AND(ISNUMBER($F109),$F109&lt;=IF($Q109=MesCiclo,InicioCiclo,$Q109+MOD(2-WEEKDAY($Q109),7))+6),1,IF(N($U109)&gt;0,AVERAGEIFS($W$5:$W$1000,$S$5:$S$1000,ROW(),$T$5:$T$1000,"Sub"),$W109)))</f>
        <v/>
      </c>
      <c r="AB109" s="63">
        <f>IF($T109="","",IF(AND(ISNUMBER($F109),$F109&lt;=IF($Q109=MesCiclo,InicioCiclo,$Q109+MOD(2-WEEKDAY($Q109),7))+13),1,IF(N($U109)&gt;0,AVERAGEIFS($X$5:$X$1000,$S$5:$S$1000,ROW(),$T$5:$T$1000,"Sub"),$X109)))</f>
        <v/>
      </c>
      <c r="AC109" s="63">
        <f>IF($T109="","",IF(AND(ISNUMBER($F109),$F109&lt;=IF($Q109=MesCiclo,InicioCiclo,$Q109+MOD(2-WEEKDAY($Q109),7))+20),1,IF(N($U109)&gt;0,AVERAGEIFS($Y$5:$Y$1000,$S$5:$S$1000,ROW(),$T$5:$T$1000,"Sub"),$Y109)))</f>
        <v/>
      </c>
      <c r="AD109" s="63">
        <f>IF($T109="","",IF(AND(ISNUMBER($F109),$F109&lt;=IF($Q109=MesCiclo,InicioCiclo,$Q109+MOD(2-WEEKDAY($Q109),7))+27),1,IF(N($U109)&gt;0,AVERAGEIFS($Z$5:$Z$1000,$S$5:$S$1000,ROW(),$T$5:$T$1000,"Sub"),$Z109)))</f>
        <v/>
      </c>
      <c r="AE109" s="63">
        <f>IF($T109&lt;&gt;"Macro","",IF(COUNTIFS($Q$5:$Q$1000,$Q109,$T$5:$T$1000,"Macro",$G$5:$G$1000,"&gt;0")=0,1/COUNTIFS($Q$5:$Q$1000,$Q109,$T$5:$T$1000,"Macro"),IF(AND(ISNUMBER($G109),N($G109)&gt;0),$G109,SUMIFS($G$5:$G$1000,$Q$5:$Q$1000,$Q109,$T$5:$T$1000,"Macro")/COUNTIFS($Q$5:$Q$1000,$Q109,$T$5:$T$1000,"Macro",$G$5:$G$1000,"&gt;0"))/(COUNTIFS($Q$5:$Q$1000,$Q109,$T$5:$T$1000,"Macro")*SUMIFS($G$5:$G$1000,$Q$5:$Q$1000,$Q109,$T$5:$T$1000,"Macro")/COUNTIFS($Q$5:$Q$1000,$Q109,$T$5:$T$1000,"Macro",$G$5:$G$1000,"&gt;0"))))</f>
        <v/>
      </c>
    </row>
    <row r="110">
      <c r="A110" s="55">
        <f>IF(NOT((COUNTA($B110:$K110)+COUNTA($O110))&gt;0),"",IF($T110="Macro",COUNTIFS($T$5:$T110,"Macro",$Q$5:$Q110,$Q110),IF(N($S110)=0,"?",COUNTIFS(INDEX($T$5:$T$1000,1):INDEX($T$5:$T$1000,$S110-4),"Macro",INDEX($Q$5:$Q$1000,1):INDEX($Q$5:$Q$1000,$S110-4),INDEX($Q$5:$Q$1000,$S110-4))&amp;"."&amp;COUNTIFS($S$5:$S110,$S110,$T$5:$T110,"Sub"))))</f>
        <v/>
      </c>
      <c r="B110" s="56" t="n"/>
      <c r="C110" s="57" t="n"/>
      <c r="D110" s="58" t="n"/>
      <c r="E110" s="58" t="n"/>
      <c r="F110" s="58" t="n"/>
      <c r="G110" s="59" t="n"/>
      <c r="H110" s="59" t="n"/>
      <c r="I110" s="59" t="n"/>
      <c r="J110" s="59" t="n"/>
      <c r="K110" s="59" t="n"/>
      <c r="L110" s="60">
        <f>IF(NOT((COUNTA($B110:$K110)+COUNTA($O110))&gt;0),"",IF(ISNUMBER($F110),1,IF(N($U110)&gt;0,AVERAGEIFS($V$5:$V$1000,$S$5:$S$1000,ROW(),$T$5:$T$1000,"Sub"),$V110)))</f>
        <v/>
      </c>
      <c r="M110" s="55">
        <f>IF($L110="","",IF($L110&gt;=1,"Completado",IF($L110&gt;0,"En curso","Pendiente")))</f>
        <v/>
      </c>
      <c r="N110" s="55">
        <f>IF(NOT((COUNTA($B110:$K110)+COUNTA($O110))&gt;0),"",IF(ISNUMBER($F110),IF(AND(ISNUMBER($E110),$F110&gt;$E110),"Cumplida con "&amp;($F110-$E110)&amp;IF($F110-$E110=1," día"," días")&amp;" de retraso","Cumplida"),IF(N($L110)&gt;=1,"Cumplida",IF(NOT(ISNUMBER($E110)),"Sin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plazo")))))))</f>
        <v/>
      </c>
      <c r="O110" s="57" t="n"/>
      <c r="P110" s="61">
        <f>IF(NOT((COUNTA($B110:$K110)+COUNTA($O110))&gt;0),"",IF((IF($C110="","Falta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",""))="","✔ OK","⚠ "&amp;LEFT(IF($C110="","Falta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",""),LEN(IF($C110="","Falta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",""))-3)))</f>
        <v/>
      </c>
      <c r="Q110" s="62">
        <f>IF(NOT((COUNTA($B110:$K110)+COUNTA($O110))&gt;0),"",IF(AND($T110="Sub",N($S110)&gt;0),IF(ISNUMBER(INDEX($D$5:$D$1000,$S110-4)),DATE(YEAR(INDEX($D$5:$D$1000,$S110-4)),MONTH(INDEX($D$5:$D$1000,$S110-4)),1),IF(ISNUMBER(INDEX($E$5:$E$1000,$S110-4)),DATE(YEAR(INDEX($E$5:$E$1000,$S110-4)),MONTH(INDEX($E$5:$E$1000,$S110-4)),1),MesCiclo)),IF(ISNUMBER($D110),DATE(YEAR($D110),MONTH($D110),1),IF(ISNUMBER($E110),DATE(YEAR($E110),MONTH($E110),1),MesCiclo))))</f>
        <v/>
      </c>
      <c r="R110" s="63">
        <f>IF(OR($Q110="",$Q110&lt;&gt;MesCiclo),"",COUNTIF($Q$5:$Q110,MesCiclo))</f>
        <v/>
      </c>
      <c r="S110" s="63">
        <f>IF($T110="","",IF($T110="Macro",ROW(),IFERROR(LOOKUP(2,1/($T$5:$T110="Macro"),ROW($T$5:$T110)),0)))</f>
        <v/>
      </c>
      <c r="T110" s="63">
        <f>IF(NOT((COUNTA($B110:$K110)+COUNTA($O110))&gt;0),"",IF($B110="Subactividad","Sub","Macro"))</f>
        <v/>
      </c>
      <c r="U110" s="63">
        <f>IF($T110="Macro",COUNTIFS($S$5:$S$1000,ROW(),$T$5:$T$1000,"Sub"),"")</f>
        <v/>
      </c>
      <c r="V110" s="63">
        <f>IF($T110="","",IF(ISNUMBER($F110),1,IFERROR(LOOKUP(2,1/($H110:$K110&lt;&gt;""),$H110:$K110),0)))</f>
        <v/>
      </c>
      <c r="W110" s="63">
        <f>IF($T110="","",IF(AND(ISNUMBER($F110),$F110&lt;=IF($Q110=MesCiclo,InicioCiclo,$Q110+MOD(2-WEEKDAY($Q110),7))+6),1,IF(ISNUMBER($H110),$H110,0)))</f>
        <v/>
      </c>
      <c r="X110" s="63">
        <f>IF($T110="","",IF(AND(ISNUMBER($F110),$F110&lt;=IF($Q110=MesCiclo,InicioCiclo,$Q110+MOD(2-WEEKDAY($Q110),7))+13),1,IF(ISNUMBER($I110),$I110,$W110)))</f>
        <v/>
      </c>
      <c r="Y110" s="63">
        <f>IF($T110="","",IF(AND(ISNUMBER($F110),$F110&lt;=IF($Q110=MesCiclo,InicioCiclo,$Q110+MOD(2-WEEKDAY($Q110),7))+20),1,IF(ISNUMBER($J110),$J110,$X110)))</f>
        <v/>
      </c>
      <c r="Z110" s="63">
        <f>IF($T110="","",IF(AND(ISNUMBER($F110),$F110&lt;=IF($Q110=MesCiclo,InicioCiclo,$Q110+MOD(2-WEEKDAY($Q110),7))+27),1,IF(ISNUMBER($K110),$K110,$Y110)))</f>
        <v/>
      </c>
      <c r="AA110" s="63">
        <f>IF($T110="","",IF(AND(ISNUMBER($F110),$F110&lt;=IF($Q110=MesCiclo,InicioCiclo,$Q110+MOD(2-WEEKDAY($Q110),7))+6),1,IF(N($U110)&gt;0,AVERAGEIFS($W$5:$W$1000,$S$5:$S$1000,ROW(),$T$5:$T$1000,"Sub"),$W110)))</f>
        <v/>
      </c>
      <c r="AB110" s="63">
        <f>IF($T110="","",IF(AND(ISNUMBER($F110),$F110&lt;=IF($Q110=MesCiclo,InicioCiclo,$Q110+MOD(2-WEEKDAY($Q110),7))+13),1,IF(N($U110)&gt;0,AVERAGEIFS($X$5:$X$1000,$S$5:$S$1000,ROW(),$T$5:$T$1000,"Sub"),$X110)))</f>
        <v/>
      </c>
      <c r="AC110" s="63">
        <f>IF($T110="","",IF(AND(ISNUMBER($F110),$F110&lt;=IF($Q110=MesCiclo,InicioCiclo,$Q110+MOD(2-WEEKDAY($Q110),7))+20),1,IF(N($U110)&gt;0,AVERAGEIFS($Y$5:$Y$1000,$S$5:$S$1000,ROW(),$T$5:$T$1000,"Sub"),$Y110)))</f>
        <v/>
      </c>
      <c r="AD110" s="63">
        <f>IF($T110="","",IF(AND(ISNUMBER($F110),$F110&lt;=IF($Q110=MesCiclo,InicioCiclo,$Q110+MOD(2-WEEKDAY($Q110),7))+27),1,IF(N($U110)&gt;0,AVERAGEIFS($Z$5:$Z$1000,$S$5:$S$1000,ROW(),$T$5:$T$1000,"Sub"),$Z110)))</f>
        <v/>
      </c>
      <c r="AE110" s="63">
        <f>IF($T110&lt;&gt;"Macro","",IF(COUNTIFS($Q$5:$Q$1000,$Q110,$T$5:$T$1000,"Macro",$G$5:$G$1000,"&gt;0")=0,1/COUNTIFS($Q$5:$Q$1000,$Q110,$T$5:$T$1000,"Macro"),IF(AND(ISNUMBER($G110),N($G110)&gt;0),$G110,SUMIFS($G$5:$G$1000,$Q$5:$Q$1000,$Q110,$T$5:$T$1000,"Macro")/COUNTIFS($Q$5:$Q$1000,$Q110,$T$5:$T$1000,"Macro",$G$5:$G$1000,"&gt;0"))/(COUNTIFS($Q$5:$Q$1000,$Q110,$T$5:$T$1000,"Macro")*SUMIFS($G$5:$G$1000,$Q$5:$Q$1000,$Q110,$T$5:$T$1000,"Macro")/COUNTIFS($Q$5:$Q$1000,$Q110,$T$5:$T$1000,"Macro",$G$5:$G$1000,"&gt;0"))))</f>
        <v/>
      </c>
    </row>
    <row r="111">
      <c r="A111" s="55">
        <f>IF(NOT((COUNTA($B111:$K111)+COUNTA($O111))&gt;0),"",IF($T111="Macro",COUNTIFS($T$5:$T111,"Macro",$Q$5:$Q111,$Q111),IF(N($S111)=0,"?",COUNTIFS(INDEX($T$5:$T$1000,1):INDEX($T$5:$T$1000,$S111-4),"Macro",INDEX($Q$5:$Q$1000,1):INDEX($Q$5:$Q$1000,$S111-4),INDEX($Q$5:$Q$1000,$S111-4))&amp;"."&amp;COUNTIFS($S$5:$S111,$S111,$T$5:$T111,"Sub"))))</f>
        <v/>
      </c>
      <c r="B111" s="56" t="n"/>
      <c r="C111" s="57" t="n"/>
      <c r="D111" s="58" t="n"/>
      <c r="E111" s="58" t="n"/>
      <c r="F111" s="58" t="n"/>
      <c r="G111" s="59" t="n"/>
      <c r="H111" s="59" t="n"/>
      <c r="I111" s="59" t="n"/>
      <c r="J111" s="59" t="n"/>
      <c r="K111" s="59" t="n"/>
      <c r="L111" s="60">
        <f>IF(NOT((COUNTA($B111:$K111)+COUNTA($O111))&gt;0),"",IF(ISNUMBER($F111),1,IF(N($U111)&gt;0,AVERAGEIFS($V$5:$V$1000,$S$5:$S$1000,ROW(),$T$5:$T$1000,"Sub"),$V111)))</f>
        <v/>
      </c>
      <c r="M111" s="55">
        <f>IF($L111="","",IF($L111&gt;=1,"Completado",IF($L111&gt;0,"En curso","Pendiente")))</f>
        <v/>
      </c>
      <c r="N111" s="55">
        <f>IF(NOT((COUNTA($B111:$K111)+COUNTA($O111))&gt;0),"",IF(ISNUMBER($F111),IF(AND(ISNUMBER($E111),$F111&gt;$E111),"Cumplida con "&amp;($F111-$E111)&amp;IF($F111-$E111=1," día"," días")&amp;" de retraso","Cumplida"),IF(N($L111)&gt;=1,"Cumplida",IF(NOT(ISNUMBER($E111)),"Sin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plazo")))))))</f>
        <v/>
      </c>
      <c r="O111" s="57" t="n"/>
      <c r="P111" s="61">
        <f>IF(NOT((COUNTA($B111:$K111)+COUNTA($O111))&gt;0),"",IF((IF($C111="","Falta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",""))="","✔ OK","⚠ "&amp;LEFT(IF($C111="","Falta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",""),LEN(IF($C111="","Falta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",""))-3)))</f>
        <v/>
      </c>
      <c r="Q111" s="62">
        <f>IF(NOT((COUNTA($B111:$K111)+COUNTA($O111))&gt;0),"",IF(AND($T111="Sub",N($S111)&gt;0),IF(ISNUMBER(INDEX($D$5:$D$1000,$S111-4)),DATE(YEAR(INDEX($D$5:$D$1000,$S111-4)),MONTH(INDEX($D$5:$D$1000,$S111-4)),1),IF(ISNUMBER(INDEX($E$5:$E$1000,$S111-4)),DATE(YEAR(INDEX($E$5:$E$1000,$S111-4)),MONTH(INDEX($E$5:$E$1000,$S111-4)),1),MesCiclo)),IF(ISNUMBER($D111),DATE(YEAR($D111),MONTH($D111),1),IF(ISNUMBER($E111),DATE(YEAR($E111),MONTH($E111),1),MesCiclo))))</f>
        <v/>
      </c>
      <c r="R111" s="63">
        <f>IF(OR($Q111="",$Q111&lt;&gt;MesCiclo),"",COUNTIF($Q$5:$Q111,MesCiclo))</f>
        <v/>
      </c>
      <c r="S111" s="63">
        <f>IF($T111="","",IF($T111="Macro",ROW(),IFERROR(LOOKUP(2,1/($T$5:$T111="Macro"),ROW($T$5:$T111)),0)))</f>
        <v/>
      </c>
      <c r="T111" s="63">
        <f>IF(NOT((COUNTA($B111:$K111)+COUNTA($O111))&gt;0),"",IF($B111="Subactividad","Sub","Macro"))</f>
        <v/>
      </c>
      <c r="U111" s="63">
        <f>IF($T111="Macro",COUNTIFS($S$5:$S$1000,ROW(),$T$5:$T$1000,"Sub"),"")</f>
        <v/>
      </c>
      <c r="V111" s="63">
        <f>IF($T111="","",IF(ISNUMBER($F111),1,IFERROR(LOOKUP(2,1/($H111:$K111&lt;&gt;""),$H111:$K111),0)))</f>
        <v/>
      </c>
      <c r="W111" s="63">
        <f>IF($T111="","",IF(AND(ISNUMBER($F111),$F111&lt;=IF($Q111=MesCiclo,InicioCiclo,$Q111+MOD(2-WEEKDAY($Q111),7))+6),1,IF(ISNUMBER($H111),$H111,0)))</f>
        <v/>
      </c>
      <c r="X111" s="63">
        <f>IF($T111="","",IF(AND(ISNUMBER($F111),$F111&lt;=IF($Q111=MesCiclo,InicioCiclo,$Q111+MOD(2-WEEKDAY($Q111),7))+13),1,IF(ISNUMBER($I111),$I111,$W111)))</f>
        <v/>
      </c>
      <c r="Y111" s="63">
        <f>IF($T111="","",IF(AND(ISNUMBER($F111),$F111&lt;=IF($Q111=MesCiclo,InicioCiclo,$Q111+MOD(2-WEEKDAY($Q111),7))+20),1,IF(ISNUMBER($J111),$J111,$X111)))</f>
        <v/>
      </c>
      <c r="Z111" s="63">
        <f>IF($T111="","",IF(AND(ISNUMBER($F111),$F111&lt;=IF($Q111=MesCiclo,InicioCiclo,$Q111+MOD(2-WEEKDAY($Q111),7))+27),1,IF(ISNUMBER($K111),$K111,$Y111)))</f>
        <v/>
      </c>
      <c r="AA111" s="63">
        <f>IF($T111="","",IF(AND(ISNUMBER($F111),$F111&lt;=IF($Q111=MesCiclo,InicioCiclo,$Q111+MOD(2-WEEKDAY($Q111),7))+6),1,IF(N($U111)&gt;0,AVERAGEIFS($W$5:$W$1000,$S$5:$S$1000,ROW(),$T$5:$T$1000,"Sub"),$W111)))</f>
        <v/>
      </c>
      <c r="AB111" s="63">
        <f>IF($T111="","",IF(AND(ISNUMBER($F111),$F111&lt;=IF($Q111=MesCiclo,InicioCiclo,$Q111+MOD(2-WEEKDAY($Q111),7))+13),1,IF(N($U111)&gt;0,AVERAGEIFS($X$5:$X$1000,$S$5:$S$1000,ROW(),$T$5:$T$1000,"Sub"),$X111)))</f>
        <v/>
      </c>
      <c r="AC111" s="63">
        <f>IF($T111="","",IF(AND(ISNUMBER($F111),$F111&lt;=IF($Q111=MesCiclo,InicioCiclo,$Q111+MOD(2-WEEKDAY($Q111),7))+20),1,IF(N($U111)&gt;0,AVERAGEIFS($Y$5:$Y$1000,$S$5:$S$1000,ROW(),$T$5:$T$1000,"Sub"),$Y111)))</f>
        <v/>
      </c>
      <c r="AD111" s="63">
        <f>IF($T111="","",IF(AND(ISNUMBER($F111),$F111&lt;=IF($Q111=MesCiclo,InicioCiclo,$Q111+MOD(2-WEEKDAY($Q111),7))+27),1,IF(N($U111)&gt;0,AVERAGEIFS($Z$5:$Z$1000,$S$5:$S$1000,ROW(),$T$5:$T$1000,"Sub"),$Z111)))</f>
        <v/>
      </c>
      <c r="AE111" s="63">
        <f>IF($T111&lt;&gt;"Macro","",IF(COUNTIFS($Q$5:$Q$1000,$Q111,$T$5:$T$1000,"Macro",$G$5:$G$1000,"&gt;0")=0,1/COUNTIFS($Q$5:$Q$1000,$Q111,$T$5:$T$1000,"Macro"),IF(AND(ISNUMBER($G111),N($G111)&gt;0),$G111,SUMIFS($G$5:$G$1000,$Q$5:$Q$1000,$Q111,$T$5:$T$1000,"Macro")/COUNTIFS($Q$5:$Q$1000,$Q111,$T$5:$T$1000,"Macro",$G$5:$G$1000,"&gt;0"))/(COUNTIFS($Q$5:$Q$1000,$Q111,$T$5:$T$1000,"Macro")*SUMIFS($G$5:$G$1000,$Q$5:$Q$1000,$Q111,$T$5:$T$1000,"Macro")/COUNTIFS($Q$5:$Q$1000,$Q111,$T$5:$T$1000,"Macro",$G$5:$G$1000,"&gt;0"))))</f>
        <v/>
      </c>
    </row>
    <row r="112">
      <c r="A112" s="55">
        <f>IF(NOT((COUNTA($B112:$K112)+COUNTA($O112))&gt;0),"",IF($T112="Macro",COUNTIFS($T$5:$T112,"Macro",$Q$5:$Q112,$Q112),IF(N($S112)=0,"?",COUNTIFS(INDEX($T$5:$T$1000,1):INDEX($T$5:$T$1000,$S112-4),"Macro",INDEX($Q$5:$Q$1000,1):INDEX($Q$5:$Q$1000,$S112-4),INDEX($Q$5:$Q$1000,$S112-4))&amp;"."&amp;COUNTIFS($S$5:$S112,$S112,$T$5:$T112,"Sub"))))</f>
        <v/>
      </c>
      <c r="B112" s="56" t="n"/>
      <c r="C112" s="57" t="n"/>
      <c r="D112" s="58" t="n"/>
      <c r="E112" s="58" t="n"/>
      <c r="F112" s="58" t="n"/>
      <c r="G112" s="59" t="n"/>
      <c r="H112" s="59" t="n"/>
      <c r="I112" s="59" t="n"/>
      <c r="J112" s="59" t="n"/>
      <c r="K112" s="59" t="n"/>
      <c r="L112" s="60">
        <f>IF(NOT((COUNTA($B112:$K112)+COUNTA($O112))&gt;0),"",IF(ISNUMBER($F112),1,IF(N($U112)&gt;0,AVERAGEIFS($V$5:$V$1000,$S$5:$S$1000,ROW(),$T$5:$T$1000,"Sub"),$V112)))</f>
        <v/>
      </c>
      <c r="M112" s="55">
        <f>IF($L112="","",IF($L112&gt;=1,"Completado",IF($L112&gt;0,"En curso","Pendiente")))</f>
        <v/>
      </c>
      <c r="N112" s="55">
        <f>IF(NOT((COUNTA($B112:$K112)+COUNTA($O112))&gt;0),"",IF(ISNUMBER($F112),IF(AND(ISNUMBER($E112),$F112&gt;$E112),"Cumplida con "&amp;($F112-$E112)&amp;IF($F112-$E112=1," día"," días")&amp;" de retraso","Cumplida"),IF(N($L112)&gt;=1,"Cumplida",IF(NOT(ISNUMBER($E112)),"Sin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plazo")))))))</f>
        <v/>
      </c>
      <c r="O112" s="57" t="n"/>
      <c r="P112" s="61">
        <f>IF(NOT((COUNTA($B112:$K112)+COUNTA($O112))&gt;0),"",IF((IF($C112="","Falta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",""))="","✔ OK","⚠ "&amp;LEFT(IF($C112="","Falta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",""),LEN(IF($C112="","Falta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",""))-3)))</f>
        <v/>
      </c>
      <c r="Q112" s="62">
        <f>IF(NOT((COUNTA($B112:$K112)+COUNTA($O112))&gt;0),"",IF(AND($T112="Sub",N($S112)&gt;0),IF(ISNUMBER(INDEX($D$5:$D$1000,$S112-4)),DATE(YEAR(INDEX($D$5:$D$1000,$S112-4)),MONTH(INDEX($D$5:$D$1000,$S112-4)),1),IF(ISNUMBER(INDEX($E$5:$E$1000,$S112-4)),DATE(YEAR(INDEX($E$5:$E$1000,$S112-4)),MONTH(INDEX($E$5:$E$1000,$S112-4)),1),MesCiclo)),IF(ISNUMBER($D112),DATE(YEAR($D112),MONTH($D112),1),IF(ISNUMBER($E112),DATE(YEAR($E112),MONTH($E112),1),MesCiclo))))</f>
        <v/>
      </c>
      <c r="R112" s="63">
        <f>IF(OR($Q112="",$Q112&lt;&gt;MesCiclo),"",COUNTIF($Q$5:$Q112,MesCiclo))</f>
        <v/>
      </c>
      <c r="S112" s="63">
        <f>IF($T112="","",IF($T112="Macro",ROW(),IFERROR(LOOKUP(2,1/($T$5:$T112="Macro"),ROW($T$5:$T112)),0)))</f>
        <v/>
      </c>
      <c r="T112" s="63">
        <f>IF(NOT((COUNTA($B112:$K112)+COUNTA($O112))&gt;0),"",IF($B112="Subactividad","Sub","Macro"))</f>
        <v/>
      </c>
      <c r="U112" s="63">
        <f>IF($T112="Macro",COUNTIFS($S$5:$S$1000,ROW(),$T$5:$T$1000,"Sub"),"")</f>
        <v/>
      </c>
      <c r="V112" s="63">
        <f>IF($T112="","",IF(ISNUMBER($F112),1,IFERROR(LOOKUP(2,1/($H112:$K112&lt;&gt;""),$H112:$K112),0)))</f>
        <v/>
      </c>
      <c r="W112" s="63">
        <f>IF($T112="","",IF(AND(ISNUMBER($F112),$F112&lt;=IF($Q112=MesCiclo,InicioCiclo,$Q112+MOD(2-WEEKDAY($Q112),7))+6),1,IF(ISNUMBER($H112),$H112,0)))</f>
        <v/>
      </c>
      <c r="X112" s="63">
        <f>IF($T112="","",IF(AND(ISNUMBER($F112),$F112&lt;=IF($Q112=MesCiclo,InicioCiclo,$Q112+MOD(2-WEEKDAY($Q112),7))+13),1,IF(ISNUMBER($I112),$I112,$W112)))</f>
        <v/>
      </c>
      <c r="Y112" s="63">
        <f>IF($T112="","",IF(AND(ISNUMBER($F112),$F112&lt;=IF($Q112=MesCiclo,InicioCiclo,$Q112+MOD(2-WEEKDAY($Q112),7))+20),1,IF(ISNUMBER($J112),$J112,$X112)))</f>
        <v/>
      </c>
      <c r="Z112" s="63">
        <f>IF($T112="","",IF(AND(ISNUMBER($F112),$F112&lt;=IF($Q112=MesCiclo,InicioCiclo,$Q112+MOD(2-WEEKDAY($Q112),7))+27),1,IF(ISNUMBER($K112),$K112,$Y112)))</f>
        <v/>
      </c>
      <c r="AA112" s="63">
        <f>IF($T112="","",IF(AND(ISNUMBER($F112),$F112&lt;=IF($Q112=MesCiclo,InicioCiclo,$Q112+MOD(2-WEEKDAY($Q112),7))+6),1,IF(N($U112)&gt;0,AVERAGEIFS($W$5:$W$1000,$S$5:$S$1000,ROW(),$T$5:$T$1000,"Sub"),$W112)))</f>
        <v/>
      </c>
      <c r="AB112" s="63">
        <f>IF($T112="","",IF(AND(ISNUMBER($F112),$F112&lt;=IF($Q112=MesCiclo,InicioCiclo,$Q112+MOD(2-WEEKDAY($Q112),7))+13),1,IF(N($U112)&gt;0,AVERAGEIFS($X$5:$X$1000,$S$5:$S$1000,ROW(),$T$5:$T$1000,"Sub"),$X112)))</f>
        <v/>
      </c>
      <c r="AC112" s="63">
        <f>IF($T112="","",IF(AND(ISNUMBER($F112),$F112&lt;=IF($Q112=MesCiclo,InicioCiclo,$Q112+MOD(2-WEEKDAY($Q112),7))+20),1,IF(N($U112)&gt;0,AVERAGEIFS($Y$5:$Y$1000,$S$5:$S$1000,ROW(),$T$5:$T$1000,"Sub"),$Y112)))</f>
        <v/>
      </c>
      <c r="AD112" s="63">
        <f>IF($T112="","",IF(AND(ISNUMBER($F112),$F112&lt;=IF($Q112=MesCiclo,InicioCiclo,$Q112+MOD(2-WEEKDAY($Q112),7))+27),1,IF(N($U112)&gt;0,AVERAGEIFS($Z$5:$Z$1000,$S$5:$S$1000,ROW(),$T$5:$T$1000,"Sub"),$Z112)))</f>
        <v/>
      </c>
      <c r="AE112" s="63">
        <f>IF($T112&lt;&gt;"Macro","",IF(COUNTIFS($Q$5:$Q$1000,$Q112,$T$5:$T$1000,"Macro",$G$5:$G$1000,"&gt;0")=0,1/COUNTIFS($Q$5:$Q$1000,$Q112,$T$5:$T$1000,"Macro"),IF(AND(ISNUMBER($G112),N($G112)&gt;0),$G112,SUMIFS($G$5:$G$1000,$Q$5:$Q$1000,$Q112,$T$5:$T$1000,"Macro")/COUNTIFS($Q$5:$Q$1000,$Q112,$T$5:$T$1000,"Macro",$G$5:$G$1000,"&gt;0"))/(COUNTIFS($Q$5:$Q$1000,$Q112,$T$5:$T$1000,"Macro")*SUMIFS($G$5:$G$1000,$Q$5:$Q$1000,$Q112,$T$5:$T$1000,"Macro")/COUNTIFS($Q$5:$Q$1000,$Q112,$T$5:$T$1000,"Macro",$G$5:$G$1000,"&gt;0"))))</f>
        <v/>
      </c>
    </row>
    <row r="113">
      <c r="A113" s="55">
        <f>IF(NOT((COUNTA($B113:$K113)+COUNTA($O113))&gt;0),"",IF($T113="Macro",COUNTIFS($T$5:$T113,"Macro",$Q$5:$Q113,$Q113),IF(N($S113)=0,"?",COUNTIFS(INDEX($T$5:$T$1000,1):INDEX($T$5:$T$1000,$S113-4),"Macro",INDEX($Q$5:$Q$1000,1):INDEX($Q$5:$Q$1000,$S113-4),INDEX($Q$5:$Q$1000,$S113-4))&amp;"."&amp;COUNTIFS($S$5:$S113,$S113,$T$5:$T113,"Sub"))))</f>
        <v/>
      </c>
      <c r="B113" s="56" t="n"/>
      <c r="C113" s="57" t="n"/>
      <c r="D113" s="58" t="n"/>
      <c r="E113" s="58" t="n"/>
      <c r="F113" s="58" t="n"/>
      <c r="G113" s="59" t="n"/>
      <c r="H113" s="59" t="n"/>
      <c r="I113" s="59" t="n"/>
      <c r="J113" s="59" t="n"/>
      <c r="K113" s="59" t="n"/>
      <c r="L113" s="60">
        <f>IF(NOT((COUNTA($B113:$K113)+COUNTA($O113))&gt;0),"",IF(ISNUMBER($F113),1,IF(N($U113)&gt;0,AVERAGEIFS($V$5:$V$1000,$S$5:$S$1000,ROW(),$T$5:$T$1000,"Sub"),$V113)))</f>
        <v/>
      </c>
      <c r="M113" s="55">
        <f>IF($L113="","",IF($L113&gt;=1,"Completado",IF($L113&gt;0,"En curso","Pendiente")))</f>
        <v/>
      </c>
      <c r="N113" s="55">
        <f>IF(NOT((COUNTA($B113:$K113)+COUNTA($O113))&gt;0),"",IF(ISNUMBER($F113),IF(AND(ISNUMBER($E113),$F113&gt;$E113),"Cumplida con "&amp;($F113-$E113)&amp;IF($F113-$E113=1," día"," días")&amp;" de retraso","Cumplida"),IF(N($L113)&gt;=1,"Cumplida",IF(NOT(ISNUMBER($E113)),"Sin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plazo")))))))</f>
        <v/>
      </c>
      <c r="O113" s="57" t="n"/>
      <c r="P113" s="61">
        <f>IF(NOT((COUNTA($B113:$K113)+COUNTA($O113))&gt;0),"",IF((IF($C113="","Falta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",""))="","✔ OK","⚠ "&amp;LEFT(IF($C113="","Falta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",""),LEN(IF($C113="","Falta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",""))-3)))</f>
        <v/>
      </c>
      <c r="Q113" s="62">
        <f>IF(NOT((COUNTA($B113:$K113)+COUNTA($O113))&gt;0),"",IF(AND($T113="Sub",N($S113)&gt;0),IF(ISNUMBER(INDEX($D$5:$D$1000,$S113-4)),DATE(YEAR(INDEX($D$5:$D$1000,$S113-4)),MONTH(INDEX($D$5:$D$1000,$S113-4)),1),IF(ISNUMBER(INDEX($E$5:$E$1000,$S113-4)),DATE(YEAR(INDEX($E$5:$E$1000,$S113-4)),MONTH(INDEX($E$5:$E$1000,$S113-4)),1),MesCiclo)),IF(ISNUMBER($D113),DATE(YEAR($D113),MONTH($D113),1),IF(ISNUMBER($E113),DATE(YEAR($E113),MONTH($E113),1),MesCiclo))))</f>
        <v/>
      </c>
      <c r="R113" s="63">
        <f>IF(OR($Q113="",$Q113&lt;&gt;MesCiclo),"",COUNTIF($Q$5:$Q113,MesCiclo))</f>
        <v/>
      </c>
      <c r="S113" s="63">
        <f>IF($T113="","",IF($T113="Macro",ROW(),IFERROR(LOOKUP(2,1/($T$5:$T113="Macro"),ROW($T$5:$T113)),0)))</f>
        <v/>
      </c>
      <c r="T113" s="63">
        <f>IF(NOT((COUNTA($B113:$K113)+COUNTA($O113))&gt;0),"",IF($B113="Subactividad","Sub","Macro"))</f>
        <v/>
      </c>
      <c r="U113" s="63">
        <f>IF($T113="Macro",COUNTIFS($S$5:$S$1000,ROW(),$T$5:$T$1000,"Sub"),"")</f>
        <v/>
      </c>
      <c r="V113" s="63">
        <f>IF($T113="","",IF(ISNUMBER($F113),1,IFERROR(LOOKUP(2,1/($H113:$K113&lt;&gt;""),$H113:$K113),0)))</f>
        <v/>
      </c>
      <c r="W113" s="63">
        <f>IF($T113="","",IF(AND(ISNUMBER($F113),$F113&lt;=IF($Q113=MesCiclo,InicioCiclo,$Q113+MOD(2-WEEKDAY($Q113),7))+6),1,IF(ISNUMBER($H113),$H113,0)))</f>
        <v/>
      </c>
      <c r="X113" s="63">
        <f>IF($T113="","",IF(AND(ISNUMBER($F113),$F113&lt;=IF($Q113=MesCiclo,InicioCiclo,$Q113+MOD(2-WEEKDAY($Q113),7))+13),1,IF(ISNUMBER($I113),$I113,$W113)))</f>
        <v/>
      </c>
      <c r="Y113" s="63">
        <f>IF($T113="","",IF(AND(ISNUMBER($F113),$F113&lt;=IF($Q113=MesCiclo,InicioCiclo,$Q113+MOD(2-WEEKDAY($Q113),7))+20),1,IF(ISNUMBER($J113),$J113,$X113)))</f>
        <v/>
      </c>
      <c r="Z113" s="63">
        <f>IF($T113="","",IF(AND(ISNUMBER($F113),$F113&lt;=IF($Q113=MesCiclo,InicioCiclo,$Q113+MOD(2-WEEKDAY($Q113),7))+27),1,IF(ISNUMBER($K113),$K113,$Y113)))</f>
        <v/>
      </c>
      <c r="AA113" s="63">
        <f>IF($T113="","",IF(AND(ISNUMBER($F113),$F113&lt;=IF($Q113=MesCiclo,InicioCiclo,$Q113+MOD(2-WEEKDAY($Q113),7))+6),1,IF(N($U113)&gt;0,AVERAGEIFS($W$5:$W$1000,$S$5:$S$1000,ROW(),$T$5:$T$1000,"Sub"),$W113)))</f>
        <v/>
      </c>
      <c r="AB113" s="63">
        <f>IF($T113="","",IF(AND(ISNUMBER($F113),$F113&lt;=IF($Q113=MesCiclo,InicioCiclo,$Q113+MOD(2-WEEKDAY($Q113),7))+13),1,IF(N($U113)&gt;0,AVERAGEIFS($X$5:$X$1000,$S$5:$S$1000,ROW(),$T$5:$T$1000,"Sub"),$X113)))</f>
        <v/>
      </c>
      <c r="AC113" s="63">
        <f>IF($T113="","",IF(AND(ISNUMBER($F113),$F113&lt;=IF($Q113=MesCiclo,InicioCiclo,$Q113+MOD(2-WEEKDAY($Q113),7))+20),1,IF(N($U113)&gt;0,AVERAGEIFS($Y$5:$Y$1000,$S$5:$S$1000,ROW(),$T$5:$T$1000,"Sub"),$Y113)))</f>
        <v/>
      </c>
      <c r="AD113" s="63">
        <f>IF($T113="","",IF(AND(ISNUMBER($F113),$F113&lt;=IF($Q113=MesCiclo,InicioCiclo,$Q113+MOD(2-WEEKDAY($Q113),7))+27),1,IF(N($U113)&gt;0,AVERAGEIFS($Z$5:$Z$1000,$S$5:$S$1000,ROW(),$T$5:$T$1000,"Sub"),$Z113)))</f>
        <v/>
      </c>
      <c r="AE113" s="63">
        <f>IF($T113&lt;&gt;"Macro","",IF(COUNTIFS($Q$5:$Q$1000,$Q113,$T$5:$T$1000,"Macro",$G$5:$G$1000,"&gt;0")=0,1/COUNTIFS($Q$5:$Q$1000,$Q113,$T$5:$T$1000,"Macro"),IF(AND(ISNUMBER($G113),N($G113)&gt;0),$G113,SUMIFS($G$5:$G$1000,$Q$5:$Q$1000,$Q113,$T$5:$T$1000,"Macro")/COUNTIFS($Q$5:$Q$1000,$Q113,$T$5:$T$1000,"Macro",$G$5:$G$1000,"&gt;0"))/(COUNTIFS($Q$5:$Q$1000,$Q113,$T$5:$T$1000,"Macro")*SUMIFS($G$5:$G$1000,$Q$5:$Q$1000,$Q113,$T$5:$T$1000,"Macro")/COUNTIFS($Q$5:$Q$1000,$Q113,$T$5:$T$1000,"Macro",$G$5:$G$1000,"&gt;0"))))</f>
        <v/>
      </c>
    </row>
    <row r="114">
      <c r="A114" s="55">
        <f>IF(NOT((COUNTA($B114:$K114)+COUNTA($O114))&gt;0),"",IF($T114="Macro",COUNTIFS($T$5:$T114,"Macro",$Q$5:$Q114,$Q114),IF(N($S114)=0,"?",COUNTIFS(INDEX($T$5:$T$1000,1):INDEX($T$5:$T$1000,$S114-4),"Macro",INDEX($Q$5:$Q$1000,1):INDEX($Q$5:$Q$1000,$S114-4),INDEX($Q$5:$Q$1000,$S114-4))&amp;"."&amp;COUNTIFS($S$5:$S114,$S114,$T$5:$T114,"Sub"))))</f>
        <v/>
      </c>
      <c r="B114" s="56" t="n"/>
      <c r="C114" s="57" t="n"/>
      <c r="D114" s="58" t="n"/>
      <c r="E114" s="58" t="n"/>
      <c r="F114" s="58" t="n"/>
      <c r="G114" s="59" t="n"/>
      <c r="H114" s="59" t="n"/>
      <c r="I114" s="59" t="n"/>
      <c r="J114" s="59" t="n"/>
      <c r="K114" s="59" t="n"/>
      <c r="L114" s="60">
        <f>IF(NOT((COUNTA($B114:$K114)+COUNTA($O114))&gt;0),"",IF(ISNUMBER($F114),1,IF(N($U114)&gt;0,AVERAGEIFS($V$5:$V$1000,$S$5:$S$1000,ROW(),$T$5:$T$1000,"Sub"),$V114)))</f>
        <v/>
      </c>
      <c r="M114" s="55">
        <f>IF($L114="","",IF($L114&gt;=1,"Completado",IF($L114&gt;0,"En curso","Pendiente")))</f>
        <v/>
      </c>
      <c r="N114" s="55">
        <f>IF(NOT((COUNTA($B114:$K114)+COUNTA($O114))&gt;0),"",IF(ISNUMBER($F114),IF(AND(ISNUMBER($E114),$F114&gt;$E114),"Cumplida con "&amp;($F114-$E114)&amp;IF($F114-$E114=1," día"," días")&amp;" de retraso","Cumplida"),IF(N($L114)&gt;=1,"Cumplida",IF(NOT(ISNUMBER($E114)),"Sin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plazo")))))))</f>
        <v/>
      </c>
      <c r="O114" s="57" t="n"/>
      <c r="P114" s="61">
        <f>IF(NOT((COUNTA($B114:$K114)+COUNTA($O114))&gt;0),"",IF((IF($C114="","Falta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",""))="","✔ OK","⚠ "&amp;LEFT(IF($C114="","Falta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",""),LEN(IF($C114="","Falta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",""))-3)))</f>
        <v/>
      </c>
      <c r="Q114" s="62">
        <f>IF(NOT((COUNTA($B114:$K114)+COUNTA($O114))&gt;0),"",IF(AND($T114="Sub",N($S114)&gt;0),IF(ISNUMBER(INDEX($D$5:$D$1000,$S114-4)),DATE(YEAR(INDEX($D$5:$D$1000,$S114-4)),MONTH(INDEX($D$5:$D$1000,$S114-4)),1),IF(ISNUMBER(INDEX($E$5:$E$1000,$S114-4)),DATE(YEAR(INDEX($E$5:$E$1000,$S114-4)),MONTH(INDEX($E$5:$E$1000,$S114-4)),1),MesCiclo)),IF(ISNUMBER($D114),DATE(YEAR($D114),MONTH($D114),1),IF(ISNUMBER($E114),DATE(YEAR($E114),MONTH($E114),1),MesCiclo))))</f>
        <v/>
      </c>
      <c r="R114" s="63">
        <f>IF(OR($Q114="",$Q114&lt;&gt;MesCiclo),"",COUNTIF($Q$5:$Q114,MesCiclo))</f>
        <v/>
      </c>
      <c r="S114" s="63">
        <f>IF($T114="","",IF($T114="Macro",ROW(),IFERROR(LOOKUP(2,1/($T$5:$T114="Macro"),ROW($T$5:$T114)),0)))</f>
        <v/>
      </c>
      <c r="T114" s="63">
        <f>IF(NOT((COUNTA($B114:$K114)+COUNTA($O114))&gt;0),"",IF($B114="Subactividad","Sub","Macro"))</f>
        <v/>
      </c>
      <c r="U114" s="63">
        <f>IF($T114="Macro",COUNTIFS($S$5:$S$1000,ROW(),$T$5:$T$1000,"Sub"),"")</f>
        <v/>
      </c>
      <c r="V114" s="63">
        <f>IF($T114="","",IF(ISNUMBER($F114),1,IFERROR(LOOKUP(2,1/($H114:$K114&lt;&gt;""),$H114:$K114),0)))</f>
        <v/>
      </c>
      <c r="W114" s="63">
        <f>IF($T114="","",IF(AND(ISNUMBER($F114),$F114&lt;=IF($Q114=MesCiclo,InicioCiclo,$Q114+MOD(2-WEEKDAY($Q114),7))+6),1,IF(ISNUMBER($H114),$H114,0)))</f>
        <v/>
      </c>
      <c r="X114" s="63">
        <f>IF($T114="","",IF(AND(ISNUMBER($F114),$F114&lt;=IF($Q114=MesCiclo,InicioCiclo,$Q114+MOD(2-WEEKDAY($Q114),7))+13),1,IF(ISNUMBER($I114),$I114,$W114)))</f>
        <v/>
      </c>
      <c r="Y114" s="63">
        <f>IF($T114="","",IF(AND(ISNUMBER($F114),$F114&lt;=IF($Q114=MesCiclo,InicioCiclo,$Q114+MOD(2-WEEKDAY($Q114),7))+20),1,IF(ISNUMBER($J114),$J114,$X114)))</f>
        <v/>
      </c>
      <c r="Z114" s="63">
        <f>IF($T114="","",IF(AND(ISNUMBER($F114),$F114&lt;=IF($Q114=MesCiclo,InicioCiclo,$Q114+MOD(2-WEEKDAY($Q114),7))+27),1,IF(ISNUMBER($K114),$K114,$Y114)))</f>
        <v/>
      </c>
      <c r="AA114" s="63">
        <f>IF($T114="","",IF(AND(ISNUMBER($F114),$F114&lt;=IF($Q114=MesCiclo,InicioCiclo,$Q114+MOD(2-WEEKDAY($Q114),7))+6),1,IF(N($U114)&gt;0,AVERAGEIFS($W$5:$W$1000,$S$5:$S$1000,ROW(),$T$5:$T$1000,"Sub"),$W114)))</f>
        <v/>
      </c>
      <c r="AB114" s="63">
        <f>IF($T114="","",IF(AND(ISNUMBER($F114),$F114&lt;=IF($Q114=MesCiclo,InicioCiclo,$Q114+MOD(2-WEEKDAY($Q114),7))+13),1,IF(N($U114)&gt;0,AVERAGEIFS($X$5:$X$1000,$S$5:$S$1000,ROW(),$T$5:$T$1000,"Sub"),$X114)))</f>
        <v/>
      </c>
      <c r="AC114" s="63">
        <f>IF($T114="","",IF(AND(ISNUMBER($F114),$F114&lt;=IF($Q114=MesCiclo,InicioCiclo,$Q114+MOD(2-WEEKDAY($Q114),7))+20),1,IF(N($U114)&gt;0,AVERAGEIFS($Y$5:$Y$1000,$S$5:$S$1000,ROW(),$T$5:$T$1000,"Sub"),$Y114)))</f>
        <v/>
      </c>
      <c r="AD114" s="63">
        <f>IF($T114="","",IF(AND(ISNUMBER($F114),$F114&lt;=IF($Q114=MesCiclo,InicioCiclo,$Q114+MOD(2-WEEKDAY($Q114),7))+27),1,IF(N($U114)&gt;0,AVERAGEIFS($Z$5:$Z$1000,$S$5:$S$1000,ROW(),$T$5:$T$1000,"Sub"),$Z114)))</f>
        <v/>
      </c>
      <c r="AE114" s="63">
        <f>IF($T114&lt;&gt;"Macro","",IF(COUNTIFS($Q$5:$Q$1000,$Q114,$T$5:$T$1000,"Macro",$G$5:$G$1000,"&gt;0")=0,1/COUNTIFS($Q$5:$Q$1000,$Q114,$T$5:$T$1000,"Macro"),IF(AND(ISNUMBER($G114),N($G114)&gt;0),$G114,SUMIFS($G$5:$G$1000,$Q$5:$Q$1000,$Q114,$T$5:$T$1000,"Macro")/COUNTIFS($Q$5:$Q$1000,$Q114,$T$5:$T$1000,"Macro",$G$5:$G$1000,"&gt;0"))/(COUNTIFS($Q$5:$Q$1000,$Q114,$T$5:$T$1000,"Macro")*SUMIFS($G$5:$G$1000,$Q$5:$Q$1000,$Q114,$T$5:$T$1000,"Macro")/COUNTIFS($Q$5:$Q$1000,$Q114,$T$5:$T$1000,"Macro",$G$5:$G$1000,"&gt;0"))))</f>
        <v/>
      </c>
    </row>
    <row r="115">
      <c r="A115" s="55">
        <f>IF(NOT((COUNTA($B115:$K115)+COUNTA($O115))&gt;0),"",IF($T115="Macro",COUNTIFS($T$5:$T115,"Macro",$Q$5:$Q115,$Q115),IF(N($S115)=0,"?",COUNTIFS(INDEX($T$5:$T$1000,1):INDEX($T$5:$T$1000,$S115-4),"Macro",INDEX($Q$5:$Q$1000,1):INDEX($Q$5:$Q$1000,$S115-4),INDEX($Q$5:$Q$1000,$S115-4))&amp;"."&amp;COUNTIFS($S$5:$S115,$S115,$T$5:$T115,"Sub"))))</f>
        <v/>
      </c>
      <c r="B115" s="56" t="n"/>
      <c r="C115" s="57" t="n"/>
      <c r="D115" s="58" t="n"/>
      <c r="E115" s="58" t="n"/>
      <c r="F115" s="58" t="n"/>
      <c r="G115" s="59" t="n"/>
      <c r="H115" s="59" t="n"/>
      <c r="I115" s="59" t="n"/>
      <c r="J115" s="59" t="n"/>
      <c r="K115" s="59" t="n"/>
      <c r="L115" s="60">
        <f>IF(NOT((COUNTA($B115:$K115)+COUNTA($O115))&gt;0),"",IF(ISNUMBER($F115),1,IF(N($U115)&gt;0,AVERAGEIFS($V$5:$V$1000,$S$5:$S$1000,ROW(),$T$5:$T$1000,"Sub"),$V115)))</f>
        <v/>
      </c>
      <c r="M115" s="55">
        <f>IF($L115="","",IF($L115&gt;=1,"Completado",IF($L115&gt;0,"En curso","Pendiente")))</f>
        <v/>
      </c>
      <c r="N115" s="55">
        <f>IF(NOT((COUNTA($B115:$K115)+COUNTA($O115))&gt;0),"",IF(ISNUMBER($F115),IF(AND(ISNUMBER($E115),$F115&gt;$E115),"Cumplida con "&amp;($F115-$E115)&amp;IF($F115-$E115=1," día"," días")&amp;" de retraso","Cumplida"),IF(N($L115)&gt;=1,"Cumplida",IF(NOT(ISNUMBER($E115)),"Sin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plazo")))))))</f>
        <v/>
      </c>
      <c r="O115" s="57" t="n"/>
      <c r="P115" s="61">
        <f>IF(NOT((COUNTA($B115:$K115)+COUNTA($O115))&gt;0),"",IF((IF($C115="","Falta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",""))="","✔ OK","⚠ "&amp;LEFT(IF($C115="","Falta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",""),LEN(IF($C115="","Falta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",""))-3)))</f>
        <v/>
      </c>
      <c r="Q115" s="62">
        <f>IF(NOT((COUNTA($B115:$K115)+COUNTA($O115))&gt;0),"",IF(AND($T115="Sub",N($S115)&gt;0),IF(ISNUMBER(INDEX($D$5:$D$1000,$S115-4)),DATE(YEAR(INDEX($D$5:$D$1000,$S115-4)),MONTH(INDEX($D$5:$D$1000,$S115-4)),1),IF(ISNUMBER(INDEX($E$5:$E$1000,$S115-4)),DATE(YEAR(INDEX($E$5:$E$1000,$S115-4)),MONTH(INDEX($E$5:$E$1000,$S115-4)),1),MesCiclo)),IF(ISNUMBER($D115),DATE(YEAR($D115),MONTH($D115),1),IF(ISNUMBER($E115),DATE(YEAR($E115),MONTH($E115),1),MesCiclo))))</f>
        <v/>
      </c>
      <c r="R115" s="63">
        <f>IF(OR($Q115="",$Q115&lt;&gt;MesCiclo),"",COUNTIF($Q$5:$Q115,MesCiclo))</f>
        <v/>
      </c>
      <c r="S115" s="63">
        <f>IF($T115="","",IF($T115="Macro",ROW(),IFERROR(LOOKUP(2,1/($T$5:$T115="Macro"),ROW($T$5:$T115)),0)))</f>
        <v/>
      </c>
      <c r="T115" s="63">
        <f>IF(NOT((COUNTA($B115:$K115)+COUNTA($O115))&gt;0),"",IF($B115="Subactividad","Sub","Macro"))</f>
        <v/>
      </c>
      <c r="U115" s="63">
        <f>IF($T115="Macro",COUNTIFS($S$5:$S$1000,ROW(),$T$5:$T$1000,"Sub"),"")</f>
        <v/>
      </c>
      <c r="V115" s="63">
        <f>IF($T115="","",IF(ISNUMBER($F115),1,IFERROR(LOOKUP(2,1/($H115:$K115&lt;&gt;""),$H115:$K115),0)))</f>
        <v/>
      </c>
      <c r="W115" s="63">
        <f>IF($T115="","",IF(AND(ISNUMBER($F115),$F115&lt;=IF($Q115=MesCiclo,InicioCiclo,$Q115+MOD(2-WEEKDAY($Q115),7))+6),1,IF(ISNUMBER($H115),$H115,0)))</f>
        <v/>
      </c>
      <c r="X115" s="63">
        <f>IF($T115="","",IF(AND(ISNUMBER($F115),$F115&lt;=IF($Q115=MesCiclo,InicioCiclo,$Q115+MOD(2-WEEKDAY($Q115),7))+13),1,IF(ISNUMBER($I115),$I115,$W115)))</f>
        <v/>
      </c>
      <c r="Y115" s="63">
        <f>IF($T115="","",IF(AND(ISNUMBER($F115),$F115&lt;=IF($Q115=MesCiclo,InicioCiclo,$Q115+MOD(2-WEEKDAY($Q115),7))+20),1,IF(ISNUMBER($J115),$J115,$X115)))</f>
        <v/>
      </c>
      <c r="Z115" s="63">
        <f>IF($T115="","",IF(AND(ISNUMBER($F115),$F115&lt;=IF($Q115=MesCiclo,InicioCiclo,$Q115+MOD(2-WEEKDAY($Q115),7))+27),1,IF(ISNUMBER($K115),$K115,$Y115)))</f>
        <v/>
      </c>
      <c r="AA115" s="63">
        <f>IF($T115="","",IF(AND(ISNUMBER($F115),$F115&lt;=IF($Q115=MesCiclo,InicioCiclo,$Q115+MOD(2-WEEKDAY($Q115),7))+6),1,IF(N($U115)&gt;0,AVERAGEIFS($W$5:$W$1000,$S$5:$S$1000,ROW(),$T$5:$T$1000,"Sub"),$W115)))</f>
        <v/>
      </c>
      <c r="AB115" s="63">
        <f>IF($T115="","",IF(AND(ISNUMBER($F115),$F115&lt;=IF($Q115=MesCiclo,InicioCiclo,$Q115+MOD(2-WEEKDAY($Q115),7))+13),1,IF(N($U115)&gt;0,AVERAGEIFS($X$5:$X$1000,$S$5:$S$1000,ROW(),$T$5:$T$1000,"Sub"),$X115)))</f>
        <v/>
      </c>
      <c r="AC115" s="63">
        <f>IF($T115="","",IF(AND(ISNUMBER($F115),$F115&lt;=IF($Q115=MesCiclo,InicioCiclo,$Q115+MOD(2-WEEKDAY($Q115),7))+20),1,IF(N($U115)&gt;0,AVERAGEIFS($Y$5:$Y$1000,$S$5:$S$1000,ROW(),$T$5:$T$1000,"Sub"),$Y115)))</f>
        <v/>
      </c>
      <c r="AD115" s="63">
        <f>IF($T115="","",IF(AND(ISNUMBER($F115),$F115&lt;=IF($Q115=MesCiclo,InicioCiclo,$Q115+MOD(2-WEEKDAY($Q115),7))+27),1,IF(N($U115)&gt;0,AVERAGEIFS($Z$5:$Z$1000,$S$5:$S$1000,ROW(),$T$5:$T$1000,"Sub"),$Z115)))</f>
        <v/>
      </c>
      <c r="AE115" s="63">
        <f>IF($T115&lt;&gt;"Macro","",IF(COUNTIFS($Q$5:$Q$1000,$Q115,$T$5:$T$1000,"Macro",$G$5:$G$1000,"&gt;0")=0,1/COUNTIFS($Q$5:$Q$1000,$Q115,$T$5:$T$1000,"Macro"),IF(AND(ISNUMBER($G115),N($G115)&gt;0),$G115,SUMIFS($G$5:$G$1000,$Q$5:$Q$1000,$Q115,$T$5:$T$1000,"Macro")/COUNTIFS($Q$5:$Q$1000,$Q115,$T$5:$T$1000,"Macro",$G$5:$G$1000,"&gt;0"))/(COUNTIFS($Q$5:$Q$1000,$Q115,$T$5:$T$1000,"Macro")*SUMIFS($G$5:$G$1000,$Q$5:$Q$1000,$Q115,$T$5:$T$1000,"Macro")/COUNTIFS($Q$5:$Q$1000,$Q115,$T$5:$T$1000,"Macro",$G$5:$G$1000,"&gt;0"))))</f>
        <v/>
      </c>
    </row>
    <row r="116">
      <c r="A116" s="55">
        <f>IF(NOT((COUNTA($B116:$K116)+COUNTA($O116))&gt;0),"",IF($T116="Macro",COUNTIFS($T$5:$T116,"Macro",$Q$5:$Q116,$Q116),IF(N($S116)=0,"?",COUNTIFS(INDEX($T$5:$T$1000,1):INDEX($T$5:$T$1000,$S116-4),"Macro",INDEX($Q$5:$Q$1000,1):INDEX($Q$5:$Q$1000,$S116-4),INDEX($Q$5:$Q$1000,$S116-4))&amp;"."&amp;COUNTIFS($S$5:$S116,$S116,$T$5:$T116,"Sub"))))</f>
        <v/>
      </c>
      <c r="B116" s="56" t="n"/>
      <c r="C116" s="57" t="n"/>
      <c r="D116" s="58" t="n"/>
      <c r="E116" s="58" t="n"/>
      <c r="F116" s="58" t="n"/>
      <c r="G116" s="59" t="n"/>
      <c r="H116" s="59" t="n"/>
      <c r="I116" s="59" t="n"/>
      <c r="J116" s="59" t="n"/>
      <c r="K116" s="59" t="n"/>
      <c r="L116" s="60">
        <f>IF(NOT((COUNTA($B116:$K116)+COUNTA($O116))&gt;0),"",IF(ISNUMBER($F116),1,IF(N($U116)&gt;0,AVERAGEIFS($V$5:$V$1000,$S$5:$S$1000,ROW(),$T$5:$T$1000,"Sub"),$V116)))</f>
        <v/>
      </c>
      <c r="M116" s="55">
        <f>IF($L116="","",IF($L116&gt;=1,"Completado",IF($L116&gt;0,"En curso","Pendiente")))</f>
        <v/>
      </c>
      <c r="N116" s="55">
        <f>IF(NOT((COUNTA($B116:$K116)+COUNTA($O116))&gt;0),"",IF(ISNUMBER($F116),IF(AND(ISNUMBER($E116),$F116&gt;$E116),"Cumplida con "&amp;($F116-$E116)&amp;IF($F116-$E116=1," día"," días")&amp;" de retraso","Cumplida"),IF(N($L116)&gt;=1,"Cumplida",IF(NOT(ISNUMBER($E116)),"Sin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plazo")))))))</f>
        <v/>
      </c>
      <c r="O116" s="57" t="n"/>
      <c r="P116" s="61">
        <f>IF(NOT((COUNTA($B116:$K116)+COUNTA($O116))&gt;0),"",IF((IF($C116="","Falta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",""))="","✔ OK","⚠ "&amp;LEFT(IF($C116="","Falta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",""),LEN(IF($C116="","Falta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",""))-3)))</f>
        <v/>
      </c>
      <c r="Q116" s="62">
        <f>IF(NOT((COUNTA($B116:$K116)+COUNTA($O116))&gt;0),"",IF(AND($T116="Sub",N($S116)&gt;0),IF(ISNUMBER(INDEX($D$5:$D$1000,$S116-4)),DATE(YEAR(INDEX($D$5:$D$1000,$S116-4)),MONTH(INDEX($D$5:$D$1000,$S116-4)),1),IF(ISNUMBER(INDEX($E$5:$E$1000,$S116-4)),DATE(YEAR(INDEX($E$5:$E$1000,$S116-4)),MONTH(INDEX($E$5:$E$1000,$S116-4)),1),MesCiclo)),IF(ISNUMBER($D116),DATE(YEAR($D116),MONTH($D116),1),IF(ISNUMBER($E116),DATE(YEAR($E116),MONTH($E116),1),MesCiclo))))</f>
        <v/>
      </c>
      <c r="R116" s="63">
        <f>IF(OR($Q116="",$Q116&lt;&gt;MesCiclo),"",COUNTIF($Q$5:$Q116,MesCiclo))</f>
        <v/>
      </c>
      <c r="S116" s="63">
        <f>IF($T116="","",IF($T116="Macro",ROW(),IFERROR(LOOKUP(2,1/($T$5:$T116="Macro"),ROW($T$5:$T116)),0)))</f>
        <v/>
      </c>
      <c r="T116" s="63">
        <f>IF(NOT((COUNTA($B116:$K116)+COUNTA($O116))&gt;0),"",IF($B116="Subactividad","Sub","Macro"))</f>
        <v/>
      </c>
      <c r="U116" s="63">
        <f>IF($T116="Macro",COUNTIFS($S$5:$S$1000,ROW(),$T$5:$T$1000,"Sub"),"")</f>
        <v/>
      </c>
      <c r="V116" s="63">
        <f>IF($T116="","",IF(ISNUMBER($F116),1,IFERROR(LOOKUP(2,1/($H116:$K116&lt;&gt;""),$H116:$K116),0)))</f>
        <v/>
      </c>
      <c r="W116" s="63">
        <f>IF($T116="","",IF(AND(ISNUMBER($F116),$F116&lt;=IF($Q116=MesCiclo,InicioCiclo,$Q116+MOD(2-WEEKDAY($Q116),7))+6),1,IF(ISNUMBER($H116),$H116,0)))</f>
        <v/>
      </c>
      <c r="X116" s="63">
        <f>IF($T116="","",IF(AND(ISNUMBER($F116),$F116&lt;=IF($Q116=MesCiclo,InicioCiclo,$Q116+MOD(2-WEEKDAY($Q116),7))+13),1,IF(ISNUMBER($I116),$I116,$W116)))</f>
        <v/>
      </c>
      <c r="Y116" s="63">
        <f>IF($T116="","",IF(AND(ISNUMBER($F116),$F116&lt;=IF($Q116=MesCiclo,InicioCiclo,$Q116+MOD(2-WEEKDAY($Q116),7))+20),1,IF(ISNUMBER($J116),$J116,$X116)))</f>
        <v/>
      </c>
      <c r="Z116" s="63">
        <f>IF($T116="","",IF(AND(ISNUMBER($F116),$F116&lt;=IF($Q116=MesCiclo,InicioCiclo,$Q116+MOD(2-WEEKDAY($Q116),7))+27),1,IF(ISNUMBER($K116),$K116,$Y116)))</f>
        <v/>
      </c>
      <c r="AA116" s="63">
        <f>IF($T116="","",IF(AND(ISNUMBER($F116),$F116&lt;=IF($Q116=MesCiclo,InicioCiclo,$Q116+MOD(2-WEEKDAY($Q116),7))+6),1,IF(N($U116)&gt;0,AVERAGEIFS($W$5:$W$1000,$S$5:$S$1000,ROW(),$T$5:$T$1000,"Sub"),$W116)))</f>
        <v/>
      </c>
      <c r="AB116" s="63">
        <f>IF($T116="","",IF(AND(ISNUMBER($F116),$F116&lt;=IF($Q116=MesCiclo,InicioCiclo,$Q116+MOD(2-WEEKDAY($Q116),7))+13),1,IF(N($U116)&gt;0,AVERAGEIFS($X$5:$X$1000,$S$5:$S$1000,ROW(),$T$5:$T$1000,"Sub"),$X116)))</f>
        <v/>
      </c>
      <c r="AC116" s="63">
        <f>IF($T116="","",IF(AND(ISNUMBER($F116),$F116&lt;=IF($Q116=MesCiclo,InicioCiclo,$Q116+MOD(2-WEEKDAY($Q116),7))+20),1,IF(N($U116)&gt;0,AVERAGEIFS($Y$5:$Y$1000,$S$5:$S$1000,ROW(),$T$5:$T$1000,"Sub"),$Y116)))</f>
        <v/>
      </c>
      <c r="AD116" s="63">
        <f>IF($T116="","",IF(AND(ISNUMBER($F116),$F116&lt;=IF($Q116=MesCiclo,InicioCiclo,$Q116+MOD(2-WEEKDAY($Q116),7))+27),1,IF(N($U116)&gt;0,AVERAGEIFS($Z$5:$Z$1000,$S$5:$S$1000,ROW(),$T$5:$T$1000,"Sub"),$Z116)))</f>
        <v/>
      </c>
      <c r="AE116" s="63">
        <f>IF($T116&lt;&gt;"Macro","",IF(COUNTIFS($Q$5:$Q$1000,$Q116,$T$5:$T$1000,"Macro",$G$5:$G$1000,"&gt;0")=0,1/COUNTIFS($Q$5:$Q$1000,$Q116,$T$5:$T$1000,"Macro"),IF(AND(ISNUMBER($G116),N($G116)&gt;0),$G116,SUMIFS($G$5:$G$1000,$Q$5:$Q$1000,$Q116,$T$5:$T$1000,"Macro")/COUNTIFS($Q$5:$Q$1000,$Q116,$T$5:$T$1000,"Macro",$G$5:$G$1000,"&gt;0"))/(COUNTIFS($Q$5:$Q$1000,$Q116,$T$5:$T$1000,"Macro")*SUMIFS($G$5:$G$1000,$Q$5:$Q$1000,$Q116,$T$5:$T$1000,"Macro")/COUNTIFS($Q$5:$Q$1000,$Q116,$T$5:$T$1000,"Macro",$G$5:$G$1000,"&gt;0"))))</f>
        <v/>
      </c>
    </row>
    <row r="117">
      <c r="A117" s="55">
        <f>IF(NOT((COUNTA($B117:$K117)+COUNTA($O117))&gt;0),"",IF($T117="Macro",COUNTIFS($T$5:$T117,"Macro",$Q$5:$Q117,$Q117),IF(N($S117)=0,"?",COUNTIFS(INDEX($T$5:$T$1000,1):INDEX($T$5:$T$1000,$S117-4),"Macro",INDEX($Q$5:$Q$1000,1):INDEX($Q$5:$Q$1000,$S117-4),INDEX($Q$5:$Q$1000,$S117-4))&amp;"."&amp;COUNTIFS($S$5:$S117,$S117,$T$5:$T117,"Sub"))))</f>
        <v/>
      </c>
      <c r="B117" s="56" t="n"/>
      <c r="C117" s="57" t="n"/>
      <c r="D117" s="58" t="n"/>
      <c r="E117" s="58" t="n"/>
      <c r="F117" s="58" t="n"/>
      <c r="G117" s="59" t="n"/>
      <c r="H117" s="59" t="n"/>
      <c r="I117" s="59" t="n"/>
      <c r="J117" s="59" t="n"/>
      <c r="K117" s="59" t="n"/>
      <c r="L117" s="60">
        <f>IF(NOT((COUNTA($B117:$K117)+COUNTA($O117))&gt;0),"",IF(ISNUMBER($F117),1,IF(N($U117)&gt;0,AVERAGEIFS($V$5:$V$1000,$S$5:$S$1000,ROW(),$T$5:$T$1000,"Sub"),$V117)))</f>
        <v/>
      </c>
      <c r="M117" s="55">
        <f>IF($L117="","",IF($L117&gt;=1,"Completado",IF($L117&gt;0,"En curso","Pendiente")))</f>
        <v/>
      </c>
      <c r="N117" s="55">
        <f>IF(NOT((COUNTA($B117:$K117)+COUNTA($O117))&gt;0),"",IF(ISNUMBER($F117),IF(AND(ISNUMBER($E117),$F117&gt;$E117),"Cumplida con "&amp;($F117-$E117)&amp;IF($F117-$E117=1," día"," días")&amp;" de retraso","Cumplida"),IF(N($L117)&gt;=1,"Cumplida",IF(NOT(ISNUMBER($E117)),"Sin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plazo")))))))</f>
        <v/>
      </c>
      <c r="O117" s="57" t="n"/>
      <c r="P117" s="61">
        <f>IF(NOT((COUNTA($B117:$K117)+COUNTA($O117))&gt;0),"",IF((IF($C117="","Falta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",""))="","✔ OK","⚠ "&amp;LEFT(IF($C117="","Falta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",""),LEN(IF($C117="","Falta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",""))-3)))</f>
        <v/>
      </c>
      <c r="Q117" s="62">
        <f>IF(NOT((COUNTA($B117:$K117)+COUNTA($O117))&gt;0),"",IF(AND($T117="Sub",N($S117)&gt;0),IF(ISNUMBER(INDEX($D$5:$D$1000,$S117-4)),DATE(YEAR(INDEX($D$5:$D$1000,$S117-4)),MONTH(INDEX($D$5:$D$1000,$S117-4)),1),IF(ISNUMBER(INDEX($E$5:$E$1000,$S117-4)),DATE(YEAR(INDEX($E$5:$E$1000,$S117-4)),MONTH(INDEX($E$5:$E$1000,$S117-4)),1),MesCiclo)),IF(ISNUMBER($D117),DATE(YEAR($D117),MONTH($D117),1),IF(ISNUMBER($E117),DATE(YEAR($E117),MONTH($E117),1),MesCiclo))))</f>
        <v/>
      </c>
      <c r="R117" s="63">
        <f>IF(OR($Q117="",$Q117&lt;&gt;MesCiclo),"",COUNTIF($Q$5:$Q117,MesCiclo))</f>
        <v/>
      </c>
      <c r="S117" s="63">
        <f>IF($T117="","",IF($T117="Macro",ROW(),IFERROR(LOOKUP(2,1/($T$5:$T117="Macro"),ROW($T$5:$T117)),0)))</f>
        <v/>
      </c>
      <c r="T117" s="63">
        <f>IF(NOT((COUNTA($B117:$K117)+COUNTA($O117))&gt;0),"",IF($B117="Subactividad","Sub","Macro"))</f>
        <v/>
      </c>
      <c r="U117" s="63">
        <f>IF($T117="Macro",COUNTIFS($S$5:$S$1000,ROW(),$T$5:$T$1000,"Sub"),"")</f>
        <v/>
      </c>
      <c r="V117" s="63">
        <f>IF($T117="","",IF(ISNUMBER($F117),1,IFERROR(LOOKUP(2,1/($H117:$K117&lt;&gt;""),$H117:$K117),0)))</f>
        <v/>
      </c>
      <c r="W117" s="63">
        <f>IF($T117="","",IF(AND(ISNUMBER($F117),$F117&lt;=IF($Q117=MesCiclo,InicioCiclo,$Q117+MOD(2-WEEKDAY($Q117),7))+6),1,IF(ISNUMBER($H117),$H117,0)))</f>
        <v/>
      </c>
      <c r="X117" s="63">
        <f>IF($T117="","",IF(AND(ISNUMBER($F117),$F117&lt;=IF($Q117=MesCiclo,InicioCiclo,$Q117+MOD(2-WEEKDAY($Q117),7))+13),1,IF(ISNUMBER($I117),$I117,$W117)))</f>
        <v/>
      </c>
      <c r="Y117" s="63">
        <f>IF($T117="","",IF(AND(ISNUMBER($F117),$F117&lt;=IF($Q117=MesCiclo,InicioCiclo,$Q117+MOD(2-WEEKDAY($Q117),7))+20),1,IF(ISNUMBER($J117),$J117,$X117)))</f>
        <v/>
      </c>
      <c r="Z117" s="63">
        <f>IF($T117="","",IF(AND(ISNUMBER($F117),$F117&lt;=IF($Q117=MesCiclo,InicioCiclo,$Q117+MOD(2-WEEKDAY($Q117),7))+27),1,IF(ISNUMBER($K117),$K117,$Y117)))</f>
        <v/>
      </c>
      <c r="AA117" s="63">
        <f>IF($T117="","",IF(AND(ISNUMBER($F117),$F117&lt;=IF($Q117=MesCiclo,InicioCiclo,$Q117+MOD(2-WEEKDAY($Q117),7))+6),1,IF(N($U117)&gt;0,AVERAGEIFS($W$5:$W$1000,$S$5:$S$1000,ROW(),$T$5:$T$1000,"Sub"),$W117)))</f>
        <v/>
      </c>
      <c r="AB117" s="63">
        <f>IF($T117="","",IF(AND(ISNUMBER($F117),$F117&lt;=IF($Q117=MesCiclo,InicioCiclo,$Q117+MOD(2-WEEKDAY($Q117),7))+13),1,IF(N($U117)&gt;0,AVERAGEIFS($X$5:$X$1000,$S$5:$S$1000,ROW(),$T$5:$T$1000,"Sub"),$X117)))</f>
        <v/>
      </c>
      <c r="AC117" s="63">
        <f>IF($T117="","",IF(AND(ISNUMBER($F117),$F117&lt;=IF($Q117=MesCiclo,InicioCiclo,$Q117+MOD(2-WEEKDAY($Q117),7))+20),1,IF(N($U117)&gt;0,AVERAGEIFS($Y$5:$Y$1000,$S$5:$S$1000,ROW(),$T$5:$T$1000,"Sub"),$Y117)))</f>
        <v/>
      </c>
      <c r="AD117" s="63">
        <f>IF($T117="","",IF(AND(ISNUMBER($F117),$F117&lt;=IF($Q117=MesCiclo,InicioCiclo,$Q117+MOD(2-WEEKDAY($Q117),7))+27),1,IF(N($U117)&gt;0,AVERAGEIFS($Z$5:$Z$1000,$S$5:$S$1000,ROW(),$T$5:$T$1000,"Sub"),$Z117)))</f>
        <v/>
      </c>
      <c r="AE117" s="63">
        <f>IF($T117&lt;&gt;"Macro","",IF(COUNTIFS($Q$5:$Q$1000,$Q117,$T$5:$T$1000,"Macro",$G$5:$G$1000,"&gt;0")=0,1/COUNTIFS($Q$5:$Q$1000,$Q117,$T$5:$T$1000,"Macro"),IF(AND(ISNUMBER($G117),N($G117)&gt;0),$G117,SUMIFS($G$5:$G$1000,$Q$5:$Q$1000,$Q117,$T$5:$T$1000,"Macro")/COUNTIFS($Q$5:$Q$1000,$Q117,$T$5:$T$1000,"Macro",$G$5:$G$1000,"&gt;0"))/(COUNTIFS($Q$5:$Q$1000,$Q117,$T$5:$T$1000,"Macro")*SUMIFS($G$5:$G$1000,$Q$5:$Q$1000,$Q117,$T$5:$T$1000,"Macro")/COUNTIFS($Q$5:$Q$1000,$Q117,$T$5:$T$1000,"Macro",$G$5:$G$1000,"&gt;0"))))</f>
        <v/>
      </c>
    </row>
    <row r="118">
      <c r="A118" s="55">
        <f>IF(NOT((COUNTA($B118:$K118)+COUNTA($O118))&gt;0),"",IF($T118="Macro",COUNTIFS($T$5:$T118,"Macro",$Q$5:$Q118,$Q118),IF(N($S118)=0,"?",COUNTIFS(INDEX($T$5:$T$1000,1):INDEX($T$5:$T$1000,$S118-4),"Macro",INDEX($Q$5:$Q$1000,1):INDEX($Q$5:$Q$1000,$S118-4),INDEX($Q$5:$Q$1000,$S118-4))&amp;"."&amp;COUNTIFS($S$5:$S118,$S118,$T$5:$T118,"Sub"))))</f>
        <v/>
      </c>
      <c r="B118" s="56" t="n"/>
      <c r="C118" s="57" t="n"/>
      <c r="D118" s="58" t="n"/>
      <c r="E118" s="58" t="n"/>
      <c r="F118" s="58" t="n"/>
      <c r="G118" s="59" t="n"/>
      <c r="H118" s="59" t="n"/>
      <c r="I118" s="59" t="n"/>
      <c r="J118" s="59" t="n"/>
      <c r="K118" s="59" t="n"/>
      <c r="L118" s="60">
        <f>IF(NOT((COUNTA($B118:$K118)+COUNTA($O118))&gt;0),"",IF(ISNUMBER($F118),1,IF(N($U118)&gt;0,AVERAGEIFS($V$5:$V$1000,$S$5:$S$1000,ROW(),$T$5:$T$1000,"Sub"),$V118)))</f>
        <v/>
      </c>
      <c r="M118" s="55">
        <f>IF($L118="","",IF($L118&gt;=1,"Completado",IF($L118&gt;0,"En curso","Pendiente")))</f>
        <v/>
      </c>
      <c r="N118" s="55">
        <f>IF(NOT((COUNTA($B118:$K118)+COUNTA($O118))&gt;0),"",IF(ISNUMBER($F118),IF(AND(ISNUMBER($E118),$F118&gt;$E118),"Cumplida con "&amp;($F118-$E118)&amp;IF($F118-$E118=1," día"," días")&amp;" de retraso","Cumplida"),IF(N($L118)&gt;=1,"Cumplida",IF(NOT(ISNUMBER($E118)),"Sin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plazo")))))))</f>
        <v/>
      </c>
      <c r="O118" s="57" t="n"/>
      <c r="P118" s="61">
        <f>IF(NOT((COUNTA($B118:$K118)+COUNTA($O118))&gt;0),"",IF((IF($C118="","Falta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",""))="","✔ OK","⚠ "&amp;LEFT(IF($C118="","Falta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",""),LEN(IF($C118="","Falta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",""))-3)))</f>
        <v/>
      </c>
      <c r="Q118" s="62">
        <f>IF(NOT((COUNTA($B118:$K118)+COUNTA($O118))&gt;0),"",IF(AND($T118="Sub",N($S118)&gt;0),IF(ISNUMBER(INDEX($D$5:$D$1000,$S118-4)),DATE(YEAR(INDEX($D$5:$D$1000,$S118-4)),MONTH(INDEX($D$5:$D$1000,$S118-4)),1),IF(ISNUMBER(INDEX($E$5:$E$1000,$S118-4)),DATE(YEAR(INDEX($E$5:$E$1000,$S118-4)),MONTH(INDEX($E$5:$E$1000,$S118-4)),1),MesCiclo)),IF(ISNUMBER($D118),DATE(YEAR($D118),MONTH($D118),1),IF(ISNUMBER($E118),DATE(YEAR($E118),MONTH($E118),1),MesCiclo))))</f>
        <v/>
      </c>
      <c r="R118" s="63">
        <f>IF(OR($Q118="",$Q118&lt;&gt;MesCiclo),"",COUNTIF($Q$5:$Q118,MesCiclo))</f>
        <v/>
      </c>
      <c r="S118" s="63">
        <f>IF($T118="","",IF($T118="Macro",ROW(),IFERROR(LOOKUP(2,1/($T$5:$T118="Macro"),ROW($T$5:$T118)),0)))</f>
        <v/>
      </c>
      <c r="T118" s="63">
        <f>IF(NOT((COUNTA($B118:$K118)+COUNTA($O118))&gt;0),"",IF($B118="Subactividad","Sub","Macro"))</f>
        <v/>
      </c>
      <c r="U118" s="63">
        <f>IF($T118="Macro",COUNTIFS($S$5:$S$1000,ROW(),$T$5:$T$1000,"Sub"),"")</f>
        <v/>
      </c>
      <c r="V118" s="63">
        <f>IF($T118="","",IF(ISNUMBER($F118),1,IFERROR(LOOKUP(2,1/($H118:$K118&lt;&gt;""),$H118:$K118),0)))</f>
        <v/>
      </c>
      <c r="W118" s="63">
        <f>IF($T118="","",IF(AND(ISNUMBER($F118),$F118&lt;=IF($Q118=MesCiclo,InicioCiclo,$Q118+MOD(2-WEEKDAY($Q118),7))+6),1,IF(ISNUMBER($H118),$H118,0)))</f>
        <v/>
      </c>
      <c r="X118" s="63">
        <f>IF($T118="","",IF(AND(ISNUMBER($F118),$F118&lt;=IF($Q118=MesCiclo,InicioCiclo,$Q118+MOD(2-WEEKDAY($Q118),7))+13),1,IF(ISNUMBER($I118),$I118,$W118)))</f>
        <v/>
      </c>
      <c r="Y118" s="63">
        <f>IF($T118="","",IF(AND(ISNUMBER($F118),$F118&lt;=IF($Q118=MesCiclo,InicioCiclo,$Q118+MOD(2-WEEKDAY($Q118),7))+20),1,IF(ISNUMBER($J118),$J118,$X118)))</f>
        <v/>
      </c>
      <c r="Z118" s="63">
        <f>IF($T118="","",IF(AND(ISNUMBER($F118),$F118&lt;=IF($Q118=MesCiclo,InicioCiclo,$Q118+MOD(2-WEEKDAY($Q118),7))+27),1,IF(ISNUMBER($K118),$K118,$Y118)))</f>
        <v/>
      </c>
      <c r="AA118" s="63">
        <f>IF($T118="","",IF(AND(ISNUMBER($F118),$F118&lt;=IF($Q118=MesCiclo,InicioCiclo,$Q118+MOD(2-WEEKDAY($Q118),7))+6),1,IF(N($U118)&gt;0,AVERAGEIFS($W$5:$W$1000,$S$5:$S$1000,ROW(),$T$5:$T$1000,"Sub"),$W118)))</f>
        <v/>
      </c>
      <c r="AB118" s="63">
        <f>IF($T118="","",IF(AND(ISNUMBER($F118),$F118&lt;=IF($Q118=MesCiclo,InicioCiclo,$Q118+MOD(2-WEEKDAY($Q118),7))+13),1,IF(N($U118)&gt;0,AVERAGEIFS($X$5:$X$1000,$S$5:$S$1000,ROW(),$T$5:$T$1000,"Sub"),$X118)))</f>
        <v/>
      </c>
      <c r="AC118" s="63">
        <f>IF($T118="","",IF(AND(ISNUMBER($F118),$F118&lt;=IF($Q118=MesCiclo,InicioCiclo,$Q118+MOD(2-WEEKDAY($Q118),7))+20),1,IF(N($U118)&gt;0,AVERAGEIFS($Y$5:$Y$1000,$S$5:$S$1000,ROW(),$T$5:$T$1000,"Sub"),$Y118)))</f>
        <v/>
      </c>
      <c r="AD118" s="63">
        <f>IF($T118="","",IF(AND(ISNUMBER($F118),$F118&lt;=IF($Q118=MesCiclo,InicioCiclo,$Q118+MOD(2-WEEKDAY($Q118),7))+27),1,IF(N($U118)&gt;0,AVERAGEIFS($Z$5:$Z$1000,$S$5:$S$1000,ROW(),$T$5:$T$1000,"Sub"),$Z118)))</f>
        <v/>
      </c>
      <c r="AE118" s="63">
        <f>IF($T118&lt;&gt;"Macro","",IF(COUNTIFS($Q$5:$Q$1000,$Q118,$T$5:$T$1000,"Macro",$G$5:$G$1000,"&gt;0")=0,1/COUNTIFS($Q$5:$Q$1000,$Q118,$T$5:$T$1000,"Macro"),IF(AND(ISNUMBER($G118),N($G118)&gt;0),$G118,SUMIFS($G$5:$G$1000,$Q$5:$Q$1000,$Q118,$T$5:$T$1000,"Macro")/COUNTIFS($Q$5:$Q$1000,$Q118,$T$5:$T$1000,"Macro",$G$5:$G$1000,"&gt;0"))/(COUNTIFS($Q$5:$Q$1000,$Q118,$T$5:$T$1000,"Macro")*SUMIFS($G$5:$G$1000,$Q$5:$Q$1000,$Q118,$T$5:$T$1000,"Macro")/COUNTIFS($Q$5:$Q$1000,$Q118,$T$5:$T$1000,"Macro",$G$5:$G$1000,"&gt;0"))))</f>
        <v/>
      </c>
    </row>
    <row r="119">
      <c r="A119" s="55">
        <f>IF(NOT((COUNTA($B119:$K119)+COUNTA($O119))&gt;0),"",IF($T119="Macro",COUNTIFS($T$5:$T119,"Macro",$Q$5:$Q119,$Q119),IF(N($S119)=0,"?",COUNTIFS(INDEX($T$5:$T$1000,1):INDEX($T$5:$T$1000,$S119-4),"Macro",INDEX($Q$5:$Q$1000,1):INDEX($Q$5:$Q$1000,$S119-4),INDEX($Q$5:$Q$1000,$S119-4))&amp;"."&amp;COUNTIFS($S$5:$S119,$S119,$T$5:$T119,"Sub"))))</f>
        <v/>
      </c>
      <c r="B119" s="56" t="n"/>
      <c r="C119" s="57" t="n"/>
      <c r="D119" s="58" t="n"/>
      <c r="E119" s="58" t="n"/>
      <c r="F119" s="58" t="n"/>
      <c r="G119" s="59" t="n"/>
      <c r="H119" s="59" t="n"/>
      <c r="I119" s="59" t="n"/>
      <c r="J119" s="59" t="n"/>
      <c r="K119" s="59" t="n"/>
      <c r="L119" s="60">
        <f>IF(NOT((COUNTA($B119:$K119)+COUNTA($O119))&gt;0),"",IF(ISNUMBER($F119),1,IF(N($U119)&gt;0,AVERAGEIFS($V$5:$V$1000,$S$5:$S$1000,ROW(),$T$5:$T$1000,"Sub"),$V119)))</f>
        <v/>
      </c>
      <c r="M119" s="55">
        <f>IF($L119="","",IF($L119&gt;=1,"Completado",IF($L119&gt;0,"En curso","Pendiente")))</f>
        <v/>
      </c>
      <c r="N119" s="55">
        <f>IF(NOT((COUNTA($B119:$K119)+COUNTA($O119))&gt;0),"",IF(ISNUMBER($F119),IF(AND(ISNUMBER($E119),$F119&gt;$E119),"Cumplida con "&amp;($F119-$E119)&amp;IF($F119-$E119=1," día"," días")&amp;" de retraso","Cumplida"),IF(N($L119)&gt;=1,"Cumplida",IF(NOT(ISNUMBER($E119)),"Sin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plazo")))))))</f>
        <v/>
      </c>
      <c r="O119" s="57" t="n"/>
      <c r="P119" s="61">
        <f>IF(NOT((COUNTA($B119:$K119)+COUNTA($O119))&gt;0),"",IF((IF($C119="","Falta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",""))="","✔ OK","⚠ "&amp;LEFT(IF($C119="","Falta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",""),LEN(IF($C119="","Falta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",""))-3)))</f>
        <v/>
      </c>
      <c r="Q119" s="62">
        <f>IF(NOT((COUNTA($B119:$K119)+COUNTA($O119))&gt;0),"",IF(AND($T119="Sub",N($S119)&gt;0),IF(ISNUMBER(INDEX($D$5:$D$1000,$S119-4)),DATE(YEAR(INDEX($D$5:$D$1000,$S119-4)),MONTH(INDEX($D$5:$D$1000,$S119-4)),1),IF(ISNUMBER(INDEX($E$5:$E$1000,$S119-4)),DATE(YEAR(INDEX($E$5:$E$1000,$S119-4)),MONTH(INDEX($E$5:$E$1000,$S119-4)),1),MesCiclo)),IF(ISNUMBER($D119),DATE(YEAR($D119),MONTH($D119),1),IF(ISNUMBER($E119),DATE(YEAR($E119),MONTH($E119),1),MesCiclo))))</f>
        <v/>
      </c>
      <c r="R119" s="63">
        <f>IF(OR($Q119="",$Q119&lt;&gt;MesCiclo),"",COUNTIF($Q$5:$Q119,MesCiclo))</f>
        <v/>
      </c>
      <c r="S119" s="63">
        <f>IF($T119="","",IF($T119="Macro",ROW(),IFERROR(LOOKUP(2,1/($T$5:$T119="Macro"),ROW($T$5:$T119)),0)))</f>
        <v/>
      </c>
      <c r="T119" s="63">
        <f>IF(NOT((COUNTA($B119:$K119)+COUNTA($O119))&gt;0),"",IF($B119="Subactividad","Sub","Macro"))</f>
        <v/>
      </c>
      <c r="U119" s="63">
        <f>IF($T119="Macro",COUNTIFS($S$5:$S$1000,ROW(),$T$5:$T$1000,"Sub"),"")</f>
        <v/>
      </c>
      <c r="V119" s="63">
        <f>IF($T119="","",IF(ISNUMBER($F119),1,IFERROR(LOOKUP(2,1/($H119:$K119&lt;&gt;""),$H119:$K119),0)))</f>
        <v/>
      </c>
      <c r="W119" s="63">
        <f>IF($T119="","",IF(AND(ISNUMBER($F119),$F119&lt;=IF($Q119=MesCiclo,InicioCiclo,$Q119+MOD(2-WEEKDAY($Q119),7))+6),1,IF(ISNUMBER($H119),$H119,0)))</f>
        <v/>
      </c>
      <c r="X119" s="63">
        <f>IF($T119="","",IF(AND(ISNUMBER($F119),$F119&lt;=IF($Q119=MesCiclo,InicioCiclo,$Q119+MOD(2-WEEKDAY($Q119),7))+13),1,IF(ISNUMBER($I119),$I119,$W119)))</f>
        <v/>
      </c>
      <c r="Y119" s="63">
        <f>IF($T119="","",IF(AND(ISNUMBER($F119),$F119&lt;=IF($Q119=MesCiclo,InicioCiclo,$Q119+MOD(2-WEEKDAY($Q119),7))+20),1,IF(ISNUMBER($J119),$J119,$X119)))</f>
        <v/>
      </c>
      <c r="Z119" s="63">
        <f>IF($T119="","",IF(AND(ISNUMBER($F119),$F119&lt;=IF($Q119=MesCiclo,InicioCiclo,$Q119+MOD(2-WEEKDAY($Q119),7))+27),1,IF(ISNUMBER($K119),$K119,$Y119)))</f>
        <v/>
      </c>
      <c r="AA119" s="63">
        <f>IF($T119="","",IF(AND(ISNUMBER($F119),$F119&lt;=IF($Q119=MesCiclo,InicioCiclo,$Q119+MOD(2-WEEKDAY($Q119),7))+6),1,IF(N($U119)&gt;0,AVERAGEIFS($W$5:$W$1000,$S$5:$S$1000,ROW(),$T$5:$T$1000,"Sub"),$W119)))</f>
        <v/>
      </c>
      <c r="AB119" s="63">
        <f>IF($T119="","",IF(AND(ISNUMBER($F119),$F119&lt;=IF($Q119=MesCiclo,InicioCiclo,$Q119+MOD(2-WEEKDAY($Q119),7))+13),1,IF(N($U119)&gt;0,AVERAGEIFS($X$5:$X$1000,$S$5:$S$1000,ROW(),$T$5:$T$1000,"Sub"),$X119)))</f>
        <v/>
      </c>
      <c r="AC119" s="63">
        <f>IF($T119="","",IF(AND(ISNUMBER($F119),$F119&lt;=IF($Q119=MesCiclo,InicioCiclo,$Q119+MOD(2-WEEKDAY($Q119),7))+20),1,IF(N($U119)&gt;0,AVERAGEIFS($Y$5:$Y$1000,$S$5:$S$1000,ROW(),$T$5:$T$1000,"Sub"),$Y119)))</f>
        <v/>
      </c>
      <c r="AD119" s="63">
        <f>IF($T119="","",IF(AND(ISNUMBER($F119),$F119&lt;=IF($Q119=MesCiclo,InicioCiclo,$Q119+MOD(2-WEEKDAY($Q119),7))+27),1,IF(N($U119)&gt;0,AVERAGEIFS($Z$5:$Z$1000,$S$5:$S$1000,ROW(),$T$5:$T$1000,"Sub"),$Z119)))</f>
        <v/>
      </c>
      <c r="AE119" s="63">
        <f>IF($T119&lt;&gt;"Macro","",IF(COUNTIFS($Q$5:$Q$1000,$Q119,$T$5:$T$1000,"Macro",$G$5:$G$1000,"&gt;0")=0,1/COUNTIFS($Q$5:$Q$1000,$Q119,$T$5:$T$1000,"Macro"),IF(AND(ISNUMBER($G119),N($G119)&gt;0),$G119,SUMIFS($G$5:$G$1000,$Q$5:$Q$1000,$Q119,$T$5:$T$1000,"Macro")/COUNTIFS($Q$5:$Q$1000,$Q119,$T$5:$T$1000,"Macro",$G$5:$G$1000,"&gt;0"))/(COUNTIFS($Q$5:$Q$1000,$Q119,$T$5:$T$1000,"Macro")*SUMIFS($G$5:$G$1000,$Q$5:$Q$1000,$Q119,$T$5:$T$1000,"Macro")/COUNTIFS($Q$5:$Q$1000,$Q119,$T$5:$T$1000,"Macro",$G$5:$G$1000,"&gt;0"))))</f>
        <v/>
      </c>
    </row>
    <row r="120">
      <c r="A120" s="55">
        <f>IF(NOT((COUNTA($B120:$K120)+COUNTA($O120))&gt;0),"",IF($T120="Macro",COUNTIFS($T$5:$T120,"Macro",$Q$5:$Q120,$Q120),IF(N($S120)=0,"?",COUNTIFS(INDEX($T$5:$T$1000,1):INDEX($T$5:$T$1000,$S120-4),"Macro",INDEX($Q$5:$Q$1000,1):INDEX($Q$5:$Q$1000,$S120-4),INDEX($Q$5:$Q$1000,$S120-4))&amp;"."&amp;COUNTIFS($S$5:$S120,$S120,$T$5:$T120,"Sub"))))</f>
        <v/>
      </c>
      <c r="B120" s="56" t="n"/>
      <c r="C120" s="57" t="n"/>
      <c r="D120" s="58" t="n"/>
      <c r="E120" s="58" t="n"/>
      <c r="F120" s="58" t="n"/>
      <c r="G120" s="59" t="n"/>
      <c r="H120" s="59" t="n"/>
      <c r="I120" s="59" t="n"/>
      <c r="J120" s="59" t="n"/>
      <c r="K120" s="59" t="n"/>
      <c r="L120" s="60">
        <f>IF(NOT((COUNTA($B120:$K120)+COUNTA($O120))&gt;0),"",IF(ISNUMBER($F120),1,IF(N($U120)&gt;0,AVERAGEIFS($V$5:$V$1000,$S$5:$S$1000,ROW(),$T$5:$T$1000,"Sub"),$V120)))</f>
        <v/>
      </c>
      <c r="M120" s="55">
        <f>IF($L120="","",IF($L120&gt;=1,"Completado",IF($L120&gt;0,"En curso","Pendiente")))</f>
        <v/>
      </c>
      <c r="N120" s="55">
        <f>IF(NOT((COUNTA($B120:$K120)+COUNTA($O120))&gt;0),"",IF(ISNUMBER($F120),IF(AND(ISNUMBER($E120),$F120&gt;$E120),"Cumplida con "&amp;($F120-$E120)&amp;IF($F120-$E120=1," día"," días")&amp;" de retraso","Cumplida"),IF(N($L120)&gt;=1,"Cumplida",IF(NOT(ISNUMBER($E120)),"Sin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plazo")))))))</f>
        <v/>
      </c>
      <c r="O120" s="57" t="n"/>
      <c r="P120" s="61">
        <f>IF(NOT((COUNTA($B120:$K120)+COUNTA($O120))&gt;0),"",IF((IF($C120="","Falta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",""))="","✔ OK","⚠ "&amp;LEFT(IF($C120="","Falta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",""),LEN(IF($C120="","Falta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",""))-3)))</f>
        <v/>
      </c>
      <c r="Q120" s="62">
        <f>IF(NOT((COUNTA($B120:$K120)+COUNTA($O120))&gt;0),"",IF(AND($T120="Sub",N($S120)&gt;0),IF(ISNUMBER(INDEX($D$5:$D$1000,$S120-4)),DATE(YEAR(INDEX($D$5:$D$1000,$S120-4)),MONTH(INDEX($D$5:$D$1000,$S120-4)),1),IF(ISNUMBER(INDEX($E$5:$E$1000,$S120-4)),DATE(YEAR(INDEX($E$5:$E$1000,$S120-4)),MONTH(INDEX($E$5:$E$1000,$S120-4)),1),MesCiclo)),IF(ISNUMBER($D120),DATE(YEAR($D120),MONTH($D120),1),IF(ISNUMBER($E120),DATE(YEAR($E120),MONTH($E120),1),MesCiclo))))</f>
        <v/>
      </c>
      <c r="R120" s="63">
        <f>IF(OR($Q120="",$Q120&lt;&gt;MesCiclo),"",COUNTIF($Q$5:$Q120,MesCiclo))</f>
        <v/>
      </c>
      <c r="S120" s="63">
        <f>IF($T120="","",IF($T120="Macro",ROW(),IFERROR(LOOKUP(2,1/($T$5:$T120="Macro"),ROW($T$5:$T120)),0)))</f>
        <v/>
      </c>
      <c r="T120" s="63">
        <f>IF(NOT((COUNTA($B120:$K120)+COUNTA($O120))&gt;0),"",IF($B120="Subactividad","Sub","Macro"))</f>
        <v/>
      </c>
      <c r="U120" s="63">
        <f>IF($T120="Macro",COUNTIFS($S$5:$S$1000,ROW(),$T$5:$T$1000,"Sub"),"")</f>
        <v/>
      </c>
      <c r="V120" s="63">
        <f>IF($T120="","",IF(ISNUMBER($F120),1,IFERROR(LOOKUP(2,1/($H120:$K120&lt;&gt;""),$H120:$K120),0)))</f>
        <v/>
      </c>
      <c r="W120" s="63">
        <f>IF($T120="","",IF(AND(ISNUMBER($F120),$F120&lt;=IF($Q120=MesCiclo,InicioCiclo,$Q120+MOD(2-WEEKDAY($Q120),7))+6),1,IF(ISNUMBER($H120),$H120,0)))</f>
        <v/>
      </c>
      <c r="X120" s="63">
        <f>IF($T120="","",IF(AND(ISNUMBER($F120),$F120&lt;=IF($Q120=MesCiclo,InicioCiclo,$Q120+MOD(2-WEEKDAY($Q120),7))+13),1,IF(ISNUMBER($I120),$I120,$W120)))</f>
        <v/>
      </c>
      <c r="Y120" s="63">
        <f>IF($T120="","",IF(AND(ISNUMBER($F120),$F120&lt;=IF($Q120=MesCiclo,InicioCiclo,$Q120+MOD(2-WEEKDAY($Q120),7))+20),1,IF(ISNUMBER($J120),$J120,$X120)))</f>
        <v/>
      </c>
      <c r="Z120" s="63">
        <f>IF($T120="","",IF(AND(ISNUMBER($F120),$F120&lt;=IF($Q120=MesCiclo,InicioCiclo,$Q120+MOD(2-WEEKDAY($Q120),7))+27),1,IF(ISNUMBER($K120),$K120,$Y120)))</f>
        <v/>
      </c>
      <c r="AA120" s="63">
        <f>IF($T120="","",IF(AND(ISNUMBER($F120),$F120&lt;=IF($Q120=MesCiclo,InicioCiclo,$Q120+MOD(2-WEEKDAY($Q120),7))+6),1,IF(N($U120)&gt;0,AVERAGEIFS($W$5:$W$1000,$S$5:$S$1000,ROW(),$T$5:$T$1000,"Sub"),$W120)))</f>
        <v/>
      </c>
      <c r="AB120" s="63">
        <f>IF($T120="","",IF(AND(ISNUMBER($F120),$F120&lt;=IF($Q120=MesCiclo,InicioCiclo,$Q120+MOD(2-WEEKDAY($Q120),7))+13),1,IF(N($U120)&gt;0,AVERAGEIFS($X$5:$X$1000,$S$5:$S$1000,ROW(),$T$5:$T$1000,"Sub"),$X120)))</f>
        <v/>
      </c>
      <c r="AC120" s="63">
        <f>IF($T120="","",IF(AND(ISNUMBER($F120),$F120&lt;=IF($Q120=MesCiclo,InicioCiclo,$Q120+MOD(2-WEEKDAY($Q120),7))+20),1,IF(N($U120)&gt;0,AVERAGEIFS($Y$5:$Y$1000,$S$5:$S$1000,ROW(),$T$5:$T$1000,"Sub"),$Y120)))</f>
        <v/>
      </c>
      <c r="AD120" s="63">
        <f>IF($T120="","",IF(AND(ISNUMBER($F120),$F120&lt;=IF($Q120=MesCiclo,InicioCiclo,$Q120+MOD(2-WEEKDAY($Q120),7))+27),1,IF(N($U120)&gt;0,AVERAGEIFS($Z$5:$Z$1000,$S$5:$S$1000,ROW(),$T$5:$T$1000,"Sub"),$Z120)))</f>
        <v/>
      </c>
      <c r="AE120" s="63">
        <f>IF($T120&lt;&gt;"Macro","",IF(COUNTIFS($Q$5:$Q$1000,$Q120,$T$5:$T$1000,"Macro",$G$5:$G$1000,"&gt;0")=0,1/COUNTIFS($Q$5:$Q$1000,$Q120,$T$5:$T$1000,"Macro"),IF(AND(ISNUMBER($G120),N($G120)&gt;0),$G120,SUMIFS($G$5:$G$1000,$Q$5:$Q$1000,$Q120,$T$5:$T$1000,"Macro")/COUNTIFS($Q$5:$Q$1000,$Q120,$T$5:$T$1000,"Macro",$G$5:$G$1000,"&gt;0"))/(COUNTIFS($Q$5:$Q$1000,$Q120,$T$5:$T$1000,"Macro")*SUMIFS($G$5:$G$1000,$Q$5:$Q$1000,$Q120,$T$5:$T$1000,"Macro")/COUNTIFS($Q$5:$Q$1000,$Q120,$T$5:$T$1000,"Macro",$G$5:$G$1000,"&gt;0"))))</f>
        <v/>
      </c>
    </row>
    <row r="121">
      <c r="A121" s="55">
        <f>IF(NOT((COUNTA($B121:$K121)+COUNTA($O121))&gt;0),"",IF($T121="Macro",COUNTIFS($T$5:$T121,"Macro",$Q$5:$Q121,$Q121),IF(N($S121)=0,"?",COUNTIFS(INDEX($T$5:$T$1000,1):INDEX($T$5:$T$1000,$S121-4),"Macro",INDEX($Q$5:$Q$1000,1):INDEX($Q$5:$Q$1000,$S121-4),INDEX($Q$5:$Q$1000,$S121-4))&amp;"."&amp;COUNTIFS($S$5:$S121,$S121,$T$5:$T121,"Sub"))))</f>
        <v/>
      </c>
      <c r="B121" s="56" t="n"/>
      <c r="C121" s="57" t="n"/>
      <c r="D121" s="58" t="n"/>
      <c r="E121" s="58" t="n"/>
      <c r="F121" s="58" t="n"/>
      <c r="G121" s="59" t="n"/>
      <c r="H121" s="59" t="n"/>
      <c r="I121" s="59" t="n"/>
      <c r="J121" s="59" t="n"/>
      <c r="K121" s="59" t="n"/>
      <c r="L121" s="60">
        <f>IF(NOT((COUNTA($B121:$K121)+COUNTA($O121))&gt;0),"",IF(ISNUMBER($F121),1,IF(N($U121)&gt;0,AVERAGEIFS($V$5:$V$1000,$S$5:$S$1000,ROW(),$T$5:$T$1000,"Sub"),$V121)))</f>
        <v/>
      </c>
      <c r="M121" s="55">
        <f>IF($L121="","",IF($L121&gt;=1,"Completado",IF($L121&gt;0,"En curso","Pendiente")))</f>
        <v/>
      </c>
      <c r="N121" s="55">
        <f>IF(NOT((COUNTA($B121:$K121)+COUNTA($O121))&gt;0),"",IF(ISNUMBER($F121),IF(AND(ISNUMBER($E121),$F121&gt;$E121),"Cumplida con "&amp;($F121-$E121)&amp;IF($F121-$E121=1," día"," días")&amp;" de retraso","Cumplida"),IF(N($L121)&gt;=1,"Cumplida",IF(NOT(ISNUMBER($E121)),"Sin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plazo")))))))</f>
        <v/>
      </c>
      <c r="O121" s="57" t="n"/>
      <c r="P121" s="61">
        <f>IF(NOT((COUNTA($B121:$K121)+COUNTA($O121))&gt;0),"",IF((IF($C121="","Falta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",""))="","✔ OK","⚠ "&amp;LEFT(IF($C121="","Falta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",""),LEN(IF($C121="","Falta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",""))-3)))</f>
        <v/>
      </c>
      <c r="Q121" s="62">
        <f>IF(NOT((COUNTA($B121:$K121)+COUNTA($O121))&gt;0),"",IF(AND($T121="Sub",N($S121)&gt;0),IF(ISNUMBER(INDEX($D$5:$D$1000,$S121-4)),DATE(YEAR(INDEX($D$5:$D$1000,$S121-4)),MONTH(INDEX($D$5:$D$1000,$S121-4)),1),IF(ISNUMBER(INDEX($E$5:$E$1000,$S121-4)),DATE(YEAR(INDEX($E$5:$E$1000,$S121-4)),MONTH(INDEX($E$5:$E$1000,$S121-4)),1),MesCiclo)),IF(ISNUMBER($D121),DATE(YEAR($D121),MONTH($D121),1),IF(ISNUMBER($E121),DATE(YEAR($E121),MONTH($E121),1),MesCiclo))))</f>
        <v/>
      </c>
      <c r="R121" s="63">
        <f>IF(OR($Q121="",$Q121&lt;&gt;MesCiclo),"",COUNTIF($Q$5:$Q121,MesCiclo))</f>
        <v/>
      </c>
      <c r="S121" s="63">
        <f>IF($T121="","",IF($T121="Macro",ROW(),IFERROR(LOOKUP(2,1/($T$5:$T121="Macro"),ROW($T$5:$T121)),0)))</f>
        <v/>
      </c>
      <c r="T121" s="63">
        <f>IF(NOT((COUNTA($B121:$K121)+COUNTA($O121))&gt;0),"",IF($B121="Subactividad","Sub","Macro"))</f>
        <v/>
      </c>
      <c r="U121" s="63">
        <f>IF($T121="Macro",COUNTIFS($S$5:$S$1000,ROW(),$T$5:$T$1000,"Sub"),"")</f>
        <v/>
      </c>
      <c r="V121" s="63">
        <f>IF($T121="","",IF(ISNUMBER($F121),1,IFERROR(LOOKUP(2,1/($H121:$K121&lt;&gt;""),$H121:$K121),0)))</f>
        <v/>
      </c>
      <c r="W121" s="63">
        <f>IF($T121="","",IF(AND(ISNUMBER($F121),$F121&lt;=IF($Q121=MesCiclo,InicioCiclo,$Q121+MOD(2-WEEKDAY($Q121),7))+6),1,IF(ISNUMBER($H121),$H121,0)))</f>
        <v/>
      </c>
      <c r="X121" s="63">
        <f>IF($T121="","",IF(AND(ISNUMBER($F121),$F121&lt;=IF($Q121=MesCiclo,InicioCiclo,$Q121+MOD(2-WEEKDAY($Q121),7))+13),1,IF(ISNUMBER($I121),$I121,$W121)))</f>
        <v/>
      </c>
      <c r="Y121" s="63">
        <f>IF($T121="","",IF(AND(ISNUMBER($F121),$F121&lt;=IF($Q121=MesCiclo,InicioCiclo,$Q121+MOD(2-WEEKDAY($Q121),7))+20),1,IF(ISNUMBER($J121),$J121,$X121)))</f>
        <v/>
      </c>
      <c r="Z121" s="63">
        <f>IF($T121="","",IF(AND(ISNUMBER($F121),$F121&lt;=IF($Q121=MesCiclo,InicioCiclo,$Q121+MOD(2-WEEKDAY($Q121),7))+27),1,IF(ISNUMBER($K121),$K121,$Y121)))</f>
        <v/>
      </c>
      <c r="AA121" s="63">
        <f>IF($T121="","",IF(AND(ISNUMBER($F121),$F121&lt;=IF($Q121=MesCiclo,InicioCiclo,$Q121+MOD(2-WEEKDAY($Q121),7))+6),1,IF(N($U121)&gt;0,AVERAGEIFS($W$5:$W$1000,$S$5:$S$1000,ROW(),$T$5:$T$1000,"Sub"),$W121)))</f>
        <v/>
      </c>
      <c r="AB121" s="63">
        <f>IF($T121="","",IF(AND(ISNUMBER($F121),$F121&lt;=IF($Q121=MesCiclo,InicioCiclo,$Q121+MOD(2-WEEKDAY($Q121),7))+13),1,IF(N($U121)&gt;0,AVERAGEIFS($X$5:$X$1000,$S$5:$S$1000,ROW(),$T$5:$T$1000,"Sub"),$X121)))</f>
        <v/>
      </c>
      <c r="AC121" s="63">
        <f>IF($T121="","",IF(AND(ISNUMBER($F121),$F121&lt;=IF($Q121=MesCiclo,InicioCiclo,$Q121+MOD(2-WEEKDAY($Q121),7))+20),1,IF(N($U121)&gt;0,AVERAGEIFS($Y$5:$Y$1000,$S$5:$S$1000,ROW(),$T$5:$T$1000,"Sub"),$Y121)))</f>
        <v/>
      </c>
      <c r="AD121" s="63">
        <f>IF($T121="","",IF(AND(ISNUMBER($F121),$F121&lt;=IF($Q121=MesCiclo,InicioCiclo,$Q121+MOD(2-WEEKDAY($Q121),7))+27),1,IF(N($U121)&gt;0,AVERAGEIFS($Z$5:$Z$1000,$S$5:$S$1000,ROW(),$T$5:$T$1000,"Sub"),$Z121)))</f>
        <v/>
      </c>
      <c r="AE121" s="63">
        <f>IF($T121&lt;&gt;"Macro","",IF(COUNTIFS($Q$5:$Q$1000,$Q121,$T$5:$T$1000,"Macro",$G$5:$G$1000,"&gt;0")=0,1/COUNTIFS($Q$5:$Q$1000,$Q121,$T$5:$T$1000,"Macro"),IF(AND(ISNUMBER($G121),N($G121)&gt;0),$G121,SUMIFS($G$5:$G$1000,$Q$5:$Q$1000,$Q121,$T$5:$T$1000,"Macro")/COUNTIFS($Q$5:$Q$1000,$Q121,$T$5:$T$1000,"Macro",$G$5:$G$1000,"&gt;0"))/(COUNTIFS($Q$5:$Q$1000,$Q121,$T$5:$T$1000,"Macro")*SUMIFS($G$5:$G$1000,$Q$5:$Q$1000,$Q121,$T$5:$T$1000,"Macro")/COUNTIFS($Q$5:$Q$1000,$Q121,$T$5:$T$1000,"Macro",$G$5:$G$1000,"&gt;0"))))</f>
        <v/>
      </c>
    </row>
    <row r="122">
      <c r="A122" s="55">
        <f>IF(NOT((COUNTA($B122:$K122)+COUNTA($O122))&gt;0),"",IF($T122="Macro",COUNTIFS($T$5:$T122,"Macro",$Q$5:$Q122,$Q122),IF(N($S122)=0,"?",COUNTIFS(INDEX($T$5:$T$1000,1):INDEX($T$5:$T$1000,$S122-4),"Macro",INDEX($Q$5:$Q$1000,1):INDEX($Q$5:$Q$1000,$S122-4),INDEX($Q$5:$Q$1000,$S122-4))&amp;"."&amp;COUNTIFS($S$5:$S122,$S122,$T$5:$T122,"Sub"))))</f>
        <v/>
      </c>
      <c r="B122" s="56" t="n"/>
      <c r="C122" s="57" t="n"/>
      <c r="D122" s="58" t="n"/>
      <c r="E122" s="58" t="n"/>
      <c r="F122" s="58" t="n"/>
      <c r="G122" s="59" t="n"/>
      <c r="H122" s="59" t="n"/>
      <c r="I122" s="59" t="n"/>
      <c r="J122" s="59" t="n"/>
      <c r="K122" s="59" t="n"/>
      <c r="L122" s="60">
        <f>IF(NOT((COUNTA($B122:$K122)+COUNTA($O122))&gt;0),"",IF(ISNUMBER($F122),1,IF(N($U122)&gt;0,AVERAGEIFS($V$5:$V$1000,$S$5:$S$1000,ROW(),$T$5:$T$1000,"Sub"),$V122)))</f>
        <v/>
      </c>
      <c r="M122" s="55">
        <f>IF($L122="","",IF($L122&gt;=1,"Completado",IF($L122&gt;0,"En curso","Pendiente")))</f>
        <v/>
      </c>
      <c r="N122" s="55">
        <f>IF(NOT((COUNTA($B122:$K122)+COUNTA($O122))&gt;0),"",IF(ISNUMBER($F122),IF(AND(ISNUMBER($E122),$F122&gt;$E122),"Cumplida con "&amp;($F122-$E122)&amp;IF($F122-$E122=1," día"," días")&amp;" de retraso","Cumplida"),IF(N($L122)&gt;=1,"Cumplida",IF(NOT(ISNUMBER($E122)),"Sin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plazo")))))))</f>
        <v/>
      </c>
      <c r="O122" s="57" t="n"/>
      <c r="P122" s="61">
        <f>IF(NOT((COUNTA($B122:$K122)+COUNTA($O122))&gt;0),"",IF((IF($C122="","Falta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",""))="","✔ OK","⚠ "&amp;LEFT(IF($C122="","Falta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",""),LEN(IF($C122="","Falta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",""))-3)))</f>
        <v/>
      </c>
      <c r="Q122" s="62">
        <f>IF(NOT((COUNTA($B122:$K122)+COUNTA($O122))&gt;0),"",IF(AND($T122="Sub",N($S122)&gt;0),IF(ISNUMBER(INDEX($D$5:$D$1000,$S122-4)),DATE(YEAR(INDEX($D$5:$D$1000,$S122-4)),MONTH(INDEX($D$5:$D$1000,$S122-4)),1),IF(ISNUMBER(INDEX($E$5:$E$1000,$S122-4)),DATE(YEAR(INDEX($E$5:$E$1000,$S122-4)),MONTH(INDEX($E$5:$E$1000,$S122-4)),1),MesCiclo)),IF(ISNUMBER($D122),DATE(YEAR($D122),MONTH($D122),1),IF(ISNUMBER($E122),DATE(YEAR($E122),MONTH($E122),1),MesCiclo))))</f>
        <v/>
      </c>
      <c r="R122" s="63">
        <f>IF(OR($Q122="",$Q122&lt;&gt;MesCiclo),"",COUNTIF($Q$5:$Q122,MesCiclo))</f>
        <v/>
      </c>
      <c r="S122" s="63">
        <f>IF($T122="","",IF($T122="Macro",ROW(),IFERROR(LOOKUP(2,1/($T$5:$T122="Macro"),ROW($T$5:$T122)),0)))</f>
        <v/>
      </c>
      <c r="T122" s="63">
        <f>IF(NOT((COUNTA($B122:$K122)+COUNTA($O122))&gt;0),"",IF($B122="Subactividad","Sub","Macro"))</f>
        <v/>
      </c>
      <c r="U122" s="63">
        <f>IF($T122="Macro",COUNTIFS($S$5:$S$1000,ROW(),$T$5:$T$1000,"Sub"),"")</f>
        <v/>
      </c>
      <c r="V122" s="63">
        <f>IF($T122="","",IF(ISNUMBER($F122),1,IFERROR(LOOKUP(2,1/($H122:$K122&lt;&gt;""),$H122:$K122),0)))</f>
        <v/>
      </c>
      <c r="W122" s="63">
        <f>IF($T122="","",IF(AND(ISNUMBER($F122),$F122&lt;=IF($Q122=MesCiclo,InicioCiclo,$Q122+MOD(2-WEEKDAY($Q122),7))+6),1,IF(ISNUMBER($H122),$H122,0)))</f>
        <v/>
      </c>
      <c r="X122" s="63">
        <f>IF($T122="","",IF(AND(ISNUMBER($F122),$F122&lt;=IF($Q122=MesCiclo,InicioCiclo,$Q122+MOD(2-WEEKDAY($Q122),7))+13),1,IF(ISNUMBER($I122),$I122,$W122)))</f>
        <v/>
      </c>
      <c r="Y122" s="63">
        <f>IF($T122="","",IF(AND(ISNUMBER($F122),$F122&lt;=IF($Q122=MesCiclo,InicioCiclo,$Q122+MOD(2-WEEKDAY($Q122),7))+20),1,IF(ISNUMBER($J122),$J122,$X122)))</f>
        <v/>
      </c>
      <c r="Z122" s="63">
        <f>IF($T122="","",IF(AND(ISNUMBER($F122),$F122&lt;=IF($Q122=MesCiclo,InicioCiclo,$Q122+MOD(2-WEEKDAY($Q122),7))+27),1,IF(ISNUMBER($K122),$K122,$Y122)))</f>
        <v/>
      </c>
      <c r="AA122" s="63">
        <f>IF($T122="","",IF(AND(ISNUMBER($F122),$F122&lt;=IF($Q122=MesCiclo,InicioCiclo,$Q122+MOD(2-WEEKDAY($Q122),7))+6),1,IF(N($U122)&gt;0,AVERAGEIFS($W$5:$W$1000,$S$5:$S$1000,ROW(),$T$5:$T$1000,"Sub"),$W122)))</f>
        <v/>
      </c>
      <c r="AB122" s="63">
        <f>IF($T122="","",IF(AND(ISNUMBER($F122),$F122&lt;=IF($Q122=MesCiclo,InicioCiclo,$Q122+MOD(2-WEEKDAY($Q122),7))+13),1,IF(N($U122)&gt;0,AVERAGEIFS($X$5:$X$1000,$S$5:$S$1000,ROW(),$T$5:$T$1000,"Sub"),$X122)))</f>
        <v/>
      </c>
      <c r="AC122" s="63">
        <f>IF($T122="","",IF(AND(ISNUMBER($F122),$F122&lt;=IF($Q122=MesCiclo,InicioCiclo,$Q122+MOD(2-WEEKDAY($Q122),7))+20),1,IF(N($U122)&gt;0,AVERAGEIFS($Y$5:$Y$1000,$S$5:$S$1000,ROW(),$T$5:$T$1000,"Sub"),$Y122)))</f>
        <v/>
      </c>
      <c r="AD122" s="63">
        <f>IF($T122="","",IF(AND(ISNUMBER($F122),$F122&lt;=IF($Q122=MesCiclo,InicioCiclo,$Q122+MOD(2-WEEKDAY($Q122),7))+27),1,IF(N($U122)&gt;0,AVERAGEIFS($Z$5:$Z$1000,$S$5:$S$1000,ROW(),$T$5:$T$1000,"Sub"),$Z122)))</f>
        <v/>
      </c>
      <c r="AE122" s="63">
        <f>IF($T122&lt;&gt;"Macro","",IF(COUNTIFS($Q$5:$Q$1000,$Q122,$T$5:$T$1000,"Macro",$G$5:$G$1000,"&gt;0")=0,1/COUNTIFS($Q$5:$Q$1000,$Q122,$T$5:$T$1000,"Macro"),IF(AND(ISNUMBER($G122),N($G122)&gt;0),$G122,SUMIFS($G$5:$G$1000,$Q$5:$Q$1000,$Q122,$T$5:$T$1000,"Macro")/COUNTIFS($Q$5:$Q$1000,$Q122,$T$5:$T$1000,"Macro",$G$5:$G$1000,"&gt;0"))/(COUNTIFS($Q$5:$Q$1000,$Q122,$T$5:$T$1000,"Macro")*SUMIFS($G$5:$G$1000,$Q$5:$Q$1000,$Q122,$T$5:$T$1000,"Macro")/COUNTIFS($Q$5:$Q$1000,$Q122,$T$5:$T$1000,"Macro",$G$5:$G$1000,"&gt;0"))))</f>
        <v/>
      </c>
    </row>
    <row r="123">
      <c r="A123" s="55">
        <f>IF(NOT((COUNTA($B123:$K123)+COUNTA($O123))&gt;0),"",IF($T123="Macro",COUNTIFS($T$5:$T123,"Macro",$Q$5:$Q123,$Q123),IF(N($S123)=0,"?",COUNTIFS(INDEX($T$5:$T$1000,1):INDEX($T$5:$T$1000,$S123-4),"Macro",INDEX($Q$5:$Q$1000,1):INDEX($Q$5:$Q$1000,$S123-4),INDEX($Q$5:$Q$1000,$S123-4))&amp;"."&amp;COUNTIFS($S$5:$S123,$S123,$T$5:$T123,"Sub"))))</f>
        <v/>
      </c>
      <c r="B123" s="56" t="n"/>
      <c r="C123" s="57" t="n"/>
      <c r="D123" s="58" t="n"/>
      <c r="E123" s="58" t="n"/>
      <c r="F123" s="58" t="n"/>
      <c r="G123" s="59" t="n"/>
      <c r="H123" s="59" t="n"/>
      <c r="I123" s="59" t="n"/>
      <c r="J123" s="59" t="n"/>
      <c r="K123" s="59" t="n"/>
      <c r="L123" s="60">
        <f>IF(NOT((COUNTA($B123:$K123)+COUNTA($O123))&gt;0),"",IF(ISNUMBER($F123),1,IF(N($U123)&gt;0,AVERAGEIFS($V$5:$V$1000,$S$5:$S$1000,ROW(),$T$5:$T$1000,"Sub"),$V123)))</f>
        <v/>
      </c>
      <c r="M123" s="55">
        <f>IF($L123="","",IF($L123&gt;=1,"Completado",IF($L123&gt;0,"En curso","Pendiente")))</f>
        <v/>
      </c>
      <c r="N123" s="55">
        <f>IF(NOT((COUNTA($B123:$K123)+COUNTA($O123))&gt;0),"",IF(ISNUMBER($F123),IF(AND(ISNUMBER($E123),$F123&gt;$E123),"Cumplida con "&amp;($F123-$E123)&amp;IF($F123-$E123=1," día"," días")&amp;" de retraso","Cumplida"),IF(N($L123)&gt;=1,"Cumplida",IF(NOT(ISNUMBER($E123)),"Sin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plazo")))))))</f>
        <v/>
      </c>
      <c r="O123" s="57" t="n"/>
      <c r="P123" s="61">
        <f>IF(NOT((COUNTA($B123:$K123)+COUNTA($O123))&gt;0),"",IF((IF($C123="","Falta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",""))="","✔ OK","⚠ "&amp;LEFT(IF($C123="","Falta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",""),LEN(IF($C123="","Falta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",""))-3)))</f>
        <v/>
      </c>
      <c r="Q123" s="62">
        <f>IF(NOT((COUNTA($B123:$K123)+COUNTA($O123))&gt;0),"",IF(AND($T123="Sub",N($S123)&gt;0),IF(ISNUMBER(INDEX($D$5:$D$1000,$S123-4)),DATE(YEAR(INDEX($D$5:$D$1000,$S123-4)),MONTH(INDEX($D$5:$D$1000,$S123-4)),1),IF(ISNUMBER(INDEX($E$5:$E$1000,$S123-4)),DATE(YEAR(INDEX($E$5:$E$1000,$S123-4)),MONTH(INDEX($E$5:$E$1000,$S123-4)),1),MesCiclo)),IF(ISNUMBER($D123),DATE(YEAR($D123),MONTH($D123),1),IF(ISNUMBER($E123),DATE(YEAR($E123),MONTH($E123),1),MesCiclo))))</f>
        <v/>
      </c>
      <c r="R123" s="63">
        <f>IF(OR($Q123="",$Q123&lt;&gt;MesCiclo),"",COUNTIF($Q$5:$Q123,MesCiclo))</f>
        <v/>
      </c>
      <c r="S123" s="63">
        <f>IF($T123="","",IF($T123="Macro",ROW(),IFERROR(LOOKUP(2,1/($T$5:$T123="Macro"),ROW($T$5:$T123)),0)))</f>
        <v/>
      </c>
      <c r="T123" s="63">
        <f>IF(NOT((COUNTA($B123:$K123)+COUNTA($O123))&gt;0),"",IF($B123="Subactividad","Sub","Macro"))</f>
        <v/>
      </c>
      <c r="U123" s="63">
        <f>IF($T123="Macro",COUNTIFS($S$5:$S$1000,ROW(),$T$5:$T$1000,"Sub"),"")</f>
        <v/>
      </c>
      <c r="V123" s="63">
        <f>IF($T123="","",IF(ISNUMBER($F123),1,IFERROR(LOOKUP(2,1/($H123:$K123&lt;&gt;""),$H123:$K123),0)))</f>
        <v/>
      </c>
      <c r="W123" s="63">
        <f>IF($T123="","",IF(AND(ISNUMBER($F123),$F123&lt;=IF($Q123=MesCiclo,InicioCiclo,$Q123+MOD(2-WEEKDAY($Q123),7))+6),1,IF(ISNUMBER($H123),$H123,0)))</f>
        <v/>
      </c>
      <c r="X123" s="63">
        <f>IF($T123="","",IF(AND(ISNUMBER($F123),$F123&lt;=IF($Q123=MesCiclo,InicioCiclo,$Q123+MOD(2-WEEKDAY($Q123),7))+13),1,IF(ISNUMBER($I123),$I123,$W123)))</f>
        <v/>
      </c>
      <c r="Y123" s="63">
        <f>IF($T123="","",IF(AND(ISNUMBER($F123),$F123&lt;=IF($Q123=MesCiclo,InicioCiclo,$Q123+MOD(2-WEEKDAY($Q123),7))+20),1,IF(ISNUMBER($J123),$J123,$X123)))</f>
        <v/>
      </c>
      <c r="Z123" s="63">
        <f>IF($T123="","",IF(AND(ISNUMBER($F123),$F123&lt;=IF($Q123=MesCiclo,InicioCiclo,$Q123+MOD(2-WEEKDAY($Q123),7))+27),1,IF(ISNUMBER($K123),$K123,$Y123)))</f>
        <v/>
      </c>
      <c r="AA123" s="63">
        <f>IF($T123="","",IF(AND(ISNUMBER($F123),$F123&lt;=IF($Q123=MesCiclo,InicioCiclo,$Q123+MOD(2-WEEKDAY($Q123),7))+6),1,IF(N($U123)&gt;0,AVERAGEIFS($W$5:$W$1000,$S$5:$S$1000,ROW(),$T$5:$T$1000,"Sub"),$W123)))</f>
        <v/>
      </c>
      <c r="AB123" s="63">
        <f>IF($T123="","",IF(AND(ISNUMBER($F123),$F123&lt;=IF($Q123=MesCiclo,InicioCiclo,$Q123+MOD(2-WEEKDAY($Q123),7))+13),1,IF(N($U123)&gt;0,AVERAGEIFS($X$5:$X$1000,$S$5:$S$1000,ROW(),$T$5:$T$1000,"Sub"),$X123)))</f>
        <v/>
      </c>
      <c r="AC123" s="63">
        <f>IF($T123="","",IF(AND(ISNUMBER($F123),$F123&lt;=IF($Q123=MesCiclo,InicioCiclo,$Q123+MOD(2-WEEKDAY($Q123),7))+20),1,IF(N($U123)&gt;0,AVERAGEIFS($Y$5:$Y$1000,$S$5:$S$1000,ROW(),$T$5:$T$1000,"Sub"),$Y123)))</f>
        <v/>
      </c>
      <c r="AD123" s="63">
        <f>IF($T123="","",IF(AND(ISNUMBER($F123),$F123&lt;=IF($Q123=MesCiclo,InicioCiclo,$Q123+MOD(2-WEEKDAY($Q123),7))+27),1,IF(N($U123)&gt;0,AVERAGEIFS($Z$5:$Z$1000,$S$5:$S$1000,ROW(),$T$5:$T$1000,"Sub"),$Z123)))</f>
        <v/>
      </c>
      <c r="AE123" s="63">
        <f>IF($T123&lt;&gt;"Macro","",IF(COUNTIFS($Q$5:$Q$1000,$Q123,$T$5:$T$1000,"Macro",$G$5:$G$1000,"&gt;0")=0,1/COUNTIFS($Q$5:$Q$1000,$Q123,$T$5:$T$1000,"Macro"),IF(AND(ISNUMBER($G123),N($G123)&gt;0),$G123,SUMIFS($G$5:$G$1000,$Q$5:$Q$1000,$Q123,$T$5:$T$1000,"Macro")/COUNTIFS($Q$5:$Q$1000,$Q123,$T$5:$T$1000,"Macro",$G$5:$G$1000,"&gt;0"))/(COUNTIFS($Q$5:$Q$1000,$Q123,$T$5:$T$1000,"Macro")*SUMIFS($G$5:$G$1000,$Q$5:$Q$1000,$Q123,$T$5:$T$1000,"Macro")/COUNTIFS($Q$5:$Q$1000,$Q123,$T$5:$T$1000,"Macro",$G$5:$G$1000,"&gt;0"))))</f>
        <v/>
      </c>
    </row>
    <row r="124">
      <c r="A124" s="55">
        <f>IF(NOT((COUNTA($B124:$K124)+COUNTA($O124))&gt;0),"",IF($T124="Macro",COUNTIFS($T$5:$T124,"Macro",$Q$5:$Q124,$Q124),IF(N($S124)=0,"?",COUNTIFS(INDEX($T$5:$T$1000,1):INDEX($T$5:$T$1000,$S124-4),"Macro",INDEX($Q$5:$Q$1000,1):INDEX($Q$5:$Q$1000,$S124-4),INDEX($Q$5:$Q$1000,$S124-4))&amp;"."&amp;COUNTIFS($S$5:$S124,$S124,$T$5:$T124,"Sub"))))</f>
        <v/>
      </c>
      <c r="B124" s="56" t="n"/>
      <c r="C124" s="57" t="n"/>
      <c r="D124" s="58" t="n"/>
      <c r="E124" s="58" t="n"/>
      <c r="F124" s="58" t="n"/>
      <c r="G124" s="59" t="n"/>
      <c r="H124" s="59" t="n"/>
      <c r="I124" s="59" t="n"/>
      <c r="J124" s="59" t="n"/>
      <c r="K124" s="59" t="n"/>
      <c r="L124" s="60">
        <f>IF(NOT((COUNTA($B124:$K124)+COUNTA($O124))&gt;0),"",IF(ISNUMBER($F124),1,IF(N($U124)&gt;0,AVERAGEIFS($V$5:$V$1000,$S$5:$S$1000,ROW(),$T$5:$T$1000,"Sub"),$V124)))</f>
        <v/>
      </c>
      <c r="M124" s="55">
        <f>IF($L124="","",IF($L124&gt;=1,"Completado",IF($L124&gt;0,"En curso","Pendiente")))</f>
        <v/>
      </c>
      <c r="N124" s="55">
        <f>IF(NOT((COUNTA($B124:$K124)+COUNTA($O124))&gt;0),"",IF(ISNUMBER($F124),IF(AND(ISNUMBER($E124),$F124&gt;$E124),"Cumplida con "&amp;($F124-$E124)&amp;IF($F124-$E124=1," día"," días")&amp;" de retraso","Cumplida"),IF(N($L124)&gt;=1,"Cumplida",IF(NOT(ISNUMBER($E124)),"Sin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plazo")))))))</f>
        <v/>
      </c>
      <c r="O124" s="57" t="n"/>
      <c r="P124" s="61">
        <f>IF(NOT((COUNTA($B124:$K124)+COUNTA($O124))&gt;0),"",IF((IF($C124="","Falta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",""))="","✔ OK","⚠ "&amp;LEFT(IF($C124="","Falta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",""),LEN(IF($C124="","Falta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",""))-3)))</f>
        <v/>
      </c>
      <c r="Q124" s="62">
        <f>IF(NOT((COUNTA($B124:$K124)+COUNTA($O124))&gt;0),"",IF(AND($T124="Sub",N($S124)&gt;0),IF(ISNUMBER(INDEX($D$5:$D$1000,$S124-4)),DATE(YEAR(INDEX($D$5:$D$1000,$S124-4)),MONTH(INDEX($D$5:$D$1000,$S124-4)),1),IF(ISNUMBER(INDEX($E$5:$E$1000,$S124-4)),DATE(YEAR(INDEX($E$5:$E$1000,$S124-4)),MONTH(INDEX($E$5:$E$1000,$S124-4)),1),MesCiclo)),IF(ISNUMBER($D124),DATE(YEAR($D124),MONTH($D124),1),IF(ISNUMBER($E124),DATE(YEAR($E124),MONTH($E124),1),MesCiclo))))</f>
        <v/>
      </c>
      <c r="R124" s="63">
        <f>IF(OR($Q124="",$Q124&lt;&gt;MesCiclo),"",COUNTIF($Q$5:$Q124,MesCiclo))</f>
        <v/>
      </c>
      <c r="S124" s="63">
        <f>IF($T124="","",IF($T124="Macro",ROW(),IFERROR(LOOKUP(2,1/($T$5:$T124="Macro"),ROW($T$5:$T124)),0)))</f>
        <v/>
      </c>
      <c r="T124" s="63">
        <f>IF(NOT((COUNTA($B124:$K124)+COUNTA($O124))&gt;0),"",IF($B124="Subactividad","Sub","Macro"))</f>
        <v/>
      </c>
      <c r="U124" s="63">
        <f>IF($T124="Macro",COUNTIFS($S$5:$S$1000,ROW(),$T$5:$T$1000,"Sub"),"")</f>
        <v/>
      </c>
      <c r="V124" s="63">
        <f>IF($T124="","",IF(ISNUMBER($F124),1,IFERROR(LOOKUP(2,1/($H124:$K124&lt;&gt;""),$H124:$K124),0)))</f>
        <v/>
      </c>
      <c r="W124" s="63">
        <f>IF($T124="","",IF(AND(ISNUMBER($F124),$F124&lt;=IF($Q124=MesCiclo,InicioCiclo,$Q124+MOD(2-WEEKDAY($Q124),7))+6),1,IF(ISNUMBER($H124),$H124,0)))</f>
        <v/>
      </c>
      <c r="X124" s="63">
        <f>IF($T124="","",IF(AND(ISNUMBER($F124),$F124&lt;=IF($Q124=MesCiclo,InicioCiclo,$Q124+MOD(2-WEEKDAY($Q124),7))+13),1,IF(ISNUMBER($I124),$I124,$W124)))</f>
        <v/>
      </c>
      <c r="Y124" s="63">
        <f>IF($T124="","",IF(AND(ISNUMBER($F124),$F124&lt;=IF($Q124=MesCiclo,InicioCiclo,$Q124+MOD(2-WEEKDAY($Q124),7))+20),1,IF(ISNUMBER($J124),$J124,$X124)))</f>
        <v/>
      </c>
      <c r="Z124" s="63">
        <f>IF($T124="","",IF(AND(ISNUMBER($F124),$F124&lt;=IF($Q124=MesCiclo,InicioCiclo,$Q124+MOD(2-WEEKDAY($Q124),7))+27),1,IF(ISNUMBER($K124),$K124,$Y124)))</f>
        <v/>
      </c>
      <c r="AA124" s="63">
        <f>IF($T124="","",IF(AND(ISNUMBER($F124),$F124&lt;=IF($Q124=MesCiclo,InicioCiclo,$Q124+MOD(2-WEEKDAY($Q124),7))+6),1,IF(N($U124)&gt;0,AVERAGEIFS($W$5:$W$1000,$S$5:$S$1000,ROW(),$T$5:$T$1000,"Sub"),$W124)))</f>
        <v/>
      </c>
      <c r="AB124" s="63">
        <f>IF($T124="","",IF(AND(ISNUMBER($F124),$F124&lt;=IF($Q124=MesCiclo,InicioCiclo,$Q124+MOD(2-WEEKDAY($Q124),7))+13),1,IF(N($U124)&gt;0,AVERAGEIFS($X$5:$X$1000,$S$5:$S$1000,ROW(),$T$5:$T$1000,"Sub"),$X124)))</f>
        <v/>
      </c>
      <c r="AC124" s="63">
        <f>IF($T124="","",IF(AND(ISNUMBER($F124),$F124&lt;=IF($Q124=MesCiclo,InicioCiclo,$Q124+MOD(2-WEEKDAY($Q124),7))+20),1,IF(N($U124)&gt;0,AVERAGEIFS($Y$5:$Y$1000,$S$5:$S$1000,ROW(),$T$5:$T$1000,"Sub"),$Y124)))</f>
        <v/>
      </c>
      <c r="AD124" s="63">
        <f>IF($T124="","",IF(AND(ISNUMBER($F124),$F124&lt;=IF($Q124=MesCiclo,InicioCiclo,$Q124+MOD(2-WEEKDAY($Q124),7))+27),1,IF(N($U124)&gt;0,AVERAGEIFS($Z$5:$Z$1000,$S$5:$S$1000,ROW(),$T$5:$T$1000,"Sub"),$Z124)))</f>
        <v/>
      </c>
      <c r="AE124" s="63">
        <f>IF($T124&lt;&gt;"Macro","",IF(COUNTIFS($Q$5:$Q$1000,$Q124,$T$5:$T$1000,"Macro",$G$5:$G$1000,"&gt;0")=0,1/COUNTIFS($Q$5:$Q$1000,$Q124,$T$5:$T$1000,"Macro"),IF(AND(ISNUMBER($G124),N($G124)&gt;0),$G124,SUMIFS($G$5:$G$1000,$Q$5:$Q$1000,$Q124,$T$5:$T$1000,"Macro")/COUNTIFS($Q$5:$Q$1000,$Q124,$T$5:$T$1000,"Macro",$G$5:$G$1000,"&gt;0"))/(COUNTIFS($Q$5:$Q$1000,$Q124,$T$5:$T$1000,"Macro")*SUMIFS($G$5:$G$1000,$Q$5:$Q$1000,$Q124,$T$5:$T$1000,"Macro")/COUNTIFS($Q$5:$Q$1000,$Q124,$T$5:$T$1000,"Macro",$G$5:$G$1000,"&gt;0"))))</f>
        <v/>
      </c>
    </row>
    <row r="125">
      <c r="A125" s="55">
        <f>IF(NOT((COUNTA($B125:$K125)+COUNTA($O125))&gt;0),"",IF($T125="Macro",COUNTIFS($T$5:$T125,"Macro",$Q$5:$Q125,$Q125),IF(N($S125)=0,"?",COUNTIFS(INDEX($T$5:$T$1000,1):INDEX($T$5:$T$1000,$S125-4),"Macro",INDEX($Q$5:$Q$1000,1):INDEX($Q$5:$Q$1000,$S125-4),INDEX($Q$5:$Q$1000,$S125-4))&amp;"."&amp;COUNTIFS($S$5:$S125,$S125,$T$5:$T125,"Sub"))))</f>
        <v/>
      </c>
      <c r="B125" s="56" t="n"/>
      <c r="C125" s="57" t="n"/>
      <c r="D125" s="58" t="n"/>
      <c r="E125" s="58" t="n"/>
      <c r="F125" s="58" t="n"/>
      <c r="G125" s="59" t="n"/>
      <c r="H125" s="59" t="n"/>
      <c r="I125" s="59" t="n"/>
      <c r="J125" s="59" t="n"/>
      <c r="K125" s="59" t="n"/>
      <c r="L125" s="60">
        <f>IF(NOT((COUNTA($B125:$K125)+COUNTA($O125))&gt;0),"",IF(ISNUMBER($F125),1,IF(N($U125)&gt;0,AVERAGEIFS($V$5:$V$1000,$S$5:$S$1000,ROW(),$T$5:$T$1000,"Sub"),$V125)))</f>
        <v/>
      </c>
      <c r="M125" s="55">
        <f>IF($L125="","",IF($L125&gt;=1,"Completado",IF($L125&gt;0,"En curso","Pendiente")))</f>
        <v/>
      </c>
      <c r="N125" s="55">
        <f>IF(NOT((COUNTA($B125:$K125)+COUNTA($O125))&gt;0),"",IF(ISNUMBER($F125),IF(AND(ISNUMBER($E125),$F125&gt;$E125),"Cumplida con "&amp;($F125-$E125)&amp;IF($F125-$E125=1," día"," días")&amp;" de retraso","Cumplida"),IF(N($L125)&gt;=1,"Cumplida",IF(NOT(ISNUMBER($E125)),"Sin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plazo")))))))</f>
        <v/>
      </c>
      <c r="O125" s="57" t="n"/>
      <c r="P125" s="61">
        <f>IF(NOT((COUNTA($B125:$K125)+COUNTA($O125))&gt;0),"",IF((IF($C125="","Falta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",""))="","✔ OK","⚠ "&amp;LEFT(IF($C125="","Falta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",""),LEN(IF($C125="","Falta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",""))-3)))</f>
        <v/>
      </c>
      <c r="Q125" s="62">
        <f>IF(NOT((COUNTA($B125:$K125)+COUNTA($O125))&gt;0),"",IF(AND($T125="Sub",N($S125)&gt;0),IF(ISNUMBER(INDEX($D$5:$D$1000,$S125-4)),DATE(YEAR(INDEX($D$5:$D$1000,$S125-4)),MONTH(INDEX($D$5:$D$1000,$S125-4)),1),IF(ISNUMBER(INDEX($E$5:$E$1000,$S125-4)),DATE(YEAR(INDEX($E$5:$E$1000,$S125-4)),MONTH(INDEX($E$5:$E$1000,$S125-4)),1),MesCiclo)),IF(ISNUMBER($D125),DATE(YEAR($D125),MONTH($D125),1),IF(ISNUMBER($E125),DATE(YEAR($E125),MONTH($E125),1),MesCiclo))))</f>
        <v/>
      </c>
      <c r="R125" s="63">
        <f>IF(OR($Q125="",$Q125&lt;&gt;MesCiclo),"",COUNTIF($Q$5:$Q125,MesCiclo))</f>
        <v/>
      </c>
      <c r="S125" s="63">
        <f>IF($T125="","",IF($T125="Macro",ROW(),IFERROR(LOOKUP(2,1/($T$5:$T125="Macro"),ROW($T$5:$T125)),0)))</f>
        <v/>
      </c>
      <c r="T125" s="63">
        <f>IF(NOT((COUNTA($B125:$K125)+COUNTA($O125))&gt;0),"",IF($B125="Subactividad","Sub","Macro"))</f>
        <v/>
      </c>
      <c r="U125" s="63">
        <f>IF($T125="Macro",COUNTIFS($S$5:$S$1000,ROW(),$T$5:$T$1000,"Sub"),"")</f>
        <v/>
      </c>
      <c r="V125" s="63">
        <f>IF($T125="","",IF(ISNUMBER($F125),1,IFERROR(LOOKUP(2,1/($H125:$K125&lt;&gt;""),$H125:$K125),0)))</f>
        <v/>
      </c>
      <c r="W125" s="63">
        <f>IF($T125="","",IF(AND(ISNUMBER($F125),$F125&lt;=IF($Q125=MesCiclo,InicioCiclo,$Q125+MOD(2-WEEKDAY($Q125),7))+6),1,IF(ISNUMBER($H125),$H125,0)))</f>
        <v/>
      </c>
      <c r="X125" s="63">
        <f>IF($T125="","",IF(AND(ISNUMBER($F125),$F125&lt;=IF($Q125=MesCiclo,InicioCiclo,$Q125+MOD(2-WEEKDAY($Q125),7))+13),1,IF(ISNUMBER($I125),$I125,$W125)))</f>
        <v/>
      </c>
      <c r="Y125" s="63">
        <f>IF($T125="","",IF(AND(ISNUMBER($F125),$F125&lt;=IF($Q125=MesCiclo,InicioCiclo,$Q125+MOD(2-WEEKDAY($Q125),7))+20),1,IF(ISNUMBER($J125),$J125,$X125)))</f>
        <v/>
      </c>
      <c r="Z125" s="63">
        <f>IF($T125="","",IF(AND(ISNUMBER($F125),$F125&lt;=IF($Q125=MesCiclo,InicioCiclo,$Q125+MOD(2-WEEKDAY($Q125),7))+27),1,IF(ISNUMBER($K125),$K125,$Y125)))</f>
        <v/>
      </c>
      <c r="AA125" s="63">
        <f>IF($T125="","",IF(AND(ISNUMBER($F125),$F125&lt;=IF($Q125=MesCiclo,InicioCiclo,$Q125+MOD(2-WEEKDAY($Q125),7))+6),1,IF(N($U125)&gt;0,AVERAGEIFS($W$5:$W$1000,$S$5:$S$1000,ROW(),$T$5:$T$1000,"Sub"),$W125)))</f>
        <v/>
      </c>
      <c r="AB125" s="63">
        <f>IF($T125="","",IF(AND(ISNUMBER($F125),$F125&lt;=IF($Q125=MesCiclo,InicioCiclo,$Q125+MOD(2-WEEKDAY($Q125),7))+13),1,IF(N($U125)&gt;0,AVERAGEIFS($X$5:$X$1000,$S$5:$S$1000,ROW(),$T$5:$T$1000,"Sub"),$X125)))</f>
        <v/>
      </c>
      <c r="AC125" s="63">
        <f>IF($T125="","",IF(AND(ISNUMBER($F125),$F125&lt;=IF($Q125=MesCiclo,InicioCiclo,$Q125+MOD(2-WEEKDAY($Q125),7))+20),1,IF(N($U125)&gt;0,AVERAGEIFS($Y$5:$Y$1000,$S$5:$S$1000,ROW(),$T$5:$T$1000,"Sub"),$Y125)))</f>
        <v/>
      </c>
      <c r="AD125" s="63">
        <f>IF($T125="","",IF(AND(ISNUMBER($F125),$F125&lt;=IF($Q125=MesCiclo,InicioCiclo,$Q125+MOD(2-WEEKDAY($Q125),7))+27),1,IF(N($U125)&gt;0,AVERAGEIFS($Z$5:$Z$1000,$S$5:$S$1000,ROW(),$T$5:$T$1000,"Sub"),$Z125)))</f>
        <v/>
      </c>
      <c r="AE125" s="63">
        <f>IF($T125&lt;&gt;"Macro","",IF(COUNTIFS($Q$5:$Q$1000,$Q125,$T$5:$T$1000,"Macro",$G$5:$G$1000,"&gt;0")=0,1/COUNTIFS($Q$5:$Q$1000,$Q125,$T$5:$T$1000,"Macro"),IF(AND(ISNUMBER($G125),N($G125)&gt;0),$G125,SUMIFS($G$5:$G$1000,$Q$5:$Q$1000,$Q125,$T$5:$T$1000,"Macro")/COUNTIFS($Q$5:$Q$1000,$Q125,$T$5:$T$1000,"Macro",$G$5:$G$1000,"&gt;0"))/(COUNTIFS($Q$5:$Q$1000,$Q125,$T$5:$T$1000,"Macro")*SUMIFS($G$5:$G$1000,$Q$5:$Q$1000,$Q125,$T$5:$T$1000,"Macro")/COUNTIFS($Q$5:$Q$1000,$Q125,$T$5:$T$1000,"Macro",$G$5:$G$1000,"&gt;0"))))</f>
        <v/>
      </c>
    </row>
    <row r="126">
      <c r="A126" s="55">
        <f>IF(NOT((COUNTA($B126:$K126)+COUNTA($O126))&gt;0),"",IF($T126="Macro",COUNTIFS($T$5:$T126,"Macro",$Q$5:$Q126,$Q126),IF(N($S126)=0,"?",COUNTIFS(INDEX($T$5:$T$1000,1):INDEX($T$5:$T$1000,$S126-4),"Macro",INDEX($Q$5:$Q$1000,1):INDEX($Q$5:$Q$1000,$S126-4),INDEX($Q$5:$Q$1000,$S126-4))&amp;"."&amp;COUNTIFS($S$5:$S126,$S126,$T$5:$T126,"Sub"))))</f>
        <v/>
      </c>
      <c r="B126" s="56" t="n"/>
      <c r="C126" s="57" t="n"/>
      <c r="D126" s="58" t="n"/>
      <c r="E126" s="58" t="n"/>
      <c r="F126" s="58" t="n"/>
      <c r="G126" s="59" t="n"/>
      <c r="H126" s="59" t="n"/>
      <c r="I126" s="59" t="n"/>
      <c r="J126" s="59" t="n"/>
      <c r="K126" s="59" t="n"/>
      <c r="L126" s="60">
        <f>IF(NOT((COUNTA($B126:$K126)+COUNTA($O126))&gt;0),"",IF(ISNUMBER($F126),1,IF(N($U126)&gt;0,AVERAGEIFS($V$5:$V$1000,$S$5:$S$1000,ROW(),$T$5:$T$1000,"Sub"),$V126)))</f>
        <v/>
      </c>
      <c r="M126" s="55">
        <f>IF($L126="","",IF($L126&gt;=1,"Completado",IF($L126&gt;0,"En curso","Pendiente")))</f>
        <v/>
      </c>
      <c r="N126" s="55">
        <f>IF(NOT((COUNTA($B126:$K126)+COUNTA($O126))&gt;0),"",IF(ISNUMBER($F126),IF(AND(ISNUMBER($E126),$F126&gt;$E126),"Cumplida con "&amp;($F126-$E126)&amp;IF($F126-$E126=1," día"," días")&amp;" de retraso","Cumplida"),IF(N($L126)&gt;=1,"Cumplida",IF(NOT(ISNUMBER($E126)),"Sin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plazo")))))))</f>
        <v/>
      </c>
      <c r="O126" s="57" t="n"/>
      <c r="P126" s="61">
        <f>IF(NOT((COUNTA($B126:$K126)+COUNTA($O126))&gt;0),"",IF((IF($C126="","Falta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",""))="","✔ OK","⚠ "&amp;LEFT(IF($C126="","Falta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",""),LEN(IF($C126="","Falta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",""))-3)))</f>
        <v/>
      </c>
      <c r="Q126" s="62">
        <f>IF(NOT((COUNTA($B126:$K126)+COUNTA($O126))&gt;0),"",IF(AND($T126="Sub",N($S126)&gt;0),IF(ISNUMBER(INDEX($D$5:$D$1000,$S126-4)),DATE(YEAR(INDEX($D$5:$D$1000,$S126-4)),MONTH(INDEX($D$5:$D$1000,$S126-4)),1),IF(ISNUMBER(INDEX($E$5:$E$1000,$S126-4)),DATE(YEAR(INDEX($E$5:$E$1000,$S126-4)),MONTH(INDEX($E$5:$E$1000,$S126-4)),1),MesCiclo)),IF(ISNUMBER($D126),DATE(YEAR($D126),MONTH($D126),1),IF(ISNUMBER($E126),DATE(YEAR($E126),MONTH($E126),1),MesCiclo))))</f>
        <v/>
      </c>
      <c r="R126" s="63">
        <f>IF(OR($Q126="",$Q126&lt;&gt;MesCiclo),"",COUNTIF($Q$5:$Q126,MesCiclo))</f>
        <v/>
      </c>
      <c r="S126" s="63">
        <f>IF($T126="","",IF($T126="Macro",ROW(),IFERROR(LOOKUP(2,1/($T$5:$T126="Macro"),ROW($T$5:$T126)),0)))</f>
        <v/>
      </c>
      <c r="T126" s="63">
        <f>IF(NOT((COUNTA($B126:$K126)+COUNTA($O126))&gt;0),"",IF($B126="Subactividad","Sub","Macro"))</f>
        <v/>
      </c>
      <c r="U126" s="63">
        <f>IF($T126="Macro",COUNTIFS($S$5:$S$1000,ROW(),$T$5:$T$1000,"Sub"),"")</f>
        <v/>
      </c>
      <c r="V126" s="63">
        <f>IF($T126="","",IF(ISNUMBER($F126),1,IFERROR(LOOKUP(2,1/($H126:$K126&lt;&gt;""),$H126:$K126),0)))</f>
        <v/>
      </c>
      <c r="W126" s="63">
        <f>IF($T126="","",IF(AND(ISNUMBER($F126),$F126&lt;=IF($Q126=MesCiclo,InicioCiclo,$Q126+MOD(2-WEEKDAY($Q126),7))+6),1,IF(ISNUMBER($H126),$H126,0)))</f>
        <v/>
      </c>
      <c r="X126" s="63">
        <f>IF($T126="","",IF(AND(ISNUMBER($F126),$F126&lt;=IF($Q126=MesCiclo,InicioCiclo,$Q126+MOD(2-WEEKDAY($Q126),7))+13),1,IF(ISNUMBER($I126),$I126,$W126)))</f>
        <v/>
      </c>
      <c r="Y126" s="63">
        <f>IF($T126="","",IF(AND(ISNUMBER($F126),$F126&lt;=IF($Q126=MesCiclo,InicioCiclo,$Q126+MOD(2-WEEKDAY($Q126),7))+20),1,IF(ISNUMBER($J126),$J126,$X126)))</f>
        <v/>
      </c>
      <c r="Z126" s="63">
        <f>IF($T126="","",IF(AND(ISNUMBER($F126),$F126&lt;=IF($Q126=MesCiclo,InicioCiclo,$Q126+MOD(2-WEEKDAY($Q126),7))+27),1,IF(ISNUMBER($K126),$K126,$Y126)))</f>
        <v/>
      </c>
      <c r="AA126" s="63">
        <f>IF($T126="","",IF(AND(ISNUMBER($F126),$F126&lt;=IF($Q126=MesCiclo,InicioCiclo,$Q126+MOD(2-WEEKDAY($Q126),7))+6),1,IF(N($U126)&gt;0,AVERAGEIFS($W$5:$W$1000,$S$5:$S$1000,ROW(),$T$5:$T$1000,"Sub"),$W126)))</f>
        <v/>
      </c>
      <c r="AB126" s="63">
        <f>IF($T126="","",IF(AND(ISNUMBER($F126),$F126&lt;=IF($Q126=MesCiclo,InicioCiclo,$Q126+MOD(2-WEEKDAY($Q126),7))+13),1,IF(N($U126)&gt;0,AVERAGEIFS($X$5:$X$1000,$S$5:$S$1000,ROW(),$T$5:$T$1000,"Sub"),$X126)))</f>
        <v/>
      </c>
      <c r="AC126" s="63">
        <f>IF($T126="","",IF(AND(ISNUMBER($F126),$F126&lt;=IF($Q126=MesCiclo,InicioCiclo,$Q126+MOD(2-WEEKDAY($Q126),7))+20),1,IF(N($U126)&gt;0,AVERAGEIFS($Y$5:$Y$1000,$S$5:$S$1000,ROW(),$T$5:$T$1000,"Sub"),$Y126)))</f>
        <v/>
      </c>
      <c r="AD126" s="63">
        <f>IF($T126="","",IF(AND(ISNUMBER($F126),$F126&lt;=IF($Q126=MesCiclo,InicioCiclo,$Q126+MOD(2-WEEKDAY($Q126),7))+27),1,IF(N($U126)&gt;0,AVERAGEIFS($Z$5:$Z$1000,$S$5:$S$1000,ROW(),$T$5:$T$1000,"Sub"),$Z126)))</f>
        <v/>
      </c>
      <c r="AE126" s="63">
        <f>IF($T126&lt;&gt;"Macro","",IF(COUNTIFS($Q$5:$Q$1000,$Q126,$T$5:$T$1000,"Macro",$G$5:$G$1000,"&gt;0")=0,1/COUNTIFS($Q$5:$Q$1000,$Q126,$T$5:$T$1000,"Macro"),IF(AND(ISNUMBER($G126),N($G126)&gt;0),$G126,SUMIFS($G$5:$G$1000,$Q$5:$Q$1000,$Q126,$T$5:$T$1000,"Macro")/COUNTIFS($Q$5:$Q$1000,$Q126,$T$5:$T$1000,"Macro",$G$5:$G$1000,"&gt;0"))/(COUNTIFS($Q$5:$Q$1000,$Q126,$T$5:$T$1000,"Macro")*SUMIFS($G$5:$G$1000,$Q$5:$Q$1000,$Q126,$T$5:$T$1000,"Macro")/COUNTIFS($Q$5:$Q$1000,$Q126,$T$5:$T$1000,"Macro",$G$5:$G$1000,"&gt;0"))))</f>
        <v/>
      </c>
    </row>
    <row r="127">
      <c r="A127" s="55">
        <f>IF(NOT((COUNTA($B127:$K127)+COUNTA($O127))&gt;0),"",IF($T127="Macro",COUNTIFS($T$5:$T127,"Macro",$Q$5:$Q127,$Q127),IF(N($S127)=0,"?",COUNTIFS(INDEX($T$5:$T$1000,1):INDEX($T$5:$T$1000,$S127-4),"Macro",INDEX($Q$5:$Q$1000,1):INDEX($Q$5:$Q$1000,$S127-4),INDEX($Q$5:$Q$1000,$S127-4))&amp;"."&amp;COUNTIFS($S$5:$S127,$S127,$T$5:$T127,"Sub"))))</f>
        <v/>
      </c>
      <c r="B127" s="56" t="n"/>
      <c r="C127" s="57" t="n"/>
      <c r="D127" s="58" t="n"/>
      <c r="E127" s="58" t="n"/>
      <c r="F127" s="58" t="n"/>
      <c r="G127" s="59" t="n"/>
      <c r="H127" s="59" t="n"/>
      <c r="I127" s="59" t="n"/>
      <c r="J127" s="59" t="n"/>
      <c r="K127" s="59" t="n"/>
      <c r="L127" s="60">
        <f>IF(NOT((COUNTA($B127:$K127)+COUNTA($O127))&gt;0),"",IF(ISNUMBER($F127),1,IF(N($U127)&gt;0,AVERAGEIFS($V$5:$V$1000,$S$5:$S$1000,ROW(),$T$5:$T$1000,"Sub"),$V127)))</f>
        <v/>
      </c>
      <c r="M127" s="55">
        <f>IF($L127="","",IF($L127&gt;=1,"Completado",IF($L127&gt;0,"En curso","Pendiente")))</f>
        <v/>
      </c>
      <c r="N127" s="55">
        <f>IF(NOT((COUNTA($B127:$K127)+COUNTA($O127))&gt;0),"",IF(ISNUMBER($F127),IF(AND(ISNUMBER($E127),$F127&gt;$E127),"Cumplida con "&amp;($F127-$E127)&amp;IF($F127-$E127=1," día"," días")&amp;" de retraso","Cumplida"),IF(N($L127)&gt;=1,"Cumplida",IF(NOT(ISNUMBER($E127)),"Sin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plazo")))))))</f>
        <v/>
      </c>
      <c r="O127" s="57" t="n"/>
      <c r="P127" s="61">
        <f>IF(NOT((COUNTA($B127:$K127)+COUNTA($O127))&gt;0),"",IF((IF($C127="","Falta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",""))="","✔ OK","⚠ "&amp;LEFT(IF($C127="","Falta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",""),LEN(IF($C127="","Falta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",""))-3)))</f>
        <v/>
      </c>
      <c r="Q127" s="62">
        <f>IF(NOT((COUNTA($B127:$K127)+COUNTA($O127))&gt;0),"",IF(AND($T127="Sub",N($S127)&gt;0),IF(ISNUMBER(INDEX($D$5:$D$1000,$S127-4)),DATE(YEAR(INDEX($D$5:$D$1000,$S127-4)),MONTH(INDEX($D$5:$D$1000,$S127-4)),1),IF(ISNUMBER(INDEX($E$5:$E$1000,$S127-4)),DATE(YEAR(INDEX($E$5:$E$1000,$S127-4)),MONTH(INDEX($E$5:$E$1000,$S127-4)),1),MesCiclo)),IF(ISNUMBER($D127),DATE(YEAR($D127),MONTH($D127),1),IF(ISNUMBER($E127),DATE(YEAR($E127),MONTH($E127),1),MesCiclo))))</f>
        <v/>
      </c>
      <c r="R127" s="63">
        <f>IF(OR($Q127="",$Q127&lt;&gt;MesCiclo),"",COUNTIF($Q$5:$Q127,MesCiclo))</f>
        <v/>
      </c>
      <c r="S127" s="63">
        <f>IF($T127="","",IF($T127="Macro",ROW(),IFERROR(LOOKUP(2,1/($T$5:$T127="Macro"),ROW($T$5:$T127)),0)))</f>
        <v/>
      </c>
      <c r="T127" s="63">
        <f>IF(NOT((COUNTA($B127:$K127)+COUNTA($O127))&gt;0),"",IF($B127="Subactividad","Sub","Macro"))</f>
        <v/>
      </c>
      <c r="U127" s="63">
        <f>IF($T127="Macro",COUNTIFS($S$5:$S$1000,ROW(),$T$5:$T$1000,"Sub"),"")</f>
        <v/>
      </c>
      <c r="V127" s="63">
        <f>IF($T127="","",IF(ISNUMBER($F127),1,IFERROR(LOOKUP(2,1/($H127:$K127&lt;&gt;""),$H127:$K127),0)))</f>
        <v/>
      </c>
      <c r="W127" s="63">
        <f>IF($T127="","",IF(AND(ISNUMBER($F127),$F127&lt;=IF($Q127=MesCiclo,InicioCiclo,$Q127+MOD(2-WEEKDAY($Q127),7))+6),1,IF(ISNUMBER($H127),$H127,0)))</f>
        <v/>
      </c>
      <c r="X127" s="63">
        <f>IF($T127="","",IF(AND(ISNUMBER($F127),$F127&lt;=IF($Q127=MesCiclo,InicioCiclo,$Q127+MOD(2-WEEKDAY($Q127),7))+13),1,IF(ISNUMBER($I127),$I127,$W127)))</f>
        <v/>
      </c>
      <c r="Y127" s="63">
        <f>IF($T127="","",IF(AND(ISNUMBER($F127),$F127&lt;=IF($Q127=MesCiclo,InicioCiclo,$Q127+MOD(2-WEEKDAY($Q127),7))+20),1,IF(ISNUMBER($J127),$J127,$X127)))</f>
        <v/>
      </c>
      <c r="Z127" s="63">
        <f>IF($T127="","",IF(AND(ISNUMBER($F127),$F127&lt;=IF($Q127=MesCiclo,InicioCiclo,$Q127+MOD(2-WEEKDAY($Q127),7))+27),1,IF(ISNUMBER($K127),$K127,$Y127)))</f>
        <v/>
      </c>
      <c r="AA127" s="63">
        <f>IF($T127="","",IF(AND(ISNUMBER($F127),$F127&lt;=IF($Q127=MesCiclo,InicioCiclo,$Q127+MOD(2-WEEKDAY($Q127),7))+6),1,IF(N($U127)&gt;0,AVERAGEIFS($W$5:$W$1000,$S$5:$S$1000,ROW(),$T$5:$T$1000,"Sub"),$W127)))</f>
        <v/>
      </c>
      <c r="AB127" s="63">
        <f>IF($T127="","",IF(AND(ISNUMBER($F127),$F127&lt;=IF($Q127=MesCiclo,InicioCiclo,$Q127+MOD(2-WEEKDAY($Q127),7))+13),1,IF(N($U127)&gt;0,AVERAGEIFS($X$5:$X$1000,$S$5:$S$1000,ROW(),$T$5:$T$1000,"Sub"),$X127)))</f>
        <v/>
      </c>
      <c r="AC127" s="63">
        <f>IF($T127="","",IF(AND(ISNUMBER($F127),$F127&lt;=IF($Q127=MesCiclo,InicioCiclo,$Q127+MOD(2-WEEKDAY($Q127),7))+20),1,IF(N($U127)&gt;0,AVERAGEIFS($Y$5:$Y$1000,$S$5:$S$1000,ROW(),$T$5:$T$1000,"Sub"),$Y127)))</f>
        <v/>
      </c>
      <c r="AD127" s="63">
        <f>IF($T127="","",IF(AND(ISNUMBER($F127),$F127&lt;=IF($Q127=MesCiclo,InicioCiclo,$Q127+MOD(2-WEEKDAY($Q127),7))+27),1,IF(N($U127)&gt;0,AVERAGEIFS($Z$5:$Z$1000,$S$5:$S$1000,ROW(),$T$5:$T$1000,"Sub"),$Z127)))</f>
        <v/>
      </c>
      <c r="AE127" s="63">
        <f>IF($T127&lt;&gt;"Macro","",IF(COUNTIFS($Q$5:$Q$1000,$Q127,$T$5:$T$1000,"Macro",$G$5:$G$1000,"&gt;0")=0,1/COUNTIFS($Q$5:$Q$1000,$Q127,$T$5:$T$1000,"Macro"),IF(AND(ISNUMBER($G127),N($G127)&gt;0),$G127,SUMIFS($G$5:$G$1000,$Q$5:$Q$1000,$Q127,$T$5:$T$1000,"Macro")/COUNTIFS($Q$5:$Q$1000,$Q127,$T$5:$T$1000,"Macro",$G$5:$G$1000,"&gt;0"))/(COUNTIFS($Q$5:$Q$1000,$Q127,$T$5:$T$1000,"Macro")*SUMIFS($G$5:$G$1000,$Q$5:$Q$1000,$Q127,$T$5:$T$1000,"Macro")/COUNTIFS($Q$5:$Q$1000,$Q127,$T$5:$T$1000,"Macro",$G$5:$G$1000,"&gt;0"))))</f>
        <v/>
      </c>
    </row>
    <row r="128">
      <c r="A128" s="55">
        <f>IF(NOT((COUNTA($B128:$K128)+COUNTA($O128))&gt;0),"",IF($T128="Macro",COUNTIFS($T$5:$T128,"Macro",$Q$5:$Q128,$Q128),IF(N($S128)=0,"?",COUNTIFS(INDEX($T$5:$T$1000,1):INDEX($T$5:$T$1000,$S128-4),"Macro",INDEX($Q$5:$Q$1000,1):INDEX($Q$5:$Q$1000,$S128-4),INDEX($Q$5:$Q$1000,$S128-4))&amp;"."&amp;COUNTIFS($S$5:$S128,$S128,$T$5:$T128,"Sub"))))</f>
        <v/>
      </c>
      <c r="B128" s="56" t="n"/>
      <c r="C128" s="57" t="n"/>
      <c r="D128" s="58" t="n"/>
      <c r="E128" s="58" t="n"/>
      <c r="F128" s="58" t="n"/>
      <c r="G128" s="59" t="n"/>
      <c r="H128" s="59" t="n"/>
      <c r="I128" s="59" t="n"/>
      <c r="J128" s="59" t="n"/>
      <c r="K128" s="59" t="n"/>
      <c r="L128" s="60">
        <f>IF(NOT((COUNTA($B128:$K128)+COUNTA($O128))&gt;0),"",IF(ISNUMBER($F128),1,IF(N($U128)&gt;0,AVERAGEIFS($V$5:$V$1000,$S$5:$S$1000,ROW(),$T$5:$T$1000,"Sub"),$V128)))</f>
        <v/>
      </c>
      <c r="M128" s="55">
        <f>IF($L128="","",IF($L128&gt;=1,"Completado",IF($L128&gt;0,"En curso","Pendiente")))</f>
        <v/>
      </c>
      <c r="N128" s="55">
        <f>IF(NOT((COUNTA($B128:$K128)+COUNTA($O128))&gt;0),"",IF(ISNUMBER($F128),IF(AND(ISNUMBER($E128),$F128&gt;$E128),"Cumplida con "&amp;($F128-$E128)&amp;IF($F128-$E128=1," día"," días")&amp;" de retraso","Cumplida"),IF(N($L128)&gt;=1,"Cumplida",IF(NOT(ISNUMBER($E128)),"Sin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plazo")))))))</f>
        <v/>
      </c>
      <c r="O128" s="57" t="n"/>
      <c r="P128" s="61">
        <f>IF(NOT((COUNTA($B128:$K128)+COUNTA($O128))&gt;0),"",IF((IF($C128="","Falta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",""))="","✔ OK","⚠ "&amp;LEFT(IF($C128="","Falta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",""),LEN(IF($C128="","Falta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",""))-3)))</f>
        <v/>
      </c>
      <c r="Q128" s="62">
        <f>IF(NOT((COUNTA($B128:$K128)+COUNTA($O128))&gt;0),"",IF(AND($T128="Sub",N($S128)&gt;0),IF(ISNUMBER(INDEX($D$5:$D$1000,$S128-4)),DATE(YEAR(INDEX($D$5:$D$1000,$S128-4)),MONTH(INDEX($D$5:$D$1000,$S128-4)),1),IF(ISNUMBER(INDEX($E$5:$E$1000,$S128-4)),DATE(YEAR(INDEX($E$5:$E$1000,$S128-4)),MONTH(INDEX($E$5:$E$1000,$S128-4)),1),MesCiclo)),IF(ISNUMBER($D128),DATE(YEAR($D128),MONTH($D128),1),IF(ISNUMBER($E128),DATE(YEAR($E128),MONTH($E128),1),MesCiclo))))</f>
        <v/>
      </c>
      <c r="R128" s="63">
        <f>IF(OR($Q128="",$Q128&lt;&gt;MesCiclo),"",COUNTIF($Q$5:$Q128,MesCiclo))</f>
        <v/>
      </c>
      <c r="S128" s="63">
        <f>IF($T128="","",IF($T128="Macro",ROW(),IFERROR(LOOKUP(2,1/($T$5:$T128="Macro"),ROW($T$5:$T128)),0)))</f>
        <v/>
      </c>
      <c r="T128" s="63">
        <f>IF(NOT((COUNTA($B128:$K128)+COUNTA($O128))&gt;0),"",IF($B128="Subactividad","Sub","Macro"))</f>
        <v/>
      </c>
      <c r="U128" s="63">
        <f>IF($T128="Macro",COUNTIFS($S$5:$S$1000,ROW(),$T$5:$T$1000,"Sub"),"")</f>
        <v/>
      </c>
      <c r="V128" s="63">
        <f>IF($T128="","",IF(ISNUMBER($F128),1,IFERROR(LOOKUP(2,1/($H128:$K128&lt;&gt;""),$H128:$K128),0)))</f>
        <v/>
      </c>
      <c r="W128" s="63">
        <f>IF($T128="","",IF(AND(ISNUMBER($F128),$F128&lt;=IF($Q128=MesCiclo,InicioCiclo,$Q128+MOD(2-WEEKDAY($Q128),7))+6),1,IF(ISNUMBER($H128),$H128,0)))</f>
        <v/>
      </c>
      <c r="X128" s="63">
        <f>IF($T128="","",IF(AND(ISNUMBER($F128),$F128&lt;=IF($Q128=MesCiclo,InicioCiclo,$Q128+MOD(2-WEEKDAY($Q128),7))+13),1,IF(ISNUMBER($I128),$I128,$W128)))</f>
        <v/>
      </c>
      <c r="Y128" s="63">
        <f>IF($T128="","",IF(AND(ISNUMBER($F128),$F128&lt;=IF($Q128=MesCiclo,InicioCiclo,$Q128+MOD(2-WEEKDAY($Q128),7))+20),1,IF(ISNUMBER($J128),$J128,$X128)))</f>
        <v/>
      </c>
      <c r="Z128" s="63">
        <f>IF($T128="","",IF(AND(ISNUMBER($F128),$F128&lt;=IF($Q128=MesCiclo,InicioCiclo,$Q128+MOD(2-WEEKDAY($Q128),7))+27),1,IF(ISNUMBER($K128),$K128,$Y128)))</f>
        <v/>
      </c>
      <c r="AA128" s="63">
        <f>IF($T128="","",IF(AND(ISNUMBER($F128),$F128&lt;=IF($Q128=MesCiclo,InicioCiclo,$Q128+MOD(2-WEEKDAY($Q128),7))+6),1,IF(N($U128)&gt;0,AVERAGEIFS($W$5:$W$1000,$S$5:$S$1000,ROW(),$T$5:$T$1000,"Sub"),$W128)))</f>
        <v/>
      </c>
      <c r="AB128" s="63">
        <f>IF($T128="","",IF(AND(ISNUMBER($F128),$F128&lt;=IF($Q128=MesCiclo,InicioCiclo,$Q128+MOD(2-WEEKDAY($Q128),7))+13),1,IF(N($U128)&gt;0,AVERAGEIFS($X$5:$X$1000,$S$5:$S$1000,ROW(),$T$5:$T$1000,"Sub"),$X128)))</f>
        <v/>
      </c>
      <c r="AC128" s="63">
        <f>IF($T128="","",IF(AND(ISNUMBER($F128),$F128&lt;=IF($Q128=MesCiclo,InicioCiclo,$Q128+MOD(2-WEEKDAY($Q128),7))+20),1,IF(N($U128)&gt;0,AVERAGEIFS($Y$5:$Y$1000,$S$5:$S$1000,ROW(),$T$5:$T$1000,"Sub"),$Y128)))</f>
        <v/>
      </c>
      <c r="AD128" s="63">
        <f>IF($T128="","",IF(AND(ISNUMBER($F128),$F128&lt;=IF($Q128=MesCiclo,InicioCiclo,$Q128+MOD(2-WEEKDAY($Q128),7))+27),1,IF(N($U128)&gt;0,AVERAGEIFS($Z$5:$Z$1000,$S$5:$S$1000,ROW(),$T$5:$T$1000,"Sub"),$Z128)))</f>
        <v/>
      </c>
      <c r="AE128" s="63">
        <f>IF($T128&lt;&gt;"Macro","",IF(COUNTIFS($Q$5:$Q$1000,$Q128,$T$5:$T$1000,"Macro",$G$5:$G$1000,"&gt;0")=0,1/COUNTIFS($Q$5:$Q$1000,$Q128,$T$5:$T$1000,"Macro"),IF(AND(ISNUMBER($G128),N($G128)&gt;0),$G128,SUMIFS($G$5:$G$1000,$Q$5:$Q$1000,$Q128,$T$5:$T$1000,"Macro")/COUNTIFS($Q$5:$Q$1000,$Q128,$T$5:$T$1000,"Macro",$G$5:$G$1000,"&gt;0"))/(COUNTIFS($Q$5:$Q$1000,$Q128,$T$5:$T$1000,"Macro")*SUMIFS($G$5:$G$1000,$Q$5:$Q$1000,$Q128,$T$5:$T$1000,"Macro")/COUNTIFS($Q$5:$Q$1000,$Q128,$T$5:$T$1000,"Macro",$G$5:$G$1000,"&gt;0"))))</f>
        <v/>
      </c>
    </row>
    <row r="129">
      <c r="A129" s="55">
        <f>IF(NOT((COUNTA($B129:$K129)+COUNTA($O129))&gt;0),"",IF($T129="Macro",COUNTIFS($T$5:$T129,"Macro",$Q$5:$Q129,$Q129),IF(N($S129)=0,"?",COUNTIFS(INDEX($T$5:$T$1000,1):INDEX($T$5:$T$1000,$S129-4),"Macro",INDEX($Q$5:$Q$1000,1):INDEX($Q$5:$Q$1000,$S129-4),INDEX($Q$5:$Q$1000,$S129-4))&amp;"."&amp;COUNTIFS($S$5:$S129,$S129,$T$5:$T129,"Sub"))))</f>
        <v/>
      </c>
      <c r="B129" s="56" t="n"/>
      <c r="C129" s="57" t="n"/>
      <c r="D129" s="58" t="n"/>
      <c r="E129" s="58" t="n"/>
      <c r="F129" s="58" t="n"/>
      <c r="G129" s="59" t="n"/>
      <c r="H129" s="59" t="n"/>
      <c r="I129" s="59" t="n"/>
      <c r="J129" s="59" t="n"/>
      <c r="K129" s="59" t="n"/>
      <c r="L129" s="60">
        <f>IF(NOT((COUNTA($B129:$K129)+COUNTA($O129))&gt;0),"",IF(ISNUMBER($F129),1,IF(N($U129)&gt;0,AVERAGEIFS($V$5:$V$1000,$S$5:$S$1000,ROW(),$T$5:$T$1000,"Sub"),$V129)))</f>
        <v/>
      </c>
      <c r="M129" s="55">
        <f>IF($L129="","",IF($L129&gt;=1,"Completado",IF($L129&gt;0,"En curso","Pendiente")))</f>
        <v/>
      </c>
      <c r="N129" s="55">
        <f>IF(NOT((COUNTA($B129:$K129)+COUNTA($O129))&gt;0),"",IF(ISNUMBER($F129),IF(AND(ISNUMBER($E129),$F129&gt;$E129),"Cumplida con "&amp;($F129-$E129)&amp;IF($F129-$E129=1," día"," días")&amp;" de retraso","Cumplida"),IF(N($L129)&gt;=1,"Cumplida",IF(NOT(ISNUMBER($E129)),"Sin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plazo")))))))</f>
        <v/>
      </c>
      <c r="O129" s="57" t="n"/>
      <c r="P129" s="61">
        <f>IF(NOT((COUNTA($B129:$K129)+COUNTA($O129))&gt;0),"",IF((IF($C129="","Falta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",""))="","✔ OK","⚠ "&amp;LEFT(IF($C129="","Falta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",""),LEN(IF($C129="","Falta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",""))-3)))</f>
        <v/>
      </c>
      <c r="Q129" s="62">
        <f>IF(NOT((COUNTA($B129:$K129)+COUNTA($O129))&gt;0),"",IF(AND($T129="Sub",N($S129)&gt;0),IF(ISNUMBER(INDEX($D$5:$D$1000,$S129-4)),DATE(YEAR(INDEX($D$5:$D$1000,$S129-4)),MONTH(INDEX($D$5:$D$1000,$S129-4)),1),IF(ISNUMBER(INDEX($E$5:$E$1000,$S129-4)),DATE(YEAR(INDEX($E$5:$E$1000,$S129-4)),MONTH(INDEX($E$5:$E$1000,$S129-4)),1),MesCiclo)),IF(ISNUMBER($D129),DATE(YEAR($D129),MONTH($D129),1),IF(ISNUMBER($E129),DATE(YEAR($E129),MONTH($E129),1),MesCiclo))))</f>
        <v/>
      </c>
      <c r="R129" s="63">
        <f>IF(OR($Q129="",$Q129&lt;&gt;MesCiclo),"",COUNTIF($Q$5:$Q129,MesCiclo))</f>
        <v/>
      </c>
      <c r="S129" s="63">
        <f>IF($T129="","",IF($T129="Macro",ROW(),IFERROR(LOOKUP(2,1/($T$5:$T129="Macro"),ROW($T$5:$T129)),0)))</f>
        <v/>
      </c>
      <c r="T129" s="63">
        <f>IF(NOT((COUNTA($B129:$K129)+COUNTA($O129))&gt;0),"",IF($B129="Subactividad","Sub","Macro"))</f>
        <v/>
      </c>
      <c r="U129" s="63">
        <f>IF($T129="Macro",COUNTIFS($S$5:$S$1000,ROW(),$T$5:$T$1000,"Sub"),"")</f>
        <v/>
      </c>
      <c r="V129" s="63">
        <f>IF($T129="","",IF(ISNUMBER($F129),1,IFERROR(LOOKUP(2,1/($H129:$K129&lt;&gt;""),$H129:$K129),0)))</f>
        <v/>
      </c>
      <c r="W129" s="63">
        <f>IF($T129="","",IF(AND(ISNUMBER($F129),$F129&lt;=IF($Q129=MesCiclo,InicioCiclo,$Q129+MOD(2-WEEKDAY($Q129),7))+6),1,IF(ISNUMBER($H129),$H129,0)))</f>
        <v/>
      </c>
      <c r="X129" s="63">
        <f>IF($T129="","",IF(AND(ISNUMBER($F129),$F129&lt;=IF($Q129=MesCiclo,InicioCiclo,$Q129+MOD(2-WEEKDAY($Q129),7))+13),1,IF(ISNUMBER($I129),$I129,$W129)))</f>
        <v/>
      </c>
      <c r="Y129" s="63">
        <f>IF($T129="","",IF(AND(ISNUMBER($F129),$F129&lt;=IF($Q129=MesCiclo,InicioCiclo,$Q129+MOD(2-WEEKDAY($Q129),7))+20),1,IF(ISNUMBER($J129),$J129,$X129)))</f>
        <v/>
      </c>
      <c r="Z129" s="63">
        <f>IF($T129="","",IF(AND(ISNUMBER($F129),$F129&lt;=IF($Q129=MesCiclo,InicioCiclo,$Q129+MOD(2-WEEKDAY($Q129),7))+27),1,IF(ISNUMBER($K129),$K129,$Y129)))</f>
        <v/>
      </c>
      <c r="AA129" s="63">
        <f>IF($T129="","",IF(AND(ISNUMBER($F129),$F129&lt;=IF($Q129=MesCiclo,InicioCiclo,$Q129+MOD(2-WEEKDAY($Q129),7))+6),1,IF(N($U129)&gt;0,AVERAGEIFS($W$5:$W$1000,$S$5:$S$1000,ROW(),$T$5:$T$1000,"Sub"),$W129)))</f>
        <v/>
      </c>
      <c r="AB129" s="63">
        <f>IF($T129="","",IF(AND(ISNUMBER($F129),$F129&lt;=IF($Q129=MesCiclo,InicioCiclo,$Q129+MOD(2-WEEKDAY($Q129),7))+13),1,IF(N($U129)&gt;0,AVERAGEIFS($X$5:$X$1000,$S$5:$S$1000,ROW(),$T$5:$T$1000,"Sub"),$X129)))</f>
        <v/>
      </c>
      <c r="AC129" s="63">
        <f>IF($T129="","",IF(AND(ISNUMBER($F129),$F129&lt;=IF($Q129=MesCiclo,InicioCiclo,$Q129+MOD(2-WEEKDAY($Q129),7))+20),1,IF(N($U129)&gt;0,AVERAGEIFS($Y$5:$Y$1000,$S$5:$S$1000,ROW(),$T$5:$T$1000,"Sub"),$Y129)))</f>
        <v/>
      </c>
      <c r="AD129" s="63">
        <f>IF($T129="","",IF(AND(ISNUMBER($F129),$F129&lt;=IF($Q129=MesCiclo,InicioCiclo,$Q129+MOD(2-WEEKDAY($Q129),7))+27),1,IF(N($U129)&gt;0,AVERAGEIFS($Z$5:$Z$1000,$S$5:$S$1000,ROW(),$T$5:$T$1000,"Sub"),$Z129)))</f>
        <v/>
      </c>
      <c r="AE129" s="63">
        <f>IF($T129&lt;&gt;"Macro","",IF(COUNTIFS($Q$5:$Q$1000,$Q129,$T$5:$T$1000,"Macro",$G$5:$G$1000,"&gt;0")=0,1/COUNTIFS($Q$5:$Q$1000,$Q129,$T$5:$T$1000,"Macro"),IF(AND(ISNUMBER($G129),N($G129)&gt;0),$G129,SUMIFS($G$5:$G$1000,$Q$5:$Q$1000,$Q129,$T$5:$T$1000,"Macro")/COUNTIFS($Q$5:$Q$1000,$Q129,$T$5:$T$1000,"Macro",$G$5:$G$1000,"&gt;0"))/(COUNTIFS($Q$5:$Q$1000,$Q129,$T$5:$T$1000,"Macro")*SUMIFS($G$5:$G$1000,$Q$5:$Q$1000,$Q129,$T$5:$T$1000,"Macro")/COUNTIFS($Q$5:$Q$1000,$Q129,$T$5:$T$1000,"Macro",$G$5:$G$1000,"&gt;0"))))</f>
        <v/>
      </c>
    </row>
    <row r="130">
      <c r="A130" s="55">
        <f>IF(NOT((COUNTA($B130:$K130)+COUNTA($O130))&gt;0),"",IF($T130="Macro",COUNTIFS($T$5:$T130,"Macro",$Q$5:$Q130,$Q130),IF(N($S130)=0,"?",COUNTIFS(INDEX($T$5:$T$1000,1):INDEX($T$5:$T$1000,$S130-4),"Macro",INDEX($Q$5:$Q$1000,1):INDEX($Q$5:$Q$1000,$S130-4),INDEX($Q$5:$Q$1000,$S130-4))&amp;"."&amp;COUNTIFS($S$5:$S130,$S130,$T$5:$T130,"Sub"))))</f>
        <v/>
      </c>
      <c r="B130" s="56" t="n"/>
      <c r="C130" s="57" t="n"/>
      <c r="D130" s="58" t="n"/>
      <c r="E130" s="58" t="n"/>
      <c r="F130" s="58" t="n"/>
      <c r="G130" s="59" t="n"/>
      <c r="H130" s="59" t="n"/>
      <c r="I130" s="59" t="n"/>
      <c r="J130" s="59" t="n"/>
      <c r="K130" s="59" t="n"/>
      <c r="L130" s="60">
        <f>IF(NOT((COUNTA($B130:$K130)+COUNTA($O130))&gt;0),"",IF(ISNUMBER($F130),1,IF(N($U130)&gt;0,AVERAGEIFS($V$5:$V$1000,$S$5:$S$1000,ROW(),$T$5:$T$1000,"Sub"),$V130)))</f>
        <v/>
      </c>
      <c r="M130" s="55">
        <f>IF($L130="","",IF($L130&gt;=1,"Completado",IF($L130&gt;0,"En curso","Pendiente")))</f>
        <v/>
      </c>
      <c r="N130" s="55">
        <f>IF(NOT((COUNTA($B130:$K130)+COUNTA($O130))&gt;0),"",IF(ISNUMBER($F130),IF(AND(ISNUMBER($E130),$F130&gt;$E130),"Cumplida con "&amp;($F130-$E130)&amp;IF($F130-$E130=1," día"," días")&amp;" de retraso","Cumplida"),IF(N($L130)&gt;=1,"Cumplida",IF(NOT(ISNUMBER($E130)),"Sin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plazo")))))))</f>
        <v/>
      </c>
      <c r="O130" s="57" t="n"/>
      <c r="P130" s="61">
        <f>IF(NOT((COUNTA($B130:$K130)+COUNTA($O130))&gt;0),"",IF((IF($C130="","Falta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",""))="","✔ OK","⚠ "&amp;LEFT(IF($C130="","Falta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",""),LEN(IF($C130="","Falta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",""))-3)))</f>
        <v/>
      </c>
      <c r="Q130" s="62">
        <f>IF(NOT((COUNTA($B130:$K130)+COUNTA($O130))&gt;0),"",IF(AND($T130="Sub",N($S130)&gt;0),IF(ISNUMBER(INDEX($D$5:$D$1000,$S130-4)),DATE(YEAR(INDEX($D$5:$D$1000,$S130-4)),MONTH(INDEX($D$5:$D$1000,$S130-4)),1),IF(ISNUMBER(INDEX($E$5:$E$1000,$S130-4)),DATE(YEAR(INDEX($E$5:$E$1000,$S130-4)),MONTH(INDEX($E$5:$E$1000,$S130-4)),1),MesCiclo)),IF(ISNUMBER($D130),DATE(YEAR($D130),MONTH($D130),1),IF(ISNUMBER($E130),DATE(YEAR($E130),MONTH($E130),1),MesCiclo))))</f>
        <v/>
      </c>
      <c r="R130" s="63">
        <f>IF(OR($Q130="",$Q130&lt;&gt;MesCiclo),"",COUNTIF($Q$5:$Q130,MesCiclo))</f>
        <v/>
      </c>
      <c r="S130" s="63">
        <f>IF($T130="","",IF($T130="Macro",ROW(),IFERROR(LOOKUP(2,1/($T$5:$T130="Macro"),ROW($T$5:$T130)),0)))</f>
        <v/>
      </c>
      <c r="T130" s="63">
        <f>IF(NOT((COUNTA($B130:$K130)+COUNTA($O130))&gt;0),"",IF($B130="Subactividad","Sub","Macro"))</f>
        <v/>
      </c>
      <c r="U130" s="63">
        <f>IF($T130="Macro",COUNTIFS($S$5:$S$1000,ROW(),$T$5:$T$1000,"Sub"),"")</f>
        <v/>
      </c>
      <c r="V130" s="63">
        <f>IF($T130="","",IF(ISNUMBER($F130),1,IFERROR(LOOKUP(2,1/($H130:$K130&lt;&gt;""),$H130:$K130),0)))</f>
        <v/>
      </c>
      <c r="W130" s="63">
        <f>IF($T130="","",IF(AND(ISNUMBER($F130),$F130&lt;=IF($Q130=MesCiclo,InicioCiclo,$Q130+MOD(2-WEEKDAY($Q130),7))+6),1,IF(ISNUMBER($H130),$H130,0)))</f>
        <v/>
      </c>
      <c r="X130" s="63">
        <f>IF($T130="","",IF(AND(ISNUMBER($F130),$F130&lt;=IF($Q130=MesCiclo,InicioCiclo,$Q130+MOD(2-WEEKDAY($Q130),7))+13),1,IF(ISNUMBER($I130),$I130,$W130)))</f>
        <v/>
      </c>
      <c r="Y130" s="63">
        <f>IF($T130="","",IF(AND(ISNUMBER($F130),$F130&lt;=IF($Q130=MesCiclo,InicioCiclo,$Q130+MOD(2-WEEKDAY($Q130),7))+20),1,IF(ISNUMBER($J130),$J130,$X130)))</f>
        <v/>
      </c>
      <c r="Z130" s="63">
        <f>IF($T130="","",IF(AND(ISNUMBER($F130),$F130&lt;=IF($Q130=MesCiclo,InicioCiclo,$Q130+MOD(2-WEEKDAY($Q130),7))+27),1,IF(ISNUMBER($K130),$K130,$Y130)))</f>
        <v/>
      </c>
      <c r="AA130" s="63">
        <f>IF($T130="","",IF(AND(ISNUMBER($F130),$F130&lt;=IF($Q130=MesCiclo,InicioCiclo,$Q130+MOD(2-WEEKDAY($Q130),7))+6),1,IF(N($U130)&gt;0,AVERAGEIFS($W$5:$W$1000,$S$5:$S$1000,ROW(),$T$5:$T$1000,"Sub"),$W130)))</f>
        <v/>
      </c>
      <c r="AB130" s="63">
        <f>IF($T130="","",IF(AND(ISNUMBER($F130),$F130&lt;=IF($Q130=MesCiclo,InicioCiclo,$Q130+MOD(2-WEEKDAY($Q130),7))+13),1,IF(N($U130)&gt;0,AVERAGEIFS($X$5:$X$1000,$S$5:$S$1000,ROW(),$T$5:$T$1000,"Sub"),$X130)))</f>
        <v/>
      </c>
      <c r="AC130" s="63">
        <f>IF($T130="","",IF(AND(ISNUMBER($F130),$F130&lt;=IF($Q130=MesCiclo,InicioCiclo,$Q130+MOD(2-WEEKDAY($Q130),7))+20),1,IF(N($U130)&gt;0,AVERAGEIFS($Y$5:$Y$1000,$S$5:$S$1000,ROW(),$T$5:$T$1000,"Sub"),$Y130)))</f>
        <v/>
      </c>
      <c r="AD130" s="63">
        <f>IF($T130="","",IF(AND(ISNUMBER($F130),$F130&lt;=IF($Q130=MesCiclo,InicioCiclo,$Q130+MOD(2-WEEKDAY($Q130),7))+27),1,IF(N($U130)&gt;0,AVERAGEIFS($Z$5:$Z$1000,$S$5:$S$1000,ROW(),$T$5:$T$1000,"Sub"),$Z130)))</f>
        <v/>
      </c>
      <c r="AE130" s="63">
        <f>IF($T130&lt;&gt;"Macro","",IF(COUNTIFS($Q$5:$Q$1000,$Q130,$T$5:$T$1000,"Macro",$G$5:$G$1000,"&gt;0")=0,1/COUNTIFS($Q$5:$Q$1000,$Q130,$T$5:$T$1000,"Macro"),IF(AND(ISNUMBER($G130),N($G130)&gt;0),$G130,SUMIFS($G$5:$G$1000,$Q$5:$Q$1000,$Q130,$T$5:$T$1000,"Macro")/COUNTIFS($Q$5:$Q$1000,$Q130,$T$5:$T$1000,"Macro",$G$5:$G$1000,"&gt;0"))/(COUNTIFS($Q$5:$Q$1000,$Q130,$T$5:$T$1000,"Macro")*SUMIFS($G$5:$G$1000,$Q$5:$Q$1000,$Q130,$T$5:$T$1000,"Macro")/COUNTIFS($Q$5:$Q$1000,$Q130,$T$5:$T$1000,"Macro",$G$5:$G$1000,"&gt;0"))))</f>
        <v/>
      </c>
    </row>
    <row r="131">
      <c r="A131" s="55">
        <f>IF(NOT((COUNTA($B131:$K131)+COUNTA($O131))&gt;0),"",IF($T131="Macro",COUNTIFS($T$5:$T131,"Macro",$Q$5:$Q131,$Q131),IF(N($S131)=0,"?",COUNTIFS(INDEX($T$5:$T$1000,1):INDEX($T$5:$T$1000,$S131-4),"Macro",INDEX($Q$5:$Q$1000,1):INDEX($Q$5:$Q$1000,$S131-4),INDEX($Q$5:$Q$1000,$S131-4))&amp;"."&amp;COUNTIFS($S$5:$S131,$S131,$T$5:$T131,"Sub"))))</f>
        <v/>
      </c>
      <c r="B131" s="56" t="n"/>
      <c r="C131" s="57" t="n"/>
      <c r="D131" s="58" t="n"/>
      <c r="E131" s="58" t="n"/>
      <c r="F131" s="58" t="n"/>
      <c r="G131" s="59" t="n"/>
      <c r="H131" s="59" t="n"/>
      <c r="I131" s="59" t="n"/>
      <c r="J131" s="59" t="n"/>
      <c r="K131" s="59" t="n"/>
      <c r="L131" s="60">
        <f>IF(NOT((COUNTA($B131:$K131)+COUNTA($O131))&gt;0),"",IF(ISNUMBER($F131),1,IF(N($U131)&gt;0,AVERAGEIFS($V$5:$V$1000,$S$5:$S$1000,ROW(),$T$5:$T$1000,"Sub"),$V131)))</f>
        <v/>
      </c>
      <c r="M131" s="55">
        <f>IF($L131="","",IF($L131&gt;=1,"Completado",IF($L131&gt;0,"En curso","Pendiente")))</f>
        <v/>
      </c>
      <c r="N131" s="55">
        <f>IF(NOT((COUNTA($B131:$K131)+COUNTA($O131))&gt;0),"",IF(ISNUMBER($F131),IF(AND(ISNUMBER($E131),$F131&gt;$E131),"Cumplida con "&amp;($F131-$E131)&amp;IF($F131-$E131=1," día"," días")&amp;" de retraso","Cumplida"),IF(N($L131)&gt;=1,"Cumplida",IF(NOT(ISNUMBER($E131)),"Sin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plazo")))))))</f>
        <v/>
      </c>
      <c r="O131" s="57" t="n"/>
      <c r="P131" s="61">
        <f>IF(NOT((COUNTA($B131:$K131)+COUNTA($O131))&gt;0),"",IF((IF($C131="","Falta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",""))="","✔ OK","⚠ "&amp;LEFT(IF($C131="","Falta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",""),LEN(IF($C131="","Falta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",""))-3)))</f>
        <v/>
      </c>
      <c r="Q131" s="62">
        <f>IF(NOT((COUNTA($B131:$K131)+COUNTA($O131))&gt;0),"",IF(AND($T131="Sub",N($S131)&gt;0),IF(ISNUMBER(INDEX($D$5:$D$1000,$S131-4)),DATE(YEAR(INDEX($D$5:$D$1000,$S131-4)),MONTH(INDEX($D$5:$D$1000,$S131-4)),1),IF(ISNUMBER(INDEX($E$5:$E$1000,$S131-4)),DATE(YEAR(INDEX($E$5:$E$1000,$S131-4)),MONTH(INDEX($E$5:$E$1000,$S131-4)),1),MesCiclo)),IF(ISNUMBER($D131),DATE(YEAR($D131),MONTH($D131),1),IF(ISNUMBER($E131),DATE(YEAR($E131),MONTH($E131),1),MesCiclo))))</f>
        <v/>
      </c>
      <c r="R131" s="63">
        <f>IF(OR($Q131="",$Q131&lt;&gt;MesCiclo),"",COUNTIF($Q$5:$Q131,MesCiclo))</f>
        <v/>
      </c>
      <c r="S131" s="63">
        <f>IF($T131="","",IF($T131="Macro",ROW(),IFERROR(LOOKUP(2,1/($T$5:$T131="Macro"),ROW($T$5:$T131)),0)))</f>
        <v/>
      </c>
      <c r="T131" s="63">
        <f>IF(NOT((COUNTA($B131:$K131)+COUNTA($O131))&gt;0),"",IF($B131="Subactividad","Sub","Macro"))</f>
        <v/>
      </c>
      <c r="U131" s="63">
        <f>IF($T131="Macro",COUNTIFS($S$5:$S$1000,ROW(),$T$5:$T$1000,"Sub"),"")</f>
        <v/>
      </c>
      <c r="V131" s="63">
        <f>IF($T131="","",IF(ISNUMBER($F131),1,IFERROR(LOOKUP(2,1/($H131:$K131&lt;&gt;""),$H131:$K131),0)))</f>
        <v/>
      </c>
      <c r="W131" s="63">
        <f>IF($T131="","",IF(AND(ISNUMBER($F131),$F131&lt;=IF($Q131=MesCiclo,InicioCiclo,$Q131+MOD(2-WEEKDAY($Q131),7))+6),1,IF(ISNUMBER($H131),$H131,0)))</f>
        <v/>
      </c>
      <c r="X131" s="63">
        <f>IF($T131="","",IF(AND(ISNUMBER($F131),$F131&lt;=IF($Q131=MesCiclo,InicioCiclo,$Q131+MOD(2-WEEKDAY($Q131),7))+13),1,IF(ISNUMBER($I131),$I131,$W131)))</f>
        <v/>
      </c>
      <c r="Y131" s="63">
        <f>IF($T131="","",IF(AND(ISNUMBER($F131),$F131&lt;=IF($Q131=MesCiclo,InicioCiclo,$Q131+MOD(2-WEEKDAY($Q131),7))+20),1,IF(ISNUMBER($J131),$J131,$X131)))</f>
        <v/>
      </c>
      <c r="Z131" s="63">
        <f>IF($T131="","",IF(AND(ISNUMBER($F131),$F131&lt;=IF($Q131=MesCiclo,InicioCiclo,$Q131+MOD(2-WEEKDAY($Q131),7))+27),1,IF(ISNUMBER($K131),$K131,$Y131)))</f>
        <v/>
      </c>
      <c r="AA131" s="63">
        <f>IF($T131="","",IF(AND(ISNUMBER($F131),$F131&lt;=IF($Q131=MesCiclo,InicioCiclo,$Q131+MOD(2-WEEKDAY($Q131),7))+6),1,IF(N($U131)&gt;0,AVERAGEIFS($W$5:$W$1000,$S$5:$S$1000,ROW(),$T$5:$T$1000,"Sub"),$W131)))</f>
        <v/>
      </c>
      <c r="AB131" s="63">
        <f>IF($T131="","",IF(AND(ISNUMBER($F131),$F131&lt;=IF($Q131=MesCiclo,InicioCiclo,$Q131+MOD(2-WEEKDAY($Q131),7))+13),1,IF(N($U131)&gt;0,AVERAGEIFS($X$5:$X$1000,$S$5:$S$1000,ROW(),$T$5:$T$1000,"Sub"),$X131)))</f>
        <v/>
      </c>
      <c r="AC131" s="63">
        <f>IF($T131="","",IF(AND(ISNUMBER($F131),$F131&lt;=IF($Q131=MesCiclo,InicioCiclo,$Q131+MOD(2-WEEKDAY($Q131),7))+20),1,IF(N($U131)&gt;0,AVERAGEIFS($Y$5:$Y$1000,$S$5:$S$1000,ROW(),$T$5:$T$1000,"Sub"),$Y131)))</f>
        <v/>
      </c>
      <c r="AD131" s="63">
        <f>IF($T131="","",IF(AND(ISNUMBER($F131),$F131&lt;=IF($Q131=MesCiclo,InicioCiclo,$Q131+MOD(2-WEEKDAY($Q131),7))+27),1,IF(N($U131)&gt;0,AVERAGEIFS($Z$5:$Z$1000,$S$5:$S$1000,ROW(),$T$5:$T$1000,"Sub"),$Z131)))</f>
        <v/>
      </c>
      <c r="AE131" s="63">
        <f>IF($T131&lt;&gt;"Macro","",IF(COUNTIFS($Q$5:$Q$1000,$Q131,$T$5:$T$1000,"Macro",$G$5:$G$1000,"&gt;0")=0,1/COUNTIFS($Q$5:$Q$1000,$Q131,$T$5:$T$1000,"Macro"),IF(AND(ISNUMBER($G131),N($G131)&gt;0),$G131,SUMIFS($G$5:$G$1000,$Q$5:$Q$1000,$Q131,$T$5:$T$1000,"Macro")/COUNTIFS($Q$5:$Q$1000,$Q131,$T$5:$T$1000,"Macro",$G$5:$G$1000,"&gt;0"))/(COUNTIFS($Q$5:$Q$1000,$Q131,$T$5:$T$1000,"Macro")*SUMIFS($G$5:$G$1000,$Q$5:$Q$1000,$Q131,$T$5:$T$1000,"Macro")/COUNTIFS($Q$5:$Q$1000,$Q131,$T$5:$T$1000,"Macro",$G$5:$G$1000,"&gt;0"))))</f>
        <v/>
      </c>
    </row>
    <row r="132">
      <c r="A132" s="55">
        <f>IF(NOT((COUNTA($B132:$K132)+COUNTA($O132))&gt;0),"",IF($T132="Macro",COUNTIFS($T$5:$T132,"Macro",$Q$5:$Q132,$Q132),IF(N($S132)=0,"?",COUNTIFS(INDEX($T$5:$T$1000,1):INDEX($T$5:$T$1000,$S132-4),"Macro",INDEX($Q$5:$Q$1000,1):INDEX($Q$5:$Q$1000,$S132-4),INDEX($Q$5:$Q$1000,$S132-4))&amp;"."&amp;COUNTIFS($S$5:$S132,$S132,$T$5:$T132,"Sub"))))</f>
        <v/>
      </c>
      <c r="B132" s="56" t="n"/>
      <c r="C132" s="57" t="n"/>
      <c r="D132" s="58" t="n"/>
      <c r="E132" s="58" t="n"/>
      <c r="F132" s="58" t="n"/>
      <c r="G132" s="59" t="n"/>
      <c r="H132" s="59" t="n"/>
      <c r="I132" s="59" t="n"/>
      <c r="J132" s="59" t="n"/>
      <c r="K132" s="59" t="n"/>
      <c r="L132" s="60">
        <f>IF(NOT((COUNTA($B132:$K132)+COUNTA($O132))&gt;0),"",IF(ISNUMBER($F132),1,IF(N($U132)&gt;0,AVERAGEIFS($V$5:$V$1000,$S$5:$S$1000,ROW(),$T$5:$T$1000,"Sub"),$V132)))</f>
        <v/>
      </c>
      <c r="M132" s="55">
        <f>IF($L132="","",IF($L132&gt;=1,"Completado",IF($L132&gt;0,"En curso","Pendiente")))</f>
        <v/>
      </c>
      <c r="N132" s="55">
        <f>IF(NOT((COUNTA($B132:$K132)+COUNTA($O132))&gt;0),"",IF(ISNUMBER($F132),IF(AND(ISNUMBER($E132),$F132&gt;$E132),"Cumplida con "&amp;($F132-$E132)&amp;IF($F132-$E132=1," día"," días")&amp;" de retraso","Cumplida"),IF(N($L132)&gt;=1,"Cumplida",IF(NOT(ISNUMBER($E132)),"Sin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plazo")))))))</f>
        <v/>
      </c>
      <c r="O132" s="57" t="n"/>
      <c r="P132" s="61">
        <f>IF(NOT((COUNTA($B132:$K132)+COUNTA($O132))&gt;0),"",IF((IF($C132="","Falta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",""))="","✔ OK","⚠ "&amp;LEFT(IF($C132="","Falta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",""),LEN(IF($C132="","Falta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",""))-3)))</f>
        <v/>
      </c>
      <c r="Q132" s="62">
        <f>IF(NOT((COUNTA($B132:$K132)+COUNTA($O132))&gt;0),"",IF(AND($T132="Sub",N($S132)&gt;0),IF(ISNUMBER(INDEX($D$5:$D$1000,$S132-4)),DATE(YEAR(INDEX($D$5:$D$1000,$S132-4)),MONTH(INDEX($D$5:$D$1000,$S132-4)),1),IF(ISNUMBER(INDEX($E$5:$E$1000,$S132-4)),DATE(YEAR(INDEX($E$5:$E$1000,$S132-4)),MONTH(INDEX($E$5:$E$1000,$S132-4)),1),MesCiclo)),IF(ISNUMBER($D132),DATE(YEAR($D132),MONTH($D132),1),IF(ISNUMBER($E132),DATE(YEAR($E132),MONTH($E132),1),MesCiclo))))</f>
        <v/>
      </c>
      <c r="R132" s="63">
        <f>IF(OR($Q132="",$Q132&lt;&gt;MesCiclo),"",COUNTIF($Q$5:$Q132,MesCiclo))</f>
        <v/>
      </c>
      <c r="S132" s="63">
        <f>IF($T132="","",IF($T132="Macro",ROW(),IFERROR(LOOKUP(2,1/($T$5:$T132="Macro"),ROW($T$5:$T132)),0)))</f>
        <v/>
      </c>
      <c r="T132" s="63">
        <f>IF(NOT((COUNTA($B132:$K132)+COUNTA($O132))&gt;0),"",IF($B132="Subactividad","Sub","Macro"))</f>
        <v/>
      </c>
      <c r="U132" s="63">
        <f>IF($T132="Macro",COUNTIFS($S$5:$S$1000,ROW(),$T$5:$T$1000,"Sub"),"")</f>
        <v/>
      </c>
      <c r="V132" s="63">
        <f>IF($T132="","",IF(ISNUMBER($F132),1,IFERROR(LOOKUP(2,1/($H132:$K132&lt;&gt;""),$H132:$K132),0)))</f>
        <v/>
      </c>
      <c r="W132" s="63">
        <f>IF($T132="","",IF(AND(ISNUMBER($F132),$F132&lt;=IF($Q132=MesCiclo,InicioCiclo,$Q132+MOD(2-WEEKDAY($Q132),7))+6),1,IF(ISNUMBER($H132),$H132,0)))</f>
        <v/>
      </c>
      <c r="X132" s="63">
        <f>IF($T132="","",IF(AND(ISNUMBER($F132),$F132&lt;=IF($Q132=MesCiclo,InicioCiclo,$Q132+MOD(2-WEEKDAY($Q132),7))+13),1,IF(ISNUMBER($I132),$I132,$W132)))</f>
        <v/>
      </c>
      <c r="Y132" s="63">
        <f>IF($T132="","",IF(AND(ISNUMBER($F132),$F132&lt;=IF($Q132=MesCiclo,InicioCiclo,$Q132+MOD(2-WEEKDAY($Q132),7))+20),1,IF(ISNUMBER($J132),$J132,$X132)))</f>
        <v/>
      </c>
      <c r="Z132" s="63">
        <f>IF($T132="","",IF(AND(ISNUMBER($F132),$F132&lt;=IF($Q132=MesCiclo,InicioCiclo,$Q132+MOD(2-WEEKDAY($Q132),7))+27),1,IF(ISNUMBER($K132),$K132,$Y132)))</f>
        <v/>
      </c>
      <c r="AA132" s="63">
        <f>IF($T132="","",IF(AND(ISNUMBER($F132),$F132&lt;=IF($Q132=MesCiclo,InicioCiclo,$Q132+MOD(2-WEEKDAY($Q132),7))+6),1,IF(N($U132)&gt;0,AVERAGEIFS($W$5:$W$1000,$S$5:$S$1000,ROW(),$T$5:$T$1000,"Sub"),$W132)))</f>
        <v/>
      </c>
      <c r="AB132" s="63">
        <f>IF($T132="","",IF(AND(ISNUMBER($F132),$F132&lt;=IF($Q132=MesCiclo,InicioCiclo,$Q132+MOD(2-WEEKDAY($Q132),7))+13),1,IF(N($U132)&gt;0,AVERAGEIFS($X$5:$X$1000,$S$5:$S$1000,ROW(),$T$5:$T$1000,"Sub"),$X132)))</f>
        <v/>
      </c>
      <c r="AC132" s="63">
        <f>IF($T132="","",IF(AND(ISNUMBER($F132),$F132&lt;=IF($Q132=MesCiclo,InicioCiclo,$Q132+MOD(2-WEEKDAY($Q132),7))+20),1,IF(N($U132)&gt;0,AVERAGEIFS($Y$5:$Y$1000,$S$5:$S$1000,ROW(),$T$5:$T$1000,"Sub"),$Y132)))</f>
        <v/>
      </c>
      <c r="AD132" s="63">
        <f>IF($T132="","",IF(AND(ISNUMBER($F132),$F132&lt;=IF($Q132=MesCiclo,InicioCiclo,$Q132+MOD(2-WEEKDAY($Q132),7))+27),1,IF(N($U132)&gt;0,AVERAGEIFS($Z$5:$Z$1000,$S$5:$S$1000,ROW(),$T$5:$T$1000,"Sub"),$Z132)))</f>
        <v/>
      </c>
      <c r="AE132" s="63">
        <f>IF($T132&lt;&gt;"Macro","",IF(COUNTIFS($Q$5:$Q$1000,$Q132,$T$5:$T$1000,"Macro",$G$5:$G$1000,"&gt;0")=0,1/COUNTIFS($Q$5:$Q$1000,$Q132,$T$5:$T$1000,"Macro"),IF(AND(ISNUMBER($G132),N($G132)&gt;0),$G132,SUMIFS($G$5:$G$1000,$Q$5:$Q$1000,$Q132,$T$5:$T$1000,"Macro")/COUNTIFS($Q$5:$Q$1000,$Q132,$T$5:$T$1000,"Macro",$G$5:$G$1000,"&gt;0"))/(COUNTIFS($Q$5:$Q$1000,$Q132,$T$5:$T$1000,"Macro")*SUMIFS($G$5:$G$1000,$Q$5:$Q$1000,$Q132,$T$5:$T$1000,"Macro")/COUNTIFS($Q$5:$Q$1000,$Q132,$T$5:$T$1000,"Macro",$G$5:$G$1000,"&gt;0"))))</f>
        <v/>
      </c>
    </row>
    <row r="133">
      <c r="A133" s="55">
        <f>IF(NOT((COUNTA($B133:$K133)+COUNTA($O133))&gt;0),"",IF($T133="Macro",COUNTIFS($T$5:$T133,"Macro",$Q$5:$Q133,$Q133),IF(N($S133)=0,"?",COUNTIFS(INDEX($T$5:$T$1000,1):INDEX($T$5:$T$1000,$S133-4),"Macro",INDEX($Q$5:$Q$1000,1):INDEX($Q$5:$Q$1000,$S133-4),INDEX($Q$5:$Q$1000,$S133-4))&amp;"."&amp;COUNTIFS($S$5:$S133,$S133,$T$5:$T133,"Sub"))))</f>
        <v/>
      </c>
      <c r="B133" s="56" t="n"/>
      <c r="C133" s="57" t="n"/>
      <c r="D133" s="58" t="n"/>
      <c r="E133" s="58" t="n"/>
      <c r="F133" s="58" t="n"/>
      <c r="G133" s="59" t="n"/>
      <c r="H133" s="59" t="n"/>
      <c r="I133" s="59" t="n"/>
      <c r="J133" s="59" t="n"/>
      <c r="K133" s="59" t="n"/>
      <c r="L133" s="60">
        <f>IF(NOT((COUNTA($B133:$K133)+COUNTA($O133))&gt;0),"",IF(ISNUMBER($F133),1,IF(N($U133)&gt;0,AVERAGEIFS($V$5:$V$1000,$S$5:$S$1000,ROW(),$T$5:$T$1000,"Sub"),$V133)))</f>
        <v/>
      </c>
      <c r="M133" s="55">
        <f>IF($L133="","",IF($L133&gt;=1,"Completado",IF($L133&gt;0,"En curso","Pendiente")))</f>
        <v/>
      </c>
      <c r="N133" s="55">
        <f>IF(NOT((COUNTA($B133:$K133)+COUNTA($O133))&gt;0),"",IF(ISNUMBER($F133),IF(AND(ISNUMBER($E133),$F133&gt;$E133),"Cumplida con "&amp;($F133-$E133)&amp;IF($F133-$E133=1," día"," días")&amp;" de retraso","Cumplida"),IF(N($L133)&gt;=1,"Cumplida",IF(NOT(ISNUMBER($E133)),"Sin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plazo")))))))</f>
        <v/>
      </c>
      <c r="O133" s="57" t="n"/>
      <c r="P133" s="61">
        <f>IF(NOT((COUNTA($B133:$K133)+COUNTA($O133))&gt;0),"",IF((IF($C133="","Falta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",""))="","✔ OK","⚠ "&amp;LEFT(IF($C133="","Falta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",""),LEN(IF($C133="","Falta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",""))-3)))</f>
        <v/>
      </c>
      <c r="Q133" s="62">
        <f>IF(NOT((COUNTA($B133:$K133)+COUNTA($O133))&gt;0),"",IF(AND($T133="Sub",N($S133)&gt;0),IF(ISNUMBER(INDEX($D$5:$D$1000,$S133-4)),DATE(YEAR(INDEX($D$5:$D$1000,$S133-4)),MONTH(INDEX($D$5:$D$1000,$S133-4)),1),IF(ISNUMBER(INDEX($E$5:$E$1000,$S133-4)),DATE(YEAR(INDEX($E$5:$E$1000,$S133-4)),MONTH(INDEX($E$5:$E$1000,$S133-4)),1),MesCiclo)),IF(ISNUMBER($D133),DATE(YEAR($D133),MONTH($D133),1),IF(ISNUMBER($E133),DATE(YEAR($E133),MONTH($E133),1),MesCiclo))))</f>
        <v/>
      </c>
      <c r="R133" s="63">
        <f>IF(OR($Q133="",$Q133&lt;&gt;MesCiclo),"",COUNTIF($Q$5:$Q133,MesCiclo))</f>
        <v/>
      </c>
      <c r="S133" s="63">
        <f>IF($T133="","",IF($T133="Macro",ROW(),IFERROR(LOOKUP(2,1/($T$5:$T133="Macro"),ROW($T$5:$T133)),0)))</f>
        <v/>
      </c>
      <c r="T133" s="63">
        <f>IF(NOT((COUNTA($B133:$K133)+COUNTA($O133))&gt;0),"",IF($B133="Subactividad","Sub","Macro"))</f>
        <v/>
      </c>
      <c r="U133" s="63">
        <f>IF($T133="Macro",COUNTIFS($S$5:$S$1000,ROW(),$T$5:$T$1000,"Sub"),"")</f>
        <v/>
      </c>
      <c r="V133" s="63">
        <f>IF($T133="","",IF(ISNUMBER($F133),1,IFERROR(LOOKUP(2,1/($H133:$K133&lt;&gt;""),$H133:$K133),0)))</f>
        <v/>
      </c>
      <c r="W133" s="63">
        <f>IF($T133="","",IF(AND(ISNUMBER($F133),$F133&lt;=IF($Q133=MesCiclo,InicioCiclo,$Q133+MOD(2-WEEKDAY($Q133),7))+6),1,IF(ISNUMBER($H133),$H133,0)))</f>
        <v/>
      </c>
      <c r="X133" s="63">
        <f>IF($T133="","",IF(AND(ISNUMBER($F133),$F133&lt;=IF($Q133=MesCiclo,InicioCiclo,$Q133+MOD(2-WEEKDAY($Q133),7))+13),1,IF(ISNUMBER($I133),$I133,$W133)))</f>
        <v/>
      </c>
      <c r="Y133" s="63">
        <f>IF($T133="","",IF(AND(ISNUMBER($F133),$F133&lt;=IF($Q133=MesCiclo,InicioCiclo,$Q133+MOD(2-WEEKDAY($Q133),7))+20),1,IF(ISNUMBER($J133),$J133,$X133)))</f>
        <v/>
      </c>
      <c r="Z133" s="63">
        <f>IF($T133="","",IF(AND(ISNUMBER($F133),$F133&lt;=IF($Q133=MesCiclo,InicioCiclo,$Q133+MOD(2-WEEKDAY($Q133),7))+27),1,IF(ISNUMBER($K133),$K133,$Y133)))</f>
        <v/>
      </c>
      <c r="AA133" s="63">
        <f>IF($T133="","",IF(AND(ISNUMBER($F133),$F133&lt;=IF($Q133=MesCiclo,InicioCiclo,$Q133+MOD(2-WEEKDAY($Q133),7))+6),1,IF(N($U133)&gt;0,AVERAGEIFS($W$5:$W$1000,$S$5:$S$1000,ROW(),$T$5:$T$1000,"Sub"),$W133)))</f>
        <v/>
      </c>
      <c r="AB133" s="63">
        <f>IF($T133="","",IF(AND(ISNUMBER($F133),$F133&lt;=IF($Q133=MesCiclo,InicioCiclo,$Q133+MOD(2-WEEKDAY($Q133),7))+13),1,IF(N($U133)&gt;0,AVERAGEIFS($X$5:$X$1000,$S$5:$S$1000,ROW(),$T$5:$T$1000,"Sub"),$X133)))</f>
        <v/>
      </c>
      <c r="AC133" s="63">
        <f>IF($T133="","",IF(AND(ISNUMBER($F133),$F133&lt;=IF($Q133=MesCiclo,InicioCiclo,$Q133+MOD(2-WEEKDAY($Q133),7))+20),1,IF(N($U133)&gt;0,AVERAGEIFS($Y$5:$Y$1000,$S$5:$S$1000,ROW(),$T$5:$T$1000,"Sub"),$Y133)))</f>
        <v/>
      </c>
      <c r="AD133" s="63">
        <f>IF($T133="","",IF(AND(ISNUMBER($F133),$F133&lt;=IF($Q133=MesCiclo,InicioCiclo,$Q133+MOD(2-WEEKDAY($Q133),7))+27),1,IF(N($U133)&gt;0,AVERAGEIFS($Z$5:$Z$1000,$S$5:$S$1000,ROW(),$T$5:$T$1000,"Sub"),$Z133)))</f>
        <v/>
      </c>
      <c r="AE133" s="63">
        <f>IF($T133&lt;&gt;"Macro","",IF(COUNTIFS($Q$5:$Q$1000,$Q133,$T$5:$T$1000,"Macro",$G$5:$G$1000,"&gt;0")=0,1/COUNTIFS($Q$5:$Q$1000,$Q133,$T$5:$T$1000,"Macro"),IF(AND(ISNUMBER($G133),N($G133)&gt;0),$G133,SUMIFS($G$5:$G$1000,$Q$5:$Q$1000,$Q133,$T$5:$T$1000,"Macro")/COUNTIFS($Q$5:$Q$1000,$Q133,$T$5:$T$1000,"Macro",$G$5:$G$1000,"&gt;0"))/(COUNTIFS($Q$5:$Q$1000,$Q133,$T$5:$T$1000,"Macro")*SUMIFS($G$5:$G$1000,$Q$5:$Q$1000,$Q133,$T$5:$T$1000,"Macro")/COUNTIFS($Q$5:$Q$1000,$Q133,$T$5:$T$1000,"Macro",$G$5:$G$1000,"&gt;0"))))</f>
        <v/>
      </c>
    </row>
    <row r="134">
      <c r="A134" s="55">
        <f>IF(NOT((COUNTA($B134:$K134)+COUNTA($O134))&gt;0),"",IF($T134="Macro",COUNTIFS($T$5:$T134,"Macro",$Q$5:$Q134,$Q134),IF(N($S134)=0,"?",COUNTIFS(INDEX($T$5:$T$1000,1):INDEX($T$5:$T$1000,$S134-4),"Macro",INDEX($Q$5:$Q$1000,1):INDEX($Q$5:$Q$1000,$S134-4),INDEX($Q$5:$Q$1000,$S134-4))&amp;"."&amp;COUNTIFS($S$5:$S134,$S134,$T$5:$T134,"Sub"))))</f>
        <v/>
      </c>
      <c r="B134" s="56" t="n"/>
      <c r="C134" s="57" t="n"/>
      <c r="D134" s="58" t="n"/>
      <c r="E134" s="58" t="n"/>
      <c r="F134" s="58" t="n"/>
      <c r="G134" s="59" t="n"/>
      <c r="H134" s="59" t="n"/>
      <c r="I134" s="59" t="n"/>
      <c r="J134" s="59" t="n"/>
      <c r="K134" s="59" t="n"/>
      <c r="L134" s="60">
        <f>IF(NOT((COUNTA($B134:$K134)+COUNTA($O134))&gt;0),"",IF(ISNUMBER($F134),1,IF(N($U134)&gt;0,AVERAGEIFS($V$5:$V$1000,$S$5:$S$1000,ROW(),$T$5:$T$1000,"Sub"),$V134)))</f>
        <v/>
      </c>
      <c r="M134" s="55">
        <f>IF($L134="","",IF($L134&gt;=1,"Completado",IF($L134&gt;0,"En curso","Pendiente")))</f>
        <v/>
      </c>
      <c r="N134" s="55">
        <f>IF(NOT((COUNTA($B134:$K134)+COUNTA($O134))&gt;0),"",IF(ISNUMBER($F134),IF(AND(ISNUMBER($E134),$F134&gt;$E134),"Cumplida con "&amp;($F134-$E134)&amp;IF($F134-$E134=1," día"," días")&amp;" de retraso","Cumplida"),IF(N($L134)&gt;=1,"Cumplida",IF(NOT(ISNUMBER($E134)),"Sin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plazo")))))))</f>
        <v/>
      </c>
      <c r="O134" s="57" t="n"/>
      <c r="P134" s="61">
        <f>IF(NOT((COUNTA($B134:$K134)+COUNTA($O134))&gt;0),"",IF((IF($C134="","Falta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",""))="","✔ OK","⚠ "&amp;LEFT(IF($C134="","Falta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",""),LEN(IF($C134="","Falta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",""))-3)))</f>
        <v/>
      </c>
      <c r="Q134" s="62">
        <f>IF(NOT((COUNTA($B134:$K134)+COUNTA($O134))&gt;0),"",IF(AND($T134="Sub",N($S134)&gt;0),IF(ISNUMBER(INDEX($D$5:$D$1000,$S134-4)),DATE(YEAR(INDEX($D$5:$D$1000,$S134-4)),MONTH(INDEX($D$5:$D$1000,$S134-4)),1),IF(ISNUMBER(INDEX($E$5:$E$1000,$S134-4)),DATE(YEAR(INDEX($E$5:$E$1000,$S134-4)),MONTH(INDEX($E$5:$E$1000,$S134-4)),1),MesCiclo)),IF(ISNUMBER($D134),DATE(YEAR($D134),MONTH($D134),1),IF(ISNUMBER($E134),DATE(YEAR($E134),MONTH($E134),1),MesCiclo))))</f>
        <v/>
      </c>
      <c r="R134" s="63">
        <f>IF(OR($Q134="",$Q134&lt;&gt;MesCiclo),"",COUNTIF($Q$5:$Q134,MesCiclo))</f>
        <v/>
      </c>
      <c r="S134" s="63">
        <f>IF($T134="","",IF($T134="Macro",ROW(),IFERROR(LOOKUP(2,1/($T$5:$T134="Macro"),ROW($T$5:$T134)),0)))</f>
        <v/>
      </c>
      <c r="T134" s="63">
        <f>IF(NOT((COUNTA($B134:$K134)+COUNTA($O134))&gt;0),"",IF($B134="Subactividad","Sub","Macro"))</f>
        <v/>
      </c>
      <c r="U134" s="63">
        <f>IF($T134="Macro",COUNTIFS($S$5:$S$1000,ROW(),$T$5:$T$1000,"Sub"),"")</f>
        <v/>
      </c>
      <c r="V134" s="63">
        <f>IF($T134="","",IF(ISNUMBER($F134),1,IFERROR(LOOKUP(2,1/($H134:$K134&lt;&gt;""),$H134:$K134),0)))</f>
        <v/>
      </c>
      <c r="W134" s="63">
        <f>IF($T134="","",IF(AND(ISNUMBER($F134),$F134&lt;=IF($Q134=MesCiclo,InicioCiclo,$Q134+MOD(2-WEEKDAY($Q134),7))+6),1,IF(ISNUMBER($H134),$H134,0)))</f>
        <v/>
      </c>
      <c r="X134" s="63">
        <f>IF($T134="","",IF(AND(ISNUMBER($F134),$F134&lt;=IF($Q134=MesCiclo,InicioCiclo,$Q134+MOD(2-WEEKDAY($Q134),7))+13),1,IF(ISNUMBER($I134),$I134,$W134)))</f>
        <v/>
      </c>
      <c r="Y134" s="63">
        <f>IF($T134="","",IF(AND(ISNUMBER($F134),$F134&lt;=IF($Q134=MesCiclo,InicioCiclo,$Q134+MOD(2-WEEKDAY($Q134),7))+20),1,IF(ISNUMBER($J134),$J134,$X134)))</f>
        <v/>
      </c>
      <c r="Z134" s="63">
        <f>IF($T134="","",IF(AND(ISNUMBER($F134),$F134&lt;=IF($Q134=MesCiclo,InicioCiclo,$Q134+MOD(2-WEEKDAY($Q134),7))+27),1,IF(ISNUMBER($K134),$K134,$Y134)))</f>
        <v/>
      </c>
      <c r="AA134" s="63">
        <f>IF($T134="","",IF(AND(ISNUMBER($F134),$F134&lt;=IF($Q134=MesCiclo,InicioCiclo,$Q134+MOD(2-WEEKDAY($Q134),7))+6),1,IF(N($U134)&gt;0,AVERAGEIFS($W$5:$W$1000,$S$5:$S$1000,ROW(),$T$5:$T$1000,"Sub"),$W134)))</f>
        <v/>
      </c>
      <c r="AB134" s="63">
        <f>IF($T134="","",IF(AND(ISNUMBER($F134),$F134&lt;=IF($Q134=MesCiclo,InicioCiclo,$Q134+MOD(2-WEEKDAY($Q134),7))+13),1,IF(N($U134)&gt;0,AVERAGEIFS($X$5:$X$1000,$S$5:$S$1000,ROW(),$T$5:$T$1000,"Sub"),$X134)))</f>
        <v/>
      </c>
      <c r="AC134" s="63">
        <f>IF($T134="","",IF(AND(ISNUMBER($F134),$F134&lt;=IF($Q134=MesCiclo,InicioCiclo,$Q134+MOD(2-WEEKDAY($Q134),7))+20),1,IF(N($U134)&gt;0,AVERAGEIFS($Y$5:$Y$1000,$S$5:$S$1000,ROW(),$T$5:$T$1000,"Sub"),$Y134)))</f>
        <v/>
      </c>
      <c r="AD134" s="63">
        <f>IF($T134="","",IF(AND(ISNUMBER($F134),$F134&lt;=IF($Q134=MesCiclo,InicioCiclo,$Q134+MOD(2-WEEKDAY($Q134),7))+27),1,IF(N($U134)&gt;0,AVERAGEIFS($Z$5:$Z$1000,$S$5:$S$1000,ROW(),$T$5:$T$1000,"Sub"),$Z134)))</f>
        <v/>
      </c>
      <c r="AE134" s="63">
        <f>IF($T134&lt;&gt;"Macro","",IF(COUNTIFS($Q$5:$Q$1000,$Q134,$T$5:$T$1000,"Macro",$G$5:$G$1000,"&gt;0")=0,1/COUNTIFS($Q$5:$Q$1000,$Q134,$T$5:$T$1000,"Macro"),IF(AND(ISNUMBER($G134),N($G134)&gt;0),$G134,SUMIFS($G$5:$G$1000,$Q$5:$Q$1000,$Q134,$T$5:$T$1000,"Macro")/COUNTIFS($Q$5:$Q$1000,$Q134,$T$5:$T$1000,"Macro",$G$5:$G$1000,"&gt;0"))/(COUNTIFS($Q$5:$Q$1000,$Q134,$T$5:$T$1000,"Macro")*SUMIFS($G$5:$G$1000,$Q$5:$Q$1000,$Q134,$T$5:$T$1000,"Macro")/COUNTIFS($Q$5:$Q$1000,$Q134,$T$5:$T$1000,"Macro",$G$5:$G$1000,"&gt;0"))))</f>
        <v/>
      </c>
    </row>
    <row r="135">
      <c r="A135" s="55">
        <f>IF(NOT((COUNTA($B135:$K135)+COUNTA($O135))&gt;0),"",IF($T135="Macro",COUNTIFS($T$5:$T135,"Macro",$Q$5:$Q135,$Q135),IF(N($S135)=0,"?",COUNTIFS(INDEX($T$5:$T$1000,1):INDEX($T$5:$T$1000,$S135-4),"Macro",INDEX($Q$5:$Q$1000,1):INDEX($Q$5:$Q$1000,$S135-4),INDEX($Q$5:$Q$1000,$S135-4))&amp;"."&amp;COUNTIFS($S$5:$S135,$S135,$T$5:$T135,"Sub"))))</f>
        <v/>
      </c>
      <c r="B135" s="56" t="n"/>
      <c r="C135" s="57" t="n"/>
      <c r="D135" s="58" t="n"/>
      <c r="E135" s="58" t="n"/>
      <c r="F135" s="58" t="n"/>
      <c r="G135" s="59" t="n"/>
      <c r="H135" s="59" t="n"/>
      <c r="I135" s="59" t="n"/>
      <c r="J135" s="59" t="n"/>
      <c r="K135" s="59" t="n"/>
      <c r="L135" s="60">
        <f>IF(NOT((COUNTA($B135:$K135)+COUNTA($O135))&gt;0),"",IF(ISNUMBER($F135),1,IF(N($U135)&gt;0,AVERAGEIFS($V$5:$V$1000,$S$5:$S$1000,ROW(),$T$5:$T$1000,"Sub"),$V135)))</f>
        <v/>
      </c>
      <c r="M135" s="55">
        <f>IF($L135="","",IF($L135&gt;=1,"Completado",IF($L135&gt;0,"En curso","Pendiente")))</f>
        <v/>
      </c>
      <c r="N135" s="55">
        <f>IF(NOT((COUNTA($B135:$K135)+COUNTA($O135))&gt;0),"",IF(ISNUMBER($F135),IF(AND(ISNUMBER($E135),$F135&gt;$E135),"Cumplida con "&amp;($F135-$E135)&amp;IF($F135-$E135=1," día"," días")&amp;" de retraso","Cumplida"),IF(N($L135)&gt;=1,"Cumplida",IF(NOT(ISNUMBER($E135)),"Sin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plazo")))))))</f>
        <v/>
      </c>
      <c r="O135" s="57" t="n"/>
      <c r="P135" s="61">
        <f>IF(NOT((COUNTA($B135:$K135)+COUNTA($O135))&gt;0),"",IF((IF($C135="","Falta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",""))="","✔ OK","⚠ "&amp;LEFT(IF($C135="","Falta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",""),LEN(IF($C135="","Falta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",""))-3)))</f>
        <v/>
      </c>
      <c r="Q135" s="62">
        <f>IF(NOT((COUNTA($B135:$K135)+COUNTA($O135))&gt;0),"",IF(AND($T135="Sub",N($S135)&gt;0),IF(ISNUMBER(INDEX($D$5:$D$1000,$S135-4)),DATE(YEAR(INDEX($D$5:$D$1000,$S135-4)),MONTH(INDEX($D$5:$D$1000,$S135-4)),1),IF(ISNUMBER(INDEX($E$5:$E$1000,$S135-4)),DATE(YEAR(INDEX($E$5:$E$1000,$S135-4)),MONTH(INDEX($E$5:$E$1000,$S135-4)),1),MesCiclo)),IF(ISNUMBER($D135),DATE(YEAR($D135),MONTH($D135),1),IF(ISNUMBER($E135),DATE(YEAR($E135),MONTH($E135),1),MesCiclo))))</f>
        <v/>
      </c>
      <c r="R135" s="63">
        <f>IF(OR($Q135="",$Q135&lt;&gt;MesCiclo),"",COUNTIF($Q$5:$Q135,MesCiclo))</f>
        <v/>
      </c>
      <c r="S135" s="63">
        <f>IF($T135="","",IF($T135="Macro",ROW(),IFERROR(LOOKUP(2,1/($T$5:$T135="Macro"),ROW($T$5:$T135)),0)))</f>
        <v/>
      </c>
      <c r="T135" s="63">
        <f>IF(NOT((COUNTA($B135:$K135)+COUNTA($O135))&gt;0),"",IF($B135="Subactividad","Sub","Macro"))</f>
        <v/>
      </c>
      <c r="U135" s="63">
        <f>IF($T135="Macro",COUNTIFS($S$5:$S$1000,ROW(),$T$5:$T$1000,"Sub"),"")</f>
        <v/>
      </c>
      <c r="V135" s="63">
        <f>IF($T135="","",IF(ISNUMBER($F135),1,IFERROR(LOOKUP(2,1/($H135:$K135&lt;&gt;""),$H135:$K135),0)))</f>
        <v/>
      </c>
      <c r="W135" s="63">
        <f>IF($T135="","",IF(AND(ISNUMBER($F135),$F135&lt;=IF($Q135=MesCiclo,InicioCiclo,$Q135+MOD(2-WEEKDAY($Q135),7))+6),1,IF(ISNUMBER($H135),$H135,0)))</f>
        <v/>
      </c>
      <c r="X135" s="63">
        <f>IF($T135="","",IF(AND(ISNUMBER($F135),$F135&lt;=IF($Q135=MesCiclo,InicioCiclo,$Q135+MOD(2-WEEKDAY($Q135),7))+13),1,IF(ISNUMBER($I135),$I135,$W135)))</f>
        <v/>
      </c>
      <c r="Y135" s="63">
        <f>IF($T135="","",IF(AND(ISNUMBER($F135),$F135&lt;=IF($Q135=MesCiclo,InicioCiclo,$Q135+MOD(2-WEEKDAY($Q135),7))+20),1,IF(ISNUMBER($J135),$J135,$X135)))</f>
        <v/>
      </c>
      <c r="Z135" s="63">
        <f>IF($T135="","",IF(AND(ISNUMBER($F135),$F135&lt;=IF($Q135=MesCiclo,InicioCiclo,$Q135+MOD(2-WEEKDAY($Q135),7))+27),1,IF(ISNUMBER($K135),$K135,$Y135)))</f>
        <v/>
      </c>
      <c r="AA135" s="63">
        <f>IF($T135="","",IF(AND(ISNUMBER($F135),$F135&lt;=IF($Q135=MesCiclo,InicioCiclo,$Q135+MOD(2-WEEKDAY($Q135),7))+6),1,IF(N($U135)&gt;0,AVERAGEIFS($W$5:$W$1000,$S$5:$S$1000,ROW(),$T$5:$T$1000,"Sub"),$W135)))</f>
        <v/>
      </c>
      <c r="AB135" s="63">
        <f>IF($T135="","",IF(AND(ISNUMBER($F135),$F135&lt;=IF($Q135=MesCiclo,InicioCiclo,$Q135+MOD(2-WEEKDAY($Q135),7))+13),1,IF(N($U135)&gt;0,AVERAGEIFS($X$5:$X$1000,$S$5:$S$1000,ROW(),$T$5:$T$1000,"Sub"),$X135)))</f>
        <v/>
      </c>
      <c r="AC135" s="63">
        <f>IF($T135="","",IF(AND(ISNUMBER($F135),$F135&lt;=IF($Q135=MesCiclo,InicioCiclo,$Q135+MOD(2-WEEKDAY($Q135),7))+20),1,IF(N($U135)&gt;0,AVERAGEIFS($Y$5:$Y$1000,$S$5:$S$1000,ROW(),$T$5:$T$1000,"Sub"),$Y135)))</f>
        <v/>
      </c>
      <c r="AD135" s="63">
        <f>IF($T135="","",IF(AND(ISNUMBER($F135),$F135&lt;=IF($Q135=MesCiclo,InicioCiclo,$Q135+MOD(2-WEEKDAY($Q135),7))+27),1,IF(N($U135)&gt;0,AVERAGEIFS($Z$5:$Z$1000,$S$5:$S$1000,ROW(),$T$5:$T$1000,"Sub"),$Z135)))</f>
        <v/>
      </c>
      <c r="AE135" s="63">
        <f>IF($T135&lt;&gt;"Macro","",IF(COUNTIFS($Q$5:$Q$1000,$Q135,$T$5:$T$1000,"Macro",$G$5:$G$1000,"&gt;0")=0,1/COUNTIFS($Q$5:$Q$1000,$Q135,$T$5:$T$1000,"Macro"),IF(AND(ISNUMBER($G135),N($G135)&gt;0),$G135,SUMIFS($G$5:$G$1000,$Q$5:$Q$1000,$Q135,$T$5:$T$1000,"Macro")/COUNTIFS($Q$5:$Q$1000,$Q135,$T$5:$T$1000,"Macro",$G$5:$G$1000,"&gt;0"))/(COUNTIFS($Q$5:$Q$1000,$Q135,$T$5:$T$1000,"Macro")*SUMIFS($G$5:$G$1000,$Q$5:$Q$1000,$Q135,$T$5:$T$1000,"Macro")/COUNTIFS($Q$5:$Q$1000,$Q135,$T$5:$T$1000,"Macro",$G$5:$G$1000,"&gt;0"))))</f>
        <v/>
      </c>
    </row>
    <row r="136">
      <c r="A136" s="55">
        <f>IF(NOT((COUNTA($B136:$K136)+COUNTA($O136))&gt;0),"",IF($T136="Macro",COUNTIFS($T$5:$T136,"Macro",$Q$5:$Q136,$Q136),IF(N($S136)=0,"?",COUNTIFS(INDEX($T$5:$T$1000,1):INDEX($T$5:$T$1000,$S136-4),"Macro",INDEX($Q$5:$Q$1000,1):INDEX($Q$5:$Q$1000,$S136-4),INDEX($Q$5:$Q$1000,$S136-4))&amp;"."&amp;COUNTIFS($S$5:$S136,$S136,$T$5:$T136,"Sub"))))</f>
        <v/>
      </c>
      <c r="B136" s="56" t="n"/>
      <c r="C136" s="57" t="n"/>
      <c r="D136" s="58" t="n"/>
      <c r="E136" s="58" t="n"/>
      <c r="F136" s="58" t="n"/>
      <c r="G136" s="59" t="n"/>
      <c r="H136" s="59" t="n"/>
      <c r="I136" s="59" t="n"/>
      <c r="J136" s="59" t="n"/>
      <c r="K136" s="59" t="n"/>
      <c r="L136" s="60">
        <f>IF(NOT((COUNTA($B136:$K136)+COUNTA($O136))&gt;0),"",IF(ISNUMBER($F136),1,IF(N($U136)&gt;0,AVERAGEIFS($V$5:$V$1000,$S$5:$S$1000,ROW(),$T$5:$T$1000,"Sub"),$V136)))</f>
        <v/>
      </c>
      <c r="M136" s="55">
        <f>IF($L136="","",IF($L136&gt;=1,"Completado",IF($L136&gt;0,"En curso","Pendiente")))</f>
        <v/>
      </c>
      <c r="N136" s="55">
        <f>IF(NOT((COUNTA($B136:$K136)+COUNTA($O136))&gt;0),"",IF(ISNUMBER($F136),IF(AND(ISNUMBER($E136),$F136&gt;$E136),"Cumplida con "&amp;($F136-$E136)&amp;IF($F136-$E136=1," día"," días")&amp;" de retraso","Cumplida"),IF(N($L136)&gt;=1,"Cumplida",IF(NOT(ISNUMBER($E136)),"Sin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plazo")))))))</f>
        <v/>
      </c>
      <c r="O136" s="57" t="n"/>
      <c r="P136" s="61">
        <f>IF(NOT((COUNTA($B136:$K136)+COUNTA($O136))&gt;0),"",IF((IF($C136="","Falta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",""))="","✔ OK","⚠ "&amp;LEFT(IF($C136="","Falta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",""),LEN(IF($C136="","Falta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",""))-3)))</f>
        <v/>
      </c>
      <c r="Q136" s="62">
        <f>IF(NOT((COUNTA($B136:$K136)+COUNTA($O136))&gt;0),"",IF(AND($T136="Sub",N($S136)&gt;0),IF(ISNUMBER(INDEX($D$5:$D$1000,$S136-4)),DATE(YEAR(INDEX($D$5:$D$1000,$S136-4)),MONTH(INDEX($D$5:$D$1000,$S136-4)),1),IF(ISNUMBER(INDEX($E$5:$E$1000,$S136-4)),DATE(YEAR(INDEX($E$5:$E$1000,$S136-4)),MONTH(INDEX($E$5:$E$1000,$S136-4)),1),MesCiclo)),IF(ISNUMBER($D136),DATE(YEAR($D136),MONTH($D136),1),IF(ISNUMBER($E136),DATE(YEAR($E136),MONTH($E136),1),MesCiclo))))</f>
        <v/>
      </c>
      <c r="R136" s="63">
        <f>IF(OR($Q136="",$Q136&lt;&gt;MesCiclo),"",COUNTIF($Q$5:$Q136,MesCiclo))</f>
        <v/>
      </c>
      <c r="S136" s="63">
        <f>IF($T136="","",IF($T136="Macro",ROW(),IFERROR(LOOKUP(2,1/($T$5:$T136="Macro"),ROW($T$5:$T136)),0)))</f>
        <v/>
      </c>
      <c r="T136" s="63">
        <f>IF(NOT((COUNTA($B136:$K136)+COUNTA($O136))&gt;0),"",IF($B136="Subactividad","Sub","Macro"))</f>
        <v/>
      </c>
      <c r="U136" s="63">
        <f>IF($T136="Macro",COUNTIFS($S$5:$S$1000,ROW(),$T$5:$T$1000,"Sub"),"")</f>
        <v/>
      </c>
      <c r="V136" s="63">
        <f>IF($T136="","",IF(ISNUMBER($F136),1,IFERROR(LOOKUP(2,1/($H136:$K136&lt;&gt;""),$H136:$K136),0)))</f>
        <v/>
      </c>
      <c r="W136" s="63">
        <f>IF($T136="","",IF(AND(ISNUMBER($F136),$F136&lt;=IF($Q136=MesCiclo,InicioCiclo,$Q136+MOD(2-WEEKDAY($Q136),7))+6),1,IF(ISNUMBER($H136),$H136,0)))</f>
        <v/>
      </c>
      <c r="X136" s="63">
        <f>IF($T136="","",IF(AND(ISNUMBER($F136),$F136&lt;=IF($Q136=MesCiclo,InicioCiclo,$Q136+MOD(2-WEEKDAY($Q136),7))+13),1,IF(ISNUMBER($I136),$I136,$W136)))</f>
        <v/>
      </c>
      <c r="Y136" s="63">
        <f>IF($T136="","",IF(AND(ISNUMBER($F136),$F136&lt;=IF($Q136=MesCiclo,InicioCiclo,$Q136+MOD(2-WEEKDAY($Q136),7))+20),1,IF(ISNUMBER($J136),$J136,$X136)))</f>
        <v/>
      </c>
      <c r="Z136" s="63">
        <f>IF($T136="","",IF(AND(ISNUMBER($F136),$F136&lt;=IF($Q136=MesCiclo,InicioCiclo,$Q136+MOD(2-WEEKDAY($Q136),7))+27),1,IF(ISNUMBER($K136),$K136,$Y136)))</f>
        <v/>
      </c>
      <c r="AA136" s="63">
        <f>IF($T136="","",IF(AND(ISNUMBER($F136),$F136&lt;=IF($Q136=MesCiclo,InicioCiclo,$Q136+MOD(2-WEEKDAY($Q136),7))+6),1,IF(N($U136)&gt;0,AVERAGEIFS($W$5:$W$1000,$S$5:$S$1000,ROW(),$T$5:$T$1000,"Sub"),$W136)))</f>
        <v/>
      </c>
      <c r="AB136" s="63">
        <f>IF($T136="","",IF(AND(ISNUMBER($F136),$F136&lt;=IF($Q136=MesCiclo,InicioCiclo,$Q136+MOD(2-WEEKDAY($Q136),7))+13),1,IF(N($U136)&gt;0,AVERAGEIFS($X$5:$X$1000,$S$5:$S$1000,ROW(),$T$5:$T$1000,"Sub"),$X136)))</f>
        <v/>
      </c>
      <c r="AC136" s="63">
        <f>IF($T136="","",IF(AND(ISNUMBER($F136),$F136&lt;=IF($Q136=MesCiclo,InicioCiclo,$Q136+MOD(2-WEEKDAY($Q136),7))+20),1,IF(N($U136)&gt;0,AVERAGEIFS($Y$5:$Y$1000,$S$5:$S$1000,ROW(),$T$5:$T$1000,"Sub"),$Y136)))</f>
        <v/>
      </c>
      <c r="AD136" s="63">
        <f>IF($T136="","",IF(AND(ISNUMBER($F136),$F136&lt;=IF($Q136=MesCiclo,InicioCiclo,$Q136+MOD(2-WEEKDAY($Q136),7))+27),1,IF(N($U136)&gt;0,AVERAGEIFS($Z$5:$Z$1000,$S$5:$S$1000,ROW(),$T$5:$T$1000,"Sub"),$Z136)))</f>
        <v/>
      </c>
      <c r="AE136" s="63">
        <f>IF($T136&lt;&gt;"Macro","",IF(COUNTIFS($Q$5:$Q$1000,$Q136,$T$5:$T$1000,"Macro",$G$5:$G$1000,"&gt;0")=0,1/COUNTIFS($Q$5:$Q$1000,$Q136,$T$5:$T$1000,"Macro"),IF(AND(ISNUMBER($G136),N($G136)&gt;0),$G136,SUMIFS($G$5:$G$1000,$Q$5:$Q$1000,$Q136,$T$5:$T$1000,"Macro")/COUNTIFS($Q$5:$Q$1000,$Q136,$T$5:$T$1000,"Macro",$G$5:$G$1000,"&gt;0"))/(COUNTIFS($Q$5:$Q$1000,$Q136,$T$5:$T$1000,"Macro")*SUMIFS($G$5:$G$1000,$Q$5:$Q$1000,$Q136,$T$5:$T$1000,"Macro")/COUNTIFS($Q$5:$Q$1000,$Q136,$T$5:$T$1000,"Macro",$G$5:$G$1000,"&gt;0"))))</f>
        <v/>
      </c>
    </row>
    <row r="137">
      <c r="A137" s="55">
        <f>IF(NOT((COUNTA($B137:$K137)+COUNTA($O137))&gt;0),"",IF($T137="Macro",COUNTIFS($T$5:$T137,"Macro",$Q$5:$Q137,$Q137),IF(N($S137)=0,"?",COUNTIFS(INDEX($T$5:$T$1000,1):INDEX($T$5:$T$1000,$S137-4),"Macro",INDEX($Q$5:$Q$1000,1):INDEX($Q$5:$Q$1000,$S137-4),INDEX($Q$5:$Q$1000,$S137-4))&amp;"."&amp;COUNTIFS($S$5:$S137,$S137,$T$5:$T137,"Sub"))))</f>
        <v/>
      </c>
      <c r="B137" s="56" t="n"/>
      <c r="C137" s="57" t="n"/>
      <c r="D137" s="58" t="n"/>
      <c r="E137" s="58" t="n"/>
      <c r="F137" s="58" t="n"/>
      <c r="G137" s="59" t="n"/>
      <c r="H137" s="59" t="n"/>
      <c r="I137" s="59" t="n"/>
      <c r="J137" s="59" t="n"/>
      <c r="K137" s="59" t="n"/>
      <c r="L137" s="60">
        <f>IF(NOT((COUNTA($B137:$K137)+COUNTA($O137))&gt;0),"",IF(ISNUMBER($F137),1,IF(N($U137)&gt;0,AVERAGEIFS($V$5:$V$1000,$S$5:$S$1000,ROW(),$T$5:$T$1000,"Sub"),$V137)))</f>
        <v/>
      </c>
      <c r="M137" s="55">
        <f>IF($L137="","",IF($L137&gt;=1,"Completado",IF($L137&gt;0,"En curso","Pendiente")))</f>
        <v/>
      </c>
      <c r="N137" s="55">
        <f>IF(NOT((COUNTA($B137:$K137)+COUNTA($O137))&gt;0),"",IF(ISNUMBER($F137),IF(AND(ISNUMBER($E137),$F137&gt;$E137),"Cumplida con "&amp;($F137-$E137)&amp;IF($F137-$E137=1," día"," días")&amp;" de retraso","Cumplida"),IF(N($L137)&gt;=1,"Cumplida",IF(NOT(ISNUMBER($E137)),"Sin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plazo")))))))</f>
        <v/>
      </c>
      <c r="O137" s="57" t="n"/>
      <c r="P137" s="61">
        <f>IF(NOT((COUNTA($B137:$K137)+COUNTA($O137))&gt;0),"",IF((IF($C137="","Falta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",""))="","✔ OK","⚠ "&amp;LEFT(IF($C137="","Falta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",""),LEN(IF($C137="","Falta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",""))-3)))</f>
        <v/>
      </c>
      <c r="Q137" s="62">
        <f>IF(NOT((COUNTA($B137:$K137)+COUNTA($O137))&gt;0),"",IF(AND($T137="Sub",N($S137)&gt;0),IF(ISNUMBER(INDEX($D$5:$D$1000,$S137-4)),DATE(YEAR(INDEX($D$5:$D$1000,$S137-4)),MONTH(INDEX($D$5:$D$1000,$S137-4)),1),IF(ISNUMBER(INDEX($E$5:$E$1000,$S137-4)),DATE(YEAR(INDEX($E$5:$E$1000,$S137-4)),MONTH(INDEX($E$5:$E$1000,$S137-4)),1),MesCiclo)),IF(ISNUMBER($D137),DATE(YEAR($D137),MONTH($D137),1),IF(ISNUMBER($E137),DATE(YEAR($E137),MONTH($E137),1),MesCiclo))))</f>
        <v/>
      </c>
      <c r="R137" s="63">
        <f>IF(OR($Q137="",$Q137&lt;&gt;MesCiclo),"",COUNTIF($Q$5:$Q137,MesCiclo))</f>
        <v/>
      </c>
      <c r="S137" s="63">
        <f>IF($T137="","",IF($T137="Macro",ROW(),IFERROR(LOOKUP(2,1/($T$5:$T137="Macro"),ROW($T$5:$T137)),0)))</f>
        <v/>
      </c>
      <c r="T137" s="63">
        <f>IF(NOT((COUNTA($B137:$K137)+COUNTA($O137))&gt;0),"",IF($B137="Subactividad","Sub","Macro"))</f>
        <v/>
      </c>
      <c r="U137" s="63">
        <f>IF($T137="Macro",COUNTIFS($S$5:$S$1000,ROW(),$T$5:$T$1000,"Sub"),"")</f>
        <v/>
      </c>
      <c r="V137" s="63">
        <f>IF($T137="","",IF(ISNUMBER($F137),1,IFERROR(LOOKUP(2,1/($H137:$K137&lt;&gt;""),$H137:$K137),0)))</f>
        <v/>
      </c>
      <c r="W137" s="63">
        <f>IF($T137="","",IF(AND(ISNUMBER($F137),$F137&lt;=IF($Q137=MesCiclo,InicioCiclo,$Q137+MOD(2-WEEKDAY($Q137),7))+6),1,IF(ISNUMBER($H137),$H137,0)))</f>
        <v/>
      </c>
      <c r="X137" s="63">
        <f>IF($T137="","",IF(AND(ISNUMBER($F137),$F137&lt;=IF($Q137=MesCiclo,InicioCiclo,$Q137+MOD(2-WEEKDAY($Q137),7))+13),1,IF(ISNUMBER($I137),$I137,$W137)))</f>
        <v/>
      </c>
      <c r="Y137" s="63">
        <f>IF($T137="","",IF(AND(ISNUMBER($F137),$F137&lt;=IF($Q137=MesCiclo,InicioCiclo,$Q137+MOD(2-WEEKDAY($Q137),7))+20),1,IF(ISNUMBER($J137),$J137,$X137)))</f>
        <v/>
      </c>
      <c r="Z137" s="63">
        <f>IF($T137="","",IF(AND(ISNUMBER($F137),$F137&lt;=IF($Q137=MesCiclo,InicioCiclo,$Q137+MOD(2-WEEKDAY($Q137),7))+27),1,IF(ISNUMBER($K137),$K137,$Y137)))</f>
        <v/>
      </c>
      <c r="AA137" s="63">
        <f>IF($T137="","",IF(AND(ISNUMBER($F137),$F137&lt;=IF($Q137=MesCiclo,InicioCiclo,$Q137+MOD(2-WEEKDAY($Q137),7))+6),1,IF(N($U137)&gt;0,AVERAGEIFS($W$5:$W$1000,$S$5:$S$1000,ROW(),$T$5:$T$1000,"Sub"),$W137)))</f>
        <v/>
      </c>
      <c r="AB137" s="63">
        <f>IF($T137="","",IF(AND(ISNUMBER($F137),$F137&lt;=IF($Q137=MesCiclo,InicioCiclo,$Q137+MOD(2-WEEKDAY($Q137),7))+13),1,IF(N($U137)&gt;0,AVERAGEIFS($X$5:$X$1000,$S$5:$S$1000,ROW(),$T$5:$T$1000,"Sub"),$X137)))</f>
        <v/>
      </c>
      <c r="AC137" s="63">
        <f>IF($T137="","",IF(AND(ISNUMBER($F137),$F137&lt;=IF($Q137=MesCiclo,InicioCiclo,$Q137+MOD(2-WEEKDAY($Q137),7))+20),1,IF(N($U137)&gt;0,AVERAGEIFS($Y$5:$Y$1000,$S$5:$S$1000,ROW(),$T$5:$T$1000,"Sub"),$Y137)))</f>
        <v/>
      </c>
      <c r="AD137" s="63">
        <f>IF($T137="","",IF(AND(ISNUMBER($F137),$F137&lt;=IF($Q137=MesCiclo,InicioCiclo,$Q137+MOD(2-WEEKDAY($Q137),7))+27),1,IF(N($U137)&gt;0,AVERAGEIFS($Z$5:$Z$1000,$S$5:$S$1000,ROW(),$T$5:$T$1000,"Sub"),$Z137)))</f>
        <v/>
      </c>
      <c r="AE137" s="63">
        <f>IF($T137&lt;&gt;"Macro","",IF(COUNTIFS($Q$5:$Q$1000,$Q137,$T$5:$T$1000,"Macro",$G$5:$G$1000,"&gt;0")=0,1/COUNTIFS($Q$5:$Q$1000,$Q137,$T$5:$T$1000,"Macro"),IF(AND(ISNUMBER($G137),N($G137)&gt;0),$G137,SUMIFS($G$5:$G$1000,$Q$5:$Q$1000,$Q137,$T$5:$T$1000,"Macro")/COUNTIFS($Q$5:$Q$1000,$Q137,$T$5:$T$1000,"Macro",$G$5:$G$1000,"&gt;0"))/(COUNTIFS($Q$5:$Q$1000,$Q137,$T$5:$T$1000,"Macro")*SUMIFS($G$5:$G$1000,$Q$5:$Q$1000,$Q137,$T$5:$T$1000,"Macro")/COUNTIFS($Q$5:$Q$1000,$Q137,$T$5:$T$1000,"Macro",$G$5:$G$1000,"&gt;0"))))</f>
        <v/>
      </c>
    </row>
    <row r="138">
      <c r="A138" s="55">
        <f>IF(NOT((COUNTA($B138:$K138)+COUNTA($O138))&gt;0),"",IF($T138="Macro",COUNTIFS($T$5:$T138,"Macro",$Q$5:$Q138,$Q138),IF(N($S138)=0,"?",COUNTIFS(INDEX($T$5:$T$1000,1):INDEX($T$5:$T$1000,$S138-4),"Macro",INDEX($Q$5:$Q$1000,1):INDEX($Q$5:$Q$1000,$S138-4),INDEX($Q$5:$Q$1000,$S138-4))&amp;"."&amp;COUNTIFS($S$5:$S138,$S138,$T$5:$T138,"Sub"))))</f>
        <v/>
      </c>
      <c r="B138" s="56" t="n"/>
      <c r="C138" s="57" t="n"/>
      <c r="D138" s="58" t="n"/>
      <c r="E138" s="58" t="n"/>
      <c r="F138" s="58" t="n"/>
      <c r="G138" s="59" t="n"/>
      <c r="H138" s="59" t="n"/>
      <c r="I138" s="59" t="n"/>
      <c r="J138" s="59" t="n"/>
      <c r="K138" s="59" t="n"/>
      <c r="L138" s="60">
        <f>IF(NOT((COUNTA($B138:$K138)+COUNTA($O138))&gt;0),"",IF(ISNUMBER($F138),1,IF(N($U138)&gt;0,AVERAGEIFS($V$5:$V$1000,$S$5:$S$1000,ROW(),$T$5:$T$1000,"Sub"),$V138)))</f>
        <v/>
      </c>
      <c r="M138" s="55">
        <f>IF($L138="","",IF($L138&gt;=1,"Completado",IF($L138&gt;0,"En curso","Pendiente")))</f>
        <v/>
      </c>
      <c r="N138" s="55">
        <f>IF(NOT((COUNTA($B138:$K138)+COUNTA($O138))&gt;0),"",IF(ISNUMBER($F138),IF(AND(ISNUMBER($E138),$F138&gt;$E138),"Cumplida con "&amp;($F138-$E138)&amp;IF($F138-$E138=1," día"," días")&amp;" de retraso","Cumplida"),IF(N($L138)&gt;=1,"Cumplida",IF(NOT(ISNUMBER($E138)),"Sin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plazo")))))))</f>
        <v/>
      </c>
      <c r="O138" s="57" t="n"/>
      <c r="P138" s="61">
        <f>IF(NOT((COUNTA($B138:$K138)+COUNTA($O138))&gt;0),"",IF((IF($C138="","Falta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",""))="","✔ OK","⚠ "&amp;LEFT(IF($C138="","Falta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",""),LEN(IF($C138="","Falta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",""))-3)))</f>
        <v/>
      </c>
      <c r="Q138" s="62">
        <f>IF(NOT((COUNTA($B138:$K138)+COUNTA($O138))&gt;0),"",IF(AND($T138="Sub",N($S138)&gt;0),IF(ISNUMBER(INDEX($D$5:$D$1000,$S138-4)),DATE(YEAR(INDEX($D$5:$D$1000,$S138-4)),MONTH(INDEX($D$5:$D$1000,$S138-4)),1),IF(ISNUMBER(INDEX($E$5:$E$1000,$S138-4)),DATE(YEAR(INDEX($E$5:$E$1000,$S138-4)),MONTH(INDEX($E$5:$E$1000,$S138-4)),1),MesCiclo)),IF(ISNUMBER($D138),DATE(YEAR($D138),MONTH($D138),1),IF(ISNUMBER($E138),DATE(YEAR($E138),MONTH($E138),1),MesCiclo))))</f>
        <v/>
      </c>
      <c r="R138" s="63">
        <f>IF(OR($Q138="",$Q138&lt;&gt;MesCiclo),"",COUNTIF($Q$5:$Q138,MesCiclo))</f>
        <v/>
      </c>
      <c r="S138" s="63">
        <f>IF($T138="","",IF($T138="Macro",ROW(),IFERROR(LOOKUP(2,1/($T$5:$T138="Macro"),ROW($T$5:$T138)),0)))</f>
        <v/>
      </c>
      <c r="T138" s="63">
        <f>IF(NOT((COUNTA($B138:$K138)+COUNTA($O138))&gt;0),"",IF($B138="Subactividad","Sub","Macro"))</f>
        <v/>
      </c>
      <c r="U138" s="63">
        <f>IF($T138="Macro",COUNTIFS($S$5:$S$1000,ROW(),$T$5:$T$1000,"Sub"),"")</f>
        <v/>
      </c>
      <c r="V138" s="63">
        <f>IF($T138="","",IF(ISNUMBER($F138),1,IFERROR(LOOKUP(2,1/($H138:$K138&lt;&gt;""),$H138:$K138),0)))</f>
        <v/>
      </c>
      <c r="W138" s="63">
        <f>IF($T138="","",IF(AND(ISNUMBER($F138),$F138&lt;=IF($Q138=MesCiclo,InicioCiclo,$Q138+MOD(2-WEEKDAY($Q138),7))+6),1,IF(ISNUMBER($H138),$H138,0)))</f>
        <v/>
      </c>
      <c r="X138" s="63">
        <f>IF($T138="","",IF(AND(ISNUMBER($F138),$F138&lt;=IF($Q138=MesCiclo,InicioCiclo,$Q138+MOD(2-WEEKDAY($Q138),7))+13),1,IF(ISNUMBER($I138),$I138,$W138)))</f>
        <v/>
      </c>
      <c r="Y138" s="63">
        <f>IF($T138="","",IF(AND(ISNUMBER($F138),$F138&lt;=IF($Q138=MesCiclo,InicioCiclo,$Q138+MOD(2-WEEKDAY($Q138),7))+20),1,IF(ISNUMBER($J138),$J138,$X138)))</f>
        <v/>
      </c>
      <c r="Z138" s="63">
        <f>IF($T138="","",IF(AND(ISNUMBER($F138),$F138&lt;=IF($Q138=MesCiclo,InicioCiclo,$Q138+MOD(2-WEEKDAY($Q138),7))+27),1,IF(ISNUMBER($K138),$K138,$Y138)))</f>
        <v/>
      </c>
      <c r="AA138" s="63">
        <f>IF($T138="","",IF(AND(ISNUMBER($F138),$F138&lt;=IF($Q138=MesCiclo,InicioCiclo,$Q138+MOD(2-WEEKDAY($Q138),7))+6),1,IF(N($U138)&gt;0,AVERAGEIFS($W$5:$W$1000,$S$5:$S$1000,ROW(),$T$5:$T$1000,"Sub"),$W138)))</f>
        <v/>
      </c>
      <c r="AB138" s="63">
        <f>IF($T138="","",IF(AND(ISNUMBER($F138),$F138&lt;=IF($Q138=MesCiclo,InicioCiclo,$Q138+MOD(2-WEEKDAY($Q138),7))+13),1,IF(N($U138)&gt;0,AVERAGEIFS($X$5:$X$1000,$S$5:$S$1000,ROW(),$T$5:$T$1000,"Sub"),$X138)))</f>
        <v/>
      </c>
      <c r="AC138" s="63">
        <f>IF($T138="","",IF(AND(ISNUMBER($F138),$F138&lt;=IF($Q138=MesCiclo,InicioCiclo,$Q138+MOD(2-WEEKDAY($Q138),7))+20),1,IF(N($U138)&gt;0,AVERAGEIFS($Y$5:$Y$1000,$S$5:$S$1000,ROW(),$T$5:$T$1000,"Sub"),$Y138)))</f>
        <v/>
      </c>
      <c r="AD138" s="63">
        <f>IF($T138="","",IF(AND(ISNUMBER($F138),$F138&lt;=IF($Q138=MesCiclo,InicioCiclo,$Q138+MOD(2-WEEKDAY($Q138),7))+27),1,IF(N($U138)&gt;0,AVERAGEIFS($Z$5:$Z$1000,$S$5:$S$1000,ROW(),$T$5:$T$1000,"Sub"),$Z138)))</f>
        <v/>
      </c>
      <c r="AE138" s="63">
        <f>IF($T138&lt;&gt;"Macro","",IF(COUNTIFS($Q$5:$Q$1000,$Q138,$T$5:$T$1000,"Macro",$G$5:$G$1000,"&gt;0")=0,1/COUNTIFS($Q$5:$Q$1000,$Q138,$T$5:$T$1000,"Macro"),IF(AND(ISNUMBER($G138),N($G138)&gt;0),$G138,SUMIFS($G$5:$G$1000,$Q$5:$Q$1000,$Q138,$T$5:$T$1000,"Macro")/COUNTIFS($Q$5:$Q$1000,$Q138,$T$5:$T$1000,"Macro",$G$5:$G$1000,"&gt;0"))/(COUNTIFS($Q$5:$Q$1000,$Q138,$T$5:$T$1000,"Macro")*SUMIFS($G$5:$G$1000,$Q$5:$Q$1000,$Q138,$T$5:$T$1000,"Macro")/COUNTIFS($Q$5:$Q$1000,$Q138,$T$5:$T$1000,"Macro",$G$5:$G$1000,"&gt;0"))))</f>
        <v/>
      </c>
    </row>
    <row r="139">
      <c r="A139" s="55">
        <f>IF(NOT((COUNTA($B139:$K139)+COUNTA($O139))&gt;0),"",IF($T139="Macro",COUNTIFS($T$5:$T139,"Macro",$Q$5:$Q139,$Q139),IF(N($S139)=0,"?",COUNTIFS(INDEX($T$5:$T$1000,1):INDEX($T$5:$T$1000,$S139-4),"Macro",INDEX($Q$5:$Q$1000,1):INDEX($Q$5:$Q$1000,$S139-4),INDEX($Q$5:$Q$1000,$S139-4))&amp;"."&amp;COUNTIFS($S$5:$S139,$S139,$T$5:$T139,"Sub"))))</f>
        <v/>
      </c>
      <c r="B139" s="56" t="n"/>
      <c r="C139" s="57" t="n"/>
      <c r="D139" s="58" t="n"/>
      <c r="E139" s="58" t="n"/>
      <c r="F139" s="58" t="n"/>
      <c r="G139" s="59" t="n"/>
      <c r="H139" s="59" t="n"/>
      <c r="I139" s="59" t="n"/>
      <c r="J139" s="59" t="n"/>
      <c r="K139" s="59" t="n"/>
      <c r="L139" s="60">
        <f>IF(NOT((COUNTA($B139:$K139)+COUNTA($O139))&gt;0),"",IF(ISNUMBER($F139),1,IF(N($U139)&gt;0,AVERAGEIFS($V$5:$V$1000,$S$5:$S$1000,ROW(),$T$5:$T$1000,"Sub"),$V139)))</f>
        <v/>
      </c>
      <c r="M139" s="55">
        <f>IF($L139="","",IF($L139&gt;=1,"Completado",IF($L139&gt;0,"En curso","Pendiente")))</f>
        <v/>
      </c>
      <c r="N139" s="55">
        <f>IF(NOT((COUNTA($B139:$K139)+COUNTA($O139))&gt;0),"",IF(ISNUMBER($F139),IF(AND(ISNUMBER($E139),$F139&gt;$E139),"Cumplida con "&amp;($F139-$E139)&amp;IF($F139-$E139=1," día"," días")&amp;" de retraso","Cumplida"),IF(N($L139)&gt;=1,"Cumplida",IF(NOT(ISNUMBER($E139)),"Sin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plazo")))))))</f>
        <v/>
      </c>
      <c r="O139" s="57" t="n"/>
      <c r="P139" s="61">
        <f>IF(NOT((COUNTA($B139:$K139)+COUNTA($O139))&gt;0),"",IF((IF($C139="","Falta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",""))="","✔ OK","⚠ "&amp;LEFT(IF($C139="","Falta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",""),LEN(IF($C139="","Falta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",""))-3)))</f>
        <v/>
      </c>
      <c r="Q139" s="62">
        <f>IF(NOT((COUNTA($B139:$K139)+COUNTA($O139))&gt;0),"",IF(AND($T139="Sub",N($S139)&gt;0),IF(ISNUMBER(INDEX($D$5:$D$1000,$S139-4)),DATE(YEAR(INDEX($D$5:$D$1000,$S139-4)),MONTH(INDEX($D$5:$D$1000,$S139-4)),1),IF(ISNUMBER(INDEX($E$5:$E$1000,$S139-4)),DATE(YEAR(INDEX($E$5:$E$1000,$S139-4)),MONTH(INDEX($E$5:$E$1000,$S139-4)),1),MesCiclo)),IF(ISNUMBER($D139),DATE(YEAR($D139),MONTH($D139),1),IF(ISNUMBER($E139),DATE(YEAR($E139),MONTH($E139),1),MesCiclo))))</f>
        <v/>
      </c>
      <c r="R139" s="63">
        <f>IF(OR($Q139="",$Q139&lt;&gt;MesCiclo),"",COUNTIF($Q$5:$Q139,MesCiclo))</f>
        <v/>
      </c>
      <c r="S139" s="63">
        <f>IF($T139="","",IF($T139="Macro",ROW(),IFERROR(LOOKUP(2,1/($T$5:$T139="Macro"),ROW($T$5:$T139)),0)))</f>
        <v/>
      </c>
      <c r="T139" s="63">
        <f>IF(NOT((COUNTA($B139:$K139)+COUNTA($O139))&gt;0),"",IF($B139="Subactividad","Sub","Macro"))</f>
        <v/>
      </c>
      <c r="U139" s="63">
        <f>IF($T139="Macro",COUNTIFS($S$5:$S$1000,ROW(),$T$5:$T$1000,"Sub"),"")</f>
        <v/>
      </c>
      <c r="V139" s="63">
        <f>IF($T139="","",IF(ISNUMBER($F139),1,IFERROR(LOOKUP(2,1/($H139:$K139&lt;&gt;""),$H139:$K139),0)))</f>
        <v/>
      </c>
      <c r="W139" s="63">
        <f>IF($T139="","",IF(AND(ISNUMBER($F139),$F139&lt;=IF($Q139=MesCiclo,InicioCiclo,$Q139+MOD(2-WEEKDAY($Q139),7))+6),1,IF(ISNUMBER($H139),$H139,0)))</f>
        <v/>
      </c>
      <c r="X139" s="63">
        <f>IF($T139="","",IF(AND(ISNUMBER($F139),$F139&lt;=IF($Q139=MesCiclo,InicioCiclo,$Q139+MOD(2-WEEKDAY($Q139),7))+13),1,IF(ISNUMBER($I139),$I139,$W139)))</f>
        <v/>
      </c>
      <c r="Y139" s="63">
        <f>IF($T139="","",IF(AND(ISNUMBER($F139),$F139&lt;=IF($Q139=MesCiclo,InicioCiclo,$Q139+MOD(2-WEEKDAY($Q139),7))+20),1,IF(ISNUMBER($J139),$J139,$X139)))</f>
        <v/>
      </c>
      <c r="Z139" s="63">
        <f>IF($T139="","",IF(AND(ISNUMBER($F139),$F139&lt;=IF($Q139=MesCiclo,InicioCiclo,$Q139+MOD(2-WEEKDAY($Q139),7))+27),1,IF(ISNUMBER($K139),$K139,$Y139)))</f>
        <v/>
      </c>
      <c r="AA139" s="63">
        <f>IF($T139="","",IF(AND(ISNUMBER($F139),$F139&lt;=IF($Q139=MesCiclo,InicioCiclo,$Q139+MOD(2-WEEKDAY($Q139),7))+6),1,IF(N($U139)&gt;0,AVERAGEIFS($W$5:$W$1000,$S$5:$S$1000,ROW(),$T$5:$T$1000,"Sub"),$W139)))</f>
        <v/>
      </c>
      <c r="AB139" s="63">
        <f>IF($T139="","",IF(AND(ISNUMBER($F139),$F139&lt;=IF($Q139=MesCiclo,InicioCiclo,$Q139+MOD(2-WEEKDAY($Q139),7))+13),1,IF(N($U139)&gt;0,AVERAGEIFS($X$5:$X$1000,$S$5:$S$1000,ROW(),$T$5:$T$1000,"Sub"),$X139)))</f>
        <v/>
      </c>
      <c r="AC139" s="63">
        <f>IF($T139="","",IF(AND(ISNUMBER($F139),$F139&lt;=IF($Q139=MesCiclo,InicioCiclo,$Q139+MOD(2-WEEKDAY($Q139),7))+20),1,IF(N($U139)&gt;0,AVERAGEIFS($Y$5:$Y$1000,$S$5:$S$1000,ROW(),$T$5:$T$1000,"Sub"),$Y139)))</f>
        <v/>
      </c>
      <c r="AD139" s="63">
        <f>IF($T139="","",IF(AND(ISNUMBER($F139),$F139&lt;=IF($Q139=MesCiclo,InicioCiclo,$Q139+MOD(2-WEEKDAY($Q139),7))+27),1,IF(N($U139)&gt;0,AVERAGEIFS($Z$5:$Z$1000,$S$5:$S$1000,ROW(),$T$5:$T$1000,"Sub"),$Z139)))</f>
        <v/>
      </c>
      <c r="AE139" s="63">
        <f>IF($T139&lt;&gt;"Macro","",IF(COUNTIFS($Q$5:$Q$1000,$Q139,$T$5:$T$1000,"Macro",$G$5:$G$1000,"&gt;0")=0,1/COUNTIFS($Q$5:$Q$1000,$Q139,$T$5:$T$1000,"Macro"),IF(AND(ISNUMBER($G139),N($G139)&gt;0),$G139,SUMIFS($G$5:$G$1000,$Q$5:$Q$1000,$Q139,$T$5:$T$1000,"Macro")/COUNTIFS($Q$5:$Q$1000,$Q139,$T$5:$T$1000,"Macro",$G$5:$G$1000,"&gt;0"))/(COUNTIFS($Q$5:$Q$1000,$Q139,$T$5:$T$1000,"Macro")*SUMIFS($G$5:$G$1000,$Q$5:$Q$1000,$Q139,$T$5:$T$1000,"Macro")/COUNTIFS($Q$5:$Q$1000,$Q139,$T$5:$T$1000,"Macro",$G$5:$G$1000,"&gt;0"))))</f>
        <v/>
      </c>
    </row>
    <row r="140">
      <c r="A140" s="55">
        <f>IF(NOT((COUNTA($B140:$K140)+COUNTA($O140))&gt;0),"",IF($T140="Macro",COUNTIFS($T$5:$T140,"Macro",$Q$5:$Q140,$Q140),IF(N($S140)=0,"?",COUNTIFS(INDEX($T$5:$T$1000,1):INDEX($T$5:$T$1000,$S140-4),"Macro",INDEX($Q$5:$Q$1000,1):INDEX($Q$5:$Q$1000,$S140-4),INDEX($Q$5:$Q$1000,$S140-4))&amp;"."&amp;COUNTIFS($S$5:$S140,$S140,$T$5:$T140,"Sub"))))</f>
        <v/>
      </c>
      <c r="B140" s="56" t="n"/>
      <c r="C140" s="57" t="n"/>
      <c r="D140" s="58" t="n"/>
      <c r="E140" s="58" t="n"/>
      <c r="F140" s="58" t="n"/>
      <c r="G140" s="59" t="n"/>
      <c r="H140" s="59" t="n"/>
      <c r="I140" s="59" t="n"/>
      <c r="J140" s="59" t="n"/>
      <c r="K140" s="59" t="n"/>
      <c r="L140" s="60">
        <f>IF(NOT((COUNTA($B140:$K140)+COUNTA($O140))&gt;0),"",IF(ISNUMBER($F140),1,IF(N($U140)&gt;0,AVERAGEIFS($V$5:$V$1000,$S$5:$S$1000,ROW(),$T$5:$T$1000,"Sub"),$V140)))</f>
        <v/>
      </c>
      <c r="M140" s="55">
        <f>IF($L140="","",IF($L140&gt;=1,"Completado",IF($L140&gt;0,"En curso","Pendiente")))</f>
        <v/>
      </c>
      <c r="N140" s="55">
        <f>IF(NOT((COUNTA($B140:$K140)+COUNTA($O140))&gt;0),"",IF(ISNUMBER($F140),IF(AND(ISNUMBER($E140),$F140&gt;$E140),"Cumplida con "&amp;($F140-$E140)&amp;IF($F140-$E140=1," día"," días")&amp;" de retraso","Cumplida"),IF(N($L140)&gt;=1,"Cumplida",IF(NOT(ISNUMBER($E140)),"Sin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plazo")))))))</f>
        <v/>
      </c>
      <c r="O140" s="57" t="n"/>
      <c r="P140" s="61">
        <f>IF(NOT((COUNTA($B140:$K140)+COUNTA($O140))&gt;0),"",IF((IF($C140="","Falta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",""))="","✔ OK","⚠ "&amp;LEFT(IF($C140="","Falta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",""),LEN(IF($C140="","Falta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",""))-3)))</f>
        <v/>
      </c>
      <c r="Q140" s="62">
        <f>IF(NOT((COUNTA($B140:$K140)+COUNTA($O140))&gt;0),"",IF(AND($T140="Sub",N($S140)&gt;0),IF(ISNUMBER(INDEX($D$5:$D$1000,$S140-4)),DATE(YEAR(INDEX($D$5:$D$1000,$S140-4)),MONTH(INDEX($D$5:$D$1000,$S140-4)),1),IF(ISNUMBER(INDEX($E$5:$E$1000,$S140-4)),DATE(YEAR(INDEX($E$5:$E$1000,$S140-4)),MONTH(INDEX($E$5:$E$1000,$S140-4)),1),MesCiclo)),IF(ISNUMBER($D140),DATE(YEAR($D140),MONTH($D140),1),IF(ISNUMBER($E140),DATE(YEAR($E140),MONTH($E140),1),MesCiclo))))</f>
        <v/>
      </c>
      <c r="R140" s="63">
        <f>IF(OR($Q140="",$Q140&lt;&gt;MesCiclo),"",COUNTIF($Q$5:$Q140,MesCiclo))</f>
        <v/>
      </c>
      <c r="S140" s="63">
        <f>IF($T140="","",IF($T140="Macro",ROW(),IFERROR(LOOKUP(2,1/($T$5:$T140="Macro"),ROW($T$5:$T140)),0)))</f>
        <v/>
      </c>
      <c r="T140" s="63">
        <f>IF(NOT((COUNTA($B140:$K140)+COUNTA($O140))&gt;0),"",IF($B140="Subactividad","Sub","Macro"))</f>
        <v/>
      </c>
      <c r="U140" s="63">
        <f>IF($T140="Macro",COUNTIFS($S$5:$S$1000,ROW(),$T$5:$T$1000,"Sub"),"")</f>
        <v/>
      </c>
      <c r="V140" s="63">
        <f>IF($T140="","",IF(ISNUMBER($F140),1,IFERROR(LOOKUP(2,1/($H140:$K140&lt;&gt;""),$H140:$K140),0)))</f>
        <v/>
      </c>
      <c r="W140" s="63">
        <f>IF($T140="","",IF(AND(ISNUMBER($F140),$F140&lt;=IF($Q140=MesCiclo,InicioCiclo,$Q140+MOD(2-WEEKDAY($Q140),7))+6),1,IF(ISNUMBER($H140),$H140,0)))</f>
        <v/>
      </c>
      <c r="X140" s="63">
        <f>IF($T140="","",IF(AND(ISNUMBER($F140),$F140&lt;=IF($Q140=MesCiclo,InicioCiclo,$Q140+MOD(2-WEEKDAY($Q140),7))+13),1,IF(ISNUMBER($I140),$I140,$W140)))</f>
        <v/>
      </c>
      <c r="Y140" s="63">
        <f>IF($T140="","",IF(AND(ISNUMBER($F140),$F140&lt;=IF($Q140=MesCiclo,InicioCiclo,$Q140+MOD(2-WEEKDAY($Q140),7))+20),1,IF(ISNUMBER($J140),$J140,$X140)))</f>
        <v/>
      </c>
      <c r="Z140" s="63">
        <f>IF($T140="","",IF(AND(ISNUMBER($F140),$F140&lt;=IF($Q140=MesCiclo,InicioCiclo,$Q140+MOD(2-WEEKDAY($Q140),7))+27),1,IF(ISNUMBER($K140),$K140,$Y140)))</f>
        <v/>
      </c>
      <c r="AA140" s="63">
        <f>IF($T140="","",IF(AND(ISNUMBER($F140),$F140&lt;=IF($Q140=MesCiclo,InicioCiclo,$Q140+MOD(2-WEEKDAY($Q140),7))+6),1,IF(N($U140)&gt;0,AVERAGEIFS($W$5:$W$1000,$S$5:$S$1000,ROW(),$T$5:$T$1000,"Sub"),$W140)))</f>
        <v/>
      </c>
      <c r="AB140" s="63">
        <f>IF($T140="","",IF(AND(ISNUMBER($F140),$F140&lt;=IF($Q140=MesCiclo,InicioCiclo,$Q140+MOD(2-WEEKDAY($Q140),7))+13),1,IF(N($U140)&gt;0,AVERAGEIFS($X$5:$X$1000,$S$5:$S$1000,ROW(),$T$5:$T$1000,"Sub"),$X140)))</f>
        <v/>
      </c>
      <c r="AC140" s="63">
        <f>IF($T140="","",IF(AND(ISNUMBER($F140),$F140&lt;=IF($Q140=MesCiclo,InicioCiclo,$Q140+MOD(2-WEEKDAY($Q140),7))+20),1,IF(N($U140)&gt;0,AVERAGEIFS($Y$5:$Y$1000,$S$5:$S$1000,ROW(),$T$5:$T$1000,"Sub"),$Y140)))</f>
        <v/>
      </c>
      <c r="AD140" s="63">
        <f>IF($T140="","",IF(AND(ISNUMBER($F140),$F140&lt;=IF($Q140=MesCiclo,InicioCiclo,$Q140+MOD(2-WEEKDAY($Q140),7))+27),1,IF(N($U140)&gt;0,AVERAGEIFS($Z$5:$Z$1000,$S$5:$S$1000,ROW(),$T$5:$T$1000,"Sub"),$Z140)))</f>
        <v/>
      </c>
      <c r="AE140" s="63">
        <f>IF($T140&lt;&gt;"Macro","",IF(COUNTIFS($Q$5:$Q$1000,$Q140,$T$5:$T$1000,"Macro",$G$5:$G$1000,"&gt;0")=0,1/COUNTIFS($Q$5:$Q$1000,$Q140,$T$5:$T$1000,"Macro"),IF(AND(ISNUMBER($G140),N($G140)&gt;0),$G140,SUMIFS($G$5:$G$1000,$Q$5:$Q$1000,$Q140,$T$5:$T$1000,"Macro")/COUNTIFS($Q$5:$Q$1000,$Q140,$T$5:$T$1000,"Macro",$G$5:$G$1000,"&gt;0"))/(COUNTIFS($Q$5:$Q$1000,$Q140,$T$5:$T$1000,"Macro")*SUMIFS($G$5:$G$1000,$Q$5:$Q$1000,$Q140,$T$5:$T$1000,"Macro")/COUNTIFS($Q$5:$Q$1000,$Q140,$T$5:$T$1000,"Macro",$G$5:$G$1000,"&gt;0"))))</f>
        <v/>
      </c>
    </row>
    <row r="141">
      <c r="A141" s="55">
        <f>IF(NOT((COUNTA($B141:$K141)+COUNTA($O141))&gt;0),"",IF($T141="Macro",COUNTIFS($T$5:$T141,"Macro",$Q$5:$Q141,$Q141),IF(N($S141)=0,"?",COUNTIFS(INDEX($T$5:$T$1000,1):INDEX($T$5:$T$1000,$S141-4),"Macro",INDEX($Q$5:$Q$1000,1):INDEX($Q$5:$Q$1000,$S141-4),INDEX($Q$5:$Q$1000,$S141-4))&amp;"."&amp;COUNTIFS($S$5:$S141,$S141,$T$5:$T141,"Sub"))))</f>
        <v/>
      </c>
      <c r="B141" s="56" t="n"/>
      <c r="C141" s="57" t="n"/>
      <c r="D141" s="58" t="n"/>
      <c r="E141" s="58" t="n"/>
      <c r="F141" s="58" t="n"/>
      <c r="G141" s="59" t="n"/>
      <c r="H141" s="59" t="n"/>
      <c r="I141" s="59" t="n"/>
      <c r="J141" s="59" t="n"/>
      <c r="K141" s="59" t="n"/>
      <c r="L141" s="60">
        <f>IF(NOT((COUNTA($B141:$K141)+COUNTA($O141))&gt;0),"",IF(ISNUMBER($F141),1,IF(N($U141)&gt;0,AVERAGEIFS($V$5:$V$1000,$S$5:$S$1000,ROW(),$T$5:$T$1000,"Sub"),$V141)))</f>
        <v/>
      </c>
      <c r="M141" s="55">
        <f>IF($L141="","",IF($L141&gt;=1,"Completado",IF($L141&gt;0,"En curso","Pendiente")))</f>
        <v/>
      </c>
      <c r="N141" s="55">
        <f>IF(NOT((COUNTA($B141:$K141)+COUNTA($O141))&gt;0),"",IF(ISNUMBER($F141),IF(AND(ISNUMBER($E141),$F141&gt;$E141),"Cumplida con "&amp;($F141-$E141)&amp;IF($F141-$E141=1," día"," días")&amp;" de retraso","Cumplida"),IF(N($L141)&gt;=1,"Cumplida",IF(NOT(ISNUMBER($E141)),"Sin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plazo")))))))</f>
        <v/>
      </c>
      <c r="O141" s="57" t="n"/>
      <c r="P141" s="61">
        <f>IF(NOT((COUNTA($B141:$K141)+COUNTA($O141))&gt;0),"",IF((IF($C141="","Falta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",""))="","✔ OK","⚠ "&amp;LEFT(IF($C141="","Falta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",""),LEN(IF($C141="","Falta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",""))-3)))</f>
        <v/>
      </c>
      <c r="Q141" s="62">
        <f>IF(NOT((COUNTA($B141:$K141)+COUNTA($O141))&gt;0),"",IF(AND($T141="Sub",N($S141)&gt;0),IF(ISNUMBER(INDEX($D$5:$D$1000,$S141-4)),DATE(YEAR(INDEX($D$5:$D$1000,$S141-4)),MONTH(INDEX($D$5:$D$1000,$S141-4)),1),IF(ISNUMBER(INDEX($E$5:$E$1000,$S141-4)),DATE(YEAR(INDEX($E$5:$E$1000,$S141-4)),MONTH(INDEX($E$5:$E$1000,$S141-4)),1),MesCiclo)),IF(ISNUMBER($D141),DATE(YEAR($D141),MONTH($D141),1),IF(ISNUMBER($E141),DATE(YEAR($E141),MONTH($E141),1),MesCiclo))))</f>
        <v/>
      </c>
      <c r="R141" s="63">
        <f>IF(OR($Q141="",$Q141&lt;&gt;MesCiclo),"",COUNTIF($Q$5:$Q141,MesCiclo))</f>
        <v/>
      </c>
      <c r="S141" s="63">
        <f>IF($T141="","",IF($T141="Macro",ROW(),IFERROR(LOOKUP(2,1/($T$5:$T141="Macro"),ROW($T$5:$T141)),0)))</f>
        <v/>
      </c>
      <c r="T141" s="63">
        <f>IF(NOT((COUNTA($B141:$K141)+COUNTA($O141))&gt;0),"",IF($B141="Subactividad","Sub","Macro"))</f>
        <v/>
      </c>
      <c r="U141" s="63">
        <f>IF($T141="Macro",COUNTIFS($S$5:$S$1000,ROW(),$T$5:$T$1000,"Sub"),"")</f>
        <v/>
      </c>
      <c r="V141" s="63">
        <f>IF($T141="","",IF(ISNUMBER($F141),1,IFERROR(LOOKUP(2,1/($H141:$K141&lt;&gt;""),$H141:$K141),0)))</f>
        <v/>
      </c>
      <c r="W141" s="63">
        <f>IF($T141="","",IF(AND(ISNUMBER($F141),$F141&lt;=IF($Q141=MesCiclo,InicioCiclo,$Q141+MOD(2-WEEKDAY($Q141),7))+6),1,IF(ISNUMBER($H141),$H141,0)))</f>
        <v/>
      </c>
      <c r="X141" s="63">
        <f>IF($T141="","",IF(AND(ISNUMBER($F141),$F141&lt;=IF($Q141=MesCiclo,InicioCiclo,$Q141+MOD(2-WEEKDAY($Q141),7))+13),1,IF(ISNUMBER($I141),$I141,$W141)))</f>
        <v/>
      </c>
      <c r="Y141" s="63">
        <f>IF($T141="","",IF(AND(ISNUMBER($F141),$F141&lt;=IF($Q141=MesCiclo,InicioCiclo,$Q141+MOD(2-WEEKDAY($Q141),7))+20),1,IF(ISNUMBER($J141),$J141,$X141)))</f>
        <v/>
      </c>
      <c r="Z141" s="63">
        <f>IF($T141="","",IF(AND(ISNUMBER($F141),$F141&lt;=IF($Q141=MesCiclo,InicioCiclo,$Q141+MOD(2-WEEKDAY($Q141),7))+27),1,IF(ISNUMBER($K141),$K141,$Y141)))</f>
        <v/>
      </c>
      <c r="AA141" s="63">
        <f>IF($T141="","",IF(AND(ISNUMBER($F141),$F141&lt;=IF($Q141=MesCiclo,InicioCiclo,$Q141+MOD(2-WEEKDAY($Q141),7))+6),1,IF(N($U141)&gt;0,AVERAGEIFS($W$5:$W$1000,$S$5:$S$1000,ROW(),$T$5:$T$1000,"Sub"),$W141)))</f>
        <v/>
      </c>
      <c r="AB141" s="63">
        <f>IF($T141="","",IF(AND(ISNUMBER($F141),$F141&lt;=IF($Q141=MesCiclo,InicioCiclo,$Q141+MOD(2-WEEKDAY($Q141),7))+13),1,IF(N($U141)&gt;0,AVERAGEIFS($X$5:$X$1000,$S$5:$S$1000,ROW(),$T$5:$T$1000,"Sub"),$X141)))</f>
        <v/>
      </c>
      <c r="AC141" s="63">
        <f>IF($T141="","",IF(AND(ISNUMBER($F141),$F141&lt;=IF($Q141=MesCiclo,InicioCiclo,$Q141+MOD(2-WEEKDAY($Q141),7))+20),1,IF(N($U141)&gt;0,AVERAGEIFS($Y$5:$Y$1000,$S$5:$S$1000,ROW(),$T$5:$T$1000,"Sub"),$Y141)))</f>
        <v/>
      </c>
      <c r="AD141" s="63">
        <f>IF($T141="","",IF(AND(ISNUMBER($F141),$F141&lt;=IF($Q141=MesCiclo,InicioCiclo,$Q141+MOD(2-WEEKDAY($Q141),7))+27),1,IF(N($U141)&gt;0,AVERAGEIFS($Z$5:$Z$1000,$S$5:$S$1000,ROW(),$T$5:$T$1000,"Sub"),$Z141)))</f>
        <v/>
      </c>
      <c r="AE141" s="63">
        <f>IF($T141&lt;&gt;"Macro","",IF(COUNTIFS($Q$5:$Q$1000,$Q141,$T$5:$T$1000,"Macro",$G$5:$G$1000,"&gt;0")=0,1/COUNTIFS($Q$5:$Q$1000,$Q141,$T$5:$T$1000,"Macro"),IF(AND(ISNUMBER($G141),N($G141)&gt;0),$G141,SUMIFS($G$5:$G$1000,$Q$5:$Q$1000,$Q141,$T$5:$T$1000,"Macro")/COUNTIFS($Q$5:$Q$1000,$Q141,$T$5:$T$1000,"Macro",$G$5:$G$1000,"&gt;0"))/(COUNTIFS($Q$5:$Q$1000,$Q141,$T$5:$T$1000,"Macro")*SUMIFS($G$5:$G$1000,$Q$5:$Q$1000,$Q141,$T$5:$T$1000,"Macro")/COUNTIFS($Q$5:$Q$1000,$Q141,$T$5:$T$1000,"Macro",$G$5:$G$1000,"&gt;0"))))</f>
        <v/>
      </c>
    </row>
    <row r="142">
      <c r="A142" s="55">
        <f>IF(NOT((COUNTA($B142:$K142)+COUNTA($O142))&gt;0),"",IF($T142="Macro",COUNTIFS($T$5:$T142,"Macro",$Q$5:$Q142,$Q142),IF(N($S142)=0,"?",COUNTIFS(INDEX($T$5:$T$1000,1):INDEX($T$5:$T$1000,$S142-4),"Macro",INDEX($Q$5:$Q$1000,1):INDEX($Q$5:$Q$1000,$S142-4),INDEX($Q$5:$Q$1000,$S142-4))&amp;"."&amp;COUNTIFS($S$5:$S142,$S142,$T$5:$T142,"Sub"))))</f>
        <v/>
      </c>
      <c r="B142" s="56" t="n"/>
      <c r="C142" s="57" t="n"/>
      <c r="D142" s="58" t="n"/>
      <c r="E142" s="58" t="n"/>
      <c r="F142" s="58" t="n"/>
      <c r="G142" s="59" t="n"/>
      <c r="H142" s="59" t="n"/>
      <c r="I142" s="59" t="n"/>
      <c r="J142" s="59" t="n"/>
      <c r="K142" s="59" t="n"/>
      <c r="L142" s="60">
        <f>IF(NOT((COUNTA($B142:$K142)+COUNTA($O142))&gt;0),"",IF(ISNUMBER($F142),1,IF(N($U142)&gt;0,AVERAGEIFS($V$5:$V$1000,$S$5:$S$1000,ROW(),$T$5:$T$1000,"Sub"),$V142)))</f>
        <v/>
      </c>
      <c r="M142" s="55">
        <f>IF($L142="","",IF($L142&gt;=1,"Completado",IF($L142&gt;0,"En curso","Pendiente")))</f>
        <v/>
      </c>
      <c r="N142" s="55">
        <f>IF(NOT((COUNTA($B142:$K142)+COUNTA($O142))&gt;0),"",IF(ISNUMBER($F142),IF(AND(ISNUMBER($E142),$F142&gt;$E142),"Cumplida con "&amp;($F142-$E142)&amp;IF($F142-$E142=1," día"," días")&amp;" de retraso","Cumplida"),IF(N($L142)&gt;=1,"Cumplida",IF(NOT(ISNUMBER($E142)),"Sin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plazo")))))))</f>
        <v/>
      </c>
      <c r="O142" s="57" t="n"/>
      <c r="P142" s="61">
        <f>IF(NOT((COUNTA($B142:$K142)+COUNTA($O142))&gt;0),"",IF((IF($C142="","Falta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",""))="","✔ OK","⚠ "&amp;LEFT(IF($C142="","Falta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",""),LEN(IF($C142="","Falta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",""))-3)))</f>
        <v/>
      </c>
      <c r="Q142" s="62">
        <f>IF(NOT((COUNTA($B142:$K142)+COUNTA($O142))&gt;0),"",IF(AND($T142="Sub",N($S142)&gt;0),IF(ISNUMBER(INDEX($D$5:$D$1000,$S142-4)),DATE(YEAR(INDEX($D$5:$D$1000,$S142-4)),MONTH(INDEX($D$5:$D$1000,$S142-4)),1),IF(ISNUMBER(INDEX($E$5:$E$1000,$S142-4)),DATE(YEAR(INDEX($E$5:$E$1000,$S142-4)),MONTH(INDEX($E$5:$E$1000,$S142-4)),1),MesCiclo)),IF(ISNUMBER($D142),DATE(YEAR($D142),MONTH($D142),1),IF(ISNUMBER($E142),DATE(YEAR($E142),MONTH($E142),1),MesCiclo))))</f>
        <v/>
      </c>
      <c r="R142" s="63">
        <f>IF(OR($Q142="",$Q142&lt;&gt;MesCiclo),"",COUNTIF($Q$5:$Q142,MesCiclo))</f>
        <v/>
      </c>
      <c r="S142" s="63">
        <f>IF($T142="","",IF($T142="Macro",ROW(),IFERROR(LOOKUP(2,1/($T$5:$T142="Macro"),ROW($T$5:$T142)),0)))</f>
        <v/>
      </c>
      <c r="T142" s="63">
        <f>IF(NOT((COUNTA($B142:$K142)+COUNTA($O142))&gt;0),"",IF($B142="Subactividad","Sub","Macro"))</f>
        <v/>
      </c>
      <c r="U142" s="63">
        <f>IF($T142="Macro",COUNTIFS($S$5:$S$1000,ROW(),$T$5:$T$1000,"Sub"),"")</f>
        <v/>
      </c>
      <c r="V142" s="63">
        <f>IF($T142="","",IF(ISNUMBER($F142),1,IFERROR(LOOKUP(2,1/($H142:$K142&lt;&gt;""),$H142:$K142),0)))</f>
        <v/>
      </c>
      <c r="W142" s="63">
        <f>IF($T142="","",IF(AND(ISNUMBER($F142),$F142&lt;=IF($Q142=MesCiclo,InicioCiclo,$Q142+MOD(2-WEEKDAY($Q142),7))+6),1,IF(ISNUMBER($H142),$H142,0)))</f>
        <v/>
      </c>
      <c r="X142" s="63">
        <f>IF($T142="","",IF(AND(ISNUMBER($F142),$F142&lt;=IF($Q142=MesCiclo,InicioCiclo,$Q142+MOD(2-WEEKDAY($Q142),7))+13),1,IF(ISNUMBER($I142),$I142,$W142)))</f>
        <v/>
      </c>
      <c r="Y142" s="63">
        <f>IF($T142="","",IF(AND(ISNUMBER($F142),$F142&lt;=IF($Q142=MesCiclo,InicioCiclo,$Q142+MOD(2-WEEKDAY($Q142),7))+20),1,IF(ISNUMBER($J142),$J142,$X142)))</f>
        <v/>
      </c>
      <c r="Z142" s="63">
        <f>IF($T142="","",IF(AND(ISNUMBER($F142),$F142&lt;=IF($Q142=MesCiclo,InicioCiclo,$Q142+MOD(2-WEEKDAY($Q142),7))+27),1,IF(ISNUMBER($K142),$K142,$Y142)))</f>
        <v/>
      </c>
      <c r="AA142" s="63">
        <f>IF($T142="","",IF(AND(ISNUMBER($F142),$F142&lt;=IF($Q142=MesCiclo,InicioCiclo,$Q142+MOD(2-WEEKDAY($Q142),7))+6),1,IF(N($U142)&gt;0,AVERAGEIFS($W$5:$W$1000,$S$5:$S$1000,ROW(),$T$5:$T$1000,"Sub"),$W142)))</f>
        <v/>
      </c>
      <c r="AB142" s="63">
        <f>IF($T142="","",IF(AND(ISNUMBER($F142),$F142&lt;=IF($Q142=MesCiclo,InicioCiclo,$Q142+MOD(2-WEEKDAY($Q142),7))+13),1,IF(N($U142)&gt;0,AVERAGEIFS($X$5:$X$1000,$S$5:$S$1000,ROW(),$T$5:$T$1000,"Sub"),$X142)))</f>
        <v/>
      </c>
      <c r="AC142" s="63">
        <f>IF($T142="","",IF(AND(ISNUMBER($F142),$F142&lt;=IF($Q142=MesCiclo,InicioCiclo,$Q142+MOD(2-WEEKDAY($Q142),7))+20),1,IF(N($U142)&gt;0,AVERAGEIFS($Y$5:$Y$1000,$S$5:$S$1000,ROW(),$T$5:$T$1000,"Sub"),$Y142)))</f>
        <v/>
      </c>
      <c r="AD142" s="63">
        <f>IF($T142="","",IF(AND(ISNUMBER($F142),$F142&lt;=IF($Q142=MesCiclo,InicioCiclo,$Q142+MOD(2-WEEKDAY($Q142),7))+27),1,IF(N($U142)&gt;0,AVERAGEIFS($Z$5:$Z$1000,$S$5:$S$1000,ROW(),$T$5:$T$1000,"Sub"),$Z142)))</f>
        <v/>
      </c>
      <c r="AE142" s="63">
        <f>IF($T142&lt;&gt;"Macro","",IF(COUNTIFS($Q$5:$Q$1000,$Q142,$T$5:$T$1000,"Macro",$G$5:$G$1000,"&gt;0")=0,1/COUNTIFS($Q$5:$Q$1000,$Q142,$T$5:$T$1000,"Macro"),IF(AND(ISNUMBER($G142),N($G142)&gt;0),$G142,SUMIFS($G$5:$G$1000,$Q$5:$Q$1000,$Q142,$T$5:$T$1000,"Macro")/COUNTIFS($Q$5:$Q$1000,$Q142,$T$5:$T$1000,"Macro",$G$5:$G$1000,"&gt;0"))/(COUNTIFS($Q$5:$Q$1000,$Q142,$T$5:$T$1000,"Macro")*SUMIFS($G$5:$G$1000,$Q$5:$Q$1000,$Q142,$T$5:$T$1000,"Macro")/COUNTIFS($Q$5:$Q$1000,$Q142,$T$5:$T$1000,"Macro",$G$5:$G$1000,"&gt;0"))))</f>
        <v/>
      </c>
    </row>
    <row r="143">
      <c r="A143" s="55">
        <f>IF(NOT((COUNTA($B143:$K143)+COUNTA($O143))&gt;0),"",IF($T143="Macro",COUNTIFS($T$5:$T143,"Macro",$Q$5:$Q143,$Q143),IF(N($S143)=0,"?",COUNTIFS(INDEX($T$5:$T$1000,1):INDEX($T$5:$T$1000,$S143-4),"Macro",INDEX($Q$5:$Q$1000,1):INDEX($Q$5:$Q$1000,$S143-4),INDEX($Q$5:$Q$1000,$S143-4))&amp;"."&amp;COUNTIFS($S$5:$S143,$S143,$T$5:$T143,"Sub"))))</f>
        <v/>
      </c>
      <c r="B143" s="56" t="n"/>
      <c r="C143" s="57" t="n"/>
      <c r="D143" s="58" t="n"/>
      <c r="E143" s="58" t="n"/>
      <c r="F143" s="58" t="n"/>
      <c r="G143" s="59" t="n"/>
      <c r="H143" s="59" t="n"/>
      <c r="I143" s="59" t="n"/>
      <c r="J143" s="59" t="n"/>
      <c r="K143" s="59" t="n"/>
      <c r="L143" s="60">
        <f>IF(NOT((COUNTA($B143:$K143)+COUNTA($O143))&gt;0),"",IF(ISNUMBER($F143),1,IF(N($U143)&gt;0,AVERAGEIFS($V$5:$V$1000,$S$5:$S$1000,ROW(),$T$5:$T$1000,"Sub"),$V143)))</f>
        <v/>
      </c>
      <c r="M143" s="55">
        <f>IF($L143="","",IF($L143&gt;=1,"Completado",IF($L143&gt;0,"En curso","Pendiente")))</f>
        <v/>
      </c>
      <c r="N143" s="55">
        <f>IF(NOT((COUNTA($B143:$K143)+COUNTA($O143))&gt;0),"",IF(ISNUMBER($F143),IF(AND(ISNUMBER($E143),$F143&gt;$E143),"Cumplida con "&amp;($F143-$E143)&amp;IF($F143-$E143=1," día"," días")&amp;" de retraso","Cumplida"),IF(N($L143)&gt;=1,"Cumplida",IF(NOT(ISNUMBER($E143)),"Sin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plazo")))))))</f>
        <v/>
      </c>
      <c r="O143" s="57" t="n"/>
      <c r="P143" s="61">
        <f>IF(NOT((COUNTA($B143:$K143)+COUNTA($O143))&gt;0),"",IF((IF($C143="","Falta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",""))="","✔ OK","⚠ "&amp;LEFT(IF($C143="","Falta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",""),LEN(IF($C143="","Falta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",""))-3)))</f>
        <v/>
      </c>
      <c r="Q143" s="62">
        <f>IF(NOT((COUNTA($B143:$K143)+COUNTA($O143))&gt;0),"",IF(AND($T143="Sub",N($S143)&gt;0),IF(ISNUMBER(INDEX($D$5:$D$1000,$S143-4)),DATE(YEAR(INDEX($D$5:$D$1000,$S143-4)),MONTH(INDEX($D$5:$D$1000,$S143-4)),1),IF(ISNUMBER(INDEX($E$5:$E$1000,$S143-4)),DATE(YEAR(INDEX($E$5:$E$1000,$S143-4)),MONTH(INDEX($E$5:$E$1000,$S143-4)),1),MesCiclo)),IF(ISNUMBER($D143),DATE(YEAR($D143),MONTH($D143),1),IF(ISNUMBER($E143),DATE(YEAR($E143),MONTH($E143),1),MesCiclo))))</f>
        <v/>
      </c>
      <c r="R143" s="63">
        <f>IF(OR($Q143="",$Q143&lt;&gt;MesCiclo),"",COUNTIF($Q$5:$Q143,MesCiclo))</f>
        <v/>
      </c>
      <c r="S143" s="63">
        <f>IF($T143="","",IF($T143="Macro",ROW(),IFERROR(LOOKUP(2,1/($T$5:$T143="Macro"),ROW($T$5:$T143)),0)))</f>
        <v/>
      </c>
      <c r="T143" s="63">
        <f>IF(NOT((COUNTA($B143:$K143)+COUNTA($O143))&gt;0),"",IF($B143="Subactividad","Sub","Macro"))</f>
        <v/>
      </c>
      <c r="U143" s="63">
        <f>IF($T143="Macro",COUNTIFS($S$5:$S$1000,ROW(),$T$5:$T$1000,"Sub"),"")</f>
        <v/>
      </c>
      <c r="V143" s="63">
        <f>IF($T143="","",IF(ISNUMBER($F143),1,IFERROR(LOOKUP(2,1/($H143:$K143&lt;&gt;""),$H143:$K143),0)))</f>
        <v/>
      </c>
      <c r="W143" s="63">
        <f>IF($T143="","",IF(AND(ISNUMBER($F143),$F143&lt;=IF($Q143=MesCiclo,InicioCiclo,$Q143+MOD(2-WEEKDAY($Q143),7))+6),1,IF(ISNUMBER($H143),$H143,0)))</f>
        <v/>
      </c>
      <c r="X143" s="63">
        <f>IF($T143="","",IF(AND(ISNUMBER($F143),$F143&lt;=IF($Q143=MesCiclo,InicioCiclo,$Q143+MOD(2-WEEKDAY($Q143),7))+13),1,IF(ISNUMBER($I143),$I143,$W143)))</f>
        <v/>
      </c>
      <c r="Y143" s="63">
        <f>IF($T143="","",IF(AND(ISNUMBER($F143),$F143&lt;=IF($Q143=MesCiclo,InicioCiclo,$Q143+MOD(2-WEEKDAY($Q143),7))+20),1,IF(ISNUMBER($J143),$J143,$X143)))</f>
        <v/>
      </c>
      <c r="Z143" s="63">
        <f>IF($T143="","",IF(AND(ISNUMBER($F143),$F143&lt;=IF($Q143=MesCiclo,InicioCiclo,$Q143+MOD(2-WEEKDAY($Q143),7))+27),1,IF(ISNUMBER($K143),$K143,$Y143)))</f>
        <v/>
      </c>
      <c r="AA143" s="63">
        <f>IF($T143="","",IF(AND(ISNUMBER($F143),$F143&lt;=IF($Q143=MesCiclo,InicioCiclo,$Q143+MOD(2-WEEKDAY($Q143),7))+6),1,IF(N($U143)&gt;0,AVERAGEIFS($W$5:$W$1000,$S$5:$S$1000,ROW(),$T$5:$T$1000,"Sub"),$W143)))</f>
        <v/>
      </c>
      <c r="AB143" s="63">
        <f>IF($T143="","",IF(AND(ISNUMBER($F143),$F143&lt;=IF($Q143=MesCiclo,InicioCiclo,$Q143+MOD(2-WEEKDAY($Q143),7))+13),1,IF(N($U143)&gt;0,AVERAGEIFS($X$5:$X$1000,$S$5:$S$1000,ROW(),$T$5:$T$1000,"Sub"),$X143)))</f>
        <v/>
      </c>
      <c r="AC143" s="63">
        <f>IF($T143="","",IF(AND(ISNUMBER($F143),$F143&lt;=IF($Q143=MesCiclo,InicioCiclo,$Q143+MOD(2-WEEKDAY($Q143),7))+20),1,IF(N($U143)&gt;0,AVERAGEIFS($Y$5:$Y$1000,$S$5:$S$1000,ROW(),$T$5:$T$1000,"Sub"),$Y143)))</f>
        <v/>
      </c>
      <c r="AD143" s="63">
        <f>IF($T143="","",IF(AND(ISNUMBER($F143),$F143&lt;=IF($Q143=MesCiclo,InicioCiclo,$Q143+MOD(2-WEEKDAY($Q143),7))+27),1,IF(N($U143)&gt;0,AVERAGEIFS($Z$5:$Z$1000,$S$5:$S$1000,ROW(),$T$5:$T$1000,"Sub"),$Z143)))</f>
        <v/>
      </c>
      <c r="AE143" s="63">
        <f>IF($T143&lt;&gt;"Macro","",IF(COUNTIFS($Q$5:$Q$1000,$Q143,$T$5:$T$1000,"Macro",$G$5:$G$1000,"&gt;0")=0,1/COUNTIFS($Q$5:$Q$1000,$Q143,$T$5:$T$1000,"Macro"),IF(AND(ISNUMBER($G143),N($G143)&gt;0),$G143,SUMIFS($G$5:$G$1000,$Q$5:$Q$1000,$Q143,$T$5:$T$1000,"Macro")/COUNTIFS($Q$5:$Q$1000,$Q143,$T$5:$T$1000,"Macro",$G$5:$G$1000,"&gt;0"))/(COUNTIFS($Q$5:$Q$1000,$Q143,$T$5:$T$1000,"Macro")*SUMIFS($G$5:$G$1000,$Q$5:$Q$1000,$Q143,$T$5:$T$1000,"Macro")/COUNTIFS($Q$5:$Q$1000,$Q143,$T$5:$T$1000,"Macro",$G$5:$G$1000,"&gt;0"))))</f>
        <v/>
      </c>
    </row>
    <row r="144">
      <c r="A144" s="55">
        <f>IF(NOT((COUNTA($B144:$K144)+COUNTA($O144))&gt;0),"",IF($T144="Macro",COUNTIFS($T$5:$T144,"Macro",$Q$5:$Q144,$Q144),IF(N($S144)=0,"?",COUNTIFS(INDEX($T$5:$T$1000,1):INDEX($T$5:$T$1000,$S144-4),"Macro",INDEX($Q$5:$Q$1000,1):INDEX($Q$5:$Q$1000,$S144-4),INDEX($Q$5:$Q$1000,$S144-4))&amp;"."&amp;COUNTIFS($S$5:$S144,$S144,$T$5:$T144,"Sub"))))</f>
        <v/>
      </c>
      <c r="B144" s="56" t="n"/>
      <c r="C144" s="57" t="n"/>
      <c r="D144" s="58" t="n"/>
      <c r="E144" s="58" t="n"/>
      <c r="F144" s="58" t="n"/>
      <c r="G144" s="59" t="n"/>
      <c r="H144" s="59" t="n"/>
      <c r="I144" s="59" t="n"/>
      <c r="J144" s="59" t="n"/>
      <c r="K144" s="59" t="n"/>
      <c r="L144" s="60">
        <f>IF(NOT((COUNTA($B144:$K144)+COUNTA($O144))&gt;0),"",IF(ISNUMBER($F144),1,IF(N($U144)&gt;0,AVERAGEIFS($V$5:$V$1000,$S$5:$S$1000,ROW(),$T$5:$T$1000,"Sub"),$V144)))</f>
        <v/>
      </c>
      <c r="M144" s="55">
        <f>IF($L144="","",IF($L144&gt;=1,"Completado",IF($L144&gt;0,"En curso","Pendiente")))</f>
        <v/>
      </c>
      <c r="N144" s="55">
        <f>IF(NOT((COUNTA($B144:$K144)+COUNTA($O144))&gt;0),"",IF(ISNUMBER($F144),IF(AND(ISNUMBER($E144),$F144&gt;$E144),"Cumplida con "&amp;($F144-$E144)&amp;IF($F144-$E144=1," día"," días")&amp;" de retraso","Cumplida"),IF(N($L144)&gt;=1,"Cumplida",IF(NOT(ISNUMBER($E144)),"Sin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plazo")))))))</f>
        <v/>
      </c>
      <c r="O144" s="57" t="n"/>
      <c r="P144" s="61">
        <f>IF(NOT((COUNTA($B144:$K144)+COUNTA($O144))&gt;0),"",IF((IF($C144="","Falta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",""))="","✔ OK","⚠ "&amp;LEFT(IF($C144="","Falta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",""),LEN(IF($C144="","Falta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",""))-3)))</f>
        <v/>
      </c>
      <c r="Q144" s="62">
        <f>IF(NOT((COUNTA($B144:$K144)+COUNTA($O144))&gt;0),"",IF(AND($T144="Sub",N($S144)&gt;0),IF(ISNUMBER(INDEX($D$5:$D$1000,$S144-4)),DATE(YEAR(INDEX($D$5:$D$1000,$S144-4)),MONTH(INDEX($D$5:$D$1000,$S144-4)),1),IF(ISNUMBER(INDEX($E$5:$E$1000,$S144-4)),DATE(YEAR(INDEX($E$5:$E$1000,$S144-4)),MONTH(INDEX($E$5:$E$1000,$S144-4)),1),MesCiclo)),IF(ISNUMBER($D144),DATE(YEAR($D144),MONTH($D144),1),IF(ISNUMBER($E144),DATE(YEAR($E144),MONTH($E144),1),MesCiclo))))</f>
        <v/>
      </c>
      <c r="R144" s="63">
        <f>IF(OR($Q144="",$Q144&lt;&gt;MesCiclo),"",COUNTIF($Q$5:$Q144,MesCiclo))</f>
        <v/>
      </c>
      <c r="S144" s="63">
        <f>IF($T144="","",IF($T144="Macro",ROW(),IFERROR(LOOKUP(2,1/($T$5:$T144="Macro"),ROW($T$5:$T144)),0)))</f>
        <v/>
      </c>
      <c r="T144" s="63">
        <f>IF(NOT((COUNTA($B144:$K144)+COUNTA($O144))&gt;0),"",IF($B144="Subactividad","Sub","Macro"))</f>
        <v/>
      </c>
      <c r="U144" s="63">
        <f>IF($T144="Macro",COUNTIFS($S$5:$S$1000,ROW(),$T$5:$T$1000,"Sub"),"")</f>
        <v/>
      </c>
      <c r="V144" s="63">
        <f>IF($T144="","",IF(ISNUMBER($F144),1,IFERROR(LOOKUP(2,1/($H144:$K144&lt;&gt;""),$H144:$K144),0)))</f>
        <v/>
      </c>
      <c r="W144" s="63">
        <f>IF($T144="","",IF(AND(ISNUMBER($F144),$F144&lt;=IF($Q144=MesCiclo,InicioCiclo,$Q144+MOD(2-WEEKDAY($Q144),7))+6),1,IF(ISNUMBER($H144),$H144,0)))</f>
        <v/>
      </c>
      <c r="X144" s="63">
        <f>IF($T144="","",IF(AND(ISNUMBER($F144),$F144&lt;=IF($Q144=MesCiclo,InicioCiclo,$Q144+MOD(2-WEEKDAY($Q144),7))+13),1,IF(ISNUMBER($I144),$I144,$W144)))</f>
        <v/>
      </c>
      <c r="Y144" s="63">
        <f>IF($T144="","",IF(AND(ISNUMBER($F144),$F144&lt;=IF($Q144=MesCiclo,InicioCiclo,$Q144+MOD(2-WEEKDAY($Q144),7))+20),1,IF(ISNUMBER($J144),$J144,$X144)))</f>
        <v/>
      </c>
      <c r="Z144" s="63">
        <f>IF($T144="","",IF(AND(ISNUMBER($F144),$F144&lt;=IF($Q144=MesCiclo,InicioCiclo,$Q144+MOD(2-WEEKDAY($Q144),7))+27),1,IF(ISNUMBER($K144),$K144,$Y144)))</f>
        <v/>
      </c>
      <c r="AA144" s="63">
        <f>IF($T144="","",IF(AND(ISNUMBER($F144),$F144&lt;=IF($Q144=MesCiclo,InicioCiclo,$Q144+MOD(2-WEEKDAY($Q144),7))+6),1,IF(N($U144)&gt;0,AVERAGEIFS($W$5:$W$1000,$S$5:$S$1000,ROW(),$T$5:$T$1000,"Sub"),$W144)))</f>
        <v/>
      </c>
      <c r="AB144" s="63">
        <f>IF($T144="","",IF(AND(ISNUMBER($F144),$F144&lt;=IF($Q144=MesCiclo,InicioCiclo,$Q144+MOD(2-WEEKDAY($Q144),7))+13),1,IF(N($U144)&gt;0,AVERAGEIFS($X$5:$X$1000,$S$5:$S$1000,ROW(),$T$5:$T$1000,"Sub"),$X144)))</f>
        <v/>
      </c>
      <c r="AC144" s="63">
        <f>IF($T144="","",IF(AND(ISNUMBER($F144),$F144&lt;=IF($Q144=MesCiclo,InicioCiclo,$Q144+MOD(2-WEEKDAY($Q144),7))+20),1,IF(N($U144)&gt;0,AVERAGEIFS($Y$5:$Y$1000,$S$5:$S$1000,ROW(),$T$5:$T$1000,"Sub"),$Y144)))</f>
        <v/>
      </c>
      <c r="AD144" s="63">
        <f>IF($T144="","",IF(AND(ISNUMBER($F144),$F144&lt;=IF($Q144=MesCiclo,InicioCiclo,$Q144+MOD(2-WEEKDAY($Q144),7))+27),1,IF(N($U144)&gt;0,AVERAGEIFS($Z$5:$Z$1000,$S$5:$S$1000,ROW(),$T$5:$T$1000,"Sub"),$Z144)))</f>
        <v/>
      </c>
      <c r="AE144" s="63">
        <f>IF($T144&lt;&gt;"Macro","",IF(COUNTIFS($Q$5:$Q$1000,$Q144,$T$5:$T$1000,"Macro",$G$5:$G$1000,"&gt;0")=0,1/COUNTIFS($Q$5:$Q$1000,$Q144,$T$5:$T$1000,"Macro"),IF(AND(ISNUMBER($G144),N($G144)&gt;0),$G144,SUMIFS($G$5:$G$1000,$Q$5:$Q$1000,$Q144,$T$5:$T$1000,"Macro")/COUNTIFS($Q$5:$Q$1000,$Q144,$T$5:$T$1000,"Macro",$G$5:$G$1000,"&gt;0"))/(COUNTIFS($Q$5:$Q$1000,$Q144,$T$5:$T$1000,"Macro")*SUMIFS($G$5:$G$1000,$Q$5:$Q$1000,$Q144,$T$5:$T$1000,"Macro")/COUNTIFS($Q$5:$Q$1000,$Q144,$T$5:$T$1000,"Macro",$G$5:$G$1000,"&gt;0"))))</f>
        <v/>
      </c>
    </row>
    <row r="145">
      <c r="A145" s="55">
        <f>IF(NOT((COUNTA($B145:$K145)+COUNTA($O145))&gt;0),"",IF($T145="Macro",COUNTIFS($T$5:$T145,"Macro",$Q$5:$Q145,$Q145),IF(N($S145)=0,"?",COUNTIFS(INDEX($T$5:$T$1000,1):INDEX($T$5:$T$1000,$S145-4),"Macro",INDEX($Q$5:$Q$1000,1):INDEX($Q$5:$Q$1000,$S145-4),INDEX($Q$5:$Q$1000,$S145-4))&amp;"."&amp;COUNTIFS($S$5:$S145,$S145,$T$5:$T145,"Sub"))))</f>
        <v/>
      </c>
      <c r="B145" s="56" t="n"/>
      <c r="C145" s="57" t="n"/>
      <c r="D145" s="58" t="n"/>
      <c r="E145" s="58" t="n"/>
      <c r="F145" s="58" t="n"/>
      <c r="G145" s="59" t="n"/>
      <c r="H145" s="59" t="n"/>
      <c r="I145" s="59" t="n"/>
      <c r="J145" s="59" t="n"/>
      <c r="K145" s="59" t="n"/>
      <c r="L145" s="60">
        <f>IF(NOT((COUNTA($B145:$K145)+COUNTA($O145))&gt;0),"",IF(ISNUMBER($F145),1,IF(N($U145)&gt;0,AVERAGEIFS($V$5:$V$1000,$S$5:$S$1000,ROW(),$T$5:$T$1000,"Sub"),$V145)))</f>
        <v/>
      </c>
      <c r="M145" s="55">
        <f>IF($L145="","",IF($L145&gt;=1,"Completado",IF($L145&gt;0,"En curso","Pendiente")))</f>
        <v/>
      </c>
      <c r="N145" s="55">
        <f>IF(NOT((COUNTA($B145:$K145)+COUNTA($O145))&gt;0),"",IF(ISNUMBER($F145),IF(AND(ISNUMBER($E145),$F145&gt;$E145),"Cumplida con "&amp;($F145-$E145)&amp;IF($F145-$E145=1," día"," días")&amp;" de retraso","Cumplida"),IF(N($L145)&gt;=1,"Cumplida",IF(NOT(ISNUMBER($E145)),"Sin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plazo")))))))</f>
        <v/>
      </c>
      <c r="O145" s="57" t="n"/>
      <c r="P145" s="61">
        <f>IF(NOT((COUNTA($B145:$K145)+COUNTA($O145))&gt;0),"",IF((IF($C145="","Falta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",""))="","✔ OK","⚠ "&amp;LEFT(IF($C145="","Falta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",""),LEN(IF($C145="","Falta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",""))-3)))</f>
        <v/>
      </c>
      <c r="Q145" s="62">
        <f>IF(NOT((COUNTA($B145:$K145)+COUNTA($O145))&gt;0),"",IF(AND($T145="Sub",N($S145)&gt;0),IF(ISNUMBER(INDEX($D$5:$D$1000,$S145-4)),DATE(YEAR(INDEX($D$5:$D$1000,$S145-4)),MONTH(INDEX($D$5:$D$1000,$S145-4)),1),IF(ISNUMBER(INDEX($E$5:$E$1000,$S145-4)),DATE(YEAR(INDEX($E$5:$E$1000,$S145-4)),MONTH(INDEX($E$5:$E$1000,$S145-4)),1),MesCiclo)),IF(ISNUMBER($D145),DATE(YEAR($D145),MONTH($D145),1),IF(ISNUMBER($E145),DATE(YEAR($E145),MONTH($E145),1),MesCiclo))))</f>
        <v/>
      </c>
      <c r="R145" s="63">
        <f>IF(OR($Q145="",$Q145&lt;&gt;MesCiclo),"",COUNTIF($Q$5:$Q145,MesCiclo))</f>
        <v/>
      </c>
      <c r="S145" s="63">
        <f>IF($T145="","",IF($T145="Macro",ROW(),IFERROR(LOOKUP(2,1/($T$5:$T145="Macro"),ROW($T$5:$T145)),0)))</f>
        <v/>
      </c>
      <c r="T145" s="63">
        <f>IF(NOT((COUNTA($B145:$K145)+COUNTA($O145))&gt;0),"",IF($B145="Subactividad","Sub","Macro"))</f>
        <v/>
      </c>
      <c r="U145" s="63">
        <f>IF($T145="Macro",COUNTIFS($S$5:$S$1000,ROW(),$T$5:$T$1000,"Sub"),"")</f>
        <v/>
      </c>
      <c r="V145" s="63">
        <f>IF($T145="","",IF(ISNUMBER($F145),1,IFERROR(LOOKUP(2,1/($H145:$K145&lt;&gt;""),$H145:$K145),0)))</f>
        <v/>
      </c>
      <c r="W145" s="63">
        <f>IF($T145="","",IF(AND(ISNUMBER($F145),$F145&lt;=IF($Q145=MesCiclo,InicioCiclo,$Q145+MOD(2-WEEKDAY($Q145),7))+6),1,IF(ISNUMBER($H145),$H145,0)))</f>
        <v/>
      </c>
      <c r="X145" s="63">
        <f>IF($T145="","",IF(AND(ISNUMBER($F145),$F145&lt;=IF($Q145=MesCiclo,InicioCiclo,$Q145+MOD(2-WEEKDAY($Q145),7))+13),1,IF(ISNUMBER($I145),$I145,$W145)))</f>
        <v/>
      </c>
      <c r="Y145" s="63">
        <f>IF($T145="","",IF(AND(ISNUMBER($F145),$F145&lt;=IF($Q145=MesCiclo,InicioCiclo,$Q145+MOD(2-WEEKDAY($Q145),7))+20),1,IF(ISNUMBER($J145),$J145,$X145)))</f>
        <v/>
      </c>
      <c r="Z145" s="63">
        <f>IF($T145="","",IF(AND(ISNUMBER($F145),$F145&lt;=IF($Q145=MesCiclo,InicioCiclo,$Q145+MOD(2-WEEKDAY($Q145),7))+27),1,IF(ISNUMBER($K145),$K145,$Y145)))</f>
        <v/>
      </c>
      <c r="AA145" s="63">
        <f>IF($T145="","",IF(AND(ISNUMBER($F145),$F145&lt;=IF($Q145=MesCiclo,InicioCiclo,$Q145+MOD(2-WEEKDAY($Q145),7))+6),1,IF(N($U145)&gt;0,AVERAGEIFS($W$5:$W$1000,$S$5:$S$1000,ROW(),$T$5:$T$1000,"Sub"),$W145)))</f>
        <v/>
      </c>
      <c r="AB145" s="63">
        <f>IF($T145="","",IF(AND(ISNUMBER($F145),$F145&lt;=IF($Q145=MesCiclo,InicioCiclo,$Q145+MOD(2-WEEKDAY($Q145),7))+13),1,IF(N($U145)&gt;0,AVERAGEIFS($X$5:$X$1000,$S$5:$S$1000,ROW(),$T$5:$T$1000,"Sub"),$X145)))</f>
        <v/>
      </c>
      <c r="AC145" s="63">
        <f>IF($T145="","",IF(AND(ISNUMBER($F145),$F145&lt;=IF($Q145=MesCiclo,InicioCiclo,$Q145+MOD(2-WEEKDAY($Q145),7))+20),1,IF(N($U145)&gt;0,AVERAGEIFS($Y$5:$Y$1000,$S$5:$S$1000,ROW(),$T$5:$T$1000,"Sub"),$Y145)))</f>
        <v/>
      </c>
      <c r="AD145" s="63">
        <f>IF($T145="","",IF(AND(ISNUMBER($F145),$F145&lt;=IF($Q145=MesCiclo,InicioCiclo,$Q145+MOD(2-WEEKDAY($Q145),7))+27),1,IF(N($U145)&gt;0,AVERAGEIFS($Z$5:$Z$1000,$S$5:$S$1000,ROW(),$T$5:$T$1000,"Sub"),$Z145)))</f>
        <v/>
      </c>
      <c r="AE145" s="63">
        <f>IF($T145&lt;&gt;"Macro","",IF(COUNTIFS($Q$5:$Q$1000,$Q145,$T$5:$T$1000,"Macro",$G$5:$G$1000,"&gt;0")=0,1/COUNTIFS($Q$5:$Q$1000,$Q145,$T$5:$T$1000,"Macro"),IF(AND(ISNUMBER($G145),N($G145)&gt;0),$G145,SUMIFS($G$5:$G$1000,$Q$5:$Q$1000,$Q145,$T$5:$T$1000,"Macro")/COUNTIFS($Q$5:$Q$1000,$Q145,$T$5:$T$1000,"Macro",$G$5:$G$1000,"&gt;0"))/(COUNTIFS($Q$5:$Q$1000,$Q145,$T$5:$T$1000,"Macro")*SUMIFS($G$5:$G$1000,$Q$5:$Q$1000,$Q145,$T$5:$T$1000,"Macro")/COUNTIFS($Q$5:$Q$1000,$Q145,$T$5:$T$1000,"Macro",$G$5:$G$1000,"&gt;0"))))</f>
        <v/>
      </c>
    </row>
    <row r="146">
      <c r="A146" s="55">
        <f>IF(NOT((COUNTA($B146:$K146)+COUNTA($O146))&gt;0),"",IF($T146="Macro",COUNTIFS($T$5:$T146,"Macro",$Q$5:$Q146,$Q146),IF(N($S146)=0,"?",COUNTIFS(INDEX($T$5:$T$1000,1):INDEX($T$5:$T$1000,$S146-4),"Macro",INDEX($Q$5:$Q$1000,1):INDEX($Q$5:$Q$1000,$S146-4),INDEX($Q$5:$Q$1000,$S146-4))&amp;"."&amp;COUNTIFS($S$5:$S146,$S146,$T$5:$T146,"Sub"))))</f>
        <v/>
      </c>
      <c r="B146" s="56" t="n"/>
      <c r="C146" s="57" t="n"/>
      <c r="D146" s="58" t="n"/>
      <c r="E146" s="58" t="n"/>
      <c r="F146" s="58" t="n"/>
      <c r="G146" s="59" t="n"/>
      <c r="H146" s="59" t="n"/>
      <c r="I146" s="59" t="n"/>
      <c r="J146" s="59" t="n"/>
      <c r="K146" s="59" t="n"/>
      <c r="L146" s="60">
        <f>IF(NOT((COUNTA($B146:$K146)+COUNTA($O146))&gt;0),"",IF(ISNUMBER($F146),1,IF(N($U146)&gt;0,AVERAGEIFS($V$5:$V$1000,$S$5:$S$1000,ROW(),$T$5:$T$1000,"Sub"),$V146)))</f>
        <v/>
      </c>
      <c r="M146" s="55">
        <f>IF($L146="","",IF($L146&gt;=1,"Completado",IF($L146&gt;0,"En curso","Pendiente")))</f>
        <v/>
      </c>
      <c r="N146" s="55">
        <f>IF(NOT((COUNTA($B146:$K146)+COUNTA($O146))&gt;0),"",IF(ISNUMBER($F146),IF(AND(ISNUMBER($E146),$F146&gt;$E146),"Cumplida con "&amp;($F146-$E146)&amp;IF($F146-$E146=1," día"," días")&amp;" de retraso","Cumplida"),IF(N($L146)&gt;=1,"Cumplida",IF(NOT(ISNUMBER($E146)),"Sin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plazo")))))))</f>
        <v/>
      </c>
      <c r="O146" s="57" t="n"/>
      <c r="P146" s="61">
        <f>IF(NOT((COUNTA($B146:$K146)+COUNTA($O146))&gt;0),"",IF((IF($C146="","Falta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",""))="","✔ OK","⚠ "&amp;LEFT(IF($C146="","Falta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",""),LEN(IF($C146="","Falta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",""))-3)))</f>
        <v/>
      </c>
      <c r="Q146" s="62">
        <f>IF(NOT((COUNTA($B146:$K146)+COUNTA($O146))&gt;0),"",IF(AND($T146="Sub",N($S146)&gt;0),IF(ISNUMBER(INDEX($D$5:$D$1000,$S146-4)),DATE(YEAR(INDEX($D$5:$D$1000,$S146-4)),MONTH(INDEX($D$5:$D$1000,$S146-4)),1),IF(ISNUMBER(INDEX($E$5:$E$1000,$S146-4)),DATE(YEAR(INDEX($E$5:$E$1000,$S146-4)),MONTH(INDEX($E$5:$E$1000,$S146-4)),1),MesCiclo)),IF(ISNUMBER($D146),DATE(YEAR($D146),MONTH($D146),1),IF(ISNUMBER($E146),DATE(YEAR($E146),MONTH($E146),1),MesCiclo))))</f>
        <v/>
      </c>
      <c r="R146" s="63">
        <f>IF(OR($Q146="",$Q146&lt;&gt;MesCiclo),"",COUNTIF($Q$5:$Q146,MesCiclo))</f>
        <v/>
      </c>
      <c r="S146" s="63">
        <f>IF($T146="","",IF($T146="Macro",ROW(),IFERROR(LOOKUP(2,1/($T$5:$T146="Macro"),ROW($T$5:$T146)),0)))</f>
        <v/>
      </c>
      <c r="T146" s="63">
        <f>IF(NOT((COUNTA($B146:$K146)+COUNTA($O146))&gt;0),"",IF($B146="Subactividad","Sub","Macro"))</f>
        <v/>
      </c>
      <c r="U146" s="63">
        <f>IF($T146="Macro",COUNTIFS($S$5:$S$1000,ROW(),$T$5:$T$1000,"Sub"),"")</f>
        <v/>
      </c>
      <c r="V146" s="63">
        <f>IF($T146="","",IF(ISNUMBER($F146),1,IFERROR(LOOKUP(2,1/($H146:$K146&lt;&gt;""),$H146:$K146),0)))</f>
        <v/>
      </c>
      <c r="W146" s="63">
        <f>IF($T146="","",IF(AND(ISNUMBER($F146),$F146&lt;=IF($Q146=MesCiclo,InicioCiclo,$Q146+MOD(2-WEEKDAY($Q146),7))+6),1,IF(ISNUMBER($H146),$H146,0)))</f>
        <v/>
      </c>
      <c r="X146" s="63">
        <f>IF($T146="","",IF(AND(ISNUMBER($F146),$F146&lt;=IF($Q146=MesCiclo,InicioCiclo,$Q146+MOD(2-WEEKDAY($Q146),7))+13),1,IF(ISNUMBER($I146),$I146,$W146)))</f>
        <v/>
      </c>
      <c r="Y146" s="63">
        <f>IF($T146="","",IF(AND(ISNUMBER($F146),$F146&lt;=IF($Q146=MesCiclo,InicioCiclo,$Q146+MOD(2-WEEKDAY($Q146),7))+20),1,IF(ISNUMBER($J146),$J146,$X146)))</f>
        <v/>
      </c>
      <c r="Z146" s="63">
        <f>IF($T146="","",IF(AND(ISNUMBER($F146),$F146&lt;=IF($Q146=MesCiclo,InicioCiclo,$Q146+MOD(2-WEEKDAY($Q146),7))+27),1,IF(ISNUMBER($K146),$K146,$Y146)))</f>
        <v/>
      </c>
      <c r="AA146" s="63">
        <f>IF($T146="","",IF(AND(ISNUMBER($F146),$F146&lt;=IF($Q146=MesCiclo,InicioCiclo,$Q146+MOD(2-WEEKDAY($Q146),7))+6),1,IF(N($U146)&gt;0,AVERAGEIFS($W$5:$W$1000,$S$5:$S$1000,ROW(),$T$5:$T$1000,"Sub"),$W146)))</f>
        <v/>
      </c>
      <c r="AB146" s="63">
        <f>IF($T146="","",IF(AND(ISNUMBER($F146),$F146&lt;=IF($Q146=MesCiclo,InicioCiclo,$Q146+MOD(2-WEEKDAY($Q146),7))+13),1,IF(N($U146)&gt;0,AVERAGEIFS($X$5:$X$1000,$S$5:$S$1000,ROW(),$T$5:$T$1000,"Sub"),$X146)))</f>
        <v/>
      </c>
      <c r="AC146" s="63">
        <f>IF($T146="","",IF(AND(ISNUMBER($F146),$F146&lt;=IF($Q146=MesCiclo,InicioCiclo,$Q146+MOD(2-WEEKDAY($Q146),7))+20),1,IF(N($U146)&gt;0,AVERAGEIFS($Y$5:$Y$1000,$S$5:$S$1000,ROW(),$T$5:$T$1000,"Sub"),$Y146)))</f>
        <v/>
      </c>
      <c r="AD146" s="63">
        <f>IF($T146="","",IF(AND(ISNUMBER($F146),$F146&lt;=IF($Q146=MesCiclo,InicioCiclo,$Q146+MOD(2-WEEKDAY($Q146),7))+27),1,IF(N($U146)&gt;0,AVERAGEIFS($Z$5:$Z$1000,$S$5:$S$1000,ROW(),$T$5:$T$1000,"Sub"),$Z146)))</f>
        <v/>
      </c>
      <c r="AE146" s="63">
        <f>IF($T146&lt;&gt;"Macro","",IF(COUNTIFS($Q$5:$Q$1000,$Q146,$T$5:$T$1000,"Macro",$G$5:$G$1000,"&gt;0")=0,1/COUNTIFS($Q$5:$Q$1000,$Q146,$T$5:$T$1000,"Macro"),IF(AND(ISNUMBER($G146),N($G146)&gt;0),$G146,SUMIFS($G$5:$G$1000,$Q$5:$Q$1000,$Q146,$T$5:$T$1000,"Macro")/COUNTIFS($Q$5:$Q$1000,$Q146,$T$5:$T$1000,"Macro",$G$5:$G$1000,"&gt;0"))/(COUNTIFS($Q$5:$Q$1000,$Q146,$T$5:$T$1000,"Macro")*SUMIFS($G$5:$G$1000,$Q$5:$Q$1000,$Q146,$T$5:$T$1000,"Macro")/COUNTIFS($Q$5:$Q$1000,$Q146,$T$5:$T$1000,"Macro",$G$5:$G$1000,"&gt;0"))))</f>
        <v/>
      </c>
    </row>
    <row r="147">
      <c r="A147" s="55">
        <f>IF(NOT((COUNTA($B147:$K147)+COUNTA($O147))&gt;0),"",IF($T147="Macro",COUNTIFS($T$5:$T147,"Macro",$Q$5:$Q147,$Q147),IF(N($S147)=0,"?",COUNTIFS(INDEX($T$5:$T$1000,1):INDEX($T$5:$T$1000,$S147-4),"Macro",INDEX($Q$5:$Q$1000,1):INDEX($Q$5:$Q$1000,$S147-4),INDEX($Q$5:$Q$1000,$S147-4))&amp;"."&amp;COUNTIFS($S$5:$S147,$S147,$T$5:$T147,"Sub"))))</f>
        <v/>
      </c>
      <c r="B147" s="56" t="n"/>
      <c r="C147" s="57" t="n"/>
      <c r="D147" s="58" t="n"/>
      <c r="E147" s="58" t="n"/>
      <c r="F147" s="58" t="n"/>
      <c r="G147" s="59" t="n"/>
      <c r="H147" s="59" t="n"/>
      <c r="I147" s="59" t="n"/>
      <c r="J147" s="59" t="n"/>
      <c r="K147" s="59" t="n"/>
      <c r="L147" s="60">
        <f>IF(NOT((COUNTA($B147:$K147)+COUNTA($O147))&gt;0),"",IF(ISNUMBER($F147),1,IF(N($U147)&gt;0,AVERAGEIFS($V$5:$V$1000,$S$5:$S$1000,ROW(),$T$5:$T$1000,"Sub"),$V147)))</f>
        <v/>
      </c>
      <c r="M147" s="55">
        <f>IF($L147="","",IF($L147&gt;=1,"Completado",IF($L147&gt;0,"En curso","Pendiente")))</f>
        <v/>
      </c>
      <c r="N147" s="55">
        <f>IF(NOT((COUNTA($B147:$K147)+COUNTA($O147))&gt;0),"",IF(ISNUMBER($F147),IF(AND(ISNUMBER($E147),$F147&gt;$E147),"Cumplida con "&amp;($F147-$E147)&amp;IF($F147-$E147=1," día"," días")&amp;" de retraso","Cumplida"),IF(N($L147)&gt;=1,"Cumplida",IF(NOT(ISNUMBER($E147)),"Sin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plazo")))))))</f>
        <v/>
      </c>
      <c r="O147" s="57" t="n"/>
      <c r="P147" s="61">
        <f>IF(NOT((COUNTA($B147:$K147)+COUNTA($O147))&gt;0),"",IF((IF($C147="","Falta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",""))="","✔ OK","⚠ "&amp;LEFT(IF($C147="","Falta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",""),LEN(IF($C147="","Falta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",""))-3)))</f>
        <v/>
      </c>
      <c r="Q147" s="62">
        <f>IF(NOT((COUNTA($B147:$K147)+COUNTA($O147))&gt;0),"",IF(AND($T147="Sub",N($S147)&gt;0),IF(ISNUMBER(INDEX($D$5:$D$1000,$S147-4)),DATE(YEAR(INDEX($D$5:$D$1000,$S147-4)),MONTH(INDEX($D$5:$D$1000,$S147-4)),1),IF(ISNUMBER(INDEX($E$5:$E$1000,$S147-4)),DATE(YEAR(INDEX($E$5:$E$1000,$S147-4)),MONTH(INDEX($E$5:$E$1000,$S147-4)),1),MesCiclo)),IF(ISNUMBER($D147),DATE(YEAR($D147),MONTH($D147),1),IF(ISNUMBER($E147),DATE(YEAR($E147),MONTH($E147),1),MesCiclo))))</f>
        <v/>
      </c>
      <c r="R147" s="63">
        <f>IF(OR($Q147="",$Q147&lt;&gt;MesCiclo),"",COUNTIF($Q$5:$Q147,MesCiclo))</f>
        <v/>
      </c>
      <c r="S147" s="63">
        <f>IF($T147="","",IF($T147="Macro",ROW(),IFERROR(LOOKUP(2,1/($T$5:$T147="Macro"),ROW($T$5:$T147)),0)))</f>
        <v/>
      </c>
      <c r="T147" s="63">
        <f>IF(NOT((COUNTA($B147:$K147)+COUNTA($O147))&gt;0),"",IF($B147="Subactividad","Sub","Macro"))</f>
        <v/>
      </c>
      <c r="U147" s="63">
        <f>IF($T147="Macro",COUNTIFS($S$5:$S$1000,ROW(),$T$5:$T$1000,"Sub"),"")</f>
        <v/>
      </c>
      <c r="V147" s="63">
        <f>IF($T147="","",IF(ISNUMBER($F147),1,IFERROR(LOOKUP(2,1/($H147:$K147&lt;&gt;""),$H147:$K147),0)))</f>
        <v/>
      </c>
      <c r="W147" s="63">
        <f>IF($T147="","",IF(AND(ISNUMBER($F147),$F147&lt;=IF($Q147=MesCiclo,InicioCiclo,$Q147+MOD(2-WEEKDAY($Q147),7))+6),1,IF(ISNUMBER($H147),$H147,0)))</f>
        <v/>
      </c>
      <c r="X147" s="63">
        <f>IF($T147="","",IF(AND(ISNUMBER($F147),$F147&lt;=IF($Q147=MesCiclo,InicioCiclo,$Q147+MOD(2-WEEKDAY($Q147),7))+13),1,IF(ISNUMBER($I147),$I147,$W147)))</f>
        <v/>
      </c>
      <c r="Y147" s="63">
        <f>IF($T147="","",IF(AND(ISNUMBER($F147),$F147&lt;=IF($Q147=MesCiclo,InicioCiclo,$Q147+MOD(2-WEEKDAY($Q147),7))+20),1,IF(ISNUMBER($J147),$J147,$X147)))</f>
        <v/>
      </c>
      <c r="Z147" s="63">
        <f>IF($T147="","",IF(AND(ISNUMBER($F147),$F147&lt;=IF($Q147=MesCiclo,InicioCiclo,$Q147+MOD(2-WEEKDAY($Q147),7))+27),1,IF(ISNUMBER($K147),$K147,$Y147)))</f>
        <v/>
      </c>
      <c r="AA147" s="63">
        <f>IF($T147="","",IF(AND(ISNUMBER($F147),$F147&lt;=IF($Q147=MesCiclo,InicioCiclo,$Q147+MOD(2-WEEKDAY($Q147),7))+6),1,IF(N($U147)&gt;0,AVERAGEIFS($W$5:$W$1000,$S$5:$S$1000,ROW(),$T$5:$T$1000,"Sub"),$W147)))</f>
        <v/>
      </c>
      <c r="AB147" s="63">
        <f>IF($T147="","",IF(AND(ISNUMBER($F147),$F147&lt;=IF($Q147=MesCiclo,InicioCiclo,$Q147+MOD(2-WEEKDAY($Q147),7))+13),1,IF(N($U147)&gt;0,AVERAGEIFS($X$5:$X$1000,$S$5:$S$1000,ROW(),$T$5:$T$1000,"Sub"),$X147)))</f>
        <v/>
      </c>
      <c r="AC147" s="63">
        <f>IF($T147="","",IF(AND(ISNUMBER($F147),$F147&lt;=IF($Q147=MesCiclo,InicioCiclo,$Q147+MOD(2-WEEKDAY($Q147),7))+20),1,IF(N($U147)&gt;0,AVERAGEIFS($Y$5:$Y$1000,$S$5:$S$1000,ROW(),$T$5:$T$1000,"Sub"),$Y147)))</f>
        <v/>
      </c>
      <c r="AD147" s="63">
        <f>IF($T147="","",IF(AND(ISNUMBER($F147),$F147&lt;=IF($Q147=MesCiclo,InicioCiclo,$Q147+MOD(2-WEEKDAY($Q147),7))+27),1,IF(N($U147)&gt;0,AVERAGEIFS($Z$5:$Z$1000,$S$5:$S$1000,ROW(),$T$5:$T$1000,"Sub"),$Z147)))</f>
        <v/>
      </c>
      <c r="AE147" s="63">
        <f>IF($T147&lt;&gt;"Macro","",IF(COUNTIFS($Q$5:$Q$1000,$Q147,$T$5:$T$1000,"Macro",$G$5:$G$1000,"&gt;0")=0,1/COUNTIFS($Q$5:$Q$1000,$Q147,$T$5:$T$1000,"Macro"),IF(AND(ISNUMBER($G147),N($G147)&gt;0),$G147,SUMIFS($G$5:$G$1000,$Q$5:$Q$1000,$Q147,$T$5:$T$1000,"Macro")/COUNTIFS($Q$5:$Q$1000,$Q147,$T$5:$T$1000,"Macro",$G$5:$G$1000,"&gt;0"))/(COUNTIFS($Q$5:$Q$1000,$Q147,$T$5:$T$1000,"Macro")*SUMIFS($G$5:$G$1000,$Q$5:$Q$1000,$Q147,$T$5:$T$1000,"Macro")/COUNTIFS($Q$5:$Q$1000,$Q147,$T$5:$T$1000,"Macro",$G$5:$G$1000,"&gt;0"))))</f>
        <v/>
      </c>
    </row>
    <row r="148">
      <c r="A148" s="55">
        <f>IF(NOT((COUNTA($B148:$K148)+COUNTA($O148))&gt;0),"",IF($T148="Macro",COUNTIFS($T$5:$T148,"Macro",$Q$5:$Q148,$Q148),IF(N($S148)=0,"?",COUNTIFS(INDEX($T$5:$T$1000,1):INDEX($T$5:$T$1000,$S148-4),"Macro",INDEX($Q$5:$Q$1000,1):INDEX($Q$5:$Q$1000,$S148-4),INDEX($Q$5:$Q$1000,$S148-4))&amp;"."&amp;COUNTIFS($S$5:$S148,$S148,$T$5:$T148,"Sub"))))</f>
        <v/>
      </c>
      <c r="B148" s="56" t="n"/>
      <c r="C148" s="57" t="n"/>
      <c r="D148" s="58" t="n"/>
      <c r="E148" s="58" t="n"/>
      <c r="F148" s="58" t="n"/>
      <c r="G148" s="59" t="n"/>
      <c r="H148" s="59" t="n"/>
      <c r="I148" s="59" t="n"/>
      <c r="J148" s="59" t="n"/>
      <c r="K148" s="59" t="n"/>
      <c r="L148" s="60">
        <f>IF(NOT((COUNTA($B148:$K148)+COUNTA($O148))&gt;0),"",IF(ISNUMBER($F148),1,IF(N($U148)&gt;0,AVERAGEIFS($V$5:$V$1000,$S$5:$S$1000,ROW(),$T$5:$T$1000,"Sub"),$V148)))</f>
        <v/>
      </c>
      <c r="M148" s="55">
        <f>IF($L148="","",IF($L148&gt;=1,"Completado",IF($L148&gt;0,"En curso","Pendiente")))</f>
        <v/>
      </c>
      <c r="N148" s="55">
        <f>IF(NOT((COUNTA($B148:$K148)+COUNTA($O148))&gt;0),"",IF(ISNUMBER($F148),IF(AND(ISNUMBER($E148),$F148&gt;$E148),"Cumplida con "&amp;($F148-$E148)&amp;IF($F148-$E148=1," día"," días")&amp;" de retraso","Cumplida"),IF(N($L148)&gt;=1,"Cumplida",IF(NOT(ISNUMBER($E148)),"Sin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plazo")))))))</f>
        <v/>
      </c>
      <c r="O148" s="57" t="n"/>
      <c r="P148" s="61">
        <f>IF(NOT((COUNTA($B148:$K148)+COUNTA($O148))&gt;0),"",IF((IF($C148="","Falta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",""))="","✔ OK","⚠ "&amp;LEFT(IF($C148="","Falta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",""),LEN(IF($C148="","Falta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",""))-3)))</f>
        <v/>
      </c>
      <c r="Q148" s="62">
        <f>IF(NOT((COUNTA($B148:$K148)+COUNTA($O148))&gt;0),"",IF(AND($T148="Sub",N($S148)&gt;0),IF(ISNUMBER(INDEX($D$5:$D$1000,$S148-4)),DATE(YEAR(INDEX($D$5:$D$1000,$S148-4)),MONTH(INDEX($D$5:$D$1000,$S148-4)),1),IF(ISNUMBER(INDEX($E$5:$E$1000,$S148-4)),DATE(YEAR(INDEX($E$5:$E$1000,$S148-4)),MONTH(INDEX($E$5:$E$1000,$S148-4)),1),MesCiclo)),IF(ISNUMBER($D148),DATE(YEAR($D148),MONTH($D148),1),IF(ISNUMBER($E148),DATE(YEAR($E148),MONTH($E148),1),MesCiclo))))</f>
        <v/>
      </c>
      <c r="R148" s="63">
        <f>IF(OR($Q148="",$Q148&lt;&gt;MesCiclo),"",COUNTIF($Q$5:$Q148,MesCiclo))</f>
        <v/>
      </c>
      <c r="S148" s="63">
        <f>IF($T148="","",IF($T148="Macro",ROW(),IFERROR(LOOKUP(2,1/($T$5:$T148="Macro"),ROW($T$5:$T148)),0)))</f>
        <v/>
      </c>
      <c r="T148" s="63">
        <f>IF(NOT((COUNTA($B148:$K148)+COUNTA($O148))&gt;0),"",IF($B148="Subactividad","Sub","Macro"))</f>
        <v/>
      </c>
      <c r="U148" s="63">
        <f>IF($T148="Macro",COUNTIFS($S$5:$S$1000,ROW(),$T$5:$T$1000,"Sub"),"")</f>
        <v/>
      </c>
      <c r="V148" s="63">
        <f>IF($T148="","",IF(ISNUMBER($F148),1,IFERROR(LOOKUP(2,1/($H148:$K148&lt;&gt;""),$H148:$K148),0)))</f>
        <v/>
      </c>
      <c r="W148" s="63">
        <f>IF($T148="","",IF(AND(ISNUMBER($F148),$F148&lt;=IF($Q148=MesCiclo,InicioCiclo,$Q148+MOD(2-WEEKDAY($Q148),7))+6),1,IF(ISNUMBER($H148),$H148,0)))</f>
        <v/>
      </c>
      <c r="X148" s="63">
        <f>IF($T148="","",IF(AND(ISNUMBER($F148),$F148&lt;=IF($Q148=MesCiclo,InicioCiclo,$Q148+MOD(2-WEEKDAY($Q148),7))+13),1,IF(ISNUMBER($I148),$I148,$W148)))</f>
        <v/>
      </c>
      <c r="Y148" s="63">
        <f>IF($T148="","",IF(AND(ISNUMBER($F148),$F148&lt;=IF($Q148=MesCiclo,InicioCiclo,$Q148+MOD(2-WEEKDAY($Q148),7))+20),1,IF(ISNUMBER($J148),$J148,$X148)))</f>
        <v/>
      </c>
      <c r="Z148" s="63">
        <f>IF($T148="","",IF(AND(ISNUMBER($F148),$F148&lt;=IF($Q148=MesCiclo,InicioCiclo,$Q148+MOD(2-WEEKDAY($Q148),7))+27),1,IF(ISNUMBER($K148),$K148,$Y148)))</f>
        <v/>
      </c>
      <c r="AA148" s="63">
        <f>IF($T148="","",IF(AND(ISNUMBER($F148),$F148&lt;=IF($Q148=MesCiclo,InicioCiclo,$Q148+MOD(2-WEEKDAY($Q148),7))+6),1,IF(N($U148)&gt;0,AVERAGEIFS($W$5:$W$1000,$S$5:$S$1000,ROW(),$T$5:$T$1000,"Sub"),$W148)))</f>
        <v/>
      </c>
      <c r="AB148" s="63">
        <f>IF($T148="","",IF(AND(ISNUMBER($F148),$F148&lt;=IF($Q148=MesCiclo,InicioCiclo,$Q148+MOD(2-WEEKDAY($Q148),7))+13),1,IF(N($U148)&gt;0,AVERAGEIFS($X$5:$X$1000,$S$5:$S$1000,ROW(),$T$5:$T$1000,"Sub"),$X148)))</f>
        <v/>
      </c>
      <c r="AC148" s="63">
        <f>IF($T148="","",IF(AND(ISNUMBER($F148),$F148&lt;=IF($Q148=MesCiclo,InicioCiclo,$Q148+MOD(2-WEEKDAY($Q148),7))+20),1,IF(N($U148)&gt;0,AVERAGEIFS($Y$5:$Y$1000,$S$5:$S$1000,ROW(),$T$5:$T$1000,"Sub"),$Y148)))</f>
        <v/>
      </c>
      <c r="AD148" s="63">
        <f>IF($T148="","",IF(AND(ISNUMBER($F148),$F148&lt;=IF($Q148=MesCiclo,InicioCiclo,$Q148+MOD(2-WEEKDAY($Q148),7))+27),1,IF(N($U148)&gt;0,AVERAGEIFS($Z$5:$Z$1000,$S$5:$S$1000,ROW(),$T$5:$T$1000,"Sub"),$Z148)))</f>
        <v/>
      </c>
      <c r="AE148" s="63">
        <f>IF($T148&lt;&gt;"Macro","",IF(COUNTIFS($Q$5:$Q$1000,$Q148,$T$5:$T$1000,"Macro",$G$5:$G$1000,"&gt;0")=0,1/COUNTIFS($Q$5:$Q$1000,$Q148,$T$5:$T$1000,"Macro"),IF(AND(ISNUMBER($G148),N($G148)&gt;0),$G148,SUMIFS($G$5:$G$1000,$Q$5:$Q$1000,$Q148,$T$5:$T$1000,"Macro")/COUNTIFS($Q$5:$Q$1000,$Q148,$T$5:$T$1000,"Macro",$G$5:$G$1000,"&gt;0"))/(COUNTIFS($Q$5:$Q$1000,$Q148,$T$5:$T$1000,"Macro")*SUMIFS($G$5:$G$1000,$Q$5:$Q$1000,$Q148,$T$5:$T$1000,"Macro")/COUNTIFS($Q$5:$Q$1000,$Q148,$T$5:$T$1000,"Macro",$G$5:$G$1000,"&gt;0"))))</f>
        <v/>
      </c>
    </row>
    <row r="149">
      <c r="A149" s="55">
        <f>IF(NOT((COUNTA($B149:$K149)+COUNTA($O149))&gt;0),"",IF($T149="Macro",COUNTIFS($T$5:$T149,"Macro",$Q$5:$Q149,$Q149),IF(N($S149)=0,"?",COUNTIFS(INDEX($T$5:$T$1000,1):INDEX($T$5:$T$1000,$S149-4),"Macro",INDEX($Q$5:$Q$1000,1):INDEX($Q$5:$Q$1000,$S149-4),INDEX($Q$5:$Q$1000,$S149-4))&amp;"."&amp;COUNTIFS($S$5:$S149,$S149,$T$5:$T149,"Sub"))))</f>
        <v/>
      </c>
      <c r="B149" s="56" t="n"/>
      <c r="C149" s="57" t="n"/>
      <c r="D149" s="58" t="n"/>
      <c r="E149" s="58" t="n"/>
      <c r="F149" s="58" t="n"/>
      <c r="G149" s="59" t="n"/>
      <c r="H149" s="59" t="n"/>
      <c r="I149" s="59" t="n"/>
      <c r="J149" s="59" t="n"/>
      <c r="K149" s="59" t="n"/>
      <c r="L149" s="60">
        <f>IF(NOT((COUNTA($B149:$K149)+COUNTA($O149))&gt;0),"",IF(ISNUMBER($F149),1,IF(N($U149)&gt;0,AVERAGEIFS($V$5:$V$1000,$S$5:$S$1000,ROW(),$T$5:$T$1000,"Sub"),$V149)))</f>
        <v/>
      </c>
      <c r="M149" s="55">
        <f>IF($L149="","",IF($L149&gt;=1,"Completado",IF($L149&gt;0,"En curso","Pendiente")))</f>
        <v/>
      </c>
      <c r="N149" s="55">
        <f>IF(NOT((COUNTA($B149:$K149)+COUNTA($O149))&gt;0),"",IF(ISNUMBER($F149),IF(AND(ISNUMBER($E149),$F149&gt;$E149),"Cumplida con "&amp;($F149-$E149)&amp;IF($F149-$E149=1," día"," días")&amp;" de retraso","Cumplida"),IF(N($L149)&gt;=1,"Cumplida",IF(NOT(ISNUMBER($E149)),"Sin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plazo")))))))</f>
        <v/>
      </c>
      <c r="O149" s="57" t="n"/>
      <c r="P149" s="61">
        <f>IF(NOT((COUNTA($B149:$K149)+COUNTA($O149))&gt;0),"",IF((IF($C149="","Falta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",""))="","✔ OK","⚠ "&amp;LEFT(IF($C149="","Falta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",""),LEN(IF($C149="","Falta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",""))-3)))</f>
        <v/>
      </c>
      <c r="Q149" s="62">
        <f>IF(NOT((COUNTA($B149:$K149)+COUNTA($O149))&gt;0),"",IF(AND($T149="Sub",N($S149)&gt;0),IF(ISNUMBER(INDEX($D$5:$D$1000,$S149-4)),DATE(YEAR(INDEX($D$5:$D$1000,$S149-4)),MONTH(INDEX($D$5:$D$1000,$S149-4)),1),IF(ISNUMBER(INDEX($E$5:$E$1000,$S149-4)),DATE(YEAR(INDEX($E$5:$E$1000,$S149-4)),MONTH(INDEX($E$5:$E$1000,$S149-4)),1),MesCiclo)),IF(ISNUMBER($D149),DATE(YEAR($D149),MONTH($D149),1),IF(ISNUMBER($E149),DATE(YEAR($E149),MONTH($E149),1),MesCiclo))))</f>
        <v/>
      </c>
      <c r="R149" s="63">
        <f>IF(OR($Q149="",$Q149&lt;&gt;MesCiclo),"",COUNTIF($Q$5:$Q149,MesCiclo))</f>
        <v/>
      </c>
      <c r="S149" s="63">
        <f>IF($T149="","",IF($T149="Macro",ROW(),IFERROR(LOOKUP(2,1/($T$5:$T149="Macro"),ROW($T$5:$T149)),0)))</f>
        <v/>
      </c>
      <c r="T149" s="63">
        <f>IF(NOT((COUNTA($B149:$K149)+COUNTA($O149))&gt;0),"",IF($B149="Subactividad","Sub","Macro"))</f>
        <v/>
      </c>
      <c r="U149" s="63">
        <f>IF($T149="Macro",COUNTIFS($S$5:$S$1000,ROW(),$T$5:$T$1000,"Sub"),"")</f>
        <v/>
      </c>
      <c r="V149" s="63">
        <f>IF($T149="","",IF(ISNUMBER($F149),1,IFERROR(LOOKUP(2,1/($H149:$K149&lt;&gt;""),$H149:$K149),0)))</f>
        <v/>
      </c>
      <c r="W149" s="63">
        <f>IF($T149="","",IF(AND(ISNUMBER($F149),$F149&lt;=IF($Q149=MesCiclo,InicioCiclo,$Q149+MOD(2-WEEKDAY($Q149),7))+6),1,IF(ISNUMBER($H149),$H149,0)))</f>
        <v/>
      </c>
      <c r="X149" s="63">
        <f>IF($T149="","",IF(AND(ISNUMBER($F149),$F149&lt;=IF($Q149=MesCiclo,InicioCiclo,$Q149+MOD(2-WEEKDAY($Q149),7))+13),1,IF(ISNUMBER($I149),$I149,$W149)))</f>
        <v/>
      </c>
      <c r="Y149" s="63">
        <f>IF($T149="","",IF(AND(ISNUMBER($F149),$F149&lt;=IF($Q149=MesCiclo,InicioCiclo,$Q149+MOD(2-WEEKDAY($Q149),7))+20),1,IF(ISNUMBER($J149),$J149,$X149)))</f>
        <v/>
      </c>
      <c r="Z149" s="63">
        <f>IF($T149="","",IF(AND(ISNUMBER($F149),$F149&lt;=IF($Q149=MesCiclo,InicioCiclo,$Q149+MOD(2-WEEKDAY($Q149),7))+27),1,IF(ISNUMBER($K149),$K149,$Y149)))</f>
        <v/>
      </c>
      <c r="AA149" s="63">
        <f>IF($T149="","",IF(AND(ISNUMBER($F149),$F149&lt;=IF($Q149=MesCiclo,InicioCiclo,$Q149+MOD(2-WEEKDAY($Q149),7))+6),1,IF(N($U149)&gt;0,AVERAGEIFS($W$5:$W$1000,$S$5:$S$1000,ROW(),$T$5:$T$1000,"Sub"),$W149)))</f>
        <v/>
      </c>
      <c r="AB149" s="63">
        <f>IF($T149="","",IF(AND(ISNUMBER($F149),$F149&lt;=IF($Q149=MesCiclo,InicioCiclo,$Q149+MOD(2-WEEKDAY($Q149),7))+13),1,IF(N($U149)&gt;0,AVERAGEIFS($X$5:$X$1000,$S$5:$S$1000,ROW(),$T$5:$T$1000,"Sub"),$X149)))</f>
        <v/>
      </c>
      <c r="AC149" s="63">
        <f>IF($T149="","",IF(AND(ISNUMBER($F149),$F149&lt;=IF($Q149=MesCiclo,InicioCiclo,$Q149+MOD(2-WEEKDAY($Q149),7))+20),1,IF(N($U149)&gt;0,AVERAGEIFS($Y$5:$Y$1000,$S$5:$S$1000,ROW(),$T$5:$T$1000,"Sub"),$Y149)))</f>
        <v/>
      </c>
      <c r="AD149" s="63">
        <f>IF($T149="","",IF(AND(ISNUMBER($F149),$F149&lt;=IF($Q149=MesCiclo,InicioCiclo,$Q149+MOD(2-WEEKDAY($Q149),7))+27),1,IF(N($U149)&gt;0,AVERAGEIFS($Z$5:$Z$1000,$S$5:$S$1000,ROW(),$T$5:$T$1000,"Sub"),$Z149)))</f>
        <v/>
      </c>
      <c r="AE149" s="63">
        <f>IF($T149&lt;&gt;"Macro","",IF(COUNTIFS($Q$5:$Q$1000,$Q149,$T$5:$T$1000,"Macro",$G$5:$G$1000,"&gt;0")=0,1/COUNTIFS($Q$5:$Q$1000,$Q149,$T$5:$T$1000,"Macro"),IF(AND(ISNUMBER($G149),N($G149)&gt;0),$G149,SUMIFS($G$5:$G$1000,$Q$5:$Q$1000,$Q149,$T$5:$T$1000,"Macro")/COUNTIFS($Q$5:$Q$1000,$Q149,$T$5:$T$1000,"Macro",$G$5:$G$1000,"&gt;0"))/(COUNTIFS($Q$5:$Q$1000,$Q149,$T$5:$T$1000,"Macro")*SUMIFS($G$5:$G$1000,$Q$5:$Q$1000,$Q149,$T$5:$T$1000,"Macro")/COUNTIFS($Q$5:$Q$1000,$Q149,$T$5:$T$1000,"Macro",$G$5:$G$1000,"&gt;0"))))</f>
        <v/>
      </c>
    </row>
    <row r="150">
      <c r="A150" s="55">
        <f>IF(NOT((COUNTA($B150:$K150)+COUNTA($O150))&gt;0),"",IF($T150="Macro",COUNTIFS($T$5:$T150,"Macro",$Q$5:$Q150,$Q150),IF(N($S150)=0,"?",COUNTIFS(INDEX($T$5:$T$1000,1):INDEX($T$5:$T$1000,$S150-4),"Macro",INDEX($Q$5:$Q$1000,1):INDEX($Q$5:$Q$1000,$S150-4),INDEX($Q$5:$Q$1000,$S150-4))&amp;"."&amp;COUNTIFS($S$5:$S150,$S150,$T$5:$T150,"Sub"))))</f>
        <v/>
      </c>
      <c r="B150" s="56" t="n"/>
      <c r="C150" s="57" t="n"/>
      <c r="D150" s="58" t="n"/>
      <c r="E150" s="58" t="n"/>
      <c r="F150" s="58" t="n"/>
      <c r="G150" s="59" t="n"/>
      <c r="H150" s="59" t="n"/>
      <c r="I150" s="59" t="n"/>
      <c r="J150" s="59" t="n"/>
      <c r="K150" s="59" t="n"/>
      <c r="L150" s="60">
        <f>IF(NOT((COUNTA($B150:$K150)+COUNTA($O150))&gt;0),"",IF(ISNUMBER($F150),1,IF(N($U150)&gt;0,AVERAGEIFS($V$5:$V$1000,$S$5:$S$1000,ROW(),$T$5:$T$1000,"Sub"),$V150)))</f>
        <v/>
      </c>
      <c r="M150" s="55">
        <f>IF($L150="","",IF($L150&gt;=1,"Completado",IF($L150&gt;0,"En curso","Pendiente")))</f>
        <v/>
      </c>
      <c r="N150" s="55">
        <f>IF(NOT((COUNTA($B150:$K150)+COUNTA($O150))&gt;0),"",IF(ISNUMBER($F150),IF(AND(ISNUMBER($E150),$F150&gt;$E150),"Cumplida con "&amp;($F150-$E150)&amp;IF($F150-$E150=1," día"," días")&amp;" de retraso","Cumplida"),IF(N($L150)&gt;=1,"Cumplida",IF(NOT(ISNUMBER($E150)),"Sin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plazo")))))))</f>
        <v/>
      </c>
      <c r="O150" s="57" t="n"/>
      <c r="P150" s="61">
        <f>IF(NOT((COUNTA($B150:$K150)+COUNTA($O150))&gt;0),"",IF((IF($C150="","Falta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",""))="","✔ OK","⚠ "&amp;LEFT(IF($C150="","Falta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",""),LEN(IF($C150="","Falta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",""))-3)))</f>
        <v/>
      </c>
      <c r="Q150" s="62">
        <f>IF(NOT((COUNTA($B150:$K150)+COUNTA($O150))&gt;0),"",IF(AND($T150="Sub",N($S150)&gt;0),IF(ISNUMBER(INDEX($D$5:$D$1000,$S150-4)),DATE(YEAR(INDEX($D$5:$D$1000,$S150-4)),MONTH(INDEX($D$5:$D$1000,$S150-4)),1),IF(ISNUMBER(INDEX($E$5:$E$1000,$S150-4)),DATE(YEAR(INDEX($E$5:$E$1000,$S150-4)),MONTH(INDEX($E$5:$E$1000,$S150-4)),1),MesCiclo)),IF(ISNUMBER($D150),DATE(YEAR($D150),MONTH($D150),1),IF(ISNUMBER($E150),DATE(YEAR($E150),MONTH($E150),1),MesCiclo))))</f>
        <v/>
      </c>
      <c r="R150" s="63">
        <f>IF(OR($Q150="",$Q150&lt;&gt;MesCiclo),"",COUNTIF($Q$5:$Q150,MesCiclo))</f>
        <v/>
      </c>
      <c r="S150" s="63">
        <f>IF($T150="","",IF($T150="Macro",ROW(),IFERROR(LOOKUP(2,1/($T$5:$T150="Macro"),ROW($T$5:$T150)),0)))</f>
        <v/>
      </c>
      <c r="T150" s="63">
        <f>IF(NOT((COUNTA($B150:$K150)+COUNTA($O150))&gt;0),"",IF($B150="Subactividad","Sub","Macro"))</f>
        <v/>
      </c>
      <c r="U150" s="63">
        <f>IF($T150="Macro",COUNTIFS($S$5:$S$1000,ROW(),$T$5:$T$1000,"Sub"),"")</f>
        <v/>
      </c>
      <c r="V150" s="63">
        <f>IF($T150="","",IF(ISNUMBER($F150),1,IFERROR(LOOKUP(2,1/($H150:$K150&lt;&gt;""),$H150:$K150),0)))</f>
        <v/>
      </c>
      <c r="W150" s="63">
        <f>IF($T150="","",IF(AND(ISNUMBER($F150),$F150&lt;=IF($Q150=MesCiclo,InicioCiclo,$Q150+MOD(2-WEEKDAY($Q150),7))+6),1,IF(ISNUMBER($H150),$H150,0)))</f>
        <v/>
      </c>
      <c r="X150" s="63">
        <f>IF($T150="","",IF(AND(ISNUMBER($F150),$F150&lt;=IF($Q150=MesCiclo,InicioCiclo,$Q150+MOD(2-WEEKDAY($Q150),7))+13),1,IF(ISNUMBER($I150),$I150,$W150)))</f>
        <v/>
      </c>
      <c r="Y150" s="63">
        <f>IF($T150="","",IF(AND(ISNUMBER($F150),$F150&lt;=IF($Q150=MesCiclo,InicioCiclo,$Q150+MOD(2-WEEKDAY($Q150),7))+20),1,IF(ISNUMBER($J150),$J150,$X150)))</f>
        <v/>
      </c>
      <c r="Z150" s="63">
        <f>IF($T150="","",IF(AND(ISNUMBER($F150),$F150&lt;=IF($Q150=MesCiclo,InicioCiclo,$Q150+MOD(2-WEEKDAY($Q150),7))+27),1,IF(ISNUMBER($K150),$K150,$Y150)))</f>
        <v/>
      </c>
      <c r="AA150" s="63">
        <f>IF($T150="","",IF(AND(ISNUMBER($F150),$F150&lt;=IF($Q150=MesCiclo,InicioCiclo,$Q150+MOD(2-WEEKDAY($Q150),7))+6),1,IF(N($U150)&gt;0,AVERAGEIFS($W$5:$W$1000,$S$5:$S$1000,ROW(),$T$5:$T$1000,"Sub"),$W150)))</f>
        <v/>
      </c>
      <c r="AB150" s="63">
        <f>IF($T150="","",IF(AND(ISNUMBER($F150),$F150&lt;=IF($Q150=MesCiclo,InicioCiclo,$Q150+MOD(2-WEEKDAY($Q150),7))+13),1,IF(N($U150)&gt;0,AVERAGEIFS($X$5:$X$1000,$S$5:$S$1000,ROW(),$T$5:$T$1000,"Sub"),$X150)))</f>
        <v/>
      </c>
      <c r="AC150" s="63">
        <f>IF($T150="","",IF(AND(ISNUMBER($F150),$F150&lt;=IF($Q150=MesCiclo,InicioCiclo,$Q150+MOD(2-WEEKDAY($Q150),7))+20),1,IF(N($U150)&gt;0,AVERAGEIFS($Y$5:$Y$1000,$S$5:$S$1000,ROW(),$T$5:$T$1000,"Sub"),$Y150)))</f>
        <v/>
      </c>
      <c r="AD150" s="63">
        <f>IF($T150="","",IF(AND(ISNUMBER($F150),$F150&lt;=IF($Q150=MesCiclo,InicioCiclo,$Q150+MOD(2-WEEKDAY($Q150),7))+27),1,IF(N($U150)&gt;0,AVERAGEIFS($Z$5:$Z$1000,$S$5:$S$1000,ROW(),$T$5:$T$1000,"Sub"),$Z150)))</f>
        <v/>
      </c>
      <c r="AE150" s="63">
        <f>IF($T150&lt;&gt;"Macro","",IF(COUNTIFS($Q$5:$Q$1000,$Q150,$T$5:$T$1000,"Macro",$G$5:$G$1000,"&gt;0")=0,1/COUNTIFS($Q$5:$Q$1000,$Q150,$T$5:$T$1000,"Macro"),IF(AND(ISNUMBER($G150),N($G150)&gt;0),$G150,SUMIFS($G$5:$G$1000,$Q$5:$Q$1000,$Q150,$T$5:$T$1000,"Macro")/COUNTIFS($Q$5:$Q$1000,$Q150,$T$5:$T$1000,"Macro",$G$5:$G$1000,"&gt;0"))/(COUNTIFS($Q$5:$Q$1000,$Q150,$T$5:$T$1000,"Macro")*SUMIFS($G$5:$G$1000,$Q$5:$Q$1000,$Q150,$T$5:$T$1000,"Macro")/COUNTIFS($Q$5:$Q$1000,$Q150,$T$5:$T$1000,"Macro",$G$5:$G$1000,"&gt;0"))))</f>
        <v/>
      </c>
    </row>
    <row r="151">
      <c r="A151" s="55">
        <f>IF(NOT((COUNTA($B151:$K151)+COUNTA($O151))&gt;0),"",IF($T151="Macro",COUNTIFS($T$5:$T151,"Macro",$Q$5:$Q151,$Q151),IF(N($S151)=0,"?",COUNTIFS(INDEX($T$5:$T$1000,1):INDEX($T$5:$T$1000,$S151-4),"Macro",INDEX($Q$5:$Q$1000,1):INDEX($Q$5:$Q$1000,$S151-4),INDEX($Q$5:$Q$1000,$S151-4))&amp;"."&amp;COUNTIFS($S$5:$S151,$S151,$T$5:$T151,"Sub"))))</f>
        <v/>
      </c>
      <c r="B151" s="56" t="n"/>
      <c r="C151" s="57" t="n"/>
      <c r="D151" s="58" t="n"/>
      <c r="E151" s="58" t="n"/>
      <c r="F151" s="58" t="n"/>
      <c r="G151" s="59" t="n"/>
      <c r="H151" s="59" t="n"/>
      <c r="I151" s="59" t="n"/>
      <c r="J151" s="59" t="n"/>
      <c r="K151" s="59" t="n"/>
      <c r="L151" s="60">
        <f>IF(NOT((COUNTA($B151:$K151)+COUNTA($O151))&gt;0),"",IF(ISNUMBER($F151),1,IF(N($U151)&gt;0,AVERAGEIFS($V$5:$V$1000,$S$5:$S$1000,ROW(),$T$5:$T$1000,"Sub"),$V151)))</f>
        <v/>
      </c>
      <c r="M151" s="55">
        <f>IF($L151="","",IF($L151&gt;=1,"Completado",IF($L151&gt;0,"En curso","Pendiente")))</f>
        <v/>
      </c>
      <c r="N151" s="55">
        <f>IF(NOT((COUNTA($B151:$K151)+COUNTA($O151))&gt;0),"",IF(ISNUMBER($F151),IF(AND(ISNUMBER($E151),$F151&gt;$E151),"Cumplida con "&amp;($F151-$E151)&amp;IF($F151-$E151=1," día"," días")&amp;" de retraso","Cumplida"),IF(N($L151)&gt;=1,"Cumplida",IF(NOT(ISNUMBER($E151)),"Sin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plazo")))))))</f>
        <v/>
      </c>
      <c r="O151" s="57" t="n"/>
      <c r="P151" s="61">
        <f>IF(NOT((COUNTA($B151:$K151)+COUNTA($O151))&gt;0),"",IF((IF($C151="","Falta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",""))="","✔ OK","⚠ "&amp;LEFT(IF($C151="","Falta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",""),LEN(IF($C151="","Falta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",""))-3)))</f>
        <v/>
      </c>
      <c r="Q151" s="62">
        <f>IF(NOT((COUNTA($B151:$K151)+COUNTA($O151))&gt;0),"",IF(AND($T151="Sub",N($S151)&gt;0),IF(ISNUMBER(INDEX($D$5:$D$1000,$S151-4)),DATE(YEAR(INDEX($D$5:$D$1000,$S151-4)),MONTH(INDEX($D$5:$D$1000,$S151-4)),1),IF(ISNUMBER(INDEX($E$5:$E$1000,$S151-4)),DATE(YEAR(INDEX($E$5:$E$1000,$S151-4)),MONTH(INDEX($E$5:$E$1000,$S151-4)),1),MesCiclo)),IF(ISNUMBER($D151),DATE(YEAR($D151),MONTH($D151),1),IF(ISNUMBER($E151),DATE(YEAR($E151),MONTH($E151),1),MesCiclo))))</f>
        <v/>
      </c>
      <c r="R151" s="63">
        <f>IF(OR($Q151="",$Q151&lt;&gt;MesCiclo),"",COUNTIF($Q$5:$Q151,MesCiclo))</f>
        <v/>
      </c>
      <c r="S151" s="63">
        <f>IF($T151="","",IF($T151="Macro",ROW(),IFERROR(LOOKUP(2,1/($T$5:$T151="Macro"),ROW($T$5:$T151)),0)))</f>
        <v/>
      </c>
      <c r="T151" s="63">
        <f>IF(NOT((COUNTA($B151:$K151)+COUNTA($O151))&gt;0),"",IF($B151="Subactividad","Sub","Macro"))</f>
        <v/>
      </c>
      <c r="U151" s="63">
        <f>IF($T151="Macro",COUNTIFS($S$5:$S$1000,ROW(),$T$5:$T$1000,"Sub"),"")</f>
        <v/>
      </c>
      <c r="V151" s="63">
        <f>IF($T151="","",IF(ISNUMBER($F151),1,IFERROR(LOOKUP(2,1/($H151:$K151&lt;&gt;""),$H151:$K151),0)))</f>
        <v/>
      </c>
      <c r="W151" s="63">
        <f>IF($T151="","",IF(AND(ISNUMBER($F151),$F151&lt;=IF($Q151=MesCiclo,InicioCiclo,$Q151+MOD(2-WEEKDAY($Q151),7))+6),1,IF(ISNUMBER($H151),$H151,0)))</f>
        <v/>
      </c>
      <c r="X151" s="63">
        <f>IF($T151="","",IF(AND(ISNUMBER($F151),$F151&lt;=IF($Q151=MesCiclo,InicioCiclo,$Q151+MOD(2-WEEKDAY($Q151),7))+13),1,IF(ISNUMBER($I151),$I151,$W151)))</f>
        <v/>
      </c>
      <c r="Y151" s="63">
        <f>IF($T151="","",IF(AND(ISNUMBER($F151),$F151&lt;=IF($Q151=MesCiclo,InicioCiclo,$Q151+MOD(2-WEEKDAY($Q151),7))+20),1,IF(ISNUMBER($J151),$J151,$X151)))</f>
        <v/>
      </c>
      <c r="Z151" s="63">
        <f>IF($T151="","",IF(AND(ISNUMBER($F151),$F151&lt;=IF($Q151=MesCiclo,InicioCiclo,$Q151+MOD(2-WEEKDAY($Q151),7))+27),1,IF(ISNUMBER($K151),$K151,$Y151)))</f>
        <v/>
      </c>
      <c r="AA151" s="63">
        <f>IF($T151="","",IF(AND(ISNUMBER($F151),$F151&lt;=IF($Q151=MesCiclo,InicioCiclo,$Q151+MOD(2-WEEKDAY($Q151),7))+6),1,IF(N($U151)&gt;0,AVERAGEIFS($W$5:$W$1000,$S$5:$S$1000,ROW(),$T$5:$T$1000,"Sub"),$W151)))</f>
        <v/>
      </c>
      <c r="AB151" s="63">
        <f>IF($T151="","",IF(AND(ISNUMBER($F151),$F151&lt;=IF($Q151=MesCiclo,InicioCiclo,$Q151+MOD(2-WEEKDAY($Q151),7))+13),1,IF(N($U151)&gt;0,AVERAGEIFS($X$5:$X$1000,$S$5:$S$1000,ROW(),$T$5:$T$1000,"Sub"),$X151)))</f>
        <v/>
      </c>
      <c r="AC151" s="63">
        <f>IF($T151="","",IF(AND(ISNUMBER($F151),$F151&lt;=IF($Q151=MesCiclo,InicioCiclo,$Q151+MOD(2-WEEKDAY($Q151),7))+20),1,IF(N($U151)&gt;0,AVERAGEIFS($Y$5:$Y$1000,$S$5:$S$1000,ROW(),$T$5:$T$1000,"Sub"),$Y151)))</f>
        <v/>
      </c>
      <c r="AD151" s="63">
        <f>IF($T151="","",IF(AND(ISNUMBER($F151),$F151&lt;=IF($Q151=MesCiclo,InicioCiclo,$Q151+MOD(2-WEEKDAY($Q151),7))+27),1,IF(N($U151)&gt;0,AVERAGEIFS($Z$5:$Z$1000,$S$5:$S$1000,ROW(),$T$5:$T$1000,"Sub"),$Z151)))</f>
        <v/>
      </c>
      <c r="AE151" s="63">
        <f>IF($T151&lt;&gt;"Macro","",IF(COUNTIFS($Q$5:$Q$1000,$Q151,$T$5:$T$1000,"Macro",$G$5:$G$1000,"&gt;0")=0,1/COUNTIFS($Q$5:$Q$1000,$Q151,$T$5:$T$1000,"Macro"),IF(AND(ISNUMBER($G151),N($G151)&gt;0),$G151,SUMIFS($G$5:$G$1000,$Q$5:$Q$1000,$Q151,$T$5:$T$1000,"Macro")/COUNTIFS($Q$5:$Q$1000,$Q151,$T$5:$T$1000,"Macro",$G$5:$G$1000,"&gt;0"))/(COUNTIFS($Q$5:$Q$1000,$Q151,$T$5:$T$1000,"Macro")*SUMIFS($G$5:$G$1000,$Q$5:$Q$1000,$Q151,$T$5:$T$1000,"Macro")/COUNTIFS($Q$5:$Q$1000,$Q151,$T$5:$T$1000,"Macro",$G$5:$G$1000,"&gt;0"))))</f>
        <v/>
      </c>
    </row>
    <row r="152">
      <c r="A152" s="55">
        <f>IF(NOT((COUNTA($B152:$K152)+COUNTA($O152))&gt;0),"",IF($T152="Macro",COUNTIFS($T$5:$T152,"Macro",$Q$5:$Q152,$Q152),IF(N($S152)=0,"?",COUNTIFS(INDEX($T$5:$T$1000,1):INDEX($T$5:$T$1000,$S152-4),"Macro",INDEX($Q$5:$Q$1000,1):INDEX($Q$5:$Q$1000,$S152-4),INDEX($Q$5:$Q$1000,$S152-4))&amp;"."&amp;COUNTIFS($S$5:$S152,$S152,$T$5:$T152,"Sub"))))</f>
        <v/>
      </c>
      <c r="B152" s="56" t="n"/>
      <c r="C152" s="57" t="n"/>
      <c r="D152" s="58" t="n"/>
      <c r="E152" s="58" t="n"/>
      <c r="F152" s="58" t="n"/>
      <c r="G152" s="59" t="n"/>
      <c r="H152" s="59" t="n"/>
      <c r="I152" s="59" t="n"/>
      <c r="J152" s="59" t="n"/>
      <c r="K152" s="59" t="n"/>
      <c r="L152" s="60">
        <f>IF(NOT((COUNTA($B152:$K152)+COUNTA($O152))&gt;0),"",IF(ISNUMBER($F152),1,IF(N($U152)&gt;0,AVERAGEIFS($V$5:$V$1000,$S$5:$S$1000,ROW(),$T$5:$T$1000,"Sub"),$V152)))</f>
        <v/>
      </c>
      <c r="M152" s="55">
        <f>IF($L152="","",IF($L152&gt;=1,"Completado",IF($L152&gt;0,"En curso","Pendiente")))</f>
        <v/>
      </c>
      <c r="N152" s="55">
        <f>IF(NOT((COUNTA($B152:$K152)+COUNTA($O152))&gt;0),"",IF(ISNUMBER($F152),IF(AND(ISNUMBER($E152),$F152&gt;$E152),"Cumplida con "&amp;($F152-$E152)&amp;IF($F152-$E152=1," día"," días")&amp;" de retraso","Cumplida"),IF(N($L152)&gt;=1,"Cumplida",IF(NOT(ISNUMBER($E152)),"Sin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plazo")))))))</f>
        <v/>
      </c>
      <c r="O152" s="57" t="n"/>
      <c r="P152" s="61">
        <f>IF(NOT((COUNTA($B152:$K152)+COUNTA($O152))&gt;0),"",IF((IF($C152="","Falta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",""))="","✔ OK","⚠ "&amp;LEFT(IF($C152="","Falta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",""),LEN(IF($C152="","Falta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",""))-3)))</f>
        <v/>
      </c>
      <c r="Q152" s="62">
        <f>IF(NOT((COUNTA($B152:$K152)+COUNTA($O152))&gt;0),"",IF(AND($T152="Sub",N($S152)&gt;0),IF(ISNUMBER(INDEX($D$5:$D$1000,$S152-4)),DATE(YEAR(INDEX($D$5:$D$1000,$S152-4)),MONTH(INDEX($D$5:$D$1000,$S152-4)),1),IF(ISNUMBER(INDEX($E$5:$E$1000,$S152-4)),DATE(YEAR(INDEX($E$5:$E$1000,$S152-4)),MONTH(INDEX($E$5:$E$1000,$S152-4)),1),MesCiclo)),IF(ISNUMBER($D152),DATE(YEAR($D152),MONTH($D152),1),IF(ISNUMBER($E152),DATE(YEAR($E152),MONTH($E152),1),MesCiclo))))</f>
        <v/>
      </c>
      <c r="R152" s="63">
        <f>IF(OR($Q152="",$Q152&lt;&gt;MesCiclo),"",COUNTIF($Q$5:$Q152,MesCiclo))</f>
        <v/>
      </c>
      <c r="S152" s="63">
        <f>IF($T152="","",IF($T152="Macro",ROW(),IFERROR(LOOKUP(2,1/($T$5:$T152="Macro"),ROW($T$5:$T152)),0)))</f>
        <v/>
      </c>
      <c r="T152" s="63">
        <f>IF(NOT((COUNTA($B152:$K152)+COUNTA($O152))&gt;0),"",IF($B152="Subactividad","Sub","Macro"))</f>
        <v/>
      </c>
      <c r="U152" s="63">
        <f>IF($T152="Macro",COUNTIFS($S$5:$S$1000,ROW(),$T$5:$T$1000,"Sub"),"")</f>
        <v/>
      </c>
      <c r="V152" s="63">
        <f>IF($T152="","",IF(ISNUMBER($F152),1,IFERROR(LOOKUP(2,1/($H152:$K152&lt;&gt;""),$H152:$K152),0)))</f>
        <v/>
      </c>
      <c r="W152" s="63">
        <f>IF($T152="","",IF(AND(ISNUMBER($F152),$F152&lt;=IF($Q152=MesCiclo,InicioCiclo,$Q152+MOD(2-WEEKDAY($Q152),7))+6),1,IF(ISNUMBER($H152),$H152,0)))</f>
        <v/>
      </c>
      <c r="X152" s="63">
        <f>IF($T152="","",IF(AND(ISNUMBER($F152),$F152&lt;=IF($Q152=MesCiclo,InicioCiclo,$Q152+MOD(2-WEEKDAY($Q152),7))+13),1,IF(ISNUMBER($I152),$I152,$W152)))</f>
        <v/>
      </c>
      <c r="Y152" s="63">
        <f>IF($T152="","",IF(AND(ISNUMBER($F152),$F152&lt;=IF($Q152=MesCiclo,InicioCiclo,$Q152+MOD(2-WEEKDAY($Q152),7))+20),1,IF(ISNUMBER($J152),$J152,$X152)))</f>
        <v/>
      </c>
      <c r="Z152" s="63">
        <f>IF($T152="","",IF(AND(ISNUMBER($F152),$F152&lt;=IF($Q152=MesCiclo,InicioCiclo,$Q152+MOD(2-WEEKDAY($Q152),7))+27),1,IF(ISNUMBER($K152),$K152,$Y152)))</f>
        <v/>
      </c>
      <c r="AA152" s="63">
        <f>IF($T152="","",IF(AND(ISNUMBER($F152),$F152&lt;=IF($Q152=MesCiclo,InicioCiclo,$Q152+MOD(2-WEEKDAY($Q152),7))+6),1,IF(N($U152)&gt;0,AVERAGEIFS($W$5:$W$1000,$S$5:$S$1000,ROW(),$T$5:$T$1000,"Sub"),$W152)))</f>
        <v/>
      </c>
      <c r="AB152" s="63">
        <f>IF($T152="","",IF(AND(ISNUMBER($F152),$F152&lt;=IF($Q152=MesCiclo,InicioCiclo,$Q152+MOD(2-WEEKDAY($Q152),7))+13),1,IF(N($U152)&gt;0,AVERAGEIFS($X$5:$X$1000,$S$5:$S$1000,ROW(),$T$5:$T$1000,"Sub"),$X152)))</f>
        <v/>
      </c>
      <c r="AC152" s="63">
        <f>IF($T152="","",IF(AND(ISNUMBER($F152),$F152&lt;=IF($Q152=MesCiclo,InicioCiclo,$Q152+MOD(2-WEEKDAY($Q152),7))+20),1,IF(N($U152)&gt;0,AVERAGEIFS($Y$5:$Y$1000,$S$5:$S$1000,ROW(),$T$5:$T$1000,"Sub"),$Y152)))</f>
        <v/>
      </c>
      <c r="AD152" s="63">
        <f>IF($T152="","",IF(AND(ISNUMBER($F152),$F152&lt;=IF($Q152=MesCiclo,InicioCiclo,$Q152+MOD(2-WEEKDAY($Q152),7))+27),1,IF(N($U152)&gt;0,AVERAGEIFS($Z$5:$Z$1000,$S$5:$S$1000,ROW(),$T$5:$T$1000,"Sub"),$Z152)))</f>
        <v/>
      </c>
      <c r="AE152" s="63">
        <f>IF($T152&lt;&gt;"Macro","",IF(COUNTIFS($Q$5:$Q$1000,$Q152,$T$5:$T$1000,"Macro",$G$5:$G$1000,"&gt;0")=0,1/COUNTIFS($Q$5:$Q$1000,$Q152,$T$5:$T$1000,"Macro"),IF(AND(ISNUMBER($G152),N($G152)&gt;0),$G152,SUMIFS($G$5:$G$1000,$Q$5:$Q$1000,$Q152,$T$5:$T$1000,"Macro")/COUNTIFS($Q$5:$Q$1000,$Q152,$T$5:$T$1000,"Macro",$G$5:$G$1000,"&gt;0"))/(COUNTIFS($Q$5:$Q$1000,$Q152,$T$5:$T$1000,"Macro")*SUMIFS($G$5:$G$1000,$Q$5:$Q$1000,$Q152,$T$5:$T$1000,"Macro")/COUNTIFS($Q$5:$Q$1000,$Q152,$T$5:$T$1000,"Macro",$G$5:$G$1000,"&gt;0"))))</f>
        <v/>
      </c>
    </row>
    <row r="153">
      <c r="A153" s="55">
        <f>IF(NOT((COUNTA($B153:$K153)+COUNTA($O153))&gt;0),"",IF($T153="Macro",COUNTIFS($T$5:$T153,"Macro",$Q$5:$Q153,$Q153),IF(N($S153)=0,"?",COUNTIFS(INDEX($T$5:$T$1000,1):INDEX($T$5:$T$1000,$S153-4),"Macro",INDEX($Q$5:$Q$1000,1):INDEX($Q$5:$Q$1000,$S153-4),INDEX($Q$5:$Q$1000,$S153-4))&amp;"."&amp;COUNTIFS($S$5:$S153,$S153,$T$5:$T153,"Sub"))))</f>
        <v/>
      </c>
      <c r="B153" s="56" t="n"/>
      <c r="C153" s="57" t="n"/>
      <c r="D153" s="58" t="n"/>
      <c r="E153" s="58" t="n"/>
      <c r="F153" s="58" t="n"/>
      <c r="G153" s="59" t="n"/>
      <c r="H153" s="59" t="n"/>
      <c r="I153" s="59" t="n"/>
      <c r="J153" s="59" t="n"/>
      <c r="K153" s="59" t="n"/>
      <c r="L153" s="60">
        <f>IF(NOT((COUNTA($B153:$K153)+COUNTA($O153))&gt;0),"",IF(ISNUMBER($F153),1,IF(N($U153)&gt;0,AVERAGEIFS($V$5:$V$1000,$S$5:$S$1000,ROW(),$T$5:$T$1000,"Sub"),$V153)))</f>
        <v/>
      </c>
      <c r="M153" s="55">
        <f>IF($L153="","",IF($L153&gt;=1,"Completado",IF($L153&gt;0,"En curso","Pendiente")))</f>
        <v/>
      </c>
      <c r="N153" s="55">
        <f>IF(NOT((COUNTA($B153:$K153)+COUNTA($O153))&gt;0),"",IF(ISNUMBER($F153),IF(AND(ISNUMBER($E153),$F153&gt;$E153),"Cumplida con "&amp;($F153-$E153)&amp;IF($F153-$E153=1," día"," días")&amp;" de retraso","Cumplida"),IF(N($L153)&gt;=1,"Cumplida",IF(NOT(ISNUMBER($E153)),"Sin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plazo")))))))</f>
        <v/>
      </c>
      <c r="O153" s="57" t="n"/>
      <c r="P153" s="61">
        <f>IF(NOT((COUNTA($B153:$K153)+COUNTA($O153))&gt;0),"",IF((IF($C153="","Falta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",""))="","✔ OK","⚠ "&amp;LEFT(IF($C153="","Falta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",""),LEN(IF($C153="","Falta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",""))-3)))</f>
        <v/>
      </c>
      <c r="Q153" s="62">
        <f>IF(NOT((COUNTA($B153:$K153)+COUNTA($O153))&gt;0),"",IF(AND($T153="Sub",N($S153)&gt;0),IF(ISNUMBER(INDEX($D$5:$D$1000,$S153-4)),DATE(YEAR(INDEX($D$5:$D$1000,$S153-4)),MONTH(INDEX($D$5:$D$1000,$S153-4)),1),IF(ISNUMBER(INDEX($E$5:$E$1000,$S153-4)),DATE(YEAR(INDEX($E$5:$E$1000,$S153-4)),MONTH(INDEX($E$5:$E$1000,$S153-4)),1),MesCiclo)),IF(ISNUMBER($D153),DATE(YEAR($D153),MONTH($D153),1),IF(ISNUMBER($E153),DATE(YEAR($E153),MONTH($E153),1),MesCiclo))))</f>
        <v/>
      </c>
      <c r="R153" s="63">
        <f>IF(OR($Q153="",$Q153&lt;&gt;MesCiclo),"",COUNTIF($Q$5:$Q153,MesCiclo))</f>
        <v/>
      </c>
      <c r="S153" s="63">
        <f>IF($T153="","",IF($T153="Macro",ROW(),IFERROR(LOOKUP(2,1/($T$5:$T153="Macro"),ROW($T$5:$T153)),0)))</f>
        <v/>
      </c>
      <c r="T153" s="63">
        <f>IF(NOT((COUNTA($B153:$K153)+COUNTA($O153))&gt;0),"",IF($B153="Subactividad","Sub","Macro"))</f>
        <v/>
      </c>
      <c r="U153" s="63">
        <f>IF($T153="Macro",COUNTIFS($S$5:$S$1000,ROW(),$T$5:$T$1000,"Sub"),"")</f>
        <v/>
      </c>
      <c r="V153" s="63">
        <f>IF($T153="","",IF(ISNUMBER($F153),1,IFERROR(LOOKUP(2,1/($H153:$K153&lt;&gt;""),$H153:$K153),0)))</f>
        <v/>
      </c>
      <c r="W153" s="63">
        <f>IF($T153="","",IF(AND(ISNUMBER($F153),$F153&lt;=IF($Q153=MesCiclo,InicioCiclo,$Q153+MOD(2-WEEKDAY($Q153),7))+6),1,IF(ISNUMBER($H153),$H153,0)))</f>
        <v/>
      </c>
      <c r="X153" s="63">
        <f>IF($T153="","",IF(AND(ISNUMBER($F153),$F153&lt;=IF($Q153=MesCiclo,InicioCiclo,$Q153+MOD(2-WEEKDAY($Q153),7))+13),1,IF(ISNUMBER($I153),$I153,$W153)))</f>
        <v/>
      </c>
      <c r="Y153" s="63">
        <f>IF($T153="","",IF(AND(ISNUMBER($F153),$F153&lt;=IF($Q153=MesCiclo,InicioCiclo,$Q153+MOD(2-WEEKDAY($Q153),7))+20),1,IF(ISNUMBER($J153),$J153,$X153)))</f>
        <v/>
      </c>
      <c r="Z153" s="63">
        <f>IF($T153="","",IF(AND(ISNUMBER($F153),$F153&lt;=IF($Q153=MesCiclo,InicioCiclo,$Q153+MOD(2-WEEKDAY($Q153),7))+27),1,IF(ISNUMBER($K153),$K153,$Y153)))</f>
        <v/>
      </c>
      <c r="AA153" s="63">
        <f>IF($T153="","",IF(AND(ISNUMBER($F153),$F153&lt;=IF($Q153=MesCiclo,InicioCiclo,$Q153+MOD(2-WEEKDAY($Q153),7))+6),1,IF(N($U153)&gt;0,AVERAGEIFS($W$5:$W$1000,$S$5:$S$1000,ROW(),$T$5:$T$1000,"Sub"),$W153)))</f>
        <v/>
      </c>
      <c r="AB153" s="63">
        <f>IF($T153="","",IF(AND(ISNUMBER($F153),$F153&lt;=IF($Q153=MesCiclo,InicioCiclo,$Q153+MOD(2-WEEKDAY($Q153),7))+13),1,IF(N($U153)&gt;0,AVERAGEIFS($X$5:$X$1000,$S$5:$S$1000,ROW(),$T$5:$T$1000,"Sub"),$X153)))</f>
        <v/>
      </c>
      <c r="AC153" s="63">
        <f>IF($T153="","",IF(AND(ISNUMBER($F153),$F153&lt;=IF($Q153=MesCiclo,InicioCiclo,$Q153+MOD(2-WEEKDAY($Q153),7))+20),1,IF(N($U153)&gt;0,AVERAGEIFS($Y$5:$Y$1000,$S$5:$S$1000,ROW(),$T$5:$T$1000,"Sub"),$Y153)))</f>
        <v/>
      </c>
      <c r="AD153" s="63">
        <f>IF($T153="","",IF(AND(ISNUMBER($F153),$F153&lt;=IF($Q153=MesCiclo,InicioCiclo,$Q153+MOD(2-WEEKDAY($Q153),7))+27),1,IF(N($U153)&gt;0,AVERAGEIFS($Z$5:$Z$1000,$S$5:$S$1000,ROW(),$T$5:$T$1000,"Sub"),$Z153)))</f>
        <v/>
      </c>
      <c r="AE153" s="63">
        <f>IF($T153&lt;&gt;"Macro","",IF(COUNTIFS($Q$5:$Q$1000,$Q153,$T$5:$T$1000,"Macro",$G$5:$G$1000,"&gt;0")=0,1/COUNTIFS($Q$5:$Q$1000,$Q153,$T$5:$T$1000,"Macro"),IF(AND(ISNUMBER($G153),N($G153)&gt;0),$G153,SUMIFS($G$5:$G$1000,$Q$5:$Q$1000,$Q153,$T$5:$T$1000,"Macro")/COUNTIFS($Q$5:$Q$1000,$Q153,$T$5:$T$1000,"Macro",$G$5:$G$1000,"&gt;0"))/(COUNTIFS($Q$5:$Q$1000,$Q153,$T$5:$T$1000,"Macro")*SUMIFS($G$5:$G$1000,$Q$5:$Q$1000,$Q153,$T$5:$T$1000,"Macro")/COUNTIFS($Q$5:$Q$1000,$Q153,$T$5:$T$1000,"Macro",$G$5:$G$1000,"&gt;0"))))</f>
        <v/>
      </c>
    </row>
    <row r="154">
      <c r="A154" s="55">
        <f>IF(NOT((COUNTA($B154:$K154)+COUNTA($O154))&gt;0),"",IF($T154="Macro",COUNTIFS($T$5:$T154,"Macro",$Q$5:$Q154,$Q154),IF(N($S154)=0,"?",COUNTIFS(INDEX($T$5:$T$1000,1):INDEX($T$5:$T$1000,$S154-4),"Macro",INDEX($Q$5:$Q$1000,1):INDEX($Q$5:$Q$1000,$S154-4),INDEX($Q$5:$Q$1000,$S154-4))&amp;"."&amp;COUNTIFS($S$5:$S154,$S154,$T$5:$T154,"Sub"))))</f>
        <v/>
      </c>
      <c r="B154" s="56" t="n"/>
      <c r="C154" s="57" t="n"/>
      <c r="D154" s="58" t="n"/>
      <c r="E154" s="58" t="n"/>
      <c r="F154" s="58" t="n"/>
      <c r="G154" s="59" t="n"/>
      <c r="H154" s="59" t="n"/>
      <c r="I154" s="59" t="n"/>
      <c r="J154" s="59" t="n"/>
      <c r="K154" s="59" t="n"/>
      <c r="L154" s="60">
        <f>IF(NOT((COUNTA($B154:$K154)+COUNTA($O154))&gt;0),"",IF(ISNUMBER($F154),1,IF(N($U154)&gt;0,AVERAGEIFS($V$5:$V$1000,$S$5:$S$1000,ROW(),$T$5:$T$1000,"Sub"),$V154)))</f>
        <v/>
      </c>
      <c r="M154" s="55">
        <f>IF($L154="","",IF($L154&gt;=1,"Completado",IF($L154&gt;0,"En curso","Pendiente")))</f>
        <v/>
      </c>
      <c r="N154" s="55">
        <f>IF(NOT((COUNTA($B154:$K154)+COUNTA($O154))&gt;0),"",IF(ISNUMBER($F154),IF(AND(ISNUMBER($E154),$F154&gt;$E154),"Cumplida con "&amp;($F154-$E154)&amp;IF($F154-$E154=1," día"," días")&amp;" de retraso","Cumplida"),IF(N($L154)&gt;=1,"Cumplida",IF(NOT(ISNUMBER($E154)),"Sin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plazo")))))))</f>
        <v/>
      </c>
      <c r="O154" s="57" t="n"/>
      <c r="P154" s="61">
        <f>IF(NOT((COUNTA($B154:$K154)+COUNTA($O154))&gt;0),"",IF((IF($C154="","Falta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",""))="","✔ OK","⚠ "&amp;LEFT(IF($C154="","Falta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",""),LEN(IF($C154="","Falta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",""))-3)))</f>
        <v/>
      </c>
      <c r="Q154" s="62">
        <f>IF(NOT((COUNTA($B154:$K154)+COUNTA($O154))&gt;0),"",IF(AND($T154="Sub",N($S154)&gt;0),IF(ISNUMBER(INDEX($D$5:$D$1000,$S154-4)),DATE(YEAR(INDEX($D$5:$D$1000,$S154-4)),MONTH(INDEX($D$5:$D$1000,$S154-4)),1),IF(ISNUMBER(INDEX($E$5:$E$1000,$S154-4)),DATE(YEAR(INDEX($E$5:$E$1000,$S154-4)),MONTH(INDEX($E$5:$E$1000,$S154-4)),1),MesCiclo)),IF(ISNUMBER($D154),DATE(YEAR($D154),MONTH($D154),1),IF(ISNUMBER($E154),DATE(YEAR($E154),MONTH($E154),1),MesCiclo))))</f>
        <v/>
      </c>
      <c r="R154" s="63">
        <f>IF(OR($Q154="",$Q154&lt;&gt;MesCiclo),"",COUNTIF($Q$5:$Q154,MesCiclo))</f>
        <v/>
      </c>
      <c r="S154" s="63">
        <f>IF($T154="","",IF($T154="Macro",ROW(),IFERROR(LOOKUP(2,1/($T$5:$T154="Macro"),ROW($T$5:$T154)),0)))</f>
        <v/>
      </c>
      <c r="T154" s="63">
        <f>IF(NOT((COUNTA($B154:$K154)+COUNTA($O154))&gt;0),"",IF($B154="Subactividad","Sub","Macro"))</f>
        <v/>
      </c>
      <c r="U154" s="63">
        <f>IF($T154="Macro",COUNTIFS($S$5:$S$1000,ROW(),$T$5:$T$1000,"Sub"),"")</f>
        <v/>
      </c>
      <c r="V154" s="63">
        <f>IF($T154="","",IF(ISNUMBER($F154),1,IFERROR(LOOKUP(2,1/($H154:$K154&lt;&gt;""),$H154:$K154),0)))</f>
        <v/>
      </c>
      <c r="W154" s="63">
        <f>IF($T154="","",IF(AND(ISNUMBER($F154),$F154&lt;=IF($Q154=MesCiclo,InicioCiclo,$Q154+MOD(2-WEEKDAY($Q154),7))+6),1,IF(ISNUMBER($H154),$H154,0)))</f>
        <v/>
      </c>
      <c r="X154" s="63">
        <f>IF($T154="","",IF(AND(ISNUMBER($F154),$F154&lt;=IF($Q154=MesCiclo,InicioCiclo,$Q154+MOD(2-WEEKDAY($Q154),7))+13),1,IF(ISNUMBER($I154),$I154,$W154)))</f>
        <v/>
      </c>
      <c r="Y154" s="63">
        <f>IF($T154="","",IF(AND(ISNUMBER($F154),$F154&lt;=IF($Q154=MesCiclo,InicioCiclo,$Q154+MOD(2-WEEKDAY($Q154),7))+20),1,IF(ISNUMBER($J154),$J154,$X154)))</f>
        <v/>
      </c>
      <c r="Z154" s="63">
        <f>IF($T154="","",IF(AND(ISNUMBER($F154),$F154&lt;=IF($Q154=MesCiclo,InicioCiclo,$Q154+MOD(2-WEEKDAY($Q154),7))+27),1,IF(ISNUMBER($K154),$K154,$Y154)))</f>
        <v/>
      </c>
      <c r="AA154" s="63">
        <f>IF($T154="","",IF(AND(ISNUMBER($F154),$F154&lt;=IF($Q154=MesCiclo,InicioCiclo,$Q154+MOD(2-WEEKDAY($Q154),7))+6),1,IF(N($U154)&gt;0,AVERAGEIFS($W$5:$W$1000,$S$5:$S$1000,ROW(),$T$5:$T$1000,"Sub"),$W154)))</f>
        <v/>
      </c>
      <c r="AB154" s="63">
        <f>IF($T154="","",IF(AND(ISNUMBER($F154),$F154&lt;=IF($Q154=MesCiclo,InicioCiclo,$Q154+MOD(2-WEEKDAY($Q154),7))+13),1,IF(N($U154)&gt;0,AVERAGEIFS($X$5:$X$1000,$S$5:$S$1000,ROW(),$T$5:$T$1000,"Sub"),$X154)))</f>
        <v/>
      </c>
      <c r="AC154" s="63">
        <f>IF($T154="","",IF(AND(ISNUMBER($F154),$F154&lt;=IF($Q154=MesCiclo,InicioCiclo,$Q154+MOD(2-WEEKDAY($Q154),7))+20),1,IF(N($U154)&gt;0,AVERAGEIFS($Y$5:$Y$1000,$S$5:$S$1000,ROW(),$T$5:$T$1000,"Sub"),$Y154)))</f>
        <v/>
      </c>
      <c r="AD154" s="63">
        <f>IF($T154="","",IF(AND(ISNUMBER($F154),$F154&lt;=IF($Q154=MesCiclo,InicioCiclo,$Q154+MOD(2-WEEKDAY($Q154),7))+27),1,IF(N($U154)&gt;0,AVERAGEIFS($Z$5:$Z$1000,$S$5:$S$1000,ROW(),$T$5:$T$1000,"Sub"),$Z154)))</f>
        <v/>
      </c>
      <c r="AE154" s="63">
        <f>IF($T154&lt;&gt;"Macro","",IF(COUNTIFS($Q$5:$Q$1000,$Q154,$T$5:$T$1000,"Macro",$G$5:$G$1000,"&gt;0")=0,1/COUNTIFS($Q$5:$Q$1000,$Q154,$T$5:$T$1000,"Macro"),IF(AND(ISNUMBER($G154),N($G154)&gt;0),$G154,SUMIFS($G$5:$G$1000,$Q$5:$Q$1000,$Q154,$T$5:$T$1000,"Macro")/COUNTIFS($Q$5:$Q$1000,$Q154,$T$5:$T$1000,"Macro",$G$5:$G$1000,"&gt;0"))/(COUNTIFS($Q$5:$Q$1000,$Q154,$T$5:$T$1000,"Macro")*SUMIFS($G$5:$G$1000,$Q$5:$Q$1000,$Q154,$T$5:$T$1000,"Macro")/COUNTIFS($Q$5:$Q$1000,$Q154,$T$5:$T$1000,"Macro",$G$5:$G$1000,"&gt;0"))))</f>
        <v/>
      </c>
    </row>
    <row r="155">
      <c r="A155" s="55">
        <f>IF(NOT((COUNTA($B155:$K155)+COUNTA($O155))&gt;0),"",IF($T155="Macro",COUNTIFS($T$5:$T155,"Macro",$Q$5:$Q155,$Q155),IF(N($S155)=0,"?",COUNTIFS(INDEX($T$5:$T$1000,1):INDEX($T$5:$T$1000,$S155-4),"Macro",INDEX($Q$5:$Q$1000,1):INDEX($Q$5:$Q$1000,$S155-4),INDEX($Q$5:$Q$1000,$S155-4))&amp;"."&amp;COUNTIFS($S$5:$S155,$S155,$T$5:$T155,"Sub"))))</f>
        <v/>
      </c>
      <c r="B155" s="56" t="n"/>
      <c r="C155" s="57" t="n"/>
      <c r="D155" s="58" t="n"/>
      <c r="E155" s="58" t="n"/>
      <c r="F155" s="58" t="n"/>
      <c r="G155" s="59" t="n"/>
      <c r="H155" s="59" t="n"/>
      <c r="I155" s="59" t="n"/>
      <c r="J155" s="59" t="n"/>
      <c r="K155" s="59" t="n"/>
      <c r="L155" s="60">
        <f>IF(NOT((COUNTA($B155:$K155)+COUNTA($O155))&gt;0),"",IF(ISNUMBER($F155),1,IF(N($U155)&gt;0,AVERAGEIFS($V$5:$V$1000,$S$5:$S$1000,ROW(),$T$5:$T$1000,"Sub"),$V155)))</f>
        <v/>
      </c>
      <c r="M155" s="55">
        <f>IF($L155="","",IF($L155&gt;=1,"Completado",IF($L155&gt;0,"En curso","Pendiente")))</f>
        <v/>
      </c>
      <c r="N155" s="55">
        <f>IF(NOT((COUNTA($B155:$K155)+COUNTA($O155))&gt;0),"",IF(ISNUMBER($F155),IF(AND(ISNUMBER($E155),$F155&gt;$E155),"Cumplida con "&amp;($F155-$E155)&amp;IF($F155-$E155=1," día"," días")&amp;" de retraso","Cumplida"),IF(N($L155)&gt;=1,"Cumplida",IF(NOT(ISNUMBER($E155)),"Sin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plazo")))))))</f>
        <v/>
      </c>
      <c r="O155" s="57" t="n"/>
      <c r="P155" s="61">
        <f>IF(NOT((COUNTA($B155:$K155)+COUNTA($O155))&gt;0),"",IF((IF($C155="","Falta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",""))="","✔ OK","⚠ "&amp;LEFT(IF($C155="","Falta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",""),LEN(IF($C155="","Falta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",""))-3)))</f>
        <v/>
      </c>
      <c r="Q155" s="62">
        <f>IF(NOT((COUNTA($B155:$K155)+COUNTA($O155))&gt;0),"",IF(AND($T155="Sub",N($S155)&gt;0),IF(ISNUMBER(INDEX($D$5:$D$1000,$S155-4)),DATE(YEAR(INDEX($D$5:$D$1000,$S155-4)),MONTH(INDEX($D$5:$D$1000,$S155-4)),1),IF(ISNUMBER(INDEX($E$5:$E$1000,$S155-4)),DATE(YEAR(INDEX($E$5:$E$1000,$S155-4)),MONTH(INDEX($E$5:$E$1000,$S155-4)),1),MesCiclo)),IF(ISNUMBER($D155),DATE(YEAR($D155),MONTH($D155),1),IF(ISNUMBER($E155),DATE(YEAR($E155),MONTH($E155),1),MesCiclo))))</f>
        <v/>
      </c>
      <c r="R155" s="63">
        <f>IF(OR($Q155="",$Q155&lt;&gt;MesCiclo),"",COUNTIF($Q$5:$Q155,MesCiclo))</f>
        <v/>
      </c>
      <c r="S155" s="63">
        <f>IF($T155="","",IF($T155="Macro",ROW(),IFERROR(LOOKUP(2,1/($T$5:$T155="Macro"),ROW($T$5:$T155)),0)))</f>
        <v/>
      </c>
      <c r="T155" s="63">
        <f>IF(NOT((COUNTA($B155:$K155)+COUNTA($O155))&gt;0),"",IF($B155="Subactividad","Sub","Macro"))</f>
        <v/>
      </c>
      <c r="U155" s="63">
        <f>IF($T155="Macro",COUNTIFS($S$5:$S$1000,ROW(),$T$5:$T$1000,"Sub"),"")</f>
        <v/>
      </c>
      <c r="V155" s="63">
        <f>IF($T155="","",IF(ISNUMBER($F155),1,IFERROR(LOOKUP(2,1/($H155:$K155&lt;&gt;""),$H155:$K155),0)))</f>
        <v/>
      </c>
      <c r="W155" s="63">
        <f>IF($T155="","",IF(AND(ISNUMBER($F155),$F155&lt;=IF($Q155=MesCiclo,InicioCiclo,$Q155+MOD(2-WEEKDAY($Q155),7))+6),1,IF(ISNUMBER($H155),$H155,0)))</f>
        <v/>
      </c>
      <c r="X155" s="63">
        <f>IF($T155="","",IF(AND(ISNUMBER($F155),$F155&lt;=IF($Q155=MesCiclo,InicioCiclo,$Q155+MOD(2-WEEKDAY($Q155),7))+13),1,IF(ISNUMBER($I155),$I155,$W155)))</f>
        <v/>
      </c>
      <c r="Y155" s="63">
        <f>IF($T155="","",IF(AND(ISNUMBER($F155),$F155&lt;=IF($Q155=MesCiclo,InicioCiclo,$Q155+MOD(2-WEEKDAY($Q155),7))+20),1,IF(ISNUMBER($J155),$J155,$X155)))</f>
        <v/>
      </c>
      <c r="Z155" s="63">
        <f>IF($T155="","",IF(AND(ISNUMBER($F155),$F155&lt;=IF($Q155=MesCiclo,InicioCiclo,$Q155+MOD(2-WEEKDAY($Q155),7))+27),1,IF(ISNUMBER($K155),$K155,$Y155)))</f>
        <v/>
      </c>
      <c r="AA155" s="63">
        <f>IF($T155="","",IF(AND(ISNUMBER($F155),$F155&lt;=IF($Q155=MesCiclo,InicioCiclo,$Q155+MOD(2-WEEKDAY($Q155),7))+6),1,IF(N($U155)&gt;0,AVERAGEIFS($W$5:$W$1000,$S$5:$S$1000,ROW(),$T$5:$T$1000,"Sub"),$W155)))</f>
        <v/>
      </c>
      <c r="AB155" s="63">
        <f>IF($T155="","",IF(AND(ISNUMBER($F155),$F155&lt;=IF($Q155=MesCiclo,InicioCiclo,$Q155+MOD(2-WEEKDAY($Q155),7))+13),1,IF(N($U155)&gt;0,AVERAGEIFS($X$5:$X$1000,$S$5:$S$1000,ROW(),$T$5:$T$1000,"Sub"),$X155)))</f>
        <v/>
      </c>
      <c r="AC155" s="63">
        <f>IF($T155="","",IF(AND(ISNUMBER($F155),$F155&lt;=IF($Q155=MesCiclo,InicioCiclo,$Q155+MOD(2-WEEKDAY($Q155),7))+20),1,IF(N($U155)&gt;0,AVERAGEIFS($Y$5:$Y$1000,$S$5:$S$1000,ROW(),$T$5:$T$1000,"Sub"),$Y155)))</f>
        <v/>
      </c>
      <c r="AD155" s="63">
        <f>IF($T155="","",IF(AND(ISNUMBER($F155),$F155&lt;=IF($Q155=MesCiclo,InicioCiclo,$Q155+MOD(2-WEEKDAY($Q155),7))+27),1,IF(N($U155)&gt;0,AVERAGEIFS($Z$5:$Z$1000,$S$5:$S$1000,ROW(),$T$5:$T$1000,"Sub"),$Z155)))</f>
        <v/>
      </c>
      <c r="AE155" s="63">
        <f>IF($T155&lt;&gt;"Macro","",IF(COUNTIFS($Q$5:$Q$1000,$Q155,$T$5:$T$1000,"Macro",$G$5:$G$1000,"&gt;0")=0,1/COUNTIFS($Q$5:$Q$1000,$Q155,$T$5:$T$1000,"Macro"),IF(AND(ISNUMBER($G155),N($G155)&gt;0),$G155,SUMIFS($G$5:$G$1000,$Q$5:$Q$1000,$Q155,$T$5:$T$1000,"Macro")/COUNTIFS($Q$5:$Q$1000,$Q155,$T$5:$T$1000,"Macro",$G$5:$G$1000,"&gt;0"))/(COUNTIFS($Q$5:$Q$1000,$Q155,$T$5:$T$1000,"Macro")*SUMIFS($G$5:$G$1000,$Q$5:$Q$1000,$Q155,$T$5:$T$1000,"Macro")/COUNTIFS($Q$5:$Q$1000,$Q155,$T$5:$T$1000,"Macro",$G$5:$G$1000,"&gt;0"))))</f>
        <v/>
      </c>
    </row>
    <row r="156">
      <c r="A156" s="55">
        <f>IF(NOT((COUNTA($B156:$K156)+COUNTA($O156))&gt;0),"",IF($T156="Macro",COUNTIFS($T$5:$T156,"Macro",$Q$5:$Q156,$Q156),IF(N($S156)=0,"?",COUNTIFS(INDEX($T$5:$T$1000,1):INDEX($T$5:$T$1000,$S156-4),"Macro",INDEX($Q$5:$Q$1000,1):INDEX($Q$5:$Q$1000,$S156-4),INDEX($Q$5:$Q$1000,$S156-4))&amp;"."&amp;COUNTIFS($S$5:$S156,$S156,$T$5:$T156,"Sub"))))</f>
        <v/>
      </c>
      <c r="B156" s="56" t="n"/>
      <c r="C156" s="57" t="n"/>
      <c r="D156" s="58" t="n"/>
      <c r="E156" s="58" t="n"/>
      <c r="F156" s="58" t="n"/>
      <c r="G156" s="59" t="n"/>
      <c r="H156" s="59" t="n"/>
      <c r="I156" s="59" t="n"/>
      <c r="J156" s="59" t="n"/>
      <c r="K156" s="59" t="n"/>
      <c r="L156" s="60">
        <f>IF(NOT((COUNTA($B156:$K156)+COUNTA($O156))&gt;0),"",IF(ISNUMBER($F156),1,IF(N($U156)&gt;0,AVERAGEIFS($V$5:$V$1000,$S$5:$S$1000,ROW(),$T$5:$T$1000,"Sub"),$V156)))</f>
        <v/>
      </c>
      <c r="M156" s="55">
        <f>IF($L156="","",IF($L156&gt;=1,"Completado",IF($L156&gt;0,"En curso","Pendiente")))</f>
        <v/>
      </c>
      <c r="N156" s="55">
        <f>IF(NOT((COUNTA($B156:$K156)+COUNTA($O156))&gt;0),"",IF(ISNUMBER($F156),IF(AND(ISNUMBER($E156),$F156&gt;$E156),"Cumplida con "&amp;($F156-$E156)&amp;IF($F156-$E156=1," día"," días")&amp;" de retraso","Cumplida"),IF(N($L156)&gt;=1,"Cumplida",IF(NOT(ISNUMBER($E156)),"Sin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plazo")))))))</f>
        <v/>
      </c>
      <c r="O156" s="57" t="n"/>
      <c r="P156" s="61">
        <f>IF(NOT((COUNTA($B156:$K156)+COUNTA($O156))&gt;0),"",IF((IF($C156="","Falta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",""))="","✔ OK","⚠ "&amp;LEFT(IF($C156="","Falta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",""),LEN(IF($C156="","Falta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",""))-3)))</f>
        <v/>
      </c>
      <c r="Q156" s="62">
        <f>IF(NOT((COUNTA($B156:$K156)+COUNTA($O156))&gt;0),"",IF(AND($T156="Sub",N($S156)&gt;0),IF(ISNUMBER(INDEX($D$5:$D$1000,$S156-4)),DATE(YEAR(INDEX($D$5:$D$1000,$S156-4)),MONTH(INDEX($D$5:$D$1000,$S156-4)),1),IF(ISNUMBER(INDEX($E$5:$E$1000,$S156-4)),DATE(YEAR(INDEX($E$5:$E$1000,$S156-4)),MONTH(INDEX($E$5:$E$1000,$S156-4)),1),MesCiclo)),IF(ISNUMBER($D156),DATE(YEAR($D156),MONTH($D156),1),IF(ISNUMBER($E156),DATE(YEAR($E156),MONTH($E156),1),MesCiclo))))</f>
        <v/>
      </c>
      <c r="R156" s="63">
        <f>IF(OR($Q156="",$Q156&lt;&gt;MesCiclo),"",COUNTIF($Q$5:$Q156,MesCiclo))</f>
        <v/>
      </c>
      <c r="S156" s="63">
        <f>IF($T156="","",IF($T156="Macro",ROW(),IFERROR(LOOKUP(2,1/($T$5:$T156="Macro"),ROW($T$5:$T156)),0)))</f>
        <v/>
      </c>
      <c r="T156" s="63">
        <f>IF(NOT((COUNTA($B156:$K156)+COUNTA($O156))&gt;0),"",IF($B156="Subactividad","Sub","Macro"))</f>
        <v/>
      </c>
      <c r="U156" s="63">
        <f>IF($T156="Macro",COUNTIFS($S$5:$S$1000,ROW(),$T$5:$T$1000,"Sub"),"")</f>
        <v/>
      </c>
      <c r="V156" s="63">
        <f>IF($T156="","",IF(ISNUMBER($F156),1,IFERROR(LOOKUP(2,1/($H156:$K156&lt;&gt;""),$H156:$K156),0)))</f>
        <v/>
      </c>
      <c r="W156" s="63">
        <f>IF($T156="","",IF(AND(ISNUMBER($F156),$F156&lt;=IF($Q156=MesCiclo,InicioCiclo,$Q156+MOD(2-WEEKDAY($Q156),7))+6),1,IF(ISNUMBER($H156),$H156,0)))</f>
        <v/>
      </c>
      <c r="X156" s="63">
        <f>IF($T156="","",IF(AND(ISNUMBER($F156),$F156&lt;=IF($Q156=MesCiclo,InicioCiclo,$Q156+MOD(2-WEEKDAY($Q156),7))+13),1,IF(ISNUMBER($I156),$I156,$W156)))</f>
        <v/>
      </c>
      <c r="Y156" s="63">
        <f>IF($T156="","",IF(AND(ISNUMBER($F156),$F156&lt;=IF($Q156=MesCiclo,InicioCiclo,$Q156+MOD(2-WEEKDAY($Q156),7))+20),1,IF(ISNUMBER($J156),$J156,$X156)))</f>
        <v/>
      </c>
      <c r="Z156" s="63">
        <f>IF($T156="","",IF(AND(ISNUMBER($F156),$F156&lt;=IF($Q156=MesCiclo,InicioCiclo,$Q156+MOD(2-WEEKDAY($Q156),7))+27),1,IF(ISNUMBER($K156),$K156,$Y156)))</f>
        <v/>
      </c>
      <c r="AA156" s="63">
        <f>IF($T156="","",IF(AND(ISNUMBER($F156),$F156&lt;=IF($Q156=MesCiclo,InicioCiclo,$Q156+MOD(2-WEEKDAY($Q156),7))+6),1,IF(N($U156)&gt;0,AVERAGEIFS($W$5:$W$1000,$S$5:$S$1000,ROW(),$T$5:$T$1000,"Sub"),$W156)))</f>
        <v/>
      </c>
      <c r="AB156" s="63">
        <f>IF($T156="","",IF(AND(ISNUMBER($F156),$F156&lt;=IF($Q156=MesCiclo,InicioCiclo,$Q156+MOD(2-WEEKDAY($Q156),7))+13),1,IF(N($U156)&gt;0,AVERAGEIFS($X$5:$X$1000,$S$5:$S$1000,ROW(),$T$5:$T$1000,"Sub"),$X156)))</f>
        <v/>
      </c>
      <c r="AC156" s="63">
        <f>IF($T156="","",IF(AND(ISNUMBER($F156),$F156&lt;=IF($Q156=MesCiclo,InicioCiclo,$Q156+MOD(2-WEEKDAY($Q156),7))+20),1,IF(N($U156)&gt;0,AVERAGEIFS($Y$5:$Y$1000,$S$5:$S$1000,ROW(),$T$5:$T$1000,"Sub"),$Y156)))</f>
        <v/>
      </c>
      <c r="AD156" s="63">
        <f>IF($T156="","",IF(AND(ISNUMBER($F156),$F156&lt;=IF($Q156=MesCiclo,InicioCiclo,$Q156+MOD(2-WEEKDAY($Q156),7))+27),1,IF(N($U156)&gt;0,AVERAGEIFS($Z$5:$Z$1000,$S$5:$S$1000,ROW(),$T$5:$T$1000,"Sub"),$Z156)))</f>
        <v/>
      </c>
      <c r="AE156" s="63">
        <f>IF($T156&lt;&gt;"Macro","",IF(COUNTIFS($Q$5:$Q$1000,$Q156,$T$5:$T$1000,"Macro",$G$5:$G$1000,"&gt;0")=0,1/COUNTIFS($Q$5:$Q$1000,$Q156,$T$5:$T$1000,"Macro"),IF(AND(ISNUMBER($G156),N($G156)&gt;0),$G156,SUMIFS($G$5:$G$1000,$Q$5:$Q$1000,$Q156,$T$5:$T$1000,"Macro")/COUNTIFS($Q$5:$Q$1000,$Q156,$T$5:$T$1000,"Macro",$G$5:$G$1000,"&gt;0"))/(COUNTIFS($Q$5:$Q$1000,$Q156,$T$5:$T$1000,"Macro")*SUMIFS($G$5:$G$1000,$Q$5:$Q$1000,$Q156,$T$5:$T$1000,"Macro")/COUNTIFS($Q$5:$Q$1000,$Q156,$T$5:$T$1000,"Macro",$G$5:$G$1000,"&gt;0"))))</f>
        <v/>
      </c>
    </row>
    <row r="157">
      <c r="A157" s="55">
        <f>IF(NOT((COUNTA($B157:$K157)+COUNTA($O157))&gt;0),"",IF($T157="Macro",COUNTIFS($T$5:$T157,"Macro",$Q$5:$Q157,$Q157),IF(N($S157)=0,"?",COUNTIFS(INDEX($T$5:$T$1000,1):INDEX($T$5:$T$1000,$S157-4),"Macro",INDEX($Q$5:$Q$1000,1):INDEX($Q$5:$Q$1000,$S157-4),INDEX($Q$5:$Q$1000,$S157-4))&amp;"."&amp;COUNTIFS($S$5:$S157,$S157,$T$5:$T157,"Sub"))))</f>
        <v/>
      </c>
      <c r="B157" s="56" t="n"/>
      <c r="C157" s="57" t="n"/>
      <c r="D157" s="58" t="n"/>
      <c r="E157" s="58" t="n"/>
      <c r="F157" s="58" t="n"/>
      <c r="G157" s="59" t="n"/>
      <c r="H157" s="59" t="n"/>
      <c r="I157" s="59" t="n"/>
      <c r="J157" s="59" t="n"/>
      <c r="K157" s="59" t="n"/>
      <c r="L157" s="60">
        <f>IF(NOT((COUNTA($B157:$K157)+COUNTA($O157))&gt;0),"",IF(ISNUMBER($F157),1,IF(N($U157)&gt;0,AVERAGEIFS($V$5:$V$1000,$S$5:$S$1000,ROW(),$T$5:$T$1000,"Sub"),$V157)))</f>
        <v/>
      </c>
      <c r="M157" s="55">
        <f>IF($L157="","",IF($L157&gt;=1,"Completado",IF($L157&gt;0,"En curso","Pendiente")))</f>
        <v/>
      </c>
      <c r="N157" s="55">
        <f>IF(NOT((COUNTA($B157:$K157)+COUNTA($O157))&gt;0),"",IF(ISNUMBER($F157),IF(AND(ISNUMBER($E157),$F157&gt;$E157),"Cumplida con "&amp;($F157-$E157)&amp;IF($F157-$E157=1," día"," días")&amp;" de retraso","Cumplida"),IF(N($L157)&gt;=1,"Cumplida",IF(NOT(ISNUMBER($E157)),"Sin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plazo")))))))</f>
        <v/>
      </c>
      <c r="O157" s="57" t="n"/>
      <c r="P157" s="61">
        <f>IF(NOT((COUNTA($B157:$K157)+COUNTA($O157))&gt;0),"",IF((IF($C157="","Falta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",""))="","✔ OK","⚠ "&amp;LEFT(IF($C157="","Falta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",""),LEN(IF($C157="","Falta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",""))-3)))</f>
        <v/>
      </c>
      <c r="Q157" s="62">
        <f>IF(NOT((COUNTA($B157:$K157)+COUNTA($O157))&gt;0),"",IF(AND($T157="Sub",N($S157)&gt;0),IF(ISNUMBER(INDEX($D$5:$D$1000,$S157-4)),DATE(YEAR(INDEX($D$5:$D$1000,$S157-4)),MONTH(INDEX($D$5:$D$1000,$S157-4)),1),IF(ISNUMBER(INDEX($E$5:$E$1000,$S157-4)),DATE(YEAR(INDEX($E$5:$E$1000,$S157-4)),MONTH(INDEX($E$5:$E$1000,$S157-4)),1),MesCiclo)),IF(ISNUMBER($D157),DATE(YEAR($D157),MONTH($D157),1),IF(ISNUMBER($E157),DATE(YEAR($E157),MONTH($E157),1),MesCiclo))))</f>
        <v/>
      </c>
      <c r="R157" s="63">
        <f>IF(OR($Q157="",$Q157&lt;&gt;MesCiclo),"",COUNTIF($Q$5:$Q157,MesCiclo))</f>
        <v/>
      </c>
      <c r="S157" s="63">
        <f>IF($T157="","",IF($T157="Macro",ROW(),IFERROR(LOOKUP(2,1/($T$5:$T157="Macro"),ROW($T$5:$T157)),0)))</f>
        <v/>
      </c>
      <c r="T157" s="63">
        <f>IF(NOT((COUNTA($B157:$K157)+COUNTA($O157))&gt;0),"",IF($B157="Subactividad","Sub","Macro"))</f>
        <v/>
      </c>
      <c r="U157" s="63">
        <f>IF($T157="Macro",COUNTIFS($S$5:$S$1000,ROW(),$T$5:$T$1000,"Sub"),"")</f>
        <v/>
      </c>
      <c r="V157" s="63">
        <f>IF($T157="","",IF(ISNUMBER($F157),1,IFERROR(LOOKUP(2,1/($H157:$K157&lt;&gt;""),$H157:$K157),0)))</f>
        <v/>
      </c>
      <c r="W157" s="63">
        <f>IF($T157="","",IF(AND(ISNUMBER($F157),$F157&lt;=IF($Q157=MesCiclo,InicioCiclo,$Q157+MOD(2-WEEKDAY($Q157),7))+6),1,IF(ISNUMBER($H157),$H157,0)))</f>
        <v/>
      </c>
      <c r="X157" s="63">
        <f>IF($T157="","",IF(AND(ISNUMBER($F157),$F157&lt;=IF($Q157=MesCiclo,InicioCiclo,$Q157+MOD(2-WEEKDAY($Q157),7))+13),1,IF(ISNUMBER($I157),$I157,$W157)))</f>
        <v/>
      </c>
      <c r="Y157" s="63">
        <f>IF($T157="","",IF(AND(ISNUMBER($F157),$F157&lt;=IF($Q157=MesCiclo,InicioCiclo,$Q157+MOD(2-WEEKDAY($Q157),7))+20),1,IF(ISNUMBER($J157),$J157,$X157)))</f>
        <v/>
      </c>
      <c r="Z157" s="63">
        <f>IF($T157="","",IF(AND(ISNUMBER($F157),$F157&lt;=IF($Q157=MesCiclo,InicioCiclo,$Q157+MOD(2-WEEKDAY($Q157),7))+27),1,IF(ISNUMBER($K157),$K157,$Y157)))</f>
        <v/>
      </c>
      <c r="AA157" s="63">
        <f>IF($T157="","",IF(AND(ISNUMBER($F157),$F157&lt;=IF($Q157=MesCiclo,InicioCiclo,$Q157+MOD(2-WEEKDAY($Q157),7))+6),1,IF(N($U157)&gt;0,AVERAGEIFS($W$5:$W$1000,$S$5:$S$1000,ROW(),$T$5:$T$1000,"Sub"),$W157)))</f>
        <v/>
      </c>
      <c r="AB157" s="63">
        <f>IF($T157="","",IF(AND(ISNUMBER($F157),$F157&lt;=IF($Q157=MesCiclo,InicioCiclo,$Q157+MOD(2-WEEKDAY($Q157),7))+13),1,IF(N($U157)&gt;0,AVERAGEIFS($X$5:$X$1000,$S$5:$S$1000,ROW(),$T$5:$T$1000,"Sub"),$X157)))</f>
        <v/>
      </c>
      <c r="AC157" s="63">
        <f>IF($T157="","",IF(AND(ISNUMBER($F157),$F157&lt;=IF($Q157=MesCiclo,InicioCiclo,$Q157+MOD(2-WEEKDAY($Q157),7))+20),1,IF(N($U157)&gt;0,AVERAGEIFS($Y$5:$Y$1000,$S$5:$S$1000,ROW(),$T$5:$T$1000,"Sub"),$Y157)))</f>
        <v/>
      </c>
      <c r="AD157" s="63">
        <f>IF($T157="","",IF(AND(ISNUMBER($F157),$F157&lt;=IF($Q157=MesCiclo,InicioCiclo,$Q157+MOD(2-WEEKDAY($Q157),7))+27),1,IF(N($U157)&gt;0,AVERAGEIFS($Z$5:$Z$1000,$S$5:$S$1000,ROW(),$T$5:$T$1000,"Sub"),$Z157)))</f>
        <v/>
      </c>
      <c r="AE157" s="63">
        <f>IF($T157&lt;&gt;"Macro","",IF(COUNTIFS($Q$5:$Q$1000,$Q157,$T$5:$T$1000,"Macro",$G$5:$G$1000,"&gt;0")=0,1/COUNTIFS($Q$5:$Q$1000,$Q157,$T$5:$T$1000,"Macro"),IF(AND(ISNUMBER($G157),N($G157)&gt;0),$G157,SUMIFS($G$5:$G$1000,$Q$5:$Q$1000,$Q157,$T$5:$T$1000,"Macro")/COUNTIFS($Q$5:$Q$1000,$Q157,$T$5:$T$1000,"Macro",$G$5:$G$1000,"&gt;0"))/(COUNTIFS($Q$5:$Q$1000,$Q157,$T$5:$T$1000,"Macro")*SUMIFS($G$5:$G$1000,$Q$5:$Q$1000,$Q157,$T$5:$T$1000,"Macro")/COUNTIFS($Q$5:$Q$1000,$Q157,$T$5:$T$1000,"Macro",$G$5:$G$1000,"&gt;0"))))</f>
        <v/>
      </c>
    </row>
    <row r="158">
      <c r="A158" s="55">
        <f>IF(NOT((COUNTA($B158:$K158)+COUNTA($O158))&gt;0),"",IF($T158="Macro",COUNTIFS($T$5:$T158,"Macro",$Q$5:$Q158,$Q158),IF(N($S158)=0,"?",COUNTIFS(INDEX($T$5:$T$1000,1):INDEX($T$5:$T$1000,$S158-4),"Macro",INDEX($Q$5:$Q$1000,1):INDEX($Q$5:$Q$1000,$S158-4),INDEX($Q$5:$Q$1000,$S158-4))&amp;"."&amp;COUNTIFS($S$5:$S158,$S158,$T$5:$T158,"Sub"))))</f>
        <v/>
      </c>
      <c r="B158" s="56" t="n"/>
      <c r="C158" s="57" t="n"/>
      <c r="D158" s="58" t="n"/>
      <c r="E158" s="58" t="n"/>
      <c r="F158" s="58" t="n"/>
      <c r="G158" s="59" t="n"/>
      <c r="H158" s="59" t="n"/>
      <c r="I158" s="59" t="n"/>
      <c r="J158" s="59" t="n"/>
      <c r="K158" s="59" t="n"/>
      <c r="L158" s="60">
        <f>IF(NOT((COUNTA($B158:$K158)+COUNTA($O158))&gt;0),"",IF(ISNUMBER($F158),1,IF(N($U158)&gt;0,AVERAGEIFS($V$5:$V$1000,$S$5:$S$1000,ROW(),$T$5:$T$1000,"Sub"),$V158)))</f>
        <v/>
      </c>
      <c r="M158" s="55">
        <f>IF($L158="","",IF($L158&gt;=1,"Completado",IF($L158&gt;0,"En curso","Pendiente")))</f>
        <v/>
      </c>
      <c r="N158" s="55">
        <f>IF(NOT((COUNTA($B158:$K158)+COUNTA($O158))&gt;0),"",IF(ISNUMBER($F158),IF(AND(ISNUMBER($E158),$F158&gt;$E158),"Cumplida con "&amp;($F158-$E158)&amp;IF($F158-$E158=1," día"," días")&amp;" de retraso","Cumplida"),IF(N($L158)&gt;=1,"Cumplida",IF(NOT(ISNUMBER($E158)),"Sin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plazo")))))))</f>
        <v/>
      </c>
      <c r="O158" s="57" t="n"/>
      <c r="P158" s="61">
        <f>IF(NOT((COUNTA($B158:$K158)+COUNTA($O158))&gt;0),"",IF((IF($C158="","Falta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",""))="","✔ OK","⚠ "&amp;LEFT(IF($C158="","Falta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",""),LEN(IF($C158="","Falta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",""))-3)))</f>
        <v/>
      </c>
      <c r="Q158" s="62">
        <f>IF(NOT((COUNTA($B158:$K158)+COUNTA($O158))&gt;0),"",IF(AND($T158="Sub",N($S158)&gt;0),IF(ISNUMBER(INDEX($D$5:$D$1000,$S158-4)),DATE(YEAR(INDEX($D$5:$D$1000,$S158-4)),MONTH(INDEX($D$5:$D$1000,$S158-4)),1),IF(ISNUMBER(INDEX($E$5:$E$1000,$S158-4)),DATE(YEAR(INDEX($E$5:$E$1000,$S158-4)),MONTH(INDEX($E$5:$E$1000,$S158-4)),1),MesCiclo)),IF(ISNUMBER($D158),DATE(YEAR($D158),MONTH($D158),1),IF(ISNUMBER($E158),DATE(YEAR($E158),MONTH($E158),1),MesCiclo))))</f>
        <v/>
      </c>
      <c r="R158" s="63">
        <f>IF(OR($Q158="",$Q158&lt;&gt;MesCiclo),"",COUNTIF($Q$5:$Q158,MesCiclo))</f>
        <v/>
      </c>
      <c r="S158" s="63">
        <f>IF($T158="","",IF($T158="Macro",ROW(),IFERROR(LOOKUP(2,1/($T$5:$T158="Macro"),ROW($T$5:$T158)),0)))</f>
        <v/>
      </c>
      <c r="T158" s="63">
        <f>IF(NOT((COUNTA($B158:$K158)+COUNTA($O158))&gt;0),"",IF($B158="Subactividad","Sub","Macro"))</f>
        <v/>
      </c>
      <c r="U158" s="63">
        <f>IF($T158="Macro",COUNTIFS($S$5:$S$1000,ROW(),$T$5:$T$1000,"Sub"),"")</f>
        <v/>
      </c>
      <c r="V158" s="63">
        <f>IF($T158="","",IF(ISNUMBER($F158),1,IFERROR(LOOKUP(2,1/($H158:$K158&lt;&gt;""),$H158:$K158),0)))</f>
        <v/>
      </c>
      <c r="W158" s="63">
        <f>IF($T158="","",IF(AND(ISNUMBER($F158),$F158&lt;=IF($Q158=MesCiclo,InicioCiclo,$Q158+MOD(2-WEEKDAY($Q158),7))+6),1,IF(ISNUMBER($H158),$H158,0)))</f>
        <v/>
      </c>
      <c r="X158" s="63">
        <f>IF($T158="","",IF(AND(ISNUMBER($F158),$F158&lt;=IF($Q158=MesCiclo,InicioCiclo,$Q158+MOD(2-WEEKDAY($Q158),7))+13),1,IF(ISNUMBER($I158),$I158,$W158)))</f>
        <v/>
      </c>
      <c r="Y158" s="63">
        <f>IF($T158="","",IF(AND(ISNUMBER($F158),$F158&lt;=IF($Q158=MesCiclo,InicioCiclo,$Q158+MOD(2-WEEKDAY($Q158),7))+20),1,IF(ISNUMBER($J158),$J158,$X158)))</f>
        <v/>
      </c>
      <c r="Z158" s="63">
        <f>IF($T158="","",IF(AND(ISNUMBER($F158),$F158&lt;=IF($Q158=MesCiclo,InicioCiclo,$Q158+MOD(2-WEEKDAY($Q158),7))+27),1,IF(ISNUMBER($K158),$K158,$Y158)))</f>
        <v/>
      </c>
      <c r="AA158" s="63">
        <f>IF($T158="","",IF(AND(ISNUMBER($F158),$F158&lt;=IF($Q158=MesCiclo,InicioCiclo,$Q158+MOD(2-WEEKDAY($Q158),7))+6),1,IF(N($U158)&gt;0,AVERAGEIFS($W$5:$W$1000,$S$5:$S$1000,ROW(),$T$5:$T$1000,"Sub"),$W158)))</f>
        <v/>
      </c>
      <c r="AB158" s="63">
        <f>IF($T158="","",IF(AND(ISNUMBER($F158),$F158&lt;=IF($Q158=MesCiclo,InicioCiclo,$Q158+MOD(2-WEEKDAY($Q158),7))+13),1,IF(N($U158)&gt;0,AVERAGEIFS($X$5:$X$1000,$S$5:$S$1000,ROW(),$T$5:$T$1000,"Sub"),$X158)))</f>
        <v/>
      </c>
      <c r="AC158" s="63">
        <f>IF($T158="","",IF(AND(ISNUMBER($F158),$F158&lt;=IF($Q158=MesCiclo,InicioCiclo,$Q158+MOD(2-WEEKDAY($Q158),7))+20),1,IF(N($U158)&gt;0,AVERAGEIFS($Y$5:$Y$1000,$S$5:$S$1000,ROW(),$T$5:$T$1000,"Sub"),$Y158)))</f>
        <v/>
      </c>
      <c r="AD158" s="63">
        <f>IF($T158="","",IF(AND(ISNUMBER($F158),$F158&lt;=IF($Q158=MesCiclo,InicioCiclo,$Q158+MOD(2-WEEKDAY($Q158),7))+27),1,IF(N($U158)&gt;0,AVERAGEIFS($Z$5:$Z$1000,$S$5:$S$1000,ROW(),$T$5:$T$1000,"Sub"),$Z158)))</f>
        <v/>
      </c>
      <c r="AE158" s="63">
        <f>IF($T158&lt;&gt;"Macro","",IF(COUNTIFS($Q$5:$Q$1000,$Q158,$T$5:$T$1000,"Macro",$G$5:$G$1000,"&gt;0")=0,1/COUNTIFS($Q$5:$Q$1000,$Q158,$T$5:$T$1000,"Macro"),IF(AND(ISNUMBER($G158),N($G158)&gt;0),$G158,SUMIFS($G$5:$G$1000,$Q$5:$Q$1000,$Q158,$T$5:$T$1000,"Macro")/COUNTIFS($Q$5:$Q$1000,$Q158,$T$5:$T$1000,"Macro",$G$5:$G$1000,"&gt;0"))/(COUNTIFS($Q$5:$Q$1000,$Q158,$T$5:$T$1000,"Macro")*SUMIFS($G$5:$G$1000,$Q$5:$Q$1000,$Q158,$T$5:$T$1000,"Macro")/COUNTIFS($Q$5:$Q$1000,$Q158,$T$5:$T$1000,"Macro",$G$5:$G$1000,"&gt;0"))))</f>
        <v/>
      </c>
    </row>
    <row r="159">
      <c r="A159" s="55">
        <f>IF(NOT((COUNTA($B159:$K159)+COUNTA($O159))&gt;0),"",IF($T159="Macro",COUNTIFS($T$5:$T159,"Macro",$Q$5:$Q159,$Q159),IF(N($S159)=0,"?",COUNTIFS(INDEX($T$5:$T$1000,1):INDEX($T$5:$T$1000,$S159-4),"Macro",INDEX($Q$5:$Q$1000,1):INDEX($Q$5:$Q$1000,$S159-4),INDEX($Q$5:$Q$1000,$S159-4))&amp;"."&amp;COUNTIFS($S$5:$S159,$S159,$T$5:$T159,"Sub"))))</f>
        <v/>
      </c>
      <c r="B159" s="56" t="n"/>
      <c r="C159" s="57" t="n"/>
      <c r="D159" s="58" t="n"/>
      <c r="E159" s="58" t="n"/>
      <c r="F159" s="58" t="n"/>
      <c r="G159" s="59" t="n"/>
      <c r="H159" s="59" t="n"/>
      <c r="I159" s="59" t="n"/>
      <c r="J159" s="59" t="n"/>
      <c r="K159" s="59" t="n"/>
      <c r="L159" s="60">
        <f>IF(NOT((COUNTA($B159:$K159)+COUNTA($O159))&gt;0),"",IF(ISNUMBER($F159),1,IF(N($U159)&gt;0,AVERAGEIFS($V$5:$V$1000,$S$5:$S$1000,ROW(),$T$5:$T$1000,"Sub"),$V159)))</f>
        <v/>
      </c>
      <c r="M159" s="55">
        <f>IF($L159="","",IF($L159&gt;=1,"Completado",IF($L159&gt;0,"En curso","Pendiente")))</f>
        <v/>
      </c>
      <c r="N159" s="55">
        <f>IF(NOT((COUNTA($B159:$K159)+COUNTA($O159))&gt;0),"",IF(ISNUMBER($F159),IF(AND(ISNUMBER($E159),$F159&gt;$E159),"Cumplida con "&amp;($F159-$E159)&amp;IF($F159-$E159=1," día"," días")&amp;" de retraso","Cumplida"),IF(N($L159)&gt;=1,"Cumplida",IF(NOT(ISNUMBER($E159)),"Sin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plazo")))))))</f>
        <v/>
      </c>
      <c r="O159" s="57" t="n"/>
      <c r="P159" s="61">
        <f>IF(NOT((COUNTA($B159:$K159)+COUNTA($O159))&gt;0),"",IF((IF($C159="","Falta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",""))="","✔ OK","⚠ "&amp;LEFT(IF($C159="","Falta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",""),LEN(IF($C159="","Falta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",""))-3)))</f>
        <v/>
      </c>
      <c r="Q159" s="62">
        <f>IF(NOT((COUNTA($B159:$K159)+COUNTA($O159))&gt;0),"",IF(AND($T159="Sub",N($S159)&gt;0),IF(ISNUMBER(INDEX($D$5:$D$1000,$S159-4)),DATE(YEAR(INDEX($D$5:$D$1000,$S159-4)),MONTH(INDEX($D$5:$D$1000,$S159-4)),1),IF(ISNUMBER(INDEX($E$5:$E$1000,$S159-4)),DATE(YEAR(INDEX($E$5:$E$1000,$S159-4)),MONTH(INDEX($E$5:$E$1000,$S159-4)),1),MesCiclo)),IF(ISNUMBER($D159),DATE(YEAR($D159),MONTH($D159),1),IF(ISNUMBER($E159),DATE(YEAR($E159),MONTH($E159),1),MesCiclo))))</f>
        <v/>
      </c>
      <c r="R159" s="63">
        <f>IF(OR($Q159="",$Q159&lt;&gt;MesCiclo),"",COUNTIF($Q$5:$Q159,MesCiclo))</f>
        <v/>
      </c>
      <c r="S159" s="63">
        <f>IF($T159="","",IF($T159="Macro",ROW(),IFERROR(LOOKUP(2,1/($T$5:$T159="Macro"),ROW($T$5:$T159)),0)))</f>
        <v/>
      </c>
      <c r="T159" s="63">
        <f>IF(NOT((COUNTA($B159:$K159)+COUNTA($O159))&gt;0),"",IF($B159="Subactividad","Sub","Macro"))</f>
        <v/>
      </c>
      <c r="U159" s="63">
        <f>IF($T159="Macro",COUNTIFS($S$5:$S$1000,ROW(),$T$5:$T$1000,"Sub"),"")</f>
        <v/>
      </c>
      <c r="V159" s="63">
        <f>IF($T159="","",IF(ISNUMBER($F159),1,IFERROR(LOOKUP(2,1/($H159:$K159&lt;&gt;""),$H159:$K159),0)))</f>
        <v/>
      </c>
      <c r="W159" s="63">
        <f>IF($T159="","",IF(AND(ISNUMBER($F159),$F159&lt;=IF($Q159=MesCiclo,InicioCiclo,$Q159+MOD(2-WEEKDAY($Q159),7))+6),1,IF(ISNUMBER($H159),$H159,0)))</f>
        <v/>
      </c>
      <c r="X159" s="63">
        <f>IF($T159="","",IF(AND(ISNUMBER($F159),$F159&lt;=IF($Q159=MesCiclo,InicioCiclo,$Q159+MOD(2-WEEKDAY($Q159),7))+13),1,IF(ISNUMBER($I159),$I159,$W159)))</f>
        <v/>
      </c>
      <c r="Y159" s="63">
        <f>IF($T159="","",IF(AND(ISNUMBER($F159),$F159&lt;=IF($Q159=MesCiclo,InicioCiclo,$Q159+MOD(2-WEEKDAY($Q159),7))+20),1,IF(ISNUMBER($J159),$J159,$X159)))</f>
        <v/>
      </c>
      <c r="Z159" s="63">
        <f>IF($T159="","",IF(AND(ISNUMBER($F159),$F159&lt;=IF($Q159=MesCiclo,InicioCiclo,$Q159+MOD(2-WEEKDAY($Q159),7))+27),1,IF(ISNUMBER($K159),$K159,$Y159)))</f>
        <v/>
      </c>
      <c r="AA159" s="63">
        <f>IF($T159="","",IF(AND(ISNUMBER($F159),$F159&lt;=IF($Q159=MesCiclo,InicioCiclo,$Q159+MOD(2-WEEKDAY($Q159),7))+6),1,IF(N($U159)&gt;0,AVERAGEIFS($W$5:$W$1000,$S$5:$S$1000,ROW(),$T$5:$T$1000,"Sub"),$W159)))</f>
        <v/>
      </c>
      <c r="AB159" s="63">
        <f>IF($T159="","",IF(AND(ISNUMBER($F159),$F159&lt;=IF($Q159=MesCiclo,InicioCiclo,$Q159+MOD(2-WEEKDAY($Q159),7))+13),1,IF(N($U159)&gt;0,AVERAGEIFS($X$5:$X$1000,$S$5:$S$1000,ROW(),$T$5:$T$1000,"Sub"),$X159)))</f>
        <v/>
      </c>
      <c r="AC159" s="63">
        <f>IF($T159="","",IF(AND(ISNUMBER($F159),$F159&lt;=IF($Q159=MesCiclo,InicioCiclo,$Q159+MOD(2-WEEKDAY($Q159),7))+20),1,IF(N($U159)&gt;0,AVERAGEIFS($Y$5:$Y$1000,$S$5:$S$1000,ROW(),$T$5:$T$1000,"Sub"),$Y159)))</f>
        <v/>
      </c>
      <c r="AD159" s="63">
        <f>IF($T159="","",IF(AND(ISNUMBER($F159),$F159&lt;=IF($Q159=MesCiclo,InicioCiclo,$Q159+MOD(2-WEEKDAY($Q159),7))+27),1,IF(N($U159)&gt;0,AVERAGEIFS($Z$5:$Z$1000,$S$5:$S$1000,ROW(),$T$5:$T$1000,"Sub"),$Z159)))</f>
        <v/>
      </c>
      <c r="AE159" s="63">
        <f>IF($T159&lt;&gt;"Macro","",IF(COUNTIFS($Q$5:$Q$1000,$Q159,$T$5:$T$1000,"Macro",$G$5:$G$1000,"&gt;0")=0,1/COUNTIFS($Q$5:$Q$1000,$Q159,$T$5:$T$1000,"Macro"),IF(AND(ISNUMBER($G159),N($G159)&gt;0),$G159,SUMIFS($G$5:$G$1000,$Q$5:$Q$1000,$Q159,$T$5:$T$1000,"Macro")/COUNTIFS($Q$5:$Q$1000,$Q159,$T$5:$T$1000,"Macro",$G$5:$G$1000,"&gt;0"))/(COUNTIFS($Q$5:$Q$1000,$Q159,$T$5:$T$1000,"Macro")*SUMIFS($G$5:$G$1000,$Q$5:$Q$1000,$Q159,$T$5:$T$1000,"Macro")/COUNTIFS($Q$5:$Q$1000,$Q159,$T$5:$T$1000,"Macro",$G$5:$G$1000,"&gt;0"))))</f>
        <v/>
      </c>
    </row>
    <row r="160">
      <c r="A160" s="55">
        <f>IF(NOT((COUNTA($B160:$K160)+COUNTA($O160))&gt;0),"",IF($T160="Macro",COUNTIFS($T$5:$T160,"Macro",$Q$5:$Q160,$Q160),IF(N($S160)=0,"?",COUNTIFS(INDEX($T$5:$T$1000,1):INDEX($T$5:$T$1000,$S160-4),"Macro",INDEX($Q$5:$Q$1000,1):INDEX($Q$5:$Q$1000,$S160-4),INDEX($Q$5:$Q$1000,$S160-4))&amp;"."&amp;COUNTIFS($S$5:$S160,$S160,$T$5:$T160,"Sub"))))</f>
        <v/>
      </c>
      <c r="B160" s="56" t="n"/>
      <c r="C160" s="57" t="n"/>
      <c r="D160" s="58" t="n"/>
      <c r="E160" s="58" t="n"/>
      <c r="F160" s="58" t="n"/>
      <c r="G160" s="59" t="n"/>
      <c r="H160" s="59" t="n"/>
      <c r="I160" s="59" t="n"/>
      <c r="J160" s="59" t="n"/>
      <c r="K160" s="59" t="n"/>
      <c r="L160" s="60">
        <f>IF(NOT((COUNTA($B160:$K160)+COUNTA($O160))&gt;0),"",IF(ISNUMBER($F160),1,IF(N($U160)&gt;0,AVERAGEIFS($V$5:$V$1000,$S$5:$S$1000,ROW(),$T$5:$T$1000,"Sub"),$V160)))</f>
        <v/>
      </c>
      <c r="M160" s="55">
        <f>IF($L160="","",IF($L160&gt;=1,"Completado",IF($L160&gt;0,"En curso","Pendiente")))</f>
        <v/>
      </c>
      <c r="N160" s="55">
        <f>IF(NOT((COUNTA($B160:$K160)+COUNTA($O160))&gt;0),"",IF(ISNUMBER($F160),IF(AND(ISNUMBER($E160),$F160&gt;$E160),"Cumplida con "&amp;($F160-$E160)&amp;IF($F160-$E160=1," día"," días")&amp;" de retraso","Cumplida"),IF(N($L160)&gt;=1,"Cumplida",IF(NOT(ISNUMBER($E160)),"Sin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plazo")))))))</f>
        <v/>
      </c>
      <c r="O160" s="57" t="n"/>
      <c r="P160" s="61">
        <f>IF(NOT((COUNTA($B160:$K160)+COUNTA($O160))&gt;0),"",IF((IF($C160="","Falta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",""))="","✔ OK","⚠ "&amp;LEFT(IF($C160="","Falta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",""),LEN(IF($C160="","Falta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",""))-3)))</f>
        <v/>
      </c>
      <c r="Q160" s="62">
        <f>IF(NOT((COUNTA($B160:$K160)+COUNTA($O160))&gt;0),"",IF(AND($T160="Sub",N($S160)&gt;0),IF(ISNUMBER(INDEX($D$5:$D$1000,$S160-4)),DATE(YEAR(INDEX($D$5:$D$1000,$S160-4)),MONTH(INDEX($D$5:$D$1000,$S160-4)),1),IF(ISNUMBER(INDEX($E$5:$E$1000,$S160-4)),DATE(YEAR(INDEX($E$5:$E$1000,$S160-4)),MONTH(INDEX($E$5:$E$1000,$S160-4)),1),MesCiclo)),IF(ISNUMBER($D160),DATE(YEAR($D160),MONTH($D160),1),IF(ISNUMBER($E160),DATE(YEAR($E160),MONTH($E160),1),MesCiclo))))</f>
        <v/>
      </c>
      <c r="R160" s="63">
        <f>IF(OR($Q160="",$Q160&lt;&gt;MesCiclo),"",COUNTIF($Q$5:$Q160,MesCiclo))</f>
        <v/>
      </c>
      <c r="S160" s="63">
        <f>IF($T160="","",IF($T160="Macro",ROW(),IFERROR(LOOKUP(2,1/($T$5:$T160="Macro"),ROW($T$5:$T160)),0)))</f>
        <v/>
      </c>
      <c r="T160" s="63">
        <f>IF(NOT((COUNTA($B160:$K160)+COUNTA($O160))&gt;0),"",IF($B160="Subactividad","Sub","Macro"))</f>
        <v/>
      </c>
      <c r="U160" s="63">
        <f>IF($T160="Macro",COUNTIFS($S$5:$S$1000,ROW(),$T$5:$T$1000,"Sub"),"")</f>
        <v/>
      </c>
      <c r="V160" s="63">
        <f>IF($T160="","",IF(ISNUMBER($F160),1,IFERROR(LOOKUP(2,1/($H160:$K160&lt;&gt;""),$H160:$K160),0)))</f>
        <v/>
      </c>
      <c r="W160" s="63">
        <f>IF($T160="","",IF(AND(ISNUMBER($F160),$F160&lt;=IF($Q160=MesCiclo,InicioCiclo,$Q160+MOD(2-WEEKDAY($Q160),7))+6),1,IF(ISNUMBER($H160),$H160,0)))</f>
        <v/>
      </c>
      <c r="X160" s="63">
        <f>IF($T160="","",IF(AND(ISNUMBER($F160),$F160&lt;=IF($Q160=MesCiclo,InicioCiclo,$Q160+MOD(2-WEEKDAY($Q160),7))+13),1,IF(ISNUMBER($I160),$I160,$W160)))</f>
        <v/>
      </c>
      <c r="Y160" s="63">
        <f>IF($T160="","",IF(AND(ISNUMBER($F160),$F160&lt;=IF($Q160=MesCiclo,InicioCiclo,$Q160+MOD(2-WEEKDAY($Q160),7))+20),1,IF(ISNUMBER($J160),$J160,$X160)))</f>
        <v/>
      </c>
      <c r="Z160" s="63">
        <f>IF($T160="","",IF(AND(ISNUMBER($F160),$F160&lt;=IF($Q160=MesCiclo,InicioCiclo,$Q160+MOD(2-WEEKDAY($Q160),7))+27),1,IF(ISNUMBER($K160),$K160,$Y160)))</f>
        <v/>
      </c>
      <c r="AA160" s="63">
        <f>IF($T160="","",IF(AND(ISNUMBER($F160),$F160&lt;=IF($Q160=MesCiclo,InicioCiclo,$Q160+MOD(2-WEEKDAY($Q160),7))+6),1,IF(N($U160)&gt;0,AVERAGEIFS($W$5:$W$1000,$S$5:$S$1000,ROW(),$T$5:$T$1000,"Sub"),$W160)))</f>
        <v/>
      </c>
      <c r="AB160" s="63">
        <f>IF($T160="","",IF(AND(ISNUMBER($F160),$F160&lt;=IF($Q160=MesCiclo,InicioCiclo,$Q160+MOD(2-WEEKDAY($Q160),7))+13),1,IF(N($U160)&gt;0,AVERAGEIFS($X$5:$X$1000,$S$5:$S$1000,ROW(),$T$5:$T$1000,"Sub"),$X160)))</f>
        <v/>
      </c>
      <c r="AC160" s="63">
        <f>IF($T160="","",IF(AND(ISNUMBER($F160),$F160&lt;=IF($Q160=MesCiclo,InicioCiclo,$Q160+MOD(2-WEEKDAY($Q160),7))+20),1,IF(N($U160)&gt;0,AVERAGEIFS($Y$5:$Y$1000,$S$5:$S$1000,ROW(),$T$5:$T$1000,"Sub"),$Y160)))</f>
        <v/>
      </c>
      <c r="AD160" s="63">
        <f>IF($T160="","",IF(AND(ISNUMBER($F160),$F160&lt;=IF($Q160=MesCiclo,InicioCiclo,$Q160+MOD(2-WEEKDAY($Q160),7))+27),1,IF(N($U160)&gt;0,AVERAGEIFS($Z$5:$Z$1000,$S$5:$S$1000,ROW(),$T$5:$T$1000,"Sub"),$Z160)))</f>
        <v/>
      </c>
      <c r="AE160" s="63">
        <f>IF($T160&lt;&gt;"Macro","",IF(COUNTIFS($Q$5:$Q$1000,$Q160,$T$5:$T$1000,"Macro",$G$5:$G$1000,"&gt;0")=0,1/COUNTIFS($Q$5:$Q$1000,$Q160,$T$5:$T$1000,"Macro"),IF(AND(ISNUMBER($G160),N($G160)&gt;0),$G160,SUMIFS($G$5:$G$1000,$Q$5:$Q$1000,$Q160,$T$5:$T$1000,"Macro")/COUNTIFS($Q$5:$Q$1000,$Q160,$T$5:$T$1000,"Macro",$G$5:$G$1000,"&gt;0"))/(COUNTIFS($Q$5:$Q$1000,$Q160,$T$5:$T$1000,"Macro")*SUMIFS($G$5:$G$1000,$Q$5:$Q$1000,$Q160,$T$5:$T$1000,"Macro")/COUNTIFS($Q$5:$Q$1000,$Q160,$T$5:$T$1000,"Macro",$G$5:$G$1000,"&gt;0"))))</f>
        <v/>
      </c>
    </row>
    <row r="161">
      <c r="A161" s="55">
        <f>IF(NOT((COUNTA($B161:$K161)+COUNTA($O161))&gt;0),"",IF($T161="Macro",COUNTIFS($T$5:$T161,"Macro",$Q$5:$Q161,$Q161),IF(N($S161)=0,"?",COUNTIFS(INDEX($T$5:$T$1000,1):INDEX($T$5:$T$1000,$S161-4),"Macro",INDEX($Q$5:$Q$1000,1):INDEX($Q$5:$Q$1000,$S161-4),INDEX($Q$5:$Q$1000,$S161-4))&amp;"."&amp;COUNTIFS($S$5:$S161,$S161,$T$5:$T161,"Sub"))))</f>
        <v/>
      </c>
      <c r="B161" s="56" t="n"/>
      <c r="C161" s="57" t="n"/>
      <c r="D161" s="58" t="n"/>
      <c r="E161" s="58" t="n"/>
      <c r="F161" s="58" t="n"/>
      <c r="G161" s="59" t="n"/>
      <c r="H161" s="59" t="n"/>
      <c r="I161" s="59" t="n"/>
      <c r="J161" s="59" t="n"/>
      <c r="K161" s="59" t="n"/>
      <c r="L161" s="60">
        <f>IF(NOT((COUNTA($B161:$K161)+COUNTA($O161))&gt;0),"",IF(ISNUMBER($F161),1,IF(N($U161)&gt;0,AVERAGEIFS($V$5:$V$1000,$S$5:$S$1000,ROW(),$T$5:$T$1000,"Sub"),$V161)))</f>
        <v/>
      </c>
      <c r="M161" s="55">
        <f>IF($L161="","",IF($L161&gt;=1,"Completado",IF($L161&gt;0,"En curso","Pendiente")))</f>
        <v/>
      </c>
      <c r="N161" s="55">
        <f>IF(NOT((COUNTA($B161:$K161)+COUNTA($O161))&gt;0),"",IF(ISNUMBER($F161),IF(AND(ISNUMBER($E161),$F161&gt;$E161),"Cumplida con "&amp;($F161-$E161)&amp;IF($F161-$E161=1," día"," días")&amp;" de retraso","Cumplida"),IF(N($L161)&gt;=1,"Cumplida",IF(NOT(ISNUMBER($E161)),"Sin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plazo")))))))</f>
        <v/>
      </c>
      <c r="O161" s="57" t="n"/>
      <c r="P161" s="61">
        <f>IF(NOT((COUNTA($B161:$K161)+COUNTA($O161))&gt;0),"",IF((IF($C161="","Falta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",""))="","✔ OK","⚠ "&amp;LEFT(IF($C161="","Falta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",""),LEN(IF($C161="","Falta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",""))-3)))</f>
        <v/>
      </c>
      <c r="Q161" s="62">
        <f>IF(NOT((COUNTA($B161:$K161)+COUNTA($O161))&gt;0),"",IF(AND($T161="Sub",N($S161)&gt;0),IF(ISNUMBER(INDEX($D$5:$D$1000,$S161-4)),DATE(YEAR(INDEX($D$5:$D$1000,$S161-4)),MONTH(INDEX($D$5:$D$1000,$S161-4)),1),IF(ISNUMBER(INDEX($E$5:$E$1000,$S161-4)),DATE(YEAR(INDEX($E$5:$E$1000,$S161-4)),MONTH(INDEX($E$5:$E$1000,$S161-4)),1),MesCiclo)),IF(ISNUMBER($D161),DATE(YEAR($D161),MONTH($D161),1),IF(ISNUMBER($E161),DATE(YEAR($E161),MONTH($E161),1),MesCiclo))))</f>
        <v/>
      </c>
      <c r="R161" s="63">
        <f>IF(OR($Q161="",$Q161&lt;&gt;MesCiclo),"",COUNTIF($Q$5:$Q161,MesCiclo))</f>
        <v/>
      </c>
      <c r="S161" s="63">
        <f>IF($T161="","",IF($T161="Macro",ROW(),IFERROR(LOOKUP(2,1/($T$5:$T161="Macro"),ROW($T$5:$T161)),0)))</f>
        <v/>
      </c>
      <c r="T161" s="63">
        <f>IF(NOT((COUNTA($B161:$K161)+COUNTA($O161))&gt;0),"",IF($B161="Subactividad","Sub","Macro"))</f>
        <v/>
      </c>
      <c r="U161" s="63">
        <f>IF($T161="Macro",COUNTIFS($S$5:$S$1000,ROW(),$T$5:$T$1000,"Sub"),"")</f>
        <v/>
      </c>
      <c r="V161" s="63">
        <f>IF($T161="","",IF(ISNUMBER($F161),1,IFERROR(LOOKUP(2,1/($H161:$K161&lt;&gt;""),$H161:$K161),0)))</f>
        <v/>
      </c>
      <c r="W161" s="63">
        <f>IF($T161="","",IF(AND(ISNUMBER($F161),$F161&lt;=IF($Q161=MesCiclo,InicioCiclo,$Q161+MOD(2-WEEKDAY($Q161),7))+6),1,IF(ISNUMBER($H161),$H161,0)))</f>
        <v/>
      </c>
      <c r="X161" s="63">
        <f>IF($T161="","",IF(AND(ISNUMBER($F161),$F161&lt;=IF($Q161=MesCiclo,InicioCiclo,$Q161+MOD(2-WEEKDAY($Q161),7))+13),1,IF(ISNUMBER($I161),$I161,$W161)))</f>
        <v/>
      </c>
      <c r="Y161" s="63">
        <f>IF($T161="","",IF(AND(ISNUMBER($F161),$F161&lt;=IF($Q161=MesCiclo,InicioCiclo,$Q161+MOD(2-WEEKDAY($Q161),7))+20),1,IF(ISNUMBER($J161),$J161,$X161)))</f>
        <v/>
      </c>
      <c r="Z161" s="63">
        <f>IF($T161="","",IF(AND(ISNUMBER($F161),$F161&lt;=IF($Q161=MesCiclo,InicioCiclo,$Q161+MOD(2-WEEKDAY($Q161),7))+27),1,IF(ISNUMBER($K161),$K161,$Y161)))</f>
        <v/>
      </c>
      <c r="AA161" s="63">
        <f>IF($T161="","",IF(AND(ISNUMBER($F161),$F161&lt;=IF($Q161=MesCiclo,InicioCiclo,$Q161+MOD(2-WEEKDAY($Q161),7))+6),1,IF(N($U161)&gt;0,AVERAGEIFS($W$5:$W$1000,$S$5:$S$1000,ROW(),$T$5:$T$1000,"Sub"),$W161)))</f>
        <v/>
      </c>
      <c r="AB161" s="63">
        <f>IF($T161="","",IF(AND(ISNUMBER($F161),$F161&lt;=IF($Q161=MesCiclo,InicioCiclo,$Q161+MOD(2-WEEKDAY($Q161),7))+13),1,IF(N($U161)&gt;0,AVERAGEIFS($X$5:$X$1000,$S$5:$S$1000,ROW(),$T$5:$T$1000,"Sub"),$X161)))</f>
        <v/>
      </c>
      <c r="AC161" s="63">
        <f>IF($T161="","",IF(AND(ISNUMBER($F161),$F161&lt;=IF($Q161=MesCiclo,InicioCiclo,$Q161+MOD(2-WEEKDAY($Q161),7))+20),1,IF(N($U161)&gt;0,AVERAGEIFS($Y$5:$Y$1000,$S$5:$S$1000,ROW(),$T$5:$T$1000,"Sub"),$Y161)))</f>
        <v/>
      </c>
      <c r="AD161" s="63">
        <f>IF($T161="","",IF(AND(ISNUMBER($F161),$F161&lt;=IF($Q161=MesCiclo,InicioCiclo,$Q161+MOD(2-WEEKDAY($Q161),7))+27),1,IF(N($U161)&gt;0,AVERAGEIFS($Z$5:$Z$1000,$S$5:$S$1000,ROW(),$T$5:$T$1000,"Sub"),$Z161)))</f>
        <v/>
      </c>
      <c r="AE161" s="63">
        <f>IF($T161&lt;&gt;"Macro","",IF(COUNTIFS($Q$5:$Q$1000,$Q161,$T$5:$T$1000,"Macro",$G$5:$G$1000,"&gt;0")=0,1/COUNTIFS($Q$5:$Q$1000,$Q161,$T$5:$T$1000,"Macro"),IF(AND(ISNUMBER($G161),N($G161)&gt;0),$G161,SUMIFS($G$5:$G$1000,$Q$5:$Q$1000,$Q161,$T$5:$T$1000,"Macro")/COUNTIFS($Q$5:$Q$1000,$Q161,$T$5:$T$1000,"Macro",$G$5:$G$1000,"&gt;0"))/(COUNTIFS($Q$5:$Q$1000,$Q161,$T$5:$T$1000,"Macro")*SUMIFS($G$5:$G$1000,$Q$5:$Q$1000,$Q161,$T$5:$T$1000,"Macro")/COUNTIFS($Q$5:$Q$1000,$Q161,$T$5:$T$1000,"Macro",$G$5:$G$1000,"&gt;0"))))</f>
        <v/>
      </c>
    </row>
    <row r="162">
      <c r="A162" s="55">
        <f>IF(NOT((COUNTA($B162:$K162)+COUNTA($O162))&gt;0),"",IF($T162="Macro",COUNTIFS($T$5:$T162,"Macro",$Q$5:$Q162,$Q162),IF(N($S162)=0,"?",COUNTIFS(INDEX($T$5:$T$1000,1):INDEX($T$5:$T$1000,$S162-4),"Macro",INDEX($Q$5:$Q$1000,1):INDEX($Q$5:$Q$1000,$S162-4),INDEX($Q$5:$Q$1000,$S162-4))&amp;"."&amp;COUNTIFS($S$5:$S162,$S162,$T$5:$T162,"Sub"))))</f>
        <v/>
      </c>
      <c r="B162" s="56" t="n"/>
      <c r="C162" s="57" t="n"/>
      <c r="D162" s="58" t="n"/>
      <c r="E162" s="58" t="n"/>
      <c r="F162" s="58" t="n"/>
      <c r="G162" s="59" t="n"/>
      <c r="H162" s="59" t="n"/>
      <c r="I162" s="59" t="n"/>
      <c r="J162" s="59" t="n"/>
      <c r="K162" s="59" t="n"/>
      <c r="L162" s="60">
        <f>IF(NOT((COUNTA($B162:$K162)+COUNTA($O162))&gt;0),"",IF(ISNUMBER($F162),1,IF(N($U162)&gt;0,AVERAGEIFS($V$5:$V$1000,$S$5:$S$1000,ROW(),$T$5:$T$1000,"Sub"),$V162)))</f>
        <v/>
      </c>
      <c r="M162" s="55">
        <f>IF($L162="","",IF($L162&gt;=1,"Completado",IF($L162&gt;0,"En curso","Pendiente")))</f>
        <v/>
      </c>
      <c r="N162" s="55">
        <f>IF(NOT((COUNTA($B162:$K162)+COUNTA($O162))&gt;0),"",IF(ISNUMBER($F162),IF(AND(ISNUMBER($E162),$F162&gt;$E162),"Cumplida con "&amp;($F162-$E162)&amp;IF($F162-$E162=1," día"," días")&amp;" de retraso","Cumplida"),IF(N($L162)&gt;=1,"Cumplida",IF(NOT(ISNUMBER($E162)),"Sin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plazo")))))))</f>
        <v/>
      </c>
      <c r="O162" s="57" t="n"/>
      <c r="P162" s="61">
        <f>IF(NOT((COUNTA($B162:$K162)+COUNTA($O162))&gt;0),"",IF((IF($C162="","Falta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",""))="","✔ OK","⚠ "&amp;LEFT(IF($C162="","Falta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",""),LEN(IF($C162="","Falta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",""))-3)))</f>
        <v/>
      </c>
      <c r="Q162" s="62">
        <f>IF(NOT((COUNTA($B162:$K162)+COUNTA($O162))&gt;0),"",IF(AND($T162="Sub",N($S162)&gt;0),IF(ISNUMBER(INDEX($D$5:$D$1000,$S162-4)),DATE(YEAR(INDEX($D$5:$D$1000,$S162-4)),MONTH(INDEX($D$5:$D$1000,$S162-4)),1),IF(ISNUMBER(INDEX($E$5:$E$1000,$S162-4)),DATE(YEAR(INDEX($E$5:$E$1000,$S162-4)),MONTH(INDEX($E$5:$E$1000,$S162-4)),1),MesCiclo)),IF(ISNUMBER($D162),DATE(YEAR($D162),MONTH($D162),1),IF(ISNUMBER($E162),DATE(YEAR($E162),MONTH($E162),1),MesCiclo))))</f>
        <v/>
      </c>
      <c r="R162" s="63">
        <f>IF(OR($Q162="",$Q162&lt;&gt;MesCiclo),"",COUNTIF($Q$5:$Q162,MesCiclo))</f>
        <v/>
      </c>
      <c r="S162" s="63">
        <f>IF($T162="","",IF($T162="Macro",ROW(),IFERROR(LOOKUP(2,1/($T$5:$T162="Macro"),ROW($T$5:$T162)),0)))</f>
        <v/>
      </c>
      <c r="T162" s="63">
        <f>IF(NOT((COUNTA($B162:$K162)+COUNTA($O162))&gt;0),"",IF($B162="Subactividad","Sub","Macro"))</f>
        <v/>
      </c>
      <c r="U162" s="63">
        <f>IF($T162="Macro",COUNTIFS($S$5:$S$1000,ROW(),$T$5:$T$1000,"Sub"),"")</f>
        <v/>
      </c>
      <c r="V162" s="63">
        <f>IF($T162="","",IF(ISNUMBER($F162),1,IFERROR(LOOKUP(2,1/($H162:$K162&lt;&gt;""),$H162:$K162),0)))</f>
        <v/>
      </c>
      <c r="W162" s="63">
        <f>IF($T162="","",IF(AND(ISNUMBER($F162),$F162&lt;=IF($Q162=MesCiclo,InicioCiclo,$Q162+MOD(2-WEEKDAY($Q162),7))+6),1,IF(ISNUMBER($H162),$H162,0)))</f>
        <v/>
      </c>
      <c r="X162" s="63">
        <f>IF($T162="","",IF(AND(ISNUMBER($F162),$F162&lt;=IF($Q162=MesCiclo,InicioCiclo,$Q162+MOD(2-WEEKDAY($Q162),7))+13),1,IF(ISNUMBER($I162),$I162,$W162)))</f>
        <v/>
      </c>
      <c r="Y162" s="63">
        <f>IF($T162="","",IF(AND(ISNUMBER($F162),$F162&lt;=IF($Q162=MesCiclo,InicioCiclo,$Q162+MOD(2-WEEKDAY($Q162),7))+20),1,IF(ISNUMBER($J162),$J162,$X162)))</f>
        <v/>
      </c>
      <c r="Z162" s="63">
        <f>IF($T162="","",IF(AND(ISNUMBER($F162),$F162&lt;=IF($Q162=MesCiclo,InicioCiclo,$Q162+MOD(2-WEEKDAY($Q162),7))+27),1,IF(ISNUMBER($K162),$K162,$Y162)))</f>
        <v/>
      </c>
      <c r="AA162" s="63">
        <f>IF($T162="","",IF(AND(ISNUMBER($F162),$F162&lt;=IF($Q162=MesCiclo,InicioCiclo,$Q162+MOD(2-WEEKDAY($Q162),7))+6),1,IF(N($U162)&gt;0,AVERAGEIFS($W$5:$W$1000,$S$5:$S$1000,ROW(),$T$5:$T$1000,"Sub"),$W162)))</f>
        <v/>
      </c>
      <c r="AB162" s="63">
        <f>IF($T162="","",IF(AND(ISNUMBER($F162),$F162&lt;=IF($Q162=MesCiclo,InicioCiclo,$Q162+MOD(2-WEEKDAY($Q162),7))+13),1,IF(N($U162)&gt;0,AVERAGEIFS($X$5:$X$1000,$S$5:$S$1000,ROW(),$T$5:$T$1000,"Sub"),$X162)))</f>
        <v/>
      </c>
      <c r="AC162" s="63">
        <f>IF($T162="","",IF(AND(ISNUMBER($F162),$F162&lt;=IF($Q162=MesCiclo,InicioCiclo,$Q162+MOD(2-WEEKDAY($Q162),7))+20),1,IF(N($U162)&gt;0,AVERAGEIFS($Y$5:$Y$1000,$S$5:$S$1000,ROW(),$T$5:$T$1000,"Sub"),$Y162)))</f>
        <v/>
      </c>
      <c r="AD162" s="63">
        <f>IF($T162="","",IF(AND(ISNUMBER($F162),$F162&lt;=IF($Q162=MesCiclo,InicioCiclo,$Q162+MOD(2-WEEKDAY($Q162),7))+27),1,IF(N($U162)&gt;0,AVERAGEIFS($Z$5:$Z$1000,$S$5:$S$1000,ROW(),$T$5:$T$1000,"Sub"),$Z162)))</f>
        <v/>
      </c>
      <c r="AE162" s="63">
        <f>IF($T162&lt;&gt;"Macro","",IF(COUNTIFS($Q$5:$Q$1000,$Q162,$T$5:$T$1000,"Macro",$G$5:$G$1000,"&gt;0")=0,1/COUNTIFS($Q$5:$Q$1000,$Q162,$T$5:$T$1000,"Macro"),IF(AND(ISNUMBER($G162),N($G162)&gt;0),$G162,SUMIFS($G$5:$G$1000,$Q$5:$Q$1000,$Q162,$T$5:$T$1000,"Macro")/COUNTIFS($Q$5:$Q$1000,$Q162,$T$5:$T$1000,"Macro",$G$5:$G$1000,"&gt;0"))/(COUNTIFS($Q$5:$Q$1000,$Q162,$T$5:$T$1000,"Macro")*SUMIFS($G$5:$G$1000,$Q$5:$Q$1000,$Q162,$T$5:$T$1000,"Macro")/COUNTIFS($Q$5:$Q$1000,$Q162,$T$5:$T$1000,"Macro",$G$5:$G$1000,"&gt;0"))))</f>
        <v/>
      </c>
    </row>
    <row r="163">
      <c r="A163" s="55">
        <f>IF(NOT((COUNTA($B163:$K163)+COUNTA($O163))&gt;0),"",IF($T163="Macro",COUNTIFS($T$5:$T163,"Macro",$Q$5:$Q163,$Q163),IF(N($S163)=0,"?",COUNTIFS(INDEX($T$5:$T$1000,1):INDEX($T$5:$T$1000,$S163-4),"Macro",INDEX($Q$5:$Q$1000,1):INDEX($Q$5:$Q$1000,$S163-4),INDEX($Q$5:$Q$1000,$S163-4))&amp;"."&amp;COUNTIFS($S$5:$S163,$S163,$T$5:$T163,"Sub"))))</f>
        <v/>
      </c>
      <c r="B163" s="56" t="n"/>
      <c r="C163" s="57" t="n"/>
      <c r="D163" s="58" t="n"/>
      <c r="E163" s="58" t="n"/>
      <c r="F163" s="58" t="n"/>
      <c r="G163" s="59" t="n"/>
      <c r="H163" s="59" t="n"/>
      <c r="I163" s="59" t="n"/>
      <c r="J163" s="59" t="n"/>
      <c r="K163" s="59" t="n"/>
      <c r="L163" s="60">
        <f>IF(NOT((COUNTA($B163:$K163)+COUNTA($O163))&gt;0),"",IF(ISNUMBER($F163),1,IF(N($U163)&gt;0,AVERAGEIFS($V$5:$V$1000,$S$5:$S$1000,ROW(),$T$5:$T$1000,"Sub"),$V163)))</f>
        <v/>
      </c>
      <c r="M163" s="55">
        <f>IF($L163="","",IF($L163&gt;=1,"Completado",IF($L163&gt;0,"En curso","Pendiente")))</f>
        <v/>
      </c>
      <c r="N163" s="55">
        <f>IF(NOT((COUNTA($B163:$K163)+COUNTA($O163))&gt;0),"",IF(ISNUMBER($F163),IF(AND(ISNUMBER($E163),$F163&gt;$E163),"Cumplida con "&amp;($F163-$E163)&amp;IF($F163-$E163=1," día"," días")&amp;" de retraso","Cumplida"),IF(N($L163)&gt;=1,"Cumplida",IF(NOT(ISNUMBER($E163)),"Sin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plazo")))))))</f>
        <v/>
      </c>
      <c r="O163" s="57" t="n"/>
      <c r="P163" s="61">
        <f>IF(NOT((COUNTA($B163:$K163)+COUNTA($O163))&gt;0),"",IF((IF($C163="","Falta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",""))="","✔ OK","⚠ "&amp;LEFT(IF($C163="","Falta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",""),LEN(IF($C163="","Falta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",""))-3)))</f>
        <v/>
      </c>
      <c r="Q163" s="62">
        <f>IF(NOT((COUNTA($B163:$K163)+COUNTA($O163))&gt;0),"",IF(AND($T163="Sub",N($S163)&gt;0),IF(ISNUMBER(INDEX($D$5:$D$1000,$S163-4)),DATE(YEAR(INDEX($D$5:$D$1000,$S163-4)),MONTH(INDEX($D$5:$D$1000,$S163-4)),1),IF(ISNUMBER(INDEX($E$5:$E$1000,$S163-4)),DATE(YEAR(INDEX($E$5:$E$1000,$S163-4)),MONTH(INDEX($E$5:$E$1000,$S163-4)),1),MesCiclo)),IF(ISNUMBER($D163),DATE(YEAR($D163),MONTH($D163),1),IF(ISNUMBER($E163),DATE(YEAR($E163),MONTH($E163),1),MesCiclo))))</f>
        <v/>
      </c>
      <c r="R163" s="63">
        <f>IF(OR($Q163="",$Q163&lt;&gt;MesCiclo),"",COUNTIF($Q$5:$Q163,MesCiclo))</f>
        <v/>
      </c>
      <c r="S163" s="63">
        <f>IF($T163="","",IF($T163="Macro",ROW(),IFERROR(LOOKUP(2,1/($T$5:$T163="Macro"),ROW($T$5:$T163)),0)))</f>
        <v/>
      </c>
      <c r="T163" s="63">
        <f>IF(NOT((COUNTA($B163:$K163)+COUNTA($O163))&gt;0),"",IF($B163="Subactividad","Sub","Macro"))</f>
        <v/>
      </c>
      <c r="U163" s="63">
        <f>IF($T163="Macro",COUNTIFS($S$5:$S$1000,ROW(),$T$5:$T$1000,"Sub"),"")</f>
        <v/>
      </c>
      <c r="V163" s="63">
        <f>IF($T163="","",IF(ISNUMBER($F163),1,IFERROR(LOOKUP(2,1/($H163:$K163&lt;&gt;""),$H163:$K163),0)))</f>
        <v/>
      </c>
      <c r="W163" s="63">
        <f>IF($T163="","",IF(AND(ISNUMBER($F163),$F163&lt;=IF($Q163=MesCiclo,InicioCiclo,$Q163+MOD(2-WEEKDAY($Q163),7))+6),1,IF(ISNUMBER($H163),$H163,0)))</f>
        <v/>
      </c>
      <c r="X163" s="63">
        <f>IF($T163="","",IF(AND(ISNUMBER($F163),$F163&lt;=IF($Q163=MesCiclo,InicioCiclo,$Q163+MOD(2-WEEKDAY($Q163),7))+13),1,IF(ISNUMBER($I163),$I163,$W163)))</f>
        <v/>
      </c>
      <c r="Y163" s="63">
        <f>IF($T163="","",IF(AND(ISNUMBER($F163),$F163&lt;=IF($Q163=MesCiclo,InicioCiclo,$Q163+MOD(2-WEEKDAY($Q163),7))+20),1,IF(ISNUMBER($J163),$J163,$X163)))</f>
        <v/>
      </c>
      <c r="Z163" s="63">
        <f>IF($T163="","",IF(AND(ISNUMBER($F163),$F163&lt;=IF($Q163=MesCiclo,InicioCiclo,$Q163+MOD(2-WEEKDAY($Q163),7))+27),1,IF(ISNUMBER($K163),$K163,$Y163)))</f>
        <v/>
      </c>
      <c r="AA163" s="63">
        <f>IF($T163="","",IF(AND(ISNUMBER($F163),$F163&lt;=IF($Q163=MesCiclo,InicioCiclo,$Q163+MOD(2-WEEKDAY($Q163),7))+6),1,IF(N($U163)&gt;0,AVERAGEIFS($W$5:$W$1000,$S$5:$S$1000,ROW(),$T$5:$T$1000,"Sub"),$W163)))</f>
        <v/>
      </c>
      <c r="AB163" s="63">
        <f>IF($T163="","",IF(AND(ISNUMBER($F163),$F163&lt;=IF($Q163=MesCiclo,InicioCiclo,$Q163+MOD(2-WEEKDAY($Q163),7))+13),1,IF(N($U163)&gt;0,AVERAGEIFS($X$5:$X$1000,$S$5:$S$1000,ROW(),$T$5:$T$1000,"Sub"),$X163)))</f>
        <v/>
      </c>
      <c r="AC163" s="63">
        <f>IF($T163="","",IF(AND(ISNUMBER($F163),$F163&lt;=IF($Q163=MesCiclo,InicioCiclo,$Q163+MOD(2-WEEKDAY($Q163),7))+20),1,IF(N($U163)&gt;0,AVERAGEIFS($Y$5:$Y$1000,$S$5:$S$1000,ROW(),$T$5:$T$1000,"Sub"),$Y163)))</f>
        <v/>
      </c>
      <c r="AD163" s="63">
        <f>IF($T163="","",IF(AND(ISNUMBER($F163),$F163&lt;=IF($Q163=MesCiclo,InicioCiclo,$Q163+MOD(2-WEEKDAY($Q163),7))+27),1,IF(N($U163)&gt;0,AVERAGEIFS($Z$5:$Z$1000,$S$5:$S$1000,ROW(),$T$5:$T$1000,"Sub"),$Z163)))</f>
        <v/>
      </c>
      <c r="AE163" s="63">
        <f>IF($T163&lt;&gt;"Macro","",IF(COUNTIFS($Q$5:$Q$1000,$Q163,$T$5:$T$1000,"Macro",$G$5:$G$1000,"&gt;0")=0,1/COUNTIFS($Q$5:$Q$1000,$Q163,$T$5:$T$1000,"Macro"),IF(AND(ISNUMBER($G163),N($G163)&gt;0),$G163,SUMIFS($G$5:$G$1000,$Q$5:$Q$1000,$Q163,$T$5:$T$1000,"Macro")/COUNTIFS($Q$5:$Q$1000,$Q163,$T$5:$T$1000,"Macro",$G$5:$G$1000,"&gt;0"))/(COUNTIFS($Q$5:$Q$1000,$Q163,$T$5:$T$1000,"Macro")*SUMIFS($G$5:$G$1000,$Q$5:$Q$1000,$Q163,$T$5:$T$1000,"Macro")/COUNTIFS($Q$5:$Q$1000,$Q163,$T$5:$T$1000,"Macro",$G$5:$G$1000,"&gt;0"))))</f>
        <v/>
      </c>
    </row>
    <row r="164">
      <c r="A164" s="55">
        <f>IF(NOT((COUNTA($B164:$K164)+COUNTA($O164))&gt;0),"",IF($T164="Macro",COUNTIFS($T$5:$T164,"Macro",$Q$5:$Q164,$Q164),IF(N($S164)=0,"?",COUNTIFS(INDEX($T$5:$T$1000,1):INDEX($T$5:$T$1000,$S164-4),"Macro",INDEX($Q$5:$Q$1000,1):INDEX($Q$5:$Q$1000,$S164-4),INDEX($Q$5:$Q$1000,$S164-4))&amp;"."&amp;COUNTIFS($S$5:$S164,$S164,$T$5:$T164,"Sub"))))</f>
        <v/>
      </c>
      <c r="B164" s="56" t="n"/>
      <c r="C164" s="57" t="n"/>
      <c r="D164" s="58" t="n"/>
      <c r="E164" s="58" t="n"/>
      <c r="F164" s="58" t="n"/>
      <c r="G164" s="59" t="n"/>
      <c r="H164" s="59" t="n"/>
      <c r="I164" s="59" t="n"/>
      <c r="J164" s="59" t="n"/>
      <c r="K164" s="59" t="n"/>
      <c r="L164" s="60">
        <f>IF(NOT((COUNTA($B164:$K164)+COUNTA($O164))&gt;0),"",IF(ISNUMBER($F164),1,IF(N($U164)&gt;0,AVERAGEIFS($V$5:$V$1000,$S$5:$S$1000,ROW(),$T$5:$T$1000,"Sub"),$V164)))</f>
        <v/>
      </c>
      <c r="M164" s="55">
        <f>IF($L164="","",IF($L164&gt;=1,"Completado",IF($L164&gt;0,"En curso","Pendiente")))</f>
        <v/>
      </c>
      <c r="N164" s="55">
        <f>IF(NOT((COUNTA($B164:$K164)+COUNTA($O164))&gt;0),"",IF(ISNUMBER($F164),IF(AND(ISNUMBER($E164),$F164&gt;$E164),"Cumplida con "&amp;($F164-$E164)&amp;IF($F164-$E164=1," día"," días")&amp;" de retraso","Cumplida"),IF(N($L164)&gt;=1,"Cumplida",IF(NOT(ISNUMBER($E164)),"Sin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plazo")))))))</f>
        <v/>
      </c>
      <c r="O164" s="57" t="n"/>
      <c r="P164" s="61">
        <f>IF(NOT((COUNTA($B164:$K164)+COUNTA($O164))&gt;0),"",IF((IF($C164="","Falta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",""))="","✔ OK","⚠ "&amp;LEFT(IF($C164="","Falta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",""),LEN(IF($C164="","Falta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",""))-3)))</f>
        <v/>
      </c>
      <c r="Q164" s="62">
        <f>IF(NOT((COUNTA($B164:$K164)+COUNTA($O164))&gt;0),"",IF(AND($T164="Sub",N($S164)&gt;0),IF(ISNUMBER(INDEX($D$5:$D$1000,$S164-4)),DATE(YEAR(INDEX($D$5:$D$1000,$S164-4)),MONTH(INDEX($D$5:$D$1000,$S164-4)),1),IF(ISNUMBER(INDEX($E$5:$E$1000,$S164-4)),DATE(YEAR(INDEX($E$5:$E$1000,$S164-4)),MONTH(INDEX($E$5:$E$1000,$S164-4)),1),MesCiclo)),IF(ISNUMBER($D164),DATE(YEAR($D164),MONTH($D164),1),IF(ISNUMBER($E164),DATE(YEAR($E164),MONTH($E164),1),MesCiclo))))</f>
        <v/>
      </c>
      <c r="R164" s="63">
        <f>IF(OR($Q164="",$Q164&lt;&gt;MesCiclo),"",COUNTIF($Q$5:$Q164,MesCiclo))</f>
        <v/>
      </c>
      <c r="S164" s="63">
        <f>IF($T164="","",IF($T164="Macro",ROW(),IFERROR(LOOKUP(2,1/($T$5:$T164="Macro"),ROW($T$5:$T164)),0)))</f>
        <v/>
      </c>
      <c r="T164" s="63">
        <f>IF(NOT((COUNTA($B164:$K164)+COUNTA($O164))&gt;0),"",IF($B164="Subactividad","Sub","Macro"))</f>
        <v/>
      </c>
      <c r="U164" s="63">
        <f>IF($T164="Macro",COUNTIFS($S$5:$S$1000,ROW(),$T$5:$T$1000,"Sub"),"")</f>
        <v/>
      </c>
      <c r="V164" s="63">
        <f>IF($T164="","",IF(ISNUMBER($F164),1,IFERROR(LOOKUP(2,1/($H164:$K164&lt;&gt;""),$H164:$K164),0)))</f>
        <v/>
      </c>
      <c r="W164" s="63">
        <f>IF($T164="","",IF(AND(ISNUMBER($F164),$F164&lt;=IF($Q164=MesCiclo,InicioCiclo,$Q164+MOD(2-WEEKDAY($Q164),7))+6),1,IF(ISNUMBER($H164),$H164,0)))</f>
        <v/>
      </c>
      <c r="X164" s="63">
        <f>IF($T164="","",IF(AND(ISNUMBER($F164),$F164&lt;=IF($Q164=MesCiclo,InicioCiclo,$Q164+MOD(2-WEEKDAY($Q164),7))+13),1,IF(ISNUMBER($I164),$I164,$W164)))</f>
        <v/>
      </c>
      <c r="Y164" s="63">
        <f>IF($T164="","",IF(AND(ISNUMBER($F164),$F164&lt;=IF($Q164=MesCiclo,InicioCiclo,$Q164+MOD(2-WEEKDAY($Q164),7))+20),1,IF(ISNUMBER($J164),$J164,$X164)))</f>
        <v/>
      </c>
      <c r="Z164" s="63">
        <f>IF($T164="","",IF(AND(ISNUMBER($F164),$F164&lt;=IF($Q164=MesCiclo,InicioCiclo,$Q164+MOD(2-WEEKDAY($Q164),7))+27),1,IF(ISNUMBER($K164),$K164,$Y164)))</f>
        <v/>
      </c>
      <c r="AA164" s="63">
        <f>IF($T164="","",IF(AND(ISNUMBER($F164),$F164&lt;=IF($Q164=MesCiclo,InicioCiclo,$Q164+MOD(2-WEEKDAY($Q164),7))+6),1,IF(N($U164)&gt;0,AVERAGEIFS($W$5:$W$1000,$S$5:$S$1000,ROW(),$T$5:$T$1000,"Sub"),$W164)))</f>
        <v/>
      </c>
      <c r="AB164" s="63">
        <f>IF($T164="","",IF(AND(ISNUMBER($F164),$F164&lt;=IF($Q164=MesCiclo,InicioCiclo,$Q164+MOD(2-WEEKDAY($Q164),7))+13),1,IF(N($U164)&gt;0,AVERAGEIFS($X$5:$X$1000,$S$5:$S$1000,ROW(),$T$5:$T$1000,"Sub"),$X164)))</f>
        <v/>
      </c>
      <c r="AC164" s="63">
        <f>IF($T164="","",IF(AND(ISNUMBER($F164),$F164&lt;=IF($Q164=MesCiclo,InicioCiclo,$Q164+MOD(2-WEEKDAY($Q164),7))+20),1,IF(N($U164)&gt;0,AVERAGEIFS($Y$5:$Y$1000,$S$5:$S$1000,ROW(),$T$5:$T$1000,"Sub"),$Y164)))</f>
        <v/>
      </c>
      <c r="AD164" s="63">
        <f>IF($T164="","",IF(AND(ISNUMBER($F164),$F164&lt;=IF($Q164=MesCiclo,InicioCiclo,$Q164+MOD(2-WEEKDAY($Q164),7))+27),1,IF(N($U164)&gt;0,AVERAGEIFS($Z$5:$Z$1000,$S$5:$S$1000,ROW(),$T$5:$T$1000,"Sub"),$Z164)))</f>
        <v/>
      </c>
      <c r="AE164" s="63">
        <f>IF($T164&lt;&gt;"Macro","",IF(COUNTIFS($Q$5:$Q$1000,$Q164,$T$5:$T$1000,"Macro",$G$5:$G$1000,"&gt;0")=0,1/COUNTIFS($Q$5:$Q$1000,$Q164,$T$5:$T$1000,"Macro"),IF(AND(ISNUMBER($G164),N($G164)&gt;0),$G164,SUMIFS($G$5:$G$1000,$Q$5:$Q$1000,$Q164,$T$5:$T$1000,"Macro")/COUNTIFS($Q$5:$Q$1000,$Q164,$T$5:$T$1000,"Macro",$G$5:$G$1000,"&gt;0"))/(COUNTIFS($Q$5:$Q$1000,$Q164,$T$5:$T$1000,"Macro")*SUMIFS($G$5:$G$1000,$Q$5:$Q$1000,$Q164,$T$5:$T$1000,"Macro")/COUNTIFS($Q$5:$Q$1000,$Q164,$T$5:$T$1000,"Macro",$G$5:$G$1000,"&gt;0"))))</f>
        <v/>
      </c>
    </row>
    <row r="165">
      <c r="A165" s="55">
        <f>IF(NOT((COUNTA($B165:$K165)+COUNTA($O165))&gt;0),"",IF($T165="Macro",COUNTIFS($T$5:$T165,"Macro",$Q$5:$Q165,$Q165),IF(N($S165)=0,"?",COUNTIFS(INDEX($T$5:$T$1000,1):INDEX($T$5:$T$1000,$S165-4),"Macro",INDEX($Q$5:$Q$1000,1):INDEX($Q$5:$Q$1000,$S165-4),INDEX($Q$5:$Q$1000,$S165-4))&amp;"."&amp;COUNTIFS($S$5:$S165,$S165,$T$5:$T165,"Sub"))))</f>
        <v/>
      </c>
      <c r="B165" s="56" t="n"/>
      <c r="C165" s="57" t="n"/>
      <c r="D165" s="58" t="n"/>
      <c r="E165" s="58" t="n"/>
      <c r="F165" s="58" t="n"/>
      <c r="G165" s="59" t="n"/>
      <c r="H165" s="59" t="n"/>
      <c r="I165" s="59" t="n"/>
      <c r="J165" s="59" t="n"/>
      <c r="K165" s="59" t="n"/>
      <c r="L165" s="60">
        <f>IF(NOT((COUNTA($B165:$K165)+COUNTA($O165))&gt;0),"",IF(ISNUMBER($F165),1,IF(N($U165)&gt;0,AVERAGEIFS($V$5:$V$1000,$S$5:$S$1000,ROW(),$T$5:$T$1000,"Sub"),$V165)))</f>
        <v/>
      </c>
      <c r="M165" s="55">
        <f>IF($L165="","",IF($L165&gt;=1,"Completado",IF($L165&gt;0,"En curso","Pendiente")))</f>
        <v/>
      </c>
      <c r="N165" s="55">
        <f>IF(NOT((COUNTA($B165:$K165)+COUNTA($O165))&gt;0),"",IF(ISNUMBER($F165),IF(AND(ISNUMBER($E165),$F165&gt;$E165),"Cumplida con "&amp;($F165-$E165)&amp;IF($F165-$E165=1," día"," días")&amp;" de retraso","Cumplida"),IF(N($L165)&gt;=1,"Cumplida",IF(NOT(ISNUMBER($E165)),"Sin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plazo")))))))</f>
        <v/>
      </c>
      <c r="O165" s="57" t="n"/>
      <c r="P165" s="61">
        <f>IF(NOT((COUNTA($B165:$K165)+COUNTA($O165))&gt;0),"",IF((IF($C165="","Falta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",""))="","✔ OK","⚠ "&amp;LEFT(IF($C165="","Falta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",""),LEN(IF($C165="","Falta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",""))-3)))</f>
        <v/>
      </c>
      <c r="Q165" s="62">
        <f>IF(NOT((COUNTA($B165:$K165)+COUNTA($O165))&gt;0),"",IF(AND($T165="Sub",N($S165)&gt;0),IF(ISNUMBER(INDEX($D$5:$D$1000,$S165-4)),DATE(YEAR(INDEX($D$5:$D$1000,$S165-4)),MONTH(INDEX($D$5:$D$1000,$S165-4)),1),IF(ISNUMBER(INDEX($E$5:$E$1000,$S165-4)),DATE(YEAR(INDEX($E$5:$E$1000,$S165-4)),MONTH(INDEX($E$5:$E$1000,$S165-4)),1),MesCiclo)),IF(ISNUMBER($D165),DATE(YEAR($D165),MONTH($D165),1),IF(ISNUMBER($E165),DATE(YEAR($E165),MONTH($E165),1),MesCiclo))))</f>
        <v/>
      </c>
      <c r="R165" s="63">
        <f>IF(OR($Q165="",$Q165&lt;&gt;MesCiclo),"",COUNTIF($Q$5:$Q165,MesCiclo))</f>
        <v/>
      </c>
      <c r="S165" s="63">
        <f>IF($T165="","",IF($T165="Macro",ROW(),IFERROR(LOOKUP(2,1/($T$5:$T165="Macro"),ROW($T$5:$T165)),0)))</f>
        <v/>
      </c>
      <c r="T165" s="63">
        <f>IF(NOT((COUNTA($B165:$K165)+COUNTA($O165))&gt;0),"",IF($B165="Subactividad","Sub","Macro"))</f>
        <v/>
      </c>
      <c r="U165" s="63">
        <f>IF($T165="Macro",COUNTIFS($S$5:$S$1000,ROW(),$T$5:$T$1000,"Sub"),"")</f>
        <v/>
      </c>
      <c r="V165" s="63">
        <f>IF($T165="","",IF(ISNUMBER($F165),1,IFERROR(LOOKUP(2,1/($H165:$K165&lt;&gt;""),$H165:$K165),0)))</f>
        <v/>
      </c>
      <c r="W165" s="63">
        <f>IF($T165="","",IF(AND(ISNUMBER($F165),$F165&lt;=IF($Q165=MesCiclo,InicioCiclo,$Q165+MOD(2-WEEKDAY($Q165),7))+6),1,IF(ISNUMBER($H165),$H165,0)))</f>
        <v/>
      </c>
      <c r="X165" s="63">
        <f>IF($T165="","",IF(AND(ISNUMBER($F165),$F165&lt;=IF($Q165=MesCiclo,InicioCiclo,$Q165+MOD(2-WEEKDAY($Q165),7))+13),1,IF(ISNUMBER($I165),$I165,$W165)))</f>
        <v/>
      </c>
      <c r="Y165" s="63">
        <f>IF($T165="","",IF(AND(ISNUMBER($F165),$F165&lt;=IF($Q165=MesCiclo,InicioCiclo,$Q165+MOD(2-WEEKDAY($Q165),7))+20),1,IF(ISNUMBER($J165),$J165,$X165)))</f>
        <v/>
      </c>
      <c r="Z165" s="63">
        <f>IF($T165="","",IF(AND(ISNUMBER($F165),$F165&lt;=IF($Q165=MesCiclo,InicioCiclo,$Q165+MOD(2-WEEKDAY($Q165),7))+27),1,IF(ISNUMBER($K165),$K165,$Y165)))</f>
        <v/>
      </c>
      <c r="AA165" s="63">
        <f>IF($T165="","",IF(AND(ISNUMBER($F165),$F165&lt;=IF($Q165=MesCiclo,InicioCiclo,$Q165+MOD(2-WEEKDAY($Q165),7))+6),1,IF(N($U165)&gt;0,AVERAGEIFS($W$5:$W$1000,$S$5:$S$1000,ROW(),$T$5:$T$1000,"Sub"),$W165)))</f>
        <v/>
      </c>
      <c r="AB165" s="63">
        <f>IF($T165="","",IF(AND(ISNUMBER($F165),$F165&lt;=IF($Q165=MesCiclo,InicioCiclo,$Q165+MOD(2-WEEKDAY($Q165),7))+13),1,IF(N($U165)&gt;0,AVERAGEIFS($X$5:$X$1000,$S$5:$S$1000,ROW(),$T$5:$T$1000,"Sub"),$X165)))</f>
        <v/>
      </c>
      <c r="AC165" s="63">
        <f>IF($T165="","",IF(AND(ISNUMBER($F165),$F165&lt;=IF($Q165=MesCiclo,InicioCiclo,$Q165+MOD(2-WEEKDAY($Q165),7))+20),1,IF(N($U165)&gt;0,AVERAGEIFS($Y$5:$Y$1000,$S$5:$S$1000,ROW(),$T$5:$T$1000,"Sub"),$Y165)))</f>
        <v/>
      </c>
      <c r="AD165" s="63">
        <f>IF($T165="","",IF(AND(ISNUMBER($F165),$F165&lt;=IF($Q165=MesCiclo,InicioCiclo,$Q165+MOD(2-WEEKDAY($Q165),7))+27),1,IF(N($U165)&gt;0,AVERAGEIFS($Z$5:$Z$1000,$S$5:$S$1000,ROW(),$T$5:$T$1000,"Sub"),$Z165)))</f>
        <v/>
      </c>
      <c r="AE165" s="63">
        <f>IF($T165&lt;&gt;"Macro","",IF(COUNTIFS($Q$5:$Q$1000,$Q165,$T$5:$T$1000,"Macro",$G$5:$G$1000,"&gt;0")=0,1/COUNTIFS($Q$5:$Q$1000,$Q165,$T$5:$T$1000,"Macro"),IF(AND(ISNUMBER($G165),N($G165)&gt;0),$G165,SUMIFS($G$5:$G$1000,$Q$5:$Q$1000,$Q165,$T$5:$T$1000,"Macro")/COUNTIFS($Q$5:$Q$1000,$Q165,$T$5:$T$1000,"Macro",$G$5:$G$1000,"&gt;0"))/(COUNTIFS($Q$5:$Q$1000,$Q165,$T$5:$T$1000,"Macro")*SUMIFS($G$5:$G$1000,$Q$5:$Q$1000,$Q165,$T$5:$T$1000,"Macro")/COUNTIFS($Q$5:$Q$1000,$Q165,$T$5:$T$1000,"Macro",$G$5:$G$1000,"&gt;0"))))</f>
        <v/>
      </c>
    </row>
    <row r="166">
      <c r="A166" s="55">
        <f>IF(NOT((COUNTA($B166:$K166)+COUNTA($O166))&gt;0),"",IF($T166="Macro",COUNTIFS($T$5:$T166,"Macro",$Q$5:$Q166,$Q166),IF(N($S166)=0,"?",COUNTIFS(INDEX($T$5:$T$1000,1):INDEX($T$5:$T$1000,$S166-4),"Macro",INDEX($Q$5:$Q$1000,1):INDEX($Q$5:$Q$1000,$S166-4),INDEX($Q$5:$Q$1000,$S166-4))&amp;"."&amp;COUNTIFS($S$5:$S166,$S166,$T$5:$T166,"Sub"))))</f>
        <v/>
      </c>
      <c r="B166" s="56" t="n"/>
      <c r="C166" s="57" t="n"/>
      <c r="D166" s="58" t="n"/>
      <c r="E166" s="58" t="n"/>
      <c r="F166" s="58" t="n"/>
      <c r="G166" s="59" t="n"/>
      <c r="H166" s="59" t="n"/>
      <c r="I166" s="59" t="n"/>
      <c r="J166" s="59" t="n"/>
      <c r="K166" s="59" t="n"/>
      <c r="L166" s="60">
        <f>IF(NOT((COUNTA($B166:$K166)+COUNTA($O166))&gt;0),"",IF(ISNUMBER($F166),1,IF(N($U166)&gt;0,AVERAGEIFS($V$5:$V$1000,$S$5:$S$1000,ROW(),$T$5:$T$1000,"Sub"),$V166)))</f>
        <v/>
      </c>
      <c r="M166" s="55">
        <f>IF($L166="","",IF($L166&gt;=1,"Completado",IF($L166&gt;0,"En curso","Pendiente")))</f>
        <v/>
      </c>
      <c r="N166" s="55">
        <f>IF(NOT((COUNTA($B166:$K166)+COUNTA($O166))&gt;0),"",IF(ISNUMBER($F166),IF(AND(ISNUMBER($E166),$F166&gt;$E166),"Cumplida con "&amp;($F166-$E166)&amp;IF($F166-$E166=1," día"," días")&amp;" de retraso","Cumplida"),IF(N($L166)&gt;=1,"Cumplida",IF(NOT(ISNUMBER($E166)),"Sin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plazo")))))))</f>
        <v/>
      </c>
      <c r="O166" s="57" t="n"/>
      <c r="P166" s="61">
        <f>IF(NOT((COUNTA($B166:$K166)+COUNTA($O166))&gt;0),"",IF((IF($C166="","Falta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",""))="","✔ OK","⚠ "&amp;LEFT(IF($C166="","Falta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",""),LEN(IF($C166="","Falta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",""))-3)))</f>
        <v/>
      </c>
      <c r="Q166" s="62">
        <f>IF(NOT((COUNTA($B166:$K166)+COUNTA($O166))&gt;0),"",IF(AND($T166="Sub",N($S166)&gt;0),IF(ISNUMBER(INDEX($D$5:$D$1000,$S166-4)),DATE(YEAR(INDEX($D$5:$D$1000,$S166-4)),MONTH(INDEX($D$5:$D$1000,$S166-4)),1),IF(ISNUMBER(INDEX($E$5:$E$1000,$S166-4)),DATE(YEAR(INDEX($E$5:$E$1000,$S166-4)),MONTH(INDEX($E$5:$E$1000,$S166-4)),1),MesCiclo)),IF(ISNUMBER($D166),DATE(YEAR($D166),MONTH($D166),1),IF(ISNUMBER($E166),DATE(YEAR($E166),MONTH($E166),1),MesCiclo))))</f>
        <v/>
      </c>
      <c r="R166" s="63">
        <f>IF(OR($Q166="",$Q166&lt;&gt;MesCiclo),"",COUNTIF($Q$5:$Q166,MesCiclo))</f>
        <v/>
      </c>
      <c r="S166" s="63">
        <f>IF($T166="","",IF($T166="Macro",ROW(),IFERROR(LOOKUP(2,1/($T$5:$T166="Macro"),ROW($T$5:$T166)),0)))</f>
        <v/>
      </c>
      <c r="T166" s="63">
        <f>IF(NOT((COUNTA($B166:$K166)+COUNTA($O166))&gt;0),"",IF($B166="Subactividad","Sub","Macro"))</f>
        <v/>
      </c>
      <c r="U166" s="63">
        <f>IF($T166="Macro",COUNTIFS($S$5:$S$1000,ROW(),$T$5:$T$1000,"Sub"),"")</f>
        <v/>
      </c>
      <c r="V166" s="63">
        <f>IF($T166="","",IF(ISNUMBER($F166),1,IFERROR(LOOKUP(2,1/($H166:$K166&lt;&gt;""),$H166:$K166),0)))</f>
        <v/>
      </c>
      <c r="W166" s="63">
        <f>IF($T166="","",IF(AND(ISNUMBER($F166),$F166&lt;=IF($Q166=MesCiclo,InicioCiclo,$Q166+MOD(2-WEEKDAY($Q166),7))+6),1,IF(ISNUMBER($H166),$H166,0)))</f>
        <v/>
      </c>
      <c r="X166" s="63">
        <f>IF($T166="","",IF(AND(ISNUMBER($F166),$F166&lt;=IF($Q166=MesCiclo,InicioCiclo,$Q166+MOD(2-WEEKDAY($Q166),7))+13),1,IF(ISNUMBER($I166),$I166,$W166)))</f>
        <v/>
      </c>
      <c r="Y166" s="63">
        <f>IF($T166="","",IF(AND(ISNUMBER($F166),$F166&lt;=IF($Q166=MesCiclo,InicioCiclo,$Q166+MOD(2-WEEKDAY($Q166),7))+20),1,IF(ISNUMBER($J166),$J166,$X166)))</f>
        <v/>
      </c>
      <c r="Z166" s="63">
        <f>IF($T166="","",IF(AND(ISNUMBER($F166),$F166&lt;=IF($Q166=MesCiclo,InicioCiclo,$Q166+MOD(2-WEEKDAY($Q166),7))+27),1,IF(ISNUMBER($K166),$K166,$Y166)))</f>
        <v/>
      </c>
      <c r="AA166" s="63">
        <f>IF($T166="","",IF(AND(ISNUMBER($F166),$F166&lt;=IF($Q166=MesCiclo,InicioCiclo,$Q166+MOD(2-WEEKDAY($Q166),7))+6),1,IF(N($U166)&gt;0,AVERAGEIFS($W$5:$W$1000,$S$5:$S$1000,ROW(),$T$5:$T$1000,"Sub"),$W166)))</f>
        <v/>
      </c>
      <c r="AB166" s="63">
        <f>IF($T166="","",IF(AND(ISNUMBER($F166),$F166&lt;=IF($Q166=MesCiclo,InicioCiclo,$Q166+MOD(2-WEEKDAY($Q166),7))+13),1,IF(N($U166)&gt;0,AVERAGEIFS($X$5:$X$1000,$S$5:$S$1000,ROW(),$T$5:$T$1000,"Sub"),$X166)))</f>
        <v/>
      </c>
      <c r="AC166" s="63">
        <f>IF($T166="","",IF(AND(ISNUMBER($F166),$F166&lt;=IF($Q166=MesCiclo,InicioCiclo,$Q166+MOD(2-WEEKDAY($Q166),7))+20),1,IF(N($U166)&gt;0,AVERAGEIFS($Y$5:$Y$1000,$S$5:$S$1000,ROW(),$T$5:$T$1000,"Sub"),$Y166)))</f>
        <v/>
      </c>
      <c r="AD166" s="63">
        <f>IF($T166="","",IF(AND(ISNUMBER($F166),$F166&lt;=IF($Q166=MesCiclo,InicioCiclo,$Q166+MOD(2-WEEKDAY($Q166),7))+27),1,IF(N($U166)&gt;0,AVERAGEIFS($Z$5:$Z$1000,$S$5:$S$1000,ROW(),$T$5:$T$1000,"Sub"),$Z166)))</f>
        <v/>
      </c>
      <c r="AE166" s="63">
        <f>IF($T166&lt;&gt;"Macro","",IF(COUNTIFS($Q$5:$Q$1000,$Q166,$T$5:$T$1000,"Macro",$G$5:$G$1000,"&gt;0")=0,1/COUNTIFS($Q$5:$Q$1000,$Q166,$T$5:$T$1000,"Macro"),IF(AND(ISNUMBER($G166),N($G166)&gt;0),$G166,SUMIFS($G$5:$G$1000,$Q$5:$Q$1000,$Q166,$T$5:$T$1000,"Macro")/COUNTIFS($Q$5:$Q$1000,$Q166,$T$5:$T$1000,"Macro",$G$5:$G$1000,"&gt;0"))/(COUNTIFS($Q$5:$Q$1000,$Q166,$T$5:$T$1000,"Macro")*SUMIFS($G$5:$G$1000,$Q$5:$Q$1000,$Q166,$T$5:$T$1000,"Macro")/COUNTIFS($Q$5:$Q$1000,$Q166,$T$5:$T$1000,"Macro",$G$5:$G$1000,"&gt;0"))))</f>
        <v/>
      </c>
    </row>
    <row r="167">
      <c r="A167" s="55">
        <f>IF(NOT((COUNTA($B167:$K167)+COUNTA($O167))&gt;0),"",IF($T167="Macro",COUNTIFS($T$5:$T167,"Macro",$Q$5:$Q167,$Q167),IF(N($S167)=0,"?",COUNTIFS(INDEX($T$5:$T$1000,1):INDEX($T$5:$T$1000,$S167-4),"Macro",INDEX($Q$5:$Q$1000,1):INDEX($Q$5:$Q$1000,$S167-4),INDEX($Q$5:$Q$1000,$S167-4))&amp;"."&amp;COUNTIFS($S$5:$S167,$S167,$T$5:$T167,"Sub"))))</f>
        <v/>
      </c>
      <c r="B167" s="56" t="n"/>
      <c r="C167" s="57" t="n"/>
      <c r="D167" s="58" t="n"/>
      <c r="E167" s="58" t="n"/>
      <c r="F167" s="58" t="n"/>
      <c r="G167" s="59" t="n"/>
      <c r="H167" s="59" t="n"/>
      <c r="I167" s="59" t="n"/>
      <c r="J167" s="59" t="n"/>
      <c r="K167" s="59" t="n"/>
      <c r="L167" s="60">
        <f>IF(NOT((COUNTA($B167:$K167)+COUNTA($O167))&gt;0),"",IF(ISNUMBER($F167),1,IF(N($U167)&gt;0,AVERAGEIFS($V$5:$V$1000,$S$5:$S$1000,ROW(),$T$5:$T$1000,"Sub"),$V167)))</f>
        <v/>
      </c>
      <c r="M167" s="55">
        <f>IF($L167="","",IF($L167&gt;=1,"Completado",IF($L167&gt;0,"En curso","Pendiente")))</f>
        <v/>
      </c>
      <c r="N167" s="55">
        <f>IF(NOT((COUNTA($B167:$K167)+COUNTA($O167))&gt;0),"",IF(ISNUMBER($F167),IF(AND(ISNUMBER($E167),$F167&gt;$E167),"Cumplida con "&amp;($F167-$E167)&amp;IF($F167-$E167=1," día"," días")&amp;" de retraso","Cumplida"),IF(N($L167)&gt;=1,"Cumplida",IF(NOT(ISNUMBER($E167)),"Sin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plazo")))))))</f>
        <v/>
      </c>
      <c r="O167" s="57" t="n"/>
      <c r="P167" s="61">
        <f>IF(NOT((COUNTA($B167:$K167)+COUNTA($O167))&gt;0),"",IF((IF($C167="","Falta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",""))="","✔ OK","⚠ "&amp;LEFT(IF($C167="","Falta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",""),LEN(IF($C167="","Falta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",""))-3)))</f>
        <v/>
      </c>
      <c r="Q167" s="62">
        <f>IF(NOT((COUNTA($B167:$K167)+COUNTA($O167))&gt;0),"",IF(AND($T167="Sub",N($S167)&gt;0),IF(ISNUMBER(INDEX($D$5:$D$1000,$S167-4)),DATE(YEAR(INDEX($D$5:$D$1000,$S167-4)),MONTH(INDEX($D$5:$D$1000,$S167-4)),1),IF(ISNUMBER(INDEX($E$5:$E$1000,$S167-4)),DATE(YEAR(INDEX($E$5:$E$1000,$S167-4)),MONTH(INDEX($E$5:$E$1000,$S167-4)),1),MesCiclo)),IF(ISNUMBER($D167),DATE(YEAR($D167),MONTH($D167),1),IF(ISNUMBER($E167),DATE(YEAR($E167),MONTH($E167),1),MesCiclo))))</f>
        <v/>
      </c>
      <c r="R167" s="63">
        <f>IF(OR($Q167="",$Q167&lt;&gt;MesCiclo),"",COUNTIF($Q$5:$Q167,MesCiclo))</f>
        <v/>
      </c>
      <c r="S167" s="63">
        <f>IF($T167="","",IF($T167="Macro",ROW(),IFERROR(LOOKUP(2,1/($T$5:$T167="Macro"),ROW($T$5:$T167)),0)))</f>
        <v/>
      </c>
      <c r="T167" s="63">
        <f>IF(NOT((COUNTA($B167:$K167)+COUNTA($O167))&gt;0),"",IF($B167="Subactividad","Sub","Macro"))</f>
        <v/>
      </c>
      <c r="U167" s="63">
        <f>IF($T167="Macro",COUNTIFS($S$5:$S$1000,ROW(),$T$5:$T$1000,"Sub"),"")</f>
        <v/>
      </c>
      <c r="V167" s="63">
        <f>IF($T167="","",IF(ISNUMBER($F167),1,IFERROR(LOOKUP(2,1/($H167:$K167&lt;&gt;""),$H167:$K167),0)))</f>
        <v/>
      </c>
      <c r="W167" s="63">
        <f>IF($T167="","",IF(AND(ISNUMBER($F167),$F167&lt;=IF($Q167=MesCiclo,InicioCiclo,$Q167+MOD(2-WEEKDAY($Q167),7))+6),1,IF(ISNUMBER($H167),$H167,0)))</f>
        <v/>
      </c>
      <c r="X167" s="63">
        <f>IF($T167="","",IF(AND(ISNUMBER($F167),$F167&lt;=IF($Q167=MesCiclo,InicioCiclo,$Q167+MOD(2-WEEKDAY($Q167),7))+13),1,IF(ISNUMBER($I167),$I167,$W167)))</f>
        <v/>
      </c>
      <c r="Y167" s="63">
        <f>IF($T167="","",IF(AND(ISNUMBER($F167),$F167&lt;=IF($Q167=MesCiclo,InicioCiclo,$Q167+MOD(2-WEEKDAY($Q167),7))+20),1,IF(ISNUMBER($J167),$J167,$X167)))</f>
        <v/>
      </c>
      <c r="Z167" s="63">
        <f>IF($T167="","",IF(AND(ISNUMBER($F167),$F167&lt;=IF($Q167=MesCiclo,InicioCiclo,$Q167+MOD(2-WEEKDAY($Q167),7))+27),1,IF(ISNUMBER($K167),$K167,$Y167)))</f>
        <v/>
      </c>
      <c r="AA167" s="63">
        <f>IF($T167="","",IF(AND(ISNUMBER($F167),$F167&lt;=IF($Q167=MesCiclo,InicioCiclo,$Q167+MOD(2-WEEKDAY($Q167),7))+6),1,IF(N($U167)&gt;0,AVERAGEIFS($W$5:$W$1000,$S$5:$S$1000,ROW(),$T$5:$T$1000,"Sub"),$W167)))</f>
        <v/>
      </c>
      <c r="AB167" s="63">
        <f>IF($T167="","",IF(AND(ISNUMBER($F167),$F167&lt;=IF($Q167=MesCiclo,InicioCiclo,$Q167+MOD(2-WEEKDAY($Q167),7))+13),1,IF(N($U167)&gt;0,AVERAGEIFS($X$5:$X$1000,$S$5:$S$1000,ROW(),$T$5:$T$1000,"Sub"),$X167)))</f>
        <v/>
      </c>
      <c r="AC167" s="63">
        <f>IF($T167="","",IF(AND(ISNUMBER($F167),$F167&lt;=IF($Q167=MesCiclo,InicioCiclo,$Q167+MOD(2-WEEKDAY($Q167),7))+20),1,IF(N($U167)&gt;0,AVERAGEIFS($Y$5:$Y$1000,$S$5:$S$1000,ROW(),$T$5:$T$1000,"Sub"),$Y167)))</f>
        <v/>
      </c>
      <c r="AD167" s="63">
        <f>IF($T167="","",IF(AND(ISNUMBER($F167),$F167&lt;=IF($Q167=MesCiclo,InicioCiclo,$Q167+MOD(2-WEEKDAY($Q167),7))+27),1,IF(N($U167)&gt;0,AVERAGEIFS($Z$5:$Z$1000,$S$5:$S$1000,ROW(),$T$5:$T$1000,"Sub"),$Z167)))</f>
        <v/>
      </c>
      <c r="AE167" s="63">
        <f>IF($T167&lt;&gt;"Macro","",IF(COUNTIFS($Q$5:$Q$1000,$Q167,$T$5:$T$1000,"Macro",$G$5:$G$1000,"&gt;0")=0,1/COUNTIFS($Q$5:$Q$1000,$Q167,$T$5:$T$1000,"Macro"),IF(AND(ISNUMBER($G167),N($G167)&gt;0),$G167,SUMIFS($G$5:$G$1000,$Q$5:$Q$1000,$Q167,$T$5:$T$1000,"Macro")/COUNTIFS($Q$5:$Q$1000,$Q167,$T$5:$T$1000,"Macro",$G$5:$G$1000,"&gt;0"))/(COUNTIFS($Q$5:$Q$1000,$Q167,$T$5:$T$1000,"Macro")*SUMIFS($G$5:$G$1000,$Q$5:$Q$1000,$Q167,$T$5:$T$1000,"Macro")/COUNTIFS($Q$5:$Q$1000,$Q167,$T$5:$T$1000,"Macro",$G$5:$G$1000,"&gt;0"))))</f>
        <v/>
      </c>
    </row>
    <row r="168">
      <c r="A168" s="55">
        <f>IF(NOT((COUNTA($B168:$K168)+COUNTA($O168))&gt;0),"",IF($T168="Macro",COUNTIFS($T$5:$T168,"Macro",$Q$5:$Q168,$Q168),IF(N($S168)=0,"?",COUNTIFS(INDEX($T$5:$T$1000,1):INDEX($T$5:$T$1000,$S168-4),"Macro",INDEX($Q$5:$Q$1000,1):INDEX($Q$5:$Q$1000,$S168-4),INDEX($Q$5:$Q$1000,$S168-4))&amp;"."&amp;COUNTIFS($S$5:$S168,$S168,$T$5:$T168,"Sub"))))</f>
        <v/>
      </c>
      <c r="B168" s="56" t="n"/>
      <c r="C168" s="57" t="n"/>
      <c r="D168" s="58" t="n"/>
      <c r="E168" s="58" t="n"/>
      <c r="F168" s="58" t="n"/>
      <c r="G168" s="59" t="n"/>
      <c r="H168" s="59" t="n"/>
      <c r="I168" s="59" t="n"/>
      <c r="J168" s="59" t="n"/>
      <c r="K168" s="59" t="n"/>
      <c r="L168" s="60">
        <f>IF(NOT((COUNTA($B168:$K168)+COUNTA($O168))&gt;0),"",IF(ISNUMBER($F168),1,IF(N($U168)&gt;0,AVERAGEIFS($V$5:$V$1000,$S$5:$S$1000,ROW(),$T$5:$T$1000,"Sub"),$V168)))</f>
        <v/>
      </c>
      <c r="M168" s="55">
        <f>IF($L168="","",IF($L168&gt;=1,"Completado",IF($L168&gt;0,"En curso","Pendiente")))</f>
        <v/>
      </c>
      <c r="N168" s="55">
        <f>IF(NOT((COUNTA($B168:$K168)+COUNTA($O168))&gt;0),"",IF(ISNUMBER($F168),IF(AND(ISNUMBER($E168),$F168&gt;$E168),"Cumplida con "&amp;($F168-$E168)&amp;IF($F168-$E168=1," día"," días")&amp;" de retraso","Cumplida"),IF(N($L168)&gt;=1,"Cumplida",IF(NOT(ISNUMBER($E168)),"Sin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plazo")))))))</f>
        <v/>
      </c>
      <c r="O168" s="57" t="n"/>
      <c r="P168" s="61">
        <f>IF(NOT((COUNTA($B168:$K168)+COUNTA($O168))&gt;0),"",IF((IF($C168="","Falta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",""))="","✔ OK","⚠ "&amp;LEFT(IF($C168="","Falta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",""),LEN(IF($C168="","Falta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",""))-3)))</f>
        <v/>
      </c>
      <c r="Q168" s="62">
        <f>IF(NOT((COUNTA($B168:$K168)+COUNTA($O168))&gt;0),"",IF(AND($T168="Sub",N($S168)&gt;0),IF(ISNUMBER(INDEX($D$5:$D$1000,$S168-4)),DATE(YEAR(INDEX($D$5:$D$1000,$S168-4)),MONTH(INDEX($D$5:$D$1000,$S168-4)),1),IF(ISNUMBER(INDEX($E$5:$E$1000,$S168-4)),DATE(YEAR(INDEX($E$5:$E$1000,$S168-4)),MONTH(INDEX($E$5:$E$1000,$S168-4)),1),MesCiclo)),IF(ISNUMBER($D168),DATE(YEAR($D168),MONTH($D168),1),IF(ISNUMBER($E168),DATE(YEAR($E168),MONTH($E168),1),MesCiclo))))</f>
        <v/>
      </c>
      <c r="R168" s="63">
        <f>IF(OR($Q168="",$Q168&lt;&gt;MesCiclo),"",COUNTIF($Q$5:$Q168,MesCiclo))</f>
        <v/>
      </c>
      <c r="S168" s="63">
        <f>IF($T168="","",IF($T168="Macro",ROW(),IFERROR(LOOKUP(2,1/($T$5:$T168="Macro"),ROW($T$5:$T168)),0)))</f>
        <v/>
      </c>
      <c r="T168" s="63">
        <f>IF(NOT((COUNTA($B168:$K168)+COUNTA($O168))&gt;0),"",IF($B168="Subactividad","Sub","Macro"))</f>
        <v/>
      </c>
      <c r="U168" s="63">
        <f>IF($T168="Macro",COUNTIFS($S$5:$S$1000,ROW(),$T$5:$T$1000,"Sub"),"")</f>
        <v/>
      </c>
      <c r="V168" s="63">
        <f>IF($T168="","",IF(ISNUMBER($F168),1,IFERROR(LOOKUP(2,1/($H168:$K168&lt;&gt;""),$H168:$K168),0)))</f>
        <v/>
      </c>
      <c r="W168" s="63">
        <f>IF($T168="","",IF(AND(ISNUMBER($F168),$F168&lt;=IF($Q168=MesCiclo,InicioCiclo,$Q168+MOD(2-WEEKDAY($Q168),7))+6),1,IF(ISNUMBER($H168),$H168,0)))</f>
        <v/>
      </c>
      <c r="X168" s="63">
        <f>IF($T168="","",IF(AND(ISNUMBER($F168),$F168&lt;=IF($Q168=MesCiclo,InicioCiclo,$Q168+MOD(2-WEEKDAY($Q168),7))+13),1,IF(ISNUMBER($I168),$I168,$W168)))</f>
        <v/>
      </c>
      <c r="Y168" s="63">
        <f>IF($T168="","",IF(AND(ISNUMBER($F168),$F168&lt;=IF($Q168=MesCiclo,InicioCiclo,$Q168+MOD(2-WEEKDAY($Q168),7))+20),1,IF(ISNUMBER($J168),$J168,$X168)))</f>
        <v/>
      </c>
      <c r="Z168" s="63">
        <f>IF($T168="","",IF(AND(ISNUMBER($F168),$F168&lt;=IF($Q168=MesCiclo,InicioCiclo,$Q168+MOD(2-WEEKDAY($Q168),7))+27),1,IF(ISNUMBER($K168),$K168,$Y168)))</f>
        <v/>
      </c>
      <c r="AA168" s="63">
        <f>IF($T168="","",IF(AND(ISNUMBER($F168),$F168&lt;=IF($Q168=MesCiclo,InicioCiclo,$Q168+MOD(2-WEEKDAY($Q168),7))+6),1,IF(N($U168)&gt;0,AVERAGEIFS($W$5:$W$1000,$S$5:$S$1000,ROW(),$T$5:$T$1000,"Sub"),$W168)))</f>
        <v/>
      </c>
      <c r="AB168" s="63">
        <f>IF($T168="","",IF(AND(ISNUMBER($F168),$F168&lt;=IF($Q168=MesCiclo,InicioCiclo,$Q168+MOD(2-WEEKDAY($Q168),7))+13),1,IF(N($U168)&gt;0,AVERAGEIFS($X$5:$X$1000,$S$5:$S$1000,ROW(),$T$5:$T$1000,"Sub"),$X168)))</f>
        <v/>
      </c>
      <c r="AC168" s="63">
        <f>IF($T168="","",IF(AND(ISNUMBER($F168),$F168&lt;=IF($Q168=MesCiclo,InicioCiclo,$Q168+MOD(2-WEEKDAY($Q168),7))+20),1,IF(N($U168)&gt;0,AVERAGEIFS($Y$5:$Y$1000,$S$5:$S$1000,ROW(),$T$5:$T$1000,"Sub"),$Y168)))</f>
        <v/>
      </c>
      <c r="AD168" s="63">
        <f>IF($T168="","",IF(AND(ISNUMBER($F168),$F168&lt;=IF($Q168=MesCiclo,InicioCiclo,$Q168+MOD(2-WEEKDAY($Q168),7))+27),1,IF(N($U168)&gt;0,AVERAGEIFS($Z$5:$Z$1000,$S$5:$S$1000,ROW(),$T$5:$T$1000,"Sub"),$Z168)))</f>
        <v/>
      </c>
      <c r="AE168" s="63">
        <f>IF($T168&lt;&gt;"Macro","",IF(COUNTIFS($Q$5:$Q$1000,$Q168,$T$5:$T$1000,"Macro",$G$5:$G$1000,"&gt;0")=0,1/COUNTIFS($Q$5:$Q$1000,$Q168,$T$5:$T$1000,"Macro"),IF(AND(ISNUMBER($G168),N($G168)&gt;0),$G168,SUMIFS($G$5:$G$1000,$Q$5:$Q$1000,$Q168,$T$5:$T$1000,"Macro")/COUNTIFS($Q$5:$Q$1000,$Q168,$T$5:$T$1000,"Macro",$G$5:$G$1000,"&gt;0"))/(COUNTIFS($Q$5:$Q$1000,$Q168,$T$5:$T$1000,"Macro")*SUMIFS($G$5:$G$1000,$Q$5:$Q$1000,$Q168,$T$5:$T$1000,"Macro")/COUNTIFS($Q$5:$Q$1000,$Q168,$T$5:$T$1000,"Macro",$G$5:$G$1000,"&gt;0"))))</f>
        <v/>
      </c>
    </row>
    <row r="169">
      <c r="A169" s="55">
        <f>IF(NOT((COUNTA($B169:$K169)+COUNTA($O169))&gt;0),"",IF($T169="Macro",COUNTIFS($T$5:$T169,"Macro",$Q$5:$Q169,$Q169),IF(N($S169)=0,"?",COUNTIFS(INDEX($T$5:$T$1000,1):INDEX($T$5:$T$1000,$S169-4),"Macro",INDEX($Q$5:$Q$1000,1):INDEX($Q$5:$Q$1000,$S169-4),INDEX($Q$5:$Q$1000,$S169-4))&amp;"."&amp;COUNTIFS($S$5:$S169,$S169,$T$5:$T169,"Sub"))))</f>
        <v/>
      </c>
      <c r="B169" s="56" t="n"/>
      <c r="C169" s="57" t="n"/>
      <c r="D169" s="58" t="n"/>
      <c r="E169" s="58" t="n"/>
      <c r="F169" s="58" t="n"/>
      <c r="G169" s="59" t="n"/>
      <c r="H169" s="59" t="n"/>
      <c r="I169" s="59" t="n"/>
      <c r="J169" s="59" t="n"/>
      <c r="K169" s="59" t="n"/>
      <c r="L169" s="60">
        <f>IF(NOT((COUNTA($B169:$K169)+COUNTA($O169))&gt;0),"",IF(ISNUMBER($F169),1,IF(N($U169)&gt;0,AVERAGEIFS($V$5:$V$1000,$S$5:$S$1000,ROW(),$T$5:$T$1000,"Sub"),$V169)))</f>
        <v/>
      </c>
      <c r="M169" s="55">
        <f>IF($L169="","",IF($L169&gt;=1,"Completado",IF($L169&gt;0,"En curso","Pendiente")))</f>
        <v/>
      </c>
      <c r="N169" s="55">
        <f>IF(NOT((COUNTA($B169:$K169)+COUNTA($O169))&gt;0),"",IF(ISNUMBER($F169),IF(AND(ISNUMBER($E169),$F169&gt;$E169),"Cumplida con "&amp;($F169-$E169)&amp;IF($F169-$E169=1," día"," días")&amp;" de retraso","Cumplida"),IF(N($L169)&gt;=1,"Cumplida",IF(NOT(ISNUMBER($E169)),"Sin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plazo")))))))</f>
        <v/>
      </c>
      <c r="O169" s="57" t="n"/>
      <c r="P169" s="61">
        <f>IF(NOT((COUNTA($B169:$K169)+COUNTA($O169))&gt;0),"",IF((IF($C169="","Falta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",""))="","✔ OK","⚠ "&amp;LEFT(IF($C169="","Falta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",""),LEN(IF($C169="","Falta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",""))-3)))</f>
        <v/>
      </c>
      <c r="Q169" s="62">
        <f>IF(NOT((COUNTA($B169:$K169)+COUNTA($O169))&gt;0),"",IF(AND($T169="Sub",N($S169)&gt;0),IF(ISNUMBER(INDEX($D$5:$D$1000,$S169-4)),DATE(YEAR(INDEX($D$5:$D$1000,$S169-4)),MONTH(INDEX($D$5:$D$1000,$S169-4)),1),IF(ISNUMBER(INDEX($E$5:$E$1000,$S169-4)),DATE(YEAR(INDEX($E$5:$E$1000,$S169-4)),MONTH(INDEX($E$5:$E$1000,$S169-4)),1),MesCiclo)),IF(ISNUMBER($D169),DATE(YEAR($D169),MONTH($D169),1),IF(ISNUMBER($E169),DATE(YEAR($E169),MONTH($E169),1),MesCiclo))))</f>
        <v/>
      </c>
      <c r="R169" s="63">
        <f>IF(OR($Q169="",$Q169&lt;&gt;MesCiclo),"",COUNTIF($Q$5:$Q169,MesCiclo))</f>
        <v/>
      </c>
      <c r="S169" s="63">
        <f>IF($T169="","",IF($T169="Macro",ROW(),IFERROR(LOOKUP(2,1/($T$5:$T169="Macro"),ROW($T$5:$T169)),0)))</f>
        <v/>
      </c>
      <c r="T169" s="63">
        <f>IF(NOT((COUNTA($B169:$K169)+COUNTA($O169))&gt;0),"",IF($B169="Subactividad","Sub","Macro"))</f>
        <v/>
      </c>
      <c r="U169" s="63">
        <f>IF($T169="Macro",COUNTIFS($S$5:$S$1000,ROW(),$T$5:$T$1000,"Sub"),"")</f>
        <v/>
      </c>
      <c r="V169" s="63">
        <f>IF($T169="","",IF(ISNUMBER($F169),1,IFERROR(LOOKUP(2,1/($H169:$K169&lt;&gt;""),$H169:$K169),0)))</f>
        <v/>
      </c>
      <c r="W169" s="63">
        <f>IF($T169="","",IF(AND(ISNUMBER($F169),$F169&lt;=IF($Q169=MesCiclo,InicioCiclo,$Q169+MOD(2-WEEKDAY($Q169),7))+6),1,IF(ISNUMBER($H169),$H169,0)))</f>
        <v/>
      </c>
      <c r="X169" s="63">
        <f>IF($T169="","",IF(AND(ISNUMBER($F169),$F169&lt;=IF($Q169=MesCiclo,InicioCiclo,$Q169+MOD(2-WEEKDAY($Q169),7))+13),1,IF(ISNUMBER($I169),$I169,$W169)))</f>
        <v/>
      </c>
      <c r="Y169" s="63">
        <f>IF($T169="","",IF(AND(ISNUMBER($F169),$F169&lt;=IF($Q169=MesCiclo,InicioCiclo,$Q169+MOD(2-WEEKDAY($Q169),7))+20),1,IF(ISNUMBER($J169),$J169,$X169)))</f>
        <v/>
      </c>
      <c r="Z169" s="63">
        <f>IF($T169="","",IF(AND(ISNUMBER($F169),$F169&lt;=IF($Q169=MesCiclo,InicioCiclo,$Q169+MOD(2-WEEKDAY($Q169),7))+27),1,IF(ISNUMBER($K169),$K169,$Y169)))</f>
        <v/>
      </c>
      <c r="AA169" s="63">
        <f>IF($T169="","",IF(AND(ISNUMBER($F169),$F169&lt;=IF($Q169=MesCiclo,InicioCiclo,$Q169+MOD(2-WEEKDAY($Q169),7))+6),1,IF(N($U169)&gt;0,AVERAGEIFS($W$5:$W$1000,$S$5:$S$1000,ROW(),$T$5:$T$1000,"Sub"),$W169)))</f>
        <v/>
      </c>
      <c r="AB169" s="63">
        <f>IF($T169="","",IF(AND(ISNUMBER($F169),$F169&lt;=IF($Q169=MesCiclo,InicioCiclo,$Q169+MOD(2-WEEKDAY($Q169),7))+13),1,IF(N($U169)&gt;0,AVERAGEIFS($X$5:$X$1000,$S$5:$S$1000,ROW(),$T$5:$T$1000,"Sub"),$X169)))</f>
        <v/>
      </c>
      <c r="AC169" s="63">
        <f>IF($T169="","",IF(AND(ISNUMBER($F169),$F169&lt;=IF($Q169=MesCiclo,InicioCiclo,$Q169+MOD(2-WEEKDAY($Q169),7))+20),1,IF(N($U169)&gt;0,AVERAGEIFS($Y$5:$Y$1000,$S$5:$S$1000,ROW(),$T$5:$T$1000,"Sub"),$Y169)))</f>
        <v/>
      </c>
      <c r="AD169" s="63">
        <f>IF($T169="","",IF(AND(ISNUMBER($F169),$F169&lt;=IF($Q169=MesCiclo,InicioCiclo,$Q169+MOD(2-WEEKDAY($Q169),7))+27),1,IF(N($U169)&gt;0,AVERAGEIFS($Z$5:$Z$1000,$S$5:$S$1000,ROW(),$T$5:$T$1000,"Sub"),$Z169)))</f>
        <v/>
      </c>
      <c r="AE169" s="63">
        <f>IF($T169&lt;&gt;"Macro","",IF(COUNTIFS($Q$5:$Q$1000,$Q169,$T$5:$T$1000,"Macro",$G$5:$G$1000,"&gt;0")=0,1/COUNTIFS($Q$5:$Q$1000,$Q169,$T$5:$T$1000,"Macro"),IF(AND(ISNUMBER($G169),N($G169)&gt;0),$G169,SUMIFS($G$5:$G$1000,$Q$5:$Q$1000,$Q169,$T$5:$T$1000,"Macro")/COUNTIFS($Q$5:$Q$1000,$Q169,$T$5:$T$1000,"Macro",$G$5:$G$1000,"&gt;0"))/(COUNTIFS($Q$5:$Q$1000,$Q169,$T$5:$T$1000,"Macro")*SUMIFS($G$5:$G$1000,$Q$5:$Q$1000,$Q169,$T$5:$T$1000,"Macro")/COUNTIFS($Q$5:$Q$1000,$Q169,$T$5:$T$1000,"Macro",$G$5:$G$1000,"&gt;0"))))</f>
        <v/>
      </c>
    </row>
    <row r="170">
      <c r="A170" s="55">
        <f>IF(NOT((COUNTA($B170:$K170)+COUNTA($O170))&gt;0),"",IF($T170="Macro",COUNTIFS($T$5:$T170,"Macro",$Q$5:$Q170,$Q170),IF(N($S170)=0,"?",COUNTIFS(INDEX($T$5:$T$1000,1):INDEX($T$5:$T$1000,$S170-4),"Macro",INDEX($Q$5:$Q$1000,1):INDEX($Q$5:$Q$1000,$S170-4),INDEX($Q$5:$Q$1000,$S170-4))&amp;"."&amp;COUNTIFS($S$5:$S170,$S170,$T$5:$T170,"Sub"))))</f>
        <v/>
      </c>
      <c r="B170" s="56" t="n"/>
      <c r="C170" s="57" t="n"/>
      <c r="D170" s="58" t="n"/>
      <c r="E170" s="58" t="n"/>
      <c r="F170" s="58" t="n"/>
      <c r="G170" s="59" t="n"/>
      <c r="H170" s="59" t="n"/>
      <c r="I170" s="59" t="n"/>
      <c r="J170" s="59" t="n"/>
      <c r="K170" s="59" t="n"/>
      <c r="L170" s="60">
        <f>IF(NOT((COUNTA($B170:$K170)+COUNTA($O170))&gt;0),"",IF(ISNUMBER($F170),1,IF(N($U170)&gt;0,AVERAGEIFS($V$5:$V$1000,$S$5:$S$1000,ROW(),$T$5:$T$1000,"Sub"),$V170)))</f>
        <v/>
      </c>
      <c r="M170" s="55">
        <f>IF($L170="","",IF($L170&gt;=1,"Completado",IF($L170&gt;0,"En curso","Pendiente")))</f>
        <v/>
      </c>
      <c r="N170" s="55">
        <f>IF(NOT((COUNTA($B170:$K170)+COUNTA($O170))&gt;0),"",IF(ISNUMBER($F170),IF(AND(ISNUMBER($E170),$F170&gt;$E170),"Cumplida con "&amp;($F170-$E170)&amp;IF($F170-$E170=1," día"," días")&amp;" de retraso","Cumplida"),IF(N($L170)&gt;=1,"Cumplida",IF(NOT(ISNUMBER($E170)),"Sin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plazo")))))))</f>
        <v/>
      </c>
      <c r="O170" s="57" t="n"/>
      <c r="P170" s="61">
        <f>IF(NOT((COUNTA($B170:$K170)+COUNTA($O170))&gt;0),"",IF((IF($C170="","Falta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",""))="","✔ OK","⚠ "&amp;LEFT(IF($C170="","Falta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",""),LEN(IF($C170="","Falta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",""))-3)))</f>
        <v/>
      </c>
      <c r="Q170" s="62">
        <f>IF(NOT((COUNTA($B170:$K170)+COUNTA($O170))&gt;0),"",IF(AND($T170="Sub",N($S170)&gt;0),IF(ISNUMBER(INDEX($D$5:$D$1000,$S170-4)),DATE(YEAR(INDEX($D$5:$D$1000,$S170-4)),MONTH(INDEX($D$5:$D$1000,$S170-4)),1),IF(ISNUMBER(INDEX($E$5:$E$1000,$S170-4)),DATE(YEAR(INDEX($E$5:$E$1000,$S170-4)),MONTH(INDEX($E$5:$E$1000,$S170-4)),1),MesCiclo)),IF(ISNUMBER($D170),DATE(YEAR($D170),MONTH($D170),1),IF(ISNUMBER($E170),DATE(YEAR($E170),MONTH($E170),1),MesCiclo))))</f>
        <v/>
      </c>
      <c r="R170" s="63">
        <f>IF(OR($Q170="",$Q170&lt;&gt;MesCiclo),"",COUNTIF($Q$5:$Q170,MesCiclo))</f>
        <v/>
      </c>
      <c r="S170" s="63">
        <f>IF($T170="","",IF($T170="Macro",ROW(),IFERROR(LOOKUP(2,1/($T$5:$T170="Macro"),ROW($T$5:$T170)),0)))</f>
        <v/>
      </c>
      <c r="T170" s="63">
        <f>IF(NOT((COUNTA($B170:$K170)+COUNTA($O170))&gt;0),"",IF($B170="Subactividad","Sub","Macro"))</f>
        <v/>
      </c>
      <c r="U170" s="63">
        <f>IF($T170="Macro",COUNTIFS($S$5:$S$1000,ROW(),$T$5:$T$1000,"Sub"),"")</f>
        <v/>
      </c>
      <c r="V170" s="63">
        <f>IF($T170="","",IF(ISNUMBER($F170),1,IFERROR(LOOKUP(2,1/($H170:$K170&lt;&gt;""),$H170:$K170),0)))</f>
        <v/>
      </c>
      <c r="W170" s="63">
        <f>IF($T170="","",IF(AND(ISNUMBER($F170),$F170&lt;=IF($Q170=MesCiclo,InicioCiclo,$Q170+MOD(2-WEEKDAY($Q170),7))+6),1,IF(ISNUMBER($H170),$H170,0)))</f>
        <v/>
      </c>
      <c r="X170" s="63">
        <f>IF($T170="","",IF(AND(ISNUMBER($F170),$F170&lt;=IF($Q170=MesCiclo,InicioCiclo,$Q170+MOD(2-WEEKDAY($Q170),7))+13),1,IF(ISNUMBER($I170),$I170,$W170)))</f>
        <v/>
      </c>
      <c r="Y170" s="63">
        <f>IF($T170="","",IF(AND(ISNUMBER($F170),$F170&lt;=IF($Q170=MesCiclo,InicioCiclo,$Q170+MOD(2-WEEKDAY($Q170),7))+20),1,IF(ISNUMBER($J170),$J170,$X170)))</f>
        <v/>
      </c>
      <c r="Z170" s="63">
        <f>IF($T170="","",IF(AND(ISNUMBER($F170),$F170&lt;=IF($Q170=MesCiclo,InicioCiclo,$Q170+MOD(2-WEEKDAY($Q170),7))+27),1,IF(ISNUMBER($K170),$K170,$Y170)))</f>
        <v/>
      </c>
      <c r="AA170" s="63">
        <f>IF($T170="","",IF(AND(ISNUMBER($F170),$F170&lt;=IF($Q170=MesCiclo,InicioCiclo,$Q170+MOD(2-WEEKDAY($Q170),7))+6),1,IF(N($U170)&gt;0,AVERAGEIFS($W$5:$W$1000,$S$5:$S$1000,ROW(),$T$5:$T$1000,"Sub"),$W170)))</f>
        <v/>
      </c>
      <c r="AB170" s="63">
        <f>IF($T170="","",IF(AND(ISNUMBER($F170),$F170&lt;=IF($Q170=MesCiclo,InicioCiclo,$Q170+MOD(2-WEEKDAY($Q170),7))+13),1,IF(N($U170)&gt;0,AVERAGEIFS($X$5:$X$1000,$S$5:$S$1000,ROW(),$T$5:$T$1000,"Sub"),$X170)))</f>
        <v/>
      </c>
      <c r="AC170" s="63">
        <f>IF($T170="","",IF(AND(ISNUMBER($F170),$F170&lt;=IF($Q170=MesCiclo,InicioCiclo,$Q170+MOD(2-WEEKDAY($Q170),7))+20),1,IF(N($U170)&gt;0,AVERAGEIFS($Y$5:$Y$1000,$S$5:$S$1000,ROW(),$T$5:$T$1000,"Sub"),$Y170)))</f>
        <v/>
      </c>
      <c r="AD170" s="63">
        <f>IF($T170="","",IF(AND(ISNUMBER($F170),$F170&lt;=IF($Q170=MesCiclo,InicioCiclo,$Q170+MOD(2-WEEKDAY($Q170),7))+27),1,IF(N($U170)&gt;0,AVERAGEIFS($Z$5:$Z$1000,$S$5:$S$1000,ROW(),$T$5:$T$1000,"Sub"),$Z170)))</f>
        <v/>
      </c>
      <c r="AE170" s="63">
        <f>IF($T170&lt;&gt;"Macro","",IF(COUNTIFS($Q$5:$Q$1000,$Q170,$T$5:$T$1000,"Macro",$G$5:$G$1000,"&gt;0")=0,1/COUNTIFS($Q$5:$Q$1000,$Q170,$T$5:$T$1000,"Macro"),IF(AND(ISNUMBER($G170),N($G170)&gt;0),$G170,SUMIFS($G$5:$G$1000,$Q$5:$Q$1000,$Q170,$T$5:$T$1000,"Macro")/COUNTIFS($Q$5:$Q$1000,$Q170,$T$5:$T$1000,"Macro",$G$5:$G$1000,"&gt;0"))/(COUNTIFS($Q$5:$Q$1000,$Q170,$T$5:$T$1000,"Macro")*SUMIFS($G$5:$G$1000,$Q$5:$Q$1000,$Q170,$T$5:$T$1000,"Macro")/COUNTIFS($Q$5:$Q$1000,$Q170,$T$5:$T$1000,"Macro",$G$5:$G$1000,"&gt;0"))))</f>
        <v/>
      </c>
    </row>
    <row r="171">
      <c r="A171" s="55">
        <f>IF(NOT((COUNTA($B171:$K171)+COUNTA($O171))&gt;0),"",IF($T171="Macro",COUNTIFS($T$5:$T171,"Macro",$Q$5:$Q171,$Q171),IF(N($S171)=0,"?",COUNTIFS(INDEX($T$5:$T$1000,1):INDEX($T$5:$T$1000,$S171-4),"Macro",INDEX($Q$5:$Q$1000,1):INDEX($Q$5:$Q$1000,$S171-4),INDEX($Q$5:$Q$1000,$S171-4))&amp;"."&amp;COUNTIFS($S$5:$S171,$S171,$T$5:$T171,"Sub"))))</f>
        <v/>
      </c>
      <c r="B171" s="56" t="n"/>
      <c r="C171" s="57" t="n"/>
      <c r="D171" s="58" t="n"/>
      <c r="E171" s="58" t="n"/>
      <c r="F171" s="58" t="n"/>
      <c r="G171" s="59" t="n"/>
      <c r="H171" s="59" t="n"/>
      <c r="I171" s="59" t="n"/>
      <c r="J171" s="59" t="n"/>
      <c r="K171" s="59" t="n"/>
      <c r="L171" s="60">
        <f>IF(NOT((COUNTA($B171:$K171)+COUNTA($O171))&gt;0),"",IF(ISNUMBER($F171),1,IF(N($U171)&gt;0,AVERAGEIFS($V$5:$V$1000,$S$5:$S$1000,ROW(),$T$5:$T$1000,"Sub"),$V171)))</f>
        <v/>
      </c>
      <c r="M171" s="55">
        <f>IF($L171="","",IF($L171&gt;=1,"Completado",IF($L171&gt;0,"En curso","Pendiente")))</f>
        <v/>
      </c>
      <c r="N171" s="55">
        <f>IF(NOT((COUNTA($B171:$K171)+COUNTA($O171))&gt;0),"",IF(ISNUMBER($F171),IF(AND(ISNUMBER($E171),$F171&gt;$E171),"Cumplida con "&amp;($F171-$E171)&amp;IF($F171-$E171=1," día"," días")&amp;" de retraso","Cumplida"),IF(N($L171)&gt;=1,"Cumplida",IF(NOT(ISNUMBER($E171)),"Sin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plazo")))))))</f>
        <v/>
      </c>
      <c r="O171" s="57" t="n"/>
      <c r="P171" s="61">
        <f>IF(NOT((COUNTA($B171:$K171)+COUNTA($O171))&gt;0),"",IF((IF($C171="","Falta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",""))="","✔ OK","⚠ "&amp;LEFT(IF($C171="","Falta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",""),LEN(IF($C171="","Falta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",""))-3)))</f>
        <v/>
      </c>
      <c r="Q171" s="62">
        <f>IF(NOT((COUNTA($B171:$K171)+COUNTA($O171))&gt;0),"",IF(AND($T171="Sub",N($S171)&gt;0),IF(ISNUMBER(INDEX($D$5:$D$1000,$S171-4)),DATE(YEAR(INDEX($D$5:$D$1000,$S171-4)),MONTH(INDEX($D$5:$D$1000,$S171-4)),1),IF(ISNUMBER(INDEX($E$5:$E$1000,$S171-4)),DATE(YEAR(INDEX($E$5:$E$1000,$S171-4)),MONTH(INDEX($E$5:$E$1000,$S171-4)),1),MesCiclo)),IF(ISNUMBER($D171),DATE(YEAR($D171),MONTH($D171),1),IF(ISNUMBER($E171),DATE(YEAR($E171),MONTH($E171),1),MesCiclo))))</f>
        <v/>
      </c>
      <c r="R171" s="63">
        <f>IF(OR($Q171="",$Q171&lt;&gt;MesCiclo),"",COUNTIF($Q$5:$Q171,MesCiclo))</f>
        <v/>
      </c>
      <c r="S171" s="63">
        <f>IF($T171="","",IF($T171="Macro",ROW(),IFERROR(LOOKUP(2,1/($T$5:$T171="Macro"),ROW($T$5:$T171)),0)))</f>
        <v/>
      </c>
      <c r="T171" s="63">
        <f>IF(NOT((COUNTA($B171:$K171)+COUNTA($O171))&gt;0),"",IF($B171="Subactividad","Sub","Macro"))</f>
        <v/>
      </c>
      <c r="U171" s="63">
        <f>IF($T171="Macro",COUNTIFS($S$5:$S$1000,ROW(),$T$5:$T$1000,"Sub"),"")</f>
        <v/>
      </c>
      <c r="V171" s="63">
        <f>IF($T171="","",IF(ISNUMBER($F171),1,IFERROR(LOOKUP(2,1/($H171:$K171&lt;&gt;""),$H171:$K171),0)))</f>
        <v/>
      </c>
      <c r="W171" s="63">
        <f>IF($T171="","",IF(AND(ISNUMBER($F171),$F171&lt;=IF($Q171=MesCiclo,InicioCiclo,$Q171+MOD(2-WEEKDAY($Q171),7))+6),1,IF(ISNUMBER($H171),$H171,0)))</f>
        <v/>
      </c>
      <c r="X171" s="63">
        <f>IF($T171="","",IF(AND(ISNUMBER($F171),$F171&lt;=IF($Q171=MesCiclo,InicioCiclo,$Q171+MOD(2-WEEKDAY($Q171),7))+13),1,IF(ISNUMBER($I171),$I171,$W171)))</f>
        <v/>
      </c>
      <c r="Y171" s="63">
        <f>IF($T171="","",IF(AND(ISNUMBER($F171),$F171&lt;=IF($Q171=MesCiclo,InicioCiclo,$Q171+MOD(2-WEEKDAY($Q171),7))+20),1,IF(ISNUMBER($J171),$J171,$X171)))</f>
        <v/>
      </c>
      <c r="Z171" s="63">
        <f>IF($T171="","",IF(AND(ISNUMBER($F171),$F171&lt;=IF($Q171=MesCiclo,InicioCiclo,$Q171+MOD(2-WEEKDAY($Q171),7))+27),1,IF(ISNUMBER($K171),$K171,$Y171)))</f>
        <v/>
      </c>
      <c r="AA171" s="63">
        <f>IF($T171="","",IF(AND(ISNUMBER($F171),$F171&lt;=IF($Q171=MesCiclo,InicioCiclo,$Q171+MOD(2-WEEKDAY($Q171),7))+6),1,IF(N($U171)&gt;0,AVERAGEIFS($W$5:$W$1000,$S$5:$S$1000,ROW(),$T$5:$T$1000,"Sub"),$W171)))</f>
        <v/>
      </c>
      <c r="AB171" s="63">
        <f>IF($T171="","",IF(AND(ISNUMBER($F171),$F171&lt;=IF($Q171=MesCiclo,InicioCiclo,$Q171+MOD(2-WEEKDAY($Q171),7))+13),1,IF(N($U171)&gt;0,AVERAGEIFS($X$5:$X$1000,$S$5:$S$1000,ROW(),$T$5:$T$1000,"Sub"),$X171)))</f>
        <v/>
      </c>
      <c r="AC171" s="63">
        <f>IF($T171="","",IF(AND(ISNUMBER($F171),$F171&lt;=IF($Q171=MesCiclo,InicioCiclo,$Q171+MOD(2-WEEKDAY($Q171),7))+20),1,IF(N($U171)&gt;0,AVERAGEIFS($Y$5:$Y$1000,$S$5:$S$1000,ROW(),$T$5:$T$1000,"Sub"),$Y171)))</f>
        <v/>
      </c>
      <c r="AD171" s="63">
        <f>IF($T171="","",IF(AND(ISNUMBER($F171),$F171&lt;=IF($Q171=MesCiclo,InicioCiclo,$Q171+MOD(2-WEEKDAY($Q171),7))+27),1,IF(N($U171)&gt;0,AVERAGEIFS($Z$5:$Z$1000,$S$5:$S$1000,ROW(),$T$5:$T$1000,"Sub"),$Z171)))</f>
        <v/>
      </c>
      <c r="AE171" s="63">
        <f>IF($T171&lt;&gt;"Macro","",IF(COUNTIFS($Q$5:$Q$1000,$Q171,$T$5:$T$1000,"Macro",$G$5:$G$1000,"&gt;0")=0,1/COUNTIFS($Q$5:$Q$1000,$Q171,$T$5:$T$1000,"Macro"),IF(AND(ISNUMBER($G171),N($G171)&gt;0),$G171,SUMIFS($G$5:$G$1000,$Q$5:$Q$1000,$Q171,$T$5:$T$1000,"Macro")/COUNTIFS($Q$5:$Q$1000,$Q171,$T$5:$T$1000,"Macro",$G$5:$G$1000,"&gt;0"))/(COUNTIFS($Q$5:$Q$1000,$Q171,$T$5:$T$1000,"Macro")*SUMIFS($G$5:$G$1000,$Q$5:$Q$1000,$Q171,$T$5:$T$1000,"Macro")/COUNTIFS($Q$5:$Q$1000,$Q171,$T$5:$T$1000,"Macro",$G$5:$G$1000,"&gt;0"))))</f>
        <v/>
      </c>
    </row>
    <row r="172">
      <c r="A172" s="55">
        <f>IF(NOT((COUNTA($B172:$K172)+COUNTA($O172))&gt;0),"",IF($T172="Macro",COUNTIFS($T$5:$T172,"Macro",$Q$5:$Q172,$Q172),IF(N($S172)=0,"?",COUNTIFS(INDEX($T$5:$T$1000,1):INDEX($T$5:$T$1000,$S172-4),"Macro",INDEX($Q$5:$Q$1000,1):INDEX($Q$5:$Q$1000,$S172-4),INDEX($Q$5:$Q$1000,$S172-4))&amp;"."&amp;COUNTIFS($S$5:$S172,$S172,$T$5:$T172,"Sub"))))</f>
        <v/>
      </c>
      <c r="B172" s="56" t="n"/>
      <c r="C172" s="57" t="n"/>
      <c r="D172" s="58" t="n"/>
      <c r="E172" s="58" t="n"/>
      <c r="F172" s="58" t="n"/>
      <c r="G172" s="59" t="n"/>
      <c r="H172" s="59" t="n"/>
      <c r="I172" s="59" t="n"/>
      <c r="J172" s="59" t="n"/>
      <c r="K172" s="59" t="n"/>
      <c r="L172" s="60">
        <f>IF(NOT((COUNTA($B172:$K172)+COUNTA($O172))&gt;0),"",IF(ISNUMBER($F172),1,IF(N($U172)&gt;0,AVERAGEIFS($V$5:$V$1000,$S$5:$S$1000,ROW(),$T$5:$T$1000,"Sub"),$V172)))</f>
        <v/>
      </c>
      <c r="M172" s="55">
        <f>IF($L172="","",IF($L172&gt;=1,"Completado",IF($L172&gt;0,"En curso","Pendiente")))</f>
        <v/>
      </c>
      <c r="N172" s="55">
        <f>IF(NOT((COUNTA($B172:$K172)+COUNTA($O172))&gt;0),"",IF(ISNUMBER($F172),IF(AND(ISNUMBER($E172),$F172&gt;$E172),"Cumplida con "&amp;($F172-$E172)&amp;IF($F172-$E172=1," día"," días")&amp;" de retraso","Cumplida"),IF(N($L172)&gt;=1,"Cumplida",IF(NOT(ISNUMBER($E172)),"Sin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plazo")))))))</f>
        <v/>
      </c>
      <c r="O172" s="57" t="n"/>
      <c r="P172" s="61">
        <f>IF(NOT((COUNTA($B172:$K172)+COUNTA($O172))&gt;0),"",IF((IF($C172="","Falta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",""))="","✔ OK","⚠ "&amp;LEFT(IF($C172="","Falta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",""),LEN(IF($C172="","Falta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",""))-3)))</f>
        <v/>
      </c>
      <c r="Q172" s="62">
        <f>IF(NOT((COUNTA($B172:$K172)+COUNTA($O172))&gt;0),"",IF(AND($T172="Sub",N($S172)&gt;0),IF(ISNUMBER(INDEX($D$5:$D$1000,$S172-4)),DATE(YEAR(INDEX($D$5:$D$1000,$S172-4)),MONTH(INDEX($D$5:$D$1000,$S172-4)),1),IF(ISNUMBER(INDEX($E$5:$E$1000,$S172-4)),DATE(YEAR(INDEX($E$5:$E$1000,$S172-4)),MONTH(INDEX($E$5:$E$1000,$S172-4)),1),MesCiclo)),IF(ISNUMBER($D172),DATE(YEAR($D172),MONTH($D172),1),IF(ISNUMBER($E172),DATE(YEAR($E172),MONTH($E172),1),MesCiclo))))</f>
        <v/>
      </c>
      <c r="R172" s="63">
        <f>IF(OR($Q172="",$Q172&lt;&gt;MesCiclo),"",COUNTIF($Q$5:$Q172,MesCiclo))</f>
        <v/>
      </c>
      <c r="S172" s="63">
        <f>IF($T172="","",IF($T172="Macro",ROW(),IFERROR(LOOKUP(2,1/($T$5:$T172="Macro"),ROW($T$5:$T172)),0)))</f>
        <v/>
      </c>
      <c r="T172" s="63">
        <f>IF(NOT((COUNTA($B172:$K172)+COUNTA($O172))&gt;0),"",IF($B172="Subactividad","Sub","Macro"))</f>
        <v/>
      </c>
      <c r="U172" s="63">
        <f>IF($T172="Macro",COUNTIFS($S$5:$S$1000,ROW(),$T$5:$T$1000,"Sub"),"")</f>
        <v/>
      </c>
      <c r="V172" s="63">
        <f>IF($T172="","",IF(ISNUMBER($F172),1,IFERROR(LOOKUP(2,1/($H172:$K172&lt;&gt;""),$H172:$K172),0)))</f>
        <v/>
      </c>
      <c r="W172" s="63">
        <f>IF($T172="","",IF(AND(ISNUMBER($F172),$F172&lt;=IF($Q172=MesCiclo,InicioCiclo,$Q172+MOD(2-WEEKDAY($Q172),7))+6),1,IF(ISNUMBER($H172),$H172,0)))</f>
        <v/>
      </c>
      <c r="X172" s="63">
        <f>IF($T172="","",IF(AND(ISNUMBER($F172),$F172&lt;=IF($Q172=MesCiclo,InicioCiclo,$Q172+MOD(2-WEEKDAY($Q172),7))+13),1,IF(ISNUMBER($I172),$I172,$W172)))</f>
        <v/>
      </c>
      <c r="Y172" s="63">
        <f>IF($T172="","",IF(AND(ISNUMBER($F172),$F172&lt;=IF($Q172=MesCiclo,InicioCiclo,$Q172+MOD(2-WEEKDAY($Q172),7))+20),1,IF(ISNUMBER($J172),$J172,$X172)))</f>
        <v/>
      </c>
      <c r="Z172" s="63">
        <f>IF($T172="","",IF(AND(ISNUMBER($F172),$F172&lt;=IF($Q172=MesCiclo,InicioCiclo,$Q172+MOD(2-WEEKDAY($Q172),7))+27),1,IF(ISNUMBER($K172),$K172,$Y172)))</f>
        <v/>
      </c>
      <c r="AA172" s="63">
        <f>IF($T172="","",IF(AND(ISNUMBER($F172),$F172&lt;=IF($Q172=MesCiclo,InicioCiclo,$Q172+MOD(2-WEEKDAY($Q172),7))+6),1,IF(N($U172)&gt;0,AVERAGEIFS($W$5:$W$1000,$S$5:$S$1000,ROW(),$T$5:$T$1000,"Sub"),$W172)))</f>
        <v/>
      </c>
      <c r="AB172" s="63">
        <f>IF($T172="","",IF(AND(ISNUMBER($F172),$F172&lt;=IF($Q172=MesCiclo,InicioCiclo,$Q172+MOD(2-WEEKDAY($Q172),7))+13),1,IF(N($U172)&gt;0,AVERAGEIFS($X$5:$X$1000,$S$5:$S$1000,ROW(),$T$5:$T$1000,"Sub"),$X172)))</f>
        <v/>
      </c>
      <c r="AC172" s="63">
        <f>IF($T172="","",IF(AND(ISNUMBER($F172),$F172&lt;=IF($Q172=MesCiclo,InicioCiclo,$Q172+MOD(2-WEEKDAY($Q172),7))+20),1,IF(N($U172)&gt;0,AVERAGEIFS($Y$5:$Y$1000,$S$5:$S$1000,ROW(),$T$5:$T$1000,"Sub"),$Y172)))</f>
        <v/>
      </c>
      <c r="AD172" s="63">
        <f>IF($T172="","",IF(AND(ISNUMBER($F172),$F172&lt;=IF($Q172=MesCiclo,InicioCiclo,$Q172+MOD(2-WEEKDAY($Q172),7))+27),1,IF(N($U172)&gt;0,AVERAGEIFS($Z$5:$Z$1000,$S$5:$S$1000,ROW(),$T$5:$T$1000,"Sub"),$Z172)))</f>
        <v/>
      </c>
      <c r="AE172" s="63">
        <f>IF($T172&lt;&gt;"Macro","",IF(COUNTIFS($Q$5:$Q$1000,$Q172,$T$5:$T$1000,"Macro",$G$5:$G$1000,"&gt;0")=0,1/COUNTIFS($Q$5:$Q$1000,$Q172,$T$5:$T$1000,"Macro"),IF(AND(ISNUMBER($G172),N($G172)&gt;0),$G172,SUMIFS($G$5:$G$1000,$Q$5:$Q$1000,$Q172,$T$5:$T$1000,"Macro")/COUNTIFS($Q$5:$Q$1000,$Q172,$T$5:$T$1000,"Macro",$G$5:$G$1000,"&gt;0"))/(COUNTIFS($Q$5:$Q$1000,$Q172,$T$5:$T$1000,"Macro")*SUMIFS($G$5:$G$1000,$Q$5:$Q$1000,$Q172,$T$5:$T$1000,"Macro")/COUNTIFS($Q$5:$Q$1000,$Q172,$T$5:$T$1000,"Macro",$G$5:$G$1000,"&gt;0"))))</f>
        <v/>
      </c>
    </row>
    <row r="173">
      <c r="A173" s="55">
        <f>IF(NOT((COUNTA($B173:$K173)+COUNTA($O173))&gt;0),"",IF($T173="Macro",COUNTIFS($T$5:$T173,"Macro",$Q$5:$Q173,$Q173),IF(N($S173)=0,"?",COUNTIFS(INDEX($T$5:$T$1000,1):INDEX($T$5:$T$1000,$S173-4),"Macro",INDEX($Q$5:$Q$1000,1):INDEX($Q$5:$Q$1000,$S173-4),INDEX($Q$5:$Q$1000,$S173-4))&amp;"."&amp;COUNTIFS($S$5:$S173,$S173,$T$5:$T173,"Sub"))))</f>
        <v/>
      </c>
      <c r="B173" s="56" t="n"/>
      <c r="C173" s="57" t="n"/>
      <c r="D173" s="58" t="n"/>
      <c r="E173" s="58" t="n"/>
      <c r="F173" s="58" t="n"/>
      <c r="G173" s="59" t="n"/>
      <c r="H173" s="59" t="n"/>
      <c r="I173" s="59" t="n"/>
      <c r="J173" s="59" t="n"/>
      <c r="K173" s="59" t="n"/>
      <c r="L173" s="60">
        <f>IF(NOT((COUNTA($B173:$K173)+COUNTA($O173))&gt;0),"",IF(ISNUMBER($F173),1,IF(N($U173)&gt;0,AVERAGEIFS($V$5:$V$1000,$S$5:$S$1000,ROW(),$T$5:$T$1000,"Sub"),$V173)))</f>
        <v/>
      </c>
      <c r="M173" s="55">
        <f>IF($L173="","",IF($L173&gt;=1,"Completado",IF($L173&gt;0,"En curso","Pendiente")))</f>
        <v/>
      </c>
      <c r="N173" s="55">
        <f>IF(NOT((COUNTA($B173:$K173)+COUNTA($O173))&gt;0),"",IF(ISNUMBER($F173),IF(AND(ISNUMBER($E173),$F173&gt;$E173),"Cumplida con "&amp;($F173-$E173)&amp;IF($F173-$E173=1," día"," días")&amp;" de retraso","Cumplida"),IF(N($L173)&gt;=1,"Cumplida",IF(NOT(ISNUMBER($E173)),"Sin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plazo")))))))</f>
        <v/>
      </c>
      <c r="O173" s="57" t="n"/>
      <c r="P173" s="61">
        <f>IF(NOT((COUNTA($B173:$K173)+COUNTA($O173))&gt;0),"",IF((IF($C173="","Falta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",""))="","✔ OK","⚠ "&amp;LEFT(IF($C173="","Falta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",""),LEN(IF($C173="","Falta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",""))-3)))</f>
        <v/>
      </c>
      <c r="Q173" s="62">
        <f>IF(NOT((COUNTA($B173:$K173)+COUNTA($O173))&gt;0),"",IF(AND($T173="Sub",N($S173)&gt;0),IF(ISNUMBER(INDEX($D$5:$D$1000,$S173-4)),DATE(YEAR(INDEX($D$5:$D$1000,$S173-4)),MONTH(INDEX($D$5:$D$1000,$S173-4)),1),IF(ISNUMBER(INDEX($E$5:$E$1000,$S173-4)),DATE(YEAR(INDEX($E$5:$E$1000,$S173-4)),MONTH(INDEX($E$5:$E$1000,$S173-4)),1),MesCiclo)),IF(ISNUMBER($D173),DATE(YEAR($D173),MONTH($D173),1),IF(ISNUMBER($E173),DATE(YEAR($E173),MONTH($E173),1),MesCiclo))))</f>
        <v/>
      </c>
      <c r="R173" s="63">
        <f>IF(OR($Q173="",$Q173&lt;&gt;MesCiclo),"",COUNTIF($Q$5:$Q173,MesCiclo))</f>
        <v/>
      </c>
      <c r="S173" s="63">
        <f>IF($T173="","",IF($T173="Macro",ROW(),IFERROR(LOOKUP(2,1/($T$5:$T173="Macro"),ROW($T$5:$T173)),0)))</f>
        <v/>
      </c>
      <c r="T173" s="63">
        <f>IF(NOT((COUNTA($B173:$K173)+COUNTA($O173))&gt;0),"",IF($B173="Subactividad","Sub","Macro"))</f>
        <v/>
      </c>
      <c r="U173" s="63">
        <f>IF($T173="Macro",COUNTIFS($S$5:$S$1000,ROW(),$T$5:$T$1000,"Sub"),"")</f>
        <v/>
      </c>
      <c r="V173" s="63">
        <f>IF($T173="","",IF(ISNUMBER($F173),1,IFERROR(LOOKUP(2,1/($H173:$K173&lt;&gt;""),$H173:$K173),0)))</f>
        <v/>
      </c>
      <c r="W173" s="63">
        <f>IF($T173="","",IF(AND(ISNUMBER($F173),$F173&lt;=IF($Q173=MesCiclo,InicioCiclo,$Q173+MOD(2-WEEKDAY($Q173),7))+6),1,IF(ISNUMBER($H173),$H173,0)))</f>
        <v/>
      </c>
      <c r="X173" s="63">
        <f>IF($T173="","",IF(AND(ISNUMBER($F173),$F173&lt;=IF($Q173=MesCiclo,InicioCiclo,$Q173+MOD(2-WEEKDAY($Q173),7))+13),1,IF(ISNUMBER($I173),$I173,$W173)))</f>
        <v/>
      </c>
      <c r="Y173" s="63">
        <f>IF($T173="","",IF(AND(ISNUMBER($F173),$F173&lt;=IF($Q173=MesCiclo,InicioCiclo,$Q173+MOD(2-WEEKDAY($Q173),7))+20),1,IF(ISNUMBER($J173),$J173,$X173)))</f>
        <v/>
      </c>
      <c r="Z173" s="63">
        <f>IF($T173="","",IF(AND(ISNUMBER($F173),$F173&lt;=IF($Q173=MesCiclo,InicioCiclo,$Q173+MOD(2-WEEKDAY($Q173),7))+27),1,IF(ISNUMBER($K173),$K173,$Y173)))</f>
        <v/>
      </c>
      <c r="AA173" s="63">
        <f>IF($T173="","",IF(AND(ISNUMBER($F173),$F173&lt;=IF($Q173=MesCiclo,InicioCiclo,$Q173+MOD(2-WEEKDAY($Q173),7))+6),1,IF(N($U173)&gt;0,AVERAGEIFS($W$5:$W$1000,$S$5:$S$1000,ROW(),$T$5:$T$1000,"Sub"),$W173)))</f>
        <v/>
      </c>
      <c r="AB173" s="63">
        <f>IF($T173="","",IF(AND(ISNUMBER($F173),$F173&lt;=IF($Q173=MesCiclo,InicioCiclo,$Q173+MOD(2-WEEKDAY($Q173),7))+13),1,IF(N($U173)&gt;0,AVERAGEIFS($X$5:$X$1000,$S$5:$S$1000,ROW(),$T$5:$T$1000,"Sub"),$X173)))</f>
        <v/>
      </c>
      <c r="AC173" s="63">
        <f>IF($T173="","",IF(AND(ISNUMBER($F173),$F173&lt;=IF($Q173=MesCiclo,InicioCiclo,$Q173+MOD(2-WEEKDAY($Q173),7))+20),1,IF(N($U173)&gt;0,AVERAGEIFS($Y$5:$Y$1000,$S$5:$S$1000,ROW(),$T$5:$T$1000,"Sub"),$Y173)))</f>
        <v/>
      </c>
      <c r="AD173" s="63">
        <f>IF($T173="","",IF(AND(ISNUMBER($F173),$F173&lt;=IF($Q173=MesCiclo,InicioCiclo,$Q173+MOD(2-WEEKDAY($Q173),7))+27),1,IF(N($U173)&gt;0,AVERAGEIFS($Z$5:$Z$1000,$S$5:$S$1000,ROW(),$T$5:$T$1000,"Sub"),$Z173)))</f>
        <v/>
      </c>
      <c r="AE173" s="63">
        <f>IF($T173&lt;&gt;"Macro","",IF(COUNTIFS($Q$5:$Q$1000,$Q173,$T$5:$T$1000,"Macro",$G$5:$G$1000,"&gt;0")=0,1/COUNTIFS($Q$5:$Q$1000,$Q173,$T$5:$T$1000,"Macro"),IF(AND(ISNUMBER($G173),N($G173)&gt;0),$G173,SUMIFS($G$5:$G$1000,$Q$5:$Q$1000,$Q173,$T$5:$T$1000,"Macro")/COUNTIFS($Q$5:$Q$1000,$Q173,$T$5:$T$1000,"Macro",$G$5:$G$1000,"&gt;0"))/(COUNTIFS($Q$5:$Q$1000,$Q173,$T$5:$T$1000,"Macro")*SUMIFS($G$5:$G$1000,$Q$5:$Q$1000,$Q173,$T$5:$T$1000,"Macro")/COUNTIFS($Q$5:$Q$1000,$Q173,$T$5:$T$1000,"Macro",$G$5:$G$1000,"&gt;0"))))</f>
        <v/>
      </c>
    </row>
    <row r="174">
      <c r="A174" s="55">
        <f>IF(NOT((COUNTA($B174:$K174)+COUNTA($O174))&gt;0),"",IF($T174="Macro",COUNTIFS($T$5:$T174,"Macro",$Q$5:$Q174,$Q174),IF(N($S174)=0,"?",COUNTIFS(INDEX($T$5:$T$1000,1):INDEX($T$5:$T$1000,$S174-4),"Macro",INDEX($Q$5:$Q$1000,1):INDEX($Q$5:$Q$1000,$S174-4),INDEX($Q$5:$Q$1000,$S174-4))&amp;"."&amp;COUNTIFS($S$5:$S174,$S174,$T$5:$T174,"Sub"))))</f>
        <v/>
      </c>
      <c r="B174" s="56" t="n"/>
      <c r="C174" s="57" t="n"/>
      <c r="D174" s="58" t="n"/>
      <c r="E174" s="58" t="n"/>
      <c r="F174" s="58" t="n"/>
      <c r="G174" s="59" t="n"/>
      <c r="H174" s="59" t="n"/>
      <c r="I174" s="59" t="n"/>
      <c r="J174" s="59" t="n"/>
      <c r="K174" s="59" t="n"/>
      <c r="L174" s="60">
        <f>IF(NOT((COUNTA($B174:$K174)+COUNTA($O174))&gt;0),"",IF(ISNUMBER($F174),1,IF(N($U174)&gt;0,AVERAGEIFS($V$5:$V$1000,$S$5:$S$1000,ROW(),$T$5:$T$1000,"Sub"),$V174)))</f>
        <v/>
      </c>
      <c r="M174" s="55">
        <f>IF($L174="","",IF($L174&gt;=1,"Completado",IF($L174&gt;0,"En curso","Pendiente")))</f>
        <v/>
      </c>
      <c r="N174" s="55">
        <f>IF(NOT((COUNTA($B174:$K174)+COUNTA($O174))&gt;0),"",IF(ISNUMBER($F174),IF(AND(ISNUMBER($E174),$F174&gt;$E174),"Cumplida con "&amp;($F174-$E174)&amp;IF($F174-$E174=1," día"," días")&amp;" de retraso","Cumplida"),IF(N($L174)&gt;=1,"Cumplida",IF(NOT(ISNUMBER($E174)),"Sin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plazo")))))))</f>
        <v/>
      </c>
      <c r="O174" s="57" t="n"/>
      <c r="P174" s="61">
        <f>IF(NOT((COUNTA($B174:$K174)+COUNTA($O174))&gt;0),"",IF((IF($C174="","Falta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",""))="","✔ OK","⚠ "&amp;LEFT(IF($C174="","Falta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",""),LEN(IF($C174="","Falta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",""))-3)))</f>
        <v/>
      </c>
      <c r="Q174" s="62">
        <f>IF(NOT((COUNTA($B174:$K174)+COUNTA($O174))&gt;0),"",IF(AND($T174="Sub",N($S174)&gt;0),IF(ISNUMBER(INDEX($D$5:$D$1000,$S174-4)),DATE(YEAR(INDEX($D$5:$D$1000,$S174-4)),MONTH(INDEX($D$5:$D$1000,$S174-4)),1),IF(ISNUMBER(INDEX($E$5:$E$1000,$S174-4)),DATE(YEAR(INDEX($E$5:$E$1000,$S174-4)),MONTH(INDEX($E$5:$E$1000,$S174-4)),1),MesCiclo)),IF(ISNUMBER($D174),DATE(YEAR($D174),MONTH($D174),1),IF(ISNUMBER($E174),DATE(YEAR($E174),MONTH($E174),1),MesCiclo))))</f>
        <v/>
      </c>
      <c r="R174" s="63">
        <f>IF(OR($Q174="",$Q174&lt;&gt;MesCiclo),"",COUNTIF($Q$5:$Q174,MesCiclo))</f>
        <v/>
      </c>
      <c r="S174" s="63">
        <f>IF($T174="","",IF($T174="Macro",ROW(),IFERROR(LOOKUP(2,1/($T$5:$T174="Macro"),ROW($T$5:$T174)),0)))</f>
        <v/>
      </c>
      <c r="T174" s="63">
        <f>IF(NOT((COUNTA($B174:$K174)+COUNTA($O174))&gt;0),"",IF($B174="Subactividad","Sub","Macro"))</f>
        <v/>
      </c>
      <c r="U174" s="63">
        <f>IF($T174="Macro",COUNTIFS($S$5:$S$1000,ROW(),$T$5:$T$1000,"Sub"),"")</f>
        <v/>
      </c>
      <c r="V174" s="63">
        <f>IF($T174="","",IF(ISNUMBER($F174),1,IFERROR(LOOKUP(2,1/($H174:$K174&lt;&gt;""),$H174:$K174),0)))</f>
        <v/>
      </c>
      <c r="W174" s="63">
        <f>IF($T174="","",IF(AND(ISNUMBER($F174),$F174&lt;=IF($Q174=MesCiclo,InicioCiclo,$Q174+MOD(2-WEEKDAY($Q174),7))+6),1,IF(ISNUMBER($H174),$H174,0)))</f>
        <v/>
      </c>
      <c r="X174" s="63">
        <f>IF($T174="","",IF(AND(ISNUMBER($F174),$F174&lt;=IF($Q174=MesCiclo,InicioCiclo,$Q174+MOD(2-WEEKDAY($Q174),7))+13),1,IF(ISNUMBER($I174),$I174,$W174)))</f>
        <v/>
      </c>
      <c r="Y174" s="63">
        <f>IF($T174="","",IF(AND(ISNUMBER($F174),$F174&lt;=IF($Q174=MesCiclo,InicioCiclo,$Q174+MOD(2-WEEKDAY($Q174),7))+20),1,IF(ISNUMBER($J174),$J174,$X174)))</f>
        <v/>
      </c>
      <c r="Z174" s="63">
        <f>IF($T174="","",IF(AND(ISNUMBER($F174),$F174&lt;=IF($Q174=MesCiclo,InicioCiclo,$Q174+MOD(2-WEEKDAY($Q174),7))+27),1,IF(ISNUMBER($K174),$K174,$Y174)))</f>
        <v/>
      </c>
      <c r="AA174" s="63">
        <f>IF($T174="","",IF(AND(ISNUMBER($F174),$F174&lt;=IF($Q174=MesCiclo,InicioCiclo,$Q174+MOD(2-WEEKDAY($Q174),7))+6),1,IF(N($U174)&gt;0,AVERAGEIFS($W$5:$W$1000,$S$5:$S$1000,ROW(),$T$5:$T$1000,"Sub"),$W174)))</f>
        <v/>
      </c>
      <c r="AB174" s="63">
        <f>IF($T174="","",IF(AND(ISNUMBER($F174),$F174&lt;=IF($Q174=MesCiclo,InicioCiclo,$Q174+MOD(2-WEEKDAY($Q174),7))+13),1,IF(N($U174)&gt;0,AVERAGEIFS($X$5:$X$1000,$S$5:$S$1000,ROW(),$T$5:$T$1000,"Sub"),$X174)))</f>
        <v/>
      </c>
      <c r="AC174" s="63">
        <f>IF($T174="","",IF(AND(ISNUMBER($F174),$F174&lt;=IF($Q174=MesCiclo,InicioCiclo,$Q174+MOD(2-WEEKDAY($Q174),7))+20),1,IF(N($U174)&gt;0,AVERAGEIFS($Y$5:$Y$1000,$S$5:$S$1000,ROW(),$T$5:$T$1000,"Sub"),$Y174)))</f>
        <v/>
      </c>
      <c r="AD174" s="63">
        <f>IF($T174="","",IF(AND(ISNUMBER($F174),$F174&lt;=IF($Q174=MesCiclo,InicioCiclo,$Q174+MOD(2-WEEKDAY($Q174),7))+27),1,IF(N($U174)&gt;0,AVERAGEIFS($Z$5:$Z$1000,$S$5:$S$1000,ROW(),$T$5:$T$1000,"Sub"),$Z174)))</f>
        <v/>
      </c>
      <c r="AE174" s="63">
        <f>IF($T174&lt;&gt;"Macro","",IF(COUNTIFS($Q$5:$Q$1000,$Q174,$T$5:$T$1000,"Macro",$G$5:$G$1000,"&gt;0")=0,1/COUNTIFS($Q$5:$Q$1000,$Q174,$T$5:$T$1000,"Macro"),IF(AND(ISNUMBER($G174),N($G174)&gt;0),$G174,SUMIFS($G$5:$G$1000,$Q$5:$Q$1000,$Q174,$T$5:$T$1000,"Macro")/COUNTIFS($Q$5:$Q$1000,$Q174,$T$5:$T$1000,"Macro",$G$5:$G$1000,"&gt;0"))/(COUNTIFS($Q$5:$Q$1000,$Q174,$T$5:$T$1000,"Macro")*SUMIFS($G$5:$G$1000,$Q$5:$Q$1000,$Q174,$T$5:$T$1000,"Macro")/COUNTIFS($Q$5:$Q$1000,$Q174,$T$5:$T$1000,"Macro",$G$5:$G$1000,"&gt;0"))))</f>
        <v/>
      </c>
    </row>
    <row r="175">
      <c r="A175" s="55">
        <f>IF(NOT((COUNTA($B175:$K175)+COUNTA($O175))&gt;0),"",IF($T175="Macro",COUNTIFS($T$5:$T175,"Macro",$Q$5:$Q175,$Q175),IF(N($S175)=0,"?",COUNTIFS(INDEX($T$5:$T$1000,1):INDEX($T$5:$T$1000,$S175-4),"Macro",INDEX($Q$5:$Q$1000,1):INDEX($Q$5:$Q$1000,$S175-4),INDEX($Q$5:$Q$1000,$S175-4))&amp;"."&amp;COUNTIFS($S$5:$S175,$S175,$T$5:$T175,"Sub"))))</f>
        <v/>
      </c>
      <c r="B175" s="56" t="n"/>
      <c r="C175" s="57" t="n"/>
      <c r="D175" s="58" t="n"/>
      <c r="E175" s="58" t="n"/>
      <c r="F175" s="58" t="n"/>
      <c r="G175" s="59" t="n"/>
      <c r="H175" s="59" t="n"/>
      <c r="I175" s="59" t="n"/>
      <c r="J175" s="59" t="n"/>
      <c r="K175" s="59" t="n"/>
      <c r="L175" s="60">
        <f>IF(NOT((COUNTA($B175:$K175)+COUNTA($O175))&gt;0),"",IF(ISNUMBER($F175),1,IF(N($U175)&gt;0,AVERAGEIFS($V$5:$V$1000,$S$5:$S$1000,ROW(),$T$5:$T$1000,"Sub"),$V175)))</f>
        <v/>
      </c>
      <c r="M175" s="55">
        <f>IF($L175="","",IF($L175&gt;=1,"Completado",IF($L175&gt;0,"En curso","Pendiente")))</f>
        <v/>
      </c>
      <c r="N175" s="55">
        <f>IF(NOT((COUNTA($B175:$K175)+COUNTA($O175))&gt;0),"",IF(ISNUMBER($F175),IF(AND(ISNUMBER($E175),$F175&gt;$E175),"Cumplida con "&amp;($F175-$E175)&amp;IF($F175-$E175=1," día"," días")&amp;" de retraso","Cumplida"),IF(N($L175)&gt;=1,"Cumplida",IF(NOT(ISNUMBER($E175)),"Sin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plazo")))))))</f>
        <v/>
      </c>
      <c r="O175" s="57" t="n"/>
      <c r="P175" s="61">
        <f>IF(NOT((COUNTA($B175:$K175)+COUNTA($O175))&gt;0),"",IF((IF($C175="","Falta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",""))="","✔ OK","⚠ "&amp;LEFT(IF($C175="","Falta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",""),LEN(IF($C175="","Falta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",""))-3)))</f>
        <v/>
      </c>
      <c r="Q175" s="62">
        <f>IF(NOT((COUNTA($B175:$K175)+COUNTA($O175))&gt;0),"",IF(AND($T175="Sub",N($S175)&gt;0),IF(ISNUMBER(INDEX($D$5:$D$1000,$S175-4)),DATE(YEAR(INDEX($D$5:$D$1000,$S175-4)),MONTH(INDEX($D$5:$D$1000,$S175-4)),1),IF(ISNUMBER(INDEX($E$5:$E$1000,$S175-4)),DATE(YEAR(INDEX($E$5:$E$1000,$S175-4)),MONTH(INDEX($E$5:$E$1000,$S175-4)),1),MesCiclo)),IF(ISNUMBER($D175),DATE(YEAR($D175),MONTH($D175),1),IF(ISNUMBER($E175),DATE(YEAR($E175),MONTH($E175),1),MesCiclo))))</f>
        <v/>
      </c>
      <c r="R175" s="63">
        <f>IF(OR($Q175="",$Q175&lt;&gt;MesCiclo),"",COUNTIF($Q$5:$Q175,MesCiclo))</f>
        <v/>
      </c>
      <c r="S175" s="63">
        <f>IF($T175="","",IF($T175="Macro",ROW(),IFERROR(LOOKUP(2,1/($T$5:$T175="Macro"),ROW($T$5:$T175)),0)))</f>
        <v/>
      </c>
      <c r="T175" s="63">
        <f>IF(NOT((COUNTA($B175:$K175)+COUNTA($O175))&gt;0),"",IF($B175="Subactividad","Sub","Macro"))</f>
        <v/>
      </c>
      <c r="U175" s="63">
        <f>IF($T175="Macro",COUNTIFS($S$5:$S$1000,ROW(),$T$5:$T$1000,"Sub"),"")</f>
        <v/>
      </c>
      <c r="V175" s="63">
        <f>IF($T175="","",IF(ISNUMBER($F175),1,IFERROR(LOOKUP(2,1/($H175:$K175&lt;&gt;""),$H175:$K175),0)))</f>
        <v/>
      </c>
      <c r="W175" s="63">
        <f>IF($T175="","",IF(AND(ISNUMBER($F175),$F175&lt;=IF($Q175=MesCiclo,InicioCiclo,$Q175+MOD(2-WEEKDAY($Q175),7))+6),1,IF(ISNUMBER($H175),$H175,0)))</f>
        <v/>
      </c>
      <c r="X175" s="63">
        <f>IF($T175="","",IF(AND(ISNUMBER($F175),$F175&lt;=IF($Q175=MesCiclo,InicioCiclo,$Q175+MOD(2-WEEKDAY($Q175),7))+13),1,IF(ISNUMBER($I175),$I175,$W175)))</f>
        <v/>
      </c>
      <c r="Y175" s="63">
        <f>IF($T175="","",IF(AND(ISNUMBER($F175),$F175&lt;=IF($Q175=MesCiclo,InicioCiclo,$Q175+MOD(2-WEEKDAY($Q175),7))+20),1,IF(ISNUMBER($J175),$J175,$X175)))</f>
        <v/>
      </c>
      <c r="Z175" s="63">
        <f>IF($T175="","",IF(AND(ISNUMBER($F175),$F175&lt;=IF($Q175=MesCiclo,InicioCiclo,$Q175+MOD(2-WEEKDAY($Q175),7))+27),1,IF(ISNUMBER($K175),$K175,$Y175)))</f>
        <v/>
      </c>
      <c r="AA175" s="63">
        <f>IF($T175="","",IF(AND(ISNUMBER($F175),$F175&lt;=IF($Q175=MesCiclo,InicioCiclo,$Q175+MOD(2-WEEKDAY($Q175),7))+6),1,IF(N($U175)&gt;0,AVERAGEIFS($W$5:$W$1000,$S$5:$S$1000,ROW(),$T$5:$T$1000,"Sub"),$W175)))</f>
        <v/>
      </c>
      <c r="AB175" s="63">
        <f>IF($T175="","",IF(AND(ISNUMBER($F175),$F175&lt;=IF($Q175=MesCiclo,InicioCiclo,$Q175+MOD(2-WEEKDAY($Q175),7))+13),1,IF(N($U175)&gt;0,AVERAGEIFS($X$5:$X$1000,$S$5:$S$1000,ROW(),$T$5:$T$1000,"Sub"),$X175)))</f>
        <v/>
      </c>
      <c r="AC175" s="63">
        <f>IF($T175="","",IF(AND(ISNUMBER($F175),$F175&lt;=IF($Q175=MesCiclo,InicioCiclo,$Q175+MOD(2-WEEKDAY($Q175),7))+20),1,IF(N($U175)&gt;0,AVERAGEIFS($Y$5:$Y$1000,$S$5:$S$1000,ROW(),$T$5:$T$1000,"Sub"),$Y175)))</f>
        <v/>
      </c>
      <c r="AD175" s="63">
        <f>IF($T175="","",IF(AND(ISNUMBER($F175),$F175&lt;=IF($Q175=MesCiclo,InicioCiclo,$Q175+MOD(2-WEEKDAY($Q175),7))+27),1,IF(N($U175)&gt;0,AVERAGEIFS($Z$5:$Z$1000,$S$5:$S$1000,ROW(),$T$5:$T$1000,"Sub"),$Z175)))</f>
        <v/>
      </c>
      <c r="AE175" s="63">
        <f>IF($T175&lt;&gt;"Macro","",IF(COUNTIFS($Q$5:$Q$1000,$Q175,$T$5:$T$1000,"Macro",$G$5:$G$1000,"&gt;0")=0,1/COUNTIFS($Q$5:$Q$1000,$Q175,$T$5:$T$1000,"Macro"),IF(AND(ISNUMBER($G175),N($G175)&gt;0),$G175,SUMIFS($G$5:$G$1000,$Q$5:$Q$1000,$Q175,$T$5:$T$1000,"Macro")/COUNTIFS($Q$5:$Q$1000,$Q175,$T$5:$T$1000,"Macro",$G$5:$G$1000,"&gt;0"))/(COUNTIFS($Q$5:$Q$1000,$Q175,$T$5:$T$1000,"Macro")*SUMIFS($G$5:$G$1000,$Q$5:$Q$1000,$Q175,$T$5:$T$1000,"Macro")/COUNTIFS($Q$5:$Q$1000,$Q175,$T$5:$T$1000,"Macro",$G$5:$G$1000,"&gt;0"))))</f>
        <v/>
      </c>
    </row>
    <row r="176">
      <c r="A176" s="55">
        <f>IF(NOT((COUNTA($B176:$K176)+COUNTA($O176))&gt;0),"",IF($T176="Macro",COUNTIFS($T$5:$T176,"Macro",$Q$5:$Q176,$Q176),IF(N($S176)=0,"?",COUNTIFS(INDEX($T$5:$T$1000,1):INDEX($T$5:$T$1000,$S176-4),"Macro",INDEX($Q$5:$Q$1000,1):INDEX($Q$5:$Q$1000,$S176-4),INDEX($Q$5:$Q$1000,$S176-4))&amp;"."&amp;COUNTIFS($S$5:$S176,$S176,$T$5:$T176,"Sub"))))</f>
        <v/>
      </c>
      <c r="B176" s="56" t="n"/>
      <c r="C176" s="57" t="n"/>
      <c r="D176" s="58" t="n"/>
      <c r="E176" s="58" t="n"/>
      <c r="F176" s="58" t="n"/>
      <c r="G176" s="59" t="n"/>
      <c r="H176" s="59" t="n"/>
      <c r="I176" s="59" t="n"/>
      <c r="J176" s="59" t="n"/>
      <c r="K176" s="59" t="n"/>
      <c r="L176" s="60">
        <f>IF(NOT((COUNTA($B176:$K176)+COUNTA($O176))&gt;0),"",IF(ISNUMBER($F176),1,IF(N($U176)&gt;0,AVERAGEIFS($V$5:$V$1000,$S$5:$S$1000,ROW(),$T$5:$T$1000,"Sub"),$V176)))</f>
        <v/>
      </c>
      <c r="M176" s="55">
        <f>IF($L176="","",IF($L176&gt;=1,"Completado",IF($L176&gt;0,"En curso","Pendiente")))</f>
        <v/>
      </c>
      <c r="N176" s="55">
        <f>IF(NOT((COUNTA($B176:$K176)+COUNTA($O176))&gt;0),"",IF(ISNUMBER($F176),IF(AND(ISNUMBER($E176),$F176&gt;$E176),"Cumplida con "&amp;($F176-$E176)&amp;IF($F176-$E176=1," día"," días")&amp;" de retraso","Cumplida"),IF(N($L176)&gt;=1,"Cumplida",IF(NOT(ISNUMBER($E176)),"Sin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plazo")))))))</f>
        <v/>
      </c>
      <c r="O176" s="57" t="n"/>
      <c r="P176" s="61">
        <f>IF(NOT((COUNTA($B176:$K176)+COUNTA($O176))&gt;0),"",IF((IF($C176="","Falta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",""))="","✔ OK","⚠ "&amp;LEFT(IF($C176="","Falta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",""),LEN(IF($C176="","Falta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",""))-3)))</f>
        <v/>
      </c>
      <c r="Q176" s="62">
        <f>IF(NOT((COUNTA($B176:$K176)+COUNTA($O176))&gt;0),"",IF(AND($T176="Sub",N($S176)&gt;0),IF(ISNUMBER(INDEX($D$5:$D$1000,$S176-4)),DATE(YEAR(INDEX($D$5:$D$1000,$S176-4)),MONTH(INDEX($D$5:$D$1000,$S176-4)),1),IF(ISNUMBER(INDEX($E$5:$E$1000,$S176-4)),DATE(YEAR(INDEX($E$5:$E$1000,$S176-4)),MONTH(INDEX($E$5:$E$1000,$S176-4)),1),MesCiclo)),IF(ISNUMBER($D176),DATE(YEAR($D176),MONTH($D176),1),IF(ISNUMBER($E176),DATE(YEAR($E176),MONTH($E176),1),MesCiclo))))</f>
        <v/>
      </c>
      <c r="R176" s="63">
        <f>IF(OR($Q176="",$Q176&lt;&gt;MesCiclo),"",COUNTIF($Q$5:$Q176,MesCiclo))</f>
        <v/>
      </c>
      <c r="S176" s="63">
        <f>IF($T176="","",IF($T176="Macro",ROW(),IFERROR(LOOKUP(2,1/($T$5:$T176="Macro"),ROW($T$5:$T176)),0)))</f>
        <v/>
      </c>
      <c r="T176" s="63">
        <f>IF(NOT((COUNTA($B176:$K176)+COUNTA($O176))&gt;0),"",IF($B176="Subactividad","Sub","Macro"))</f>
        <v/>
      </c>
      <c r="U176" s="63">
        <f>IF($T176="Macro",COUNTIFS($S$5:$S$1000,ROW(),$T$5:$T$1000,"Sub"),"")</f>
        <v/>
      </c>
      <c r="V176" s="63">
        <f>IF($T176="","",IF(ISNUMBER($F176),1,IFERROR(LOOKUP(2,1/($H176:$K176&lt;&gt;""),$H176:$K176),0)))</f>
        <v/>
      </c>
      <c r="W176" s="63">
        <f>IF($T176="","",IF(AND(ISNUMBER($F176),$F176&lt;=IF($Q176=MesCiclo,InicioCiclo,$Q176+MOD(2-WEEKDAY($Q176),7))+6),1,IF(ISNUMBER($H176),$H176,0)))</f>
        <v/>
      </c>
      <c r="X176" s="63">
        <f>IF($T176="","",IF(AND(ISNUMBER($F176),$F176&lt;=IF($Q176=MesCiclo,InicioCiclo,$Q176+MOD(2-WEEKDAY($Q176),7))+13),1,IF(ISNUMBER($I176),$I176,$W176)))</f>
        <v/>
      </c>
      <c r="Y176" s="63">
        <f>IF($T176="","",IF(AND(ISNUMBER($F176),$F176&lt;=IF($Q176=MesCiclo,InicioCiclo,$Q176+MOD(2-WEEKDAY($Q176),7))+20),1,IF(ISNUMBER($J176),$J176,$X176)))</f>
        <v/>
      </c>
      <c r="Z176" s="63">
        <f>IF($T176="","",IF(AND(ISNUMBER($F176),$F176&lt;=IF($Q176=MesCiclo,InicioCiclo,$Q176+MOD(2-WEEKDAY($Q176),7))+27),1,IF(ISNUMBER($K176),$K176,$Y176)))</f>
        <v/>
      </c>
      <c r="AA176" s="63">
        <f>IF($T176="","",IF(AND(ISNUMBER($F176),$F176&lt;=IF($Q176=MesCiclo,InicioCiclo,$Q176+MOD(2-WEEKDAY($Q176),7))+6),1,IF(N($U176)&gt;0,AVERAGEIFS($W$5:$W$1000,$S$5:$S$1000,ROW(),$T$5:$T$1000,"Sub"),$W176)))</f>
        <v/>
      </c>
      <c r="AB176" s="63">
        <f>IF($T176="","",IF(AND(ISNUMBER($F176),$F176&lt;=IF($Q176=MesCiclo,InicioCiclo,$Q176+MOD(2-WEEKDAY($Q176),7))+13),1,IF(N($U176)&gt;0,AVERAGEIFS($X$5:$X$1000,$S$5:$S$1000,ROW(),$T$5:$T$1000,"Sub"),$X176)))</f>
        <v/>
      </c>
      <c r="AC176" s="63">
        <f>IF($T176="","",IF(AND(ISNUMBER($F176),$F176&lt;=IF($Q176=MesCiclo,InicioCiclo,$Q176+MOD(2-WEEKDAY($Q176),7))+20),1,IF(N($U176)&gt;0,AVERAGEIFS($Y$5:$Y$1000,$S$5:$S$1000,ROW(),$T$5:$T$1000,"Sub"),$Y176)))</f>
        <v/>
      </c>
      <c r="AD176" s="63">
        <f>IF($T176="","",IF(AND(ISNUMBER($F176),$F176&lt;=IF($Q176=MesCiclo,InicioCiclo,$Q176+MOD(2-WEEKDAY($Q176),7))+27),1,IF(N($U176)&gt;0,AVERAGEIFS($Z$5:$Z$1000,$S$5:$S$1000,ROW(),$T$5:$T$1000,"Sub"),$Z176)))</f>
        <v/>
      </c>
      <c r="AE176" s="63">
        <f>IF($T176&lt;&gt;"Macro","",IF(COUNTIFS($Q$5:$Q$1000,$Q176,$T$5:$T$1000,"Macro",$G$5:$G$1000,"&gt;0")=0,1/COUNTIFS($Q$5:$Q$1000,$Q176,$T$5:$T$1000,"Macro"),IF(AND(ISNUMBER($G176),N($G176)&gt;0),$G176,SUMIFS($G$5:$G$1000,$Q$5:$Q$1000,$Q176,$T$5:$T$1000,"Macro")/COUNTIFS($Q$5:$Q$1000,$Q176,$T$5:$T$1000,"Macro",$G$5:$G$1000,"&gt;0"))/(COUNTIFS($Q$5:$Q$1000,$Q176,$T$5:$T$1000,"Macro")*SUMIFS($G$5:$G$1000,$Q$5:$Q$1000,$Q176,$T$5:$T$1000,"Macro")/COUNTIFS($Q$5:$Q$1000,$Q176,$T$5:$T$1000,"Macro",$G$5:$G$1000,"&gt;0"))))</f>
        <v/>
      </c>
    </row>
    <row r="177">
      <c r="A177" s="55">
        <f>IF(NOT((COUNTA($B177:$K177)+COUNTA($O177))&gt;0),"",IF($T177="Macro",COUNTIFS($T$5:$T177,"Macro",$Q$5:$Q177,$Q177),IF(N($S177)=0,"?",COUNTIFS(INDEX($T$5:$T$1000,1):INDEX($T$5:$T$1000,$S177-4),"Macro",INDEX($Q$5:$Q$1000,1):INDEX($Q$5:$Q$1000,$S177-4),INDEX($Q$5:$Q$1000,$S177-4))&amp;"."&amp;COUNTIFS($S$5:$S177,$S177,$T$5:$T177,"Sub"))))</f>
        <v/>
      </c>
      <c r="B177" s="56" t="n"/>
      <c r="C177" s="57" t="n"/>
      <c r="D177" s="58" t="n"/>
      <c r="E177" s="58" t="n"/>
      <c r="F177" s="58" t="n"/>
      <c r="G177" s="59" t="n"/>
      <c r="H177" s="59" t="n"/>
      <c r="I177" s="59" t="n"/>
      <c r="J177" s="59" t="n"/>
      <c r="K177" s="59" t="n"/>
      <c r="L177" s="60">
        <f>IF(NOT((COUNTA($B177:$K177)+COUNTA($O177))&gt;0),"",IF(ISNUMBER($F177),1,IF(N($U177)&gt;0,AVERAGEIFS($V$5:$V$1000,$S$5:$S$1000,ROW(),$T$5:$T$1000,"Sub"),$V177)))</f>
        <v/>
      </c>
      <c r="M177" s="55">
        <f>IF($L177="","",IF($L177&gt;=1,"Completado",IF($L177&gt;0,"En curso","Pendiente")))</f>
        <v/>
      </c>
      <c r="N177" s="55">
        <f>IF(NOT((COUNTA($B177:$K177)+COUNTA($O177))&gt;0),"",IF(ISNUMBER($F177),IF(AND(ISNUMBER($E177),$F177&gt;$E177),"Cumplida con "&amp;($F177-$E177)&amp;IF($F177-$E177=1," día"," días")&amp;" de retraso","Cumplida"),IF(N($L177)&gt;=1,"Cumplida",IF(NOT(ISNUMBER($E177)),"Sin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plazo")))))))</f>
        <v/>
      </c>
      <c r="O177" s="57" t="n"/>
      <c r="P177" s="61">
        <f>IF(NOT((COUNTA($B177:$K177)+COUNTA($O177))&gt;0),"",IF((IF($C177="","Falta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",""))="","✔ OK","⚠ "&amp;LEFT(IF($C177="","Falta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",""),LEN(IF($C177="","Falta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",""))-3)))</f>
        <v/>
      </c>
      <c r="Q177" s="62">
        <f>IF(NOT((COUNTA($B177:$K177)+COUNTA($O177))&gt;0),"",IF(AND($T177="Sub",N($S177)&gt;0),IF(ISNUMBER(INDEX($D$5:$D$1000,$S177-4)),DATE(YEAR(INDEX($D$5:$D$1000,$S177-4)),MONTH(INDEX($D$5:$D$1000,$S177-4)),1),IF(ISNUMBER(INDEX($E$5:$E$1000,$S177-4)),DATE(YEAR(INDEX($E$5:$E$1000,$S177-4)),MONTH(INDEX($E$5:$E$1000,$S177-4)),1),MesCiclo)),IF(ISNUMBER($D177),DATE(YEAR($D177),MONTH($D177),1),IF(ISNUMBER($E177),DATE(YEAR($E177),MONTH($E177),1),MesCiclo))))</f>
        <v/>
      </c>
      <c r="R177" s="63">
        <f>IF(OR($Q177="",$Q177&lt;&gt;MesCiclo),"",COUNTIF($Q$5:$Q177,MesCiclo))</f>
        <v/>
      </c>
      <c r="S177" s="63">
        <f>IF($T177="","",IF($T177="Macro",ROW(),IFERROR(LOOKUP(2,1/($T$5:$T177="Macro"),ROW($T$5:$T177)),0)))</f>
        <v/>
      </c>
      <c r="T177" s="63">
        <f>IF(NOT((COUNTA($B177:$K177)+COUNTA($O177))&gt;0),"",IF($B177="Subactividad","Sub","Macro"))</f>
        <v/>
      </c>
      <c r="U177" s="63">
        <f>IF($T177="Macro",COUNTIFS($S$5:$S$1000,ROW(),$T$5:$T$1000,"Sub"),"")</f>
        <v/>
      </c>
      <c r="V177" s="63">
        <f>IF($T177="","",IF(ISNUMBER($F177),1,IFERROR(LOOKUP(2,1/($H177:$K177&lt;&gt;""),$H177:$K177),0)))</f>
        <v/>
      </c>
      <c r="W177" s="63">
        <f>IF($T177="","",IF(AND(ISNUMBER($F177),$F177&lt;=IF($Q177=MesCiclo,InicioCiclo,$Q177+MOD(2-WEEKDAY($Q177),7))+6),1,IF(ISNUMBER($H177),$H177,0)))</f>
        <v/>
      </c>
      <c r="X177" s="63">
        <f>IF($T177="","",IF(AND(ISNUMBER($F177),$F177&lt;=IF($Q177=MesCiclo,InicioCiclo,$Q177+MOD(2-WEEKDAY($Q177),7))+13),1,IF(ISNUMBER($I177),$I177,$W177)))</f>
        <v/>
      </c>
      <c r="Y177" s="63">
        <f>IF($T177="","",IF(AND(ISNUMBER($F177),$F177&lt;=IF($Q177=MesCiclo,InicioCiclo,$Q177+MOD(2-WEEKDAY($Q177),7))+20),1,IF(ISNUMBER($J177),$J177,$X177)))</f>
        <v/>
      </c>
      <c r="Z177" s="63">
        <f>IF($T177="","",IF(AND(ISNUMBER($F177),$F177&lt;=IF($Q177=MesCiclo,InicioCiclo,$Q177+MOD(2-WEEKDAY($Q177),7))+27),1,IF(ISNUMBER($K177),$K177,$Y177)))</f>
        <v/>
      </c>
      <c r="AA177" s="63">
        <f>IF($T177="","",IF(AND(ISNUMBER($F177),$F177&lt;=IF($Q177=MesCiclo,InicioCiclo,$Q177+MOD(2-WEEKDAY($Q177),7))+6),1,IF(N($U177)&gt;0,AVERAGEIFS($W$5:$W$1000,$S$5:$S$1000,ROW(),$T$5:$T$1000,"Sub"),$W177)))</f>
        <v/>
      </c>
      <c r="AB177" s="63">
        <f>IF($T177="","",IF(AND(ISNUMBER($F177),$F177&lt;=IF($Q177=MesCiclo,InicioCiclo,$Q177+MOD(2-WEEKDAY($Q177),7))+13),1,IF(N($U177)&gt;0,AVERAGEIFS($X$5:$X$1000,$S$5:$S$1000,ROW(),$T$5:$T$1000,"Sub"),$X177)))</f>
        <v/>
      </c>
      <c r="AC177" s="63">
        <f>IF($T177="","",IF(AND(ISNUMBER($F177),$F177&lt;=IF($Q177=MesCiclo,InicioCiclo,$Q177+MOD(2-WEEKDAY($Q177),7))+20),1,IF(N($U177)&gt;0,AVERAGEIFS($Y$5:$Y$1000,$S$5:$S$1000,ROW(),$T$5:$T$1000,"Sub"),$Y177)))</f>
        <v/>
      </c>
      <c r="AD177" s="63">
        <f>IF($T177="","",IF(AND(ISNUMBER($F177),$F177&lt;=IF($Q177=MesCiclo,InicioCiclo,$Q177+MOD(2-WEEKDAY($Q177),7))+27),1,IF(N($U177)&gt;0,AVERAGEIFS($Z$5:$Z$1000,$S$5:$S$1000,ROW(),$T$5:$T$1000,"Sub"),$Z177)))</f>
        <v/>
      </c>
      <c r="AE177" s="63">
        <f>IF($T177&lt;&gt;"Macro","",IF(COUNTIFS($Q$5:$Q$1000,$Q177,$T$5:$T$1000,"Macro",$G$5:$G$1000,"&gt;0")=0,1/COUNTIFS($Q$5:$Q$1000,$Q177,$T$5:$T$1000,"Macro"),IF(AND(ISNUMBER($G177),N($G177)&gt;0),$G177,SUMIFS($G$5:$G$1000,$Q$5:$Q$1000,$Q177,$T$5:$T$1000,"Macro")/COUNTIFS($Q$5:$Q$1000,$Q177,$T$5:$T$1000,"Macro",$G$5:$G$1000,"&gt;0"))/(COUNTIFS($Q$5:$Q$1000,$Q177,$T$5:$T$1000,"Macro")*SUMIFS($G$5:$G$1000,$Q$5:$Q$1000,$Q177,$T$5:$T$1000,"Macro")/COUNTIFS($Q$5:$Q$1000,$Q177,$T$5:$T$1000,"Macro",$G$5:$G$1000,"&gt;0"))))</f>
        <v/>
      </c>
    </row>
    <row r="178">
      <c r="A178" s="55">
        <f>IF(NOT((COUNTA($B178:$K178)+COUNTA($O178))&gt;0),"",IF($T178="Macro",COUNTIFS($T$5:$T178,"Macro",$Q$5:$Q178,$Q178),IF(N($S178)=0,"?",COUNTIFS(INDEX($T$5:$T$1000,1):INDEX($T$5:$T$1000,$S178-4),"Macro",INDEX($Q$5:$Q$1000,1):INDEX($Q$5:$Q$1000,$S178-4),INDEX($Q$5:$Q$1000,$S178-4))&amp;"."&amp;COUNTIFS($S$5:$S178,$S178,$T$5:$T178,"Sub"))))</f>
        <v/>
      </c>
      <c r="B178" s="56" t="n"/>
      <c r="C178" s="57" t="n"/>
      <c r="D178" s="58" t="n"/>
      <c r="E178" s="58" t="n"/>
      <c r="F178" s="58" t="n"/>
      <c r="G178" s="59" t="n"/>
      <c r="H178" s="59" t="n"/>
      <c r="I178" s="59" t="n"/>
      <c r="J178" s="59" t="n"/>
      <c r="K178" s="59" t="n"/>
      <c r="L178" s="60">
        <f>IF(NOT((COUNTA($B178:$K178)+COUNTA($O178))&gt;0),"",IF(ISNUMBER($F178),1,IF(N($U178)&gt;0,AVERAGEIFS($V$5:$V$1000,$S$5:$S$1000,ROW(),$T$5:$T$1000,"Sub"),$V178)))</f>
        <v/>
      </c>
      <c r="M178" s="55">
        <f>IF($L178="","",IF($L178&gt;=1,"Completado",IF($L178&gt;0,"En curso","Pendiente")))</f>
        <v/>
      </c>
      <c r="N178" s="55">
        <f>IF(NOT((COUNTA($B178:$K178)+COUNTA($O178))&gt;0),"",IF(ISNUMBER($F178),IF(AND(ISNUMBER($E178),$F178&gt;$E178),"Cumplida con "&amp;($F178-$E178)&amp;IF($F178-$E178=1," día"," días")&amp;" de retraso","Cumplida"),IF(N($L178)&gt;=1,"Cumplida",IF(NOT(ISNUMBER($E178)),"Sin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plazo")))))))</f>
        <v/>
      </c>
      <c r="O178" s="57" t="n"/>
      <c r="P178" s="61">
        <f>IF(NOT((COUNTA($B178:$K178)+COUNTA($O178))&gt;0),"",IF((IF($C178="","Falta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",""))="","✔ OK","⚠ "&amp;LEFT(IF($C178="","Falta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",""),LEN(IF($C178="","Falta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",""))-3)))</f>
        <v/>
      </c>
      <c r="Q178" s="62">
        <f>IF(NOT((COUNTA($B178:$K178)+COUNTA($O178))&gt;0),"",IF(AND($T178="Sub",N($S178)&gt;0),IF(ISNUMBER(INDEX($D$5:$D$1000,$S178-4)),DATE(YEAR(INDEX($D$5:$D$1000,$S178-4)),MONTH(INDEX($D$5:$D$1000,$S178-4)),1),IF(ISNUMBER(INDEX($E$5:$E$1000,$S178-4)),DATE(YEAR(INDEX($E$5:$E$1000,$S178-4)),MONTH(INDEX($E$5:$E$1000,$S178-4)),1),MesCiclo)),IF(ISNUMBER($D178),DATE(YEAR($D178),MONTH($D178),1),IF(ISNUMBER($E178),DATE(YEAR($E178),MONTH($E178),1),MesCiclo))))</f>
        <v/>
      </c>
      <c r="R178" s="63">
        <f>IF(OR($Q178="",$Q178&lt;&gt;MesCiclo),"",COUNTIF($Q$5:$Q178,MesCiclo))</f>
        <v/>
      </c>
      <c r="S178" s="63">
        <f>IF($T178="","",IF($T178="Macro",ROW(),IFERROR(LOOKUP(2,1/($T$5:$T178="Macro"),ROW($T$5:$T178)),0)))</f>
        <v/>
      </c>
      <c r="T178" s="63">
        <f>IF(NOT((COUNTA($B178:$K178)+COUNTA($O178))&gt;0),"",IF($B178="Subactividad","Sub","Macro"))</f>
        <v/>
      </c>
      <c r="U178" s="63">
        <f>IF($T178="Macro",COUNTIFS($S$5:$S$1000,ROW(),$T$5:$T$1000,"Sub"),"")</f>
        <v/>
      </c>
      <c r="V178" s="63">
        <f>IF($T178="","",IF(ISNUMBER($F178),1,IFERROR(LOOKUP(2,1/($H178:$K178&lt;&gt;""),$H178:$K178),0)))</f>
        <v/>
      </c>
      <c r="W178" s="63">
        <f>IF($T178="","",IF(AND(ISNUMBER($F178),$F178&lt;=IF($Q178=MesCiclo,InicioCiclo,$Q178+MOD(2-WEEKDAY($Q178),7))+6),1,IF(ISNUMBER($H178),$H178,0)))</f>
        <v/>
      </c>
      <c r="X178" s="63">
        <f>IF($T178="","",IF(AND(ISNUMBER($F178),$F178&lt;=IF($Q178=MesCiclo,InicioCiclo,$Q178+MOD(2-WEEKDAY($Q178),7))+13),1,IF(ISNUMBER($I178),$I178,$W178)))</f>
        <v/>
      </c>
      <c r="Y178" s="63">
        <f>IF($T178="","",IF(AND(ISNUMBER($F178),$F178&lt;=IF($Q178=MesCiclo,InicioCiclo,$Q178+MOD(2-WEEKDAY($Q178),7))+20),1,IF(ISNUMBER($J178),$J178,$X178)))</f>
        <v/>
      </c>
      <c r="Z178" s="63">
        <f>IF($T178="","",IF(AND(ISNUMBER($F178),$F178&lt;=IF($Q178=MesCiclo,InicioCiclo,$Q178+MOD(2-WEEKDAY($Q178),7))+27),1,IF(ISNUMBER($K178),$K178,$Y178)))</f>
        <v/>
      </c>
      <c r="AA178" s="63">
        <f>IF($T178="","",IF(AND(ISNUMBER($F178),$F178&lt;=IF($Q178=MesCiclo,InicioCiclo,$Q178+MOD(2-WEEKDAY($Q178),7))+6),1,IF(N($U178)&gt;0,AVERAGEIFS($W$5:$W$1000,$S$5:$S$1000,ROW(),$T$5:$T$1000,"Sub"),$W178)))</f>
        <v/>
      </c>
      <c r="AB178" s="63">
        <f>IF($T178="","",IF(AND(ISNUMBER($F178),$F178&lt;=IF($Q178=MesCiclo,InicioCiclo,$Q178+MOD(2-WEEKDAY($Q178),7))+13),1,IF(N($U178)&gt;0,AVERAGEIFS($X$5:$X$1000,$S$5:$S$1000,ROW(),$T$5:$T$1000,"Sub"),$X178)))</f>
        <v/>
      </c>
      <c r="AC178" s="63">
        <f>IF($T178="","",IF(AND(ISNUMBER($F178),$F178&lt;=IF($Q178=MesCiclo,InicioCiclo,$Q178+MOD(2-WEEKDAY($Q178),7))+20),1,IF(N($U178)&gt;0,AVERAGEIFS($Y$5:$Y$1000,$S$5:$S$1000,ROW(),$T$5:$T$1000,"Sub"),$Y178)))</f>
        <v/>
      </c>
      <c r="AD178" s="63">
        <f>IF($T178="","",IF(AND(ISNUMBER($F178),$F178&lt;=IF($Q178=MesCiclo,InicioCiclo,$Q178+MOD(2-WEEKDAY($Q178),7))+27),1,IF(N($U178)&gt;0,AVERAGEIFS($Z$5:$Z$1000,$S$5:$S$1000,ROW(),$T$5:$T$1000,"Sub"),$Z178)))</f>
        <v/>
      </c>
      <c r="AE178" s="63">
        <f>IF($T178&lt;&gt;"Macro","",IF(COUNTIFS($Q$5:$Q$1000,$Q178,$T$5:$T$1000,"Macro",$G$5:$G$1000,"&gt;0")=0,1/COUNTIFS($Q$5:$Q$1000,$Q178,$T$5:$T$1000,"Macro"),IF(AND(ISNUMBER($G178),N($G178)&gt;0),$G178,SUMIFS($G$5:$G$1000,$Q$5:$Q$1000,$Q178,$T$5:$T$1000,"Macro")/COUNTIFS($Q$5:$Q$1000,$Q178,$T$5:$T$1000,"Macro",$G$5:$G$1000,"&gt;0"))/(COUNTIFS($Q$5:$Q$1000,$Q178,$T$5:$T$1000,"Macro")*SUMIFS($G$5:$G$1000,$Q$5:$Q$1000,$Q178,$T$5:$T$1000,"Macro")/COUNTIFS($Q$5:$Q$1000,$Q178,$T$5:$T$1000,"Macro",$G$5:$G$1000,"&gt;0"))))</f>
        <v/>
      </c>
    </row>
    <row r="179">
      <c r="A179" s="55">
        <f>IF(NOT((COUNTA($B179:$K179)+COUNTA($O179))&gt;0),"",IF($T179="Macro",COUNTIFS($T$5:$T179,"Macro",$Q$5:$Q179,$Q179),IF(N($S179)=0,"?",COUNTIFS(INDEX($T$5:$T$1000,1):INDEX($T$5:$T$1000,$S179-4),"Macro",INDEX($Q$5:$Q$1000,1):INDEX($Q$5:$Q$1000,$S179-4),INDEX($Q$5:$Q$1000,$S179-4))&amp;"."&amp;COUNTIFS($S$5:$S179,$S179,$T$5:$T179,"Sub"))))</f>
        <v/>
      </c>
      <c r="B179" s="56" t="n"/>
      <c r="C179" s="57" t="n"/>
      <c r="D179" s="58" t="n"/>
      <c r="E179" s="58" t="n"/>
      <c r="F179" s="58" t="n"/>
      <c r="G179" s="59" t="n"/>
      <c r="H179" s="59" t="n"/>
      <c r="I179" s="59" t="n"/>
      <c r="J179" s="59" t="n"/>
      <c r="K179" s="59" t="n"/>
      <c r="L179" s="60">
        <f>IF(NOT((COUNTA($B179:$K179)+COUNTA($O179))&gt;0),"",IF(ISNUMBER($F179),1,IF(N($U179)&gt;0,AVERAGEIFS($V$5:$V$1000,$S$5:$S$1000,ROW(),$T$5:$T$1000,"Sub"),$V179)))</f>
        <v/>
      </c>
      <c r="M179" s="55">
        <f>IF($L179="","",IF($L179&gt;=1,"Completado",IF($L179&gt;0,"En curso","Pendiente")))</f>
        <v/>
      </c>
      <c r="N179" s="55">
        <f>IF(NOT((COUNTA($B179:$K179)+COUNTA($O179))&gt;0),"",IF(ISNUMBER($F179),IF(AND(ISNUMBER($E179),$F179&gt;$E179),"Cumplida con "&amp;($F179-$E179)&amp;IF($F179-$E179=1," día"," días")&amp;" de retraso","Cumplida"),IF(N($L179)&gt;=1,"Cumplida",IF(NOT(ISNUMBER($E179)),"Sin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plazo")))))))</f>
        <v/>
      </c>
      <c r="O179" s="57" t="n"/>
      <c r="P179" s="61">
        <f>IF(NOT((COUNTA($B179:$K179)+COUNTA($O179))&gt;0),"",IF((IF($C179="","Falta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",""))="","✔ OK","⚠ "&amp;LEFT(IF($C179="","Falta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",""),LEN(IF($C179="","Falta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",""))-3)))</f>
        <v/>
      </c>
      <c r="Q179" s="62">
        <f>IF(NOT((COUNTA($B179:$K179)+COUNTA($O179))&gt;0),"",IF(AND($T179="Sub",N($S179)&gt;0),IF(ISNUMBER(INDEX($D$5:$D$1000,$S179-4)),DATE(YEAR(INDEX($D$5:$D$1000,$S179-4)),MONTH(INDEX($D$5:$D$1000,$S179-4)),1),IF(ISNUMBER(INDEX($E$5:$E$1000,$S179-4)),DATE(YEAR(INDEX($E$5:$E$1000,$S179-4)),MONTH(INDEX($E$5:$E$1000,$S179-4)),1),MesCiclo)),IF(ISNUMBER($D179),DATE(YEAR($D179),MONTH($D179),1),IF(ISNUMBER($E179),DATE(YEAR($E179),MONTH($E179),1),MesCiclo))))</f>
        <v/>
      </c>
      <c r="R179" s="63">
        <f>IF(OR($Q179="",$Q179&lt;&gt;MesCiclo),"",COUNTIF($Q$5:$Q179,MesCiclo))</f>
        <v/>
      </c>
      <c r="S179" s="63">
        <f>IF($T179="","",IF($T179="Macro",ROW(),IFERROR(LOOKUP(2,1/($T$5:$T179="Macro"),ROW($T$5:$T179)),0)))</f>
        <v/>
      </c>
      <c r="T179" s="63">
        <f>IF(NOT((COUNTA($B179:$K179)+COUNTA($O179))&gt;0),"",IF($B179="Subactividad","Sub","Macro"))</f>
        <v/>
      </c>
      <c r="U179" s="63">
        <f>IF($T179="Macro",COUNTIFS($S$5:$S$1000,ROW(),$T$5:$T$1000,"Sub"),"")</f>
        <v/>
      </c>
      <c r="V179" s="63">
        <f>IF($T179="","",IF(ISNUMBER($F179),1,IFERROR(LOOKUP(2,1/($H179:$K179&lt;&gt;""),$H179:$K179),0)))</f>
        <v/>
      </c>
      <c r="W179" s="63">
        <f>IF($T179="","",IF(AND(ISNUMBER($F179),$F179&lt;=IF($Q179=MesCiclo,InicioCiclo,$Q179+MOD(2-WEEKDAY($Q179),7))+6),1,IF(ISNUMBER($H179),$H179,0)))</f>
        <v/>
      </c>
      <c r="X179" s="63">
        <f>IF($T179="","",IF(AND(ISNUMBER($F179),$F179&lt;=IF($Q179=MesCiclo,InicioCiclo,$Q179+MOD(2-WEEKDAY($Q179),7))+13),1,IF(ISNUMBER($I179),$I179,$W179)))</f>
        <v/>
      </c>
      <c r="Y179" s="63">
        <f>IF($T179="","",IF(AND(ISNUMBER($F179),$F179&lt;=IF($Q179=MesCiclo,InicioCiclo,$Q179+MOD(2-WEEKDAY($Q179),7))+20),1,IF(ISNUMBER($J179),$J179,$X179)))</f>
        <v/>
      </c>
      <c r="Z179" s="63">
        <f>IF($T179="","",IF(AND(ISNUMBER($F179),$F179&lt;=IF($Q179=MesCiclo,InicioCiclo,$Q179+MOD(2-WEEKDAY($Q179),7))+27),1,IF(ISNUMBER($K179),$K179,$Y179)))</f>
        <v/>
      </c>
      <c r="AA179" s="63">
        <f>IF($T179="","",IF(AND(ISNUMBER($F179),$F179&lt;=IF($Q179=MesCiclo,InicioCiclo,$Q179+MOD(2-WEEKDAY($Q179),7))+6),1,IF(N($U179)&gt;0,AVERAGEIFS($W$5:$W$1000,$S$5:$S$1000,ROW(),$T$5:$T$1000,"Sub"),$W179)))</f>
        <v/>
      </c>
      <c r="AB179" s="63">
        <f>IF($T179="","",IF(AND(ISNUMBER($F179),$F179&lt;=IF($Q179=MesCiclo,InicioCiclo,$Q179+MOD(2-WEEKDAY($Q179),7))+13),1,IF(N($U179)&gt;0,AVERAGEIFS($X$5:$X$1000,$S$5:$S$1000,ROW(),$T$5:$T$1000,"Sub"),$X179)))</f>
        <v/>
      </c>
      <c r="AC179" s="63">
        <f>IF($T179="","",IF(AND(ISNUMBER($F179),$F179&lt;=IF($Q179=MesCiclo,InicioCiclo,$Q179+MOD(2-WEEKDAY($Q179),7))+20),1,IF(N($U179)&gt;0,AVERAGEIFS($Y$5:$Y$1000,$S$5:$S$1000,ROW(),$T$5:$T$1000,"Sub"),$Y179)))</f>
        <v/>
      </c>
      <c r="AD179" s="63">
        <f>IF($T179="","",IF(AND(ISNUMBER($F179),$F179&lt;=IF($Q179=MesCiclo,InicioCiclo,$Q179+MOD(2-WEEKDAY($Q179),7))+27),1,IF(N($U179)&gt;0,AVERAGEIFS($Z$5:$Z$1000,$S$5:$S$1000,ROW(),$T$5:$T$1000,"Sub"),$Z179)))</f>
        <v/>
      </c>
      <c r="AE179" s="63">
        <f>IF($T179&lt;&gt;"Macro","",IF(COUNTIFS($Q$5:$Q$1000,$Q179,$T$5:$T$1000,"Macro",$G$5:$G$1000,"&gt;0")=0,1/COUNTIFS($Q$5:$Q$1000,$Q179,$T$5:$T$1000,"Macro"),IF(AND(ISNUMBER($G179),N($G179)&gt;0),$G179,SUMIFS($G$5:$G$1000,$Q$5:$Q$1000,$Q179,$T$5:$T$1000,"Macro")/COUNTIFS($Q$5:$Q$1000,$Q179,$T$5:$T$1000,"Macro",$G$5:$G$1000,"&gt;0"))/(COUNTIFS($Q$5:$Q$1000,$Q179,$T$5:$T$1000,"Macro")*SUMIFS($G$5:$G$1000,$Q$5:$Q$1000,$Q179,$T$5:$T$1000,"Macro")/COUNTIFS($Q$5:$Q$1000,$Q179,$T$5:$T$1000,"Macro",$G$5:$G$1000,"&gt;0"))))</f>
        <v/>
      </c>
    </row>
    <row r="180">
      <c r="A180" s="55">
        <f>IF(NOT((COUNTA($B180:$K180)+COUNTA($O180))&gt;0),"",IF($T180="Macro",COUNTIFS($T$5:$T180,"Macro",$Q$5:$Q180,$Q180),IF(N($S180)=0,"?",COUNTIFS(INDEX($T$5:$T$1000,1):INDEX($T$5:$T$1000,$S180-4),"Macro",INDEX($Q$5:$Q$1000,1):INDEX($Q$5:$Q$1000,$S180-4),INDEX($Q$5:$Q$1000,$S180-4))&amp;"."&amp;COUNTIFS($S$5:$S180,$S180,$T$5:$T180,"Sub"))))</f>
        <v/>
      </c>
      <c r="B180" s="56" t="n"/>
      <c r="C180" s="57" t="n"/>
      <c r="D180" s="58" t="n"/>
      <c r="E180" s="58" t="n"/>
      <c r="F180" s="58" t="n"/>
      <c r="G180" s="59" t="n"/>
      <c r="H180" s="59" t="n"/>
      <c r="I180" s="59" t="n"/>
      <c r="J180" s="59" t="n"/>
      <c r="K180" s="59" t="n"/>
      <c r="L180" s="60">
        <f>IF(NOT((COUNTA($B180:$K180)+COUNTA($O180))&gt;0),"",IF(ISNUMBER($F180),1,IF(N($U180)&gt;0,AVERAGEIFS($V$5:$V$1000,$S$5:$S$1000,ROW(),$T$5:$T$1000,"Sub"),$V180)))</f>
        <v/>
      </c>
      <c r="M180" s="55">
        <f>IF($L180="","",IF($L180&gt;=1,"Completado",IF($L180&gt;0,"En curso","Pendiente")))</f>
        <v/>
      </c>
      <c r="N180" s="55">
        <f>IF(NOT((COUNTA($B180:$K180)+COUNTA($O180))&gt;0),"",IF(ISNUMBER($F180),IF(AND(ISNUMBER($E180),$F180&gt;$E180),"Cumplida con "&amp;($F180-$E180)&amp;IF($F180-$E180=1," día"," días")&amp;" de retraso","Cumplida"),IF(N($L180)&gt;=1,"Cumplida",IF(NOT(ISNUMBER($E180)),"Sin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plazo")))))))</f>
        <v/>
      </c>
      <c r="O180" s="57" t="n"/>
      <c r="P180" s="61">
        <f>IF(NOT((COUNTA($B180:$K180)+COUNTA($O180))&gt;0),"",IF((IF($C180="","Falta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",""))="","✔ OK","⚠ "&amp;LEFT(IF($C180="","Falta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",""),LEN(IF($C180="","Falta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",""))-3)))</f>
        <v/>
      </c>
      <c r="Q180" s="62">
        <f>IF(NOT((COUNTA($B180:$K180)+COUNTA($O180))&gt;0),"",IF(AND($T180="Sub",N($S180)&gt;0),IF(ISNUMBER(INDEX($D$5:$D$1000,$S180-4)),DATE(YEAR(INDEX($D$5:$D$1000,$S180-4)),MONTH(INDEX($D$5:$D$1000,$S180-4)),1),IF(ISNUMBER(INDEX($E$5:$E$1000,$S180-4)),DATE(YEAR(INDEX($E$5:$E$1000,$S180-4)),MONTH(INDEX($E$5:$E$1000,$S180-4)),1),MesCiclo)),IF(ISNUMBER($D180),DATE(YEAR($D180),MONTH($D180),1),IF(ISNUMBER($E180),DATE(YEAR($E180),MONTH($E180),1),MesCiclo))))</f>
        <v/>
      </c>
      <c r="R180" s="63">
        <f>IF(OR($Q180="",$Q180&lt;&gt;MesCiclo),"",COUNTIF($Q$5:$Q180,MesCiclo))</f>
        <v/>
      </c>
      <c r="S180" s="63">
        <f>IF($T180="","",IF($T180="Macro",ROW(),IFERROR(LOOKUP(2,1/($T$5:$T180="Macro"),ROW($T$5:$T180)),0)))</f>
        <v/>
      </c>
      <c r="T180" s="63">
        <f>IF(NOT((COUNTA($B180:$K180)+COUNTA($O180))&gt;0),"",IF($B180="Subactividad","Sub","Macro"))</f>
        <v/>
      </c>
      <c r="U180" s="63">
        <f>IF($T180="Macro",COUNTIFS($S$5:$S$1000,ROW(),$T$5:$T$1000,"Sub"),"")</f>
        <v/>
      </c>
      <c r="V180" s="63">
        <f>IF($T180="","",IF(ISNUMBER($F180),1,IFERROR(LOOKUP(2,1/($H180:$K180&lt;&gt;""),$H180:$K180),0)))</f>
        <v/>
      </c>
      <c r="W180" s="63">
        <f>IF($T180="","",IF(AND(ISNUMBER($F180),$F180&lt;=IF($Q180=MesCiclo,InicioCiclo,$Q180+MOD(2-WEEKDAY($Q180),7))+6),1,IF(ISNUMBER($H180),$H180,0)))</f>
        <v/>
      </c>
      <c r="X180" s="63">
        <f>IF($T180="","",IF(AND(ISNUMBER($F180),$F180&lt;=IF($Q180=MesCiclo,InicioCiclo,$Q180+MOD(2-WEEKDAY($Q180),7))+13),1,IF(ISNUMBER($I180),$I180,$W180)))</f>
        <v/>
      </c>
      <c r="Y180" s="63">
        <f>IF($T180="","",IF(AND(ISNUMBER($F180),$F180&lt;=IF($Q180=MesCiclo,InicioCiclo,$Q180+MOD(2-WEEKDAY($Q180),7))+20),1,IF(ISNUMBER($J180),$J180,$X180)))</f>
        <v/>
      </c>
      <c r="Z180" s="63">
        <f>IF($T180="","",IF(AND(ISNUMBER($F180),$F180&lt;=IF($Q180=MesCiclo,InicioCiclo,$Q180+MOD(2-WEEKDAY($Q180),7))+27),1,IF(ISNUMBER($K180),$K180,$Y180)))</f>
        <v/>
      </c>
      <c r="AA180" s="63">
        <f>IF($T180="","",IF(AND(ISNUMBER($F180),$F180&lt;=IF($Q180=MesCiclo,InicioCiclo,$Q180+MOD(2-WEEKDAY($Q180),7))+6),1,IF(N($U180)&gt;0,AVERAGEIFS($W$5:$W$1000,$S$5:$S$1000,ROW(),$T$5:$T$1000,"Sub"),$W180)))</f>
        <v/>
      </c>
      <c r="AB180" s="63">
        <f>IF($T180="","",IF(AND(ISNUMBER($F180),$F180&lt;=IF($Q180=MesCiclo,InicioCiclo,$Q180+MOD(2-WEEKDAY($Q180),7))+13),1,IF(N($U180)&gt;0,AVERAGEIFS($X$5:$X$1000,$S$5:$S$1000,ROW(),$T$5:$T$1000,"Sub"),$X180)))</f>
        <v/>
      </c>
      <c r="AC180" s="63">
        <f>IF($T180="","",IF(AND(ISNUMBER($F180),$F180&lt;=IF($Q180=MesCiclo,InicioCiclo,$Q180+MOD(2-WEEKDAY($Q180),7))+20),1,IF(N($U180)&gt;0,AVERAGEIFS($Y$5:$Y$1000,$S$5:$S$1000,ROW(),$T$5:$T$1000,"Sub"),$Y180)))</f>
        <v/>
      </c>
      <c r="AD180" s="63">
        <f>IF($T180="","",IF(AND(ISNUMBER($F180),$F180&lt;=IF($Q180=MesCiclo,InicioCiclo,$Q180+MOD(2-WEEKDAY($Q180),7))+27),1,IF(N($U180)&gt;0,AVERAGEIFS($Z$5:$Z$1000,$S$5:$S$1000,ROW(),$T$5:$T$1000,"Sub"),$Z180)))</f>
        <v/>
      </c>
      <c r="AE180" s="63">
        <f>IF($T180&lt;&gt;"Macro","",IF(COUNTIFS($Q$5:$Q$1000,$Q180,$T$5:$T$1000,"Macro",$G$5:$G$1000,"&gt;0")=0,1/COUNTIFS($Q$5:$Q$1000,$Q180,$T$5:$T$1000,"Macro"),IF(AND(ISNUMBER($G180),N($G180)&gt;0),$G180,SUMIFS($G$5:$G$1000,$Q$5:$Q$1000,$Q180,$T$5:$T$1000,"Macro")/COUNTIFS($Q$5:$Q$1000,$Q180,$T$5:$T$1000,"Macro",$G$5:$G$1000,"&gt;0"))/(COUNTIFS($Q$5:$Q$1000,$Q180,$T$5:$T$1000,"Macro")*SUMIFS($G$5:$G$1000,$Q$5:$Q$1000,$Q180,$T$5:$T$1000,"Macro")/COUNTIFS($Q$5:$Q$1000,$Q180,$T$5:$T$1000,"Macro",$G$5:$G$1000,"&gt;0"))))</f>
        <v/>
      </c>
    </row>
    <row r="181">
      <c r="A181" s="55">
        <f>IF(NOT((COUNTA($B181:$K181)+COUNTA($O181))&gt;0),"",IF($T181="Macro",COUNTIFS($T$5:$T181,"Macro",$Q$5:$Q181,$Q181),IF(N($S181)=0,"?",COUNTIFS(INDEX($T$5:$T$1000,1):INDEX($T$5:$T$1000,$S181-4),"Macro",INDEX($Q$5:$Q$1000,1):INDEX($Q$5:$Q$1000,$S181-4),INDEX($Q$5:$Q$1000,$S181-4))&amp;"."&amp;COUNTIFS($S$5:$S181,$S181,$T$5:$T181,"Sub"))))</f>
        <v/>
      </c>
      <c r="B181" s="56" t="n"/>
      <c r="C181" s="57" t="n"/>
      <c r="D181" s="58" t="n"/>
      <c r="E181" s="58" t="n"/>
      <c r="F181" s="58" t="n"/>
      <c r="G181" s="59" t="n"/>
      <c r="H181" s="59" t="n"/>
      <c r="I181" s="59" t="n"/>
      <c r="J181" s="59" t="n"/>
      <c r="K181" s="59" t="n"/>
      <c r="L181" s="60">
        <f>IF(NOT((COUNTA($B181:$K181)+COUNTA($O181))&gt;0),"",IF(ISNUMBER($F181),1,IF(N($U181)&gt;0,AVERAGEIFS($V$5:$V$1000,$S$5:$S$1000,ROW(),$T$5:$T$1000,"Sub"),$V181)))</f>
        <v/>
      </c>
      <c r="M181" s="55">
        <f>IF($L181="","",IF($L181&gt;=1,"Completado",IF($L181&gt;0,"En curso","Pendiente")))</f>
        <v/>
      </c>
      <c r="N181" s="55">
        <f>IF(NOT((COUNTA($B181:$K181)+COUNTA($O181))&gt;0),"",IF(ISNUMBER($F181),IF(AND(ISNUMBER($E181),$F181&gt;$E181),"Cumplida con "&amp;($F181-$E181)&amp;IF($F181-$E181=1," día"," días")&amp;" de retraso","Cumplida"),IF(N($L181)&gt;=1,"Cumplida",IF(NOT(ISNUMBER($E181)),"Sin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plazo")))))))</f>
        <v/>
      </c>
      <c r="O181" s="57" t="n"/>
      <c r="P181" s="61">
        <f>IF(NOT((COUNTA($B181:$K181)+COUNTA($O181))&gt;0),"",IF((IF($C181="","Falta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",""))="","✔ OK","⚠ "&amp;LEFT(IF($C181="","Falta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",""),LEN(IF($C181="","Falta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",""))-3)))</f>
        <v/>
      </c>
      <c r="Q181" s="62">
        <f>IF(NOT((COUNTA($B181:$K181)+COUNTA($O181))&gt;0),"",IF(AND($T181="Sub",N($S181)&gt;0),IF(ISNUMBER(INDEX($D$5:$D$1000,$S181-4)),DATE(YEAR(INDEX($D$5:$D$1000,$S181-4)),MONTH(INDEX($D$5:$D$1000,$S181-4)),1),IF(ISNUMBER(INDEX($E$5:$E$1000,$S181-4)),DATE(YEAR(INDEX($E$5:$E$1000,$S181-4)),MONTH(INDEX($E$5:$E$1000,$S181-4)),1),MesCiclo)),IF(ISNUMBER($D181),DATE(YEAR($D181),MONTH($D181),1),IF(ISNUMBER($E181),DATE(YEAR($E181),MONTH($E181),1),MesCiclo))))</f>
        <v/>
      </c>
      <c r="R181" s="63">
        <f>IF(OR($Q181="",$Q181&lt;&gt;MesCiclo),"",COUNTIF($Q$5:$Q181,MesCiclo))</f>
        <v/>
      </c>
      <c r="S181" s="63">
        <f>IF($T181="","",IF($T181="Macro",ROW(),IFERROR(LOOKUP(2,1/($T$5:$T181="Macro"),ROW($T$5:$T181)),0)))</f>
        <v/>
      </c>
      <c r="T181" s="63">
        <f>IF(NOT((COUNTA($B181:$K181)+COUNTA($O181))&gt;0),"",IF($B181="Subactividad","Sub","Macro"))</f>
        <v/>
      </c>
      <c r="U181" s="63">
        <f>IF($T181="Macro",COUNTIFS($S$5:$S$1000,ROW(),$T$5:$T$1000,"Sub"),"")</f>
        <v/>
      </c>
      <c r="V181" s="63">
        <f>IF($T181="","",IF(ISNUMBER($F181),1,IFERROR(LOOKUP(2,1/($H181:$K181&lt;&gt;""),$H181:$K181),0)))</f>
        <v/>
      </c>
      <c r="W181" s="63">
        <f>IF($T181="","",IF(AND(ISNUMBER($F181),$F181&lt;=IF($Q181=MesCiclo,InicioCiclo,$Q181+MOD(2-WEEKDAY($Q181),7))+6),1,IF(ISNUMBER($H181),$H181,0)))</f>
        <v/>
      </c>
      <c r="X181" s="63">
        <f>IF($T181="","",IF(AND(ISNUMBER($F181),$F181&lt;=IF($Q181=MesCiclo,InicioCiclo,$Q181+MOD(2-WEEKDAY($Q181),7))+13),1,IF(ISNUMBER($I181),$I181,$W181)))</f>
        <v/>
      </c>
      <c r="Y181" s="63">
        <f>IF($T181="","",IF(AND(ISNUMBER($F181),$F181&lt;=IF($Q181=MesCiclo,InicioCiclo,$Q181+MOD(2-WEEKDAY($Q181),7))+20),1,IF(ISNUMBER($J181),$J181,$X181)))</f>
        <v/>
      </c>
      <c r="Z181" s="63">
        <f>IF($T181="","",IF(AND(ISNUMBER($F181),$F181&lt;=IF($Q181=MesCiclo,InicioCiclo,$Q181+MOD(2-WEEKDAY($Q181),7))+27),1,IF(ISNUMBER($K181),$K181,$Y181)))</f>
        <v/>
      </c>
      <c r="AA181" s="63">
        <f>IF($T181="","",IF(AND(ISNUMBER($F181),$F181&lt;=IF($Q181=MesCiclo,InicioCiclo,$Q181+MOD(2-WEEKDAY($Q181),7))+6),1,IF(N($U181)&gt;0,AVERAGEIFS($W$5:$W$1000,$S$5:$S$1000,ROW(),$T$5:$T$1000,"Sub"),$W181)))</f>
        <v/>
      </c>
      <c r="AB181" s="63">
        <f>IF($T181="","",IF(AND(ISNUMBER($F181),$F181&lt;=IF($Q181=MesCiclo,InicioCiclo,$Q181+MOD(2-WEEKDAY($Q181),7))+13),1,IF(N($U181)&gt;0,AVERAGEIFS($X$5:$X$1000,$S$5:$S$1000,ROW(),$T$5:$T$1000,"Sub"),$X181)))</f>
        <v/>
      </c>
      <c r="AC181" s="63">
        <f>IF($T181="","",IF(AND(ISNUMBER($F181),$F181&lt;=IF($Q181=MesCiclo,InicioCiclo,$Q181+MOD(2-WEEKDAY($Q181),7))+20),1,IF(N($U181)&gt;0,AVERAGEIFS($Y$5:$Y$1000,$S$5:$S$1000,ROW(),$T$5:$T$1000,"Sub"),$Y181)))</f>
        <v/>
      </c>
      <c r="AD181" s="63">
        <f>IF($T181="","",IF(AND(ISNUMBER($F181),$F181&lt;=IF($Q181=MesCiclo,InicioCiclo,$Q181+MOD(2-WEEKDAY($Q181),7))+27),1,IF(N($U181)&gt;0,AVERAGEIFS($Z$5:$Z$1000,$S$5:$S$1000,ROW(),$T$5:$T$1000,"Sub"),$Z181)))</f>
        <v/>
      </c>
      <c r="AE181" s="63">
        <f>IF($T181&lt;&gt;"Macro","",IF(COUNTIFS($Q$5:$Q$1000,$Q181,$T$5:$T$1000,"Macro",$G$5:$G$1000,"&gt;0")=0,1/COUNTIFS($Q$5:$Q$1000,$Q181,$T$5:$T$1000,"Macro"),IF(AND(ISNUMBER($G181),N($G181)&gt;0),$G181,SUMIFS($G$5:$G$1000,$Q$5:$Q$1000,$Q181,$T$5:$T$1000,"Macro")/COUNTIFS($Q$5:$Q$1000,$Q181,$T$5:$T$1000,"Macro",$G$5:$G$1000,"&gt;0"))/(COUNTIFS($Q$5:$Q$1000,$Q181,$T$5:$T$1000,"Macro")*SUMIFS($G$5:$G$1000,$Q$5:$Q$1000,$Q181,$T$5:$T$1000,"Macro")/COUNTIFS($Q$5:$Q$1000,$Q181,$T$5:$T$1000,"Macro",$G$5:$G$1000,"&gt;0"))))</f>
        <v/>
      </c>
    </row>
    <row r="182">
      <c r="A182" s="55">
        <f>IF(NOT((COUNTA($B182:$K182)+COUNTA($O182))&gt;0),"",IF($T182="Macro",COUNTIFS($T$5:$T182,"Macro",$Q$5:$Q182,$Q182),IF(N($S182)=0,"?",COUNTIFS(INDEX($T$5:$T$1000,1):INDEX($T$5:$T$1000,$S182-4),"Macro",INDEX($Q$5:$Q$1000,1):INDEX($Q$5:$Q$1000,$S182-4),INDEX($Q$5:$Q$1000,$S182-4))&amp;"."&amp;COUNTIFS($S$5:$S182,$S182,$T$5:$T182,"Sub"))))</f>
        <v/>
      </c>
      <c r="B182" s="56" t="n"/>
      <c r="C182" s="57" t="n"/>
      <c r="D182" s="58" t="n"/>
      <c r="E182" s="58" t="n"/>
      <c r="F182" s="58" t="n"/>
      <c r="G182" s="59" t="n"/>
      <c r="H182" s="59" t="n"/>
      <c r="I182" s="59" t="n"/>
      <c r="J182" s="59" t="n"/>
      <c r="K182" s="59" t="n"/>
      <c r="L182" s="60">
        <f>IF(NOT((COUNTA($B182:$K182)+COUNTA($O182))&gt;0),"",IF(ISNUMBER($F182),1,IF(N($U182)&gt;0,AVERAGEIFS($V$5:$V$1000,$S$5:$S$1000,ROW(),$T$5:$T$1000,"Sub"),$V182)))</f>
        <v/>
      </c>
      <c r="M182" s="55">
        <f>IF($L182="","",IF($L182&gt;=1,"Completado",IF($L182&gt;0,"En curso","Pendiente")))</f>
        <v/>
      </c>
      <c r="N182" s="55">
        <f>IF(NOT((COUNTA($B182:$K182)+COUNTA($O182))&gt;0),"",IF(ISNUMBER($F182),IF(AND(ISNUMBER($E182),$F182&gt;$E182),"Cumplida con "&amp;($F182-$E182)&amp;IF($F182-$E182=1," día"," días")&amp;" de retraso","Cumplida"),IF(N($L182)&gt;=1,"Cumplida",IF(NOT(ISNUMBER($E182)),"Sin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plazo")))))))</f>
        <v/>
      </c>
      <c r="O182" s="57" t="n"/>
      <c r="P182" s="61">
        <f>IF(NOT((COUNTA($B182:$K182)+COUNTA($O182))&gt;0),"",IF((IF($C182="","Falta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",""))="","✔ OK","⚠ "&amp;LEFT(IF($C182="","Falta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",""),LEN(IF($C182="","Falta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",""))-3)))</f>
        <v/>
      </c>
      <c r="Q182" s="62">
        <f>IF(NOT((COUNTA($B182:$K182)+COUNTA($O182))&gt;0),"",IF(AND($T182="Sub",N($S182)&gt;0),IF(ISNUMBER(INDEX($D$5:$D$1000,$S182-4)),DATE(YEAR(INDEX($D$5:$D$1000,$S182-4)),MONTH(INDEX($D$5:$D$1000,$S182-4)),1),IF(ISNUMBER(INDEX($E$5:$E$1000,$S182-4)),DATE(YEAR(INDEX($E$5:$E$1000,$S182-4)),MONTH(INDEX($E$5:$E$1000,$S182-4)),1),MesCiclo)),IF(ISNUMBER($D182),DATE(YEAR($D182),MONTH($D182),1),IF(ISNUMBER($E182),DATE(YEAR($E182),MONTH($E182),1),MesCiclo))))</f>
        <v/>
      </c>
      <c r="R182" s="63">
        <f>IF(OR($Q182="",$Q182&lt;&gt;MesCiclo),"",COUNTIF($Q$5:$Q182,MesCiclo))</f>
        <v/>
      </c>
      <c r="S182" s="63">
        <f>IF($T182="","",IF($T182="Macro",ROW(),IFERROR(LOOKUP(2,1/($T$5:$T182="Macro"),ROW($T$5:$T182)),0)))</f>
        <v/>
      </c>
      <c r="T182" s="63">
        <f>IF(NOT((COUNTA($B182:$K182)+COUNTA($O182))&gt;0),"",IF($B182="Subactividad","Sub","Macro"))</f>
        <v/>
      </c>
      <c r="U182" s="63">
        <f>IF($T182="Macro",COUNTIFS($S$5:$S$1000,ROW(),$T$5:$T$1000,"Sub"),"")</f>
        <v/>
      </c>
      <c r="V182" s="63">
        <f>IF($T182="","",IF(ISNUMBER($F182),1,IFERROR(LOOKUP(2,1/($H182:$K182&lt;&gt;""),$H182:$K182),0)))</f>
        <v/>
      </c>
      <c r="W182" s="63">
        <f>IF($T182="","",IF(AND(ISNUMBER($F182),$F182&lt;=IF($Q182=MesCiclo,InicioCiclo,$Q182+MOD(2-WEEKDAY($Q182),7))+6),1,IF(ISNUMBER($H182),$H182,0)))</f>
        <v/>
      </c>
      <c r="X182" s="63">
        <f>IF($T182="","",IF(AND(ISNUMBER($F182),$F182&lt;=IF($Q182=MesCiclo,InicioCiclo,$Q182+MOD(2-WEEKDAY($Q182),7))+13),1,IF(ISNUMBER($I182),$I182,$W182)))</f>
        <v/>
      </c>
      <c r="Y182" s="63">
        <f>IF($T182="","",IF(AND(ISNUMBER($F182),$F182&lt;=IF($Q182=MesCiclo,InicioCiclo,$Q182+MOD(2-WEEKDAY($Q182),7))+20),1,IF(ISNUMBER($J182),$J182,$X182)))</f>
        <v/>
      </c>
      <c r="Z182" s="63">
        <f>IF($T182="","",IF(AND(ISNUMBER($F182),$F182&lt;=IF($Q182=MesCiclo,InicioCiclo,$Q182+MOD(2-WEEKDAY($Q182),7))+27),1,IF(ISNUMBER($K182),$K182,$Y182)))</f>
        <v/>
      </c>
      <c r="AA182" s="63">
        <f>IF($T182="","",IF(AND(ISNUMBER($F182),$F182&lt;=IF($Q182=MesCiclo,InicioCiclo,$Q182+MOD(2-WEEKDAY($Q182),7))+6),1,IF(N($U182)&gt;0,AVERAGEIFS($W$5:$W$1000,$S$5:$S$1000,ROW(),$T$5:$T$1000,"Sub"),$W182)))</f>
        <v/>
      </c>
      <c r="AB182" s="63">
        <f>IF($T182="","",IF(AND(ISNUMBER($F182),$F182&lt;=IF($Q182=MesCiclo,InicioCiclo,$Q182+MOD(2-WEEKDAY($Q182),7))+13),1,IF(N($U182)&gt;0,AVERAGEIFS($X$5:$X$1000,$S$5:$S$1000,ROW(),$T$5:$T$1000,"Sub"),$X182)))</f>
        <v/>
      </c>
      <c r="AC182" s="63">
        <f>IF($T182="","",IF(AND(ISNUMBER($F182),$F182&lt;=IF($Q182=MesCiclo,InicioCiclo,$Q182+MOD(2-WEEKDAY($Q182),7))+20),1,IF(N($U182)&gt;0,AVERAGEIFS($Y$5:$Y$1000,$S$5:$S$1000,ROW(),$T$5:$T$1000,"Sub"),$Y182)))</f>
        <v/>
      </c>
      <c r="AD182" s="63">
        <f>IF($T182="","",IF(AND(ISNUMBER($F182),$F182&lt;=IF($Q182=MesCiclo,InicioCiclo,$Q182+MOD(2-WEEKDAY($Q182),7))+27),1,IF(N($U182)&gt;0,AVERAGEIFS($Z$5:$Z$1000,$S$5:$S$1000,ROW(),$T$5:$T$1000,"Sub"),$Z182)))</f>
        <v/>
      </c>
      <c r="AE182" s="63">
        <f>IF($T182&lt;&gt;"Macro","",IF(COUNTIFS($Q$5:$Q$1000,$Q182,$T$5:$T$1000,"Macro",$G$5:$G$1000,"&gt;0")=0,1/COUNTIFS($Q$5:$Q$1000,$Q182,$T$5:$T$1000,"Macro"),IF(AND(ISNUMBER($G182),N($G182)&gt;0),$G182,SUMIFS($G$5:$G$1000,$Q$5:$Q$1000,$Q182,$T$5:$T$1000,"Macro")/COUNTIFS($Q$5:$Q$1000,$Q182,$T$5:$T$1000,"Macro",$G$5:$G$1000,"&gt;0"))/(COUNTIFS($Q$5:$Q$1000,$Q182,$T$5:$T$1000,"Macro")*SUMIFS($G$5:$G$1000,$Q$5:$Q$1000,$Q182,$T$5:$T$1000,"Macro")/COUNTIFS($Q$5:$Q$1000,$Q182,$T$5:$T$1000,"Macro",$G$5:$G$1000,"&gt;0"))))</f>
        <v/>
      </c>
    </row>
    <row r="183">
      <c r="A183" s="55">
        <f>IF(NOT((COUNTA($B183:$K183)+COUNTA($O183))&gt;0),"",IF($T183="Macro",COUNTIFS($T$5:$T183,"Macro",$Q$5:$Q183,$Q183),IF(N($S183)=0,"?",COUNTIFS(INDEX($T$5:$T$1000,1):INDEX($T$5:$T$1000,$S183-4),"Macro",INDEX($Q$5:$Q$1000,1):INDEX($Q$5:$Q$1000,$S183-4),INDEX($Q$5:$Q$1000,$S183-4))&amp;"."&amp;COUNTIFS($S$5:$S183,$S183,$T$5:$T183,"Sub"))))</f>
        <v/>
      </c>
      <c r="B183" s="56" t="n"/>
      <c r="C183" s="57" t="n"/>
      <c r="D183" s="58" t="n"/>
      <c r="E183" s="58" t="n"/>
      <c r="F183" s="58" t="n"/>
      <c r="G183" s="59" t="n"/>
      <c r="H183" s="59" t="n"/>
      <c r="I183" s="59" t="n"/>
      <c r="J183" s="59" t="n"/>
      <c r="K183" s="59" t="n"/>
      <c r="L183" s="60">
        <f>IF(NOT((COUNTA($B183:$K183)+COUNTA($O183))&gt;0),"",IF(ISNUMBER($F183),1,IF(N($U183)&gt;0,AVERAGEIFS($V$5:$V$1000,$S$5:$S$1000,ROW(),$T$5:$T$1000,"Sub"),$V183)))</f>
        <v/>
      </c>
      <c r="M183" s="55">
        <f>IF($L183="","",IF($L183&gt;=1,"Completado",IF($L183&gt;0,"En curso","Pendiente")))</f>
        <v/>
      </c>
      <c r="N183" s="55">
        <f>IF(NOT((COUNTA($B183:$K183)+COUNTA($O183))&gt;0),"",IF(ISNUMBER($F183),IF(AND(ISNUMBER($E183),$F183&gt;$E183),"Cumplida con "&amp;($F183-$E183)&amp;IF($F183-$E183=1," día"," días")&amp;" de retraso","Cumplida"),IF(N($L183)&gt;=1,"Cumplida",IF(NOT(ISNUMBER($E183)),"Sin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plazo")))))))</f>
        <v/>
      </c>
      <c r="O183" s="57" t="n"/>
      <c r="P183" s="61">
        <f>IF(NOT((COUNTA($B183:$K183)+COUNTA($O183))&gt;0),"",IF((IF($C183="","Falta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",""))="","✔ OK","⚠ "&amp;LEFT(IF($C183="","Falta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",""),LEN(IF($C183="","Falta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",""))-3)))</f>
        <v/>
      </c>
      <c r="Q183" s="62">
        <f>IF(NOT((COUNTA($B183:$K183)+COUNTA($O183))&gt;0),"",IF(AND($T183="Sub",N($S183)&gt;0),IF(ISNUMBER(INDEX($D$5:$D$1000,$S183-4)),DATE(YEAR(INDEX($D$5:$D$1000,$S183-4)),MONTH(INDEX($D$5:$D$1000,$S183-4)),1),IF(ISNUMBER(INDEX($E$5:$E$1000,$S183-4)),DATE(YEAR(INDEX($E$5:$E$1000,$S183-4)),MONTH(INDEX($E$5:$E$1000,$S183-4)),1),MesCiclo)),IF(ISNUMBER($D183),DATE(YEAR($D183),MONTH($D183),1),IF(ISNUMBER($E183),DATE(YEAR($E183),MONTH($E183),1),MesCiclo))))</f>
        <v/>
      </c>
      <c r="R183" s="63">
        <f>IF(OR($Q183="",$Q183&lt;&gt;MesCiclo),"",COUNTIF($Q$5:$Q183,MesCiclo))</f>
        <v/>
      </c>
      <c r="S183" s="63">
        <f>IF($T183="","",IF($T183="Macro",ROW(),IFERROR(LOOKUP(2,1/($T$5:$T183="Macro"),ROW($T$5:$T183)),0)))</f>
        <v/>
      </c>
      <c r="T183" s="63">
        <f>IF(NOT((COUNTA($B183:$K183)+COUNTA($O183))&gt;0),"",IF($B183="Subactividad","Sub","Macro"))</f>
        <v/>
      </c>
      <c r="U183" s="63">
        <f>IF($T183="Macro",COUNTIFS($S$5:$S$1000,ROW(),$T$5:$T$1000,"Sub"),"")</f>
        <v/>
      </c>
      <c r="V183" s="63">
        <f>IF($T183="","",IF(ISNUMBER($F183),1,IFERROR(LOOKUP(2,1/($H183:$K183&lt;&gt;""),$H183:$K183),0)))</f>
        <v/>
      </c>
      <c r="W183" s="63">
        <f>IF($T183="","",IF(AND(ISNUMBER($F183),$F183&lt;=IF($Q183=MesCiclo,InicioCiclo,$Q183+MOD(2-WEEKDAY($Q183),7))+6),1,IF(ISNUMBER($H183),$H183,0)))</f>
        <v/>
      </c>
      <c r="X183" s="63">
        <f>IF($T183="","",IF(AND(ISNUMBER($F183),$F183&lt;=IF($Q183=MesCiclo,InicioCiclo,$Q183+MOD(2-WEEKDAY($Q183),7))+13),1,IF(ISNUMBER($I183),$I183,$W183)))</f>
        <v/>
      </c>
      <c r="Y183" s="63">
        <f>IF($T183="","",IF(AND(ISNUMBER($F183),$F183&lt;=IF($Q183=MesCiclo,InicioCiclo,$Q183+MOD(2-WEEKDAY($Q183),7))+20),1,IF(ISNUMBER($J183),$J183,$X183)))</f>
        <v/>
      </c>
      <c r="Z183" s="63">
        <f>IF($T183="","",IF(AND(ISNUMBER($F183),$F183&lt;=IF($Q183=MesCiclo,InicioCiclo,$Q183+MOD(2-WEEKDAY($Q183),7))+27),1,IF(ISNUMBER($K183),$K183,$Y183)))</f>
        <v/>
      </c>
      <c r="AA183" s="63">
        <f>IF($T183="","",IF(AND(ISNUMBER($F183),$F183&lt;=IF($Q183=MesCiclo,InicioCiclo,$Q183+MOD(2-WEEKDAY($Q183),7))+6),1,IF(N($U183)&gt;0,AVERAGEIFS($W$5:$W$1000,$S$5:$S$1000,ROW(),$T$5:$T$1000,"Sub"),$W183)))</f>
        <v/>
      </c>
      <c r="AB183" s="63">
        <f>IF($T183="","",IF(AND(ISNUMBER($F183),$F183&lt;=IF($Q183=MesCiclo,InicioCiclo,$Q183+MOD(2-WEEKDAY($Q183),7))+13),1,IF(N($U183)&gt;0,AVERAGEIFS($X$5:$X$1000,$S$5:$S$1000,ROW(),$T$5:$T$1000,"Sub"),$X183)))</f>
        <v/>
      </c>
      <c r="AC183" s="63">
        <f>IF($T183="","",IF(AND(ISNUMBER($F183),$F183&lt;=IF($Q183=MesCiclo,InicioCiclo,$Q183+MOD(2-WEEKDAY($Q183),7))+20),1,IF(N($U183)&gt;0,AVERAGEIFS($Y$5:$Y$1000,$S$5:$S$1000,ROW(),$T$5:$T$1000,"Sub"),$Y183)))</f>
        <v/>
      </c>
      <c r="AD183" s="63">
        <f>IF($T183="","",IF(AND(ISNUMBER($F183),$F183&lt;=IF($Q183=MesCiclo,InicioCiclo,$Q183+MOD(2-WEEKDAY($Q183),7))+27),1,IF(N($U183)&gt;0,AVERAGEIFS($Z$5:$Z$1000,$S$5:$S$1000,ROW(),$T$5:$T$1000,"Sub"),$Z183)))</f>
        <v/>
      </c>
      <c r="AE183" s="63">
        <f>IF($T183&lt;&gt;"Macro","",IF(COUNTIFS($Q$5:$Q$1000,$Q183,$T$5:$T$1000,"Macro",$G$5:$G$1000,"&gt;0")=0,1/COUNTIFS($Q$5:$Q$1000,$Q183,$T$5:$T$1000,"Macro"),IF(AND(ISNUMBER($G183),N($G183)&gt;0),$G183,SUMIFS($G$5:$G$1000,$Q$5:$Q$1000,$Q183,$T$5:$T$1000,"Macro")/COUNTIFS($Q$5:$Q$1000,$Q183,$T$5:$T$1000,"Macro",$G$5:$G$1000,"&gt;0"))/(COUNTIFS($Q$5:$Q$1000,$Q183,$T$5:$T$1000,"Macro")*SUMIFS($G$5:$G$1000,$Q$5:$Q$1000,$Q183,$T$5:$T$1000,"Macro")/COUNTIFS($Q$5:$Q$1000,$Q183,$T$5:$T$1000,"Macro",$G$5:$G$1000,"&gt;0"))))</f>
        <v/>
      </c>
    </row>
    <row r="184">
      <c r="A184" s="55">
        <f>IF(NOT((COUNTA($B184:$K184)+COUNTA($O184))&gt;0),"",IF($T184="Macro",COUNTIFS($T$5:$T184,"Macro",$Q$5:$Q184,$Q184),IF(N($S184)=0,"?",COUNTIFS(INDEX($T$5:$T$1000,1):INDEX($T$5:$T$1000,$S184-4),"Macro",INDEX($Q$5:$Q$1000,1):INDEX($Q$5:$Q$1000,$S184-4),INDEX($Q$5:$Q$1000,$S184-4))&amp;"."&amp;COUNTIFS($S$5:$S184,$S184,$T$5:$T184,"Sub"))))</f>
        <v/>
      </c>
      <c r="B184" s="56" t="n"/>
      <c r="C184" s="57" t="n"/>
      <c r="D184" s="58" t="n"/>
      <c r="E184" s="58" t="n"/>
      <c r="F184" s="58" t="n"/>
      <c r="G184" s="59" t="n"/>
      <c r="H184" s="59" t="n"/>
      <c r="I184" s="59" t="n"/>
      <c r="J184" s="59" t="n"/>
      <c r="K184" s="59" t="n"/>
      <c r="L184" s="60">
        <f>IF(NOT((COUNTA($B184:$K184)+COUNTA($O184))&gt;0),"",IF(ISNUMBER($F184),1,IF(N($U184)&gt;0,AVERAGEIFS($V$5:$V$1000,$S$5:$S$1000,ROW(),$T$5:$T$1000,"Sub"),$V184)))</f>
        <v/>
      </c>
      <c r="M184" s="55">
        <f>IF($L184="","",IF($L184&gt;=1,"Completado",IF($L184&gt;0,"En curso","Pendiente")))</f>
        <v/>
      </c>
      <c r="N184" s="55">
        <f>IF(NOT((COUNTA($B184:$K184)+COUNTA($O184))&gt;0),"",IF(ISNUMBER($F184),IF(AND(ISNUMBER($E184),$F184&gt;$E184),"Cumplida con "&amp;($F184-$E184)&amp;IF($F184-$E184=1," día"," días")&amp;" de retraso","Cumplida"),IF(N($L184)&gt;=1,"Cumplida",IF(NOT(ISNUMBER($E184)),"Sin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plazo")))))))</f>
        <v/>
      </c>
      <c r="O184" s="57" t="n"/>
      <c r="P184" s="61">
        <f>IF(NOT((COUNTA($B184:$K184)+COUNTA($O184))&gt;0),"",IF((IF($C184="","Falta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",""))="","✔ OK","⚠ "&amp;LEFT(IF($C184="","Falta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",""),LEN(IF($C184="","Falta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",""))-3)))</f>
        <v/>
      </c>
      <c r="Q184" s="62">
        <f>IF(NOT((COUNTA($B184:$K184)+COUNTA($O184))&gt;0),"",IF(AND($T184="Sub",N($S184)&gt;0),IF(ISNUMBER(INDEX($D$5:$D$1000,$S184-4)),DATE(YEAR(INDEX($D$5:$D$1000,$S184-4)),MONTH(INDEX($D$5:$D$1000,$S184-4)),1),IF(ISNUMBER(INDEX($E$5:$E$1000,$S184-4)),DATE(YEAR(INDEX($E$5:$E$1000,$S184-4)),MONTH(INDEX($E$5:$E$1000,$S184-4)),1),MesCiclo)),IF(ISNUMBER($D184),DATE(YEAR($D184),MONTH($D184),1),IF(ISNUMBER($E184),DATE(YEAR($E184),MONTH($E184),1),MesCiclo))))</f>
        <v/>
      </c>
      <c r="R184" s="63">
        <f>IF(OR($Q184="",$Q184&lt;&gt;MesCiclo),"",COUNTIF($Q$5:$Q184,MesCiclo))</f>
        <v/>
      </c>
      <c r="S184" s="63">
        <f>IF($T184="","",IF($T184="Macro",ROW(),IFERROR(LOOKUP(2,1/($T$5:$T184="Macro"),ROW($T$5:$T184)),0)))</f>
        <v/>
      </c>
      <c r="T184" s="63">
        <f>IF(NOT((COUNTA($B184:$K184)+COUNTA($O184))&gt;0),"",IF($B184="Subactividad","Sub","Macro"))</f>
        <v/>
      </c>
      <c r="U184" s="63">
        <f>IF($T184="Macro",COUNTIFS($S$5:$S$1000,ROW(),$T$5:$T$1000,"Sub"),"")</f>
        <v/>
      </c>
      <c r="V184" s="63">
        <f>IF($T184="","",IF(ISNUMBER($F184),1,IFERROR(LOOKUP(2,1/($H184:$K184&lt;&gt;""),$H184:$K184),0)))</f>
        <v/>
      </c>
      <c r="W184" s="63">
        <f>IF($T184="","",IF(AND(ISNUMBER($F184),$F184&lt;=IF($Q184=MesCiclo,InicioCiclo,$Q184+MOD(2-WEEKDAY($Q184),7))+6),1,IF(ISNUMBER($H184),$H184,0)))</f>
        <v/>
      </c>
      <c r="X184" s="63">
        <f>IF($T184="","",IF(AND(ISNUMBER($F184),$F184&lt;=IF($Q184=MesCiclo,InicioCiclo,$Q184+MOD(2-WEEKDAY($Q184),7))+13),1,IF(ISNUMBER($I184),$I184,$W184)))</f>
        <v/>
      </c>
      <c r="Y184" s="63">
        <f>IF($T184="","",IF(AND(ISNUMBER($F184),$F184&lt;=IF($Q184=MesCiclo,InicioCiclo,$Q184+MOD(2-WEEKDAY($Q184),7))+20),1,IF(ISNUMBER($J184),$J184,$X184)))</f>
        <v/>
      </c>
      <c r="Z184" s="63">
        <f>IF($T184="","",IF(AND(ISNUMBER($F184),$F184&lt;=IF($Q184=MesCiclo,InicioCiclo,$Q184+MOD(2-WEEKDAY($Q184),7))+27),1,IF(ISNUMBER($K184),$K184,$Y184)))</f>
        <v/>
      </c>
      <c r="AA184" s="63">
        <f>IF($T184="","",IF(AND(ISNUMBER($F184),$F184&lt;=IF($Q184=MesCiclo,InicioCiclo,$Q184+MOD(2-WEEKDAY($Q184),7))+6),1,IF(N($U184)&gt;0,AVERAGEIFS($W$5:$W$1000,$S$5:$S$1000,ROW(),$T$5:$T$1000,"Sub"),$W184)))</f>
        <v/>
      </c>
      <c r="AB184" s="63">
        <f>IF($T184="","",IF(AND(ISNUMBER($F184),$F184&lt;=IF($Q184=MesCiclo,InicioCiclo,$Q184+MOD(2-WEEKDAY($Q184),7))+13),1,IF(N($U184)&gt;0,AVERAGEIFS($X$5:$X$1000,$S$5:$S$1000,ROW(),$T$5:$T$1000,"Sub"),$X184)))</f>
        <v/>
      </c>
      <c r="AC184" s="63">
        <f>IF($T184="","",IF(AND(ISNUMBER($F184),$F184&lt;=IF($Q184=MesCiclo,InicioCiclo,$Q184+MOD(2-WEEKDAY($Q184),7))+20),1,IF(N($U184)&gt;0,AVERAGEIFS($Y$5:$Y$1000,$S$5:$S$1000,ROW(),$T$5:$T$1000,"Sub"),$Y184)))</f>
        <v/>
      </c>
      <c r="AD184" s="63">
        <f>IF($T184="","",IF(AND(ISNUMBER($F184),$F184&lt;=IF($Q184=MesCiclo,InicioCiclo,$Q184+MOD(2-WEEKDAY($Q184),7))+27),1,IF(N($U184)&gt;0,AVERAGEIFS($Z$5:$Z$1000,$S$5:$S$1000,ROW(),$T$5:$T$1000,"Sub"),$Z184)))</f>
        <v/>
      </c>
      <c r="AE184" s="63">
        <f>IF($T184&lt;&gt;"Macro","",IF(COUNTIFS($Q$5:$Q$1000,$Q184,$T$5:$T$1000,"Macro",$G$5:$G$1000,"&gt;0")=0,1/COUNTIFS($Q$5:$Q$1000,$Q184,$T$5:$T$1000,"Macro"),IF(AND(ISNUMBER($G184),N($G184)&gt;0),$G184,SUMIFS($G$5:$G$1000,$Q$5:$Q$1000,$Q184,$T$5:$T$1000,"Macro")/COUNTIFS($Q$5:$Q$1000,$Q184,$T$5:$T$1000,"Macro",$G$5:$G$1000,"&gt;0"))/(COUNTIFS($Q$5:$Q$1000,$Q184,$T$5:$T$1000,"Macro")*SUMIFS($G$5:$G$1000,$Q$5:$Q$1000,$Q184,$T$5:$T$1000,"Macro")/COUNTIFS($Q$5:$Q$1000,$Q184,$T$5:$T$1000,"Macro",$G$5:$G$1000,"&gt;0"))))</f>
        <v/>
      </c>
    </row>
    <row r="185">
      <c r="A185" s="55">
        <f>IF(NOT((COUNTA($B185:$K185)+COUNTA($O185))&gt;0),"",IF($T185="Macro",COUNTIFS($T$5:$T185,"Macro",$Q$5:$Q185,$Q185),IF(N($S185)=0,"?",COUNTIFS(INDEX($T$5:$T$1000,1):INDEX($T$5:$T$1000,$S185-4),"Macro",INDEX($Q$5:$Q$1000,1):INDEX($Q$5:$Q$1000,$S185-4),INDEX($Q$5:$Q$1000,$S185-4))&amp;"."&amp;COUNTIFS($S$5:$S185,$S185,$T$5:$T185,"Sub"))))</f>
        <v/>
      </c>
      <c r="B185" s="56" t="n"/>
      <c r="C185" s="57" t="n"/>
      <c r="D185" s="58" t="n"/>
      <c r="E185" s="58" t="n"/>
      <c r="F185" s="58" t="n"/>
      <c r="G185" s="59" t="n"/>
      <c r="H185" s="59" t="n"/>
      <c r="I185" s="59" t="n"/>
      <c r="J185" s="59" t="n"/>
      <c r="K185" s="59" t="n"/>
      <c r="L185" s="60">
        <f>IF(NOT((COUNTA($B185:$K185)+COUNTA($O185))&gt;0),"",IF(ISNUMBER($F185),1,IF(N($U185)&gt;0,AVERAGEIFS($V$5:$V$1000,$S$5:$S$1000,ROW(),$T$5:$T$1000,"Sub"),$V185)))</f>
        <v/>
      </c>
      <c r="M185" s="55">
        <f>IF($L185="","",IF($L185&gt;=1,"Completado",IF($L185&gt;0,"En curso","Pendiente")))</f>
        <v/>
      </c>
      <c r="N185" s="55">
        <f>IF(NOT((COUNTA($B185:$K185)+COUNTA($O185))&gt;0),"",IF(ISNUMBER($F185),IF(AND(ISNUMBER($E185),$F185&gt;$E185),"Cumplida con "&amp;($F185-$E185)&amp;IF($F185-$E185=1," día"," días")&amp;" de retraso","Cumplida"),IF(N($L185)&gt;=1,"Cumplida",IF(NOT(ISNUMBER($E185)),"Sin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plazo")))))))</f>
        <v/>
      </c>
      <c r="O185" s="57" t="n"/>
      <c r="P185" s="61">
        <f>IF(NOT((COUNTA($B185:$K185)+COUNTA($O185))&gt;0),"",IF((IF($C185="","Falta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",""))="","✔ OK","⚠ "&amp;LEFT(IF($C185="","Falta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",""),LEN(IF($C185="","Falta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",""))-3)))</f>
        <v/>
      </c>
      <c r="Q185" s="62">
        <f>IF(NOT((COUNTA($B185:$K185)+COUNTA($O185))&gt;0),"",IF(AND($T185="Sub",N($S185)&gt;0),IF(ISNUMBER(INDEX($D$5:$D$1000,$S185-4)),DATE(YEAR(INDEX($D$5:$D$1000,$S185-4)),MONTH(INDEX($D$5:$D$1000,$S185-4)),1),IF(ISNUMBER(INDEX($E$5:$E$1000,$S185-4)),DATE(YEAR(INDEX($E$5:$E$1000,$S185-4)),MONTH(INDEX($E$5:$E$1000,$S185-4)),1),MesCiclo)),IF(ISNUMBER($D185),DATE(YEAR($D185),MONTH($D185),1),IF(ISNUMBER($E185),DATE(YEAR($E185),MONTH($E185),1),MesCiclo))))</f>
        <v/>
      </c>
      <c r="R185" s="63">
        <f>IF(OR($Q185="",$Q185&lt;&gt;MesCiclo),"",COUNTIF($Q$5:$Q185,MesCiclo))</f>
        <v/>
      </c>
      <c r="S185" s="63">
        <f>IF($T185="","",IF($T185="Macro",ROW(),IFERROR(LOOKUP(2,1/($T$5:$T185="Macro"),ROW($T$5:$T185)),0)))</f>
        <v/>
      </c>
      <c r="T185" s="63">
        <f>IF(NOT((COUNTA($B185:$K185)+COUNTA($O185))&gt;0),"",IF($B185="Subactividad","Sub","Macro"))</f>
        <v/>
      </c>
      <c r="U185" s="63">
        <f>IF($T185="Macro",COUNTIFS($S$5:$S$1000,ROW(),$T$5:$T$1000,"Sub"),"")</f>
        <v/>
      </c>
      <c r="V185" s="63">
        <f>IF($T185="","",IF(ISNUMBER($F185),1,IFERROR(LOOKUP(2,1/($H185:$K185&lt;&gt;""),$H185:$K185),0)))</f>
        <v/>
      </c>
      <c r="W185" s="63">
        <f>IF($T185="","",IF(AND(ISNUMBER($F185),$F185&lt;=IF($Q185=MesCiclo,InicioCiclo,$Q185+MOD(2-WEEKDAY($Q185),7))+6),1,IF(ISNUMBER($H185),$H185,0)))</f>
        <v/>
      </c>
      <c r="X185" s="63">
        <f>IF($T185="","",IF(AND(ISNUMBER($F185),$F185&lt;=IF($Q185=MesCiclo,InicioCiclo,$Q185+MOD(2-WEEKDAY($Q185),7))+13),1,IF(ISNUMBER($I185),$I185,$W185)))</f>
        <v/>
      </c>
      <c r="Y185" s="63">
        <f>IF($T185="","",IF(AND(ISNUMBER($F185),$F185&lt;=IF($Q185=MesCiclo,InicioCiclo,$Q185+MOD(2-WEEKDAY($Q185),7))+20),1,IF(ISNUMBER($J185),$J185,$X185)))</f>
        <v/>
      </c>
      <c r="Z185" s="63">
        <f>IF($T185="","",IF(AND(ISNUMBER($F185),$F185&lt;=IF($Q185=MesCiclo,InicioCiclo,$Q185+MOD(2-WEEKDAY($Q185),7))+27),1,IF(ISNUMBER($K185),$K185,$Y185)))</f>
        <v/>
      </c>
      <c r="AA185" s="63">
        <f>IF($T185="","",IF(AND(ISNUMBER($F185),$F185&lt;=IF($Q185=MesCiclo,InicioCiclo,$Q185+MOD(2-WEEKDAY($Q185),7))+6),1,IF(N($U185)&gt;0,AVERAGEIFS($W$5:$W$1000,$S$5:$S$1000,ROW(),$T$5:$T$1000,"Sub"),$W185)))</f>
        <v/>
      </c>
      <c r="AB185" s="63">
        <f>IF($T185="","",IF(AND(ISNUMBER($F185),$F185&lt;=IF($Q185=MesCiclo,InicioCiclo,$Q185+MOD(2-WEEKDAY($Q185),7))+13),1,IF(N($U185)&gt;0,AVERAGEIFS($X$5:$X$1000,$S$5:$S$1000,ROW(),$T$5:$T$1000,"Sub"),$X185)))</f>
        <v/>
      </c>
      <c r="AC185" s="63">
        <f>IF($T185="","",IF(AND(ISNUMBER($F185),$F185&lt;=IF($Q185=MesCiclo,InicioCiclo,$Q185+MOD(2-WEEKDAY($Q185),7))+20),1,IF(N($U185)&gt;0,AVERAGEIFS($Y$5:$Y$1000,$S$5:$S$1000,ROW(),$T$5:$T$1000,"Sub"),$Y185)))</f>
        <v/>
      </c>
      <c r="AD185" s="63">
        <f>IF($T185="","",IF(AND(ISNUMBER($F185),$F185&lt;=IF($Q185=MesCiclo,InicioCiclo,$Q185+MOD(2-WEEKDAY($Q185),7))+27),1,IF(N($U185)&gt;0,AVERAGEIFS($Z$5:$Z$1000,$S$5:$S$1000,ROW(),$T$5:$T$1000,"Sub"),$Z185)))</f>
        <v/>
      </c>
      <c r="AE185" s="63">
        <f>IF($T185&lt;&gt;"Macro","",IF(COUNTIFS($Q$5:$Q$1000,$Q185,$T$5:$T$1000,"Macro",$G$5:$G$1000,"&gt;0")=0,1/COUNTIFS($Q$5:$Q$1000,$Q185,$T$5:$T$1000,"Macro"),IF(AND(ISNUMBER($G185),N($G185)&gt;0),$G185,SUMIFS($G$5:$G$1000,$Q$5:$Q$1000,$Q185,$T$5:$T$1000,"Macro")/COUNTIFS($Q$5:$Q$1000,$Q185,$T$5:$T$1000,"Macro",$G$5:$G$1000,"&gt;0"))/(COUNTIFS($Q$5:$Q$1000,$Q185,$T$5:$T$1000,"Macro")*SUMIFS($G$5:$G$1000,$Q$5:$Q$1000,$Q185,$T$5:$T$1000,"Macro")/COUNTIFS($Q$5:$Q$1000,$Q185,$T$5:$T$1000,"Macro",$G$5:$G$1000,"&gt;0"))))</f>
        <v/>
      </c>
    </row>
    <row r="186">
      <c r="A186" s="55">
        <f>IF(NOT((COUNTA($B186:$K186)+COUNTA($O186))&gt;0),"",IF($T186="Macro",COUNTIFS($T$5:$T186,"Macro",$Q$5:$Q186,$Q186),IF(N($S186)=0,"?",COUNTIFS(INDEX($T$5:$T$1000,1):INDEX($T$5:$T$1000,$S186-4),"Macro",INDEX($Q$5:$Q$1000,1):INDEX($Q$5:$Q$1000,$S186-4),INDEX($Q$5:$Q$1000,$S186-4))&amp;"."&amp;COUNTIFS($S$5:$S186,$S186,$T$5:$T186,"Sub"))))</f>
        <v/>
      </c>
      <c r="B186" s="56" t="n"/>
      <c r="C186" s="57" t="n"/>
      <c r="D186" s="58" t="n"/>
      <c r="E186" s="58" t="n"/>
      <c r="F186" s="58" t="n"/>
      <c r="G186" s="59" t="n"/>
      <c r="H186" s="59" t="n"/>
      <c r="I186" s="59" t="n"/>
      <c r="J186" s="59" t="n"/>
      <c r="K186" s="59" t="n"/>
      <c r="L186" s="60">
        <f>IF(NOT((COUNTA($B186:$K186)+COUNTA($O186))&gt;0),"",IF(ISNUMBER($F186),1,IF(N($U186)&gt;0,AVERAGEIFS($V$5:$V$1000,$S$5:$S$1000,ROW(),$T$5:$T$1000,"Sub"),$V186)))</f>
        <v/>
      </c>
      <c r="M186" s="55">
        <f>IF($L186="","",IF($L186&gt;=1,"Completado",IF($L186&gt;0,"En curso","Pendiente")))</f>
        <v/>
      </c>
      <c r="N186" s="55">
        <f>IF(NOT((COUNTA($B186:$K186)+COUNTA($O186))&gt;0),"",IF(ISNUMBER($F186),IF(AND(ISNUMBER($E186),$F186&gt;$E186),"Cumplida con "&amp;($F186-$E186)&amp;IF($F186-$E186=1," día"," días")&amp;" de retraso","Cumplida"),IF(N($L186)&gt;=1,"Cumplida",IF(NOT(ISNUMBER($E186)),"Sin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plazo")))))))</f>
        <v/>
      </c>
      <c r="O186" s="57" t="n"/>
      <c r="P186" s="61">
        <f>IF(NOT((COUNTA($B186:$K186)+COUNTA($O186))&gt;0),"",IF((IF($C186="","Falta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",""))="","✔ OK","⚠ "&amp;LEFT(IF($C186="","Falta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",""),LEN(IF($C186="","Falta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",""))-3)))</f>
        <v/>
      </c>
      <c r="Q186" s="62">
        <f>IF(NOT((COUNTA($B186:$K186)+COUNTA($O186))&gt;0),"",IF(AND($T186="Sub",N($S186)&gt;0),IF(ISNUMBER(INDEX($D$5:$D$1000,$S186-4)),DATE(YEAR(INDEX($D$5:$D$1000,$S186-4)),MONTH(INDEX($D$5:$D$1000,$S186-4)),1),IF(ISNUMBER(INDEX($E$5:$E$1000,$S186-4)),DATE(YEAR(INDEX($E$5:$E$1000,$S186-4)),MONTH(INDEX($E$5:$E$1000,$S186-4)),1),MesCiclo)),IF(ISNUMBER($D186),DATE(YEAR($D186),MONTH($D186),1),IF(ISNUMBER($E186),DATE(YEAR($E186),MONTH($E186),1),MesCiclo))))</f>
        <v/>
      </c>
      <c r="R186" s="63">
        <f>IF(OR($Q186="",$Q186&lt;&gt;MesCiclo),"",COUNTIF($Q$5:$Q186,MesCiclo))</f>
        <v/>
      </c>
      <c r="S186" s="63">
        <f>IF($T186="","",IF($T186="Macro",ROW(),IFERROR(LOOKUP(2,1/($T$5:$T186="Macro"),ROW($T$5:$T186)),0)))</f>
        <v/>
      </c>
      <c r="T186" s="63">
        <f>IF(NOT((COUNTA($B186:$K186)+COUNTA($O186))&gt;0),"",IF($B186="Subactividad","Sub","Macro"))</f>
        <v/>
      </c>
      <c r="U186" s="63">
        <f>IF($T186="Macro",COUNTIFS($S$5:$S$1000,ROW(),$T$5:$T$1000,"Sub"),"")</f>
        <v/>
      </c>
      <c r="V186" s="63">
        <f>IF($T186="","",IF(ISNUMBER($F186),1,IFERROR(LOOKUP(2,1/($H186:$K186&lt;&gt;""),$H186:$K186),0)))</f>
        <v/>
      </c>
      <c r="W186" s="63">
        <f>IF($T186="","",IF(AND(ISNUMBER($F186),$F186&lt;=IF($Q186=MesCiclo,InicioCiclo,$Q186+MOD(2-WEEKDAY($Q186),7))+6),1,IF(ISNUMBER($H186),$H186,0)))</f>
        <v/>
      </c>
      <c r="X186" s="63">
        <f>IF($T186="","",IF(AND(ISNUMBER($F186),$F186&lt;=IF($Q186=MesCiclo,InicioCiclo,$Q186+MOD(2-WEEKDAY($Q186),7))+13),1,IF(ISNUMBER($I186),$I186,$W186)))</f>
        <v/>
      </c>
      <c r="Y186" s="63">
        <f>IF($T186="","",IF(AND(ISNUMBER($F186),$F186&lt;=IF($Q186=MesCiclo,InicioCiclo,$Q186+MOD(2-WEEKDAY($Q186),7))+20),1,IF(ISNUMBER($J186),$J186,$X186)))</f>
        <v/>
      </c>
      <c r="Z186" s="63">
        <f>IF($T186="","",IF(AND(ISNUMBER($F186),$F186&lt;=IF($Q186=MesCiclo,InicioCiclo,$Q186+MOD(2-WEEKDAY($Q186),7))+27),1,IF(ISNUMBER($K186),$K186,$Y186)))</f>
        <v/>
      </c>
      <c r="AA186" s="63">
        <f>IF($T186="","",IF(AND(ISNUMBER($F186),$F186&lt;=IF($Q186=MesCiclo,InicioCiclo,$Q186+MOD(2-WEEKDAY($Q186),7))+6),1,IF(N($U186)&gt;0,AVERAGEIFS($W$5:$W$1000,$S$5:$S$1000,ROW(),$T$5:$T$1000,"Sub"),$W186)))</f>
        <v/>
      </c>
      <c r="AB186" s="63">
        <f>IF($T186="","",IF(AND(ISNUMBER($F186),$F186&lt;=IF($Q186=MesCiclo,InicioCiclo,$Q186+MOD(2-WEEKDAY($Q186),7))+13),1,IF(N($U186)&gt;0,AVERAGEIFS($X$5:$X$1000,$S$5:$S$1000,ROW(),$T$5:$T$1000,"Sub"),$X186)))</f>
        <v/>
      </c>
      <c r="AC186" s="63">
        <f>IF($T186="","",IF(AND(ISNUMBER($F186),$F186&lt;=IF($Q186=MesCiclo,InicioCiclo,$Q186+MOD(2-WEEKDAY($Q186),7))+20),1,IF(N($U186)&gt;0,AVERAGEIFS($Y$5:$Y$1000,$S$5:$S$1000,ROW(),$T$5:$T$1000,"Sub"),$Y186)))</f>
        <v/>
      </c>
      <c r="AD186" s="63">
        <f>IF($T186="","",IF(AND(ISNUMBER($F186),$F186&lt;=IF($Q186=MesCiclo,InicioCiclo,$Q186+MOD(2-WEEKDAY($Q186),7))+27),1,IF(N($U186)&gt;0,AVERAGEIFS($Z$5:$Z$1000,$S$5:$S$1000,ROW(),$T$5:$T$1000,"Sub"),$Z186)))</f>
        <v/>
      </c>
      <c r="AE186" s="63">
        <f>IF($T186&lt;&gt;"Macro","",IF(COUNTIFS($Q$5:$Q$1000,$Q186,$T$5:$T$1000,"Macro",$G$5:$G$1000,"&gt;0")=0,1/COUNTIFS($Q$5:$Q$1000,$Q186,$T$5:$T$1000,"Macro"),IF(AND(ISNUMBER($G186),N($G186)&gt;0),$G186,SUMIFS($G$5:$G$1000,$Q$5:$Q$1000,$Q186,$T$5:$T$1000,"Macro")/COUNTIFS($Q$5:$Q$1000,$Q186,$T$5:$T$1000,"Macro",$G$5:$G$1000,"&gt;0"))/(COUNTIFS($Q$5:$Q$1000,$Q186,$T$5:$T$1000,"Macro")*SUMIFS($G$5:$G$1000,$Q$5:$Q$1000,$Q186,$T$5:$T$1000,"Macro")/COUNTIFS($Q$5:$Q$1000,$Q186,$T$5:$T$1000,"Macro",$G$5:$G$1000,"&gt;0"))))</f>
        <v/>
      </c>
    </row>
    <row r="187">
      <c r="A187" s="55">
        <f>IF(NOT((COUNTA($B187:$K187)+COUNTA($O187))&gt;0),"",IF($T187="Macro",COUNTIFS($T$5:$T187,"Macro",$Q$5:$Q187,$Q187),IF(N($S187)=0,"?",COUNTIFS(INDEX($T$5:$T$1000,1):INDEX($T$5:$T$1000,$S187-4),"Macro",INDEX($Q$5:$Q$1000,1):INDEX($Q$5:$Q$1000,$S187-4),INDEX($Q$5:$Q$1000,$S187-4))&amp;"."&amp;COUNTIFS($S$5:$S187,$S187,$T$5:$T187,"Sub"))))</f>
        <v/>
      </c>
      <c r="B187" s="56" t="n"/>
      <c r="C187" s="57" t="n"/>
      <c r="D187" s="58" t="n"/>
      <c r="E187" s="58" t="n"/>
      <c r="F187" s="58" t="n"/>
      <c r="G187" s="59" t="n"/>
      <c r="H187" s="59" t="n"/>
      <c r="I187" s="59" t="n"/>
      <c r="J187" s="59" t="n"/>
      <c r="K187" s="59" t="n"/>
      <c r="L187" s="60">
        <f>IF(NOT((COUNTA($B187:$K187)+COUNTA($O187))&gt;0),"",IF(ISNUMBER($F187),1,IF(N($U187)&gt;0,AVERAGEIFS($V$5:$V$1000,$S$5:$S$1000,ROW(),$T$5:$T$1000,"Sub"),$V187)))</f>
        <v/>
      </c>
      <c r="M187" s="55">
        <f>IF($L187="","",IF($L187&gt;=1,"Completado",IF($L187&gt;0,"En curso","Pendiente")))</f>
        <v/>
      </c>
      <c r="N187" s="55">
        <f>IF(NOT((COUNTA($B187:$K187)+COUNTA($O187))&gt;0),"",IF(ISNUMBER($F187),IF(AND(ISNUMBER($E187),$F187&gt;$E187),"Cumplida con "&amp;($F187-$E187)&amp;IF($F187-$E187=1," día"," días")&amp;" de retraso","Cumplida"),IF(N($L187)&gt;=1,"Cumplida",IF(NOT(ISNUMBER($E187)),"Sin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plazo")))))))</f>
        <v/>
      </c>
      <c r="O187" s="57" t="n"/>
      <c r="P187" s="61">
        <f>IF(NOT((COUNTA($B187:$K187)+COUNTA($O187))&gt;0),"",IF((IF($C187="","Falta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",""))="","✔ OK","⚠ "&amp;LEFT(IF($C187="","Falta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",""),LEN(IF($C187="","Falta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",""))-3)))</f>
        <v/>
      </c>
      <c r="Q187" s="62">
        <f>IF(NOT((COUNTA($B187:$K187)+COUNTA($O187))&gt;0),"",IF(AND($T187="Sub",N($S187)&gt;0),IF(ISNUMBER(INDEX($D$5:$D$1000,$S187-4)),DATE(YEAR(INDEX($D$5:$D$1000,$S187-4)),MONTH(INDEX($D$5:$D$1000,$S187-4)),1),IF(ISNUMBER(INDEX($E$5:$E$1000,$S187-4)),DATE(YEAR(INDEX($E$5:$E$1000,$S187-4)),MONTH(INDEX($E$5:$E$1000,$S187-4)),1),MesCiclo)),IF(ISNUMBER($D187),DATE(YEAR($D187),MONTH($D187),1),IF(ISNUMBER($E187),DATE(YEAR($E187),MONTH($E187),1),MesCiclo))))</f>
        <v/>
      </c>
      <c r="R187" s="63">
        <f>IF(OR($Q187="",$Q187&lt;&gt;MesCiclo),"",COUNTIF($Q$5:$Q187,MesCiclo))</f>
        <v/>
      </c>
      <c r="S187" s="63">
        <f>IF($T187="","",IF($T187="Macro",ROW(),IFERROR(LOOKUP(2,1/($T$5:$T187="Macro"),ROW($T$5:$T187)),0)))</f>
        <v/>
      </c>
      <c r="T187" s="63">
        <f>IF(NOT((COUNTA($B187:$K187)+COUNTA($O187))&gt;0),"",IF($B187="Subactividad","Sub","Macro"))</f>
        <v/>
      </c>
      <c r="U187" s="63">
        <f>IF($T187="Macro",COUNTIFS($S$5:$S$1000,ROW(),$T$5:$T$1000,"Sub"),"")</f>
        <v/>
      </c>
      <c r="V187" s="63">
        <f>IF($T187="","",IF(ISNUMBER($F187),1,IFERROR(LOOKUP(2,1/($H187:$K187&lt;&gt;""),$H187:$K187),0)))</f>
        <v/>
      </c>
      <c r="W187" s="63">
        <f>IF($T187="","",IF(AND(ISNUMBER($F187),$F187&lt;=IF($Q187=MesCiclo,InicioCiclo,$Q187+MOD(2-WEEKDAY($Q187),7))+6),1,IF(ISNUMBER($H187),$H187,0)))</f>
        <v/>
      </c>
      <c r="X187" s="63">
        <f>IF($T187="","",IF(AND(ISNUMBER($F187),$F187&lt;=IF($Q187=MesCiclo,InicioCiclo,$Q187+MOD(2-WEEKDAY($Q187),7))+13),1,IF(ISNUMBER($I187),$I187,$W187)))</f>
        <v/>
      </c>
      <c r="Y187" s="63">
        <f>IF($T187="","",IF(AND(ISNUMBER($F187),$F187&lt;=IF($Q187=MesCiclo,InicioCiclo,$Q187+MOD(2-WEEKDAY($Q187),7))+20),1,IF(ISNUMBER($J187),$J187,$X187)))</f>
        <v/>
      </c>
      <c r="Z187" s="63">
        <f>IF($T187="","",IF(AND(ISNUMBER($F187),$F187&lt;=IF($Q187=MesCiclo,InicioCiclo,$Q187+MOD(2-WEEKDAY($Q187),7))+27),1,IF(ISNUMBER($K187),$K187,$Y187)))</f>
        <v/>
      </c>
      <c r="AA187" s="63">
        <f>IF($T187="","",IF(AND(ISNUMBER($F187),$F187&lt;=IF($Q187=MesCiclo,InicioCiclo,$Q187+MOD(2-WEEKDAY($Q187),7))+6),1,IF(N($U187)&gt;0,AVERAGEIFS($W$5:$W$1000,$S$5:$S$1000,ROW(),$T$5:$T$1000,"Sub"),$W187)))</f>
        <v/>
      </c>
      <c r="AB187" s="63">
        <f>IF($T187="","",IF(AND(ISNUMBER($F187),$F187&lt;=IF($Q187=MesCiclo,InicioCiclo,$Q187+MOD(2-WEEKDAY($Q187),7))+13),1,IF(N($U187)&gt;0,AVERAGEIFS($X$5:$X$1000,$S$5:$S$1000,ROW(),$T$5:$T$1000,"Sub"),$X187)))</f>
        <v/>
      </c>
      <c r="AC187" s="63">
        <f>IF($T187="","",IF(AND(ISNUMBER($F187),$F187&lt;=IF($Q187=MesCiclo,InicioCiclo,$Q187+MOD(2-WEEKDAY($Q187),7))+20),1,IF(N($U187)&gt;0,AVERAGEIFS($Y$5:$Y$1000,$S$5:$S$1000,ROW(),$T$5:$T$1000,"Sub"),$Y187)))</f>
        <v/>
      </c>
      <c r="AD187" s="63">
        <f>IF($T187="","",IF(AND(ISNUMBER($F187),$F187&lt;=IF($Q187=MesCiclo,InicioCiclo,$Q187+MOD(2-WEEKDAY($Q187),7))+27),1,IF(N($U187)&gt;0,AVERAGEIFS($Z$5:$Z$1000,$S$5:$S$1000,ROW(),$T$5:$T$1000,"Sub"),$Z187)))</f>
        <v/>
      </c>
      <c r="AE187" s="63">
        <f>IF($T187&lt;&gt;"Macro","",IF(COUNTIFS($Q$5:$Q$1000,$Q187,$T$5:$T$1000,"Macro",$G$5:$G$1000,"&gt;0")=0,1/COUNTIFS($Q$5:$Q$1000,$Q187,$T$5:$T$1000,"Macro"),IF(AND(ISNUMBER($G187),N($G187)&gt;0),$G187,SUMIFS($G$5:$G$1000,$Q$5:$Q$1000,$Q187,$T$5:$T$1000,"Macro")/COUNTIFS($Q$5:$Q$1000,$Q187,$T$5:$T$1000,"Macro",$G$5:$G$1000,"&gt;0"))/(COUNTIFS($Q$5:$Q$1000,$Q187,$T$5:$T$1000,"Macro")*SUMIFS($G$5:$G$1000,$Q$5:$Q$1000,$Q187,$T$5:$T$1000,"Macro")/COUNTIFS($Q$5:$Q$1000,$Q187,$T$5:$T$1000,"Macro",$G$5:$G$1000,"&gt;0"))))</f>
        <v/>
      </c>
    </row>
    <row r="188">
      <c r="A188" s="55">
        <f>IF(NOT((COUNTA($B188:$K188)+COUNTA($O188))&gt;0),"",IF($T188="Macro",COUNTIFS($T$5:$T188,"Macro",$Q$5:$Q188,$Q188),IF(N($S188)=0,"?",COUNTIFS(INDEX($T$5:$T$1000,1):INDEX($T$5:$T$1000,$S188-4),"Macro",INDEX($Q$5:$Q$1000,1):INDEX($Q$5:$Q$1000,$S188-4),INDEX($Q$5:$Q$1000,$S188-4))&amp;"."&amp;COUNTIFS($S$5:$S188,$S188,$T$5:$T188,"Sub"))))</f>
        <v/>
      </c>
      <c r="B188" s="56" t="n"/>
      <c r="C188" s="57" t="n"/>
      <c r="D188" s="58" t="n"/>
      <c r="E188" s="58" t="n"/>
      <c r="F188" s="58" t="n"/>
      <c r="G188" s="59" t="n"/>
      <c r="H188" s="59" t="n"/>
      <c r="I188" s="59" t="n"/>
      <c r="J188" s="59" t="n"/>
      <c r="K188" s="59" t="n"/>
      <c r="L188" s="60">
        <f>IF(NOT((COUNTA($B188:$K188)+COUNTA($O188))&gt;0),"",IF(ISNUMBER($F188),1,IF(N($U188)&gt;0,AVERAGEIFS($V$5:$V$1000,$S$5:$S$1000,ROW(),$T$5:$T$1000,"Sub"),$V188)))</f>
        <v/>
      </c>
      <c r="M188" s="55">
        <f>IF($L188="","",IF($L188&gt;=1,"Completado",IF($L188&gt;0,"En curso","Pendiente")))</f>
        <v/>
      </c>
      <c r="N188" s="55">
        <f>IF(NOT((COUNTA($B188:$K188)+COUNTA($O188))&gt;0),"",IF(ISNUMBER($F188),IF(AND(ISNUMBER($E188),$F188&gt;$E188),"Cumplida con "&amp;($F188-$E188)&amp;IF($F188-$E188=1," día"," días")&amp;" de retraso","Cumplida"),IF(N($L188)&gt;=1,"Cumplida",IF(NOT(ISNUMBER($E188)),"Sin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plazo")))))))</f>
        <v/>
      </c>
      <c r="O188" s="57" t="n"/>
      <c r="P188" s="61">
        <f>IF(NOT((COUNTA($B188:$K188)+COUNTA($O188))&gt;0),"",IF((IF($C188="","Falta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",""))="","✔ OK","⚠ "&amp;LEFT(IF($C188="","Falta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",""),LEN(IF($C188="","Falta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",""))-3)))</f>
        <v/>
      </c>
      <c r="Q188" s="62">
        <f>IF(NOT((COUNTA($B188:$K188)+COUNTA($O188))&gt;0),"",IF(AND($T188="Sub",N($S188)&gt;0),IF(ISNUMBER(INDEX($D$5:$D$1000,$S188-4)),DATE(YEAR(INDEX($D$5:$D$1000,$S188-4)),MONTH(INDEX($D$5:$D$1000,$S188-4)),1),IF(ISNUMBER(INDEX($E$5:$E$1000,$S188-4)),DATE(YEAR(INDEX($E$5:$E$1000,$S188-4)),MONTH(INDEX($E$5:$E$1000,$S188-4)),1),MesCiclo)),IF(ISNUMBER($D188),DATE(YEAR($D188),MONTH($D188),1),IF(ISNUMBER($E188),DATE(YEAR($E188),MONTH($E188),1),MesCiclo))))</f>
        <v/>
      </c>
      <c r="R188" s="63">
        <f>IF(OR($Q188="",$Q188&lt;&gt;MesCiclo),"",COUNTIF($Q$5:$Q188,MesCiclo))</f>
        <v/>
      </c>
      <c r="S188" s="63">
        <f>IF($T188="","",IF($T188="Macro",ROW(),IFERROR(LOOKUP(2,1/($T$5:$T188="Macro"),ROW($T$5:$T188)),0)))</f>
        <v/>
      </c>
      <c r="T188" s="63">
        <f>IF(NOT((COUNTA($B188:$K188)+COUNTA($O188))&gt;0),"",IF($B188="Subactividad","Sub","Macro"))</f>
        <v/>
      </c>
      <c r="U188" s="63">
        <f>IF($T188="Macro",COUNTIFS($S$5:$S$1000,ROW(),$T$5:$T$1000,"Sub"),"")</f>
        <v/>
      </c>
      <c r="V188" s="63">
        <f>IF($T188="","",IF(ISNUMBER($F188),1,IFERROR(LOOKUP(2,1/($H188:$K188&lt;&gt;""),$H188:$K188),0)))</f>
        <v/>
      </c>
      <c r="W188" s="63">
        <f>IF($T188="","",IF(AND(ISNUMBER($F188),$F188&lt;=IF($Q188=MesCiclo,InicioCiclo,$Q188+MOD(2-WEEKDAY($Q188),7))+6),1,IF(ISNUMBER($H188),$H188,0)))</f>
        <v/>
      </c>
      <c r="X188" s="63">
        <f>IF($T188="","",IF(AND(ISNUMBER($F188),$F188&lt;=IF($Q188=MesCiclo,InicioCiclo,$Q188+MOD(2-WEEKDAY($Q188),7))+13),1,IF(ISNUMBER($I188),$I188,$W188)))</f>
        <v/>
      </c>
      <c r="Y188" s="63">
        <f>IF($T188="","",IF(AND(ISNUMBER($F188),$F188&lt;=IF($Q188=MesCiclo,InicioCiclo,$Q188+MOD(2-WEEKDAY($Q188),7))+20),1,IF(ISNUMBER($J188),$J188,$X188)))</f>
        <v/>
      </c>
      <c r="Z188" s="63">
        <f>IF($T188="","",IF(AND(ISNUMBER($F188),$F188&lt;=IF($Q188=MesCiclo,InicioCiclo,$Q188+MOD(2-WEEKDAY($Q188),7))+27),1,IF(ISNUMBER($K188),$K188,$Y188)))</f>
        <v/>
      </c>
      <c r="AA188" s="63">
        <f>IF($T188="","",IF(AND(ISNUMBER($F188),$F188&lt;=IF($Q188=MesCiclo,InicioCiclo,$Q188+MOD(2-WEEKDAY($Q188),7))+6),1,IF(N($U188)&gt;0,AVERAGEIFS($W$5:$W$1000,$S$5:$S$1000,ROW(),$T$5:$T$1000,"Sub"),$W188)))</f>
        <v/>
      </c>
      <c r="AB188" s="63">
        <f>IF($T188="","",IF(AND(ISNUMBER($F188),$F188&lt;=IF($Q188=MesCiclo,InicioCiclo,$Q188+MOD(2-WEEKDAY($Q188),7))+13),1,IF(N($U188)&gt;0,AVERAGEIFS($X$5:$X$1000,$S$5:$S$1000,ROW(),$T$5:$T$1000,"Sub"),$X188)))</f>
        <v/>
      </c>
      <c r="AC188" s="63">
        <f>IF($T188="","",IF(AND(ISNUMBER($F188),$F188&lt;=IF($Q188=MesCiclo,InicioCiclo,$Q188+MOD(2-WEEKDAY($Q188),7))+20),1,IF(N($U188)&gt;0,AVERAGEIFS($Y$5:$Y$1000,$S$5:$S$1000,ROW(),$T$5:$T$1000,"Sub"),$Y188)))</f>
        <v/>
      </c>
      <c r="AD188" s="63">
        <f>IF($T188="","",IF(AND(ISNUMBER($F188),$F188&lt;=IF($Q188=MesCiclo,InicioCiclo,$Q188+MOD(2-WEEKDAY($Q188),7))+27),1,IF(N($U188)&gt;0,AVERAGEIFS($Z$5:$Z$1000,$S$5:$S$1000,ROW(),$T$5:$T$1000,"Sub"),$Z188)))</f>
        <v/>
      </c>
      <c r="AE188" s="63">
        <f>IF($T188&lt;&gt;"Macro","",IF(COUNTIFS($Q$5:$Q$1000,$Q188,$T$5:$T$1000,"Macro",$G$5:$G$1000,"&gt;0")=0,1/COUNTIFS($Q$5:$Q$1000,$Q188,$T$5:$T$1000,"Macro"),IF(AND(ISNUMBER($G188),N($G188)&gt;0),$G188,SUMIFS($G$5:$G$1000,$Q$5:$Q$1000,$Q188,$T$5:$T$1000,"Macro")/COUNTIFS($Q$5:$Q$1000,$Q188,$T$5:$T$1000,"Macro",$G$5:$G$1000,"&gt;0"))/(COUNTIFS($Q$5:$Q$1000,$Q188,$T$5:$T$1000,"Macro")*SUMIFS($G$5:$G$1000,$Q$5:$Q$1000,$Q188,$T$5:$T$1000,"Macro")/COUNTIFS($Q$5:$Q$1000,$Q188,$T$5:$T$1000,"Macro",$G$5:$G$1000,"&gt;0"))))</f>
        <v/>
      </c>
    </row>
    <row r="189">
      <c r="A189" s="55">
        <f>IF(NOT((COUNTA($B189:$K189)+COUNTA($O189))&gt;0),"",IF($T189="Macro",COUNTIFS($T$5:$T189,"Macro",$Q$5:$Q189,$Q189),IF(N($S189)=0,"?",COUNTIFS(INDEX($T$5:$T$1000,1):INDEX($T$5:$T$1000,$S189-4),"Macro",INDEX($Q$5:$Q$1000,1):INDEX($Q$5:$Q$1000,$S189-4),INDEX($Q$5:$Q$1000,$S189-4))&amp;"."&amp;COUNTIFS($S$5:$S189,$S189,$T$5:$T189,"Sub"))))</f>
        <v/>
      </c>
      <c r="B189" s="56" t="n"/>
      <c r="C189" s="57" t="n"/>
      <c r="D189" s="58" t="n"/>
      <c r="E189" s="58" t="n"/>
      <c r="F189" s="58" t="n"/>
      <c r="G189" s="59" t="n"/>
      <c r="H189" s="59" t="n"/>
      <c r="I189" s="59" t="n"/>
      <c r="J189" s="59" t="n"/>
      <c r="K189" s="59" t="n"/>
      <c r="L189" s="60">
        <f>IF(NOT((COUNTA($B189:$K189)+COUNTA($O189))&gt;0),"",IF(ISNUMBER($F189),1,IF(N($U189)&gt;0,AVERAGEIFS($V$5:$V$1000,$S$5:$S$1000,ROW(),$T$5:$T$1000,"Sub"),$V189)))</f>
        <v/>
      </c>
      <c r="M189" s="55">
        <f>IF($L189="","",IF($L189&gt;=1,"Completado",IF($L189&gt;0,"En curso","Pendiente")))</f>
        <v/>
      </c>
      <c r="N189" s="55">
        <f>IF(NOT((COUNTA($B189:$K189)+COUNTA($O189))&gt;0),"",IF(ISNUMBER($F189),IF(AND(ISNUMBER($E189),$F189&gt;$E189),"Cumplida con "&amp;($F189-$E189)&amp;IF($F189-$E189=1," día"," días")&amp;" de retraso","Cumplida"),IF(N($L189)&gt;=1,"Cumplida",IF(NOT(ISNUMBER($E189)),"Sin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plazo")))))))</f>
        <v/>
      </c>
      <c r="O189" s="57" t="n"/>
      <c r="P189" s="61">
        <f>IF(NOT((COUNTA($B189:$K189)+COUNTA($O189))&gt;0),"",IF((IF($C189="","Falta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",""))="","✔ OK","⚠ "&amp;LEFT(IF($C189="","Falta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",""),LEN(IF($C189="","Falta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",""))-3)))</f>
        <v/>
      </c>
      <c r="Q189" s="62">
        <f>IF(NOT((COUNTA($B189:$K189)+COUNTA($O189))&gt;0),"",IF(AND($T189="Sub",N($S189)&gt;0),IF(ISNUMBER(INDEX($D$5:$D$1000,$S189-4)),DATE(YEAR(INDEX($D$5:$D$1000,$S189-4)),MONTH(INDEX($D$5:$D$1000,$S189-4)),1),IF(ISNUMBER(INDEX($E$5:$E$1000,$S189-4)),DATE(YEAR(INDEX($E$5:$E$1000,$S189-4)),MONTH(INDEX($E$5:$E$1000,$S189-4)),1),MesCiclo)),IF(ISNUMBER($D189),DATE(YEAR($D189),MONTH($D189),1),IF(ISNUMBER($E189),DATE(YEAR($E189),MONTH($E189),1),MesCiclo))))</f>
        <v/>
      </c>
      <c r="R189" s="63">
        <f>IF(OR($Q189="",$Q189&lt;&gt;MesCiclo),"",COUNTIF($Q$5:$Q189,MesCiclo))</f>
        <v/>
      </c>
      <c r="S189" s="63">
        <f>IF($T189="","",IF($T189="Macro",ROW(),IFERROR(LOOKUP(2,1/($T$5:$T189="Macro"),ROW($T$5:$T189)),0)))</f>
        <v/>
      </c>
      <c r="T189" s="63">
        <f>IF(NOT((COUNTA($B189:$K189)+COUNTA($O189))&gt;0),"",IF($B189="Subactividad","Sub","Macro"))</f>
        <v/>
      </c>
      <c r="U189" s="63">
        <f>IF($T189="Macro",COUNTIFS($S$5:$S$1000,ROW(),$T$5:$T$1000,"Sub"),"")</f>
        <v/>
      </c>
      <c r="V189" s="63">
        <f>IF($T189="","",IF(ISNUMBER($F189),1,IFERROR(LOOKUP(2,1/($H189:$K189&lt;&gt;""),$H189:$K189),0)))</f>
        <v/>
      </c>
      <c r="W189" s="63">
        <f>IF($T189="","",IF(AND(ISNUMBER($F189),$F189&lt;=IF($Q189=MesCiclo,InicioCiclo,$Q189+MOD(2-WEEKDAY($Q189),7))+6),1,IF(ISNUMBER($H189),$H189,0)))</f>
        <v/>
      </c>
      <c r="X189" s="63">
        <f>IF($T189="","",IF(AND(ISNUMBER($F189),$F189&lt;=IF($Q189=MesCiclo,InicioCiclo,$Q189+MOD(2-WEEKDAY($Q189),7))+13),1,IF(ISNUMBER($I189),$I189,$W189)))</f>
        <v/>
      </c>
      <c r="Y189" s="63">
        <f>IF($T189="","",IF(AND(ISNUMBER($F189),$F189&lt;=IF($Q189=MesCiclo,InicioCiclo,$Q189+MOD(2-WEEKDAY($Q189),7))+20),1,IF(ISNUMBER($J189),$J189,$X189)))</f>
        <v/>
      </c>
      <c r="Z189" s="63">
        <f>IF($T189="","",IF(AND(ISNUMBER($F189),$F189&lt;=IF($Q189=MesCiclo,InicioCiclo,$Q189+MOD(2-WEEKDAY($Q189),7))+27),1,IF(ISNUMBER($K189),$K189,$Y189)))</f>
        <v/>
      </c>
      <c r="AA189" s="63">
        <f>IF($T189="","",IF(AND(ISNUMBER($F189),$F189&lt;=IF($Q189=MesCiclo,InicioCiclo,$Q189+MOD(2-WEEKDAY($Q189),7))+6),1,IF(N($U189)&gt;0,AVERAGEIFS($W$5:$W$1000,$S$5:$S$1000,ROW(),$T$5:$T$1000,"Sub"),$W189)))</f>
        <v/>
      </c>
      <c r="AB189" s="63">
        <f>IF($T189="","",IF(AND(ISNUMBER($F189),$F189&lt;=IF($Q189=MesCiclo,InicioCiclo,$Q189+MOD(2-WEEKDAY($Q189),7))+13),1,IF(N($U189)&gt;0,AVERAGEIFS($X$5:$X$1000,$S$5:$S$1000,ROW(),$T$5:$T$1000,"Sub"),$X189)))</f>
        <v/>
      </c>
      <c r="AC189" s="63">
        <f>IF($T189="","",IF(AND(ISNUMBER($F189),$F189&lt;=IF($Q189=MesCiclo,InicioCiclo,$Q189+MOD(2-WEEKDAY($Q189),7))+20),1,IF(N($U189)&gt;0,AVERAGEIFS($Y$5:$Y$1000,$S$5:$S$1000,ROW(),$T$5:$T$1000,"Sub"),$Y189)))</f>
        <v/>
      </c>
      <c r="AD189" s="63">
        <f>IF($T189="","",IF(AND(ISNUMBER($F189),$F189&lt;=IF($Q189=MesCiclo,InicioCiclo,$Q189+MOD(2-WEEKDAY($Q189),7))+27),1,IF(N($U189)&gt;0,AVERAGEIFS($Z$5:$Z$1000,$S$5:$S$1000,ROW(),$T$5:$T$1000,"Sub"),$Z189)))</f>
        <v/>
      </c>
      <c r="AE189" s="63">
        <f>IF($T189&lt;&gt;"Macro","",IF(COUNTIFS($Q$5:$Q$1000,$Q189,$T$5:$T$1000,"Macro",$G$5:$G$1000,"&gt;0")=0,1/COUNTIFS($Q$5:$Q$1000,$Q189,$T$5:$T$1000,"Macro"),IF(AND(ISNUMBER($G189),N($G189)&gt;0),$G189,SUMIFS($G$5:$G$1000,$Q$5:$Q$1000,$Q189,$T$5:$T$1000,"Macro")/COUNTIFS($Q$5:$Q$1000,$Q189,$T$5:$T$1000,"Macro",$G$5:$G$1000,"&gt;0"))/(COUNTIFS($Q$5:$Q$1000,$Q189,$T$5:$T$1000,"Macro")*SUMIFS($G$5:$G$1000,$Q$5:$Q$1000,$Q189,$T$5:$T$1000,"Macro")/COUNTIFS($Q$5:$Q$1000,$Q189,$T$5:$T$1000,"Macro",$G$5:$G$1000,"&gt;0"))))</f>
        <v/>
      </c>
    </row>
    <row r="190">
      <c r="A190" s="55">
        <f>IF(NOT((COUNTA($B190:$K190)+COUNTA($O190))&gt;0),"",IF($T190="Macro",COUNTIFS($T$5:$T190,"Macro",$Q$5:$Q190,$Q190),IF(N($S190)=0,"?",COUNTIFS(INDEX($T$5:$T$1000,1):INDEX($T$5:$T$1000,$S190-4),"Macro",INDEX($Q$5:$Q$1000,1):INDEX($Q$5:$Q$1000,$S190-4),INDEX($Q$5:$Q$1000,$S190-4))&amp;"."&amp;COUNTIFS($S$5:$S190,$S190,$T$5:$T190,"Sub"))))</f>
        <v/>
      </c>
      <c r="B190" s="56" t="n"/>
      <c r="C190" s="57" t="n"/>
      <c r="D190" s="58" t="n"/>
      <c r="E190" s="58" t="n"/>
      <c r="F190" s="58" t="n"/>
      <c r="G190" s="59" t="n"/>
      <c r="H190" s="59" t="n"/>
      <c r="I190" s="59" t="n"/>
      <c r="J190" s="59" t="n"/>
      <c r="K190" s="59" t="n"/>
      <c r="L190" s="60">
        <f>IF(NOT((COUNTA($B190:$K190)+COUNTA($O190))&gt;0),"",IF(ISNUMBER($F190),1,IF(N($U190)&gt;0,AVERAGEIFS($V$5:$V$1000,$S$5:$S$1000,ROW(),$T$5:$T$1000,"Sub"),$V190)))</f>
        <v/>
      </c>
      <c r="M190" s="55">
        <f>IF($L190="","",IF($L190&gt;=1,"Completado",IF($L190&gt;0,"En curso","Pendiente")))</f>
        <v/>
      </c>
      <c r="N190" s="55">
        <f>IF(NOT((COUNTA($B190:$K190)+COUNTA($O190))&gt;0),"",IF(ISNUMBER($F190),IF(AND(ISNUMBER($E190),$F190&gt;$E190),"Cumplida con "&amp;($F190-$E190)&amp;IF($F190-$E190=1," día"," días")&amp;" de retraso","Cumplida"),IF(N($L190)&gt;=1,"Cumplida",IF(NOT(ISNUMBER($E190)),"Sin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plazo")))))))</f>
        <v/>
      </c>
      <c r="O190" s="57" t="n"/>
      <c r="P190" s="61">
        <f>IF(NOT((COUNTA($B190:$K190)+COUNTA($O190))&gt;0),"",IF((IF($C190="","Falta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",""))="","✔ OK","⚠ "&amp;LEFT(IF($C190="","Falta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",""),LEN(IF($C190="","Falta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",""))-3)))</f>
        <v/>
      </c>
      <c r="Q190" s="62">
        <f>IF(NOT((COUNTA($B190:$K190)+COUNTA($O190))&gt;0),"",IF(AND($T190="Sub",N($S190)&gt;0),IF(ISNUMBER(INDEX($D$5:$D$1000,$S190-4)),DATE(YEAR(INDEX($D$5:$D$1000,$S190-4)),MONTH(INDEX($D$5:$D$1000,$S190-4)),1),IF(ISNUMBER(INDEX($E$5:$E$1000,$S190-4)),DATE(YEAR(INDEX($E$5:$E$1000,$S190-4)),MONTH(INDEX($E$5:$E$1000,$S190-4)),1),MesCiclo)),IF(ISNUMBER($D190),DATE(YEAR($D190),MONTH($D190),1),IF(ISNUMBER($E190),DATE(YEAR($E190),MONTH($E190),1),MesCiclo))))</f>
        <v/>
      </c>
      <c r="R190" s="63">
        <f>IF(OR($Q190="",$Q190&lt;&gt;MesCiclo),"",COUNTIF($Q$5:$Q190,MesCiclo))</f>
        <v/>
      </c>
      <c r="S190" s="63">
        <f>IF($T190="","",IF($T190="Macro",ROW(),IFERROR(LOOKUP(2,1/($T$5:$T190="Macro"),ROW($T$5:$T190)),0)))</f>
        <v/>
      </c>
      <c r="T190" s="63">
        <f>IF(NOT((COUNTA($B190:$K190)+COUNTA($O190))&gt;0),"",IF($B190="Subactividad","Sub","Macro"))</f>
        <v/>
      </c>
      <c r="U190" s="63">
        <f>IF($T190="Macro",COUNTIFS($S$5:$S$1000,ROW(),$T$5:$T$1000,"Sub"),"")</f>
        <v/>
      </c>
      <c r="V190" s="63">
        <f>IF($T190="","",IF(ISNUMBER($F190),1,IFERROR(LOOKUP(2,1/($H190:$K190&lt;&gt;""),$H190:$K190),0)))</f>
        <v/>
      </c>
      <c r="W190" s="63">
        <f>IF($T190="","",IF(AND(ISNUMBER($F190),$F190&lt;=IF($Q190=MesCiclo,InicioCiclo,$Q190+MOD(2-WEEKDAY($Q190),7))+6),1,IF(ISNUMBER($H190),$H190,0)))</f>
        <v/>
      </c>
      <c r="X190" s="63">
        <f>IF($T190="","",IF(AND(ISNUMBER($F190),$F190&lt;=IF($Q190=MesCiclo,InicioCiclo,$Q190+MOD(2-WEEKDAY($Q190),7))+13),1,IF(ISNUMBER($I190),$I190,$W190)))</f>
        <v/>
      </c>
      <c r="Y190" s="63">
        <f>IF($T190="","",IF(AND(ISNUMBER($F190),$F190&lt;=IF($Q190=MesCiclo,InicioCiclo,$Q190+MOD(2-WEEKDAY($Q190),7))+20),1,IF(ISNUMBER($J190),$J190,$X190)))</f>
        <v/>
      </c>
      <c r="Z190" s="63">
        <f>IF($T190="","",IF(AND(ISNUMBER($F190),$F190&lt;=IF($Q190=MesCiclo,InicioCiclo,$Q190+MOD(2-WEEKDAY($Q190),7))+27),1,IF(ISNUMBER($K190),$K190,$Y190)))</f>
        <v/>
      </c>
      <c r="AA190" s="63">
        <f>IF($T190="","",IF(AND(ISNUMBER($F190),$F190&lt;=IF($Q190=MesCiclo,InicioCiclo,$Q190+MOD(2-WEEKDAY($Q190),7))+6),1,IF(N($U190)&gt;0,AVERAGEIFS($W$5:$W$1000,$S$5:$S$1000,ROW(),$T$5:$T$1000,"Sub"),$W190)))</f>
        <v/>
      </c>
      <c r="AB190" s="63">
        <f>IF($T190="","",IF(AND(ISNUMBER($F190),$F190&lt;=IF($Q190=MesCiclo,InicioCiclo,$Q190+MOD(2-WEEKDAY($Q190),7))+13),1,IF(N($U190)&gt;0,AVERAGEIFS($X$5:$X$1000,$S$5:$S$1000,ROW(),$T$5:$T$1000,"Sub"),$X190)))</f>
        <v/>
      </c>
      <c r="AC190" s="63">
        <f>IF($T190="","",IF(AND(ISNUMBER($F190),$F190&lt;=IF($Q190=MesCiclo,InicioCiclo,$Q190+MOD(2-WEEKDAY($Q190),7))+20),1,IF(N($U190)&gt;0,AVERAGEIFS($Y$5:$Y$1000,$S$5:$S$1000,ROW(),$T$5:$T$1000,"Sub"),$Y190)))</f>
        <v/>
      </c>
      <c r="AD190" s="63">
        <f>IF($T190="","",IF(AND(ISNUMBER($F190),$F190&lt;=IF($Q190=MesCiclo,InicioCiclo,$Q190+MOD(2-WEEKDAY($Q190),7))+27),1,IF(N($U190)&gt;0,AVERAGEIFS($Z$5:$Z$1000,$S$5:$S$1000,ROW(),$T$5:$T$1000,"Sub"),$Z190)))</f>
        <v/>
      </c>
      <c r="AE190" s="63">
        <f>IF($T190&lt;&gt;"Macro","",IF(COUNTIFS($Q$5:$Q$1000,$Q190,$T$5:$T$1000,"Macro",$G$5:$G$1000,"&gt;0")=0,1/COUNTIFS($Q$5:$Q$1000,$Q190,$T$5:$T$1000,"Macro"),IF(AND(ISNUMBER($G190),N($G190)&gt;0),$G190,SUMIFS($G$5:$G$1000,$Q$5:$Q$1000,$Q190,$T$5:$T$1000,"Macro")/COUNTIFS($Q$5:$Q$1000,$Q190,$T$5:$T$1000,"Macro",$G$5:$G$1000,"&gt;0"))/(COUNTIFS($Q$5:$Q$1000,$Q190,$T$5:$T$1000,"Macro")*SUMIFS($G$5:$G$1000,$Q$5:$Q$1000,$Q190,$T$5:$T$1000,"Macro")/COUNTIFS($Q$5:$Q$1000,$Q190,$T$5:$T$1000,"Macro",$G$5:$G$1000,"&gt;0"))))</f>
        <v/>
      </c>
    </row>
    <row r="191">
      <c r="A191" s="55">
        <f>IF(NOT((COUNTA($B191:$K191)+COUNTA($O191))&gt;0),"",IF($T191="Macro",COUNTIFS($T$5:$T191,"Macro",$Q$5:$Q191,$Q191),IF(N($S191)=0,"?",COUNTIFS(INDEX($T$5:$T$1000,1):INDEX($T$5:$T$1000,$S191-4),"Macro",INDEX($Q$5:$Q$1000,1):INDEX($Q$5:$Q$1000,$S191-4),INDEX($Q$5:$Q$1000,$S191-4))&amp;"."&amp;COUNTIFS($S$5:$S191,$S191,$T$5:$T191,"Sub"))))</f>
        <v/>
      </c>
      <c r="B191" s="56" t="n"/>
      <c r="C191" s="57" t="n"/>
      <c r="D191" s="58" t="n"/>
      <c r="E191" s="58" t="n"/>
      <c r="F191" s="58" t="n"/>
      <c r="G191" s="59" t="n"/>
      <c r="H191" s="59" t="n"/>
      <c r="I191" s="59" t="n"/>
      <c r="J191" s="59" t="n"/>
      <c r="K191" s="59" t="n"/>
      <c r="L191" s="60">
        <f>IF(NOT((COUNTA($B191:$K191)+COUNTA($O191))&gt;0),"",IF(ISNUMBER($F191),1,IF(N($U191)&gt;0,AVERAGEIFS($V$5:$V$1000,$S$5:$S$1000,ROW(),$T$5:$T$1000,"Sub"),$V191)))</f>
        <v/>
      </c>
      <c r="M191" s="55">
        <f>IF($L191="","",IF($L191&gt;=1,"Completado",IF($L191&gt;0,"En curso","Pendiente")))</f>
        <v/>
      </c>
      <c r="N191" s="55">
        <f>IF(NOT((COUNTA($B191:$K191)+COUNTA($O191))&gt;0),"",IF(ISNUMBER($F191),IF(AND(ISNUMBER($E191),$F191&gt;$E191),"Cumplida con "&amp;($F191-$E191)&amp;IF($F191-$E191=1," día"," días")&amp;" de retraso","Cumplida"),IF(N($L191)&gt;=1,"Cumplida",IF(NOT(ISNUMBER($E191)),"Sin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plazo")))))))</f>
        <v/>
      </c>
      <c r="O191" s="57" t="n"/>
      <c r="P191" s="61">
        <f>IF(NOT((COUNTA($B191:$K191)+COUNTA($O191))&gt;0),"",IF((IF($C191="","Falta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",""))="","✔ OK","⚠ "&amp;LEFT(IF($C191="","Falta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",""),LEN(IF($C191="","Falta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",""))-3)))</f>
        <v/>
      </c>
      <c r="Q191" s="62">
        <f>IF(NOT((COUNTA($B191:$K191)+COUNTA($O191))&gt;0),"",IF(AND($T191="Sub",N($S191)&gt;0),IF(ISNUMBER(INDEX($D$5:$D$1000,$S191-4)),DATE(YEAR(INDEX($D$5:$D$1000,$S191-4)),MONTH(INDEX($D$5:$D$1000,$S191-4)),1),IF(ISNUMBER(INDEX($E$5:$E$1000,$S191-4)),DATE(YEAR(INDEX($E$5:$E$1000,$S191-4)),MONTH(INDEX($E$5:$E$1000,$S191-4)),1),MesCiclo)),IF(ISNUMBER($D191),DATE(YEAR($D191),MONTH($D191),1),IF(ISNUMBER($E191),DATE(YEAR($E191),MONTH($E191),1),MesCiclo))))</f>
        <v/>
      </c>
      <c r="R191" s="63">
        <f>IF(OR($Q191="",$Q191&lt;&gt;MesCiclo),"",COUNTIF($Q$5:$Q191,MesCiclo))</f>
        <v/>
      </c>
      <c r="S191" s="63">
        <f>IF($T191="","",IF($T191="Macro",ROW(),IFERROR(LOOKUP(2,1/($T$5:$T191="Macro"),ROW($T$5:$T191)),0)))</f>
        <v/>
      </c>
      <c r="T191" s="63">
        <f>IF(NOT((COUNTA($B191:$K191)+COUNTA($O191))&gt;0),"",IF($B191="Subactividad","Sub","Macro"))</f>
        <v/>
      </c>
      <c r="U191" s="63">
        <f>IF($T191="Macro",COUNTIFS($S$5:$S$1000,ROW(),$T$5:$T$1000,"Sub"),"")</f>
        <v/>
      </c>
      <c r="V191" s="63">
        <f>IF($T191="","",IF(ISNUMBER($F191),1,IFERROR(LOOKUP(2,1/($H191:$K191&lt;&gt;""),$H191:$K191),0)))</f>
        <v/>
      </c>
      <c r="W191" s="63">
        <f>IF($T191="","",IF(AND(ISNUMBER($F191),$F191&lt;=IF($Q191=MesCiclo,InicioCiclo,$Q191+MOD(2-WEEKDAY($Q191),7))+6),1,IF(ISNUMBER($H191),$H191,0)))</f>
        <v/>
      </c>
      <c r="X191" s="63">
        <f>IF($T191="","",IF(AND(ISNUMBER($F191),$F191&lt;=IF($Q191=MesCiclo,InicioCiclo,$Q191+MOD(2-WEEKDAY($Q191),7))+13),1,IF(ISNUMBER($I191),$I191,$W191)))</f>
        <v/>
      </c>
      <c r="Y191" s="63">
        <f>IF($T191="","",IF(AND(ISNUMBER($F191),$F191&lt;=IF($Q191=MesCiclo,InicioCiclo,$Q191+MOD(2-WEEKDAY($Q191),7))+20),1,IF(ISNUMBER($J191),$J191,$X191)))</f>
        <v/>
      </c>
      <c r="Z191" s="63">
        <f>IF($T191="","",IF(AND(ISNUMBER($F191),$F191&lt;=IF($Q191=MesCiclo,InicioCiclo,$Q191+MOD(2-WEEKDAY($Q191),7))+27),1,IF(ISNUMBER($K191),$K191,$Y191)))</f>
        <v/>
      </c>
      <c r="AA191" s="63">
        <f>IF($T191="","",IF(AND(ISNUMBER($F191),$F191&lt;=IF($Q191=MesCiclo,InicioCiclo,$Q191+MOD(2-WEEKDAY($Q191),7))+6),1,IF(N($U191)&gt;0,AVERAGEIFS($W$5:$W$1000,$S$5:$S$1000,ROW(),$T$5:$T$1000,"Sub"),$W191)))</f>
        <v/>
      </c>
      <c r="AB191" s="63">
        <f>IF($T191="","",IF(AND(ISNUMBER($F191),$F191&lt;=IF($Q191=MesCiclo,InicioCiclo,$Q191+MOD(2-WEEKDAY($Q191),7))+13),1,IF(N($U191)&gt;0,AVERAGEIFS($X$5:$X$1000,$S$5:$S$1000,ROW(),$T$5:$T$1000,"Sub"),$X191)))</f>
        <v/>
      </c>
      <c r="AC191" s="63">
        <f>IF($T191="","",IF(AND(ISNUMBER($F191),$F191&lt;=IF($Q191=MesCiclo,InicioCiclo,$Q191+MOD(2-WEEKDAY($Q191),7))+20),1,IF(N($U191)&gt;0,AVERAGEIFS($Y$5:$Y$1000,$S$5:$S$1000,ROW(),$T$5:$T$1000,"Sub"),$Y191)))</f>
        <v/>
      </c>
      <c r="AD191" s="63">
        <f>IF($T191="","",IF(AND(ISNUMBER($F191),$F191&lt;=IF($Q191=MesCiclo,InicioCiclo,$Q191+MOD(2-WEEKDAY($Q191),7))+27),1,IF(N($U191)&gt;0,AVERAGEIFS($Z$5:$Z$1000,$S$5:$S$1000,ROW(),$T$5:$T$1000,"Sub"),$Z191)))</f>
        <v/>
      </c>
      <c r="AE191" s="63">
        <f>IF($T191&lt;&gt;"Macro","",IF(COUNTIFS($Q$5:$Q$1000,$Q191,$T$5:$T$1000,"Macro",$G$5:$G$1000,"&gt;0")=0,1/COUNTIFS($Q$5:$Q$1000,$Q191,$T$5:$T$1000,"Macro"),IF(AND(ISNUMBER($G191),N($G191)&gt;0),$G191,SUMIFS($G$5:$G$1000,$Q$5:$Q$1000,$Q191,$T$5:$T$1000,"Macro")/COUNTIFS($Q$5:$Q$1000,$Q191,$T$5:$T$1000,"Macro",$G$5:$G$1000,"&gt;0"))/(COUNTIFS($Q$5:$Q$1000,$Q191,$T$5:$T$1000,"Macro")*SUMIFS($G$5:$G$1000,$Q$5:$Q$1000,$Q191,$T$5:$T$1000,"Macro")/COUNTIFS($Q$5:$Q$1000,$Q191,$T$5:$T$1000,"Macro",$G$5:$G$1000,"&gt;0"))))</f>
        <v/>
      </c>
    </row>
    <row r="192">
      <c r="A192" s="55">
        <f>IF(NOT((COUNTA($B192:$K192)+COUNTA($O192))&gt;0),"",IF($T192="Macro",COUNTIFS($T$5:$T192,"Macro",$Q$5:$Q192,$Q192),IF(N($S192)=0,"?",COUNTIFS(INDEX($T$5:$T$1000,1):INDEX($T$5:$T$1000,$S192-4),"Macro",INDEX($Q$5:$Q$1000,1):INDEX($Q$5:$Q$1000,$S192-4),INDEX($Q$5:$Q$1000,$S192-4))&amp;"."&amp;COUNTIFS($S$5:$S192,$S192,$T$5:$T192,"Sub"))))</f>
        <v/>
      </c>
      <c r="B192" s="56" t="n"/>
      <c r="C192" s="57" t="n"/>
      <c r="D192" s="58" t="n"/>
      <c r="E192" s="58" t="n"/>
      <c r="F192" s="58" t="n"/>
      <c r="G192" s="59" t="n"/>
      <c r="H192" s="59" t="n"/>
      <c r="I192" s="59" t="n"/>
      <c r="J192" s="59" t="n"/>
      <c r="K192" s="59" t="n"/>
      <c r="L192" s="60">
        <f>IF(NOT((COUNTA($B192:$K192)+COUNTA($O192))&gt;0),"",IF(ISNUMBER($F192),1,IF(N($U192)&gt;0,AVERAGEIFS($V$5:$V$1000,$S$5:$S$1000,ROW(),$T$5:$T$1000,"Sub"),$V192)))</f>
        <v/>
      </c>
      <c r="M192" s="55">
        <f>IF($L192="","",IF($L192&gt;=1,"Completado",IF($L192&gt;0,"En curso","Pendiente")))</f>
        <v/>
      </c>
      <c r="N192" s="55">
        <f>IF(NOT((COUNTA($B192:$K192)+COUNTA($O192))&gt;0),"",IF(ISNUMBER($F192),IF(AND(ISNUMBER($E192),$F192&gt;$E192),"Cumplida con "&amp;($F192-$E192)&amp;IF($F192-$E192=1," día"," días")&amp;" de retraso","Cumplida"),IF(N($L192)&gt;=1,"Cumplida",IF(NOT(ISNUMBER($E192)),"Sin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plazo")))))))</f>
        <v/>
      </c>
      <c r="O192" s="57" t="n"/>
      <c r="P192" s="61">
        <f>IF(NOT((COUNTA($B192:$K192)+COUNTA($O192))&gt;0),"",IF((IF($C192="","Falta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",""))="","✔ OK","⚠ "&amp;LEFT(IF($C192="","Falta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",""),LEN(IF($C192="","Falta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",""))-3)))</f>
        <v/>
      </c>
      <c r="Q192" s="62">
        <f>IF(NOT((COUNTA($B192:$K192)+COUNTA($O192))&gt;0),"",IF(AND($T192="Sub",N($S192)&gt;0),IF(ISNUMBER(INDEX($D$5:$D$1000,$S192-4)),DATE(YEAR(INDEX($D$5:$D$1000,$S192-4)),MONTH(INDEX($D$5:$D$1000,$S192-4)),1),IF(ISNUMBER(INDEX($E$5:$E$1000,$S192-4)),DATE(YEAR(INDEX($E$5:$E$1000,$S192-4)),MONTH(INDEX($E$5:$E$1000,$S192-4)),1),MesCiclo)),IF(ISNUMBER($D192),DATE(YEAR($D192),MONTH($D192),1),IF(ISNUMBER($E192),DATE(YEAR($E192),MONTH($E192),1),MesCiclo))))</f>
        <v/>
      </c>
      <c r="R192" s="63">
        <f>IF(OR($Q192="",$Q192&lt;&gt;MesCiclo),"",COUNTIF($Q$5:$Q192,MesCiclo))</f>
        <v/>
      </c>
      <c r="S192" s="63">
        <f>IF($T192="","",IF($T192="Macro",ROW(),IFERROR(LOOKUP(2,1/($T$5:$T192="Macro"),ROW($T$5:$T192)),0)))</f>
        <v/>
      </c>
      <c r="T192" s="63">
        <f>IF(NOT((COUNTA($B192:$K192)+COUNTA($O192))&gt;0),"",IF($B192="Subactividad","Sub","Macro"))</f>
        <v/>
      </c>
      <c r="U192" s="63">
        <f>IF($T192="Macro",COUNTIFS($S$5:$S$1000,ROW(),$T$5:$T$1000,"Sub"),"")</f>
        <v/>
      </c>
      <c r="V192" s="63">
        <f>IF($T192="","",IF(ISNUMBER($F192),1,IFERROR(LOOKUP(2,1/($H192:$K192&lt;&gt;""),$H192:$K192),0)))</f>
        <v/>
      </c>
      <c r="W192" s="63">
        <f>IF($T192="","",IF(AND(ISNUMBER($F192),$F192&lt;=IF($Q192=MesCiclo,InicioCiclo,$Q192+MOD(2-WEEKDAY($Q192),7))+6),1,IF(ISNUMBER($H192),$H192,0)))</f>
        <v/>
      </c>
      <c r="X192" s="63">
        <f>IF($T192="","",IF(AND(ISNUMBER($F192),$F192&lt;=IF($Q192=MesCiclo,InicioCiclo,$Q192+MOD(2-WEEKDAY($Q192),7))+13),1,IF(ISNUMBER($I192),$I192,$W192)))</f>
        <v/>
      </c>
      <c r="Y192" s="63">
        <f>IF($T192="","",IF(AND(ISNUMBER($F192),$F192&lt;=IF($Q192=MesCiclo,InicioCiclo,$Q192+MOD(2-WEEKDAY($Q192),7))+20),1,IF(ISNUMBER($J192),$J192,$X192)))</f>
        <v/>
      </c>
      <c r="Z192" s="63">
        <f>IF($T192="","",IF(AND(ISNUMBER($F192),$F192&lt;=IF($Q192=MesCiclo,InicioCiclo,$Q192+MOD(2-WEEKDAY($Q192),7))+27),1,IF(ISNUMBER($K192),$K192,$Y192)))</f>
        <v/>
      </c>
      <c r="AA192" s="63">
        <f>IF($T192="","",IF(AND(ISNUMBER($F192),$F192&lt;=IF($Q192=MesCiclo,InicioCiclo,$Q192+MOD(2-WEEKDAY($Q192),7))+6),1,IF(N($U192)&gt;0,AVERAGEIFS($W$5:$W$1000,$S$5:$S$1000,ROW(),$T$5:$T$1000,"Sub"),$W192)))</f>
        <v/>
      </c>
      <c r="AB192" s="63">
        <f>IF($T192="","",IF(AND(ISNUMBER($F192),$F192&lt;=IF($Q192=MesCiclo,InicioCiclo,$Q192+MOD(2-WEEKDAY($Q192),7))+13),1,IF(N($U192)&gt;0,AVERAGEIFS($X$5:$X$1000,$S$5:$S$1000,ROW(),$T$5:$T$1000,"Sub"),$X192)))</f>
        <v/>
      </c>
      <c r="AC192" s="63">
        <f>IF($T192="","",IF(AND(ISNUMBER($F192),$F192&lt;=IF($Q192=MesCiclo,InicioCiclo,$Q192+MOD(2-WEEKDAY($Q192),7))+20),1,IF(N($U192)&gt;0,AVERAGEIFS($Y$5:$Y$1000,$S$5:$S$1000,ROW(),$T$5:$T$1000,"Sub"),$Y192)))</f>
        <v/>
      </c>
      <c r="AD192" s="63">
        <f>IF($T192="","",IF(AND(ISNUMBER($F192),$F192&lt;=IF($Q192=MesCiclo,InicioCiclo,$Q192+MOD(2-WEEKDAY($Q192),7))+27),1,IF(N($U192)&gt;0,AVERAGEIFS($Z$5:$Z$1000,$S$5:$S$1000,ROW(),$T$5:$T$1000,"Sub"),$Z192)))</f>
        <v/>
      </c>
      <c r="AE192" s="63">
        <f>IF($T192&lt;&gt;"Macro","",IF(COUNTIFS($Q$5:$Q$1000,$Q192,$T$5:$T$1000,"Macro",$G$5:$G$1000,"&gt;0")=0,1/COUNTIFS($Q$5:$Q$1000,$Q192,$T$5:$T$1000,"Macro"),IF(AND(ISNUMBER($G192),N($G192)&gt;0),$G192,SUMIFS($G$5:$G$1000,$Q$5:$Q$1000,$Q192,$T$5:$T$1000,"Macro")/COUNTIFS($Q$5:$Q$1000,$Q192,$T$5:$T$1000,"Macro",$G$5:$G$1000,"&gt;0"))/(COUNTIFS($Q$5:$Q$1000,$Q192,$T$5:$T$1000,"Macro")*SUMIFS($G$5:$G$1000,$Q$5:$Q$1000,$Q192,$T$5:$T$1000,"Macro")/COUNTIFS($Q$5:$Q$1000,$Q192,$T$5:$T$1000,"Macro",$G$5:$G$1000,"&gt;0"))))</f>
        <v/>
      </c>
    </row>
    <row r="193">
      <c r="A193" s="55">
        <f>IF(NOT((COUNTA($B193:$K193)+COUNTA($O193))&gt;0),"",IF($T193="Macro",COUNTIFS($T$5:$T193,"Macro",$Q$5:$Q193,$Q193),IF(N($S193)=0,"?",COUNTIFS(INDEX($T$5:$T$1000,1):INDEX($T$5:$T$1000,$S193-4),"Macro",INDEX($Q$5:$Q$1000,1):INDEX($Q$5:$Q$1000,$S193-4),INDEX($Q$5:$Q$1000,$S193-4))&amp;"."&amp;COUNTIFS($S$5:$S193,$S193,$T$5:$T193,"Sub"))))</f>
        <v/>
      </c>
      <c r="B193" s="56" t="n"/>
      <c r="C193" s="57" t="n"/>
      <c r="D193" s="58" t="n"/>
      <c r="E193" s="58" t="n"/>
      <c r="F193" s="58" t="n"/>
      <c r="G193" s="59" t="n"/>
      <c r="H193" s="59" t="n"/>
      <c r="I193" s="59" t="n"/>
      <c r="J193" s="59" t="n"/>
      <c r="K193" s="59" t="n"/>
      <c r="L193" s="60">
        <f>IF(NOT((COUNTA($B193:$K193)+COUNTA($O193))&gt;0),"",IF(ISNUMBER($F193),1,IF(N($U193)&gt;0,AVERAGEIFS($V$5:$V$1000,$S$5:$S$1000,ROW(),$T$5:$T$1000,"Sub"),$V193)))</f>
        <v/>
      </c>
      <c r="M193" s="55">
        <f>IF($L193="","",IF($L193&gt;=1,"Completado",IF($L193&gt;0,"En curso","Pendiente")))</f>
        <v/>
      </c>
      <c r="N193" s="55">
        <f>IF(NOT((COUNTA($B193:$K193)+COUNTA($O193))&gt;0),"",IF(ISNUMBER($F193),IF(AND(ISNUMBER($E193),$F193&gt;$E193),"Cumplida con "&amp;($F193-$E193)&amp;IF($F193-$E193=1," día"," días")&amp;" de retraso","Cumplida"),IF(N($L193)&gt;=1,"Cumplida",IF(NOT(ISNUMBER($E193)),"Sin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plazo")))))))</f>
        <v/>
      </c>
      <c r="O193" s="57" t="n"/>
      <c r="P193" s="61">
        <f>IF(NOT((COUNTA($B193:$K193)+COUNTA($O193))&gt;0),"",IF((IF($C193="","Falta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",""))="","✔ OK","⚠ "&amp;LEFT(IF($C193="","Falta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",""),LEN(IF($C193="","Falta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",""))-3)))</f>
        <v/>
      </c>
      <c r="Q193" s="62">
        <f>IF(NOT((COUNTA($B193:$K193)+COUNTA($O193))&gt;0),"",IF(AND($T193="Sub",N($S193)&gt;0),IF(ISNUMBER(INDEX($D$5:$D$1000,$S193-4)),DATE(YEAR(INDEX($D$5:$D$1000,$S193-4)),MONTH(INDEX($D$5:$D$1000,$S193-4)),1),IF(ISNUMBER(INDEX($E$5:$E$1000,$S193-4)),DATE(YEAR(INDEX($E$5:$E$1000,$S193-4)),MONTH(INDEX($E$5:$E$1000,$S193-4)),1),MesCiclo)),IF(ISNUMBER($D193),DATE(YEAR($D193),MONTH($D193),1),IF(ISNUMBER($E193),DATE(YEAR($E193),MONTH($E193),1),MesCiclo))))</f>
        <v/>
      </c>
      <c r="R193" s="63">
        <f>IF(OR($Q193="",$Q193&lt;&gt;MesCiclo),"",COUNTIF($Q$5:$Q193,MesCiclo))</f>
        <v/>
      </c>
      <c r="S193" s="63">
        <f>IF($T193="","",IF($T193="Macro",ROW(),IFERROR(LOOKUP(2,1/($T$5:$T193="Macro"),ROW($T$5:$T193)),0)))</f>
        <v/>
      </c>
      <c r="T193" s="63">
        <f>IF(NOT((COUNTA($B193:$K193)+COUNTA($O193))&gt;0),"",IF($B193="Subactividad","Sub","Macro"))</f>
        <v/>
      </c>
      <c r="U193" s="63">
        <f>IF($T193="Macro",COUNTIFS($S$5:$S$1000,ROW(),$T$5:$T$1000,"Sub"),"")</f>
        <v/>
      </c>
      <c r="V193" s="63">
        <f>IF($T193="","",IF(ISNUMBER($F193),1,IFERROR(LOOKUP(2,1/($H193:$K193&lt;&gt;""),$H193:$K193),0)))</f>
        <v/>
      </c>
      <c r="W193" s="63">
        <f>IF($T193="","",IF(AND(ISNUMBER($F193),$F193&lt;=IF($Q193=MesCiclo,InicioCiclo,$Q193+MOD(2-WEEKDAY($Q193),7))+6),1,IF(ISNUMBER($H193),$H193,0)))</f>
        <v/>
      </c>
      <c r="X193" s="63">
        <f>IF($T193="","",IF(AND(ISNUMBER($F193),$F193&lt;=IF($Q193=MesCiclo,InicioCiclo,$Q193+MOD(2-WEEKDAY($Q193),7))+13),1,IF(ISNUMBER($I193),$I193,$W193)))</f>
        <v/>
      </c>
      <c r="Y193" s="63">
        <f>IF($T193="","",IF(AND(ISNUMBER($F193),$F193&lt;=IF($Q193=MesCiclo,InicioCiclo,$Q193+MOD(2-WEEKDAY($Q193),7))+20),1,IF(ISNUMBER($J193),$J193,$X193)))</f>
        <v/>
      </c>
      <c r="Z193" s="63">
        <f>IF($T193="","",IF(AND(ISNUMBER($F193),$F193&lt;=IF($Q193=MesCiclo,InicioCiclo,$Q193+MOD(2-WEEKDAY($Q193),7))+27),1,IF(ISNUMBER($K193),$K193,$Y193)))</f>
        <v/>
      </c>
      <c r="AA193" s="63">
        <f>IF($T193="","",IF(AND(ISNUMBER($F193),$F193&lt;=IF($Q193=MesCiclo,InicioCiclo,$Q193+MOD(2-WEEKDAY($Q193),7))+6),1,IF(N($U193)&gt;0,AVERAGEIFS($W$5:$W$1000,$S$5:$S$1000,ROW(),$T$5:$T$1000,"Sub"),$W193)))</f>
        <v/>
      </c>
      <c r="AB193" s="63">
        <f>IF($T193="","",IF(AND(ISNUMBER($F193),$F193&lt;=IF($Q193=MesCiclo,InicioCiclo,$Q193+MOD(2-WEEKDAY($Q193),7))+13),1,IF(N($U193)&gt;0,AVERAGEIFS($X$5:$X$1000,$S$5:$S$1000,ROW(),$T$5:$T$1000,"Sub"),$X193)))</f>
        <v/>
      </c>
      <c r="AC193" s="63">
        <f>IF($T193="","",IF(AND(ISNUMBER($F193),$F193&lt;=IF($Q193=MesCiclo,InicioCiclo,$Q193+MOD(2-WEEKDAY($Q193),7))+20),1,IF(N($U193)&gt;0,AVERAGEIFS($Y$5:$Y$1000,$S$5:$S$1000,ROW(),$T$5:$T$1000,"Sub"),$Y193)))</f>
        <v/>
      </c>
      <c r="AD193" s="63">
        <f>IF($T193="","",IF(AND(ISNUMBER($F193),$F193&lt;=IF($Q193=MesCiclo,InicioCiclo,$Q193+MOD(2-WEEKDAY($Q193),7))+27),1,IF(N($U193)&gt;0,AVERAGEIFS($Z$5:$Z$1000,$S$5:$S$1000,ROW(),$T$5:$T$1000,"Sub"),$Z193)))</f>
        <v/>
      </c>
      <c r="AE193" s="63">
        <f>IF($T193&lt;&gt;"Macro","",IF(COUNTIFS($Q$5:$Q$1000,$Q193,$T$5:$T$1000,"Macro",$G$5:$G$1000,"&gt;0")=0,1/COUNTIFS($Q$5:$Q$1000,$Q193,$T$5:$T$1000,"Macro"),IF(AND(ISNUMBER($G193),N($G193)&gt;0),$G193,SUMIFS($G$5:$G$1000,$Q$5:$Q$1000,$Q193,$T$5:$T$1000,"Macro")/COUNTIFS($Q$5:$Q$1000,$Q193,$T$5:$T$1000,"Macro",$G$5:$G$1000,"&gt;0"))/(COUNTIFS($Q$5:$Q$1000,$Q193,$T$5:$T$1000,"Macro")*SUMIFS($G$5:$G$1000,$Q$5:$Q$1000,$Q193,$T$5:$T$1000,"Macro")/COUNTIFS($Q$5:$Q$1000,$Q193,$T$5:$T$1000,"Macro",$G$5:$G$1000,"&gt;0"))))</f>
        <v/>
      </c>
    </row>
    <row r="194">
      <c r="A194" s="55">
        <f>IF(NOT((COUNTA($B194:$K194)+COUNTA($O194))&gt;0),"",IF($T194="Macro",COUNTIFS($T$5:$T194,"Macro",$Q$5:$Q194,$Q194),IF(N($S194)=0,"?",COUNTIFS(INDEX($T$5:$T$1000,1):INDEX($T$5:$T$1000,$S194-4),"Macro",INDEX($Q$5:$Q$1000,1):INDEX($Q$5:$Q$1000,$S194-4),INDEX($Q$5:$Q$1000,$S194-4))&amp;"."&amp;COUNTIFS($S$5:$S194,$S194,$T$5:$T194,"Sub"))))</f>
        <v/>
      </c>
      <c r="B194" s="56" t="n"/>
      <c r="C194" s="57" t="n"/>
      <c r="D194" s="58" t="n"/>
      <c r="E194" s="58" t="n"/>
      <c r="F194" s="58" t="n"/>
      <c r="G194" s="59" t="n"/>
      <c r="H194" s="59" t="n"/>
      <c r="I194" s="59" t="n"/>
      <c r="J194" s="59" t="n"/>
      <c r="K194" s="59" t="n"/>
      <c r="L194" s="60">
        <f>IF(NOT((COUNTA($B194:$K194)+COUNTA($O194))&gt;0),"",IF(ISNUMBER($F194),1,IF(N($U194)&gt;0,AVERAGEIFS($V$5:$V$1000,$S$5:$S$1000,ROW(),$T$5:$T$1000,"Sub"),$V194)))</f>
        <v/>
      </c>
      <c r="M194" s="55">
        <f>IF($L194="","",IF($L194&gt;=1,"Completado",IF($L194&gt;0,"En curso","Pendiente")))</f>
        <v/>
      </c>
      <c r="N194" s="55">
        <f>IF(NOT((COUNTA($B194:$K194)+COUNTA($O194))&gt;0),"",IF(ISNUMBER($F194),IF(AND(ISNUMBER($E194),$F194&gt;$E194),"Cumplida con "&amp;($F194-$E194)&amp;IF($F194-$E194=1," día"," días")&amp;" de retraso","Cumplida"),IF(N($L194)&gt;=1,"Cumplida",IF(NOT(ISNUMBER($E194)),"Sin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plazo")))))))</f>
        <v/>
      </c>
      <c r="O194" s="57" t="n"/>
      <c r="P194" s="61">
        <f>IF(NOT((COUNTA($B194:$K194)+COUNTA($O194))&gt;0),"",IF((IF($C194="","Falta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",""))="","✔ OK","⚠ "&amp;LEFT(IF($C194="","Falta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",""),LEN(IF($C194="","Falta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",""))-3)))</f>
        <v/>
      </c>
      <c r="Q194" s="62">
        <f>IF(NOT((COUNTA($B194:$K194)+COUNTA($O194))&gt;0),"",IF(AND($T194="Sub",N($S194)&gt;0),IF(ISNUMBER(INDEX($D$5:$D$1000,$S194-4)),DATE(YEAR(INDEX($D$5:$D$1000,$S194-4)),MONTH(INDEX($D$5:$D$1000,$S194-4)),1),IF(ISNUMBER(INDEX($E$5:$E$1000,$S194-4)),DATE(YEAR(INDEX($E$5:$E$1000,$S194-4)),MONTH(INDEX($E$5:$E$1000,$S194-4)),1),MesCiclo)),IF(ISNUMBER($D194),DATE(YEAR($D194),MONTH($D194),1),IF(ISNUMBER($E194),DATE(YEAR($E194),MONTH($E194),1),MesCiclo))))</f>
        <v/>
      </c>
      <c r="R194" s="63">
        <f>IF(OR($Q194="",$Q194&lt;&gt;MesCiclo),"",COUNTIF($Q$5:$Q194,MesCiclo))</f>
        <v/>
      </c>
      <c r="S194" s="63">
        <f>IF($T194="","",IF($T194="Macro",ROW(),IFERROR(LOOKUP(2,1/($T$5:$T194="Macro"),ROW($T$5:$T194)),0)))</f>
        <v/>
      </c>
      <c r="T194" s="63">
        <f>IF(NOT((COUNTA($B194:$K194)+COUNTA($O194))&gt;0),"",IF($B194="Subactividad","Sub","Macro"))</f>
        <v/>
      </c>
      <c r="U194" s="63">
        <f>IF($T194="Macro",COUNTIFS($S$5:$S$1000,ROW(),$T$5:$T$1000,"Sub"),"")</f>
        <v/>
      </c>
      <c r="V194" s="63">
        <f>IF($T194="","",IF(ISNUMBER($F194),1,IFERROR(LOOKUP(2,1/($H194:$K194&lt;&gt;""),$H194:$K194),0)))</f>
        <v/>
      </c>
      <c r="W194" s="63">
        <f>IF($T194="","",IF(AND(ISNUMBER($F194),$F194&lt;=IF($Q194=MesCiclo,InicioCiclo,$Q194+MOD(2-WEEKDAY($Q194),7))+6),1,IF(ISNUMBER($H194),$H194,0)))</f>
        <v/>
      </c>
      <c r="X194" s="63">
        <f>IF($T194="","",IF(AND(ISNUMBER($F194),$F194&lt;=IF($Q194=MesCiclo,InicioCiclo,$Q194+MOD(2-WEEKDAY($Q194),7))+13),1,IF(ISNUMBER($I194),$I194,$W194)))</f>
        <v/>
      </c>
      <c r="Y194" s="63">
        <f>IF($T194="","",IF(AND(ISNUMBER($F194),$F194&lt;=IF($Q194=MesCiclo,InicioCiclo,$Q194+MOD(2-WEEKDAY($Q194),7))+20),1,IF(ISNUMBER($J194),$J194,$X194)))</f>
        <v/>
      </c>
      <c r="Z194" s="63">
        <f>IF($T194="","",IF(AND(ISNUMBER($F194),$F194&lt;=IF($Q194=MesCiclo,InicioCiclo,$Q194+MOD(2-WEEKDAY($Q194),7))+27),1,IF(ISNUMBER($K194),$K194,$Y194)))</f>
        <v/>
      </c>
      <c r="AA194" s="63">
        <f>IF($T194="","",IF(AND(ISNUMBER($F194),$F194&lt;=IF($Q194=MesCiclo,InicioCiclo,$Q194+MOD(2-WEEKDAY($Q194),7))+6),1,IF(N($U194)&gt;0,AVERAGEIFS($W$5:$W$1000,$S$5:$S$1000,ROW(),$T$5:$T$1000,"Sub"),$W194)))</f>
        <v/>
      </c>
      <c r="AB194" s="63">
        <f>IF($T194="","",IF(AND(ISNUMBER($F194),$F194&lt;=IF($Q194=MesCiclo,InicioCiclo,$Q194+MOD(2-WEEKDAY($Q194),7))+13),1,IF(N($U194)&gt;0,AVERAGEIFS($X$5:$X$1000,$S$5:$S$1000,ROW(),$T$5:$T$1000,"Sub"),$X194)))</f>
        <v/>
      </c>
      <c r="AC194" s="63">
        <f>IF($T194="","",IF(AND(ISNUMBER($F194),$F194&lt;=IF($Q194=MesCiclo,InicioCiclo,$Q194+MOD(2-WEEKDAY($Q194),7))+20),1,IF(N($U194)&gt;0,AVERAGEIFS($Y$5:$Y$1000,$S$5:$S$1000,ROW(),$T$5:$T$1000,"Sub"),$Y194)))</f>
        <v/>
      </c>
      <c r="AD194" s="63">
        <f>IF($T194="","",IF(AND(ISNUMBER($F194),$F194&lt;=IF($Q194=MesCiclo,InicioCiclo,$Q194+MOD(2-WEEKDAY($Q194),7))+27),1,IF(N($U194)&gt;0,AVERAGEIFS($Z$5:$Z$1000,$S$5:$S$1000,ROW(),$T$5:$T$1000,"Sub"),$Z194)))</f>
        <v/>
      </c>
      <c r="AE194" s="63">
        <f>IF($T194&lt;&gt;"Macro","",IF(COUNTIFS($Q$5:$Q$1000,$Q194,$T$5:$T$1000,"Macro",$G$5:$G$1000,"&gt;0")=0,1/COUNTIFS($Q$5:$Q$1000,$Q194,$T$5:$T$1000,"Macro"),IF(AND(ISNUMBER($G194),N($G194)&gt;0),$G194,SUMIFS($G$5:$G$1000,$Q$5:$Q$1000,$Q194,$T$5:$T$1000,"Macro")/COUNTIFS($Q$5:$Q$1000,$Q194,$T$5:$T$1000,"Macro",$G$5:$G$1000,"&gt;0"))/(COUNTIFS($Q$5:$Q$1000,$Q194,$T$5:$T$1000,"Macro")*SUMIFS($G$5:$G$1000,$Q$5:$Q$1000,$Q194,$T$5:$T$1000,"Macro")/COUNTIFS($Q$5:$Q$1000,$Q194,$T$5:$T$1000,"Macro",$G$5:$G$1000,"&gt;0"))))</f>
        <v/>
      </c>
    </row>
    <row r="195">
      <c r="A195" s="55">
        <f>IF(NOT((COUNTA($B195:$K195)+COUNTA($O195))&gt;0),"",IF($T195="Macro",COUNTIFS($T$5:$T195,"Macro",$Q$5:$Q195,$Q195),IF(N($S195)=0,"?",COUNTIFS(INDEX($T$5:$T$1000,1):INDEX($T$5:$T$1000,$S195-4),"Macro",INDEX($Q$5:$Q$1000,1):INDEX($Q$5:$Q$1000,$S195-4),INDEX($Q$5:$Q$1000,$S195-4))&amp;"."&amp;COUNTIFS($S$5:$S195,$S195,$T$5:$T195,"Sub"))))</f>
        <v/>
      </c>
      <c r="B195" s="56" t="n"/>
      <c r="C195" s="57" t="n"/>
      <c r="D195" s="58" t="n"/>
      <c r="E195" s="58" t="n"/>
      <c r="F195" s="58" t="n"/>
      <c r="G195" s="59" t="n"/>
      <c r="H195" s="59" t="n"/>
      <c r="I195" s="59" t="n"/>
      <c r="J195" s="59" t="n"/>
      <c r="K195" s="59" t="n"/>
      <c r="L195" s="60">
        <f>IF(NOT((COUNTA($B195:$K195)+COUNTA($O195))&gt;0),"",IF(ISNUMBER($F195),1,IF(N($U195)&gt;0,AVERAGEIFS($V$5:$V$1000,$S$5:$S$1000,ROW(),$T$5:$T$1000,"Sub"),$V195)))</f>
        <v/>
      </c>
      <c r="M195" s="55">
        <f>IF($L195="","",IF($L195&gt;=1,"Completado",IF($L195&gt;0,"En curso","Pendiente")))</f>
        <v/>
      </c>
      <c r="N195" s="55">
        <f>IF(NOT((COUNTA($B195:$K195)+COUNTA($O195))&gt;0),"",IF(ISNUMBER($F195),IF(AND(ISNUMBER($E195),$F195&gt;$E195),"Cumplida con "&amp;($F195-$E195)&amp;IF($F195-$E195=1," día"," días")&amp;" de retraso","Cumplida"),IF(N($L195)&gt;=1,"Cumplida",IF(NOT(ISNUMBER($E195)),"Sin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plazo")))))))</f>
        <v/>
      </c>
      <c r="O195" s="57" t="n"/>
      <c r="P195" s="61">
        <f>IF(NOT((COUNTA($B195:$K195)+COUNTA($O195))&gt;0),"",IF((IF($C195="","Falta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",""))="","✔ OK","⚠ "&amp;LEFT(IF($C195="","Falta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",""),LEN(IF($C195="","Falta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",""))-3)))</f>
        <v/>
      </c>
      <c r="Q195" s="62">
        <f>IF(NOT((COUNTA($B195:$K195)+COUNTA($O195))&gt;0),"",IF(AND($T195="Sub",N($S195)&gt;0),IF(ISNUMBER(INDEX($D$5:$D$1000,$S195-4)),DATE(YEAR(INDEX($D$5:$D$1000,$S195-4)),MONTH(INDEX($D$5:$D$1000,$S195-4)),1),IF(ISNUMBER(INDEX($E$5:$E$1000,$S195-4)),DATE(YEAR(INDEX($E$5:$E$1000,$S195-4)),MONTH(INDEX($E$5:$E$1000,$S195-4)),1),MesCiclo)),IF(ISNUMBER($D195),DATE(YEAR($D195),MONTH($D195),1),IF(ISNUMBER($E195),DATE(YEAR($E195),MONTH($E195),1),MesCiclo))))</f>
        <v/>
      </c>
      <c r="R195" s="63">
        <f>IF(OR($Q195="",$Q195&lt;&gt;MesCiclo),"",COUNTIF($Q$5:$Q195,MesCiclo))</f>
        <v/>
      </c>
      <c r="S195" s="63">
        <f>IF($T195="","",IF($T195="Macro",ROW(),IFERROR(LOOKUP(2,1/($T$5:$T195="Macro"),ROW($T$5:$T195)),0)))</f>
        <v/>
      </c>
      <c r="T195" s="63">
        <f>IF(NOT((COUNTA($B195:$K195)+COUNTA($O195))&gt;0),"",IF($B195="Subactividad","Sub","Macro"))</f>
        <v/>
      </c>
      <c r="U195" s="63">
        <f>IF($T195="Macro",COUNTIFS($S$5:$S$1000,ROW(),$T$5:$T$1000,"Sub"),"")</f>
        <v/>
      </c>
      <c r="V195" s="63">
        <f>IF($T195="","",IF(ISNUMBER($F195),1,IFERROR(LOOKUP(2,1/($H195:$K195&lt;&gt;""),$H195:$K195),0)))</f>
        <v/>
      </c>
      <c r="W195" s="63">
        <f>IF($T195="","",IF(AND(ISNUMBER($F195),$F195&lt;=IF($Q195=MesCiclo,InicioCiclo,$Q195+MOD(2-WEEKDAY($Q195),7))+6),1,IF(ISNUMBER($H195),$H195,0)))</f>
        <v/>
      </c>
      <c r="X195" s="63">
        <f>IF($T195="","",IF(AND(ISNUMBER($F195),$F195&lt;=IF($Q195=MesCiclo,InicioCiclo,$Q195+MOD(2-WEEKDAY($Q195),7))+13),1,IF(ISNUMBER($I195),$I195,$W195)))</f>
        <v/>
      </c>
      <c r="Y195" s="63">
        <f>IF($T195="","",IF(AND(ISNUMBER($F195),$F195&lt;=IF($Q195=MesCiclo,InicioCiclo,$Q195+MOD(2-WEEKDAY($Q195),7))+20),1,IF(ISNUMBER($J195),$J195,$X195)))</f>
        <v/>
      </c>
      <c r="Z195" s="63">
        <f>IF($T195="","",IF(AND(ISNUMBER($F195),$F195&lt;=IF($Q195=MesCiclo,InicioCiclo,$Q195+MOD(2-WEEKDAY($Q195),7))+27),1,IF(ISNUMBER($K195),$K195,$Y195)))</f>
        <v/>
      </c>
      <c r="AA195" s="63">
        <f>IF($T195="","",IF(AND(ISNUMBER($F195),$F195&lt;=IF($Q195=MesCiclo,InicioCiclo,$Q195+MOD(2-WEEKDAY($Q195),7))+6),1,IF(N($U195)&gt;0,AVERAGEIFS($W$5:$W$1000,$S$5:$S$1000,ROW(),$T$5:$T$1000,"Sub"),$W195)))</f>
        <v/>
      </c>
      <c r="AB195" s="63">
        <f>IF($T195="","",IF(AND(ISNUMBER($F195),$F195&lt;=IF($Q195=MesCiclo,InicioCiclo,$Q195+MOD(2-WEEKDAY($Q195),7))+13),1,IF(N($U195)&gt;0,AVERAGEIFS($X$5:$X$1000,$S$5:$S$1000,ROW(),$T$5:$T$1000,"Sub"),$X195)))</f>
        <v/>
      </c>
      <c r="AC195" s="63">
        <f>IF($T195="","",IF(AND(ISNUMBER($F195),$F195&lt;=IF($Q195=MesCiclo,InicioCiclo,$Q195+MOD(2-WEEKDAY($Q195),7))+20),1,IF(N($U195)&gt;0,AVERAGEIFS($Y$5:$Y$1000,$S$5:$S$1000,ROW(),$T$5:$T$1000,"Sub"),$Y195)))</f>
        <v/>
      </c>
      <c r="AD195" s="63">
        <f>IF($T195="","",IF(AND(ISNUMBER($F195),$F195&lt;=IF($Q195=MesCiclo,InicioCiclo,$Q195+MOD(2-WEEKDAY($Q195),7))+27),1,IF(N($U195)&gt;0,AVERAGEIFS($Z$5:$Z$1000,$S$5:$S$1000,ROW(),$T$5:$T$1000,"Sub"),$Z195)))</f>
        <v/>
      </c>
      <c r="AE195" s="63">
        <f>IF($T195&lt;&gt;"Macro","",IF(COUNTIFS($Q$5:$Q$1000,$Q195,$T$5:$T$1000,"Macro",$G$5:$G$1000,"&gt;0")=0,1/COUNTIFS($Q$5:$Q$1000,$Q195,$T$5:$T$1000,"Macro"),IF(AND(ISNUMBER($G195),N($G195)&gt;0),$G195,SUMIFS($G$5:$G$1000,$Q$5:$Q$1000,$Q195,$T$5:$T$1000,"Macro")/COUNTIFS($Q$5:$Q$1000,$Q195,$T$5:$T$1000,"Macro",$G$5:$G$1000,"&gt;0"))/(COUNTIFS($Q$5:$Q$1000,$Q195,$T$5:$T$1000,"Macro")*SUMIFS($G$5:$G$1000,$Q$5:$Q$1000,$Q195,$T$5:$T$1000,"Macro")/COUNTIFS($Q$5:$Q$1000,$Q195,$T$5:$T$1000,"Macro",$G$5:$G$1000,"&gt;0"))))</f>
        <v/>
      </c>
    </row>
    <row r="196">
      <c r="A196" s="55">
        <f>IF(NOT((COUNTA($B196:$K196)+COUNTA($O196))&gt;0),"",IF($T196="Macro",COUNTIFS($T$5:$T196,"Macro",$Q$5:$Q196,$Q196),IF(N($S196)=0,"?",COUNTIFS(INDEX($T$5:$T$1000,1):INDEX($T$5:$T$1000,$S196-4),"Macro",INDEX($Q$5:$Q$1000,1):INDEX($Q$5:$Q$1000,$S196-4),INDEX($Q$5:$Q$1000,$S196-4))&amp;"."&amp;COUNTIFS($S$5:$S196,$S196,$T$5:$T196,"Sub"))))</f>
        <v/>
      </c>
      <c r="B196" s="56" t="n"/>
      <c r="C196" s="57" t="n"/>
      <c r="D196" s="58" t="n"/>
      <c r="E196" s="58" t="n"/>
      <c r="F196" s="58" t="n"/>
      <c r="G196" s="59" t="n"/>
      <c r="H196" s="59" t="n"/>
      <c r="I196" s="59" t="n"/>
      <c r="J196" s="59" t="n"/>
      <c r="K196" s="59" t="n"/>
      <c r="L196" s="60">
        <f>IF(NOT((COUNTA($B196:$K196)+COUNTA($O196))&gt;0),"",IF(ISNUMBER($F196),1,IF(N($U196)&gt;0,AVERAGEIFS($V$5:$V$1000,$S$5:$S$1000,ROW(),$T$5:$T$1000,"Sub"),$V196)))</f>
        <v/>
      </c>
      <c r="M196" s="55">
        <f>IF($L196="","",IF($L196&gt;=1,"Completado",IF($L196&gt;0,"En curso","Pendiente")))</f>
        <v/>
      </c>
      <c r="N196" s="55">
        <f>IF(NOT((COUNTA($B196:$K196)+COUNTA($O196))&gt;0),"",IF(ISNUMBER($F196),IF(AND(ISNUMBER($E196),$F196&gt;$E196),"Cumplida con "&amp;($F196-$E196)&amp;IF($F196-$E196=1," día"," días")&amp;" de retraso","Cumplida"),IF(N($L196)&gt;=1,"Cumplida",IF(NOT(ISNUMBER($E196)),"Sin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plazo")))))))</f>
        <v/>
      </c>
      <c r="O196" s="57" t="n"/>
      <c r="P196" s="61">
        <f>IF(NOT((COUNTA($B196:$K196)+COUNTA($O196))&gt;0),"",IF((IF($C196="","Falta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",""))="","✔ OK","⚠ "&amp;LEFT(IF($C196="","Falta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",""),LEN(IF($C196="","Falta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",""))-3)))</f>
        <v/>
      </c>
      <c r="Q196" s="62">
        <f>IF(NOT((COUNTA($B196:$K196)+COUNTA($O196))&gt;0),"",IF(AND($T196="Sub",N($S196)&gt;0),IF(ISNUMBER(INDEX($D$5:$D$1000,$S196-4)),DATE(YEAR(INDEX($D$5:$D$1000,$S196-4)),MONTH(INDEX($D$5:$D$1000,$S196-4)),1),IF(ISNUMBER(INDEX($E$5:$E$1000,$S196-4)),DATE(YEAR(INDEX($E$5:$E$1000,$S196-4)),MONTH(INDEX($E$5:$E$1000,$S196-4)),1),MesCiclo)),IF(ISNUMBER($D196),DATE(YEAR($D196),MONTH($D196),1),IF(ISNUMBER($E196),DATE(YEAR($E196),MONTH($E196),1),MesCiclo))))</f>
        <v/>
      </c>
      <c r="R196" s="63">
        <f>IF(OR($Q196="",$Q196&lt;&gt;MesCiclo),"",COUNTIF($Q$5:$Q196,MesCiclo))</f>
        <v/>
      </c>
      <c r="S196" s="63">
        <f>IF($T196="","",IF($T196="Macro",ROW(),IFERROR(LOOKUP(2,1/($T$5:$T196="Macro"),ROW($T$5:$T196)),0)))</f>
        <v/>
      </c>
      <c r="T196" s="63">
        <f>IF(NOT((COUNTA($B196:$K196)+COUNTA($O196))&gt;0),"",IF($B196="Subactividad","Sub","Macro"))</f>
        <v/>
      </c>
      <c r="U196" s="63">
        <f>IF($T196="Macro",COUNTIFS($S$5:$S$1000,ROW(),$T$5:$T$1000,"Sub"),"")</f>
        <v/>
      </c>
      <c r="V196" s="63">
        <f>IF($T196="","",IF(ISNUMBER($F196),1,IFERROR(LOOKUP(2,1/($H196:$K196&lt;&gt;""),$H196:$K196),0)))</f>
        <v/>
      </c>
      <c r="W196" s="63">
        <f>IF($T196="","",IF(AND(ISNUMBER($F196),$F196&lt;=IF($Q196=MesCiclo,InicioCiclo,$Q196+MOD(2-WEEKDAY($Q196),7))+6),1,IF(ISNUMBER($H196),$H196,0)))</f>
        <v/>
      </c>
      <c r="X196" s="63">
        <f>IF($T196="","",IF(AND(ISNUMBER($F196),$F196&lt;=IF($Q196=MesCiclo,InicioCiclo,$Q196+MOD(2-WEEKDAY($Q196),7))+13),1,IF(ISNUMBER($I196),$I196,$W196)))</f>
        <v/>
      </c>
      <c r="Y196" s="63">
        <f>IF($T196="","",IF(AND(ISNUMBER($F196),$F196&lt;=IF($Q196=MesCiclo,InicioCiclo,$Q196+MOD(2-WEEKDAY($Q196),7))+20),1,IF(ISNUMBER($J196),$J196,$X196)))</f>
        <v/>
      </c>
      <c r="Z196" s="63">
        <f>IF($T196="","",IF(AND(ISNUMBER($F196),$F196&lt;=IF($Q196=MesCiclo,InicioCiclo,$Q196+MOD(2-WEEKDAY($Q196),7))+27),1,IF(ISNUMBER($K196),$K196,$Y196)))</f>
        <v/>
      </c>
      <c r="AA196" s="63">
        <f>IF($T196="","",IF(AND(ISNUMBER($F196),$F196&lt;=IF($Q196=MesCiclo,InicioCiclo,$Q196+MOD(2-WEEKDAY($Q196),7))+6),1,IF(N($U196)&gt;0,AVERAGEIFS($W$5:$W$1000,$S$5:$S$1000,ROW(),$T$5:$T$1000,"Sub"),$W196)))</f>
        <v/>
      </c>
      <c r="AB196" s="63">
        <f>IF($T196="","",IF(AND(ISNUMBER($F196),$F196&lt;=IF($Q196=MesCiclo,InicioCiclo,$Q196+MOD(2-WEEKDAY($Q196),7))+13),1,IF(N($U196)&gt;0,AVERAGEIFS($X$5:$X$1000,$S$5:$S$1000,ROW(),$T$5:$T$1000,"Sub"),$X196)))</f>
        <v/>
      </c>
      <c r="AC196" s="63">
        <f>IF($T196="","",IF(AND(ISNUMBER($F196),$F196&lt;=IF($Q196=MesCiclo,InicioCiclo,$Q196+MOD(2-WEEKDAY($Q196),7))+20),1,IF(N($U196)&gt;0,AVERAGEIFS($Y$5:$Y$1000,$S$5:$S$1000,ROW(),$T$5:$T$1000,"Sub"),$Y196)))</f>
        <v/>
      </c>
      <c r="AD196" s="63">
        <f>IF($T196="","",IF(AND(ISNUMBER($F196),$F196&lt;=IF($Q196=MesCiclo,InicioCiclo,$Q196+MOD(2-WEEKDAY($Q196),7))+27),1,IF(N($U196)&gt;0,AVERAGEIFS($Z$5:$Z$1000,$S$5:$S$1000,ROW(),$T$5:$T$1000,"Sub"),$Z196)))</f>
        <v/>
      </c>
      <c r="AE196" s="63">
        <f>IF($T196&lt;&gt;"Macro","",IF(COUNTIFS($Q$5:$Q$1000,$Q196,$T$5:$T$1000,"Macro",$G$5:$G$1000,"&gt;0")=0,1/COUNTIFS($Q$5:$Q$1000,$Q196,$T$5:$T$1000,"Macro"),IF(AND(ISNUMBER($G196),N($G196)&gt;0),$G196,SUMIFS($G$5:$G$1000,$Q$5:$Q$1000,$Q196,$T$5:$T$1000,"Macro")/COUNTIFS($Q$5:$Q$1000,$Q196,$T$5:$T$1000,"Macro",$G$5:$G$1000,"&gt;0"))/(COUNTIFS($Q$5:$Q$1000,$Q196,$T$5:$T$1000,"Macro")*SUMIFS($G$5:$G$1000,$Q$5:$Q$1000,$Q196,$T$5:$T$1000,"Macro")/COUNTIFS($Q$5:$Q$1000,$Q196,$T$5:$T$1000,"Macro",$G$5:$G$1000,"&gt;0"))))</f>
        <v/>
      </c>
    </row>
    <row r="197">
      <c r="A197" s="55">
        <f>IF(NOT((COUNTA($B197:$K197)+COUNTA($O197))&gt;0),"",IF($T197="Macro",COUNTIFS($T$5:$T197,"Macro",$Q$5:$Q197,$Q197),IF(N($S197)=0,"?",COUNTIFS(INDEX($T$5:$T$1000,1):INDEX($T$5:$T$1000,$S197-4),"Macro",INDEX($Q$5:$Q$1000,1):INDEX($Q$5:$Q$1000,$S197-4),INDEX($Q$5:$Q$1000,$S197-4))&amp;"."&amp;COUNTIFS($S$5:$S197,$S197,$T$5:$T197,"Sub"))))</f>
        <v/>
      </c>
      <c r="B197" s="56" t="n"/>
      <c r="C197" s="57" t="n"/>
      <c r="D197" s="58" t="n"/>
      <c r="E197" s="58" t="n"/>
      <c r="F197" s="58" t="n"/>
      <c r="G197" s="59" t="n"/>
      <c r="H197" s="59" t="n"/>
      <c r="I197" s="59" t="n"/>
      <c r="J197" s="59" t="n"/>
      <c r="K197" s="59" t="n"/>
      <c r="L197" s="60">
        <f>IF(NOT((COUNTA($B197:$K197)+COUNTA($O197))&gt;0),"",IF(ISNUMBER($F197),1,IF(N($U197)&gt;0,AVERAGEIFS($V$5:$V$1000,$S$5:$S$1000,ROW(),$T$5:$T$1000,"Sub"),$V197)))</f>
        <v/>
      </c>
      <c r="M197" s="55">
        <f>IF($L197="","",IF($L197&gt;=1,"Completado",IF($L197&gt;0,"En curso","Pendiente")))</f>
        <v/>
      </c>
      <c r="N197" s="55">
        <f>IF(NOT((COUNTA($B197:$K197)+COUNTA($O197))&gt;0),"",IF(ISNUMBER($F197),IF(AND(ISNUMBER($E197),$F197&gt;$E197),"Cumplida con "&amp;($F197-$E197)&amp;IF($F197-$E197=1," día"," días")&amp;" de retraso","Cumplida"),IF(N($L197)&gt;=1,"Cumplida",IF(NOT(ISNUMBER($E197)),"Sin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plazo")))))))</f>
        <v/>
      </c>
      <c r="O197" s="57" t="n"/>
      <c r="P197" s="61">
        <f>IF(NOT((COUNTA($B197:$K197)+COUNTA($O197))&gt;0),"",IF((IF($C197="","Falta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",""))="","✔ OK","⚠ "&amp;LEFT(IF($C197="","Falta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",""),LEN(IF($C197="","Falta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",""))-3)))</f>
        <v/>
      </c>
      <c r="Q197" s="62">
        <f>IF(NOT((COUNTA($B197:$K197)+COUNTA($O197))&gt;0),"",IF(AND($T197="Sub",N($S197)&gt;0),IF(ISNUMBER(INDEX($D$5:$D$1000,$S197-4)),DATE(YEAR(INDEX($D$5:$D$1000,$S197-4)),MONTH(INDEX($D$5:$D$1000,$S197-4)),1),IF(ISNUMBER(INDEX($E$5:$E$1000,$S197-4)),DATE(YEAR(INDEX($E$5:$E$1000,$S197-4)),MONTH(INDEX($E$5:$E$1000,$S197-4)),1),MesCiclo)),IF(ISNUMBER($D197),DATE(YEAR($D197),MONTH($D197),1),IF(ISNUMBER($E197),DATE(YEAR($E197),MONTH($E197),1),MesCiclo))))</f>
        <v/>
      </c>
      <c r="R197" s="63">
        <f>IF(OR($Q197="",$Q197&lt;&gt;MesCiclo),"",COUNTIF($Q$5:$Q197,MesCiclo))</f>
        <v/>
      </c>
      <c r="S197" s="63">
        <f>IF($T197="","",IF($T197="Macro",ROW(),IFERROR(LOOKUP(2,1/($T$5:$T197="Macro"),ROW($T$5:$T197)),0)))</f>
        <v/>
      </c>
      <c r="T197" s="63">
        <f>IF(NOT((COUNTA($B197:$K197)+COUNTA($O197))&gt;0),"",IF($B197="Subactividad","Sub","Macro"))</f>
        <v/>
      </c>
      <c r="U197" s="63">
        <f>IF($T197="Macro",COUNTIFS($S$5:$S$1000,ROW(),$T$5:$T$1000,"Sub"),"")</f>
        <v/>
      </c>
      <c r="V197" s="63">
        <f>IF($T197="","",IF(ISNUMBER($F197),1,IFERROR(LOOKUP(2,1/($H197:$K197&lt;&gt;""),$H197:$K197),0)))</f>
        <v/>
      </c>
      <c r="W197" s="63">
        <f>IF($T197="","",IF(AND(ISNUMBER($F197),$F197&lt;=IF($Q197=MesCiclo,InicioCiclo,$Q197+MOD(2-WEEKDAY($Q197),7))+6),1,IF(ISNUMBER($H197),$H197,0)))</f>
        <v/>
      </c>
      <c r="X197" s="63">
        <f>IF($T197="","",IF(AND(ISNUMBER($F197),$F197&lt;=IF($Q197=MesCiclo,InicioCiclo,$Q197+MOD(2-WEEKDAY($Q197),7))+13),1,IF(ISNUMBER($I197),$I197,$W197)))</f>
        <v/>
      </c>
      <c r="Y197" s="63">
        <f>IF($T197="","",IF(AND(ISNUMBER($F197),$F197&lt;=IF($Q197=MesCiclo,InicioCiclo,$Q197+MOD(2-WEEKDAY($Q197),7))+20),1,IF(ISNUMBER($J197),$J197,$X197)))</f>
        <v/>
      </c>
      <c r="Z197" s="63">
        <f>IF($T197="","",IF(AND(ISNUMBER($F197),$F197&lt;=IF($Q197=MesCiclo,InicioCiclo,$Q197+MOD(2-WEEKDAY($Q197),7))+27),1,IF(ISNUMBER($K197),$K197,$Y197)))</f>
        <v/>
      </c>
      <c r="AA197" s="63">
        <f>IF($T197="","",IF(AND(ISNUMBER($F197),$F197&lt;=IF($Q197=MesCiclo,InicioCiclo,$Q197+MOD(2-WEEKDAY($Q197),7))+6),1,IF(N($U197)&gt;0,AVERAGEIFS($W$5:$W$1000,$S$5:$S$1000,ROW(),$T$5:$T$1000,"Sub"),$W197)))</f>
        <v/>
      </c>
      <c r="AB197" s="63">
        <f>IF($T197="","",IF(AND(ISNUMBER($F197),$F197&lt;=IF($Q197=MesCiclo,InicioCiclo,$Q197+MOD(2-WEEKDAY($Q197),7))+13),1,IF(N($U197)&gt;0,AVERAGEIFS($X$5:$X$1000,$S$5:$S$1000,ROW(),$T$5:$T$1000,"Sub"),$X197)))</f>
        <v/>
      </c>
      <c r="AC197" s="63">
        <f>IF($T197="","",IF(AND(ISNUMBER($F197),$F197&lt;=IF($Q197=MesCiclo,InicioCiclo,$Q197+MOD(2-WEEKDAY($Q197),7))+20),1,IF(N($U197)&gt;0,AVERAGEIFS($Y$5:$Y$1000,$S$5:$S$1000,ROW(),$T$5:$T$1000,"Sub"),$Y197)))</f>
        <v/>
      </c>
      <c r="AD197" s="63">
        <f>IF($T197="","",IF(AND(ISNUMBER($F197),$F197&lt;=IF($Q197=MesCiclo,InicioCiclo,$Q197+MOD(2-WEEKDAY($Q197),7))+27),1,IF(N($U197)&gt;0,AVERAGEIFS($Z$5:$Z$1000,$S$5:$S$1000,ROW(),$T$5:$T$1000,"Sub"),$Z197)))</f>
        <v/>
      </c>
      <c r="AE197" s="63">
        <f>IF($T197&lt;&gt;"Macro","",IF(COUNTIFS($Q$5:$Q$1000,$Q197,$T$5:$T$1000,"Macro",$G$5:$G$1000,"&gt;0")=0,1/COUNTIFS($Q$5:$Q$1000,$Q197,$T$5:$T$1000,"Macro"),IF(AND(ISNUMBER($G197),N($G197)&gt;0),$G197,SUMIFS($G$5:$G$1000,$Q$5:$Q$1000,$Q197,$T$5:$T$1000,"Macro")/COUNTIFS($Q$5:$Q$1000,$Q197,$T$5:$T$1000,"Macro",$G$5:$G$1000,"&gt;0"))/(COUNTIFS($Q$5:$Q$1000,$Q197,$T$5:$T$1000,"Macro")*SUMIFS($G$5:$G$1000,$Q$5:$Q$1000,$Q197,$T$5:$T$1000,"Macro")/COUNTIFS($Q$5:$Q$1000,$Q197,$T$5:$T$1000,"Macro",$G$5:$G$1000,"&gt;0"))))</f>
        <v/>
      </c>
    </row>
    <row r="198">
      <c r="A198" s="55">
        <f>IF(NOT((COUNTA($B198:$K198)+COUNTA($O198))&gt;0),"",IF($T198="Macro",COUNTIFS($T$5:$T198,"Macro",$Q$5:$Q198,$Q198),IF(N($S198)=0,"?",COUNTIFS(INDEX($T$5:$T$1000,1):INDEX($T$5:$T$1000,$S198-4),"Macro",INDEX($Q$5:$Q$1000,1):INDEX($Q$5:$Q$1000,$S198-4),INDEX($Q$5:$Q$1000,$S198-4))&amp;"."&amp;COUNTIFS($S$5:$S198,$S198,$T$5:$T198,"Sub"))))</f>
        <v/>
      </c>
      <c r="B198" s="56" t="n"/>
      <c r="C198" s="57" t="n"/>
      <c r="D198" s="58" t="n"/>
      <c r="E198" s="58" t="n"/>
      <c r="F198" s="58" t="n"/>
      <c r="G198" s="59" t="n"/>
      <c r="H198" s="59" t="n"/>
      <c r="I198" s="59" t="n"/>
      <c r="J198" s="59" t="n"/>
      <c r="K198" s="59" t="n"/>
      <c r="L198" s="60">
        <f>IF(NOT((COUNTA($B198:$K198)+COUNTA($O198))&gt;0),"",IF(ISNUMBER($F198),1,IF(N($U198)&gt;0,AVERAGEIFS($V$5:$V$1000,$S$5:$S$1000,ROW(),$T$5:$T$1000,"Sub"),$V198)))</f>
        <v/>
      </c>
      <c r="M198" s="55">
        <f>IF($L198="","",IF($L198&gt;=1,"Completado",IF($L198&gt;0,"En curso","Pendiente")))</f>
        <v/>
      </c>
      <c r="N198" s="55">
        <f>IF(NOT((COUNTA($B198:$K198)+COUNTA($O198))&gt;0),"",IF(ISNUMBER($F198),IF(AND(ISNUMBER($E198),$F198&gt;$E198),"Cumplida con "&amp;($F198-$E198)&amp;IF($F198-$E198=1," día"," días")&amp;" de retraso","Cumplida"),IF(N($L198)&gt;=1,"Cumplida",IF(NOT(ISNUMBER($E198)),"Sin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plazo")))))))</f>
        <v/>
      </c>
      <c r="O198" s="57" t="n"/>
      <c r="P198" s="61">
        <f>IF(NOT((COUNTA($B198:$K198)+COUNTA($O198))&gt;0),"",IF((IF($C198="","Falta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",""))="","✔ OK","⚠ "&amp;LEFT(IF($C198="","Falta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",""),LEN(IF($C198="","Falta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",""))-3)))</f>
        <v/>
      </c>
      <c r="Q198" s="62">
        <f>IF(NOT((COUNTA($B198:$K198)+COUNTA($O198))&gt;0),"",IF(AND($T198="Sub",N($S198)&gt;0),IF(ISNUMBER(INDEX($D$5:$D$1000,$S198-4)),DATE(YEAR(INDEX($D$5:$D$1000,$S198-4)),MONTH(INDEX($D$5:$D$1000,$S198-4)),1),IF(ISNUMBER(INDEX($E$5:$E$1000,$S198-4)),DATE(YEAR(INDEX($E$5:$E$1000,$S198-4)),MONTH(INDEX($E$5:$E$1000,$S198-4)),1),MesCiclo)),IF(ISNUMBER($D198),DATE(YEAR($D198),MONTH($D198),1),IF(ISNUMBER($E198),DATE(YEAR($E198),MONTH($E198),1),MesCiclo))))</f>
        <v/>
      </c>
      <c r="R198" s="63">
        <f>IF(OR($Q198="",$Q198&lt;&gt;MesCiclo),"",COUNTIF($Q$5:$Q198,MesCiclo))</f>
        <v/>
      </c>
      <c r="S198" s="63">
        <f>IF($T198="","",IF($T198="Macro",ROW(),IFERROR(LOOKUP(2,1/($T$5:$T198="Macro"),ROW($T$5:$T198)),0)))</f>
        <v/>
      </c>
      <c r="T198" s="63">
        <f>IF(NOT((COUNTA($B198:$K198)+COUNTA($O198))&gt;0),"",IF($B198="Subactividad","Sub","Macro"))</f>
        <v/>
      </c>
      <c r="U198" s="63">
        <f>IF($T198="Macro",COUNTIFS($S$5:$S$1000,ROW(),$T$5:$T$1000,"Sub"),"")</f>
        <v/>
      </c>
      <c r="V198" s="63">
        <f>IF($T198="","",IF(ISNUMBER($F198),1,IFERROR(LOOKUP(2,1/($H198:$K198&lt;&gt;""),$H198:$K198),0)))</f>
        <v/>
      </c>
      <c r="W198" s="63">
        <f>IF($T198="","",IF(AND(ISNUMBER($F198),$F198&lt;=IF($Q198=MesCiclo,InicioCiclo,$Q198+MOD(2-WEEKDAY($Q198),7))+6),1,IF(ISNUMBER($H198),$H198,0)))</f>
        <v/>
      </c>
      <c r="X198" s="63">
        <f>IF($T198="","",IF(AND(ISNUMBER($F198),$F198&lt;=IF($Q198=MesCiclo,InicioCiclo,$Q198+MOD(2-WEEKDAY($Q198),7))+13),1,IF(ISNUMBER($I198),$I198,$W198)))</f>
        <v/>
      </c>
      <c r="Y198" s="63">
        <f>IF($T198="","",IF(AND(ISNUMBER($F198),$F198&lt;=IF($Q198=MesCiclo,InicioCiclo,$Q198+MOD(2-WEEKDAY($Q198),7))+20),1,IF(ISNUMBER($J198),$J198,$X198)))</f>
        <v/>
      </c>
      <c r="Z198" s="63">
        <f>IF($T198="","",IF(AND(ISNUMBER($F198),$F198&lt;=IF($Q198=MesCiclo,InicioCiclo,$Q198+MOD(2-WEEKDAY($Q198),7))+27),1,IF(ISNUMBER($K198),$K198,$Y198)))</f>
        <v/>
      </c>
      <c r="AA198" s="63">
        <f>IF($T198="","",IF(AND(ISNUMBER($F198),$F198&lt;=IF($Q198=MesCiclo,InicioCiclo,$Q198+MOD(2-WEEKDAY($Q198),7))+6),1,IF(N($U198)&gt;0,AVERAGEIFS($W$5:$W$1000,$S$5:$S$1000,ROW(),$T$5:$T$1000,"Sub"),$W198)))</f>
        <v/>
      </c>
      <c r="AB198" s="63">
        <f>IF($T198="","",IF(AND(ISNUMBER($F198),$F198&lt;=IF($Q198=MesCiclo,InicioCiclo,$Q198+MOD(2-WEEKDAY($Q198),7))+13),1,IF(N($U198)&gt;0,AVERAGEIFS($X$5:$X$1000,$S$5:$S$1000,ROW(),$T$5:$T$1000,"Sub"),$X198)))</f>
        <v/>
      </c>
      <c r="AC198" s="63">
        <f>IF($T198="","",IF(AND(ISNUMBER($F198),$F198&lt;=IF($Q198=MesCiclo,InicioCiclo,$Q198+MOD(2-WEEKDAY($Q198),7))+20),1,IF(N($U198)&gt;0,AVERAGEIFS($Y$5:$Y$1000,$S$5:$S$1000,ROW(),$T$5:$T$1000,"Sub"),$Y198)))</f>
        <v/>
      </c>
      <c r="AD198" s="63">
        <f>IF($T198="","",IF(AND(ISNUMBER($F198),$F198&lt;=IF($Q198=MesCiclo,InicioCiclo,$Q198+MOD(2-WEEKDAY($Q198),7))+27),1,IF(N($U198)&gt;0,AVERAGEIFS($Z$5:$Z$1000,$S$5:$S$1000,ROW(),$T$5:$T$1000,"Sub"),$Z198)))</f>
        <v/>
      </c>
      <c r="AE198" s="63">
        <f>IF($T198&lt;&gt;"Macro","",IF(COUNTIFS($Q$5:$Q$1000,$Q198,$T$5:$T$1000,"Macro",$G$5:$G$1000,"&gt;0")=0,1/COUNTIFS($Q$5:$Q$1000,$Q198,$T$5:$T$1000,"Macro"),IF(AND(ISNUMBER($G198),N($G198)&gt;0),$G198,SUMIFS($G$5:$G$1000,$Q$5:$Q$1000,$Q198,$T$5:$T$1000,"Macro")/COUNTIFS($Q$5:$Q$1000,$Q198,$T$5:$T$1000,"Macro",$G$5:$G$1000,"&gt;0"))/(COUNTIFS($Q$5:$Q$1000,$Q198,$T$5:$T$1000,"Macro")*SUMIFS($G$5:$G$1000,$Q$5:$Q$1000,$Q198,$T$5:$T$1000,"Macro")/COUNTIFS($Q$5:$Q$1000,$Q198,$T$5:$T$1000,"Macro",$G$5:$G$1000,"&gt;0"))))</f>
        <v/>
      </c>
    </row>
    <row r="199">
      <c r="A199" s="55">
        <f>IF(NOT((COUNTA($B199:$K199)+COUNTA($O199))&gt;0),"",IF($T199="Macro",COUNTIFS($T$5:$T199,"Macro",$Q$5:$Q199,$Q199),IF(N($S199)=0,"?",COUNTIFS(INDEX($T$5:$T$1000,1):INDEX($T$5:$T$1000,$S199-4),"Macro",INDEX($Q$5:$Q$1000,1):INDEX($Q$5:$Q$1000,$S199-4),INDEX($Q$5:$Q$1000,$S199-4))&amp;"."&amp;COUNTIFS($S$5:$S199,$S199,$T$5:$T199,"Sub"))))</f>
        <v/>
      </c>
      <c r="B199" s="56" t="n"/>
      <c r="C199" s="57" t="n"/>
      <c r="D199" s="58" t="n"/>
      <c r="E199" s="58" t="n"/>
      <c r="F199" s="58" t="n"/>
      <c r="G199" s="59" t="n"/>
      <c r="H199" s="59" t="n"/>
      <c r="I199" s="59" t="n"/>
      <c r="J199" s="59" t="n"/>
      <c r="K199" s="59" t="n"/>
      <c r="L199" s="60">
        <f>IF(NOT((COUNTA($B199:$K199)+COUNTA($O199))&gt;0),"",IF(ISNUMBER($F199),1,IF(N($U199)&gt;0,AVERAGEIFS($V$5:$V$1000,$S$5:$S$1000,ROW(),$T$5:$T$1000,"Sub"),$V199)))</f>
        <v/>
      </c>
      <c r="M199" s="55">
        <f>IF($L199="","",IF($L199&gt;=1,"Completado",IF($L199&gt;0,"En curso","Pendiente")))</f>
        <v/>
      </c>
      <c r="N199" s="55">
        <f>IF(NOT((COUNTA($B199:$K199)+COUNTA($O199))&gt;0),"",IF(ISNUMBER($F199),IF(AND(ISNUMBER($E199),$F199&gt;$E199),"Cumplida con "&amp;($F199-$E199)&amp;IF($F199-$E199=1," día"," días")&amp;" de retraso","Cumplida"),IF(N($L199)&gt;=1,"Cumplida",IF(NOT(ISNUMBER($E199)),"Sin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plazo")))))))</f>
        <v/>
      </c>
      <c r="O199" s="57" t="n"/>
      <c r="P199" s="61">
        <f>IF(NOT((COUNTA($B199:$K199)+COUNTA($O199))&gt;0),"",IF((IF($C199="","Falta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",""))="","✔ OK","⚠ "&amp;LEFT(IF($C199="","Falta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",""),LEN(IF($C199="","Falta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",""))-3)))</f>
        <v/>
      </c>
      <c r="Q199" s="62">
        <f>IF(NOT((COUNTA($B199:$K199)+COUNTA($O199))&gt;0),"",IF(AND($T199="Sub",N($S199)&gt;0),IF(ISNUMBER(INDEX($D$5:$D$1000,$S199-4)),DATE(YEAR(INDEX($D$5:$D$1000,$S199-4)),MONTH(INDEX($D$5:$D$1000,$S199-4)),1),IF(ISNUMBER(INDEX($E$5:$E$1000,$S199-4)),DATE(YEAR(INDEX($E$5:$E$1000,$S199-4)),MONTH(INDEX($E$5:$E$1000,$S199-4)),1),MesCiclo)),IF(ISNUMBER($D199),DATE(YEAR($D199),MONTH($D199),1),IF(ISNUMBER($E199),DATE(YEAR($E199),MONTH($E199),1),MesCiclo))))</f>
        <v/>
      </c>
      <c r="R199" s="63">
        <f>IF(OR($Q199="",$Q199&lt;&gt;MesCiclo),"",COUNTIF($Q$5:$Q199,MesCiclo))</f>
        <v/>
      </c>
      <c r="S199" s="63">
        <f>IF($T199="","",IF($T199="Macro",ROW(),IFERROR(LOOKUP(2,1/($T$5:$T199="Macro"),ROW($T$5:$T199)),0)))</f>
        <v/>
      </c>
      <c r="T199" s="63">
        <f>IF(NOT((COUNTA($B199:$K199)+COUNTA($O199))&gt;0),"",IF($B199="Subactividad","Sub","Macro"))</f>
        <v/>
      </c>
      <c r="U199" s="63">
        <f>IF($T199="Macro",COUNTIFS($S$5:$S$1000,ROW(),$T$5:$T$1000,"Sub"),"")</f>
        <v/>
      </c>
      <c r="V199" s="63">
        <f>IF($T199="","",IF(ISNUMBER($F199),1,IFERROR(LOOKUP(2,1/($H199:$K199&lt;&gt;""),$H199:$K199),0)))</f>
        <v/>
      </c>
      <c r="W199" s="63">
        <f>IF($T199="","",IF(AND(ISNUMBER($F199),$F199&lt;=IF($Q199=MesCiclo,InicioCiclo,$Q199+MOD(2-WEEKDAY($Q199),7))+6),1,IF(ISNUMBER($H199),$H199,0)))</f>
        <v/>
      </c>
      <c r="X199" s="63">
        <f>IF($T199="","",IF(AND(ISNUMBER($F199),$F199&lt;=IF($Q199=MesCiclo,InicioCiclo,$Q199+MOD(2-WEEKDAY($Q199),7))+13),1,IF(ISNUMBER($I199),$I199,$W199)))</f>
        <v/>
      </c>
      <c r="Y199" s="63">
        <f>IF($T199="","",IF(AND(ISNUMBER($F199),$F199&lt;=IF($Q199=MesCiclo,InicioCiclo,$Q199+MOD(2-WEEKDAY($Q199),7))+20),1,IF(ISNUMBER($J199),$J199,$X199)))</f>
        <v/>
      </c>
      <c r="Z199" s="63">
        <f>IF($T199="","",IF(AND(ISNUMBER($F199),$F199&lt;=IF($Q199=MesCiclo,InicioCiclo,$Q199+MOD(2-WEEKDAY($Q199),7))+27),1,IF(ISNUMBER($K199),$K199,$Y199)))</f>
        <v/>
      </c>
      <c r="AA199" s="63">
        <f>IF($T199="","",IF(AND(ISNUMBER($F199),$F199&lt;=IF($Q199=MesCiclo,InicioCiclo,$Q199+MOD(2-WEEKDAY($Q199),7))+6),1,IF(N($U199)&gt;0,AVERAGEIFS($W$5:$W$1000,$S$5:$S$1000,ROW(),$T$5:$T$1000,"Sub"),$W199)))</f>
        <v/>
      </c>
      <c r="AB199" s="63">
        <f>IF($T199="","",IF(AND(ISNUMBER($F199),$F199&lt;=IF($Q199=MesCiclo,InicioCiclo,$Q199+MOD(2-WEEKDAY($Q199),7))+13),1,IF(N($U199)&gt;0,AVERAGEIFS($X$5:$X$1000,$S$5:$S$1000,ROW(),$T$5:$T$1000,"Sub"),$X199)))</f>
        <v/>
      </c>
      <c r="AC199" s="63">
        <f>IF($T199="","",IF(AND(ISNUMBER($F199),$F199&lt;=IF($Q199=MesCiclo,InicioCiclo,$Q199+MOD(2-WEEKDAY($Q199),7))+20),1,IF(N($U199)&gt;0,AVERAGEIFS($Y$5:$Y$1000,$S$5:$S$1000,ROW(),$T$5:$T$1000,"Sub"),$Y199)))</f>
        <v/>
      </c>
      <c r="AD199" s="63">
        <f>IF($T199="","",IF(AND(ISNUMBER($F199),$F199&lt;=IF($Q199=MesCiclo,InicioCiclo,$Q199+MOD(2-WEEKDAY($Q199),7))+27),1,IF(N($U199)&gt;0,AVERAGEIFS($Z$5:$Z$1000,$S$5:$S$1000,ROW(),$T$5:$T$1000,"Sub"),$Z199)))</f>
        <v/>
      </c>
      <c r="AE199" s="63">
        <f>IF($T199&lt;&gt;"Macro","",IF(COUNTIFS($Q$5:$Q$1000,$Q199,$T$5:$T$1000,"Macro",$G$5:$G$1000,"&gt;0")=0,1/COUNTIFS($Q$5:$Q$1000,$Q199,$T$5:$T$1000,"Macro"),IF(AND(ISNUMBER($G199),N($G199)&gt;0),$G199,SUMIFS($G$5:$G$1000,$Q$5:$Q$1000,$Q199,$T$5:$T$1000,"Macro")/COUNTIFS($Q$5:$Q$1000,$Q199,$T$5:$T$1000,"Macro",$G$5:$G$1000,"&gt;0"))/(COUNTIFS($Q$5:$Q$1000,$Q199,$T$5:$T$1000,"Macro")*SUMIFS($G$5:$G$1000,$Q$5:$Q$1000,$Q199,$T$5:$T$1000,"Macro")/COUNTIFS($Q$5:$Q$1000,$Q199,$T$5:$T$1000,"Macro",$G$5:$G$1000,"&gt;0"))))</f>
        <v/>
      </c>
    </row>
    <row r="200">
      <c r="A200" s="55">
        <f>IF(NOT((COUNTA($B200:$K200)+COUNTA($O200))&gt;0),"",IF($T200="Macro",COUNTIFS($T$5:$T200,"Macro",$Q$5:$Q200,$Q200),IF(N($S200)=0,"?",COUNTIFS(INDEX($T$5:$T$1000,1):INDEX($T$5:$T$1000,$S200-4),"Macro",INDEX($Q$5:$Q$1000,1):INDEX($Q$5:$Q$1000,$S200-4),INDEX($Q$5:$Q$1000,$S200-4))&amp;"."&amp;COUNTIFS($S$5:$S200,$S200,$T$5:$T200,"Sub"))))</f>
        <v/>
      </c>
      <c r="B200" s="56" t="n"/>
      <c r="C200" s="57" t="n"/>
      <c r="D200" s="58" t="n"/>
      <c r="E200" s="58" t="n"/>
      <c r="F200" s="58" t="n"/>
      <c r="G200" s="59" t="n"/>
      <c r="H200" s="59" t="n"/>
      <c r="I200" s="59" t="n"/>
      <c r="J200" s="59" t="n"/>
      <c r="K200" s="59" t="n"/>
      <c r="L200" s="60">
        <f>IF(NOT((COUNTA($B200:$K200)+COUNTA($O200))&gt;0),"",IF(ISNUMBER($F200),1,IF(N($U200)&gt;0,AVERAGEIFS($V$5:$V$1000,$S$5:$S$1000,ROW(),$T$5:$T$1000,"Sub"),$V200)))</f>
        <v/>
      </c>
      <c r="M200" s="55">
        <f>IF($L200="","",IF($L200&gt;=1,"Completado",IF($L200&gt;0,"En curso","Pendiente")))</f>
        <v/>
      </c>
      <c r="N200" s="55">
        <f>IF(NOT((COUNTA($B200:$K200)+COUNTA($O200))&gt;0),"",IF(ISNUMBER($F200),IF(AND(ISNUMBER($E200),$F200&gt;$E200),"Cumplida con "&amp;($F200-$E200)&amp;IF($F200-$E200=1," día"," días")&amp;" de retraso","Cumplida"),IF(N($L200)&gt;=1,"Cumplida",IF(NOT(ISNUMBER($E200)),"Sin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plazo")))))))</f>
        <v/>
      </c>
      <c r="O200" s="57" t="n"/>
      <c r="P200" s="61">
        <f>IF(NOT((COUNTA($B200:$K200)+COUNTA($O200))&gt;0),"",IF((IF($C200="","Falta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",""))="","✔ OK","⚠ "&amp;LEFT(IF($C200="","Falta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",""),LEN(IF($C200="","Falta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",""))-3)))</f>
        <v/>
      </c>
      <c r="Q200" s="62">
        <f>IF(NOT((COUNTA($B200:$K200)+COUNTA($O200))&gt;0),"",IF(AND($T200="Sub",N($S200)&gt;0),IF(ISNUMBER(INDEX($D$5:$D$1000,$S200-4)),DATE(YEAR(INDEX($D$5:$D$1000,$S200-4)),MONTH(INDEX($D$5:$D$1000,$S200-4)),1),IF(ISNUMBER(INDEX($E$5:$E$1000,$S200-4)),DATE(YEAR(INDEX($E$5:$E$1000,$S200-4)),MONTH(INDEX($E$5:$E$1000,$S200-4)),1),MesCiclo)),IF(ISNUMBER($D200),DATE(YEAR($D200),MONTH($D200),1),IF(ISNUMBER($E200),DATE(YEAR($E200),MONTH($E200),1),MesCiclo))))</f>
        <v/>
      </c>
      <c r="R200" s="63">
        <f>IF(OR($Q200="",$Q200&lt;&gt;MesCiclo),"",COUNTIF($Q$5:$Q200,MesCiclo))</f>
        <v/>
      </c>
      <c r="S200" s="63">
        <f>IF($T200="","",IF($T200="Macro",ROW(),IFERROR(LOOKUP(2,1/($T$5:$T200="Macro"),ROW($T$5:$T200)),0)))</f>
        <v/>
      </c>
      <c r="T200" s="63">
        <f>IF(NOT((COUNTA($B200:$K200)+COUNTA($O200))&gt;0),"",IF($B200="Subactividad","Sub","Macro"))</f>
        <v/>
      </c>
      <c r="U200" s="63">
        <f>IF($T200="Macro",COUNTIFS($S$5:$S$1000,ROW(),$T$5:$T$1000,"Sub"),"")</f>
        <v/>
      </c>
      <c r="V200" s="63">
        <f>IF($T200="","",IF(ISNUMBER($F200),1,IFERROR(LOOKUP(2,1/($H200:$K200&lt;&gt;""),$H200:$K200),0)))</f>
        <v/>
      </c>
      <c r="W200" s="63">
        <f>IF($T200="","",IF(AND(ISNUMBER($F200),$F200&lt;=IF($Q200=MesCiclo,InicioCiclo,$Q200+MOD(2-WEEKDAY($Q200),7))+6),1,IF(ISNUMBER($H200),$H200,0)))</f>
        <v/>
      </c>
      <c r="X200" s="63">
        <f>IF($T200="","",IF(AND(ISNUMBER($F200),$F200&lt;=IF($Q200=MesCiclo,InicioCiclo,$Q200+MOD(2-WEEKDAY($Q200),7))+13),1,IF(ISNUMBER($I200),$I200,$W200)))</f>
        <v/>
      </c>
      <c r="Y200" s="63">
        <f>IF($T200="","",IF(AND(ISNUMBER($F200),$F200&lt;=IF($Q200=MesCiclo,InicioCiclo,$Q200+MOD(2-WEEKDAY($Q200),7))+20),1,IF(ISNUMBER($J200),$J200,$X200)))</f>
        <v/>
      </c>
      <c r="Z200" s="63">
        <f>IF($T200="","",IF(AND(ISNUMBER($F200),$F200&lt;=IF($Q200=MesCiclo,InicioCiclo,$Q200+MOD(2-WEEKDAY($Q200),7))+27),1,IF(ISNUMBER($K200),$K200,$Y200)))</f>
        <v/>
      </c>
      <c r="AA200" s="63">
        <f>IF($T200="","",IF(AND(ISNUMBER($F200),$F200&lt;=IF($Q200=MesCiclo,InicioCiclo,$Q200+MOD(2-WEEKDAY($Q200),7))+6),1,IF(N($U200)&gt;0,AVERAGEIFS($W$5:$W$1000,$S$5:$S$1000,ROW(),$T$5:$T$1000,"Sub"),$W200)))</f>
        <v/>
      </c>
      <c r="AB200" s="63">
        <f>IF($T200="","",IF(AND(ISNUMBER($F200),$F200&lt;=IF($Q200=MesCiclo,InicioCiclo,$Q200+MOD(2-WEEKDAY($Q200),7))+13),1,IF(N($U200)&gt;0,AVERAGEIFS($X$5:$X$1000,$S$5:$S$1000,ROW(),$T$5:$T$1000,"Sub"),$X200)))</f>
        <v/>
      </c>
      <c r="AC200" s="63">
        <f>IF($T200="","",IF(AND(ISNUMBER($F200),$F200&lt;=IF($Q200=MesCiclo,InicioCiclo,$Q200+MOD(2-WEEKDAY($Q200),7))+20),1,IF(N($U200)&gt;0,AVERAGEIFS($Y$5:$Y$1000,$S$5:$S$1000,ROW(),$T$5:$T$1000,"Sub"),$Y200)))</f>
        <v/>
      </c>
      <c r="AD200" s="63">
        <f>IF($T200="","",IF(AND(ISNUMBER($F200),$F200&lt;=IF($Q200=MesCiclo,InicioCiclo,$Q200+MOD(2-WEEKDAY($Q200),7))+27),1,IF(N($U200)&gt;0,AVERAGEIFS($Z$5:$Z$1000,$S$5:$S$1000,ROW(),$T$5:$T$1000,"Sub"),$Z200)))</f>
        <v/>
      </c>
      <c r="AE200" s="63">
        <f>IF($T200&lt;&gt;"Macro","",IF(COUNTIFS($Q$5:$Q$1000,$Q200,$T$5:$T$1000,"Macro",$G$5:$G$1000,"&gt;0")=0,1/COUNTIFS($Q$5:$Q$1000,$Q200,$T$5:$T$1000,"Macro"),IF(AND(ISNUMBER($G200),N($G200)&gt;0),$G200,SUMIFS($G$5:$G$1000,$Q$5:$Q$1000,$Q200,$T$5:$T$1000,"Macro")/COUNTIFS($Q$5:$Q$1000,$Q200,$T$5:$T$1000,"Macro",$G$5:$G$1000,"&gt;0"))/(COUNTIFS($Q$5:$Q$1000,$Q200,$T$5:$T$1000,"Macro")*SUMIFS($G$5:$G$1000,$Q$5:$Q$1000,$Q200,$T$5:$T$1000,"Macro")/COUNTIFS($Q$5:$Q$1000,$Q200,$T$5:$T$1000,"Macro",$G$5:$G$1000,"&gt;0"))))</f>
        <v/>
      </c>
    </row>
    <row r="201">
      <c r="A201" s="55">
        <f>IF(NOT((COUNTA($B201:$K201)+COUNTA($O201))&gt;0),"",IF($T201="Macro",COUNTIFS($T$5:$T201,"Macro",$Q$5:$Q201,$Q201),IF(N($S201)=0,"?",COUNTIFS(INDEX($T$5:$T$1000,1):INDEX($T$5:$T$1000,$S201-4),"Macro",INDEX($Q$5:$Q$1000,1):INDEX($Q$5:$Q$1000,$S201-4),INDEX($Q$5:$Q$1000,$S201-4))&amp;"."&amp;COUNTIFS($S$5:$S201,$S201,$T$5:$T201,"Sub"))))</f>
        <v/>
      </c>
      <c r="B201" s="56" t="n"/>
      <c r="C201" s="57" t="n"/>
      <c r="D201" s="58" t="n"/>
      <c r="E201" s="58" t="n"/>
      <c r="F201" s="58" t="n"/>
      <c r="G201" s="59" t="n"/>
      <c r="H201" s="59" t="n"/>
      <c r="I201" s="59" t="n"/>
      <c r="J201" s="59" t="n"/>
      <c r="K201" s="59" t="n"/>
      <c r="L201" s="60">
        <f>IF(NOT((COUNTA($B201:$K201)+COUNTA($O201))&gt;0),"",IF(ISNUMBER($F201),1,IF(N($U201)&gt;0,AVERAGEIFS($V$5:$V$1000,$S$5:$S$1000,ROW(),$T$5:$T$1000,"Sub"),$V201)))</f>
        <v/>
      </c>
      <c r="M201" s="55">
        <f>IF($L201="","",IF($L201&gt;=1,"Completado",IF($L201&gt;0,"En curso","Pendiente")))</f>
        <v/>
      </c>
      <c r="N201" s="55">
        <f>IF(NOT((COUNTA($B201:$K201)+COUNTA($O201))&gt;0),"",IF(ISNUMBER($F201),IF(AND(ISNUMBER($E201),$F201&gt;$E201),"Cumplida con "&amp;($F201-$E201)&amp;IF($F201-$E201=1," día"," días")&amp;" de retraso","Cumplida"),IF(N($L201)&gt;=1,"Cumplida",IF(NOT(ISNUMBER($E201)),"Sin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plazo")))))))</f>
        <v/>
      </c>
      <c r="O201" s="57" t="n"/>
      <c r="P201" s="61">
        <f>IF(NOT((COUNTA($B201:$K201)+COUNTA($O201))&gt;0),"",IF((IF($C201="","Falta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",""))="","✔ OK","⚠ "&amp;LEFT(IF($C201="","Falta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",""),LEN(IF($C201="","Falta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",""))-3)))</f>
        <v/>
      </c>
      <c r="Q201" s="62">
        <f>IF(NOT((COUNTA($B201:$K201)+COUNTA($O201))&gt;0),"",IF(AND($T201="Sub",N($S201)&gt;0),IF(ISNUMBER(INDEX($D$5:$D$1000,$S201-4)),DATE(YEAR(INDEX($D$5:$D$1000,$S201-4)),MONTH(INDEX($D$5:$D$1000,$S201-4)),1),IF(ISNUMBER(INDEX($E$5:$E$1000,$S201-4)),DATE(YEAR(INDEX($E$5:$E$1000,$S201-4)),MONTH(INDEX($E$5:$E$1000,$S201-4)),1),MesCiclo)),IF(ISNUMBER($D201),DATE(YEAR($D201),MONTH($D201),1),IF(ISNUMBER($E201),DATE(YEAR($E201),MONTH($E201),1),MesCiclo))))</f>
        <v/>
      </c>
      <c r="R201" s="63">
        <f>IF(OR($Q201="",$Q201&lt;&gt;MesCiclo),"",COUNTIF($Q$5:$Q201,MesCiclo))</f>
        <v/>
      </c>
      <c r="S201" s="63">
        <f>IF($T201="","",IF($T201="Macro",ROW(),IFERROR(LOOKUP(2,1/($T$5:$T201="Macro"),ROW($T$5:$T201)),0)))</f>
        <v/>
      </c>
      <c r="T201" s="63">
        <f>IF(NOT((COUNTA($B201:$K201)+COUNTA($O201))&gt;0),"",IF($B201="Subactividad","Sub","Macro"))</f>
        <v/>
      </c>
      <c r="U201" s="63">
        <f>IF($T201="Macro",COUNTIFS($S$5:$S$1000,ROW(),$T$5:$T$1000,"Sub"),"")</f>
        <v/>
      </c>
      <c r="V201" s="63">
        <f>IF($T201="","",IF(ISNUMBER($F201),1,IFERROR(LOOKUP(2,1/($H201:$K201&lt;&gt;""),$H201:$K201),0)))</f>
        <v/>
      </c>
      <c r="W201" s="63">
        <f>IF($T201="","",IF(AND(ISNUMBER($F201),$F201&lt;=IF($Q201=MesCiclo,InicioCiclo,$Q201+MOD(2-WEEKDAY($Q201),7))+6),1,IF(ISNUMBER($H201),$H201,0)))</f>
        <v/>
      </c>
      <c r="X201" s="63">
        <f>IF($T201="","",IF(AND(ISNUMBER($F201),$F201&lt;=IF($Q201=MesCiclo,InicioCiclo,$Q201+MOD(2-WEEKDAY($Q201),7))+13),1,IF(ISNUMBER($I201),$I201,$W201)))</f>
        <v/>
      </c>
      <c r="Y201" s="63">
        <f>IF($T201="","",IF(AND(ISNUMBER($F201),$F201&lt;=IF($Q201=MesCiclo,InicioCiclo,$Q201+MOD(2-WEEKDAY($Q201),7))+20),1,IF(ISNUMBER($J201),$J201,$X201)))</f>
        <v/>
      </c>
      <c r="Z201" s="63">
        <f>IF($T201="","",IF(AND(ISNUMBER($F201),$F201&lt;=IF($Q201=MesCiclo,InicioCiclo,$Q201+MOD(2-WEEKDAY($Q201),7))+27),1,IF(ISNUMBER($K201),$K201,$Y201)))</f>
        <v/>
      </c>
      <c r="AA201" s="63">
        <f>IF($T201="","",IF(AND(ISNUMBER($F201),$F201&lt;=IF($Q201=MesCiclo,InicioCiclo,$Q201+MOD(2-WEEKDAY($Q201),7))+6),1,IF(N($U201)&gt;0,AVERAGEIFS($W$5:$W$1000,$S$5:$S$1000,ROW(),$T$5:$T$1000,"Sub"),$W201)))</f>
        <v/>
      </c>
      <c r="AB201" s="63">
        <f>IF($T201="","",IF(AND(ISNUMBER($F201),$F201&lt;=IF($Q201=MesCiclo,InicioCiclo,$Q201+MOD(2-WEEKDAY($Q201),7))+13),1,IF(N($U201)&gt;0,AVERAGEIFS($X$5:$X$1000,$S$5:$S$1000,ROW(),$T$5:$T$1000,"Sub"),$X201)))</f>
        <v/>
      </c>
      <c r="AC201" s="63">
        <f>IF($T201="","",IF(AND(ISNUMBER($F201),$F201&lt;=IF($Q201=MesCiclo,InicioCiclo,$Q201+MOD(2-WEEKDAY($Q201),7))+20),1,IF(N($U201)&gt;0,AVERAGEIFS($Y$5:$Y$1000,$S$5:$S$1000,ROW(),$T$5:$T$1000,"Sub"),$Y201)))</f>
        <v/>
      </c>
      <c r="AD201" s="63">
        <f>IF($T201="","",IF(AND(ISNUMBER($F201),$F201&lt;=IF($Q201=MesCiclo,InicioCiclo,$Q201+MOD(2-WEEKDAY($Q201),7))+27),1,IF(N($U201)&gt;0,AVERAGEIFS($Z$5:$Z$1000,$S$5:$S$1000,ROW(),$T$5:$T$1000,"Sub"),$Z201)))</f>
        <v/>
      </c>
      <c r="AE201" s="63">
        <f>IF($T201&lt;&gt;"Macro","",IF(COUNTIFS($Q$5:$Q$1000,$Q201,$T$5:$T$1000,"Macro",$G$5:$G$1000,"&gt;0")=0,1/COUNTIFS($Q$5:$Q$1000,$Q201,$T$5:$T$1000,"Macro"),IF(AND(ISNUMBER($G201),N($G201)&gt;0),$G201,SUMIFS($G$5:$G$1000,$Q$5:$Q$1000,$Q201,$T$5:$T$1000,"Macro")/COUNTIFS($Q$5:$Q$1000,$Q201,$T$5:$T$1000,"Macro",$G$5:$G$1000,"&gt;0"))/(COUNTIFS($Q$5:$Q$1000,$Q201,$T$5:$T$1000,"Macro")*SUMIFS($G$5:$G$1000,$Q$5:$Q$1000,$Q201,$T$5:$T$1000,"Macro")/COUNTIFS($Q$5:$Q$1000,$Q201,$T$5:$T$1000,"Macro",$G$5:$G$1000,"&gt;0"))))</f>
        <v/>
      </c>
    </row>
    <row r="202">
      <c r="A202" s="55">
        <f>IF(NOT((COUNTA($B202:$K202)+COUNTA($O202))&gt;0),"",IF($T202="Macro",COUNTIFS($T$5:$T202,"Macro",$Q$5:$Q202,$Q202),IF(N($S202)=0,"?",COUNTIFS(INDEX($T$5:$T$1000,1):INDEX($T$5:$T$1000,$S202-4),"Macro",INDEX($Q$5:$Q$1000,1):INDEX($Q$5:$Q$1000,$S202-4),INDEX($Q$5:$Q$1000,$S202-4))&amp;"."&amp;COUNTIFS($S$5:$S202,$S202,$T$5:$T202,"Sub"))))</f>
        <v/>
      </c>
      <c r="B202" s="56" t="n"/>
      <c r="C202" s="57" t="n"/>
      <c r="D202" s="58" t="n"/>
      <c r="E202" s="58" t="n"/>
      <c r="F202" s="58" t="n"/>
      <c r="G202" s="59" t="n"/>
      <c r="H202" s="59" t="n"/>
      <c r="I202" s="59" t="n"/>
      <c r="J202" s="59" t="n"/>
      <c r="K202" s="59" t="n"/>
      <c r="L202" s="60">
        <f>IF(NOT((COUNTA($B202:$K202)+COUNTA($O202))&gt;0),"",IF(ISNUMBER($F202),1,IF(N($U202)&gt;0,AVERAGEIFS($V$5:$V$1000,$S$5:$S$1000,ROW(),$T$5:$T$1000,"Sub"),$V202)))</f>
        <v/>
      </c>
      <c r="M202" s="55">
        <f>IF($L202="","",IF($L202&gt;=1,"Completado",IF($L202&gt;0,"En curso","Pendiente")))</f>
        <v/>
      </c>
      <c r="N202" s="55">
        <f>IF(NOT((COUNTA($B202:$K202)+COUNTA($O202))&gt;0),"",IF(ISNUMBER($F202),IF(AND(ISNUMBER($E202),$F202&gt;$E202),"Cumplida con "&amp;($F202-$E202)&amp;IF($F202-$E202=1," día"," días")&amp;" de retraso","Cumplida"),IF(N($L202)&gt;=1,"Cumplida",IF(NOT(ISNUMBER($E202)),"Sin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plazo")))))))</f>
        <v/>
      </c>
      <c r="O202" s="57" t="n"/>
      <c r="P202" s="61">
        <f>IF(NOT((COUNTA($B202:$K202)+COUNTA($O202))&gt;0),"",IF((IF($C202="","Falta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",""))="","✔ OK","⚠ "&amp;LEFT(IF($C202="","Falta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",""),LEN(IF($C202="","Falta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",""))-3)))</f>
        <v/>
      </c>
      <c r="Q202" s="62">
        <f>IF(NOT((COUNTA($B202:$K202)+COUNTA($O202))&gt;0),"",IF(AND($T202="Sub",N($S202)&gt;0),IF(ISNUMBER(INDEX($D$5:$D$1000,$S202-4)),DATE(YEAR(INDEX($D$5:$D$1000,$S202-4)),MONTH(INDEX($D$5:$D$1000,$S202-4)),1),IF(ISNUMBER(INDEX($E$5:$E$1000,$S202-4)),DATE(YEAR(INDEX($E$5:$E$1000,$S202-4)),MONTH(INDEX($E$5:$E$1000,$S202-4)),1),MesCiclo)),IF(ISNUMBER($D202),DATE(YEAR($D202),MONTH($D202),1),IF(ISNUMBER($E202),DATE(YEAR($E202),MONTH($E202),1),MesCiclo))))</f>
        <v/>
      </c>
      <c r="R202" s="63">
        <f>IF(OR($Q202="",$Q202&lt;&gt;MesCiclo),"",COUNTIF($Q$5:$Q202,MesCiclo))</f>
        <v/>
      </c>
      <c r="S202" s="63">
        <f>IF($T202="","",IF($T202="Macro",ROW(),IFERROR(LOOKUP(2,1/($T$5:$T202="Macro"),ROW($T$5:$T202)),0)))</f>
        <v/>
      </c>
      <c r="T202" s="63">
        <f>IF(NOT((COUNTA($B202:$K202)+COUNTA($O202))&gt;0),"",IF($B202="Subactividad","Sub","Macro"))</f>
        <v/>
      </c>
      <c r="U202" s="63">
        <f>IF($T202="Macro",COUNTIFS($S$5:$S$1000,ROW(),$T$5:$T$1000,"Sub"),"")</f>
        <v/>
      </c>
      <c r="V202" s="63">
        <f>IF($T202="","",IF(ISNUMBER($F202),1,IFERROR(LOOKUP(2,1/($H202:$K202&lt;&gt;""),$H202:$K202),0)))</f>
        <v/>
      </c>
      <c r="W202" s="63">
        <f>IF($T202="","",IF(AND(ISNUMBER($F202),$F202&lt;=IF($Q202=MesCiclo,InicioCiclo,$Q202+MOD(2-WEEKDAY($Q202),7))+6),1,IF(ISNUMBER($H202),$H202,0)))</f>
        <v/>
      </c>
      <c r="X202" s="63">
        <f>IF($T202="","",IF(AND(ISNUMBER($F202),$F202&lt;=IF($Q202=MesCiclo,InicioCiclo,$Q202+MOD(2-WEEKDAY($Q202),7))+13),1,IF(ISNUMBER($I202),$I202,$W202)))</f>
        <v/>
      </c>
      <c r="Y202" s="63">
        <f>IF($T202="","",IF(AND(ISNUMBER($F202),$F202&lt;=IF($Q202=MesCiclo,InicioCiclo,$Q202+MOD(2-WEEKDAY($Q202),7))+20),1,IF(ISNUMBER($J202),$J202,$X202)))</f>
        <v/>
      </c>
      <c r="Z202" s="63">
        <f>IF($T202="","",IF(AND(ISNUMBER($F202),$F202&lt;=IF($Q202=MesCiclo,InicioCiclo,$Q202+MOD(2-WEEKDAY($Q202),7))+27),1,IF(ISNUMBER($K202),$K202,$Y202)))</f>
        <v/>
      </c>
      <c r="AA202" s="63">
        <f>IF($T202="","",IF(AND(ISNUMBER($F202),$F202&lt;=IF($Q202=MesCiclo,InicioCiclo,$Q202+MOD(2-WEEKDAY($Q202),7))+6),1,IF(N($U202)&gt;0,AVERAGEIFS($W$5:$W$1000,$S$5:$S$1000,ROW(),$T$5:$T$1000,"Sub"),$W202)))</f>
        <v/>
      </c>
      <c r="AB202" s="63">
        <f>IF($T202="","",IF(AND(ISNUMBER($F202),$F202&lt;=IF($Q202=MesCiclo,InicioCiclo,$Q202+MOD(2-WEEKDAY($Q202),7))+13),1,IF(N($U202)&gt;0,AVERAGEIFS($X$5:$X$1000,$S$5:$S$1000,ROW(),$T$5:$T$1000,"Sub"),$X202)))</f>
        <v/>
      </c>
      <c r="AC202" s="63">
        <f>IF($T202="","",IF(AND(ISNUMBER($F202),$F202&lt;=IF($Q202=MesCiclo,InicioCiclo,$Q202+MOD(2-WEEKDAY($Q202),7))+20),1,IF(N($U202)&gt;0,AVERAGEIFS($Y$5:$Y$1000,$S$5:$S$1000,ROW(),$T$5:$T$1000,"Sub"),$Y202)))</f>
        <v/>
      </c>
      <c r="AD202" s="63">
        <f>IF($T202="","",IF(AND(ISNUMBER($F202),$F202&lt;=IF($Q202=MesCiclo,InicioCiclo,$Q202+MOD(2-WEEKDAY($Q202),7))+27),1,IF(N($U202)&gt;0,AVERAGEIFS($Z$5:$Z$1000,$S$5:$S$1000,ROW(),$T$5:$T$1000,"Sub"),$Z202)))</f>
        <v/>
      </c>
      <c r="AE202" s="63">
        <f>IF($T202&lt;&gt;"Macro","",IF(COUNTIFS($Q$5:$Q$1000,$Q202,$T$5:$T$1000,"Macro",$G$5:$G$1000,"&gt;0")=0,1/COUNTIFS($Q$5:$Q$1000,$Q202,$T$5:$T$1000,"Macro"),IF(AND(ISNUMBER($G202),N($G202)&gt;0),$G202,SUMIFS($G$5:$G$1000,$Q$5:$Q$1000,$Q202,$T$5:$T$1000,"Macro")/COUNTIFS($Q$5:$Q$1000,$Q202,$T$5:$T$1000,"Macro",$G$5:$G$1000,"&gt;0"))/(COUNTIFS($Q$5:$Q$1000,$Q202,$T$5:$T$1000,"Macro")*SUMIFS($G$5:$G$1000,$Q$5:$Q$1000,$Q202,$T$5:$T$1000,"Macro")/COUNTIFS($Q$5:$Q$1000,$Q202,$T$5:$T$1000,"Macro",$G$5:$G$1000,"&gt;0"))))</f>
        <v/>
      </c>
    </row>
    <row r="203">
      <c r="A203" s="55">
        <f>IF(NOT((COUNTA($B203:$K203)+COUNTA($O203))&gt;0),"",IF($T203="Macro",COUNTIFS($T$5:$T203,"Macro",$Q$5:$Q203,$Q203),IF(N($S203)=0,"?",COUNTIFS(INDEX($T$5:$T$1000,1):INDEX($T$5:$T$1000,$S203-4),"Macro",INDEX($Q$5:$Q$1000,1):INDEX($Q$5:$Q$1000,$S203-4),INDEX($Q$5:$Q$1000,$S203-4))&amp;"."&amp;COUNTIFS($S$5:$S203,$S203,$T$5:$T203,"Sub"))))</f>
        <v/>
      </c>
      <c r="B203" s="56" t="n"/>
      <c r="C203" s="57" t="n"/>
      <c r="D203" s="58" t="n"/>
      <c r="E203" s="58" t="n"/>
      <c r="F203" s="58" t="n"/>
      <c r="G203" s="59" t="n"/>
      <c r="H203" s="59" t="n"/>
      <c r="I203" s="59" t="n"/>
      <c r="J203" s="59" t="n"/>
      <c r="K203" s="59" t="n"/>
      <c r="L203" s="60">
        <f>IF(NOT((COUNTA($B203:$K203)+COUNTA($O203))&gt;0),"",IF(ISNUMBER($F203),1,IF(N($U203)&gt;0,AVERAGEIFS($V$5:$V$1000,$S$5:$S$1000,ROW(),$T$5:$T$1000,"Sub"),$V203)))</f>
        <v/>
      </c>
      <c r="M203" s="55">
        <f>IF($L203="","",IF($L203&gt;=1,"Completado",IF($L203&gt;0,"En curso","Pendiente")))</f>
        <v/>
      </c>
      <c r="N203" s="55">
        <f>IF(NOT((COUNTA($B203:$K203)+COUNTA($O203))&gt;0),"",IF(ISNUMBER($F203),IF(AND(ISNUMBER($E203),$F203&gt;$E203),"Cumplida con "&amp;($F203-$E203)&amp;IF($F203-$E203=1," día"," días")&amp;" de retraso","Cumplida"),IF(N($L203)&gt;=1,"Cumplida",IF(NOT(ISNUMBER($E203)),"Sin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plazo")))))))</f>
        <v/>
      </c>
      <c r="O203" s="57" t="n"/>
      <c r="P203" s="61">
        <f>IF(NOT((COUNTA($B203:$K203)+COUNTA($O203))&gt;0),"",IF((IF($C203="","Falta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",""))="","✔ OK","⚠ "&amp;LEFT(IF($C203="","Falta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",""),LEN(IF($C203="","Falta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",""))-3)))</f>
        <v/>
      </c>
      <c r="Q203" s="62">
        <f>IF(NOT((COUNTA($B203:$K203)+COUNTA($O203))&gt;0),"",IF(AND($T203="Sub",N($S203)&gt;0),IF(ISNUMBER(INDEX($D$5:$D$1000,$S203-4)),DATE(YEAR(INDEX($D$5:$D$1000,$S203-4)),MONTH(INDEX($D$5:$D$1000,$S203-4)),1),IF(ISNUMBER(INDEX($E$5:$E$1000,$S203-4)),DATE(YEAR(INDEX($E$5:$E$1000,$S203-4)),MONTH(INDEX($E$5:$E$1000,$S203-4)),1),MesCiclo)),IF(ISNUMBER($D203),DATE(YEAR($D203),MONTH($D203),1),IF(ISNUMBER($E203),DATE(YEAR($E203),MONTH($E203),1),MesCiclo))))</f>
        <v/>
      </c>
      <c r="R203" s="63">
        <f>IF(OR($Q203="",$Q203&lt;&gt;MesCiclo),"",COUNTIF($Q$5:$Q203,MesCiclo))</f>
        <v/>
      </c>
      <c r="S203" s="63">
        <f>IF($T203="","",IF($T203="Macro",ROW(),IFERROR(LOOKUP(2,1/($T$5:$T203="Macro"),ROW($T$5:$T203)),0)))</f>
        <v/>
      </c>
      <c r="T203" s="63">
        <f>IF(NOT((COUNTA($B203:$K203)+COUNTA($O203))&gt;0),"",IF($B203="Subactividad","Sub","Macro"))</f>
        <v/>
      </c>
      <c r="U203" s="63">
        <f>IF($T203="Macro",COUNTIFS($S$5:$S$1000,ROW(),$T$5:$T$1000,"Sub"),"")</f>
        <v/>
      </c>
      <c r="V203" s="63">
        <f>IF($T203="","",IF(ISNUMBER($F203),1,IFERROR(LOOKUP(2,1/($H203:$K203&lt;&gt;""),$H203:$K203),0)))</f>
        <v/>
      </c>
      <c r="W203" s="63">
        <f>IF($T203="","",IF(AND(ISNUMBER($F203),$F203&lt;=IF($Q203=MesCiclo,InicioCiclo,$Q203+MOD(2-WEEKDAY($Q203),7))+6),1,IF(ISNUMBER($H203),$H203,0)))</f>
        <v/>
      </c>
      <c r="X203" s="63">
        <f>IF($T203="","",IF(AND(ISNUMBER($F203),$F203&lt;=IF($Q203=MesCiclo,InicioCiclo,$Q203+MOD(2-WEEKDAY($Q203),7))+13),1,IF(ISNUMBER($I203),$I203,$W203)))</f>
        <v/>
      </c>
      <c r="Y203" s="63">
        <f>IF($T203="","",IF(AND(ISNUMBER($F203),$F203&lt;=IF($Q203=MesCiclo,InicioCiclo,$Q203+MOD(2-WEEKDAY($Q203),7))+20),1,IF(ISNUMBER($J203),$J203,$X203)))</f>
        <v/>
      </c>
      <c r="Z203" s="63">
        <f>IF($T203="","",IF(AND(ISNUMBER($F203),$F203&lt;=IF($Q203=MesCiclo,InicioCiclo,$Q203+MOD(2-WEEKDAY($Q203),7))+27),1,IF(ISNUMBER($K203),$K203,$Y203)))</f>
        <v/>
      </c>
      <c r="AA203" s="63">
        <f>IF($T203="","",IF(AND(ISNUMBER($F203),$F203&lt;=IF($Q203=MesCiclo,InicioCiclo,$Q203+MOD(2-WEEKDAY($Q203),7))+6),1,IF(N($U203)&gt;0,AVERAGEIFS($W$5:$W$1000,$S$5:$S$1000,ROW(),$T$5:$T$1000,"Sub"),$W203)))</f>
        <v/>
      </c>
      <c r="AB203" s="63">
        <f>IF($T203="","",IF(AND(ISNUMBER($F203),$F203&lt;=IF($Q203=MesCiclo,InicioCiclo,$Q203+MOD(2-WEEKDAY($Q203),7))+13),1,IF(N($U203)&gt;0,AVERAGEIFS($X$5:$X$1000,$S$5:$S$1000,ROW(),$T$5:$T$1000,"Sub"),$X203)))</f>
        <v/>
      </c>
      <c r="AC203" s="63">
        <f>IF($T203="","",IF(AND(ISNUMBER($F203),$F203&lt;=IF($Q203=MesCiclo,InicioCiclo,$Q203+MOD(2-WEEKDAY($Q203),7))+20),1,IF(N($U203)&gt;0,AVERAGEIFS($Y$5:$Y$1000,$S$5:$S$1000,ROW(),$T$5:$T$1000,"Sub"),$Y203)))</f>
        <v/>
      </c>
      <c r="AD203" s="63">
        <f>IF($T203="","",IF(AND(ISNUMBER($F203),$F203&lt;=IF($Q203=MesCiclo,InicioCiclo,$Q203+MOD(2-WEEKDAY($Q203),7))+27),1,IF(N($U203)&gt;0,AVERAGEIFS($Z$5:$Z$1000,$S$5:$S$1000,ROW(),$T$5:$T$1000,"Sub"),$Z203)))</f>
        <v/>
      </c>
      <c r="AE203" s="63">
        <f>IF($T203&lt;&gt;"Macro","",IF(COUNTIFS($Q$5:$Q$1000,$Q203,$T$5:$T$1000,"Macro",$G$5:$G$1000,"&gt;0")=0,1/COUNTIFS($Q$5:$Q$1000,$Q203,$T$5:$T$1000,"Macro"),IF(AND(ISNUMBER($G203),N($G203)&gt;0),$G203,SUMIFS($G$5:$G$1000,$Q$5:$Q$1000,$Q203,$T$5:$T$1000,"Macro")/COUNTIFS($Q$5:$Q$1000,$Q203,$T$5:$T$1000,"Macro",$G$5:$G$1000,"&gt;0"))/(COUNTIFS($Q$5:$Q$1000,$Q203,$T$5:$T$1000,"Macro")*SUMIFS($G$5:$G$1000,$Q$5:$Q$1000,$Q203,$T$5:$T$1000,"Macro")/COUNTIFS($Q$5:$Q$1000,$Q203,$T$5:$T$1000,"Macro",$G$5:$G$1000,"&gt;0"))))</f>
        <v/>
      </c>
    </row>
    <row r="204">
      <c r="A204" s="55">
        <f>IF(NOT((COUNTA($B204:$K204)+COUNTA($O204))&gt;0),"",IF($T204="Macro",COUNTIFS($T$5:$T204,"Macro",$Q$5:$Q204,$Q204),IF(N($S204)=0,"?",COUNTIFS(INDEX($T$5:$T$1000,1):INDEX($T$5:$T$1000,$S204-4),"Macro",INDEX($Q$5:$Q$1000,1):INDEX($Q$5:$Q$1000,$S204-4),INDEX($Q$5:$Q$1000,$S204-4))&amp;"."&amp;COUNTIFS($S$5:$S204,$S204,$T$5:$T204,"Sub"))))</f>
        <v/>
      </c>
      <c r="B204" s="56" t="n"/>
      <c r="C204" s="57" t="n"/>
      <c r="D204" s="58" t="n"/>
      <c r="E204" s="58" t="n"/>
      <c r="F204" s="58" t="n"/>
      <c r="G204" s="59" t="n"/>
      <c r="H204" s="59" t="n"/>
      <c r="I204" s="59" t="n"/>
      <c r="J204" s="59" t="n"/>
      <c r="K204" s="59" t="n"/>
      <c r="L204" s="60">
        <f>IF(NOT((COUNTA($B204:$K204)+COUNTA($O204))&gt;0),"",IF(ISNUMBER($F204),1,IF(N($U204)&gt;0,AVERAGEIFS($V$5:$V$1000,$S$5:$S$1000,ROW(),$T$5:$T$1000,"Sub"),$V204)))</f>
        <v/>
      </c>
      <c r="M204" s="55">
        <f>IF($L204="","",IF($L204&gt;=1,"Completado",IF($L204&gt;0,"En curso","Pendiente")))</f>
        <v/>
      </c>
      <c r="N204" s="55">
        <f>IF(NOT((COUNTA($B204:$K204)+COUNTA($O204))&gt;0),"",IF(ISNUMBER($F204),IF(AND(ISNUMBER($E204),$F204&gt;$E204),"Cumplida con "&amp;($F204-$E204)&amp;IF($F204-$E204=1," día"," días")&amp;" de retraso","Cumplida"),IF(N($L204)&gt;=1,"Cumplida",IF(NOT(ISNUMBER($E204)),"Sin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plazo")))))))</f>
        <v/>
      </c>
      <c r="O204" s="57" t="n"/>
      <c r="P204" s="61">
        <f>IF(NOT((COUNTA($B204:$K204)+COUNTA($O204))&gt;0),"",IF((IF($C204="","Falta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",""))="","✔ OK","⚠ "&amp;LEFT(IF($C204="","Falta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",""),LEN(IF($C204="","Falta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",""))-3)))</f>
        <v/>
      </c>
      <c r="Q204" s="62">
        <f>IF(NOT((COUNTA($B204:$K204)+COUNTA($O204))&gt;0),"",IF(AND($T204="Sub",N($S204)&gt;0),IF(ISNUMBER(INDEX($D$5:$D$1000,$S204-4)),DATE(YEAR(INDEX($D$5:$D$1000,$S204-4)),MONTH(INDEX($D$5:$D$1000,$S204-4)),1),IF(ISNUMBER(INDEX($E$5:$E$1000,$S204-4)),DATE(YEAR(INDEX($E$5:$E$1000,$S204-4)),MONTH(INDEX($E$5:$E$1000,$S204-4)),1),MesCiclo)),IF(ISNUMBER($D204),DATE(YEAR($D204),MONTH($D204),1),IF(ISNUMBER($E204),DATE(YEAR($E204),MONTH($E204),1),MesCiclo))))</f>
        <v/>
      </c>
      <c r="R204" s="63">
        <f>IF(OR($Q204="",$Q204&lt;&gt;MesCiclo),"",COUNTIF($Q$5:$Q204,MesCiclo))</f>
        <v/>
      </c>
      <c r="S204" s="63">
        <f>IF($T204="","",IF($T204="Macro",ROW(),IFERROR(LOOKUP(2,1/($T$5:$T204="Macro"),ROW($T$5:$T204)),0)))</f>
        <v/>
      </c>
      <c r="T204" s="63">
        <f>IF(NOT((COUNTA($B204:$K204)+COUNTA($O204))&gt;0),"",IF($B204="Subactividad","Sub","Macro"))</f>
        <v/>
      </c>
      <c r="U204" s="63">
        <f>IF($T204="Macro",COUNTIFS($S$5:$S$1000,ROW(),$T$5:$T$1000,"Sub"),"")</f>
        <v/>
      </c>
      <c r="V204" s="63">
        <f>IF($T204="","",IF(ISNUMBER($F204),1,IFERROR(LOOKUP(2,1/($H204:$K204&lt;&gt;""),$H204:$K204),0)))</f>
        <v/>
      </c>
      <c r="W204" s="63">
        <f>IF($T204="","",IF(AND(ISNUMBER($F204),$F204&lt;=IF($Q204=MesCiclo,InicioCiclo,$Q204+MOD(2-WEEKDAY($Q204),7))+6),1,IF(ISNUMBER($H204),$H204,0)))</f>
        <v/>
      </c>
      <c r="X204" s="63">
        <f>IF($T204="","",IF(AND(ISNUMBER($F204),$F204&lt;=IF($Q204=MesCiclo,InicioCiclo,$Q204+MOD(2-WEEKDAY($Q204),7))+13),1,IF(ISNUMBER($I204),$I204,$W204)))</f>
        <v/>
      </c>
      <c r="Y204" s="63">
        <f>IF($T204="","",IF(AND(ISNUMBER($F204),$F204&lt;=IF($Q204=MesCiclo,InicioCiclo,$Q204+MOD(2-WEEKDAY($Q204),7))+20),1,IF(ISNUMBER($J204),$J204,$X204)))</f>
        <v/>
      </c>
      <c r="Z204" s="63">
        <f>IF($T204="","",IF(AND(ISNUMBER($F204),$F204&lt;=IF($Q204=MesCiclo,InicioCiclo,$Q204+MOD(2-WEEKDAY($Q204),7))+27),1,IF(ISNUMBER($K204),$K204,$Y204)))</f>
        <v/>
      </c>
      <c r="AA204" s="63">
        <f>IF($T204="","",IF(AND(ISNUMBER($F204),$F204&lt;=IF($Q204=MesCiclo,InicioCiclo,$Q204+MOD(2-WEEKDAY($Q204),7))+6),1,IF(N($U204)&gt;0,AVERAGEIFS($W$5:$W$1000,$S$5:$S$1000,ROW(),$T$5:$T$1000,"Sub"),$W204)))</f>
        <v/>
      </c>
      <c r="AB204" s="63">
        <f>IF($T204="","",IF(AND(ISNUMBER($F204),$F204&lt;=IF($Q204=MesCiclo,InicioCiclo,$Q204+MOD(2-WEEKDAY($Q204),7))+13),1,IF(N($U204)&gt;0,AVERAGEIFS($X$5:$X$1000,$S$5:$S$1000,ROW(),$T$5:$T$1000,"Sub"),$X204)))</f>
        <v/>
      </c>
      <c r="AC204" s="63">
        <f>IF($T204="","",IF(AND(ISNUMBER($F204),$F204&lt;=IF($Q204=MesCiclo,InicioCiclo,$Q204+MOD(2-WEEKDAY($Q204),7))+20),1,IF(N($U204)&gt;0,AVERAGEIFS($Y$5:$Y$1000,$S$5:$S$1000,ROW(),$T$5:$T$1000,"Sub"),$Y204)))</f>
        <v/>
      </c>
      <c r="AD204" s="63">
        <f>IF($T204="","",IF(AND(ISNUMBER($F204),$F204&lt;=IF($Q204=MesCiclo,InicioCiclo,$Q204+MOD(2-WEEKDAY($Q204),7))+27),1,IF(N($U204)&gt;0,AVERAGEIFS($Z$5:$Z$1000,$S$5:$S$1000,ROW(),$T$5:$T$1000,"Sub"),$Z204)))</f>
        <v/>
      </c>
      <c r="AE204" s="63">
        <f>IF($T204&lt;&gt;"Macro","",IF(COUNTIFS($Q$5:$Q$1000,$Q204,$T$5:$T$1000,"Macro",$G$5:$G$1000,"&gt;0")=0,1/COUNTIFS($Q$5:$Q$1000,$Q204,$T$5:$T$1000,"Macro"),IF(AND(ISNUMBER($G204),N($G204)&gt;0),$G204,SUMIFS($G$5:$G$1000,$Q$5:$Q$1000,$Q204,$T$5:$T$1000,"Macro")/COUNTIFS($Q$5:$Q$1000,$Q204,$T$5:$T$1000,"Macro",$G$5:$G$1000,"&gt;0"))/(COUNTIFS($Q$5:$Q$1000,$Q204,$T$5:$T$1000,"Macro")*SUMIFS($G$5:$G$1000,$Q$5:$Q$1000,$Q204,$T$5:$T$1000,"Macro")/COUNTIFS($Q$5:$Q$1000,$Q204,$T$5:$T$1000,"Macro",$G$5:$G$1000,"&gt;0"))))</f>
        <v/>
      </c>
    </row>
    <row r="205">
      <c r="A205" s="55">
        <f>IF(NOT((COUNTA($B205:$K205)+COUNTA($O205))&gt;0),"",IF($T205="Macro",COUNTIFS($T$5:$T205,"Macro",$Q$5:$Q205,$Q205),IF(N($S205)=0,"?",COUNTIFS(INDEX($T$5:$T$1000,1):INDEX($T$5:$T$1000,$S205-4),"Macro",INDEX($Q$5:$Q$1000,1):INDEX($Q$5:$Q$1000,$S205-4),INDEX($Q$5:$Q$1000,$S205-4))&amp;"."&amp;COUNTIFS($S$5:$S205,$S205,$T$5:$T205,"Sub"))))</f>
        <v/>
      </c>
      <c r="B205" s="56" t="n"/>
      <c r="C205" s="57" t="n"/>
      <c r="D205" s="58" t="n"/>
      <c r="E205" s="58" t="n"/>
      <c r="F205" s="58" t="n"/>
      <c r="G205" s="59" t="n"/>
      <c r="H205" s="59" t="n"/>
      <c r="I205" s="59" t="n"/>
      <c r="J205" s="59" t="n"/>
      <c r="K205" s="59" t="n"/>
      <c r="L205" s="60">
        <f>IF(NOT((COUNTA($B205:$K205)+COUNTA($O205))&gt;0),"",IF(ISNUMBER($F205),1,IF(N($U205)&gt;0,AVERAGEIFS($V$5:$V$1000,$S$5:$S$1000,ROW(),$T$5:$T$1000,"Sub"),$V205)))</f>
        <v/>
      </c>
      <c r="M205" s="55">
        <f>IF($L205="","",IF($L205&gt;=1,"Completado",IF($L205&gt;0,"En curso","Pendiente")))</f>
        <v/>
      </c>
      <c r="N205" s="55">
        <f>IF(NOT((COUNTA($B205:$K205)+COUNTA($O205))&gt;0),"",IF(ISNUMBER($F205),IF(AND(ISNUMBER($E205),$F205&gt;$E205),"Cumplida con "&amp;($F205-$E205)&amp;IF($F205-$E205=1," día"," días")&amp;" de retraso","Cumplida"),IF(N($L205)&gt;=1,"Cumplida",IF(NOT(ISNUMBER($E205)),"Sin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plazo")))))))</f>
        <v/>
      </c>
      <c r="O205" s="57" t="n"/>
      <c r="P205" s="61">
        <f>IF(NOT((COUNTA($B205:$K205)+COUNTA($O205))&gt;0),"",IF((IF($C205="","Falta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",""))="","✔ OK","⚠ "&amp;LEFT(IF($C205="","Falta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",""),LEN(IF($C205="","Falta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",""))-3)))</f>
        <v/>
      </c>
      <c r="Q205" s="62">
        <f>IF(NOT((COUNTA($B205:$K205)+COUNTA($O205))&gt;0),"",IF(AND($T205="Sub",N($S205)&gt;0),IF(ISNUMBER(INDEX($D$5:$D$1000,$S205-4)),DATE(YEAR(INDEX($D$5:$D$1000,$S205-4)),MONTH(INDEX($D$5:$D$1000,$S205-4)),1),IF(ISNUMBER(INDEX($E$5:$E$1000,$S205-4)),DATE(YEAR(INDEX($E$5:$E$1000,$S205-4)),MONTH(INDEX($E$5:$E$1000,$S205-4)),1),MesCiclo)),IF(ISNUMBER($D205),DATE(YEAR($D205),MONTH($D205),1),IF(ISNUMBER($E205),DATE(YEAR($E205),MONTH($E205),1),MesCiclo))))</f>
        <v/>
      </c>
      <c r="R205" s="63">
        <f>IF(OR($Q205="",$Q205&lt;&gt;MesCiclo),"",COUNTIF($Q$5:$Q205,MesCiclo))</f>
        <v/>
      </c>
      <c r="S205" s="63">
        <f>IF($T205="","",IF($T205="Macro",ROW(),IFERROR(LOOKUP(2,1/($T$5:$T205="Macro"),ROW($T$5:$T205)),0)))</f>
        <v/>
      </c>
      <c r="T205" s="63">
        <f>IF(NOT((COUNTA($B205:$K205)+COUNTA($O205))&gt;0),"",IF($B205="Subactividad","Sub","Macro"))</f>
        <v/>
      </c>
      <c r="U205" s="63">
        <f>IF($T205="Macro",COUNTIFS($S$5:$S$1000,ROW(),$T$5:$T$1000,"Sub"),"")</f>
        <v/>
      </c>
      <c r="V205" s="63">
        <f>IF($T205="","",IF(ISNUMBER($F205),1,IFERROR(LOOKUP(2,1/($H205:$K205&lt;&gt;""),$H205:$K205),0)))</f>
        <v/>
      </c>
      <c r="W205" s="63">
        <f>IF($T205="","",IF(AND(ISNUMBER($F205),$F205&lt;=IF($Q205=MesCiclo,InicioCiclo,$Q205+MOD(2-WEEKDAY($Q205),7))+6),1,IF(ISNUMBER($H205),$H205,0)))</f>
        <v/>
      </c>
      <c r="X205" s="63">
        <f>IF($T205="","",IF(AND(ISNUMBER($F205),$F205&lt;=IF($Q205=MesCiclo,InicioCiclo,$Q205+MOD(2-WEEKDAY($Q205),7))+13),1,IF(ISNUMBER($I205),$I205,$W205)))</f>
        <v/>
      </c>
      <c r="Y205" s="63">
        <f>IF($T205="","",IF(AND(ISNUMBER($F205),$F205&lt;=IF($Q205=MesCiclo,InicioCiclo,$Q205+MOD(2-WEEKDAY($Q205),7))+20),1,IF(ISNUMBER($J205),$J205,$X205)))</f>
        <v/>
      </c>
      <c r="Z205" s="63">
        <f>IF($T205="","",IF(AND(ISNUMBER($F205),$F205&lt;=IF($Q205=MesCiclo,InicioCiclo,$Q205+MOD(2-WEEKDAY($Q205),7))+27),1,IF(ISNUMBER($K205),$K205,$Y205)))</f>
        <v/>
      </c>
      <c r="AA205" s="63">
        <f>IF($T205="","",IF(AND(ISNUMBER($F205),$F205&lt;=IF($Q205=MesCiclo,InicioCiclo,$Q205+MOD(2-WEEKDAY($Q205),7))+6),1,IF(N($U205)&gt;0,AVERAGEIFS($W$5:$W$1000,$S$5:$S$1000,ROW(),$T$5:$T$1000,"Sub"),$W205)))</f>
        <v/>
      </c>
      <c r="AB205" s="63">
        <f>IF($T205="","",IF(AND(ISNUMBER($F205),$F205&lt;=IF($Q205=MesCiclo,InicioCiclo,$Q205+MOD(2-WEEKDAY($Q205),7))+13),1,IF(N($U205)&gt;0,AVERAGEIFS($X$5:$X$1000,$S$5:$S$1000,ROW(),$T$5:$T$1000,"Sub"),$X205)))</f>
        <v/>
      </c>
      <c r="AC205" s="63">
        <f>IF($T205="","",IF(AND(ISNUMBER($F205),$F205&lt;=IF($Q205=MesCiclo,InicioCiclo,$Q205+MOD(2-WEEKDAY($Q205),7))+20),1,IF(N($U205)&gt;0,AVERAGEIFS($Y$5:$Y$1000,$S$5:$S$1000,ROW(),$T$5:$T$1000,"Sub"),$Y205)))</f>
        <v/>
      </c>
      <c r="AD205" s="63">
        <f>IF($T205="","",IF(AND(ISNUMBER($F205),$F205&lt;=IF($Q205=MesCiclo,InicioCiclo,$Q205+MOD(2-WEEKDAY($Q205),7))+27),1,IF(N($U205)&gt;0,AVERAGEIFS($Z$5:$Z$1000,$S$5:$S$1000,ROW(),$T$5:$T$1000,"Sub"),$Z205)))</f>
        <v/>
      </c>
      <c r="AE205" s="63">
        <f>IF($T205&lt;&gt;"Macro","",IF(COUNTIFS($Q$5:$Q$1000,$Q205,$T$5:$T$1000,"Macro",$G$5:$G$1000,"&gt;0")=0,1/COUNTIFS($Q$5:$Q$1000,$Q205,$T$5:$T$1000,"Macro"),IF(AND(ISNUMBER($G205),N($G205)&gt;0),$G205,SUMIFS($G$5:$G$1000,$Q$5:$Q$1000,$Q205,$T$5:$T$1000,"Macro")/COUNTIFS($Q$5:$Q$1000,$Q205,$T$5:$T$1000,"Macro",$G$5:$G$1000,"&gt;0"))/(COUNTIFS($Q$5:$Q$1000,$Q205,$T$5:$T$1000,"Macro")*SUMIFS($G$5:$G$1000,$Q$5:$Q$1000,$Q205,$T$5:$T$1000,"Macro")/COUNTIFS($Q$5:$Q$1000,$Q205,$T$5:$T$1000,"Macro",$G$5:$G$1000,"&gt;0"))))</f>
        <v/>
      </c>
    </row>
    <row r="206">
      <c r="A206" s="55">
        <f>IF(NOT((COUNTA($B206:$K206)+COUNTA($O206))&gt;0),"",IF($T206="Macro",COUNTIFS($T$5:$T206,"Macro",$Q$5:$Q206,$Q206),IF(N($S206)=0,"?",COUNTIFS(INDEX($T$5:$T$1000,1):INDEX($T$5:$T$1000,$S206-4),"Macro",INDEX($Q$5:$Q$1000,1):INDEX($Q$5:$Q$1000,$S206-4),INDEX($Q$5:$Q$1000,$S206-4))&amp;"."&amp;COUNTIFS($S$5:$S206,$S206,$T$5:$T206,"Sub"))))</f>
        <v/>
      </c>
      <c r="B206" s="56" t="n"/>
      <c r="C206" s="57" t="n"/>
      <c r="D206" s="58" t="n"/>
      <c r="E206" s="58" t="n"/>
      <c r="F206" s="58" t="n"/>
      <c r="G206" s="59" t="n"/>
      <c r="H206" s="59" t="n"/>
      <c r="I206" s="59" t="n"/>
      <c r="J206" s="59" t="n"/>
      <c r="K206" s="59" t="n"/>
      <c r="L206" s="60">
        <f>IF(NOT((COUNTA($B206:$K206)+COUNTA($O206))&gt;0),"",IF(ISNUMBER($F206),1,IF(N($U206)&gt;0,AVERAGEIFS($V$5:$V$1000,$S$5:$S$1000,ROW(),$T$5:$T$1000,"Sub"),$V206)))</f>
        <v/>
      </c>
      <c r="M206" s="55">
        <f>IF($L206="","",IF($L206&gt;=1,"Completado",IF($L206&gt;0,"En curso","Pendiente")))</f>
        <v/>
      </c>
      <c r="N206" s="55">
        <f>IF(NOT((COUNTA($B206:$K206)+COUNTA($O206))&gt;0),"",IF(ISNUMBER($F206),IF(AND(ISNUMBER($E206),$F206&gt;$E206),"Cumplida con "&amp;($F206-$E206)&amp;IF($F206-$E206=1," día"," días")&amp;" de retraso","Cumplida"),IF(N($L206)&gt;=1,"Cumplida",IF(NOT(ISNUMBER($E206)),"Sin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plazo")))))))</f>
        <v/>
      </c>
      <c r="O206" s="57" t="n"/>
      <c r="P206" s="61">
        <f>IF(NOT((COUNTA($B206:$K206)+COUNTA($O206))&gt;0),"",IF((IF($C206="","Falta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",""))="","✔ OK","⚠ "&amp;LEFT(IF($C206="","Falta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",""),LEN(IF($C206="","Falta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",""))-3)))</f>
        <v/>
      </c>
      <c r="Q206" s="62">
        <f>IF(NOT((COUNTA($B206:$K206)+COUNTA($O206))&gt;0),"",IF(AND($T206="Sub",N($S206)&gt;0),IF(ISNUMBER(INDEX($D$5:$D$1000,$S206-4)),DATE(YEAR(INDEX($D$5:$D$1000,$S206-4)),MONTH(INDEX($D$5:$D$1000,$S206-4)),1),IF(ISNUMBER(INDEX($E$5:$E$1000,$S206-4)),DATE(YEAR(INDEX($E$5:$E$1000,$S206-4)),MONTH(INDEX($E$5:$E$1000,$S206-4)),1),MesCiclo)),IF(ISNUMBER($D206),DATE(YEAR($D206),MONTH($D206),1),IF(ISNUMBER($E206),DATE(YEAR($E206),MONTH($E206),1),MesCiclo))))</f>
        <v/>
      </c>
      <c r="R206" s="63">
        <f>IF(OR($Q206="",$Q206&lt;&gt;MesCiclo),"",COUNTIF($Q$5:$Q206,MesCiclo))</f>
        <v/>
      </c>
      <c r="S206" s="63">
        <f>IF($T206="","",IF($T206="Macro",ROW(),IFERROR(LOOKUP(2,1/($T$5:$T206="Macro"),ROW($T$5:$T206)),0)))</f>
        <v/>
      </c>
      <c r="T206" s="63">
        <f>IF(NOT((COUNTA($B206:$K206)+COUNTA($O206))&gt;0),"",IF($B206="Subactividad","Sub","Macro"))</f>
        <v/>
      </c>
      <c r="U206" s="63">
        <f>IF($T206="Macro",COUNTIFS($S$5:$S$1000,ROW(),$T$5:$T$1000,"Sub"),"")</f>
        <v/>
      </c>
      <c r="V206" s="63">
        <f>IF($T206="","",IF(ISNUMBER($F206),1,IFERROR(LOOKUP(2,1/($H206:$K206&lt;&gt;""),$H206:$K206),0)))</f>
        <v/>
      </c>
      <c r="W206" s="63">
        <f>IF($T206="","",IF(AND(ISNUMBER($F206),$F206&lt;=IF($Q206=MesCiclo,InicioCiclo,$Q206+MOD(2-WEEKDAY($Q206),7))+6),1,IF(ISNUMBER($H206),$H206,0)))</f>
        <v/>
      </c>
      <c r="X206" s="63">
        <f>IF($T206="","",IF(AND(ISNUMBER($F206),$F206&lt;=IF($Q206=MesCiclo,InicioCiclo,$Q206+MOD(2-WEEKDAY($Q206),7))+13),1,IF(ISNUMBER($I206),$I206,$W206)))</f>
        <v/>
      </c>
      <c r="Y206" s="63">
        <f>IF($T206="","",IF(AND(ISNUMBER($F206),$F206&lt;=IF($Q206=MesCiclo,InicioCiclo,$Q206+MOD(2-WEEKDAY($Q206),7))+20),1,IF(ISNUMBER($J206),$J206,$X206)))</f>
        <v/>
      </c>
      <c r="Z206" s="63">
        <f>IF($T206="","",IF(AND(ISNUMBER($F206),$F206&lt;=IF($Q206=MesCiclo,InicioCiclo,$Q206+MOD(2-WEEKDAY($Q206),7))+27),1,IF(ISNUMBER($K206),$K206,$Y206)))</f>
        <v/>
      </c>
      <c r="AA206" s="63">
        <f>IF($T206="","",IF(AND(ISNUMBER($F206),$F206&lt;=IF($Q206=MesCiclo,InicioCiclo,$Q206+MOD(2-WEEKDAY($Q206),7))+6),1,IF(N($U206)&gt;0,AVERAGEIFS($W$5:$W$1000,$S$5:$S$1000,ROW(),$T$5:$T$1000,"Sub"),$W206)))</f>
        <v/>
      </c>
      <c r="AB206" s="63">
        <f>IF($T206="","",IF(AND(ISNUMBER($F206),$F206&lt;=IF($Q206=MesCiclo,InicioCiclo,$Q206+MOD(2-WEEKDAY($Q206),7))+13),1,IF(N($U206)&gt;0,AVERAGEIFS($X$5:$X$1000,$S$5:$S$1000,ROW(),$T$5:$T$1000,"Sub"),$X206)))</f>
        <v/>
      </c>
      <c r="AC206" s="63">
        <f>IF($T206="","",IF(AND(ISNUMBER($F206),$F206&lt;=IF($Q206=MesCiclo,InicioCiclo,$Q206+MOD(2-WEEKDAY($Q206),7))+20),1,IF(N($U206)&gt;0,AVERAGEIFS($Y$5:$Y$1000,$S$5:$S$1000,ROW(),$T$5:$T$1000,"Sub"),$Y206)))</f>
        <v/>
      </c>
      <c r="AD206" s="63">
        <f>IF($T206="","",IF(AND(ISNUMBER($F206),$F206&lt;=IF($Q206=MesCiclo,InicioCiclo,$Q206+MOD(2-WEEKDAY($Q206),7))+27),1,IF(N($U206)&gt;0,AVERAGEIFS($Z$5:$Z$1000,$S$5:$S$1000,ROW(),$T$5:$T$1000,"Sub"),$Z206)))</f>
        <v/>
      </c>
      <c r="AE206" s="63">
        <f>IF($T206&lt;&gt;"Macro","",IF(COUNTIFS($Q$5:$Q$1000,$Q206,$T$5:$T$1000,"Macro",$G$5:$G$1000,"&gt;0")=0,1/COUNTIFS($Q$5:$Q$1000,$Q206,$T$5:$T$1000,"Macro"),IF(AND(ISNUMBER($G206),N($G206)&gt;0),$G206,SUMIFS($G$5:$G$1000,$Q$5:$Q$1000,$Q206,$T$5:$T$1000,"Macro")/COUNTIFS($Q$5:$Q$1000,$Q206,$T$5:$T$1000,"Macro",$G$5:$G$1000,"&gt;0"))/(COUNTIFS($Q$5:$Q$1000,$Q206,$T$5:$T$1000,"Macro")*SUMIFS($G$5:$G$1000,$Q$5:$Q$1000,$Q206,$T$5:$T$1000,"Macro")/COUNTIFS($Q$5:$Q$1000,$Q206,$T$5:$T$1000,"Macro",$G$5:$G$1000,"&gt;0"))))</f>
        <v/>
      </c>
    </row>
    <row r="207">
      <c r="A207" s="55">
        <f>IF(NOT((COUNTA($B207:$K207)+COUNTA($O207))&gt;0),"",IF($T207="Macro",COUNTIFS($T$5:$T207,"Macro",$Q$5:$Q207,$Q207),IF(N($S207)=0,"?",COUNTIFS(INDEX($T$5:$T$1000,1):INDEX($T$5:$T$1000,$S207-4),"Macro",INDEX($Q$5:$Q$1000,1):INDEX($Q$5:$Q$1000,$S207-4),INDEX($Q$5:$Q$1000,$S207-4))&amp;"."&amp;COUNTIFS($S$5:$S207,$S207,$T$5:$T207,"Sub"))))</f>
        <v/>
      </c>
      <c r="B207" s="56" t="n"/>
      <c r="C207" s="57" t="n"/>
      <c r="D207" s="58" t="n"/>
      <c r="E207" s="58" t="n"/>
      <c r="F207" s="58" t="n"/>
      <c r="G207" s="59" t="n"/>
      <c r="H207" s="59" t="n"/>
      <c r="I207" s="59" t="n"/>
      <c r="J207" s="59" t="n"/>
      <c r="K207" s="59" t="n"/>
      <c r="L207" s="60">
        <f>IF(NOT((COUNTA($B207:$K207)+COUNTA($O207))&gt;0),"",IF(ISNUMBER($F207),1,IF(N($U207)&gt;0,AVERAGEIFS($V$5:$V$1000,$S$5:$S$1000,ROW(),$T$5:$T$1000,"Sub"),$V207)))</f>
        <v/>
      </c>
      <c r="M207" s="55">
        <f>IF($L207="","",IF($L207&gt;=1,"Completado",IF($L207&gt;0,"En curso","Pendiente")))</f>
        <v/>
      </c>
      <c r="N207" s="55">
        <f>IF(NOT((COUNTA($B207:$K207)+COUNTA($O207))&gt;0),"",IF(ISNUMBER($F207),IF(AND(ISNUMBER($E207),$F207&gt;$E207),"Cumplida con "&amp;($F207-$E207)&amp;IF($F207-$E207=1," día"," días")&amp;" de retraso","Cumplida"),IF(N($L207)&gt;=1,"Cumplida",IF(NOT(ISNUMBER($E207)),"Sin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plazo")))))))</f>
        <v/>
      </c>
      <c r="O207" s="57" t="n"/>
      <c r="P207" s="61">
        <f>IF(NOT((COUNTA($B207:$K207)+COUNTA($O207))&gt;0),"",IF((IF($C207="","Falta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",""))="","✔ OK","⚠ "&amp;LEFT(IF($C207="","Falta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",""),LEN(IF($C207="","Falta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",""))-3)))</f>
        <v/>
      </c>
      <c r="Q207" s="62">
        <f>IF(NOT((COUNTA($B207:$K207)+COUNTA($O207))&gt;0),"",IF(AND($T207="Sub",N($S207)&gt;0),IF(ISNUMBER(INDEX($D$5:$D$1000,$S207-4)),DATE(YEAR(INDEX($D$5:$D$1000,$S207-4)),MONTH(INDEX($D$5:$D$1000,$S207-4)),1),IF(ISNUMBER(INDEX($E$5:$E$1000,$S207-4)),DATE(YEAR(INDEX($E$5:$E$1000,$S207-4)),MONTH(INDEX($E$5:$E$1000,$S207-4)),1),MesCiclo)),IF(ISNUMBER($D207),DATE(YEAR($D207),MONTH($D207),1),IF(ISNUMBER($E207),DATE(YEAR($E207),MONTH($E207),1),MesCiclo))))</f>
        <v/>
      </c>
      <c r="R207" s="63">
        <f>IF(OR($Q207="",$Q207&lt;&gt;MesCiclo),"",COUNTIF($Q$5:$Q207,MesCiclo))</f>
        <v/>
      </c>
      <c r="S207" s="63">
        <f>IF($T207="","",IF($T207="Macro",ROW(),IFERROR(LOOKUP(2,1/($T$5:$T207="Macro"),ROW($T$5:$T207)),0)))</f>
        <v/>
      </c>
      <c r="T207" s="63">
        <f>IF(NOT((COUNTA($B207:$K207)+COUNTA($O207))&gt;0),"",IF($B207="Subactividad","Sub","Macro"))</f>
        <v/>
      </c>
      <c r="U207" s="63">
        <f>IF($T207="Macro",COUNTIFS($S$5:$S$1000,ROW(),$T$5:$T$1000,"Sub"),"")</f>
        <v/>
      </c>
      <c r="V207" s="63">
        <f>IF($T207="","",IF(ISNUMBER($F207),1,IFERROR(LOOKUP(2,1/($H207:$K207&lt;&gt;""),$H207:$K207),0)))</f>
        <v/>
      </c>
      <c r="W207" s="63">
        <f>IF($T207="","",IF(AND(ISNUMBER($F207),$F207&lt;=IF($Q207=MesCiclo,InicioCiclo,$Q207+MOD(2-WEEKDAY($Q207),7))+6),1,IF(ISNUMBER($H207),$H207,0)))</f>
        <v/>
      </c>
      <c r="X207" s="63">
        <f>IF($T207="","",IF(AND(ISNUMBER($F207),$F207&lt;=IF($Q207=MesCiclo,InicioCiclo,$Q207+MOD(2-WEEKDAY($Q207),7))+13),1,IF(ISNUMBER($I207),$I207,$W207)))</f>
        <v/>
      </c>
      <c r="Y207" s="63">
        <f>IF($T207="","",IF(AND(ISNUMBER($F207),$F207&lt;=IF($Q207=MesCiclo,InicioCiclo,$Q207+MOD(2-WEEKDAY($Q207),7))+20),1,IF(ISNUMBER($J207),$J207,$X207)))</f>
        <v/>
      </c>
      <c r="Z207" s="63">
        <f>IF($T207="","",IF(AND(ISNUMBER($F207),$F207&lt;=IF($Q207=MesCiclo,InicioCiclo,$Q207+MOD(2-WEEKDAY($Q207),7))+27),1,IF(ISNUMBER($K207),$K207,$Y207)))</f>
        <v/>
      </c>
      <c r="AA207" s="63">
        <f>IF($T207="","",IF(AND(ISNUMBER($F207),$F207&lt;=IF($Q207=MesCiclo,InicioCiclo,$Q207+MOD(2-WEEKDAY($Q207),7))+6),1,IF(N($U207)&gt;0,AVERAGEIFS($W$5:$W$1000,$S$5:$S$1000,ROW(),$T$5:$T$1000,"Sub"),$W207)))</f>
        <v/>
      </c>
      <c r="AB207" s="63">
        <f>IF($T207="","",IF(AND(ISNUMBER($F207),$F207&lt;=IF($Q207=MesCiclo,InicioCiclo,$Q207+MOD(2-WEEKDAY($Q207),7))+13),1,IF(N($U207)&gt;0,AVERAGEIFS($X$5:$X$1000,$S$5:$S$1000,ROW(),$T$5:$T$1000,"Sub"),$X207)))</f>
        <v/>
      </c>
      <c r="AC207" s="63">
        <f>IF($T207="","",IF(AND(ISNUMBER($F207),$F207&lt;=IF($Q207=MesCiclo,InicioCiclo,$Q207+MOD(2-WEEKDAY($Q207),7))+20),1,IF(N($U207)&gt;0,AVERAGEIFS($Y$5:$Y$1000,$S$5:$S$1000,ROW(),$T$5:$T$1000,"Sub"),$Y207)))</f>
        <v/>
      </c>
      <c r="AD207" s="63">
        <f>IF($T207="","",IF(AND(ISNUMBER($F207),$F207&lt;=IF($Q207=MesCiclo,InicioCiclo,$Q207+MOD(2-WEEKDAY($Q207),7))+27),1,IF(N($U207)&gt;0,AVERAGEIFS($Z$5:$Z$1000,$S$5:$S$1000,ROW(),$T$5:$T$1000,"Sub"),$Z207)))</f>
        <v/>
      </c>
      <c r="AE207" s="63">
        <f>IF($T207&lt;&gt;"Macro","",IF(COUNTIFS($Q$5:$Q$1000,$Q207,$T$5:$T$1000,"Macro",$G$5:$G$1000,"&gt;0")=0,1/COUNTIFS($Q$5:$Q$1000,$Q207,$T$5:$T$1000,"Macro"),IF(AND(ISNUMBER($G207),N($G207)&gt;0),$G207,SUMIFS($G$5:$G$1000,$Q$5:$Q$1000,$Q207,$T$5:$T$1000,"Macro")/COUNTIFS($Q$5:$Q$1000,$Q207,$T$5:$T$1000,"Macro",$G$5:$G$1000,"&gt;0"))/(COUNTIFS($Q$5:$Q$1000,$Q207,$T$5:$T$1000,"Macro")*SUMIFS($G$5:$G$1000,$Q$5:$Q$1000,$Q207,$T$5:$T$1000,"Macro")/COUNTIFS($Q$5:$Q$1000,$Q207,$T$5:$T$1000,"Macro",$G$5:$G$1000,"&gt;0"))))</f>
        <v/>
      </c>
    </row>
    <row r="208">
      <c r="A208" s="55">
        <f>IF(NOT((COUNTA($B208:$K208)+COUNTA($O208))&gt;0),"",IF($T208="Macro",COUNTIFS($T$5:$T208,"Macro",$Q$5:$Q208,$Q208),IF(N($S208)=0,"?",COUNTIFS(INDEX($T$5:$T$1000,1):INDEX($T$5:$T$1000,$S208-4),"Macro",INDEX($Q$5:$Q$1000,1):INDEX($Q$5:$Q$1000,$S208-4),INDEX($Q$5:$Q$1000,$S208-4))&amp;"."&amp;COUNTIFS($S$5:$S208,$S208,$T$5:$T208,"Sub"))))</f>
        <v/>
      </c>
      <c r="B208" s="56" t="n"/>
      <c r="C208" s="57" t="n"/>
      <c r="D208" s="58" t="n"/>
      <c r="E208" s="58" t="n"/>
      <c r="F208" s="58" t="n"/>
      <c r="G208" s="59" t="n"/>
      <c r="H208" s="59" t="n"/>
      <c r="I208" s="59" t="n"/>
      <c r="J208" s="59" t="n"/>
      <c r="K208" s="59" t="n"/>
      <c r="L208" s="60">
        <f>IF(NOT((COUNTA($B208:$K208)+COUNTA($O208))&gt;0),"",IF(ISNUMBER($F208),1,IF(N($U208)&gt;0,AVERAGEIFS($V$5:$V$1000,$S$5:$S$1000,ROW(),$T$5:$T$1000,"Sub"),$V208)))</f>
        <v/>
      </c>
      <c r="M208" s="55">
        <f>IF($L208="","",IF($L208&gt;=1,"Completado",IF($L208&gt;0,"En curso","Pendiente")))</f>
        <v/>
      </c>
      <c r="N208" s="55">
        <f>IF(NOT((COUNTA($B208:$K208)+COUNTA($O208))&gt;0),"",IF(ISNUMBER($F208),IF(AND(ISNUMBER($E208),$F208&gt;$E208),"Cumplida con "&amp;($F208-$E208)&amp;IF($F208-$E208=1," día"," días")&amp;" de retraso","Cumplida"),IF(N($L208)&gt;=1,"Cumplida",IF(NOT(ISNUMBER($E208)),"Sin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plazo")))))))</f>
        <v/>
      </c>
      <c r="O208" s="57" t="n"/>
      <c r="P208" s="61">
        <f>IF(NOT((COUNTA($B208:$K208)+COUNTA($O208))&gt;0),"",IF((IF($C208="","Falta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",""))="","✔ OK","⚠ "&amp;LEFT(IF($C208="","Falta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",""),LEN(IF($C208="","Falta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",""))-3)))</f>
        <v/>
      </c>
      <c r="Q208" s="62">
        <f>IF(NOT((COUNTA($B208:$K208)+COUNTA($O208))&gt;0),"",IF(AND($T208="Sub",N($S208)&gt;0),IF(ISNUMBER(INDEX($D$5:$D$1000,$S208-4)),DATE(YEAR(INDEX($D$5:$D$1000,$S208-4)),MONTH(INDEX($D$5:$D$1000,$S208-4)),1),IF(ISNUMBER(INDEX($E$5:$E$1000,$S208-4)),DATE(YEAR(INDEX($E$5:$E$1000,$S208-4)),MONTH(INDEX($E$5:$E$1000,$S208-4)),1),MesCiclo)),IF(ISNUMBER($D208),DATE(YEAR($D208),MONTH($D208),1),IF(ISNUMBER($E208),DATE(YEAR($E208),MONTH($E208),1),MesCiclo))))</f>
        <v/>
      </c>
      <c r="R208" s="63">
        <f>IF(OR($Q208="",$Q208&lt;&gt;MesCiclo),"",COUNTIF($Q$5:$Q208,MesCiclo))</f>
        <v/>
      </c>
      <c r="S208" s="63">
        <f>IF($T208="","",IF($T208="Macro",ROW(),IFERROR(LOOKUP(2,1/($T$5:$T208="Macro"),ROW($T$5:$T208)),0)))</f>
        <v/>
      </c>
      <c r="T208" s="63">
        <f>IF(NOT((COUNTA($B208:$K208)+COUNTA($O208))&gt;0),"",IF($B208="Subactividad","Sub","Macro"))</f>
        <v/>
      </c>
      <c r="U208" s="63">
        <f>IF($T208="Macro",COUNTIFS($S$5:$S$1000,ROW(),$T$5:$T$1000,"Sub"),"")</f>
        <v/>
      </c>
      <c r="V208" s="63">
        <f>IF($T208="","",IF(ISNUMBER($F208),1,IFERROR(LOOKUP(2,1/($H208:$K208&lt;&gt;""),$H208:$K208),0)))</f>
        <v/>
      </c>
      <c r="W208" s="63">
        <f>IF($T208="","",IF(AND(ISNUMBER($F208),$F208&lt;=IF($Q208=MesCiclo,InicioCiclo,$Q208+MOD(2-WEEKDAY($Q208),7))+6),1,IF(ISNUMBER($H208),$H208,0)))</f>
        <v/>
      </c>
      <c r="X208" s="63">
        <f>IF($T208="","",IF(AND(ISNUMBER($F208),$F208&lt;=IF($Q208=MesCiclo,InicioCiclo,$Q208+MOD(2-WEEKDAY($Q208),7))+13),1,IF(ISNUMBER($I208),$I208,$W208)))</f>
        <v/>
      </c>
      <c r="Y208" s="63">
        <f>IF($T208="","",IF(AND(ISNUMBER($F208),$F208&lt;=IF($Q208=MesCiclo,InicioCiclo,$Q208+MOD(2-WEEKDAY($Q208),7))+20),1,IF(ISNUMBER($J208),$J208,$X208)))</f>
        <v/>
      </c>
      <c r="Z208" s="63">
        <f>IF($T208="","",IF(AND(ISNUMBER($F208),$F208&lt;=IF($Q208=MesCiclo,InicioCiclo,$Q208+MOD(2-WEEKDAY($Q208),7))+27),1,IF(ISNUMBER($K208),$K208,$Y208)))</f>
        <v/>
      </c>
      <c r="AA208" s="63">
        <f>IF($T208="","",IF(AND(ISNUMBER($F208),$F208&lt;=IF($Q208=MesCiclo,InicioCiclo,$Q208+MOD(2-WEEKDAY($Q208),7))+6),1,IF(N($U208)&gt;0,AVERAGEIFS($W$5:$W$1000,$S$5:$S$1000,ROW(),$T$5:$T$1000,"Sub"),$W208)))</f>
        <v/>
      </c>
      <c r="AB208" s="63">
        <f>IF($T208="","",IF(AND(ISNUMBER($F208),$F208&lt;=IF($Q208=MesCiclo,InicioCiclo,$Q208+MOD(2-WEEKDAY($Q208),7))+13),1,IF(N($U208)&gt;0,AVERAGEIFS($X$5:$X$1000,$S$5:$S$1000,ROW(),$T$5:$T$1000,"Sub"),$X208)))</f>
        <v/>
      </c>
      <c r="AC208" s="63">
        <f>IF($T208="","",IF(AND(ISNUMBER($F208),$F208&lt;=IF($Q208=MesCiclo,InicioCiclo,$Q208+MOD(2-WEEKDAY($Q208),7))+20),1,IF(N($U208)&gt;0,AVERAGEIFS($Y$5:$Y$1000,$S$5:$S$1000,ROW(),$T$5:$T$1000,"Sub"),$Y208)))</f>
        <v/>
      </c>
      <c r="AD208" s="63">
        <f>IF($T208="","",IF(AND(ISNUMBER($F208),$F208&lt;=IF($Q208=MesCiclo,InicioCiclo,$Q208+MOD(2-WEEKDAY($Q208),7))+27),1,IF(N($U208)&gt;0,AVERAGEIFS($Z$5:$Z$1000,$S$5:$S$1000,ROW(),$T$5:$T$1000,"Sub"),$Z208)))</f>
        <v/>
      </c>
      <c r="AE208" s="63">
        <f>IF($T208&lt;&gt;"Macro","",IF(COUNTIFS($Q$5:$Q$1000,$Q208,$T$5:$T$1000,"Macro",$G$5:$G$1000,"&gt;0")=0,1/COUNTIFS($Q$5:$Q$1000,$Q208,$T$5:$T$1000,"Macro"),IF(AND(ISNUMBER($G208),N($G208)&gt;0),$G208,SUMIFS($G$5:$G$1000,$Q$5:$Q$1000,$Q208,$T$5:$T$1000,"Macro")/COUNTIFS($Q$5:$Q$1000,$Q208,$T$5:$T$1000,"Macro",$G$5:$G$1000,"&gt;0"))/(COUNTIFS($Q$5:$Q$1000,$Q208,$T$5:$T$1000,"Macro")*SUMIFS($G$5:$G$1000,$Q$5:$Q$1000,$Q208,$T$5:$T$1000,"Macro")/COUNTIFS($Q$5:$Q$1000,$Q208,$T$5:$T$1000,"Macro",$G$5:$G$1000,"&gt;0"))))</f>
        <v/>
      </c>
    </row>
    <row r="209">
      <c r="A209" s="55">
        <f>IF(NOT((COUNTA($B209:$K209)+COUNTA($O209))&gt;0),"",IF($T209="Macro",COUNTIFS($T$5:$T209,"Macro",$Q$5:$Q209,$Q209),IF(N($S209)=0,"?",COUNTIFS(INDEX($T$5:$T$1000,1):INDEX($T$5:$T$1000,$S209-4),"Macro",INDEX($Q$5:$Q$1000,1):INDEX($Q$5:$Q$1000,$S209-4),INDEX($Q$5:$Q$1000,$S209-4))&amp;"."&amp;COUNTIFS($S$5:$S209,$S209,$T$5:$T209,"Sub"))))</f>
        <v/>
      </c>
      <c r="B209" s="56" t="n"/>
      <c r="C209" s="57" t="n"/>
      <c r="D209" s="58" t="n"/>
      <c r="E209" s="58" t="n"/>
      <c r="F209" s="58" t="n"/>
      <c r="G209" s="59" t="n"/>
      <c r="H209" s="59" t="n"/>
      <c r="I209" s="59" t="n"/>
      <c r="J209" s="59" t="n"/>
      <c r="K209" s="59" t="n"/>
      <c r="L209" s="60">
        <f>IF(NOT((COUNTA($B209:$K209)+COUNTA($O209))&gt;0),"",IF(ISNUMBER($F209),1,IF(N($U209)&gt;0,AVERAGEIFS($V$5:$V$1000,$S$5:$S$1000,ROW(),$T$5:$T$1000,"Sub"),$V209)))</f>
        <v/>
      </c>
      <c r="M209" s="55">
        <f>IF($L209="","",IF($L209&gt;=1,"Completado",IF($L209&gt;0,"En curso","Pendiente")))</f>
        <v/>
      </c>
      <c r="N209" s="55">
        <f>IF(NOT((COUNTA($B209:$K209)+COUNTA($O209))&gt;0),"",IF(ISNUMBER($F209),IF(AND(ISNUMBER($E209),$F209&gt;$E209),"Cumplida con "&amp;($F209-$E209)&amp;IF($F209-$E209=1," día"," días")&amp;" de retraso","Cumplida"),IF(N($L209)&gt;=1,"Cumplida",IF(NOT(ISNUMBER($E209)),"Sin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plazo")))))))</f>
        <v/>
      </c>
      <c r="O209" s="57" t="n"/>
      <c r="P209" s="61">
        <f>IF(NOT((COUNTA($B209:$K209)+COUNTA($O209))&gt;0),"",IF((IF($C209="","Falta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",""))="","✔ OK","⚠ "&amp;LEFT(IF($C209="","Falta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",""),LEN(IF($C209="","Falta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",""))-3)))</f>
        <v/>
      </c>
      <c r="Q209" s="62">
        <f>IF(NOT((COUNTA($B209:$K209)+COUNTA($O209))&gt;0),"",IF(AND($T209="Sub",N($S209)&gt;0),IF(ISNUMBER(INDEX($D$5:$D$1000,$S209-4)),DATE(YEAR(INDEX($D$5:$D$1000,$S209-4)),MONTH(INDEX($D$5:$D$1000,$S209-4)),1),IF(ISNUMBER(INDEX($E$5:$E$1000,$S209-4)),DATE(YEAR(INDEX($E$5:$E$1000,$S209-4)),MONTH(INDEX($E$5:$E$1000,$S209-4)),1),MesCiclo)),IF(ISNUMBER($D209),DATE(YEAR($D209),MONTH($D209),1),IF(ISNUMBER($E209),DATE(YEAR($E209),MONTH($E209),1),MesCiclo))))</f>
        <v/>
      </c>
      <c r="R209" s="63">
        <f>IF(OR($Q209="",$Q209&lt;&gt;MesCiclo),"",COUNTIF($Q$5:$Q209,MesCiclo))</f>
        <v/>
      </c>
      <c r="S209" s="63">
        <f>IF($T209="","",IF($T209="Macro",ROW(),IFERROR(LOOKUP(2,1/($T$5:$T209="Macro"),ROW($T$5:$T209)),0)))</f>
        <v/>
      </c>
      <c r="T209" s="63">
        <f>IF(NOT((COUNTA($B209:$K209)+COUNTA($O209))&gt;0),"",IF($B209="Subactividad","Sub","Macro"))</f>
        <v/>
      </c>
      <c r="U209" s="63">
        <f>IF($T209="Macro",COUNTIFS($S$5:$S$1000,ROW(),$T$5:$T$1000,"Sub"),"")</f>
        <v/>
      </c>
      <c r="V209" s="63">
        <f>IF($T209="","",IF(ISNUMBER($F209),1,IFERROR(LOOKUP(2,1/($H209:$K209&lt;&gt;""),$H209:$K209),0)))</f>
        <v/>
      </c>
      <c r="W209" s="63">
        <f>IF($T209="","",IF(AND(ISNUMBER($F209),$F209&lt;=IF($Q209=MesCiclo,InicioCiclo,$Q209+MOD(2-WEEKDAY($Q209),7))+6),1,IF(ISNUMBER($H209),$H209,0)))</f>
        <v/>
      </c>
      <c r="X209" s="63">
        <f>IF($T209="","",IF(AND(ISNUMBER($F209),$F209&lt;=IF($Q209=MesCiclo,InicioCiclo,$Q209+MOD(2-WEEKDAY($Q209),7))+13),1,IF(ISNUMBER($I209),$I209,$W209)))</f>
        <v/>
      </c>
      <c r="Y209" s="63">
        <f>IF($T209="","",IF(AND(ISNUMBER($F209),$F209&lt;=IF($Q209=MesCiclo,InicioCiclo,$Q209+MOD(2-WEEKDAY($Q209),7))+20),1,IF(ISNUMBER($J209),$J209,$X209)))</f>
        <v/>
      </c>
      <c r="Z209" s="63">
        <f>IF($T209="","",IF(AND(ISNUMBER($F209),$F209&lt;=IF($Q209=MesCiclo,InicioCiclo,$Q209+MOD(2-WEEKDAY($Q209),7))+27),1,IF(ISNUMBER($K209),$K209,$Y209)))</f>
        <v/>
      </c>
      <c r="AA209" s="63">
        <f>IF($T209="","",IF(AND(ISNUMBER($F209),$F209&lt;=IF($Q209=MesCiclo,InicioCiclo,$Q209+MOD(2-WEEKDAY($Q209),7))+6),1,IF(N($U209)&gt;0,AVERAGEIFS($W$5:$W$1000,$S$5:$S$1000,ROW(),$T$5:$T$1000,"Sub"),$W209)))</f>
        <v/>
      </c>
      <c r="AB209" s="63">
        <f>IF($T209="","",IF(AND(ISNUMBER($F209),$F209&lt;=IF($Q209=MesCiclo,InicioCiclo,$Q209+MOD(2-WEEKDAY($Q209),7))+13),1,IF(N($U209)&gt;0,AVERAGEIFS($X$5:$X$1000,$S$5:$S$1000,ROW(),$T$5:$T$1000,"Sub"),$X209)))</f>
        <v/>
      </c>
      <c r="AC209" s="63">
        <f>IF($T209="","",IF(AND(ISNUMBER($F209),$F209&lt;=IF($Q209=MesCiclo,InicioCiclo,$Q209+MOD(2-WEEKDAY($Q209),7))+20),1,IF(N($U209)&gt;0,AVERAGEIFS($Y$5:$Y$1000,$S$5:$S$1000,ROW(),$T$5:$T$1000,"Sub"),$Y209)))</f>
        <v/>
      </c>
      <c r="AD209" s="63">
        <f>IF($T209="","",IF(AND(ISNUMBER($F209),$F209&lt;=IF($Q209=MesCiclo,InicioCiclo,$Q209+MOD(2-WEEKDAY($Q209),7))+27),1,IF(N($U209)&gt;0,AVERAGEIFS($Z$5:$Z$1000,$S$5:$S$1000,ROW(),$T$5:$T$1000,"Sub"),$Z209)))</f>
        <v/>
      </c>
      <c r="AE209" s="63">
        <f>IF($T209&lt;&gt;"Macro","",IF(COUNTIFS($Q$5:$Q$1000,$Q209,$T$5:$T$1000,"Macro",$G$5:$G$1000,"&gt;0")=0,1/COUNTIFS($Q$5:$Q$1000,$Q209,$T$5:$T$1000,"Macro"),IF(AND(ISNUMBER($G209),N($G209)&gt;0),$G209,SUMIFS($G$5:$G$1000,$Q$5:$Q$1000,$Q209,$T$5:$T$1000,"Macro")/COUNTIFS($Q$5:$Q$1000,$Q209,$T$5:$T$1000,"Macro",$G$5:$G$1000,"&gt;0"))/(COUNTIFS($Q$5:$Q$1000,$Q209,$T$5:$T$1000,"Macro")*SUMIFS($G$5:$G$1000,$Q$5:$Q$1000,$Q209,$T$5:$T$1000,"Macro")/COUNTIFS($Q$5:$Q$1000,$Q209,$T$5:$T$1000,"Macro",$G$5:$G$1000,"&gt;0"))))</f>
        <v/>
      </c>
    </row>
    <row r="210">
      <c r="A210" s="55">
        <f>IF(NOT((COUNTA($B210:$K210)+COUNTA($O210))&gt;0),"",IF($T210="Macro",COUNTIFS($T$5:$T210,"Macro",$Q$5:$Q210,$Q210),IF(N($S210)=0,"?",COUNTIFS(INDEX($T$5:$T$1000,1):INDEX($T$5:$T$1000,$S210-4),"Macro",INDEX($Q$5:$Q$1000,1):INDEX($Q$5:$Q$1000,$S210-4),INDEX($Q$5:$Q$1000,$S210-4))&amp;"."&amp;COUNTIFS($S$5:$S210,$S210,$T$5:$T210,"Sub"))))</f>
        <v/>
      </c>
      <c r="B210" s="56" t="n"/>
      <c r="C210" s="57" t="n"/>
      <c r="D210" s="58" t="n"/>
      <c r="E210" s="58" t="n"/>
      <c r="F210" s="58" t="n"/>
      <c r="G210" s="59" t="n"/>
      <c r="H210" s="59" t="n"/>
      <c r="I210" s="59" t="n"/>
      <c r="J210" s="59" t="n"/>
      <c r="K210" s="59" t="n"/>
      <c r="L210" s="60">
        <f>IF(NOT((COUNTA($B210:$K210)+COUNTA($O210))&gt;0),"",IF(ISNUMBER($F210),1,IF(N($U210)&gt;0,AVERAGEIFS($V$5:$V$1000,$S$5:$S$1000,ROW(),$T$5:$T$1000,"Sub"),$V210)))</f>
        <v/>
      </c>
      <c r="M210" s="55">
        <f>IF($L210="","",IF($L210&gt;=1,"Completado",IF($L210&gt;0,"En curso","Pendiente")))</f>
        <v/>
      </c>
      <c r="N210" s="55">
        <f>IF(NOT((COUNTA($B210:$K210)+COUNTA($O210))&gt;0),"",IF(ISNUMBER($F210),IF(AND(ISNUMBER($E210),$F210&gt;$E210),"Cumplida con "&amp;($F210-$E210)&amp;IF($F210-$E210=1," día"," días")&amp;" de retraso","Cumplida"),IF(N($L210)&gt;=1,"Cumplida",IF(NOT(ISNUMBER($E210)),"Sin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plazo")))))))</f>
        <v/>
      </c>
      <c r="O210" s="57" t="n"/>
      <c r="P210" s="61">
        <f>IF(NOT((COUNTA($B210:$K210)+COUNTA($O210))&gt;0),"",IF((IF($C210="","Falta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",""))="","✔ OK","⚠ "&amp;LEFT(IF($C210="","Falta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",""),LEN(IF($C210="","Falta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",""))-3)))</f>
        <v/>
      </c>
      <c r="Q210" s="62">
        <f>IF(NOT((COUNTA($B210:$K210)+COUNTA($O210))&gt;0),"",IF(AND($T210="Sub",N($S210)&gt;0),IF(ISNUMBER(INDEX($D$5:$D$1000,$S210-4)),DATE(YEAR(INDEX($D$5:$D$1000,$S210-4)),MONTH(INDEX($D$5:$D$1000,$S210-4)),1),IF(ISNUMBER(INDEX($E$5:$E$1000,$S210-4)),DATE(YEAR(INDEX($E$5:$E$1000,$S210-4)),MONTH(INDEX($E$5:$E$1000,$S210-4)),1),MesCiclo)),IF(ISNUMBER($D210),DATE(YEAR($D210),MONTH($D210),1),IF(ISNUMBER($E210),DATE(YEAR($E210),MONTH($E210),1),MesCiclo))))</f>
        <v/>
      </c>
      <c r="R210" s="63">
        <f>IF(OR($Q210="",$Q210&lt;&gt;MesCiclo),"",COUNTIF($Q$5:$Q210,MesCiclo))</f>
        <v/>
      </c>
      <c r="S210" s="63">
        <f>IF($T210="","",IF($T210="Macro",ROW(),IFERROR(LOOKUP(2,1/($T$5:$T210="Macro"),ROW($T$5:$T210)),0)))</f>
        <v/>
      </c>
      <c r="T210" s="63">
        <f>IF(NOT((COUNTA($B210:$K210)+COUNTA($O210))&gt;0),"",IF($B210="Subactividad","Sub","Macro"))</f>
        <v/>
      </c>
      <c r="U210" s="63">
        <f>IF($T210="Macro",COUNTIFS($S$5:$S$1000,ROW(),$T$5:$T$1000,"Sub"),"")</f>
        <v/>
      </c>
      <c r="V210" s="63">
        <f>IF($T210="","",IF(ISNUMBER($F210),1,IFERROR(LOOKUP(2,1/($H210:$K210&lt;&gt;""),$H210:$K210),0)))</f>
        <v/>
      </c>
      <c r="W210" s="63">
        <f>IF($T210="","",IF(AND(ISNUMBER($F210),$F210&lt;=IF($Q210=MesCiclo,InicioCiclo,$Q210+MOD(2-WEEKDAY($Q210),7))+6),1,IF(ISNUMBER($H210),$H210,0)))</f>
        <v/>
      </c>
      <c r="X210" s="63">
        <f>IF($T210="","",IF(AND(ISNUMBER($F210),$F210&lt;=IF($Q210=MesCiclo,InicioCiclo,$Q210+MOD(2-WEEKDAY($Q210),7))+13),1,IF(ISNUMBER($I210),$I210,$W210)))</f>
        <v/>
      </c>
      <c r="Y210" s="63">
        <f>IF($T210="","",IF(AND(ISNUMBER($F210),$F210&lt;=IF($Q210=MesCiclo,InicioCiclo,$Q210+MOD(2-WEEKDAY($Q210),7))+20),1,IF(ISNUMBER($J210),$J210,$X210)))</f>
        <v/>
      </c>
      <c r="Z210" s="63">
        <f>IF($T210="","",IF(AND(ISNUMBER($F210),$F210&lt;=IF($Q210=MesCiclo,InicioCiclo,$Q210+MOD(2-WEEKDAY($Q210),7))+27),1,IF(ISNUMBER($K210),$K210,$Y210)))</f>
        <v/>
      </c>
      <c r="AA210" s="63">
        <f>IF($T210="","",IF(AND(ISNUMBER($F210),$F210&lt;=IF($Q210=MesCiclo,InicioCiclo,$Q210+MOD(2-WEEKDAY($Q210),7))+6),1,IF(N($U210)&gt;0,AVERAGEIFS($W$5:$W$1000,$S$5:$S$1000,ROW(),$T$5:$T$1000,"Sub"),$W210)))</f>
        <v/>
      </c>
      <c r="AB210" s="63">
        <f>IF($T210="","",IF(AND(ISNUMBER($F210),$F210&lt;=IF($Q210=MesCiclo,InicioCiclo,$Q210+MOD(2-WEEKDAY($Q210),7))+13),1,IF(N($U210)&gt;0,AVERAGEIFS($X$5:$X$1000,$S$5:$S$1000,ROW(),$T$5:$T$1000,"Sub"),$X210)))</f>
        <v/>
      </c>
      <c r="AC210" s="63">
        <f>IF($T210="","",IF(AND(ISNUMBER($F210),$F210&lt;=IF($Q210=MesCiclo,InicioCiclo,$Q210+MOD(2-WEEKDAY($Q210),7))+20),1,IF(N($U210)&gt;0,AVERAGEIFS($Y$5:$Y$1000,$S$5:$S$1000,ROW(),$T$5:$T$1000,"Sub"),$Y210)))</f>
        <v/>
      </c>
      <c r="AD210" s="63">
        <f>IF($T210="","",IF(AND(ISNUMBER($F210),$F210&lt;=IF($Q210=MesCiclo,InicioCiclo,$Q210+MOD(2-WEEKDAY($Q210),7))+27),1,IF(N($U210)&gt;0,AVERAGEIFS($Z$5:$Z$1000,$S$5:$S$1000,ROW(),$T$5:$T$1000,"Sub"),$Z210)))</f>
        <v/>
      </c>
      <c r="AE210" s="63">
        <f>IF($T210&lt;&gt;"Macro","",IF(COUNTIFS($Q$5:$Q$1000,$Q210,$T$5:$T$1000,"Macro",$G$5:$G$1000,"&gt;0")=0,1/COUNTIFS($Q$5:$Q$1000,$Q210,$T$5:$T$1000,"Macro"),IF(AND(ISNUMBER($G210),N($G210)&gt;0),$G210,SUMIFS($G$5:$G$1000,$Q$5:$Q$1000,$Q210,$T$5:$T$1000,"Macro")/COUNTIFS($Q$5:$Q$1000,$Q210,$T$5:$T$1000,"Macro",$G$5:$G$1000,"&gt;0"))/(COUNTIFS($Q$5:$Q$1000,$Q210,$T$5:$T$1000,"Macro")*SUMIFS($G$5:$G$1000,$Q$5:$Q$1000,$Q210,$T$5:$T$1000,"Macro")/COUNTIFS($Q$5:$Q$1000,$Q210,$T$5:$T$1000,"Macro",$G$5:$G$1000,"&gt;0"))))</f>
        <v/>
      </c>
    </row>
    <row r="211">
      <c r="A211" s="55">
        <f>IF(NOT((COUNTA($B211:$K211)+COUNTA($O211))&gt;0),"",IF($T211="Macro",COUNTIFS($T$5:$T211,"Macro",$Q$5:$Q211,$Q211),IF(N($S211)=0,"?",COUNTIFS(INDEX($T$5:$T$1000,1):INDEX($T$5:$T$1000,$S211-4),"Macro",INDEX($Q$5:$Q$1000,1):INDEX($Q$5:$Q$1000,$S211-4),INDEX($Q$5:$Q$1000,$S211-4))&amp;"."&amp;COUNTIFS($S$5:$S211,$S211,$T$5:$T211,"Sub"))))</f>
        <v/>
      </c>
      <c r="B211" s="56" t="n"/>
      <c r="C211" s="57" t="n"/>
      <c r="D211" s="58" t="n"/>
      <c r="E211" s="58" t="n"/>
      <c r="F211" s="58" t="n"/>
      <c r="G211" s="59" t="n"/>
      <c r="H211" s="59" t="n"/>
      <c r="I211" s="59" t="n"/>
      <c r="J211" s="59" t="n"/>
      <c r="K211" s="59" t="n"/>
      <c r="L211" s="60">
        <f>IF(NOT((COUNTA($B211:$K211)+COUNTA($O211))&gt;0),"",IF(ISNUMBER($F211),1,IF(N($U211)&gt;0,AVERAGEIFS($V$5:$V$1000,$S$5:$S$1000,ROW(),$T$5:$T$1000,"Sub"),$V211)))</f>
        <v/>
      </c>
      <c r="M211" s="55">
        <f>IF($L211="","",IF($L211&gt;=1,"Completado",IF($L211&gt;0,"En curso","Pendiente")))</f>
        <v/>
      </c>
      <c r="N211" s="55">
        <f>IF(NOT((COUNTA($B211:$K211)+COUNTA($O211))&gt;0),"",IF(ISNUMBER($F211),IF(AND(ISNUMBER($E211),$F211&gt;$E211),"Cumplida con "&amp;($F211-$E211)&amp;IF($F211-$E211=1," día"," días")&amp;" de retraso","Cumplida"),IF(N($L211)&gt;=1,"Cumplida",IF(NOT(ISNUMBER($E211)),"Sin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plazo")))))))</f>
        <v/>
      </c>
      <c r="O211" s="57" t="n"/>
      <c r="P211" s="61">
        <f>IF(NOT((COUNTA($B211:$K211)+COUNTA($O211))&gt;0),"",IF((IF($C211="","Falta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",""))="","✔ OK","⚠ "&amp;LEFT(IF($C211="","Falta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",""),LEN(IF($C211="","Falta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",""))-3)))</f>
        <v/>
      </c>
      <c r="Q211" s="62">
        <f>IF(NOT((COUNTA($B211:$K211)+COUNTA($O211))&gt;0),"",IF(AND($T211="Sub",N($S211)&gt;0),IF(ISNUMBER(INDEX($D$5:$D$1000,$S211-4)),DATE(YEAR(INDEX($D$5:$D$1000,$S211-4)),MONTH(INDEX($D$5:$D$1000,$S211-4)),1),IF(ISNUMBER(INDEX($E$5:$E$1000,$S211-4)),DATE(YEAR(INDEX($E$5:$E$1000,$S211-4)),MONTH(INDEX($E$5:$E$1000,$S211-4)),1),MesCiclo)),IF(ISNUMBER($D211),DATE(YEAR($D211),MONTH($D211),1),IF(ISNUMBER($E211),DATE(YEAR($E211),MONTH($E211),1),MesCiclo))))</f>
        <v/>
      </c>
      <c r="R211" s="63">
        <f>IF(OR($Q211="",$Q211&lt;&gt;MesCiclo),"",COUNTIF($Q$5:$Q211,MesCiclo))</f>
        <v/>
      </c>
      <c r="S211" s="63">
        <f>IF($T211="","",IF($T211="Macro",ROW(),IFERROR(LOOKUP(2,1/($T$5:$T211="Macro"),ROW($T$5:$T211)),0)))</f>
        <v/>
      </c>
      <c r="T211" s="63">
        <f>IF(NOT((COUNTA($B211:$K211)+COUNTA($O211))&gt;0),"",IF($B211="Subactividad","Sub","Macro"))</f>
        <v/>
      </c>
      <c r="U211" s="63">
        <f>IF($T211="Macro",COUNTIFS($S$5:$S$1000,ROW(),$T$5:$T$1000,"Sub"),"")</f>
        <v/>
      </c>
      <c r="V211" s="63">
        <f>IF($T211="","",IF(ISNUMBER($F211),1,IFERROR(LOOKUP(2,1/($H211:$K211&lt;&gt;""),$H211:$K211),0)))</f>
        <v/>
      </c>
      <c r="W211" s="63">
        <f>IF($T211="","",IF(AND(ISNUMBER($F211),$F211&lt;=IF($Q211=MesCiclo,InicioCiclo,$Q211+MOD(2-WEEKDAY($Q211),7))+6),1,IF(ISNUMBER($H211),$H211,0)))</f>
        <v/>
      </c>
      <c r="X211" s="63">
        <f>IF($T211="","",IF(AND(ISNUMBER($F211),$F211&lt;=IF($Q211=MesCiclo,InicioCiclo,$Q211+MOD(2-WEEKDAY($Q211),7))+13),1,IF(ISNUMBER($I211),$I211,$W211)))</f>
        <v/>
      </c>
      <c r="Y211" s="63">
        <f>IF($T211="","",IF(AND(ISNUMBER($F211),$F211&lt;=IF($Q211=MesCiclo,InicioCiclo,$Q211+MOD(2-WEEKDAY($Q211),7))+20),1,IF(ISNUMBER($J211),$J211,$X211)))</f>
        <v/>
      </c>
      <c r="Z211" s="63">
        <f>IF($T211="","",IF(AND(ISNUMBER($F211),$F211&lt;=IF($Q211=MesCiclo,InicioCiclo,$Q211+MOD(2-WEEKDAY($Q211),7))+27),1,IF(ISNUMBER($K211),$K211,$Y211)))</f>
        <v/>
      </c>
      <c r="AA211" s="63">
        <f>IF($T211="","",IF(AND(ISNUMBER($F211),$F211&lt;=IF($Q211=MesCiclo,InicioCiclo,$Q211+MOD(2-WEEKDAY($Q211),7))+6),1,IF(N($U211)&gt;0,AVERAGEIFS($W$5:$W$1000,$S$5:$S$1000,ROW(),$T$5:$T$1000,"Sub"),$W211)))</f>
        <v/>
      </c>
      <c r="AB211" s="63">
        <f>IF($T211="","",IF(AND(ISNUMBER($F211),$F211&lt;=IF($Q211=MesCiclo,InicioCiclo,$Q211+MOD(2-WEEKDAY($Q211),7))+13),1,IF(N($U211)&gt;0,AVERAGEIFS($X$5:$X$1000,$S$5:$S$1000,ROW(),$T$5:$T$1000,"Sub"),$X211)))</f>
        <v/>
      </c>
      <c r="AC211" s="63">
        <f>IF($T211="","",IF(AND(ISNUMBER($F211),$F211&lt;=IF($Q211=MesCiclo,InicioCiclo,$Q211+MOD(2-WEEKDAY($Q211),7))+20),1,IF(N($U211)&gt;0,AVERAGEIFS($Y$5:$Y$1000,$S$5:$S$1000,ROW(),$T$5:$T$1000,"Sub"),$Y211)))</f>
        <v/>
      </c>
      <c r="AD211" s="63">
        <f>IF($T211="","",IF(AND(ISNUMBER($F211),$F211&lt;=IF($Q211=MesCiclo,InicioCiclo,$Q211+MOD(2-WEEKDAY($Q211),7))+27),1,IF(N($U211)&gt;0,AVERAGEIFS($Z$5:$Z$1000,$S$5:$S$1000,ROW(),$T$5:$T$1000,"Sub"),$Z211)))</f>
        <v/>
      </c>
      <c r="AE211" s="63">
        <f>IF($T211&lt;&gt;"Macro","",IF(COUNTIFS($Q$5:$Q$1000,$Q211,$T$5:$T$1000,"Macro",$G$5:$G$1000,"&gt;0")=0,1/COUNTIFS($Q$5:$Q$1000,$Q211,$T$5:$T$1000,"Macro"),IF(AND(ISNUMBER($G211),N($G211)&gt;0),$G211,SUMIFS($G$5:$G$1000,$Q$5:$Q$1000,$Q211,$T$5:$T$1000,"Macro")/COUNTIFS($Q$5:$Q$1000,$Q211,$T$5:$T$1000,"Macro",$G$5:$G$1000,"&gt;0"))/(COUNTIFS($Q$5:$Q$1000,$Q211,$T$5:$T$1000,"Macro")*SUMIFS($G$5:$G$1000,$Q$5:$Q$1000,$Q211,$T$5:$T$1000,"Macro")/COUNTIFS($Q$5:$Q$1000,$Q211,$T$5:$T$1000,"Macro",$G$5:$G$1000,"&gt;0"))))</f>
        <v/>
      </c>
    </row>
    <row r="212">
      <c r="A212" s="55">
        <f>IF(NOT((COUNTA($B212:$K212)+COUNTA($O212))&gt;0),"",IF($T212="Macro",COUNTIFS($T$5:$T212,"Macro",$Q$5:$Q212,$Q212),IF(N($S212)=0,"?",COUNTIFS(INDEX($T$5:$T$1000,1):INDEX($T$5:$T$1000,$S212-4),"Macro",INDEX($Q$5:$Q$1000,1):INDEX($Q$5:$Q$1000,$S212-4),INDEX($Q$5:$Q$1000,$S212-4))&amp;"."&amp;COUNTIFS($S$5:$S212,$S212,$T$5:$T212,"Sub"))))</f>
        <v/>
      </c>
      <c r="B212" s="56" t="n"/>
      <c r="C212" s="57" t="n"/>
      <c r="D212" s="58" t="n"/>
      <c r="E212" s="58" t="n"/>
      <c r="F212" s="58" t="n"/>
      <c r="G212" s="59" t="n"/>
      <c r="H212" s="59" t="n"/>
      <c r="I212" s="59" t="n"/>
      <c r="J212" s="59" t="n"/>
      <c r="K212" s="59" t="n"/>
      <c r="L212" s="60">
        <f>IF(NOT((COUNTA($B212:$K212)+COUNTA($O212))&gt;0),"",IF(ISNUMBER($F212),1,IF(N($U212)&gt;0,AVERAGEIFS($V$5:$V$1000,$S$5:$S$1000,ROW(),$T$5:$T$1000,"Sub"),$V212)))</f>
        <v/>
      </c>
      <c r="M212" s="55">
        <f>IF($L212="","",IF($L212&gt;=1,"Completado",IF($L212&gt;0,"En curso","Pendiente")))</f>
        <v/>
      </c>
      <c r="N212" s="55">
        <f>IF(NOT((COUNTA($B212:$K212)+COUNTA($O212))&gt;0),"",IF(ISNUMBER($F212),IF(AND(ISNUMBER($E212),$F212&gt;$E212),"Cumplida con "&amp;($F212-$E212)&amp;IF($F212-$E212=1," día"," días")&amp;" de retraso","Cumplida"),IF(N($L212)&gt;=1,"Cumplida",IF(NOT(ISNUMBER($E212)),"Sin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plazo")))))))</f>
        <v/>
      </c>
      <c r="O212" s="57" t="n"/>
      <c r="P212" s="61">
        <f>IF(NOT((COUNTA($B212:$K212)+COUNTA($O212))&gt;0),"",IF((IF($C212="","Falta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",""))="","✔ OK","⚠ "&amp;LEFT(IF($C212="","Falta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",""),LEN(IF($C212="","Falta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",""))-3)))</f>
        <v/>
      </c>
      <c r="Q212" s="62">
        <f>IF(NOT((COUNTA($B212:$K212)+COUNTA($O212))&gt;0),"",IF(AND($T212="Sub",N($S212)&gt;0),IF(ISNUMBER(INDEX($D$5:$D$1000,$S212-4)),DATE(YEAR(INDEX($D$5:$D$1000,$S212-4)),MONTH(INDEX($D$5:$D$1000,$S212-4)),1),IF(ISNUMBER(INDEX($E$5:$E$1000,$S212-4)),DATE(YEAR(INDEX($E$5:$E$1000,$S212-4)),MONTH(INDEX($E$5:$E$1000,$S212-4)),1),MesCiclo)),IF(ISNUMBER($D212),DATE(YEAR($D212),MONTH($D212),1),IF(ISNUMBER($E212),DATE(YEAR($E212),MONTH($E212),1),MesCiclo))))</f>
        <v/>
      </c>
      <c r="R212" s="63">
        <f>IF(OR($Q212="",$Q212&lt;&gt;MesCiclo),"",COUNTIF($Q$5:$Q212,MesCiclo))</f>
        <v/>
      </c>
      <c r="S212" s="63">
        <f>IF($T212="","",IF($T212="Macro",ROW(),IFERROR(LOOKUP(2,1/($T$5:$T212="Macro"),ROW($T$5:$T212)),0)))</f>
        <v/>
      </c>
      <c r="T212" s="63">
        <f>IF(NOT((COUNTA($B212:$K212)+COUNTA($O212))&gt;0),"",IF($B212="Subactividad","Sub","Macro"))</f>
        <v/>
      </c>
      <c r="U212" s="63">
        <f>IF($T212="Macro",COUNTIFS($S$5:$S$1000,ROW(),$T$5:$T$1000,"Sub"),"")</f>
        <v/>
      </c>
      <c r="V212" s="63">
        <f>IF($T212="","",IF(ISNUMBER($F212),1,IFERROR(LOOKUP(2,1/($H212:$K212&lt;&gt;""),$H212:$K212),0)))</f>
        <v/>
      </c>
      <c r="W212" s="63">
        <f>IF($T212="","",IF(AND(ISNUMBER($F212),$F212&lt;=IF($Q212=MesCiclo,InicioCiclo,$Q212+MOD(2-WEEKDAY($Q212),7))+6),1,IF(ISNUMBER($H212),$H212,0)))</f>
        <v/>
      </c>
      <c r="X212" s="63">
        <f>IF($T212="","",IF(AND(ISNUMBER($F212),$F212&lt;=IF($Q212=MesCiclo,InicioCiclo,$Q212+MOD(2-WEEKDAY($Q212),7))+13),1,IF(ISNUMBER($I212),$I212,$W212)))</f>
        <v/>
      </c>
      <c r="Y212" s="63">
        <f>IF($T212="","",IF(AND(ISNUMBER($F212),$F212&lt;=IF($Q212=MesCiclo,InicioCiclo,$Q212+MOD(2-WEEKDAY($Q212),7))+20),1,IF(ISNUMBER($J212),$J212,$X212)))</f>
        <v/>
      </c>
      <c r="Z212" s="63">
        <f>IF($T212="","",IF(AND(ISNUMBER($F212),$F212&lt;=IF($Q212=MesCiclo,InicioCiclo,$Q212+MOD(2-WEEKDAY($Q212),7))+27),1,IF(ISNUMBER($K212),$K212,$Y212)))</f>
        <v/>
      </c>
      <c r="AA212" s="63">
        <f>IF($T212="","",IF(AND(ISNUMBER($F212),$F212&lt;=IF($Q212=MesCiclo,InicioCiclo,$Q212+MOD(2-WEEKDAY($Q212),7))+6),1,IF(N($U212)&gt;0,AVERAGEIFS($W$5:$W$1000,$S$5:$S$1000,ROW(),$T$5:$T$1000,"Sub"),$W212)))</f>
        <v/>
      </c>
      <c r="AB212" s="63">
        <f>IF($T212="","",IF(AND(ISNUMBER($F212),$F212&lt;=IF($Q212=MesCiclo,InicioCiclo,$Q212+MOD(2-WEEKDAY($Q212),7))+13),1,IF(N($U212)&gt;0,AVERAGEIFS($X$5:$X$1000,$S$5:$S$1000,ROW(),$T$5:$T$1000,"Sub"),$X212)))</f>
        <v/>
      </c>
      <c r="AC212" s="63">
        <f>IF($T212="","",IF(AND(ISNUMBER($F212),$F212&lt;=IF($Q212=MesCiclo,InicioCiclo,$Q212+MOD(2-WEEKDAY($Q212),7))+20),1,IF(N($U212)&gt;0,AVERAGEIFS($Y$5:$Y$1000,$S$5:$S$1000,ROW(),$T$5:$T$1000,"Sub"),$Y212)))</f>
        <v/>
      </c>
      <c r="AD212" s="63">
        <f>IF($T212="","",IF(AND(ISNUMBER($F212),$F212&lt;=IF($Q212=MesCiclo,InicioCiclo,$Q212+MOD(2-WEEKDAY($Q212),7))+27),1,IF(N($U212)&gt;0,AVERAGEIFS($Z$5:$Z$1000,$S$5:$S$1000,ROW(),$T$5:$T$1000,"Sub"),$Z212)))</f>
        <v/>
      </c>
      <c r="AE212" s="63">
        <f>IF($T212&lt;&gt;"Macro","",IF(COUNTIFS($Q$5:$Q$1000,$Q212,$T$5:$T$1000,"Macro",$G$5:$G$1000,"&gt;0")=0,1/COUNTIFS($Q$5:$Q$1000,$Q212,$T$5:$T$1000,"Macro"),IF(AND(ISNUMBER($G212),N($G212)&gt;0),$G212,SUMIFS($G$5:$G$1000,$Q$5:$Q$1000,$Q212,$T$5:$T$1000,"Macro")/COUNTIFS($Q$5:$Q$1000,$Q212,$T$5:$T$1000,"Macro",$G$5:$G$1000,"&gt;0"))/(COUNTIFS($Q$5:$Q$1000,$Q212,$T$5:$T$1000,"Macro")*SUMIFS($G$5:$G$1000,$Q$5:$Q$1000,$Q212,$T$5:$T$1000,"Macro")/COUNTIFS($Q$5:$Q$1000,$Q212,$T$5:$T$1000,"Macro",$G$5:$G$1000,"&gt;0"))))</f>
        <v/>
      </c>
    </row>
    <row r="213">
      <c r="A213" s="55">
        <f>IF(NOT((COUNTA($B213:$K213)+COUNTA($O213))&gt;0),"",IF($T213="Macro",COUNTIFS($T$5:$T213,"Macro",$Q$5:$Q213,$Q213),IF(N($S213)=0,"?",COUNTIFS(INDEX($T$5:$T$1000,1):INDEX($T$5:$T$1000,$S213-4),"Macro",INDEX($Q$5:$Q$1000,1):INDEX($Q$5:$Q$1000,$S213-4),INDEX($Q$5:$Q$1000,$S213-4))&amp;"."&amp;COUNTIFS($S$5:$S213,$S213,$T$5:$T213,"Sub"))))</f>
        <v/>
      </c>
      <c r="B213" s="56" t="n"/>
      <c r="C213" s="57" t="n"/>
      <c r="D213" s="58" t="n"/>
      <c r="E213" s="58" t="n"/>
      <c r="F213" s="58" t="n"/>
      <c r="G213" s="59" t="n"/>
      <c r="H213" s="59" t="n"/>
      <c r="I213" s="59" t="n"/>
      <c r="J213" s="59" t="n"/>
      <c r="K213" s="59" t="n"/>
      <c r="L213" s="60">
        <f>IF(NOT((COUNTA($B213:$K213)+COUNTA($O213))&gt;0),"",IF(ISNUMBER($F213),1,IF(N($U213)&gt;0,AVERAGEIFS($V$5:$V$1000,$S$5:$S$1000,ROW(),$T$5:$T$1000,"Sub"),$V213)))</f>
        <v/>
      </c>
      <c r="M213" s="55">
        <f>IF($L213="","",IF($L213&gt;=1,"Completado",IF($L213&gt;0,"En curso","Pendiente")))</f>
        <v/>
      </c>
      <c r="N213" s="55">
        <f>IF(NOT((COUNTA($B213:$K213)+COUNTA($O213))&gt;0),"",IF(ISNUMBER($F213),IF(AND(ISNUMBER($E213),$F213&gt;$E213),"Cumplida con "&amp;($F213-$E213)&amp;IF($F213-$E213=1," día"," días")&amp;" de retraso","Cumplida"),IF(N($L213)&gt;=1,"Cumplida",IF(NOT(ISNUMBER($E213)),"Sin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plazo")))))))</f>
        <v/>
      </c>
      <c r="O213" s="57" t="n"/>
      <c r="P213" s="61">
        <f>IF(NOT((COUNTA($B213:$K213)+COUNTA($O213))&gt;0),"",IF((IF($C213="","Falta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",""))="","✔ OK","⚠ "&amp;LEFT(IF($C213="","Falta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",""),LEN(IF($C213="","Falta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",""))-3)))</f>
        <v/>
      </c>
      <c r="Q213" s="62">
        <f>IF(NOT((COUNTA($B213:$K213)+COUNTA($O213))&gt;0),"",IF(AND($T213="Sub",N($S213)&gt;0),IF(ISNUMBER(INDEX($D$5:$D$1000,$S213-4)),DATE(YEAR(INDEX($D$5:$D$1000,$S213-4)),MONTH(INDEX($D$5:$D$1000,$S213-4)),1),IF(ISNUMBER(INDEX($E$5:$E$1000,$S213-4)),DATE(YEAR(INDEX($E$5:$E$1000,$S213-4)),MONTH(INDEX($E$5:$E$1000,$S213-4)),1),MesCiclo)),IF(ISNUMBER($D213),DATE(YEAR($D213),MONTH($D213),1),IF(ISNUMBER($E213),DATE(YEAR($E213),MONTH($E213),1),MesCiclo))))</f>
        <v/>
      </c>
      <c r="R213" s="63">
        <f>IF(OR($Q213="",$Q213&lt;&gt;MesCiclo),"",COUNTIF($Q$5:$Q213,MesCiclo))</f>
        <v/>
      </c>
      <c r="S213" s="63">
        <f>IF($T213="","",IF($T213="Macro",ROW(),IFERROR(LOOKUP(2,1/($T$5:$T213="Macro"),ROW($T$5:$T213)),0)))</f>
        <v/>
      </c>
      <c r="T213" s="63">
        <f>IF(NOT((COUNTA($B213:$K213)+COUNTA($O213))&gt;0),"",IF($B213="Subactividad","Sub","Macro"))</f>
        <v/>
      </c>
      <c r="U213" s="63">
        <f>IF($T213="Macro",COUNTIFS($S$5:$S$1000,ROW(),$T$5:$T$1000,"Sub"),"")</f>
        <v/>
      </c>
      <c r="V213" s="63">
        <f>IF($T213="","",IF(ISNUMBER($F213),1,IFERROR(LOOKUP(2,1/($H213:$K213&lt;&gt;""),$H213:$K213),0)))</f>
        <v/>
      </c>
      <c r="W213" s="63">
        <f>IF($T213="","",IF(AND(ISNUMBER($F213),$F213&lt;=IF($Q213=MesCiclo,InicioCiclo,$Q213+MOD(2-WEEKDAY($Q213),7))+6),1,IF(ISNUMBER($H213),$H213,0)))</f>
        <v/>
      </c>
      <c r="X213" s="63">
        <f>IF($T213="","",IF(AND(ISNUMBER($F213),$F213&lt;=IF($Q213=MesCiclo,InicioCiclo,$Q213+MOD(2-WEEKDAY($Q213),7))+13),1,IF(ISNUMBER($I213),$I213,$W213)))</f>
        <v/>
      </c>
      <c r="Y213" s="63">
        <f>IF($T213="","",IF(AND(ISNUMBER($F213),$F213&lt;=IF($Q213=MesCiclo,InicioCiclo,$Q213+MOD(2-WEEKDAY($Q213),7))+20),1,IF(ISNUMBER($J213),$J213,$X213)))</f>
        <v/>
      </c>
      <c r="Z213" s="63">
        <f>IF($T213="","",IF(AND(ISNUMBER($F213),$F213&lt;=IF($Q213=MesCiclo,InicioCiclo,$Q213+MOD(2-WEEKDAY($Q213),7))+27),1,IF(ISNUMBER($K213),$K213,$Y213)))</f>
        <v/>
      </c>
      <c r="AA213" s="63">
        <f>IF($T213="","",IF(AND(ISNUMBER($F213),$F213&lt;=IF($Q213=MesCiclo,InicioCiclo,$Q213+MOD(2-WEEKDAY($Q213),7))+6),1,IF(N($U213)&gt;0,AVERAGEIFS($W$5:$W$1000,$S$5:$S$1000,ROW(),$T$5:$T$1000,"Sub"),$W213)))</f>
        <v/>
      </c>
      <c r="AB213" s="63">
        <f>IF($T213="","",IF(AND(ISNUMBER($F213),$F213&lt;=IF($Q213=MesCiclo,InicioCiclo,$Q213+MOD(2-WEEKDAY($Q213),7))+13),1,IF(N($U213)&gt;0,AVERAGEIFS($X$5:$X$1000,$S$5:$S$1000,ROW(),$T$5:$T$1000,"Sub"),$X213)))</f>
        <v/>
      </c>
      <c r="AC213" s="63">
        <f>IF($T213="","",IF(AND(ISNUMBER($F213),$F213&lt;=IF($Q213=MesCiclo,InicioCiclo,$Q213+MOD(2-WEEKDAY($Q213),7))+20),1,IF(N($U213)&gt;0,AVERAGEIFS($Y$5:$Y$1000,$S$5:$S$1000,ROW(),$T$5:$T$1000,"Sub"),$Y213)))</f>
        <v/>
      </c>
      <c r="AD213" s="63">
        <f>IF($T213="","",IF(AND(ISNUMBER($F213),$F213&lt;=IF($Q213=MesCiclo,InicioCiclo,$Q213+MOD(2-WEEKDAY($Q213),7))+27),1,IF(N($U213)&gt;0,AVERAGEIFS($Z$5:$Z$1000,$S$5:$S$1000,ROW(),$T$5:$T$1000,"Sub"),$Z213)))</f>
        <v/>
      </c>
      <c r="AE213" s="63">
        <f>IF($T213&lt;&gt;"Macro","",IF(COUNTIFS($Q$5:$Q$1000,$Q213,$T$5:$T$1000,"Macro",$G$5:$G$1000,"&gt;0")=0,1/COUNTIFS($Q$5:$Q$1000,$Q213,$T$5:$T$1000,"Macro"),IF(AND(ISNUMBER($G213),N($G213)&gt;0),$G213,SUMIFS($G$5:$G$1000,$Q$5:$Q$1000,$Q213,$T$5:$T$1000,"Macro")/COUNTIFS($Q$5:$Q$1000,$Q213,$T$5:$T$1000,"Macro",$G$5:$G$1000,"&gt;0"))/(COUNTIFS($Q$5:$Q$1000,$Q213,$T$5:$T$1000,"Macro")*SUMIFS($G$5:$G$1000,$Q$5:$Q$1000,$Q213,$T$5:$T$1000,"Macro")/COUNTIFS($Q$5:$Q$1000,$Q213,$T$5:$T$1000,"Macro",$G$5:$G$1000,"&gt;0"))))</f>
        <v/>
      </c>
    </row>
    <row r="214">
      <c r="A214" s="55">
        <f>IF(NOT((COUNTA($B214:$K214)+COUNTA($O214))&gt;0),"",IF($T214="Macro",COUNTIFS($T$5:$T214,"Macro",$Q$5:$Q214,$Q214),IF(N($S214)=0,"?",COUNTIFS(INDEX($T$5:$T$1000,1):INDEX($T$5:$T$1000,$S214-4),"Macro",INDEX($Q$5:$Q$1000,1):INDEX($Q$5:$Q$1000,$S214-4),INDEX($Q$5:$Q$1000,$S214-4))&amp;"."&amp;COUNTIFS($S$5:$S214,$S214,$T$5:$T214,"Sub"))))</f>
        <v/>
      </c>
      <c r="B214" s="56" t="n"/>
      <c r="C214" s="57" t="n"/>
      <c r="D214" s="58" t="n"/>
      <c r="E214" s="58" t="n"/>
      <c r="F214" s="58" t="n"/>
      <c r="G214" s="59" t="n"/>
      <c r="H214" s="59" t="n"/>
      <c r="I214" s="59" t="n"/>
      <c r="J214" s="59" t="n"/>
      <c r="K214" s="59" t="n"/>
      <c r="L214" s="60">
        <f>IF(NOT((COUNTA($B214:$K214)+COUNTA($O214))&gt;0),"",IF(ISNUMBER($F214),1,IF(N($U214)&gt;0,AVERAGEIFS($V$5:$V$1000,$S$5:$S$1000,ROW(),$T$5:$T$1000,"Sub"),$V214)))</f>
        <v/>
      </c>
      <c r="M214" s="55">
        <f>IF($L214="","",IF($L214&gt;=1,"Completado",IF($L214&gt;0,"En curso","Pendiente")))</f>
        <v/>
      </c>
      <c r="N214" s="55">
        <f>IF(NOT((COUNTA($B214:$K214)+COUNTA($O214))&gt;0),"",IF(ISNUMBER($F214),IF(AND(ISNUMBER($E214),$F214&gt;$E214),"Cumplida con "&amp;($F214-$E214)&amp;IF($F214-$E214=1," día"," días")&amp;" de retraso","Cumplida"),IF(N($L214)&gt;=1,"Cumplida",IF(NOT(ISNUMBER($E214)),"Sin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plazo")))))))</f>
        <v/>
      </c>
      <c r="O214" s="57" t="n"/>
      <c r="P214" s="61">
        <f>IF(NOT((COUNTA($B214:$K214)+COUNTA($O214))&gt;0),"",IF((IF($C214="","Falta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",""))="","✔ OK","⚠ "&amp;LEFT(IF($C214="","Falta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",""),LEN(IF($C214="","Falta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",""))-3)))</f>
        <v/>
      </c>
      <c r="Q214" s="62">
        <f>IF(NOT((COUNTA($B214:$K214)+COUNTA($O214))&gt;0),"",IF(AND($T214="Sub",N($S214)&gt;0),IF(ISNUMBER(INDEX($D$5:$D$1000,$S214-4)),DATE(YEAR(INDEX($D$5:$D$1000,$S214-4)),MONTH(INDEX($D$5:$D$1000,$S214-4)),1),IF(ISNUMBER(INDEX($E$5:$E$1000,$S214-4)),DATE(YEAR(INDEX($E$5:$E$1000,$S214-4)),MONTH(INDEX($E$5:$E$1000,$S214-4)),1),MesCiclo)),IF(ISNUMBER($D214),DATE(YEAR($D214),MONTH($D214),1),IF(ISNUMBER($E214),DATE(YEAR($E214),MONTH($E214),1),MesCiclo))))</f>
        <v/>
      </c>
      <c r="R214" s="63">
        <f>IF(OR($Q214="",$Q214&lt;&gt;MesCiclo),"",COUNTIF($Q$5:$Q214,MesCiclo))</f>
        <v/>
      </c>
      <c r="S214" s="63">
        <f>IF($T214="","",IF($T214="Macro",ROW(),IFERROR(LOOKUP(2,1/($T$5:$T214="Macro"),ROW($T$5:$T214)),0)))</f>
        <v/>
      </c>
      <c r="T214" s="63">
        <f>IF(NOT((COUNTA($B214:$K214)+COUNTA($O214))&gt;0),"",IF($B214="Subactividad","Sub","Macro"))</f>
        <v/>
      </c>
      <c r="U214" s="63">
        <f>IF($T214="Macro",COUNTIFS($S$5:$S$1000,ROW(),$T$5:$T$1000,"Sub"),"")</f>
        <v/>
      </c>
      <c r="V214" s="63">
        <f>IF($T214="","",IF(ISNUMBER($F214),1,IFERROR(LOOKUP(2,1/($H214:$K214&lt;&gt;""),$H214:$K214),0)))</f>
        <v/>
      </c>
      <c r="W214" s="63">
        <f>IF($T214="","",IF(AND(ISNUMBER($F214),$F214&lt;=IF($Q214=MesCiclo,InicioCiclo,$Q214+MOD(2-WEEKDAY($Q214),7))+6),1,IF(ISNUMBER($H214),$H214,0)))</f>
        <v/>
      </c>
      <c r="X214" s="63">
        <f>IF($T214="","",IF(AND(ISNUMBER($F214),$F214&lt;=IF($Q214=MesCiclo,InicioCiclo,$Q214+MOD(2-WEEKDAY($Q214),7))+13),1,IF(ISNUMBER($I214),$I214,$W214)))</f>
        <v/>
      </c>
      <c r="Y214" s="63">
        <f>IF($T214="","",IF(AND(ISNUMBER($F214),$F214&lt;=IF($Q214=MesCiclo,InicioCiclo,$Q214+MOD(2-WEEKDAY($Q214),7))+20),1,IF(ISNUMBER($J214),$J214,$X214)))</f>
        <v/>
      </c>
      <c r="Z214" s="63">
        <f>IF($T214="","",IF(AND(ISNUMBER($F214),$F214&lt;=IF($Q214=MesCiclo,InicioCiclo,$Q214+MOD(2-WEEKDAY($Q214),7))+27),1,IF(ISNUMBER($K214),$K214,$Y214)))</f>
        <v/>
      </c>
      <c r="AA214" s="63">
        <f>IF($T214="","",IF(AND(ISNUMBER($F214),$F214&lt;=IF($Q214=MesCiclo,InicioCiclo,$Q214+MOD(2-WEEKDAY($Q214),7))+6),1,IF(N($U214)&gt;0,AVERAGEIFS($W$5:$W$1000,$S$5:$S$1000,ROW(),$T$5:$T$1000,"Sub"),$W214)))</f>
        <v/>
      </c>
      <c r="AB214" s="63">
        <f>IF($T214="","",IF(AND(ISNUMBER($F214),$F214&lt;=IF($Q214=MesCiclo,InicioCiclo,$Q214+MOD(2-WEEKDAY($Q214),7))+13),1,IF(N($U214)&gt;0,AVERAGEIFS($X$5:$X$1000,$S$5:$S$1000,ROW(),$T$5:$T$1000,"Sub"),$X214)))</f>
        <v/>
      </c>
      <c r="AC214" s="63">
        <f>IF($T214="","",IF(AND(ISNUMBER($F214),$F214&lt;=IF($Q214=MesCiclo,InicioCiclo,$Q214+MOD(2-WEEKDAY($Q214),7))+20),1,IF(N($U214)&gt;0,AVERAGEIFS($Y$5:$Y$1000,$S$5:$S$1000,ROW(),$T$5:$T$1000,"Sub"),$Y214)))</f>
        <v/>
      </c>
      <c r="AD214" s="63">
        <f>IF($T214="","",IF(AND(ISNUMBER($F214),$F214&lt;=IF($Q214=MesCiclo,InicioCiclo,$Q214+MOD(2-WEEKDAY($Q214),7))+27),1,IF(N($U214)&gt;0,AVERAGEIFS($Z$5:$Z$1000,$S$5:$S$1000,ROW(),$T$5:$T$1000,"Sub"),$Z214)))</f>
        <v/>
      </c>
      <c r="AE214" s="63">
        <f>IF($T214&lt;&gt;"Macro","",IF(COUNTIFS($Q$5:$Q$1000,$Q214,$T$5:$T$1000,"Macro",$G$5:$G$1000,"&gt;0")=0,1/COUNTIFS($Q$5:$Q$1000,$Q214,$T$5:$T$1000,"Macro"),IF(AND(ISNUMBER($G214),N($G214)&gt;0),$G214,SUMIFS($G$5:$G$1000,$Q$5:$Q$1000,$Q214,$T$5:$T$1000,"Macro")/COUNTIFS($Q$5:$Q$1000,$Q214,$T$5:$T$1000,"Macro",$G$5:$G$1000,"&gt;0"))/(COUNTIFS($Q$5:$Q$1000,$Q214,$T$5:$T$1000,"Macro")*SUMIFS($G$5:$G$1000,$Q$5:$Q$1000,$Q214,$T$5:$T$1000,"Macro")/COUNTIFS($Q$5:$Q$1000,$Q214,$T$5:$T$1000,"Macro",$G$5:$G$1000,"&gt;0"))))</f>
        <v/>
      </c>
    </row>
    <row r="215">
      <c r="A215" s="55">
        <f>IF(NOT((COUNTA($B215:$K215)+COUNTA($O215))&gt;0),"",IF($T215="Macro",COUNTIFS($T$5:$T215,"Macro",$Q$5:$Q215,$Q215),IF(N($S215)=0,"?",COUNTIFS(INDEX($T$5:$T$1000,1):INDEX($T$5:$T$1000,$S215-4),"Macro",INDEX($Q$5:$Q$1000,1):INDEX($Q$5:$Q$1000,$S215-4),INDEX($Q$5:$Q$1000,$S215-4))&amp;"."&amp;COUNTIFS($S$5:$S215,$S215,$T$5:$T215,"Sub"))))</f>
        <v/>
      </c>
      <c r="B215" s="56" t="n"/>
      <c r="C215" s="57" t="n"/>
      <c r="D215" s="58" t="n"/>
      <c r="E215" s="58" t="n"/>
      <c r="F215" s="58" t="n"/>
      <c r="G215" s="59" t="n"/>
      <c r="H215" s="59" t="n"/>
      <c r="I215" s="59" t="n"/>
      <c r="J215" s="59" t="n"/>
      <c r="K215" s="59" t="n"/>
      <c r="L215" s="60">
        <f>IF(NOT((COUNTA($B215:$K215)+COUNTA($O215))&gt;0),"",IF(ISNUMBER($F215),1,IF(N($U215)&gt;0,AVERAGEIFS($V$5:$V$1000,$S$5:$S$1000,ROW(),$T$5:$T$1000,"Sub"),$V215)))</f>
        <v/>
      </c>
      <c r="M215" s="55">
        <f>IF($L215="","",IF($L215&gt;=1,"Completado",IF($L215&gt;0,"En curso","Pendiente")))</f>
        <v/>
      </c>
      <c r="N215" s="55">
        <f>IF(NOT((COUNTA($B215:$K215)+COUNTA($O215))&gt;0),"",IF(ISNUMBER($F215),IF(AND(ISNUMBER($E215),$F215&gt;$E215),"Cumplida con "&amp;($F215-$E215)&amp;IF($F215-$E215=1," día"," días")&amp;" de retraso","Cumplida"),IF(N($L215)&gt;=1,"Cumplida",IF(NOT(ISNUMBER($E215)),"Sin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plazo")))))))</f>
        <v/>
      </c>
      <c r="O215" s="57" t="n"/>
      <c r="P215" s="61">
        <f>IF(NOT((COUNTA($B215:$K215)+COUNTA($O215))&gt;0),"",IF((IF($C215="","Falta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",""))="","✔ OK","⚠ "&amp;LEFT(IF($C215="","Falta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",""),LEN(IF($C215="","Falta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",""))-3)))</f>
        <v/>
      </c>
      <c r="Q215" s="62">
        <f>IF(NOT((COUNTA($B215:$K215)+COUNTA($O215))&gt;0),"",IF(AND($T215="Sub",N($S215)&gt;0),IF(ISNUMBER(INDEX($D$5:$D$1000,$S215-4)),DATE(YEAR(INDEX($D$5:$D$1000,$S215-4)),MONTH(INDEX($D$5:$D$1000,$S215-4)),1),IF(ISNUMBER(INDEX($E$5:$E$1000,$S215-4)),DATE(YEAR(INDEX($E$5:$E$1000,$S215-4)),MONTH(INDEX($E$5:$E$1000,$S215-4)),1),MesCiclo)),IF(ISNUMBER($D215),DATE(YEAR($D215),MONTH($D215),1),IF(ISNUMBER($E215),DATE(YEAR($E215),MONTH($E215),1),MesCiclo))))</f>
        <v/>
      </c>
      <c r="R215" s="63">
        <f>IF(OR($Q215="",$Q215&lt;&gt;MesCiclo),"",COUNTIF($Q$5:$Q215,MesCiclo))</f>
        <v/>
      </c>
      <c r="S215" s="63">
        <f>IF($T215="","",IF($T215="Macro",ROW(),IFERROR(LOOKUP(2,1/($T$5:$T215="Macro"),ROW($T$5:$T215)),0)))</f>
        <v/>
      </c>
      <c r="T215" s="63">
        <f>IF(NOT((COUNTA($B215:$K215)+COUNTA($O215))&gt;0),"",IF($B215="Subactividad","Sub","Macro"))</f>
        <v/>
      </c>
      <c r="U215" s="63">
        <f>IF($T215="Macro",COUNTIFS($S$5:$S$1000,ROW(),$T$5:$T$1000,"Sub"),"")</f>
        <v/>
      </c>
      <c r="V215" s="63">
        <f>IF($T215="","",IF(ISNUMBER($F215),1,IFERROR(LOOKUP(2,1/($H215:$K215&lt;&gt;""),$H215:$K215),0)))</f>
        <v/>
      </c>
      <c r="W215" s="63">
        <f>IF($T215="","",IF(AND(ISNUMBER($F215),$F215&lt;=IF($Q215=MesCiclo,InicioCiclo,$Q215+MOD(2-WEEKDAY($Q215),7))+6),1,IF(ISNUMBER($H215),$H215,0)))</f>
        <v/>
      </c>
      <c r="X215" s="63">
        <f>IF($T215="","",IF(AND(ISNUMBER($F215),$F215&lt;=IF($Q215=MesCiclo,InicioCiclo,$Q215+MOD(2-WEEKDAY($Q215),7))+13),1,IF(ISNUMBER($I215),$I215,$W215)))</f>
        <v/>
      </c>
      <c r="Y215" s="63">
        <f>IF($T215="","",IF(AND(ISNUMBER($F215),$F215&lt;=IF($Q215=MesCiclo,InicioCiclo,$Q215+MOD(2-WEEKDAY($Q215),7))+20),1,IF(ISNUMBER($J215),$J215,$X215)))</f>
        <v/>
      </c>
      <c r="Z215" s="63">
        <f>IF($T215="","",IF(AND(ISNUMBER($F215),$F215&lt;=IF($Q215=MesCiclo,InicioCiclo,$Q215+MOD(2-WEEKDAY($Q215),7))+27),1,IF(ISNUMBER($K215),$K215,$Y215)))</f>
        <v/>
      </c>
      <c r="AA215" s="63">
        <f>IF($T215="","",IF(AND(ISNUMBER($F215),$F215&lt;=IF($Q215=MesCiclo,InicioCiclo,$Q215+MOD(2-WEEKDAY($Q215),7))+6),1,IF(N($U215)&gt;0,AVERAGEIFS($W$5:$W$1000,$S$5:$S$1000,ROW(),$T$5:$T$1000,"Sub"),$W215)))</f>
        <v/>
      </c>
      <c r="AB215" s="63">
        <f>IF($T215="","",IF(AND(ISNUMBER($F215),$F215&lt;=IF($Q215=MesCiclo,InicioCiclo,$Q215+MOD(2-WEEKDAY($Q215),7))+13),1,IF(N($U215)&gt;0,AVERAGEIFS($X$5:$X$1000,$S$5:$S$1000,ROW(),$T$5:$T$1000,"Sub"),$X215)))</f>
        <v/>
      </c>
      <c r="AC215" s="63">
        <f>IF($T215="","",IF(AND(ISNUMBER($F215),$F215&lt;=IF($Q215=MesCiclo,InicioCiclo,$Q215+MOD(2-WEEKDAY($Q215),7))+20),1,IF(N($U215)&gt;0,AVERAGEIFS($Y$5:$Y$1000,$S$5:$S$1000,ROW(),$T$5:$T$1000,"Sub"),$Y215)))</f>
        <v/>
      </c>
      <c r="AD215" s="63">
        <f>IF($T215="","",IF(AND(ISNUMBER($F215),$F215&lt;=IF($Q215=MesCiclo,InicioCiclo,$Q215+MOD(2-WEEKDAY($Q215),7))+27),1,IF(N($U215)&gt;0,AVERAGEIFS($Z$5:$Z$1000,$S$5:$S$1000,ROW(),$T$5:$T$1000,"Sub"),$Z215)))</f>
        <v/>
      </c>
      <c r="AE215" s="63">
        <f>IF($T215&lt;&gt;"Macro","",IF(COUNTIFS($Q$5:$Q$1000,$Q215,$T$5:$T$1000,"Macro",$G$5:$G$1000,"&gt;0")=0,1/COUNTIFS($Q$5:$Q$1000,$Q215,$T$5:$T$1000,"Macro"),IF(AND(ISNUMBER($G215),N($G215)&gt;0),$G215,SUMIFS($G$5:$G$1000,$Q$5:$Q$1000,$Q215,$T$5:$T$1000,"Macro")/COUNTIFS($Q$5:$Q$1000,$Q215,$T$5:$T$1000,"Macro",$G$5:$G$1000,"&gt;0"))/(COUNTIFS($Q$5:$Q$1000,$Q215,$T$5:$T$1000,"Macro")*SUMIFS($G$5:$G$1000,$Q$5:$Q$1000,$Q215,$T$5:$T$1000,"Macro")/COUNTIFS($Q$5:$Q$1000,$Q215,$T$5:$T$1000,"Macro",$G$5:$G$1000,"&gt;0"))))</f>
        <v/>
      </c>
    </row>
    <row r="216">
      <c r="A216" s="55">
        <f>IF(NOT((COUNTA($B216:$K216)+COUNTA($O216))&gt;0),"",IF($T216="Macro",COUNTIFS($T$5:$T216,"Macro",$Q$5:$Q216,$Q216),IF(N($S216)=0,"?",COUNTIFS(INDEX($T$5:$T$1000,1):INDEX($T$5:$T$1000,$S216-4),"Macro",INDEX($Q$5:$Q$1000,1):INDEX($Q$5:$Q$1000,$S216-4),INDEX($Q$5:$Q$1000,$S216-4))&amp;"."&amp;COUNTIFS($S$5:$S216,$S216,$T$5:$T216,"Sub"))))</f>
        <v/>
      </c>
      <c r="B216" s="56" t="n"/>
      <c r="C216" s="57" t="n"/>
      <c r="D216" s="58" t="n"/>
      <c r="E216" s="58" t="n"/>
      <c r="F216" s="58" t="n"/>
      <c r="G216" s="59" t="n"/>
      <c r="H216" s="59" t="n"/>
      <c r="I216" s="59" t="n"/>
      <c r="J216" s="59" t="n"/>
      <c r="K216" s="59" t="n"/>
      <c r="L216" s="60">
        <f>IF(NOT((COUNTA($B216:$K216)+COUNTA($O216))&gt;0),"",IF(ISNUMBER($F216),1,IF(N($U216)&gt;0,AVERAGEIFS($V$5:$V$1000,$S$5:$S$1000,ROW(),$T$5:$T$1000,"Sub"),$V216)))</f>
        <v/>
      </c>
      <c r="M216" s="55">
        <f>IF($L216="","",IF($L216&gt;=1,"Completado",IF($L216&gt;0,"En curso","Pendiente")))</f>
        <v/>
      </c>
      <c r="N216" s="55">
        <f>IF(NOT((COUNTA($B216:$K216)+COUNTA($O216))&gt;0),"",IF(ISNUMBER($F216),IF(AND(ISNUMBER($E216),$F216&gt;$E216),"Cumplida con "&amp;($F216-$E216)&amp;IF($F216-$E216=1," día"," días")&amp;" de retraso","Cumplida"),IF(N($L216)&gt;=1,"Cumplida",IF(NOT(ISNUMBER($E216)),"Sin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plazo")))))))</f>
        <v/>
      </c>
      <c r="O216" s="57" t="n"/>
      <c r="P216" s="61">
        <f>IF(NOT((COUNTA($B216:$K216)+COUNTA($O216))&gt;0),"",IF((IF($C216="","Falta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",""))="","✔ OK","⚠ "&amp;LEFT(IF($C216="","Falta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",""),LEN(IF($C216="","Falta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",""))-3)))</f>
        <v/>
      </c>
      <c r="Q216" s="62">
        <f>IF(NOT((COUNTA($B216:$K216)+COUNTA($O216))&gt;0),"",IF(AND($T216="Sub",N($S216)&gt;0),IF(ISNUMBER(INDEX($D$5:$D$1000,$S216-4)),DATE(YEAR(INDEX($D$5:$D$1000,$S216-4)),MONTH(INDEX($D$5:$D$1000,$S216-4)),1),IF(ISNUMBER(INDEX($E$5:$E$1000,$S216-4)),DATE(YEAR(INDEX($E$5:$E$1000,$S216-4)),MONTH(INDEX($E$5:$E$1000,$S216-4)),1),MesCiclo)),IF(ISNUMBER($D216),DATE(YEAR($D216),MONTH($D216),1),IF(ISNUMBER($E216),DATE(YEAR($E216),MONTH($E216),1),MesCiclo))))</f>
        <v/>
      </c>
      <c r="R216" s="63">
        <f>IF(OR($Q216="",$Q216&lt;&gt;MesCiclo),"",COUNTIF($Q$5:$Q216,MesCiclo))</f>
        <v/>
      </c>
      <c r="S216" s="63">
        <f>IF($T216="","",IF($T216="Macro",ROW(),IFERROR(LOOKUP(2,1/($T$5:$T216="Macro"),ROW($T$5:$T216)),0)))</f>
        <v/>
      </c>
      <c r="T216" s="63">
        <f>IF(NOT((COUNTA($B216:$K216)+COUNTA($O216))&gt;0),"",IF($B216="Subactividad","Sub","Macro"))</f>
        <v/>
      </c>
      <c r="U216" s="63">
        <f>IF($T216="Macro",COUNTIFS($S$5:$S$1000,ROW(),$T$5:$T$1000,"Sub"),"")</f>
        <v/>
      </c>
      <c r="V216" s="63">
        <f>IF($T216="","",IF(ISNUMBER($F216),1,IFERROR(LOOKUP(2,1/($H216:$K216&lt;&gt;""),$H216:$K216),0)))</f>
        <v/>
      </c>
      <c r="W216" s="63">
        <f>IF($T216="","",IF(AND(ISNUMBER($F216),$F216&lt;=IF($Q216=MesCiclo,InicioCiclo,$Q216+MOD(2-WEEKDAY($Q216),7))+6),1,IF(ISNUMBER($H216),$H216,0)))</f>
        <v/>
      </c>
      <c r="X216" s="63">
        <f>IF($T216="","",IF(AND(ISNUMBER($F216),$F216&lt;=IF($Q216=MesCiclo,InicioCiclo,$Q216+MOD(2-WEEKDAY($Q216),7))+13),1,IF(ISNUMBER($I216),$I216,$W216)))</f>
        <v/>
      </c>
      <c r="Y216" s="63">
        <f>IF($T216="","",IF(AND(ISNUMBER($F216),$F216&lt;=IF($Q216=MesCiclo,InicioCiclo,$Q216+MOD(2-WEEKDAY($Q216),7))+20),1,IF(ISNUMBER($J216),$J216,$X216)))</f>
        <v/>
      </c>
      <c r="Z216" s="63">
        <f>IF($T216="","",IF(AND(ISNUMBER($F216),$F216&lt;=IF($Q216=MesCiclo,InicioCiclo,$Q216+MOD(2-WEEKDAY($Q216),7))+27),1,IF(ISNUMBER($K216),$K216,$Y216)))</f>
        <v/>
      </c>
      <c r="AA216" s="63">
        <f>IF($T216="","",IF(AND(ISNUMBER($F216),$F216&lt;=IF($Q216=MesCiclo,InicioCiclo,$Q216+MOD(2-WEEKDAY($Q216),7))+6),1,IF(N($U216)&gt;0,AVERAGEIFS($W$5:$W$1000,$S$5:$S$1000,ROW(),$T$5:$T$1000,"Sub"),$W216)))</f>
        <v/>
      </c>
      <c r="AB216" s="63">
        <f>IF($T216="","",IF(AND(ISNUMBER($F216),$F216&lt;=IF($Q216=MesCiclo,InicioCiclo,$Q216+MOD(2-WEEKDAY($Q216),7))+13),1,IF(N($U216)&gt;0,AVERAGEIFS($X$5:$X$1000,$S$5:$S$1000,ROW(),$T$5:$T$1000,"Sub"),$X216)))</f>
        <v/>
      </c>
      <c r="AC216" s="63">
        <f>IF($T216="","",IF(AND(ISNUMBER($F216),$F216&lt;=IF($Q216=MesCiclo,InicioCiclo,$Q216+MOD(2-WEEKDAY($Q216),7))+20),1,IF(N($U216)&gt;0,AVERAGEIFS($Y$5:$Y$1000,$S$5:$S$1000,ROW(),$T$5:$T$1000,"Sub"),$Y216)))</f>
        <v/>
      </c>
      <c r="AD216" s="63">
        <f>IF($T216="","",IF(AND(ISNUMBER($F216),$F216&lt;=IF($Q216=MesCiclo,InicioCiclo,$Q216+MOD(2-WEEKDAY($Q216),7))+27),1,IF(N($U216)&gt;0,AVERAGEIFS($Z$5:$Z$1000,$S$5:$S$1000,ROW(),$T$5:$T$1000,"Sub"),$Z216)))</f>
        <v/>
      </c>
      <c r="AE216" s="63">
        <f>IF($T216&lt;&gt;"Macro","",IF(COUNTIFS($Q$5:$Q$1000,$Q216,$T$5:$T$1000,"Macro",$G$5:$G$1000,"&gt;0")=0,1/COUNTIFS($Q$5:$Q$1000,$Q216,$T$5:$T$1000,"Macro"),IF(AND(ISNUMBER($G216),N($G216)&gt;0),$G216,SUMIFS($G$5:$G$1000,$Q$5:$Q$1000,$Q216,$T$5:$T$1000,"Macro")/COUNTIFS($Q$5:$Q$1000,$Q216,$T$5:$T$1000,"Macro",$G$5:$G$1000,"&gt;0"))/(COUNTIFS($Q$5:$Q$1000,$Q216,$T$5:$T$1000,"Macro")*SUMIFS($G$5:$G$1000,$Q$5:$Q$1000,$Q216,$T$5:$T$1000,"Macro")/COUNTIFS($Q$5:$Q$1000,$Q216,$T$5:$T$1000,"Macro",$G$5:$G$1000,"&gt;0"))))</f>
        <v/>
      </c>
    </row>
    <row r="217">
      <c r="A217" s="55">
        <f>IF(NOT((COUNTA($B217:$K217)+COUNTA($O217))&gt;0),"",IF($T217="Macro",COUNTIFS($T$5:$T217,"Macro",$Q$5:$Q217,$Q217),IF(N($S217)=0,"?",COUNTIFS(INDEX($T$5:$T$1000,1):INDEX($T$5:$T$1000,$S217-4),"Macro",INDEX($Q$5:$Q$1000,1):INDEX($Q$5:$Q$1000,$S217-4),INDEX($Q$5:$Q$1000,$S217-4))&amp;"."&amp;COUNTIFS($S$5:$S217,$S217,$T$5:$T217,"Sub"))))</f>
        <v/>
      </c>
      <c r="B217" s="56" t="n"/>
      <c r="C217" s="57" t="n"/>
      <c r="D217" s="58" t="n"/>
      <c r="E217" s="58" t="n"/>
      <c r="F217" s="58" t="n"/>
      <c r="G217" s="59" t="n"/>
      <c r="H217" s="59" t="n"/>
      <c r="I217" s="59" t="n"/>
      <c r="J217" s="59" t="n"/>
      <c r="K217" s="59" t="n"/>
      <c r="L217" s="60">
        <f>IF(NOT((COUNTA($B217:$K217)+COUNTA($O217))&gt;0),"",IF(ISNUMBER($F217),1,IF(N($U217)&gt;0,AVERAGEIFS($V$5:$V$1000,$S$5:$S$1000,ROW(),$T$5:$T$1000,"Sub"),$V217)))</f>
        <v/>
      </c>
      <c r="M217" s="55">
        <f>IF($L217="","",IF($L217&gt;=1,"Completado",IF($L217&gt;0,"En curso","Pendiente")))</f>
        <v/>
      </c>
      <c r="N217" s="55">
        <f>IF(NOT((COUNTA($B217:$K217)+COUNTA($O217))&gt;0),"",IF(ISNUMBER($F217),IF(AND(ISNUMBER($E217),$F217&gt;$E217),"Cumplida con "&amp;($F217-$E217)&amp;IF($F217-$E217=1," día"," días")&amp;" de retraso","Cumplida"),IF(N($L217)&gt;=1,"Cumplida",IF(NOT(ISNUMBER($E217)),"Sin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plazo")))))))</f>
        <v/>
      </c>
      <c r="O217" s="57" t="n"/>
      <c r="P217" s="61">
        <f>IF(NOT((COUNTA($B217:$K217)+COUNTA($O217))&gt;0),"",IF((IF($C217="","Falta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",""))="","✔ OK","⚠ "&amp;LEFT(IF($C217="","Falta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",""),LEN(IF($C217="","Falta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",""))-3)))</f>
        <v/>
      </c>
      <c r="Q217" s="62">
        <f>IF(NOT((COUNTA($B217:$K217)+COUNTA($O217))&gt;0),"",IF(AND($T217="Sub",N($S217)&gt;0),IF(ISNUMBER(INDEX($D$5:$D$1000,$S217-4)),DATE(YEAR(INDEX($D$5:$D$1000,$S217-4)),MONTH(INDEX($D$5:$D$1000,$S217-4)),1),IF(ISNUMBER(INDEX($E$5:$E$1000,$S217-4)),DATE(YEAR(INDEX($E$5:$E$1000,$S217-4)),MONTH(INDEX($E$5:$E$1000,$S217-4)),1),MesCiclo)),IF(ISNUMBER($D217),DATE(YEAR($D217),MONTH($D217),1),IF(ISNUMBER($E217),DATE(YEAR($E217),MONTH($E217),1),MesCiclo))))</f>
        <v/>
      </c>
      <c r="R217" s="63">
        <f>IF(OR($Q217="",$Q217&lt;&gt;MesCiclo),"",COUNTIF($Q$5:$Q217,MesCiclo))</f>
        <v/>
      </c>
      <c r="S217" s="63">
        <f>IF($T217="","",IF($T217="Macro",ROW(),IFERROR(LOOKUP(2,1/($T$5:$T217="Macro"),ROW($T$5:$T217)),0)))</f>
        <v/>
      </c>
      <c r="T217" s="63">
        <f>IF(NOT((COUNTA($B217:$K217)+COUNTA($O217))&gt;0),"",IF($B217="Subactividad","Sub","Macro"))</f>
        <v/>
      </c>
      <c r="U217" s="63">
        <f>IF($T217="Macro",COUNTIFS($S$5:$S$1000,ROW(),$T$5:$T$1000,"Sub"),"")</f>
        <v/>
      </c>
      <c r="V217" s="63">
        <f>IF($T217="","",IF(ISNUMBER($F217),1,IFERROR(LOOKUP(2,1/($H217:$K217&lt;&gt;""),$H217:$K217),0)))</f>
        <v/>
      </c>
      <c r="W217" s="63">
        <f>IF($T217="","",IF(AND(ISNUMBER($F217),$F217&lt;=IF($Q217=MesCiclo,InicioCiclo,$Q217+MOD(2-WEEKDAY($Q217),7))+6),1,IF(ISNUMBER($H217),$H217,0)))</f>
        <v/>
      </c>
      <c r="X217" s="63">
        <f>IF($T217="","",IF(AND(ISNUMBER($F217),$F217&lt;=IF($Q217=MesCiclo,InicioCiclo,$Q217+MOD(2-WEEKDAY($Q217),7))+13),1,IF(ISNUMBER($I217),$I217,$W217)))</f>
        <v/>
      </c>
      <c r="Y217" s="63">
        <f>IF($T217="","",IF(AND(ISNUMBER($F217),$F217&lt;=IF($Q217=MesCiclo,InicioCiclo,$Q217+MOD(2-WEEKDAY($Q217),7))+20),1,IF(ISNUMBER($J217),$J217,$X217)))</f>
        <v/>
      </c>
      <c r="Z217" s="63">
        <f>IF($T217="","",IF(AND(ISNUMBER($F217),$F217&lt;=IF($Q217=MesCiclo,InicioCiclo,$Q217+MOD(2-WEEKDAY($Q217),7))+27),1,IF(ISNUMBER($K217),$K217,$Y217)))</f>
        <v/>
      </c>
      <c r="AA217" s="63">
        <f>IF($T217="","",IF(AND(ISNUMBER($F217),$F217&lt;=IF($Q217=MesCiclo,InicioCiclo,$Q217+MOD(2-WEEKDAY($Q217),7))+6),1,IF(N($U217)&gt;0,AVERAGEIFS($W$5:$W$1000,$S$5:$S$1000,ROW(),$T$5:$T$1000,"Sub"),$W217)))</f>
        <v/>
      </c>
      <c r="AB217" s="63">
        <f>IF($T217="","",IF(AND(ISNUMBER($F217),$F217&lt;=IF($Q217=MesCiclo,InicioCiclo,$Q217+MOD(2-WEEKDAY($Q217),7))+13),1,IF(N($U217)&gt;0,AVERAGEIFS($X$5:$X$1000,$S$5:$S$1000,ROW(),$T$5:$T$1000,"Sub"),$X217)))</f>
        <v/>
      </c>
      <c r="AC217" s="63">
        <f>IF($T217="","",IF(AND(ISNUMBER($F217),$F217&lt;=IF($Q217=MesCiclo,InicioCiclo,$Q217+MOD(2-WEEKDAY($Q217),7))+20),1,IF(N($U217)&gt;0,AVERAGEIFS($Y$5:$Y$1000,$S$5:$S$1000,ROW(),$T$5:$T$1000,"Sub"),$Y217)))</f>
        <v/>
      </c>
      <c r="AD217" s="63">
        <f>IF($T217="","",IF(AND(ISNUMBER($F217),$F217&lt;=IF($Q217=MesCiclo,InicioCiclo,$Q217+MOD(2-WEEKDAY($Q217),7))+27),1,IF(N($U217)&gt;0,AVERAGEIFS($Z$5:$Z$1000,$S$5:$S$1000,ROW(),$T$5:$T$1000,"Sub"),$Z217)))</f>
        <v/>
      </c>
      <c r="AE217" s="63">
        <f>IF($T217&lt;&gt;"Macro","",IF(COUNTIFS($Q$5:$Q$1000,$Q217,$T$5:$T$1000,"Macro",$G$5:$G$1000,"&gt;0")=0,1/COUNTIFS($Q$5:$Q$1000,$Q217,$T$5:$T$1000,"Macro"),IF(AND(ISNUMBER($G217),N($G217)&gt;0),$G217,SUMIFS($G$5:$G$1000,$Q$5:$Q$1000,$Q217,$T$5:$T$1000,"Macro")/COUNTIFS($Q$5:$Q$1000,$Q217,$T$5:$T$1000,"Macro",$G$5:$G$1000,"&gt;0"))/(COUNTIFS($Q$5:$Q$1000,$Q217,$T$5:$T$1000,"Macro")*SUMIFS($G$5:$G$1000,$Q$5:$Q$1000,$Q217,$T$5:$T$1000,"Macro")/COUNTIFS($Q$5:$Q$1000,$Q217,$T$5:$T$1000,"Macro",$G$5:$G$1000,"&gt;0"))))</f>
        <v/>
      </c>
    </row>
    <row r="218">
      <c r="A218" s="55">
        <f>IF(NOT((COUNTA($B218:$K218)+COUNTA($O218))&gt;0),"",IF($T218="Macro",COUNTIFS($T$5:$T218,"Macro",$Q$5:$Q218,$Q218),IF(N($S218)=0,"?",COUNTIFS(INDEX($T$5:$T$1000,1):INDEX($T$5:$T$1000,$S218-4),"Macro",INDEX($Q$5:$Q$1000,1):INDEX($Q$5:$Q$1000,$S218-4),INDEX($Q$5:$Q$1000,$S218-4))&amp;"."&amp;COUNTIFS($S$5:$S218,$S218,$T$5:$T218,"Sub"))))</f>
        <v/>
      </c>
      <c r="B218" s="56" t="n"/>
      <c r="C218" s="57" t="n"/>
      <c r="D218" s="58" t="n"/>
      <c r="E218" s="58" t="n"/>
      <c r="F218" s="58" t="n"/>
      <c r="G218" s="59" t="n"/>
      <c r="H218" s="59" t="n"/>
      <c r="I218" s="59" t="n"/>
      <c r="J218" s="59" t="n"/>
      <c r="K218" s="59" t="n"/>
      <c r="L218" s="60">
        <f>IF(NOT((COUNTA($B218:$K218)+COUNTA($O218))&gt;0),"",IF(ISNUMBER($F218),1,IF(N($U218)&gt;0,AVERAGEIFS($V$5:$V$1000,$S$5:$S$1000,ROW(),$T$5:$T$1000,"Sub"),$V218)))</f>
        <v/>
      </c>
      <c r="M218" s="55">
        <f>IF($L218="","",IF($L218&gt;=1,"Completado",IF($L218&gt;0,"En curso","Pendiente")))</f>
        <v/>
      </c>
      <c r="N218" s="55">
        <f>IF(NOT((COUNTA($B218:$K218)+COUNTA($O218))&gt;0),"",IF(ISNUMBER($F218),IF(AND(ISNUMBER($E218),$F218&gt;$E218),"Cumplida con "&amp;($F218-$E218)&amp;IF($F218-$E218=1," día"," días")&amp;" de retraso","Cumplida"),IF(N($L218)&gt;=1,"Cumplida",IF(NOT(ISNUMBER($E218)),"Sin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plazo")))))))</f>
        <v/>
      </c>
      <c r="O218" s="57" t="n"/>
      <c r="P218" s="61">
        <f>IF(NOT((COUNTA($B218:$K218)+COUNTA($O218))&gt;0),"",IF((IF($C218="","Falta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",""))="","✔ OK","⚠ "&amp;LEFT(IF($C218="","Falta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",""),LEN(IF($C218="","Falta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",""))-3)))</f>
        <v/>
      </c>
      <c r="Q218" s="62">
        <f>IF(NOT((COUNTA($B218:$K218)+COUNTA($O218))&gt;0),"",IF(AND($T218="Sub",N($S218)&gt;0),IF(ISNUMBER(INDEX($D$5:$D$1000,$S218-4)),DATE(YEAR(INDEX($D$5:$D$1000,$S218-4)),MONTH(INDEX($D$5:$D$1000,$S218-4)),1),IF(ISNUMBER(INDEX($E$5:$E$1000,$S218-4)),DATE(YEAR(INDEX($E$5:$E$1000,$S218-4)),MONTH(INDEX($E$5:$E$1000,$S218-4)),1),MesCiclo)),IF(ISNUMBER($D218),DATE(YEAR($D218),MONTH($D218),1),IF(ISNUMBER($E218),DATE(YEAR($E218),MONTH($E218),1),MesCiclo))))</f>
        <v/>
      </c>
      <c r="R218" s="63">
        <f>IF(OR($Q218="",$Q218&lt;&gt;MesCiclo),"",COUNTIF($Q$5:$Q218,MesCiclo))</f>
        <v/>
      </c>
      <c r="S218" s="63">
        <f>IF($T218="","",IF($T218="Macro",ROW(),IFERROR(LOOKUP(2,1/($T$5:$T218="Macro"),ROW($T$5:$T218)),0)))</f>
        <v/>
      </c>
      <c r="T218" s="63">
        <f>IF(NOT((COUNTA($B218:$K218)+COUNTA($O218))&gt;0),"",IF($B218="Subactividad","Sub","Macro"))</f>
        <v/>
      </c>
      <c r="U218" s="63">
        <f>IF($T218="Macro",COUNTIFS($S$5:$S$1000,ROW(),$T$5:$T$1000,"Sub"),"")</f>
        <v/>
      </c>
      <c r="V218" s="63">
        <f>IF($T218="","",IF(ISNUMBER($F218),1,IFERROR(LOOKUP(2,1/($H218:$K218&lt;&gt;""),$H218:$K218),0)))</f>
        <v/>
      </c>
      <c r="W218" s="63">
        <f>IF($T218="","",IF(AND(ISNUMBER($F218),$F218&lt;=IF($Q218=MesCiclo,InicioCiclo,$Q218+MOD(2-WEEKDAY($Q218),7))+6),1,IF(ISNUMBER($H218),$H218,0)))</f>
        <v/>
      </c>
      <c r="X218" s="63">
        <f>IF($T218="","",IF(AND(ISNUMBER($F218),$F218&lt;=IF($Q218=MesCiclo,InicioCiclo,$Q218+MOD(2-WEEKDAY($Q218),7))+13),1,IF(ISNUMBER($I218),$I218,$W218)))</f>
        <v/>
      </c>
      <c r="Y218" s="63">
        <f>IF($T218="","",IF(AND(ISNUMBER($F218),$F218&lt;=IF($Q218=MesCiclo,InicioCiclo,$Q218+MOD(2-WEEKDAY($Q218),7))+20),1,IF(ISNUMBER($J218),$J218,$X218)))</f>
        <v/>
      </c>
      <c r="Z218" s="63">
        <f>IF($T218="","",IF(AND(ISNUMBER($F218),$F218&lt;=IF($Q218=MesCiclo,InicioCiclo,$Q218+MOD(2-WEEKDAY($Q218),7))+27),1,IF(ISNUMBER($K218),$K218,$Y218)))</f>
        <v/>
      </c>
      <c r="AA218" s="63">
        <f>IF($T218="","",IF(AND(ISNUMBER($F218),$F218&lt;=IF($Q218=MesCiclo,InicioCiclo,$Q218+MOD(2-WEEKDAY($Q218),7))+6),1,IF(N($U218)&gt;0,AVERAGEIFS($W$5:$W$1000,$S$5:$S$1000,ROW(),$T$5:$T$1000,"Sub"),$W218)))</f>
        <v/>
      </c>
      <c r="AB218" s="63">
        <f>IF($T218="","",IF(AND(ISNUMBER($F218),$F218&lt;=IF($Q218=MesCiclo,InicioCiclo,$Q218+MOD(2-WEEKDAY($Q218),7))+13),1,IF(N($U218)&gt;0,AVERAGEIFS($X$5:$X$1000,$S$5:$S$1000,ROW(),$T$5:$T$1000,"Sub"),$X218)))</f>
        <v/>
      </c>
      <c r="AC218" s="63">
        <f>IF($T218="","",IF(AND(ISNUMBER($F218),$F218&lt;=IF($Q218=MesCiclo,InicioCiclo,$Q218+MOD(2-WEEKDAY($Q218),7))+20),1,IF(N($U218)&gt;0,AVERAGEIFS($Y$5:$Y$1000,$S$5:$S$1000,ROW(),$T$5:$T$1000,"Sub"),$Y218)))</f>
        <v/>
      </c>
      <c r="AD218" s="63">
        <f>IF($T218="","",IF(AND(ISNUMBER($F218),$F218&lt;=IF($Q218=MesCiclo,InicioCiclo,$Q218+MOD(2-WEEKDAY($Q218),7))+27),1,IF(N($U218)&gt;0,AVERAGEIFS($Z$5:$Z$1000,$S$5:$S$1000,ROW(),$T$5:$T$1000,"Sub"),$Z218)))</f>
        <v/>
      </c>
      <c r="AE218" s="63">
        <f>IF($T218&lt;&gt;"Macro","",IF(COUNTIFS($Q$5:$Q$1000,$Q218,$T$5:$T$1000,"Macro",$G$5:$G$1000,"&gt;0")=0,1/COUNTIFS($Q$5:$Q$1000,$Q218,$T$5:$T$1000,"Macro"),IF(AND(ISNUMBER($G218),N($G218)&gt;0),$G218,SUMIFS($G$5:$G$1000,$Q$5:$Q$1000,$Q218,$T$5:$T$1000,"Macro")/COUNTIFS($Q$5:$Q$1000,$Q218,$T$5:$T$1000,"Macro",$G$5:$G$1000,"&gt;0"))/(COUNTIFS($Q$5:$Q$1000,$Q218,$T$5:$T$1000,"Macro")*SUMIFS($G$5:$G$1000,$Q$5:$Q$1000,$Q218,$T$5:$T$1000,"Macro")/COUNTIFS($Q$5:$Q$1000,$Q218,$T$5:$T$1000,"Macro",$G$5:$G$1000,"&gt;0"))))</f>
        <v/>
      </c>
    </row>
    <row r="219">
      <c r="A219" s="55">
        <f>IF(NOT((COUNTA($B219:$K219)+COUNTA($O219))&gt;0),"",IF($T219="Macro",COUNTIFS($T$5:$T219,"Macro",$Q$5:$Q219,$Q219),IF(N($S219)=0,"?",COUNTIFS(INDEX($T$5:$T$1000,1):INDEX($T$5:$T$1000,$S219-4),"Macro",INDEX($Q$5:$Q$1000,1):INDEX($Q$5:$Q$1000,$S219-4),INDEX($Q$5:$Q$1000,$S219-4))&amp;"."&amp;COUNTIFS($S$5:$S219,$S219,$T$5:$T219,"Sub"))))</f>
        <v/>
      </c>
      <c r="B219" s="56" t="n"/>
      <c r="C219" s="57" t="n"/>
      <c r="D219" s="58" t="n"/>
      <c r="E219" s="58" t="n"/>
      <c r="F219" s="58" t="n"/>
      <c r="G219" s="59" t="n"/>
      <c r="H219" s="59" t="n"/>
      <c r="I219" s="59" t="n"/>
      <c r="J219" s="59" t="n"/>
      <c r="K219" s="59" t="n"/>
      <c r="L219" s="60">
        <f>IF(NOT((COUNTA($B219:$K219)+COUNTA($O219))&gt;0),"",IF(ISNUMBER($F219),1,IF(N($U219)&gt;0,AVERAGEIFS($V$5:$V$1000,$S$5:$S$1000,ROW(),$T$5:$T$1000,"Sub"),$V219)))</f>
        <v/>
      </c>
      <c r="M219" s="55">
        <f>IF($L219="","",IF($L219&gt;=1,"Completado",IF($L219&gt;0,"En curso","Pendiente")))</f>
        <v/>
      </c>
      <c r="N219" s="55">
        <f>IF(NOT((COUNTA($B219:$K219)+COUNTA($O219))&gt;0),"",IF(ISNUMBER($F219),IF(AND(ISNUMBER($E219),$F219&gt;$E219),"Cumplida con "&amp;($F219-$E219)&amp;IF($F219-$E219=1," día"," días")&amp;" de retraso","Cumplida"),IF(N($L219)&gt;=1,"Cumplida",IF(NOT(ISNUMBER($E219)),"Sin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plazo")))))))</f>
        <v/>
      </c>
      <c r="O219" s="57" t="n"/>
      <c r="P219" s="61">
        <f>IF(NOT((COUNTA($B219:$K219)+COUNTA($O219))&gt;0),"",IF((IF($C219="","Falta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",""))="","✔ OK","⚠ "&amp;LEFT(IF($C219="","Falta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",""),LEN(IF($C219="","Falta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",""))-3)))</f>
        <v/>
      </c>
      <c r="Q219" s="62">
        <f>IF(NOT((COUNTA($B219:$K219)+COUNTA($O219))&gt;0),"",IF(AND($T219="Sub",N($S219)&gt;0),IF(ISNUMBER(INDEX($D$5:$D$1000,$S219-4)),DATE(YEAR(INDEX($D$5:$D$1000,$S219-4)),MONTH(INDEX($D$5:$D$1000,$S219-4)),1),IF(ISNUMBER(INDEX($E$5:$E$1000,$S219-4)),DATE(YEAR(INDEX($E$5:$E$1000,$S219-4)),MONTH(INDEX($E$5:$E$1000,$S219-4)),1),MesCiclo)),IF(ISNUMBER($D219),DATE(YEAR($D219),MONTH($D219),1),IF(ISNUMBER($E219),DATE(YEAR($E219),MONTH($E219),1),MesCiclo))))</f>
        <v/>
      </c>
      <c r="R219" s="63">
        <f>IF(OR($Q219="",$Q219&lt;&gt;MesCiclo),"",COUNTIF($Q$5:$Q219,MesCiclo))</f>
        <v/>
      </c>
      <c r="S219" s="63">
        <f>IF($T219="","",IF($T219="Macro",ROW(),IFERROR(LOOKUP(2,1/($T$5:$T219="Macro"),ROW($T$5:$T219)),0)))</f>
        <v/>
      </c>
      <c r="T219" s="63">
        <f>IF(NOT((COUNTA($B219:$K219)+COUNTA($O219))&gt;0),"",IF($B219="Subactividad","Sub","Macro"))</f>
        <v/>
      </c>
      <c r="U219" s="63">
        <f>IF($T219="Macro",COUNTIFS($S$5:$S$1000,ROW(),$T$5:$T$1000,"Sub"),"")</f>
        <v/>
      </c>
      <c r="V219" s="63">
        <f>IF($T219="","",IF(ISNUMBER($F219),1,IFERROR(LOOKUP(2,1/($H219:$K219&lt;&gt;""),$H219:$K219),0)))</f>
        <v/>
      </c>
      <c r="W219" s="63">
        <f>IF($T219="","",IF(AND(ISNUMBER($F219),$F219&lt;=IF($Q219=MesCiclo,InicioCiclo,$Q219+MOD(2-WEEKDAY($Q219),7))+6),1,IF(ISNUMBER($H219),$H219,0)))</f>
        <v/>
      </c>
      <c r="X219" s="63">
        <f>IF($T219="","",IF(AND(ISNUMBER($F219),$F219&lt;=IF($Q219=MesCiclo,InicioCiclo,$Q219+MOD(2-WEEKDAY($Q219),7))+13),1,IF(ISNUMBER($I219),$I219,$W219)))</f>
        <v/>
      </c>
      <c r="Y219" s="63">
        <f>IF($T219="","",IF(AND(ISNUMBER($F219),$F219&lt;=IF($Q219=MesCiclo,InicioCiclo,$Q219+MOD(2-WEEKDAY($Q219),7))+20),1,IF(ISNUMBER($J219),$J219,$X219)))</f>
        <v/>
      </c>
      <c r="Z219" s="63">
        <f>IF($T219="","",IF(AND(ISNUMBER($F219),$F219&lt;=IF($Q219=MesCiclo,InicioCiclo,$Q219+MOD(2-WEEKDAY($Q219),7))+27),1,IF(ISNUMBER($K219),$K219,$Y219)))</f>
        <v/>
      </c>
      <c r="AA219" s="63">
        <f>IF($T219="","",IF(AND(ISNUMBER($F219),$F219&lt;=IF($Q219=MesCiclo,InicioCiclo,$Q219+MOD(2-WEEKDAY($Q219),7))+6),1,IF(N($U219)&gt;0,AVERAGEIFS($W$5:$W$1000,$S$5:$S$1000,ROW(),$T$5:$T$1000,"Sub"),$W219)))</f>
        <v/>
      </c>
      <c r="AB219" s="63">
        <f>IF($T219="","",IF(AND(ISNUMBER($F219),$F219&lt;=IF($Q219=MesCiclo,InicioCiclo,$Q219+MOD(2-WEEKDAY($Q219),7))+13),1,IF(N($U219)&gt;0,AVERAGEIFS($X$5:$X$1000,$S$5:$S$1000,ROW(),$T$5:$T$1000,"Sub"),$X219)))</f>
        <v/>
      </c>
      <c r="AC219" s="63">
        <f>IF($T219="","",IF(AND(ISNUMBER($F219),$F219&lt;=IF($Q219=MesCiclo,InicioCiclo,$Q219+MOD(2-WEEKDAY($Q219),7))+20),1,IF(N($U219)&gt;0,AVERAGEIFS($Y$5:$Y$1000,$S$5:$S$1000,ROW(),$T$5:$T$1000,"Sub"),$Y219)))</f>
        <v/>
      </c>
      <c r="AD219" s="63">
        <f>IF($T219="","",IF(AND(ISNUMBER($F219),$F219&lt;=IF($Q219=MesCiclo,InicioCiclo,$Q219+MOD(2-WEEKDAY($Q219),7))+27),1,IF(N($U219)&gt;0,AVERAGEIFS($Z$5:$Z$1000,$S$5:$S$1000,ROW(),$T$5:$T$1000,"Sub"),$Z219)))</f>
        <v/>
      </c>
      <c r="AE219" s="63">
        <f>IF($T219&lt;&gt;"Macro","",IF(COUNTIFS($Q$5:$Q$1000,$Q219,$T$5:$T$1000,"Macro",$G$5:$G$1000,"&gt;0")=0,1/COUNTIFS($Q$5:$Q$1000,$Q219,$T$5:$T$1000,"Macro"),IF(AND(ISNUMBER($G219),N($G219)&gt;0),$G219,SUMIFS($G$5:$G$1000,$Q$5:$Q$1000,$Q219,$T$5:$T$1000,"Macro")/COUNTIFS($Q$5:$Q$1000,$Q219,$T$5:$T$1000,"Macro",$G$5:$G$1000,"&gt;0"))/(COUNTIFS($Q$5:$Q$1000,$Q219,$T$5:$T$1000,"Macro")*SUMIFS($G$5:$G$1000,$Q$5:$Q$1000,$Q219,$T$5:$T$1000,"Macro")/COUNTIFS($Q$5:$Q$1000,$Q219,$T$5:$T$1000,"Macro",$G$5:$G$1000,"&gt;0"))))</f>
        <v/>
      </c>
    </row>
    <row r="220">
      <c r="A220" s="55">
        <f>IF(NOT((COUNTA($B220:$K220)+COUNTA($O220))&gt;0),"",IF($T220="Macro",COUNTIFS($T$5:$T220,"Macro",$Q$5:$Q220,$Q220),IF(N($S220)=0,"?",COUNTIFS(INDEX($T$5:$T$1000,1):INDEX($T$5:$T$1000,$S220-4),"Macro",INDEX($Q$5:$Q$1000,1):INDEX($Q$5:$Q$1000,$S220-4),INDEX($Q$5:$Q$1000,$S220-4))&amp;"."&amp;COUNTIFS($S$5:$S220,$S220,$T$5:$T220,"Sub"))))</f>
        <v/>
      </c>
      <c r="B220" s="56" t="n"/>
      <c r="C220" s="57" t="n"/>
      <c r="D220" s="58" t="n"/>
      <c r="E220" s="58" t="n"/>
      <c r="F220" s="58" t="n"/>
      <c r="G220" s="59" t="n"/>
      <c r="H220" s="59" t="n"/>
      <c r="I220" s="59" t="n"/>
      <c r="J220" s="59" t="n"/>
      <c r="K220" s="59" t="n"/>
      <c r="L220" s="60">
        <f>IF(NOT((COUNTA($B220:$K220)+COUNTA($O220))&gt;0),"",IF(ISNUMBER($F220),1,IF(N($U220)&gt;0,AVERAGEIFS($V$5:$V$1000,$S$5:$S$1000,ROW(),$T$5:$T$1000,"Sub"),$V220)))</f>
        <v/>
      </c>
      <c r="M220" s="55">
        <f>IF($L220="","",IF($L220&gt;=1,"Completado",IF($L220&gt;0,"En curso","Pendiente")))</f>
        <v/>
      </c>
      <c r="N220" s="55">
        <f>IF(NOT((COUNTA($B220:$K220)+COUNTA($O220))&gt;0),"",IF(ISNUMBER($F220),IF(AND(ISNUMBER($E220),$F220&gt;$E220),"Cumplida con "&amp;($F220-$E220)&amp;IF($F220-$E220=1," día"," días")&amp;" de retraso","Cumplida"),IF(N($L220)&gt;=1,"Cumplida",IF(NOT(ISNUMBER($E220)),"Sin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plazo")))))))</f>
        <v/>
      </c>
      <c r="O220" s="57" t="n"/>
      <c r="P220" s="61">
        <f>IF(NOT((COUNTA($B220:$K220)+COUNTA($O220))&gt;0),"",IF((IF($C220="","Falta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",""))="","✔ OK","⚠ "&amp;LEFT(IF($C220="","Falta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",""),LEN(IF($C220="","Falta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",""))-3)))</f>
        <v/>
      </c>
      <c r="Q220" s="62">
        <f>IF(NOT((COUNTA($B220:$K220)+COUNTA($O220))&gt;0),"",IF(AND($T220="Sub",N($S220)&gt;0),IF(ISNUMBER(INDEX($D$5:$D$1000,$S220-4)),DATE(YEAR(INDEX($D$5:$D$1000,$S220-4)),MONTH(INDEX($D$5:$D$1000,$S220-4)),1),IF(ISNUMBER(INDEX($E$5:$E$1000,$S220-4)),DATE(YEAR(INDEX($E$5:$E$1000,$S220-4)),MONTH(INDEX($E$5:$E$1000,$S220-4)),1),MesCiclo)),IF(ISNUMBER($D220),DATE(YEAR($D220),MONTH($D220),1),IF(ISNUMBER($E220),DATE(YEAR($E220),MONTH($E220),1),MesCiclo))))</f>
        <v/>
      </c>
      <c r="R220" s="63">
        <f>IF(OR($Q220="",$Q220&lt;&gt;MesCiclo),"",COUNTIF($Q$5:$Q220,MesCiclo))</f>
        <v/>
      </c>
      <c r="S220" s="63">
        <f>IF($T220="","",IF($T220="Macro",ROW(),IFERROR(LOOKUP(2,1/($T$5:$T220="Macro"),ROW($T$5:$T220)),0)))</f>
        <v/>
      </c>
      <c r="T220" s="63">
        <f>IF(NOT((COUNTA($B220:$K220)+COUNTA($O220))&gt;0),"",IF($B220="Subactividad","Sub","Macro"))</f>
        <v/>
      </c>
      <c r="U220" s="63">
        <f>IF($T220="Macro",COUNTIFS($S$5:$S$1000,ROW(),$T$5:$T$1000,"Sub"),"")</f>
        <v/>
      </c>
      <c r="V220" s="63">
        <f>IF($T220="","",IF(ISNUMBER($F220),1,IFERROR(LOOKUP(2,1/($H220:$K220&lt;&gt;""),$H220:$K220),0)))</f>
        <v/>
      </c>
      <c r="W220" s="63">
        <f>IF($T220="","",IF(AND(ISNUMBER($F220),$F220&lt;=IF($Q220=MesCiclo,InicioCiclo,$Q220+MOD(2-WEEKDAY($Q220),7))+6),1,IF(ISNUMBER($H220),$H220,0)))</f>
        <v/>
      </c>
      <c r="X220" s="63">
        <f>IF($T220="","",IF(AND(ISNUMBER($F220),$F220&lt;=IF($Q220=MesCiclo,InicioCiclo,$Q220+MOD(2-WEEKDAY($Q220),7))+13),1,IF(ISNUMBER($I220),$I220,$W220)))</f>
        <v/>
      </c>
      <c r="Y220" s="63">
        <f>IF($T220="","",IF(AND(ISNUMBER($F220),$F220&lt;=IF($Q220=MesCiclo,InicioCiclo,$Q220+MOD(2-WEEKDAY($Q220),7))+20),1,IF(ISNUMBER($J220),$J220,$X220)))</f>
        <v/>
      </c>
      <c r="Z220" s="63">
        <f>IF($T220="","",IF(AND(ISNUMBER($F220),$F220&lt;=IF($Q220=MesCiclo,InicioCiclo,$Q220+MOD(2-WEEKDAY($Q220),7))+27),1,IF(ISNUMBER($K220),$K220,$Y220)))</f>
        <v/>
      </c>
      <c r="AA220" s="63">
        <f>IF($T220="","",IF(AND(ISNUMBER($F220),$F220&lt;=IF($Q220=MesCiclo,InicioCiclo,$Q220+MOD(2-WEEKDAY($Q220),7))+6),1,IF(N($U220)&gt;0,AVERAGEIFS($W$5:$W$1000,$S$5:$S$1000,ROW(),$T$5:$T$1000,"Sub"),$W220)))</f>
        <v/>
      </c>
      <c r="AB220" s="63">
        <f>IF($T220="","",IF(AND(ISNUMBER($F220),$F220&lt;=IF($Q220=MesCiclo,InicioCiclo,$Q220+MOD(2-WEEKDAY($Q220),7))+13),1,IF(N($U220)&gt;0,AVERAGEIFS($X$5:$X$1000,$S$5:$S$1000,ROW(),$T$5:$T$1000,"Sub"),$X220)))</f>
        <v/>
      </c>
      <c r="AC220" s="63">
        <f>IF($T220="","",IF(AND(ISNUMBER($F220),$F220&lt;=IF($Q220=MesCiclo,InicioCiclo,$Q220+MOD(2-WEEKDAY($Q220),7))+20),1,IF(N($U220)&gt;0,AVERAGEIFS($Y$5:$Y$1000,$S$5:$S$1000,ROW(),$T$5:$T$1000,"Sub"),$Y220)))</f>
        <v/>
      </c>
      <c r="AD220" s="63">
        <f>IF($T220="","",IF(AND(ISNUMBER($F220),$F220&lt;=IF($Q220=MesCiclo,InicioCiclo,$Q220+MOD(2-WEEKDAY($Q220),7))+27),1,IF(N($U220)&gt;0,AVERAGEIFS($Z$5:$Z$1000,$S$5:$S$1000,ROW(),$T$5:$T$1000,"Sub"),$Z220)))</f>
        <v/>
      </c>
      <c r="AE220" s="63">
        <f>IF($T220&lt;&gt;"Macro","",IF(COUNTIFS($Q$5:$Q$1000,$Q220,$T$5:$T$1000,"Macro",$G$5:$G$1000,"&gt;0")=0,1/COUNTIFS($Q$5:$Q$1000,$Q220,$T$5:$T$1000,"Macro"),IF(AND(ISNUMBER($G220),N($G220)&gt;0),$G220,SUMIFS($G$5:$G$1000,$Q$5:$Q$1000,$Q220,$T$5:$T$1000,"Macro")/COUNTIFS($Q$5:$Q$1000,$Q220,$T$5:$T$1000,"Macro",$G$5:$G$1000,"&gt;0"))/(COUNTIFS($Q$5:$Q$1000,$Q220,$T$5:$T$1000,"Macro")*SUMIFS($G$5:$G$1000,$Q$5:$Q$1000,$Q220,$T$5:$T$1000,"Macro")/COUNTIFS($Q$5:$Q$1000,$Q220,$T$5:$T$1000,"Macro",$G$5:$G$1000,"&gt;0"))))</f>
        <v/>
      </c>
    </row>
    <row r="221">
      <c r="A221" s="55">
        <f>IF(NOT((COUNTA($B221:$K221)+COUNTA($O221))&gt;0),"",IF($T221="Macro",COUNTIFS($T$5:$T221,"Macro",$Q$5:$Q221,$Q221),IF(N($S221)=0,"?",COUNTIFS(INDEX($T$5:$T$1000,1):INDEX($T$5:$T$1000,$S221-4),"Macro",INDEX($Q$5:$Q$1000,1):INDEX($Q$5:$Q$1000,$S221-4),INDEX($Q$5:$Q$1000,$S221-4))&amp;"."&amp;COUNTIFS($S$5:$S221,$S221,$T$5:$T221,"Sub"))))</f>
        <v/>
      </c>
      <c r="B221" s="56" t="n"/>
      <c r="C221" s="57" t="n"/>
      <c r="D221" s="58" t="n"/>
      <c r="E221" s="58" t="n"/>
      <c r="F221" s="58" t="n"/>
      <c r="G221" s="59" t="n"/>
      <c r="H221" s="59" t="n"/>
      <c r="I221" s="59" t="n"/>
      <c r="J221" s="59" t="n"/>
      <c r="K221" s="59" t="n"/>
      <c r="L221" s="60">
        <f>IF(NOT((COUNTA($B221:$K221)+COUNTA($O221))&gt;0),"",IF(ISNUMBER($F221),1,IF(N($U221)&gt;0,AVERAGEIFS($V$5:$V$1000,$S$5:$S$1000,ROW(),$T$5:$T$1000,"Sub"),$V221)))</f>
        <v/>
      </c>
      <c r="M221" s="55">
        <f>IF($L221="","",IF($L221&gt;=1,"Completado",IF($L221&gt;0,"En curso","Pendiente")))</f>
        <v/>
      </c>
      <c r="N221" s="55">
        <f>IF(NOT((COUNTA($B221:$K221)+COUNTA($O221))&gt;0),"",IF(ISNUMBER($F221),IF(AND(ISNUMBER($E221),$F221&gt;$E221),"Cumplida con "&amp;($F221-$E221)&amp;IF($F221-$E221=1," día"," días")&amp;" de retraso","Cumplida"),IF(N($L221)&gt;=1,"Cumplida",IF(NOT(ISNUMBER($E221)),"Sin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plazo")))))))</f>
        <v/>
      </c>
      <c r="O221" s="57" t="n"/>
      <c r="P221" s="61">
        <f>IF(NOT((COUNTA($B221:$K221)+COUNTA($O221))&gt;0),"",IF((IF($C221="","Falta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",""))="","✔ OK","⚠ "&amp;LEFT(IF($C221="","Falta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",""),LEN(IF($C221="","Falta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",""))-3)))</f>
        <v/>
      </c>
      <c r="Q221" s="62">
        <f>IF(NOT((COUNTA($B221:$K221)+COUNTA($O221))&gt;0),"",IF(AND($T221="Sub",N($S221)&gt;0),IF(ISNUMBER(INDEX($D$5:$D$1000,$S221-4)),DATE(YEAR(INDEX($D$5:$D$1000,$S221-4)),MONTH(INDEX($D$5:$D$1000,$S221-4)),1),IF(ISNUMBER(INDEX($E$5:$E$1000,$S221-4)),DATE(YEAR(INDEX($E$5:$E$1000,$S221-4)),MONTH(INDEX($E$5:$E$1000,$S221-4)),1),MesCiclo)),IF(ISNUMBER($D221),DATE(YEAR($D221),MONTH($D221),1),IF(ISNUMBER($E221),DATE(YEAR($E221),MONTH($E221),1),MesCiclo))))</f>
        <v/>
      </c>
      <c r="R221" s="63">
        <f>IF(OR($Q221="",$Q221&lt;&gt;MesCiclo),"",COUNTIF($Q$5:$Q221,MesCiclo))</f>
        <v/>
      </c>
      <c r="S221" s="63">
        <f>IF($T221="","",IF($T221="Macro",ROW(),IFERROR(LOOKUP(2,1/($T$5:$T221="Macro"),ROW($T$5:$T221)),0)))</f>
        <v/>
      </c>
      <c r="T221" s="63">
        <f>IF(NOT((COUNTA($B221:$K221)+COUNTA($O221))&gt;0),"",IF($B221="Subactividad","Sub","Macro"))</f>
        <v/>
      </c>
      <c r="U221" s="63">
        <f>IF($T221="Macro",COUNTIFS($S$5:$S$1000,ROW(),$T$5:$T$1000,"Sub"),"")</f>
        <v/>
      </c>
      <c r="V221" s="63">
        <f>IF($T221="","",IF(ISNUMBER($F221),1,IFERROR(LOOKUP(2,1/($H221:$K221&lt;&gt;""),$H221:$K221),0)))</f>
        <v/>
      </c>
      <c r="W221" s="63">
        <f>IF($T221="","",IF(AND(ISNUMBER($F221),$F221&lt;=IF($Q221=MesCiclo,InicioCiclo,$Q221+MOD(2-WEEKDAY($Q221),7))+6),1,IF(ISNUMBER($H221),$H221,0)))</f>
        <v/>
      </c>
      <c r="X221" s="63">
        <f>IF($T221="","",IF(AND(ISNUMBER($F221),$F221&lt;=IF($Q221=MesCiclo,InicioCiclo,$Q221+MOD(2-WEEKDAY($Q221),7))+13),1,IF(ISNUMBER($I221),$I221,$W221)))</f>
        <v/>
      </c>
      <c r="Y221" s="63">
        <f>IF($T221="","",IF(AND(ISNUMBER($F221),$F221&lt;=IF($Q221=MesCiclo,InicioCiclo,$Q221+MOD(2-WEEKDAY($Q221),7))+20),1,IF(ISNUMBER($J221),$J221,$X221)))</f>
        <v/>
      </c>
      <c r="Z221" s="63">
        <f>IF($T221="","",IF(AND(ISNUMBER($F221),$F221&lt;=IF($Q221=MesCiclo,InicioCiclo,$Q221+MOD(2-WEEKDAY($Q221),7))+27),1,IF(ISNUMBER($K221),$K221,$Y221)))</f>
        <v/>
      </c>
      <c r="AA221" s="63">
        <f>IF($T221="","",IF(AND(ISNUMBER($F221),$F221&lt;=IF($Q221=MesCiclo,InicioCiclo,$Q221+MOD(2-WEEKDAY($Q221),7))+6),1,IF(N($U221)&gt;0,AVERAGEIFS($W$5:$W$1000,$S$5:$S$1000,ROW(),$T$5:$T$1000,"Sub"),$W221)))</f>
        <v/>
      </c>
      <c r="AB221" s="63">
        <f>IF($T221="","",IF(AND(ISNUMBER($F221),$F221&lt;=IF($Q221=MesCiclo,InicioCiclo,$Q221+MOD(2-WEEKDAY($Q221),7))+13),1,IF(N($U221)&gt;0,AVERAGEIFS($X$5:$X$1000,$S$5:$S$1000,ROW(),$T$5:$T$1000,"Sub"),$X221)))</f>
        <v/>
      </c>
      <c r="AC221" s="63">
        <f>IF($T221="","",IF(AND(ISNUMBER($F221),$F221&lt;=IF($Q221=MesCiclo,InicioCiclo,$Q221+MOD(2-WEEKDAY($Q221),7))+20),1,IF(N($U221)&gt;0,AVERAGEIFS($Y$5:$Y$1000,$S$5:$S$1000,ROW(),$T$5:$T$1000,"Sub"),$Y221)))</f>
        <v/>
      </c>
      <c r="AD221" s="63">
        <f>IF($T221="","",IF(AND(ISNUMBER($F221),$F221&lt;=IF($Q221=MesCiclo,InicioCiclo,$Q221+MOD(2-WEEKDAY($Q221),7))+27),1,IF(N($U221)&gt;0,AVERAGEIFS($Z$5:$Z$1000,$S$5:$S$1000,ROW(),$T$5:$T$1000,"Sub"),$Z221)))</f>
        <v/>
      </c>
      <c r="AE221" s="63">
        <f>IF($T221&lt;&gt;"Macro","",IF(COUNTIFS($Q$5:$Q$1000,$Q221,$T$5:$T$1000,"Macro",$G$5:$G$1000,"&gt;0")=0,1/COUNTIFS($Q$5:$Q$1000,$Q221,$T$5:$T$1000,"Macro"),IF(AND(ISNUMBER($G221),N($G221)&gt;0),$G221,SUMIFS($G$5:$G$1000,$Q$5:$Q$1000,$Q221,$T$5:$T$1000,"Macro")/COUNTIFS($Q$5:$Q$1000,$Q221,$T$5:$T$1000,"Macro",$G$5:$G$1000,"&gt;0"))/(COUNTIFS($Q$5:$Q$1000,$Q221,$T$5:$T$1000,"Macro")*SUMIFS($G$5:$G$1000,$Q$5:$Q$1000,$Q221,$T$5:$T$1000,"Macro")/COUNTIFS($Q$5:$Q$1000,$Q221,$T$5:$T$1000,"Macro",$G$5:$G$1000,"&gt;0"))))</f>
        <v/>
      </c>
    </row>
    <row r="222">
      <c r="A222" s="55">
        <f>IF(NOT((COUNTA($B222:$K222)+COUNTA($O222))&gt;0),"",IF($T222="Macro",COUNTIFS($T$5:$T222,"Macro",$Q$5:$Q222,$Q222),IF(N($S222)=0,"?",COUNTIFS(INDEX($T$5:$T$1000,1):INDEX($T$5:$T$1000,$S222-4),"Macro",INDEX($Q$5:$Q$1000,1):INDEX($Q$5:$Q$1000,$S222-4),INDEX($Q$5:$Q$1000,$S222-4))&amp;"."&amp;COUNTIFS($S$5:$S222,$S222,$T$5:$T222,"Sub"))))</f>
        <v/>
      </c>
      <c r="B222" s="56" t="n"/>
      <c r="C222" s="57" t="n"/>
      <c r="D222" s="58" t="n"/>
      <c r="E222" s="58" t="n"/>
      <c r="F222" s="58" t="n"/>
      <c r="G222" s="59" t="n"/>
      <c r="H222" s="59" t="n"/>
      <c r="I222" s="59" t="n"/>
      <c r="J222" s="59" t="n"/>
      <c r="K222" s="59" t="n"/>
      <c r="L222" s="60">
        <f>IF(NOT((COUNTA($B222:$K222)+COUNTA($O222))&gt;0),"",IF(ISNUMBER($F222),1,IF(N($U222)&gt;0,AVERAGEIFS($V$5:$V$1000,$S$5:$S$1000,ROW(),$T$5:$T$1000,"Sub"),$V222)))</f>
        <v/>
      </c>
      <c r="M222" s="55">
        <f>IF($L222="","",IF($L222&gt;=1,"Completado",IF($L222&gt;0,"En curso","Pendiente")))</f>
        <v/>
      </c>
      <c r="N222" s="55">
        <f>IF(NOT((COUNTA($B222:$K222)+COUNTA($O222))&gt;0),"",IF(ISNUMBER($F222),IF(AND(ISNUMBER($E222),$F222&gt;$E222),"Cumplida con "&amp;($F222-$E222)&amp;IF($F222-$E222=1," día"," días")&amp;" de retraso","Cumplida"),IF(N($L222)&gt;=1,"Cumplida",IF(NOT(ISNUMBER($E222)),"Sin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plazo")))))))</f>
        <v/>
      </c>
      <c r="O222" s="57" t="n"/>
      <c r="P222" s="61">
        <f>IF(NOT((COUNTA($B222:$K222)+COUNTA($O222))&gt;0),"",IF((IF($C222="","Falta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",""))="","✔ OK","⚠ "&amp;LEFT(IF($C222="","Falta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",""),LEN(IF($C222="","Falta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",""))-3)))</f>
        <v/>
      </c>
      <c r="Q222" s="62">
        <f>IF(NOT((COUNTA($B222:$K222)+COUNTA($O222))&gt;0),"",IF(AND($T222="Sub",N($S222)&gt;0),IF(ISNUMBER(INDEX($D$5:$D$1000,$S222-4)),DATE(YEAR(INDEX($D$5:$D$1000,$S222-4)),MONTH(INDEX($D$5:$D$1000,$S222-4)),1),IF(ISNUMBER(INDEX($E$5:$E$1000,$S222-4)),DATE(YEAR(INDEX($E$5:$E$1000,$S222-4)),MONTH(INDEX($E$5:$E$1000,$S222-4)),1),MesCiclo)),IF(ISNUMBER($D222),DATE(YEAR($D222),MONTH($D222),1),IF(ISNUMBER($E222),DATE(YEAR($E222),MONTH($E222),1),MesCiclo))))</f>
        <v/>
      </c>
      <c r="R222" s="63">
        <f>IF(OR($Q222="",$Q222&lt;&gt;MesCiclo),"",COUNTIF($Q$5:$Q222,MesCiclo))</f>
        <v/>
      </c>
      <c r="S222" s="63">
        <f>IF($T222="","",IF($T222="Macro",ROW(),IFERROR(LOOKUP(2,1/($T$5:$T222="Macro"),ROW($T$5:$T222)),0)))</f>
        <v/>
      </c>
      <c r="T222" s="63">
        <f>IF(NOT((COUNTA($B222:$K222)+COUNTA($O222))&gt;0),"",IF($B222="Subactividad","Sub","Macro"))</f>
        <v/>
      </c>
      <c r="U222" s="63">
        <f>IF($T222="Macro",COUNTIFS($S$5:$S$1000,ROW(),$T$5:$T$1000,"Sub"),"")</f>
        <v/>
      </c>
      <c r="V222" s="63">
        <f>IF($T222="","",IF(ISNUMBER($F222),1,IFERROR(LOOKUP(2,1/($H222:$K222&lt;&gt;""),$H222:$K222),0)))</f>
        <v/>
      </c>
      <c r="W222" s="63">
        <f>IF($T222="","",IF(AND(ISNUMBER($F222),$F222&lt;=IF($Q222=MesCiclo,InicioCiclo,$Q222+MOD(2-WEEKDAY($Q222),7))+6),1,IF(ISNUMBER($H222),$H222,0)))</f>
        <v/>
      </c>
      <c r="X222" s="63">
        <f>IF($T222="","",IF(AND(ISNUMBER($F222),$F222&lt;=IF($Q222=MesCiclo,InicioCiclo,$Q222+MOD(2-WEEKDAY($Q222),7))+13),1,IF(ISNUMBER($I222),$I222,$W222)))</f>
        <v/>
      </c>
      <c r="Y222" s="63">
        <f>IF($T222="","",IF(AND(ISNUMBER($F222),$F222&lt;=IF($Q222=MesCiclo,InicioCiclo,$Q222+MOD(2-WEEKDAY($Q222),7))+20),1,IF(ISNUMBER($J222),$J222,$X222)))</f>
        <v/>
      </c>
      <c r="Z222" s="63">
        <f>IF($T222="","",IF(AND(ISNUMBER($F222),$F222&lt;=IF($Q222=MesCiclo,InicioCiclo,$Q222+MOD(2-WEEKDAY($Q222),7))+27),1,IF(ISNUMBER($K222),$K222,$Y222)))</f>
        <v/>
      </c>
      <c r="AA222" s="63">
        <f>IF($T222="","",IF(AND(ISNUMBER($F222),$F222&lt;=IF($Q222=MesCiclo,InicioCiclo,$Q222+MOD(2-WEEKDAY($Q222),7))+6),1,IF(N($U222)&gt;0,AVERAGEIFS($W$5:$W$1000,$S$5:$S$1000,ROW(),$T$5:$T$1000,"Sub"),$W222)))</f>
        <v/>
      </c>
      <c r="AB222" s="63">
        <f>IF($T222="","",IF(AND(ISNUMBER($F222),$F222&lt;=IF($Q222=MesCiclo,InicioCiclo,$Q222+MOD(2-WEEKDAY($Q222),7))+13),1,IF(N($U222)&gt;0,AVERAGEIFS($X$5:$X$1000,$S$5:$S$1000,ROW(),$T$5:$T$1000,"Sub"),$X222)))</f>
        <v/>
      </c>
      <c r="AC222" s="63">
        <f>IF($T222="","",IF(AND(ISNUMBER($F222),$F222&lt;=IF($Q222=MesCiclo,InicioCiclo,$Q222+MOD(2-WEEKDAY($Q222),7))+20),1,IF(N($U222)&gt;0,AVERAGEIFS($Y$5:$Y$1000,$S$5:$S$1000,ROW(),$T$5:$T$1000,"Sub"),$Y222)))</f>
        <v/>
      </c>
      <c r="AD222" s="63">
        <f>IF($T222="","",IF(AND(ISNUMBER($F222),$F222&lt;=IF($Q222=MesCiclo,InicioCiclo,$Q222+MOD(2-WEEKDAY($Q222),7))+27),1,IF(N($U222)&gt;0,AVERAGEIFS($Z$5:$Z$1000,$S$5:$S$1000,ROW(),$T$5:$T$1000,"Sub"),$Z222)))</f>
        <v/>
      </c>
      <c r="AE222" s="63">
        <f>IF($T222&lt;&gt;"Macro","",IF(COUNTIFS($Q$5:$Q$1000,$Q222,$T$5:$T$1000,"Macro",$G$5:$G$1000,"&gt;0")=0,1/COUNTIFS($Q$5:$Q$1000,$Q222,$T$5:$T$1000,"Macro"),IF(AND(ISNUMBER($G222),N($G222)&gt;0),$G222,SUMIFS($G$5:$G$1000,$Q$5:$Q$1000,$Q222,$T$5:$T$1000,"Macro")/COUNTIFS($Q$5:$Q$1000,$Q222,$T$5:$T$1000,"Macro",$G$5:$G$1000,"&gt;0"))/(COUNTIFS($Q$5:$Q$1000,$Q222,$T$5:$T$1000,"Macro")*SUMIFS($G$5:$G$1000,$Q$5:$Q$1000,$Q222,$T$5:$T$1000,"Macro")/COUNTIFS($Q$5:$Q$1000,$Q222,$T$5:$T$1000,"Macro",$G$5:$G$1000,"&gt;0"))))</f>
        <v/>
      </c>
    </row>
    <row r="223">
      <c r="A223" s="55">
        <f>IF(NOT((COUNTA($B223:$K223)+COUNTA($O223))&gt;0),"",IF($T223="Macro",COUNTIFS($T$5:$T223,"Macro",$Q$5:$Q223,$Q223),IF(N($S223)=0,"?",COUNTIFS(INDEX($T$5:$T$1000,1):INDEX($T$5:$T$1000,$S223-4),"Macro",INDEX($Q$5:$Q$1000,1):INDEX($Q$5:$Q$1000,$S223-4),INDEX($Q$5:$Q$1000,$S223-4))&amp;"."&amp;COUNTIFS($S$5:$S223,$S223,$T$5:$T223,"Sub"))))</f>
        <v/>
      </c>
      <c r="B223" s="56" t="n"/>
      <c r="C223" s="57" t="n"/>
      <c r="D223" s="58" t="n"/>
      <c r="E223" s="58" t="n"/>
      <c r="F223" s="58" t="n"/>
      <c r="G223" s="59" t="n"/>
      <c r="H223" s="59" t="n"/>
      <c r="I223" s="59" t="n"/>
      <c r="J223" s="59" t="n"/>
      <c r="K223" s="59" t="n"/>
      <c r="L223" s="60">
        <f>IF(NOT((COUNTA($B223:$K223)+COUNTA($O223))&gt;0),"",IF(ISNUMBER($F223),1,IF(N($U223)&gt;0,AVERAGEIFS($V$5:$V$1000,$S$5:$S$1000,ROW(),$T$5:$T$1000,"Sub"),$V223)))</f>
        <v/>
      </c>
      <c r="M223" s="55">
        <f>IF($L223="","",IF($L223&gt;=1,"Completado",IF($L223&gt;0,"En curso","Pendiente")))</f>
        <v/>
      </c>
      <c r="N223" s="55">
        <f>IF(NOT((COUNTA($B223:$K223)+COUNTA($O223))&gt;0),"",IF(ISNUMBER($F223),IF(AND(ISNUMBER($E223),$F223&gt;$E223),"Cumplida con "&amp;($F223-$E223)&amp;IF($F223-$E223=1," día"," días")&amp;" de retraso","Cumplida"),IF(N($L223)&gt;=1,"Cumplida",IF(NOT(ISNUMBER($E223)),"Sin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plazo")))))))</f>
        <v/>
      </c>
      <c r="O223" s="57" t="n"/>
      <c r="P223" s="61">
        <f>IF(NOT((COUNTA($B223:$K223)+COUNTA($O223))&gt;0),"",IF((IF($C223="","Falta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",""))="","✔ OK","⚠ "&amp;LEFT(IF($C223="","Falta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",""),LEN(IF($C223="","Falta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",""))-3)))</f>
        <v/>
      </c>
      <c r="Q223" s="62">
        <f>IF(NOT((COUNTA($B223:$K223)+COUNTA($O223))&gt;0),"",IF(AND($T223="Sub",N($S223)&gt;0),IF(ISNUMBER(INDEX($D$5:$D$1000,$S223-4)),DATE(YEAR(INDEX($D$5:$D$1000,$S223-4)),MONTH(INDEX($D$5:$D$1000,$S223-4)),1),IF(ISNUMBER(INDEX($E$5:$E$1000,$S223-4)),DATE(YEAR(INDEX($E$5:$E$1000,$S223-4)),MONTH(INDEX($E$5:$E$1000,$S223-4)),1),MesCiclo)),IF(ISNUMBER($D223),DATE(YEAR($D223),MONTH($D223),1),IF(ISNUMBER($E223),DATE(YEAR($E223),MONTH($E223),1),MesCiclo))))</f>
        <v/>
      </c>
      <c r="R223" s="63">
        <f>IF(OR($Q223="",$Q223&lt;&gt;MesCiclo),"",COUNTIF($Q$5:$Q223,MesCiclo))</f>
        <v/>
      </c>
      <c r="S223" s="63">
        <f>IF($T223="","",IF($T223="Macro",ROW(),IFERROR(LOOKUP(2,1/($T$5:$T223="Macro"),ROW($T$5:$T223)),0)))</f>
        <v/>
      </c>
      <c r="T223" s="63">
        <f>IF(NOT((COUNTA($B223:$K223)+COUNTA($O223))&gt;0),"",IF($B223="Subactividad","Sub","Macro"))</f>
        <v/>
      </c>
      <c r="U223" s="63">
        <f>IF($T223="Macro",COUNTIFS($S$5:$S$1000,ROW(),$T$5:$T$1000,"Sub"),"")</f>
        <v/>
      </c>
      <c r="V223" s="63">
        <f>IF($T223="","",IF(ISNUMBER($F223),1,IFERROR(LOOKUP(2,1/($H223:$K223&lt;&gt;""),$H223:$K223),0)))</f>
        <v/>
      </c>
      <c r="W223" s="63">
        <f>IF($T223="","",IF(AND(ISNUMBER($F223),$F223&lt;=IF($Q223=MesCiclo,InicioCiclo,$Q223+MOD(2-WEEKDAY($Q223),7))+6),1,IF(ISNUMBER($H223),$H223,0)))</f>
        <v/>
      </c>
      <c r="X223" s="63">
        <f>IF($T223="","",IF(AND(ISNUMBER($F223),$F223&lt;=IF($Q223=MesCiclo,InicioCiclo,$Q223+MOD(2-WEEKDAY($Q223),7))+13),1,IF(ISNUMBER($I223),$I223,$W223)))</f>
        <v/>
      </c>
      <c r="Y223" s="63">
        <f>IF($T223="","",IF(AND(ISNUMBER($F223),$F223&lt;=IF($Q223=MesCiclo,InicioCiclo,$Q223+MOD(2-WEEKDAY($Q223),7))+20),1,IF(ISNUMBER($J223),$J223,$X223)))</f>
        <v/>
      </c>
      <c r="Z223" s="63">
        <f>IF($T223="","",IF(AND(ISNUMBER($F223),$F223&lt;=IF($Q223=MesCiclo,InicioCiclo,$Q223+MOD(2-WEEKDAY($Q223),7))+27),1,IF(ISNUMBER($K223),$K223,$Y223)))</f>
        <v/>
      </c>
      <c r="AA223" s="63">
        <f>IF($T223="","",IF(AND(ISNUMBER($F223),$F223&lt;=IF($Q223=MesCiclo,InicioCiclo,$Q223+MOD(2-WEEKDAY($Q223),7))+6),1,IF(N($U223)&gt;0,AVERAGEIFS($W$5:$W$1000,$S$5:$S$1000,ROW(),$T$5:$T$1000,"Sub"),$W223)))</f>
        <v/>
      </c>
      <c r="AB223" s="63">
        <f>IF($T223="","",IF(AND(ISNUMBER($F223),$F223&lt;=IF($Q223=MesCiclo,InicioCiclo,$Q223+MOD(2-WEEKDAY($Q223),7))+13),1,IF(N($U223)&gt;0,AVERAGEIFS($X$5:$X$1000,$S$5:$S$1000,ROW(),$T$5:$T$1000,"Sub"),$X223)))</f>
        <v/>
      </c>
      <c r="AC223" s="63">
        <f>IF($T223="","",IF(AND(ISNUMBER($F223),$F223&lt;=IF($Q223=MesCiclo,InicioCiclo,$Q223+MOD(2-WEEKDAY($Q223),7))+20),1,IF(N($U223)&gt;0,AVERAGEIFS($Y$5:$Y$1000,$S$5:$S$1000,ROW(),$T$5:$T$1000,"Sub"),$Y223)))</f>
        <v/>
      </c>
      <c r="AD223" s="63">
        <f>IF($T223="","",IF(AND(ISNUMBER($F223),$F223&lt;=IF($Q223=MesCiclo,InicioCiclo,$Q223+MOD(2-WEEKDAY($Q223),7))+27),1,IF(N($U223)&gt;0,AVERAGEIFS($Z$5:$Z$1000,$S$5:$S$1000,ROW(),$T$5:$T$1000,"Sub"),$Z223)))</f>
        <v/>
      </c>
      <c r="AE223" s="63">
        <f>IF($T223&lt;&gt;"Macro","",IF(COUNTIFS($Q$5:$Q$1000,$Q223,$T$5:$T$1000,"Macro",$G$5:$G$1000,"&gt;0")=0,1/COUNTIFS($Q$5:$Q$1000,$Q223,$T$5:$T$1000,"Macro"),IF(AND(ISNUMBER($G223),N($G223)&gt;0),$G223,SUMIFS($G$5:$G$1000,$Q$5:$Q$1000,$Q223,$T$5:$T$1000,"Macro")/COUNTIFS($Q$5:$Q$1000,$Q223,$T$5:$T$1000,"Macro",$G$5:$G$1000,"&gt;0"))/(COUNTIFS($Q$5:$Q$1000,$Q223,$T$5:$T$1000,"Macro")*SUMIFS($G$5:$G$1000,$Q$5:$Q$1000,$Q223,$T$5:$T$1000,"Macro")/COUNTIFS($Q$5:$Q$1000,$Q223,$T$5:$T$1000,"Macro",$G$5:$G$1000,"&gt;0"))))</f>
        <v/>
      </c>
    </row>
    <row r="224">
      <c r="A224" s="55">
        <f>IF(NOT((COUNTA($B224:$K224)+COUNTA($O224))&gt;0),"",IF($T224="Macro",COUNTIFS($T$5:$T224,"Macro",$Q$5:$Q224,$Q224),IF(N($S224)=0,"?",COUNTIFS(INDEX($T$5:$T$1000,1):INDEX($T$5:$T$1000,$S224-4),"Macro",INDEX($Q$5:$Q$1000,1):INDEX($Q$5:$Q$1000,$S224-4),INDEX($Q$5:$Q$1000,$S224-4))&amp;"."&amp;COUNTIFS($S$5:$S224,$S224,$T$5:$T224,"Sub"))))</f>
        <v/>
      </c>
      <c r="B224" s="56" t="n"/>
      <c r="C224" s="57" t="n"/>
      <c r="D224" s="58" t="n"/>
      <c r="E224" s="58" t="n"/>
      <c r="F224" s="58" t="n"/>
      <c r="G224" s="59" t="n"/>
      <c r="H224" s="59" t="n"/>
      <c r="I224" s="59" t="n"/>
      <c r="J224" s="59" t="n"/>
      <c r="K224" s="59" t="n"/>
      <c r="L224" s="60">
        <f>IF(NOT((COUNTA($B224:$K224)+COUNTA($O224))&gt;0),"",IF(ISNUMBER($F224),1,IF(N($U224)&gt;0,AVERAGEIFS($V$5:$V$1000,$S$5:$S$1000,ROW(),$T$5:$T$1000,"Sub"),$V224)))</f>
        <v/>
      </c>
      <c r="M224" s="55">
        <f>IF($L224="","",IF($L224&gt;=1,"Completado",IF($L224&gt;0,"En curso","Pendiente")))</f>
        <v/>
      </c>
      <c r="N224" s="55">
        <f>IF(NOT((COUNTA($B224:$K224)+COUNTA($O224))&gt;0),"",IF(ISNUMBER($F224),IF(AND(ISNUMBER($E224),$F224&gt;$E224),"Cumplida con "&amp;($F224-$E224)&amp;IF($F224-$E224=1," día"," días")&amp;" de retraso","Cumplida"),IF(N($L224)&gt;=1,"Cumplida",IF(NOT(ISNUMBER($E224)),"Sin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plazo")))))))</f>
        <v/>
      </c>
      <c r="O224" s="57" t="n"/>
      <c r="P224" s="61">
        <f>IF(NOT((COUNTA($B224:$K224)+COUNTA($O224))&gt;0),"",IF((IF($C224="","Falta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",""))="","✔ OK","⚠ "&amp;LEFT(IF($C224="","Falta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",""),LEN(IF($C224="","Falta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",""))-3)))</f>
        <v/>
      </c>
      <c r="Q224" s="62">
        <f>IF(NOT((COUNTA($B224:$K224)+COUNTA($O224))&gt;0),"",IF(AND($T224="Sub",N($S224)&gt;0),IF(ISNUMBER(INDEX($D$5:$D$1000,$S224-4)),DATE(YEAR(INDEX($D$5:$D$1000,$S224-4)),MONTH(INDEX($D$5:$D$1000,$S224-4)),1),IF(ISNUMBER(INDEX($E$5:$E$1000,$S224-4)),DATE(YEAR(INDEX($E$5:$E$1000,$S224-4)),MONTH(INDEX($E$5:$E$1000,$S224-4)),1),MesCiclo)),IF(ISNUMBER($D224),DATE(YEAR($D224),MONTH($D224),1),IF(ISNUMBER($E224),DATE(YEAR($E224),MONTH($E224),1),MesCiclo))))</f>
        <v/>
      </c>
      <c r="R224" s="63">
        <f>IF(OR($Q224="",$Q224&lt;&gt;MesCiclo),"",COUNTIF($Q$5:$Q224,MesCiclo))</f>
        <v/>
      </c>
      <c r="S224" s="63">
        <f>IF($T224="","",IF($T224="Macro",ROW(),IFERROR(LOOKUP(2,1/($T$5:$T224="Macro"),ROW($T$5:$T224)),0)))</f>
        <v/>
      </c>
      <c r="T224" s="63">
        <f>IF(NOT((COUNTA($B224:$K224)+COUNTA($O224))&gt;0),"",IF($B224="Subactividad","Sub","Macro"))</f>
        <v/>
      </c>
      <c r="U224" s="63">
        <f>IF($T224="Macro",COUNTIFS($S$5:$S$1000,ROW(),$T$5:$T$1000,"Sub"),"")</f>
        <v/>
      </c>
      <c r="V224" s="63">
        <f>IF($T224="","",IF(ISNUMBER($F224),1,IFERROR(LOOKUP(2,1/($H224:$K224&lt;&gt;""),$H224:$K224),0)))</f>
        <v/>
      </c>
      <c r="W224" s="63">
        <f>IF($T224="","",IF(AND(ISNUMBER($F224),$F224&lt;=IF($Q224=MesCiclo,InicioCiclo,$Q224+MOD(2-WEEKDAY($Q224),7))+6),1,IF(ISNUMBER($H224),$H224,0)))</f>
        <v/>
      </c>
      <c r="X224" s="63">
        <f>IF($T224="","",IF(AND(ISNUMBER($F224),$F224&lt;=IF($Q224=MesCiclo,InicioCiclo,$Q224+MOD(2-WEEKDAY($Q224),7))+13),1,IF(ISNUMBER($I224),$I224,$W224)))</f>
        <v/>
      </c>
      <c r="Y224" s="63">
        <f>IF($T224="","",IF(AND(ISNUMBER($F224),$F224&lt;=IF($Q224=MesCiclo,InicioCiclo,$Q224+MOD(2-WEEKDAY($Q224),7))+20),1,IF(ISNUMBER($J224),$J224,$X224)))</f>
        <v/>
      </c>
      <c r="Z224" s="63">
        <f>IF($T224="","",IF(AND(ISNUMBER($F224),$F224&lt;=IF($Q224=MesCiclo,InicioCiclo,$Q224+MOD(2-WEEKDAY($Q224),7))+27),1,IF(ISNUMBER($K224),$K224,$Y224)))</f>
        <v/>
      </c>
      <c r="AA224" s="63">
        <f>IF($T224="","",IF(AND(ISNUMBER($F224),$F224&lt;=IF($Q224=MesCiclo,InicioCiclo,$Q224+MOD(2-WEEKDAY($Q224),7))+6),1,IF(N($U224)&gt;0,AVERAGEIFS($W$5:$W$1000,$S$5:$S$1000,ROW(),$T$5:$T$1000,"Sub"),$W224)))</f>
        <v/>
      </c>
      <c r="AB224" s="63">
        <f>IF($T224="","",IF(AND(ISNUMBER($F224),$F224&lt;=IF($Q224=MesCiclo,InicioCiclo,$Q224+MOD(2-WEEKDAY($Q224),7))+13),1,IF(N($U224)&gt;0,AVERAGEIFS($X$5:$X$1000,$S$5:$S$1000,ROW(),$T$5:$T$1000,"Sub"),$X224)))</f>
        <v/>
      </c>
      <c r="AC224" s="63">
        <f>IF($T224="","",IF(AND(ISNUMBER($F224),$F224&lt;=IF($Q224=MesCiclo,InicioCiclo,$Q224+MOD(2-WEEKDAY($Q224),7))+20),1,IF(N($U224)&gt;0,AVERAGEIFS($Y$5:$Y$1000,$S$5:$S$1000,ROW(),$T$5:$T$1000,"Sub"),$Y224)))</f>
        <v/>
      </c>
      <c r="AD224" s="63">
        <f>IF($T224="","",IF(AND(ISNUMBER($F224),$F224&lt;=IF($Q224=MesCiclo,InicioCiclo,$Q224+MOD(2-WEEKDAY($Q224),7))+27),1,IF(N($U224)&gt;0,AVERAGEIFS($Z$5:$Z$1000,$S$5:$S$1000,ROW(),$T$5:$T$1000,"Sub"),$Z224)))</f>
        <v/>
      </c>
      <c r="AE224" s="63">
        <f>IF($T224&lt;&gt;"Macro","",IF(COUNTIFS($Q$5:$Q$1000,$Q224,$T$5:$T$1000,"Macro",$G$5:$G$1000,"&gt;0")=0,1/COUNTIFS($Q$5:$Q$1000,$Q224,$T$5:$T$1000,"Macro"),IF(AND(ISNUMBER($G224),N($G224)&gt;0),$G224,SUMIFS($G$5:$G$1000,$Q$5:$Q$1000,$Q224,$T$5:$T$1000,"Macro")/COUNTIFS($Q$5:$Q$1000,$Q224,$T$5:$T$1000,"Macro",$G$5:$G$1000,"&gt;0"))/(COUNTIFS($Q$5:$Q$1000,$Q224,$T$5:$T$1000,"Macro")*SUMIFS($G$5:$G$1000,$Q$5:$Q$1000,$Q224,$T$5:$T$1000,"Macro")/COUNTIFS($Q$5:$Q$1000,$Q224,$T$5:$T$1000,"Macro",$G$5:$G$1000,"&gt;0"))))</f>
        <v/>
      </c>
    </row>
    <row r="225">
      <c r="A225" s="55">
        <f>IF(NOT((COUNTA($B225:$K225)+COUNTA($O225))&gt;0),"",IF($T225="Macro",COUNTIFS($T$5:$T225,"Macro",$Q$5:$Q225,$Q225),IF(N($S225)=0,"?",COUNTIFS(INDEX($T$5:$T$1000,1):INDEX($T$5:$T$1000,$S225-4),"Macro",INDEX($Q$5:$Q$1000,1):INDEX($Q$5:$Q$1000,$S225-4),INDEX($Q$5:$Q$1000,$S225-4))&amp;"."&amp;COUNTIFS($S$5:$S225,$S225,$T$5:$T225,"Sub"))))</f>
        <v/>
      </c>
      <c r="B225" s="56" t="n"/>
      <c r="C225" s="57" t="n"/>
      <c r="D225" s="58" t="n"/>
      <c r="E225" s="58" t="n"/>
      <c r="F225" s="58" t="n"/>
      <c r="G225" s="59" t="n"/>
      <c r="H225" s="59" t="n"/>
      <c r="I225" s="59" t="n"/>
      <c r="J225" s="59" t="n"/>
      <c r="K225" s="59" t="n"/>
      <c r="L225" s="60">
        <f>IF(NOT((COUNTA($B225:$K225)+COUNTA($O225))&gt;0),"",IF(ISNUMBER($F225),1,IF(N($U225)&gt;0,AVERAGEIFS($V$5:$V$1000,$S$5:$S$1000,ROW(),$T$5:$T$1000,"Sub"),$V225)))</f>
        <v/>
      </c>
      <c r="M225" s="55">
        <f>IF($L225="","",IF($L225&gt;=1,"Completado",IF($L225&gt;0,"En curso","Pendiente")))</f>
        <v/>
      </c>
      <c r="N225" s="55">
        <f>IF(NOT((COUNTA($B225:$K225)+COUNTA($O225))&gt;0),"",IF(ISNUMBER($F225),IF(AND(ISNUMBER($E225),$F225&gt;$E225),"Cumplida con "&amp;($F225-$E225)&amp;IF($F225-$E225=1," día"," días")&amp;" de retraso","Cumplida"),IF(N($L225)&gt;=1,"Cumplida",IF(NOT(ISNUMBER($E225)),"Sin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plazo")))))))</f>
        <v/>
      </c>
      <c r="O225" s="57" t="n"/>
      <c r="P225" s="61">
        <f>IF(NOT((COUNTA($B225:$K225)+COUNTA($O225))&gt;0),"",IF((IF($C225="","Falta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",""))="","✔ OK","⚠ "&amp;LEFT(IF($C225="","Falta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",""),LEN(IF($C225="","Falta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",""))-3)))</f>
        <v/>
      </c>
      <c r="Q225" s="62">
        <f>IF(NOT((COUNTA($B225:$K225)+COUNTA($O225))&gt;0),"",IF(AND($T225="Sub",N($S225)&gt;0),IF(ISNUMBER(INDEX($D$5:$D$1000,$S225-4)),DATE(YEAR(INDEX($D$5:$D$1000,$S225-4)),MONTH(INDEX($D$5:$D$1000,$S225-4)),1),IF(ISNUMBER(INDEX($E$5:$E$1000,$S225-4)),DATE(YEAR(INDEX($E$5:$E$1000,$S225-4)),MONTH(INDEX($E$5:$E$1000,$S225-4)),1),MesCiclo)),IF(ISNUMBER($D225),DATE(YEAR($D225),MONTH($D225),1),IF(ISNUMBER($E225),DATE(YEAR($E225),MONTH($E225),1),MesCiclo))))</f>
        <v/>
      </c>
      <c r="R225" s="63">
        <f>IF(OR($Q225="",$Q225&lt;&gt;MesCiclo),"",COUNTIF($Q$5:$Q225,MesCiclo))</f>
        <v/>
      </c>
      <c r="S225" s="63">
        <f>IF($T225="","",IF($T225="Macro",ROW(),IFERROR(LOOKUP(2,1/($T$5:$T225="Macro"),ROW($T$5:$T225)),0)))</f>
        <v/>
      </c>
      <c r="T225" s="63">
        <f>IF(NOT((COUNTA($B225:$K225)+COUNTA($O225))&gt;0),"",IF($B225="Subactividad","Sub","Macro"))</f>
        <v/>
      </c>
      <c r="U225" s="63">
        <f>IF($T225="Macro",COUNTIFS($S$5:$S$1000,ROW(),$T$5:$T$1000,"Sub"),"")</f>
        <v/>
      </c>
      <c r="V225" s="63">
        <f>IF($T225="","",IF(ISNUMBER($F225),1,IFERROR(LOOKUP(2,1/($H225:$K225&lt;&gt;""),$H225:$K225),0)))</f>
        <v/>
      </c>
      <c r="W225" s="63">
        <f>IF($T225="","",IF(AND(ISNUMBER($F225),$F225&lt;=IF($Q225=MesCiclo,InicioCiclo,$Q225+MOD(2-WEEKDAY($Q225),7))+6),1,IF(ISNUMBER($H225),$H225,0)))</f>
        <v/>
      </c>
      <c r="X225" s="63">
        <f>IF($T225="","",IF(AND(ISNUMBER($F225),$F225&lt;=IF($Q225=MesCiclo,InicioCiclo,$Q225+MOD(2-WEEKDAY($Q225),7))+13),1,IF(ISNUMBER($I225),$I225,$W225)))</f>
        <v/>
      </c>
      <c r="Y225" s="63">
        <f>IF($T225="","",IF(AND(ISNUMBER($F225),$F225&lt;=IF($Q225=MesCiclo,InicioCiclo,$Q225+MOD(2-WEEKDAY($Q225),7))+20),1,IF(ISNUMBER($J225),$J225,$X225)))</f>
        <v/>
      </c>
      <c r="Z225" s="63">
        <f>IF($T225="","",IF(AND(ISNUMBER($F225),$F225&lt;=IF($Q225=MesCiclo,InicioCiclo,$Q225+MOD(2-WEEKDAY($Q225),7))+27),1,IF(ISNUMBER($K225),$K225,$Y225)))</f>
        <v/>
      </c>
      <c r="AA225" s="63">
        <f>IF($T225="","",IF(AND(ISNUMBER($F225),$F225&lt;=IF($Q225=MesCiclo,InicioCiclo,$Q225+MOD(2-WEEKDAY($Q225),7))+6),1,IF(N($U225)&gt;0,AVERAGEIFS($W$5:$W$1000,$S$5:$S$1000,ROW(),$T$5:$T$1000,"Sub"),$W225)))</f>
        <v/>
      </c>
      <c r="AB225" s="63">
        <f>IF($T225="","",IF(AND(ISNUMBER($F225),$F225&lt;=IF($Q225=MesCiclo,InicioCiclo,$Q225+MOD(2-WEEKDAY($Q225),7))+13),1,IF(N($U225)&gt;0,AVERAGEIFS($X$5:$X$1000,$S$5:$S$1000,ROW(),$T$5:$T$1000,"Sub"),$X225)))</f>
        <v/>
      </c>
      <c r="AC225" s="63">
        <f>IF($T225="","",IF(AND(ISNUMBER($F225),$F225&lt;=IF($Q225=MesCiclo,InicioCiclo,$Q225+MOD(2-WEEKDAY($Q225),7))+20),1,IF(N($U225)&gt;0,AVERAGEIFS($Y$5:$Y$1000,$S$5:$S$1000,ROW(),$T$5:$T$1000,"Sub"),$Y225)))</f>
        <v/>
      </c>
      <c r="AD225" s="63">
        <f>IF($T225="","",IF(AND(ISNUMBER($F225),$F225&lt;=IF($Q225=MesCiclo,InicioCiclo,$Q225+MOD(2-WEEKDAY($Q225),7))+27),1,IF(N($U225)&gt;0,AVERAGEIFS($Z$5:$Z$1000,$S$5:$S$1000,ROW(),$T$5:$T$1000,"Sub"),$Z225)))</f>
        <v/>
      </c>
      <c r="AE225" s="63">
        <f>IF($T225&lt;&gt;"Macro","",IF(COUNTIFS($Q$5:$Q$1000,$Q225,$T$5:$T$1000,"Macro",$G$5:$G$1000,"&gt;0")=0,1/COUNTIFS($Q$5:$Q$1000,$Q225,$T$5:$T$1000,"Macro"),IF(AND(ISNUMBER($G225),N($G225)&gt;0),$G225,SUMIFS($G$5:$G$1000,$Q$5:$Q$1000,$Q225,$T$5:$T$1000,"Macro")/COUNTIFS($Q$5:$Q$1000,$Q225,$T$5:$T$1000,"Macro",$G$5:$G$1000,"&gt;0"))/(COUNTIFS($Q$5:$Q$1000,$Q225,$T$5:$T$1000,"Macro")*SUMIFS($G$5:$G$1000,$Q$5:$Q$1000,$Q225,$T$5:$T$1000,"Macro")/COUNTIFS($Q$5:$Q$1000,$Q225,$T$5:$T$1000,"Macro",$G$5:$G$1000,"&gt;0"))))</f>
        <v/>
      </c>
    </row>
    <row r="226">
      <c r="A226" s="55">
        <f>IF(NOT((COUNTA($B226:$K226)+COUNTA($O226))&gt;0),"",IF($T226="Macro",COUNTIFS($T$5:$T226,"Macro",$Q$5:$Q226,$Q226),IF(N($S226)=0,"?",COUNTIFS(INDEX($T$5:$T$1000,1):INDEX($T$5:$T$1000,$S226-4),"Macro",INDEX($Q$5:$Q$1000,1):INDEX($Q$5:$Q$1000,$S226-4),INDEX($Q$5:$Q$1000,$S226-4))&amp;"."&amp;COUNTIFS($S$5:$S226,$S226,$T$5:$T226,"Sub"))))</f>
        <v/>
      </c>
      <c r="B226" s="56" t="n"/>
      <c r="C226" s="57" t="n"/>
      <c r="D226" s="58" t="n"/>
      <c r="E226" s="58" t="n"/>
      <c r="F226" s="58" t="n"/>
      <c r="G226" s="59" t="n"/>
      <c r="H226" s="59" t="n"/>
      <c r="I226" s="59" t="n"/>
      <c r="J226" s="59" t="n"/>
      <c r="K226" s="59" t="n"/>
      <c r="L226" s="60">
        <f>IF(NOT((COUNTA($B226:$K226)+COUNTA($O226))&gt;0),"",IF(ISNUMBER($F226),1,IF(N($U226)&gt;0,AVERAGEIFS($V$5:$V$1000,$S$5:$S$1000,ROW(),$T$5:$T$1000,"Sub"),$V226)))</f>
        <v/>
      </c>
      <c r="M226" s="55">
        <f>IF($L226="","",IF($L226&gt;=1,"Completado",IF($L226&gt;0,"En curso","Pendiente")))</f>
        <v/>
      </c>
      <c r="N226" s="55">
        <f>IF(NOT((COUNTA($B226:$K226)+COUNTA($O226))&gt;0),"",IF(ISNUMBER($F226),IF(AND(ISNUMBER($E226),$F226&gt;$E226),"Cumplida con "&amp;($F226-$E226)&amp;IF($F226-$E226=1," día"," días")&amp;" de retraso","Cumplida"),IF(N($L226)&gt;=1,"Cumplida",IF(NOT(ISNUMBER($E226)),"Sin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plazo")))))))</f>
        <v/>
      </c>
      <c r="O226" s="57" t="n"/>
      <c r="P226" s="61">
        <f>IF(NOT((COUNTA($B226:$K226)+COUNTA($O226))&gt;0),"",IF((IF($C226="","Falta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",""))="","✔ OK","⚠ "&amp;LEFT(IF($C226="","Falta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",""),LEN(IF($C226="","Falta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",""))-3)))</f>
        <v/>
      </c>
      <c r="Q226" s="62">
        <f>IF(NOT((COUNTA($B226:$K226)+COUNTA($O226))&gt;0),"",IF(AND($T226="Sub",N($S226)&gt;0),IF(ISNUMBER(INDEX($D$5:$D$1000,$S226-4)),DATE(YEAR(INDEX($D$5:$D$1000,$S226-4)),MONTH(INDEX($D$5:$D$1000,$S226-4)),1),IF(ISNUMBER(INDEX($E$5:$E$1000,$S226-4)),DATE(YEAR(INDEX($E$5:$E$1000,$S226-4)),MONTH(INDEX($E$5:$E$1000,$S226-4)),1),MesCiclo)),IF(ISNUMBER($D226),DATE(YEAR($D226),MONTH($D226),1),IF(ISNUMBER($E226),DATE(YEAR($E226),MONTH($E226),1),MesCiclo))))</f>
        <v/>
      </c>
      <c r="R226" s="63">
        <f>IF(OR($Q226="",$Q226&lt;&gt;MesCiclo),"",COUNTIF($Q$5:$Q226,MesCiclo))</f>
        <v/>
      </c>
      <c r="S226" s="63">
        <f>IF($T226="","",IF($T226="Macro",ROW(),IFERROR(LOOKUP(2,1/($T$5:$T226="Macro"),ROW($T$5:$T226)),0)))</f>
        <v/>
      </c>
      <c r="T226" s="63">
        <f>IF(NOT((COUNTA($B226:$K226)+COUNTA($O226))&gt;0),"",IF($B226="Subactividad","Sub","Macro"))</f>
        <v/>
      </c>
      <c r="U226" s="63">
        <f>IF($T226="Macro",COUNTIFS($S$5:$S$1000,ROW(),$T$5:$T$1000,"Sub"),"")</f>
        <v/>
      </c>
      <c r="V226" s="63">
        <f>IF($T226="","",IF(ISNUMBER($F226),1,IFERROR(LOOKUP(2,1/($H226:$K226&lt;&gt;""),$H226:$K226),0)))</f>
        <v/>
      </c>
      <c r="W226" s="63">
        <f>IF($T226="","",IF(AND(ISNUMBER($F226),$F226&lt;=IF($Q226=MesCiclo,InicioCiclo,$Q226+MOD(2-WEEKDAY($Q226),7))+6),1,IF(ISNUMBER($H226),$H226,0)))</f>
        <v/>
      </c>
      <c r="X226" s="63">
        <f>IF($T226="","",IF(AND(ISNUMBER($F226),$F226&lt;=IF($Q226=MesCiclo,InicioCiclo,$Q226+MOD(2-WEEKDAY($Q226),7))+13),1,IF(ISNUMBER($I226),$I226,$W226)))</f>
        <v/>
      </c>
      <c r="Y226" s="63">
        <f>IF($T226="","",IF(AND(ISNUMBER($F226),$F226&lt;=IF($Q226=MesCiclo,InicioCiclo,$Q226+MOD(2-WEEKDAY($Q226),7))+20),1,IF(ISNUMBER($J226),$J226,$X226)))</f>
        <v/>
      </c>
      <c r="Z226" s="63">
        <f>IF($T226="","",IF(AND(ISNUMBER($F226),$F226&lt;=IF($Q226=MesCiclo,InicioCiclo,$Q226+MOD(2-WEEKDAY($Q226),7))+27),1,IF(ISNUMBER($K226),$K226,$Y226)))</f>
        <v/>
      </c>
      <c r="AA226" s="63">
        <f>IF($T226="","",IF(AND(ISNUMBER($F226),$F226&lt;=IF($Q226=MesCiclo,InicioCiclo,$Q226+MOD(2-WEEKDAY($Q226),7))+6),1,IF(N($U226)&gt;0,AVERAGEIFS($W$5:$W$1000,$S$5:$S$1000,ROW(),$T$5:$T$1000,"Sub"),$W226)))</f>
        <v/>
      </c>
      <c r="AB226" s="63">
        <f>IF($T226="","",IF(AND(ISNUMBER($F226),$F226&lt;=IF($Q226=MesCiclo,InicioCiclo,$Q226+MOD(2-WEEKDAY($Q226),7))+13),1,IF(N($U226)&gt;0,AVERAGEIFS($X$5:$X$1000,$S$5:$S$1000,ROW(),$T$5:$T$1000,"Sub"),$X226)))</f>
        <v/>
      </c>
      <c r="AC226" s="63">
        <f>IF($T226="","",IF(AND(ISNUMBER($F226),$F226&lt;=IF($Q226=MesCiclo,InicioCiclo,$Q226+MOD(2-WEEKDAY($Q226),7))+20),1,IF(N($U226)&gt;0,AVERAGEIFS($Y$5:$Y$1000,$S$5:$S$1000,ROW(),$T$5:$T$1000,"Sub"),$Y226)))</f>
        <v/>
      </c>
      <c r="AD226" s="63">
        <f>IF($T226="","",IF(AND(ISNUMBER($F226),$F226&lt;=IF($Q226=MesCiclo,InicioCiclo,$Q226+MOD(2-WEEKDAY($Q226),7))+27),1,IF(N($U226)&gt;0,AVERAGEIFS($Z$5:$Z$1000,$S$5:$S$1000,ROW(),$T$5:$T$1000,"Sub"),$Z226)))</f>
        <v/>
      </c>
      <c r="AE226" s="63">
        <f>IF($T226&lt;&gt;"Macro","",IF(COUNTIFS($Q$5:$Q$1000,$Q226,$T$5:$T$1000,"Macro",$G$5:$G$1000,"&gt;0")=0,1/COUNTIFS($Q$5:$Q$1000,$Q226,$T$5:$T$1000,"Macro"),IF(AND(ISNUMBER($G226),N($G226)&gt;0),$G226,SUMIFS($G$5:$G$1000,$Q$5:$Q$1000,$Q226,$T$5:$T$1000,"Macro")/COUNTIFS($Q$5:$Q$1000,$Q226,$T$5:$T$1000,"Macro",$G$5:$G$1000,"&gt;0"))/(COUNTIFS($Q$5:$Q$1000,$Q226,$T$5:$T$1000,"Macro")*SUMIFS($G$5:$G$1000,$Q$5:$Q$1000,$Q226,$T$5:$T$1000,"Macro")/COUNTIFS($Q$5:$Q$1000,$Q226,$T$5:$T$1000,"Macro",$G$5:$G$1000,"&gt;0"))))</f>
        <v/>
      </c>
    </row>
    <row r="227">
      <c r="A227" s="55">
        <f>IF(NOT((COUNTA($B227:$K227)+COUNTA($O227))&gt;0),"",IF($T227="Macro",COUNTIFS($T$5:$T227,"Macro",$Q$5:$Q227,$Q227),IF(N($S227)=0,"?",COUNTIFS(INDEX($T$5:$T$1000,1):INDEX($T$5:$T$1000,$S227-4),"Macro",INDEX($Q$5:$Q$1000,1):INDEX($Q$5:$Q$1000,$S227-4),INDEX($Q$5:$Q$1000,$S227-4))&amp;"."&amp;COUNTIFS($S$5:$S227,$S227,$T$5:$T227,"Sub"))))</f>
        <v/>
      </c>
      <c r="B227" s="56" t="n"/>
      <c r="C227" s="57" t="n"/>
      <c r="D227" s="58" t="n"/>
      <c r="E227" s="58" t="n"/>
      <c r="F227" s="58" t="n"/>
      <c r="G227" s="59" t="n"/>
      <c r="H227" s="59" t="n"/>
      <c r="I227" s="59" t="n"/>
      <c r="J227" s="59" t="n"/>
      <c r="K227" s="59" t="n"/>
      <c r="L227" s="60">
        <f>IF(NOT((COUNTA($B227:$K227)+COUNTA($O227))&gt;0),"",IF(ISNUMBER($F227),1,IF(N($U227)&gt;0,AVERAGEIFS($V$5:$V$1000,$S$5:$S$1000,ROW(),$T$5:$T$1000,"Sub"),$V227)))</f>
        <v/>
      </c>
      <c r="M227" s="55">
        <f>IF($L227="","",IF($L227&gt;=1,"Completado",IF($L227&gt;0,"En curso","Pendiente")))</f>
        <v/>
      </c>
      <c r="N227" s="55">
        <f>IF(NOT((COUNTA($B227:$K227)+COUNTA($O227))&gt;0),"",IF(ISNUMBER($F227),IF(AND(ISNUMBER($E227),$F227&gt;$E227),"Cumplida con "&amp;($F227-$E227)&amp;IF($F227-$E227=1," día"," días")&amp;" de retraso","Cumplida"),IF(N($L227)&gt;=1,"Cumplida",IF(NOT(ISNUMBER($E227)),"Sin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plazo")))))))</f>
        <v/>
      </c>
      <c r="O227" s="57" t="n"/>
      <c r="P227" s="61">
        <f>IF(NOT((COUNTA($B227:$K227)+COUNTA($O227))&gt;0),"",IF((IF($C227="","Falta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",""))="","✔ OK","⚠ "&amp;LEFT(IF($C227="","Falta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",""),LEN(IF($C227="","Falta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",""))-3)))</f>
        <v/>
      </c>
      <c r="Q227" s="62">
        <f>IF(NOT((COUNTA($B227:$K227)+COUNTA($O227))&gt;0),"",IF(AND($T227="Sub",N($S227)&gt;0),IF(ISNUMBER(INDEX($D$5:$D$1000,$S227-4)),DATE(YEAR(INDEX($D$5:$D$1000,$S227-4)),MONTH(INDEX($D$5:$D$1000,$S227-4)),1),IF(ISNUMBER(INDEX($E$5:$E$1000,$S227-4)),DATE(YEAR(INDEX($E$5:$E$1000,$S227-4)),MONTH(INDEX($E$5:$E$1000,$S227-4)),1),MesCiclo)),IF(ISNUMBER($D227),DATE(YEAR($D227),MONTH($D227),1),IF(ISNUMBER($E227),DATE(YEAR($E227),MONTH($E227),1),MesCiclo))))</f>
        <v/>
      </c>
      <c r="R227" s="63">
        <f>IF(OR($Q227="",$Q227&lt;&gt;MesCiclo),"",COUNTIF($Q$5:$Q227,MesCiclo))</f>
        <v/>
      </c>
      <c r="S227" s="63">
        <f>IF($T227="","",IF($T227="Macro",ROW(),IFERROR(LOOKUP(2,1/($T$5:$T227="Macro"),ROW($T$5:$T227)),0)))</f>
        <v/>
      </c>
      <c r="T227" s="63">
        <f>IF(NOT((COUNTA($B227:$K227)+COUNTA($O227))&gt;0),"",IF($B227="Subactividad","Sub","Macro"))</f>
        <v/>
      </c>
      <c r="U227" s="63">
        <f>IF($T227="Macro",COUNTIFS($S$5:$S$1000,ROW(),$T$5:$T$1000,"Sub"),"")</f>
        <v/>
      </c>
      <c r="V227" s="63">
        <f>IF($T227="","",IF(ISNUMBER($F227),1,IFERROR(LOOKUP(2,1/($H227:$K227&lt;&gt;""),$H227:$K227),0)))</f>
        <v/>
      </c>
      <c r="W227" s="63">
        <f>IF($T227="","",IF(AND(ISNUMBER($F227),$F227&lt;=IF($Q227=MesCiclo,InicioCiclo,$Q227+MOD(2-WEEKDAY($Q227),7))+6),1,IF(ISNUMBER($H227),$H227,0)))</f>
        <v/>
      </c>
      <c r="X227" s="63">
        <f>IF($T227="","",IF(AND(ISNUMBER($F227),$F227&lt;=IF($Q227=MesCiclo,InicioCiclo,$Q227+MOD(2-WEEKDAY($Q227),7))+13),1,IF(ISNUMBER($I227),$I227,$W227)))</f>
        <v/>
      </c>
      <c r="Y227" s="63">
        <f>IF($T227="","",IF(AND(ISNUMBER($F227),$F227&lt;=IF($Q227=MesCiclo,InicioCiclo,$Q227+MOD(2-WEEKDAY($Q227),7))+20),1,IF(ISNUMBER($J227),$J227,$X227)))</f>
        <v/>
      </c>
      <c r="Z227" s="63">
        <f>IF($T227="","",IF(AND(ISNUMBER($F227),$F227&lt;=IF($Q227=MesCiclo,InicioCiclo,$Q227+MOD(2-WEEKDAY($Q227),7))+27),1,IF(ISNUMBER($K227),$K227,$Y227)))</f>
        <v/>
      </c>
      <c r="AA227" s="63">
        <f>IF($T227="","",IF(AND(ISNUMBER($F227),$F227&lt;=IF($Q227=MesCiclo,InicioCiclo,$Q227+MOD(2-WEEKDAY($Q227),7))+6),1,IF(N($U227)&gt;0,AVERAGEIFS($W$5:$W$1000,$S$5:$S$1000,ROW(),$T$5:$T$1000,"Sub"),$W227)))</f>
        <v/>
      </c>
      <c r="AB227" s="63">
        <f>IF($T227="","",IF(AND(ISNUMBER($F227),$F227&lt;=IF($Q227=MesCiclo,InicioCiclo,$Q227+MOD(2-WEEKDAY($Q227),7))+13),1,IF(N($U227)&gt;0,AVERAGEIFS($X$5:$X$1000,$S$5:$S$1000,ROW(),$T$5:$T$1000,"Sub"),$X227)))</f>
        <v/>
      </c>
      <c r="AC227" s="63">
        <f>IF($T227="","",IF(AND(ISNUMBER($F227),$F227&lt;=IF($Q227=MesCiclo,InicioCiclo,$Q227+MOD(2-WEEKDAY($Q227),7))+20),1,IF(N($U227)&gt;0,AVERAGEIFS($Y$5:$Y$1000,$S$5:$S$1000,ROW(),$T$5:$T$1000,"Sub"),$Y227)))</f>
        <v/>
      </c>
      <c r="AD227" s="63">
        <f>IF($T227="","",IF(AND(ISNUMBER($F227),$F227&lt;=IF($Q227=MesCiclo,InicioCiclo,$Q227+MOD(2-WEEKDAY($Q227),7))+27),1,IF(N($U227)&gt;0,AVERAGEIFS($Z$5:$Z$1000,$S$5:$S$1000,ROW(),$T$5:$T$1000,"Sub"),$Z227)))</f>
        <v/>
      </c>
      <c r="AE227" s="63">
        <f>IF($T227&lt;&gt;"Macro","",IF(COUNTIFS($Q$5:$Q$1000,$Q227,$T$5:$T$1000,"Macro",$G$5:$G$1000,"&gt;0")=0,1/COUNTIFS($Q$5:$Q$1000,$Q227,$T$5:$T$1000,"Macro"),IF(AND(ISNUMBER($G227),N($G227)&gt;0),$G227,SUMIFS($G$5:$G$1000,$Q$5:$Q$1000,$Q227,$T$5:$T$1000,"Macro")/COUNTIFS($Q$5:$Q$1000,$Q227,$T$5:$T$1000,"Macro",$G$5:$G$1000,"&gt;0"))/(COUNTIFS($Q$5:$Q$1000,$Q227,$T$5:$T$1000,"Macro")*SUMIFS($G$5:$G$1000,$Q$5:$Q$1000,$Q227,$T$5:$T$1000,"Macro")/COUNTIFS($Q$5:$Q$1000,$Q227,$T$5:$T$1000,"Macro",$G$5:$G$1000,"&gt;0"))))</f>
        <v/>
      </c>
    </row>
    <row r="228">
      <c r="A228" s="55">
        <f>IF(NOT((COUNTA($B228:$K228)+COUNTA($O228))&gt;0),"",IF($T228="Macro",COUNTIFS($T$5:$T228,"Macro",$Q$5:$Q228,$Q228),IF(N($S228)=0,"?",COUNTIFS(INDEX($T$5:$T$1000,1):INDEX($T$5:$T$1000,$S228-4),"Macro",INDEX($Q$5:$Q$1000,1):INDEX($Q$5:$Q$1000,$S228-4),INDEX($Q$5:$Q$1000,$S228-4))&amp;"."&amp;COUNTIFS($S$5:$S228,$S228,$T$5:$T228,"Sub"))))</f>
        <v/>
      </c>
      <c r="B228" s="56" t="n"/>
      <c r="C228" s="57" t="n"/>
      <c r="D228" s="58" t="n"/>
      <c r="E228" s="58" t="n"/>
      <c r="F228" s="58" t="n"/>
      <c r="G228" s="59" t="n"/>
      <c r="H228" s="59" t="n"/>
      <c r="I228" s="59" t="n"/>
      <c r="J228" s="59" t="n"/>
      <c r="K228" s="59" t="n"/>
      <c r="L228" s="60">
        <f>IF(NOT((COUNTA($B228:$K228)+COUNTA($O228))&gt;0),"",IF(ISNUMBER($F228),1,IF(N($U228)&gt;0,AVERAGEIFS($V$5:$V$1000,$S$5:$S$1000,ROW(),$T$5:$T$1000,"Sub"),$V228)))</f>
        <v/>
      </c>
      <c r="M228" s="55">
        <f>IF($L228="","",IF($L228&gt;=1,"Completado",IF($L228&gt;0,"En curso","Pendiente")))</f>
        <v/>
      </c>
      <c r="N228" s="55">
        <f>IF(NOT((COUNTA($B228:$K228)+COUNTA($O228))&gt;0),"",IF(ISNUMBER($F228),IF(AND(ISNUMBER($E228),$F228&gt;$E228),"Cumplida con "&amp;($F228-$E228)&amp;IF($F228-$E228=1," día"," días")&amp;" de retraso","Cumplida"),IF(N($L228)&gt;=1,"Cumplida",IF(NOT(ISNUMBER($E228)),"Sin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plazo")))))))</f>
        <v/>
      </c>
      <c r="O228" s="57" t="n"/>
      <c r="P228" s="61">
        <f>IF(NOT((COUNTA($B228:$K228)+COUNTA($O228))&gt;0),"",IF((IF($C228="","Falta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",""))="","✔ OK","⚠ "&amp;LEFT(IF($C228="","Falta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",""),LEN(IF($C228="","Falta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",""))-3)))</f>
        <v/>
      </c>
      <c r="Q228" s="62">
        <f>IF(NOT((COUNTA($B228:$K228)+COUNTA($O228))&gt;0),"",IF(AND($T228="Sub",N($S228)&gt;0),IF(ISNUMBER(INDEX($D$5:$D$1000,$S228-4)),DATE(YEAR(INDEX($D$5:$D$1000,$S228-4)),MONTH(INDEX($D$5:$D$1000,$S228-4)),1),IF(ISNUMBER(INDEX($E$5:$E$1000,$S228-4)),DATE(YEAR(INDEX($E$5:$E$1000,$S228-4)),MONTH(INDEX($E$5:$E$1000,$S228-4)),1),MesCiclo)),IF(ISNUMBER($D228),DATE(YEAR($D228),MONTH($D228),1),IF(ISNUMBER($E228),DATE(YEAR($E228),MONTH($E228),1),MesCiclo))))</f>
        <v/>
      </c>
      <c r="R228" s="63">
        <f>IF(OR($Q228="",$Q228&lt;&gt;MesCiclo),"",COUNTIF($Q$5:$Q228,MesCiclo))</f>
        <v/>
      </c>
      <c r="S228" s="63">
        <f>IF($T228="","",IF($T228="Macro",ROW(),IFERROR(LOOKUP(2,1/($T$5:$T228="Macro"),ROW($T$5:$T228)),0)))</f>
        <v/>
      </c>
      <c r="T228" s="63">
        <f>IF(NOT((COUNTA($B228:$K228)+COUNTA($O228))&gt;0),"",IF($B228="Subactividad","Sub","Macro"))</f>
        <v/>
      </c>
      <c r="U228" s="63">
        <f>IF($T228="Macro",COUNTIFS($S$5:$S$1000,ROW(),$T$5:$T$1000,"Sub"),"")</f>
        <v/>
      </c>
      <c r="V228" s="63">
        <f>IF($T228="","",IF(ISNUMBER($F228),1,IFERROR(LOOKUP(2,1/($H228:$K228&lt;&gt;""),$H228:$K228),0)))</f>
        <v/>
      </c>
      <c r="W228" s="63">
        <f>IF($T228="","",IF(AND(ISNUMBER($F228),$F228&lt;=IF($Q228=MesCiclo,InicioCiclo,$Q228+MOD(2-WEEKDAY($Q228),7))+6),1,IF(ISNUMBER($H228),$H228,0)))</f>
        <v/>
      </c>
      <c r="X228" s="63">
        <f>IF($T228="","",IF(AND(ISNUMBER($F228),$F228&lt;=IF($Q228=MesCiclo,InicioCiclo,$Q228+MOD(2-WEEKDAY($Q228),7))+13),1,IF(ISNUMBER($I228),$I228,$W228)))</f>
        <v/>
      </c>
      <c r="Y228" s="63">
        <f>IF($T228="","",IF(AND(ISNUMBER($F228),$F228&lt;=IF($Q228=MesCiclo,InicioCiclo,$Q228+MOD(2-WEEKDAY($Q228),7))+20),1,IF(ISNUMBER($J228),$J228,$X228)))</f>
        <v/>
      </c>
      <c r="Z228" s="63">
        <f>IF($T228="","",IF(AND(ISNUMBER($F228),$F228&lt;=IF($Q228=MesCiclo,InicioCiclo,$Q228+MOD(2-WEEKDAY($Q228),7))+27),1,IF(ISNUMBER($K228),$K228,$Y228)))</f>
        <v/>
      </c>
      <c r="AA228" s="63">
        <f>IF($T228="","",IF(AND(ISNUMBER($F228),$F228&lt;=IF($Q228=MesCiclo,InicioCiclo,$Q228+MOD(2-WEEKDAY($Q228),7))+6),1,IF(N($U228)&gt;0,AVERAGEIFS($W$5:$W$1000,$S$5:$S$1000,ROW(),$T$5:$T$1000,"Sub"),$W228)))</f>
        <v/>
      </c>
      <c r="AB228" s="63">
        <f>IF($T228="","",IF(AND(ISNUMBER($F228),$F228&lt;=IF($Q228=MesCiclo,InicioCiclo,$Q228+MOD(2-WEEKDAY($Q228),7))+13),1,IF(N($U228)&gt;0,AVERAGEIFS($X$5:$X$1000,$S$5:$S$1000,ROW(),$T$5:$T$1000,"Sub"),$X228)))</f>
        <v/>
      </c>
      <c r="AC228" s="63">
        <f>IF($T228="","",IF(AND(ISNUMBER($F228),$F228&lt;=IF($Q228=MesCiclo,InicioCiclo,$Q228+MOD(2-WEEKDAY($Q228),7))+20),1,IF(N($U228)&gt;0,AVERAGEIFS($Y$5:$Y$1000,$S$5:$S$1000,ROW(),$T$5:$T$1000,"Sub"),$Y228)))</f>
        <v/>
      </c>
      <c r="AD228" s="63">
        <f>IF($T228="","",IF(AND(ISNUMBER($F228),$F228&lt;=IF($Q228=MesCiclo,InicioCiclo,$Q228+MOD(2-WEEKDAY($Q228),7))+27),1,IF(N($U228)&gt;0,AVERAGEIFS($Z$5:$Z$1000,$S$5:$S$1000,ROW(),$T$5:$T$1000,"Sub"),$Z228)))</f>
        <v/>
      </c>
      <c r="AE228" s="63">
        <f>IF($T228&lt;&gt;"Macro","",IF(COUNTIFS($Q$5:$Q$1000,$Q228,$T$5:$T$1000,"Macro",$G$5:$G$1000,"&gt;0")=0,1/COUNTIFS($Q$5:$Q$1000,$Q228,$T$5:$T$1000,"Macro"),IF(AND(ISNUMBER($G228),N($G228)&gt;0),$G228,SUMIFS($G$5:$G$1000,$Q$5:$Q$1000,$Q228,$T$5:$T$1000,"Macro")/COUNTIFS($Q$5:$Q$1000,$Q228,$T$5:$T$1000,"Macro",$G$5:$G$1000,"&gt;0"))/(COUNTIFS($Q$5:$Q$1000,$Q228,$T$5:$T$1000,"Macro")*SUMIFS($G$5:$G$1000,$Q$5:$Q$1000,$Q228,$T$5:$T$1000,"Macro")/COUNTIFS($Q$5:$Q$1000,$Q228,$T$5:$T$1000,"Macro",$G$5:$G$1000,"&gt;0"))))</f>
        <v/>
      </c>
    </row>
    <row r="229">
      <c r="A229" s="55">
        <f>IF(NOT((COUNTA($B229:$K229)+COUNTA($O229))&gt;0),"",IF($T229="Macro",COUNTIFS($T$5:$T229,"Macro",$Q$5:$Q229,$Q229),IF(N($S229)=0,"?",COUNTIFS(INDEX($T$5:$T$1000,1):INDEX($T$5:$T$1000,$S229-4),"Macro",INDEX($Q$5:$Q$1000,1):INDEX($Q$5:$Q$1000,$S229-4),INDEX($Q$5:$Q$1000,$S229-4))&amp;"."&amp;COUNTIFS($S$5:$S229,$S229,$T$5:$T229,"Sub"))))</f>
        <v/>
      </c>
      <c r="B229" s="56" t="n"/>
      <c r="C229" s="57" t="n"/>
      <c r="D229" s="58" t="n"/>
      <c r="E229" s="58" t="n"/>
      <c r="F229" s="58" t="n"/>
      <c r="G229" s="59" t="n"/>
      <c r="H229" s="59" t="n"/>
      <c r="I229" s="59" t="n"/>
      <c r="J229" s="59" t="n"/>
      <c r="K229" s="59" t="n"/>
      <c r="L229" s="60">
        <f>IF(NOT((COUNTA($B229:$K229)+COUNTA($O229))&gt;0),"",IF(ISNUMBER($F229),1,IF(N($U229)&gt;0,AVERAGEIFS($V$5:$V$1000,$S$5:$S$1000,ROW(),$T$5:$T$1000,"Sub"),$V229)))</f>
        <v/>
      </c>
      <c r="M229" s="55">
        <f>IF($L229="","",IF($L229&gt;=1,"Completado",IF($L229&gt;0,"En curso","Pendiente")))</f>
        <v/>
      </c>
      <c r="N229" s="55">
        <f>IF(NOT((COUNTA($B229:$K229)+COUNTA($O229))&gt;0),"",IF(ISNUMBER($F229),IF(AND(ISNUMBER($E229),$F229&gt;$E229),"Cumplida con "&amp;($F229-$E229)&amp;IF($F229-$E229=1," día"," días")&amp;" de retraso","Cumplida"),IF(N($L229)&gt;=1,"Cumplida",IF(NOT(ISNUMBER($E229)),"Sin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plazo")))))))</f>
        <v/>
      </c>
      <c r="O229" s="57" t="n"/>
      <c r="P229" s="61">
        <f>IF(NOT((COUNTA($B229:$K229)+COUNTA($O229))&gt;0),"",IF((IF($C229="","Falta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",""))="","✔ OK","⚠ "&amp;LEFT(IF($C229="","Falta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",""),LEN(IF($C229="","Falta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",""))-3)))</f>
        <v/>
      </c>
      <c r="Q229" s="62">
        <f>IF(NOT((COUNTA($B229:$K229)+COUNTA($O229))&gt;0),"",IF(AND($T229="Sub",N($S229)&gt;0),IF(ISNUMBER(INDEX($D$5:$D$1000,$S229-4)),DATE(YEAR(INDEX($D$5:$D$1000,$S229-4)),MONTH(INDEX($D$5:$D$1000,$S229-4)),1),IF(ISNUMBER(INDEX($E$5:$E$1000,$S229-4)),DATE(YEAR(INDEX($E$5:$E$1000,$S229-4)),MONTH(INDEX($E$5:$E$1000,$S229-4)),1),MesCiclo)),IF(ISNUMBER($D229),DATE(YEAR($D229),MONTH($D229),1),IF(ISNUMBER($E229),DATE(YEAR($E229),MONTH($E229),1),MesCiclo))))</f>
        <v/>
      </c>
      <c r="R229" s="63">
        <f>IF(OR($Q229="",$Q229&lt;&gt;MesCiclo),"",COUNTIF($Q$5:$Q229,MesCiclo))</f>
        <v/>
      </c>
      <c r="S229" s="63">
        <f>IF($T229="","",IF($T229="Macro",ROW(),IFERROR(LOOKUP(2,1/($T$5:$T229="Macro"),ROW($T$5:$T229)),0)))</f>
        <v/>
      </c>
      <c r="T229" s="63">
        <f>IF(NOT((COUNTA($B229:$K229)+COUNTA($O229))&gt;0),"",IF($B229="Subactividad","Sub","Macro"))</f>
        <v/>
      </c>
      <c r="U229" s="63">
        <f>IF($T229="Macro",COUNTIFS($S$5:$S$1000,ROW(),$T$5:$T$1000,"Sub"),"")</f>
        <v/>
      </c>
      <c r="V229" s="63">
        <f>IF($T229="","",IF(ISNUMBER($F229),1,IFERROR(LOOKUP(2,1/($H229:$K229&lt;&gt;""),$H229:$K229),0)))</f>
        <v/>
      </c>
      <c r="W229" s="63">
        <f>IF($T229="","",IF(AND(ISNUMBER($F229),$F229&lt;=IF($Q229=MesCiclo,InicioCiclo,$Q229+MOD(2-WEEKDAY($Q229),7))+6),1,IF(ISNUMBER($H229),$H229,0)))</f>
        <v/>
      </c>
      <c r="X229" s="63">
        <f>IF($T229="","",IF(AND(ISNUMBER($F229),$F229&lt;=IF($Q229=MesCiclo,InicioCiclo,$Q229+MOD(2-WEEKDAY($Q229),7))+13),1,IF(ISNUMBER($I229),$I229,$W229)))</f>
        <v/>
      </c>
      <c r="Y229" s="63">
        <f>IF($T229="","",IF(AND(ISNUMBER($F229),$F229&lt;=IF($Q229=MesCiclo,InicioCiclo,$Q229+MOD(2-WEEKDAY($Q229),7))+20),1,IF(ISNUMBER($J229),$J229,$X229)))</f>
        <v/>
      </c>
      <c r="Z229" s="63">
        <f>IF($T229="","",IF(AND(ISNUMBER($F229),$F229&lt;=IF($Q229=MesCiclo,InicioCiclo,$Q229+MOD(2-WEEKDAY($Q229),7))+27),1,IF(ISNUMBER($K229),$K229,$Y229)))</f>
        <v/>
      </c>
      <c r="AA229" s="63">
        <f>IF($T229="","",IF(AND(ISNUMBER($F229),$F229&lt;=IF($Q229=MesCiclo,InicioCiclo,$Q229+MOD(2-WEEKDAY($Q229),7))+6),1,IF(N($U229)&gt;0,AVERAGEIFS($W$5:$W$1000,$S$5:$S$1000,ROW(),$T$5:$T$1000,"Sub"),$W229)))</f>
        <v/>
      </c>
      <c r="AB229" s="63">
        <f>IF($T229="","",IF(AND(ISNUMBER($F229),$F229&lt;=IF($Q229=MesCiclo,InicioCiclo,$Q229+MOD(2-WEEKDAY($Q229),7))+13),1,IF(N($U229)&gt;0,AVERAGEIFS($X$5:$X$1000,$S$5:$S$1000,ROW(),$T$5:$T$1000,"Sub"),$X229)))</f>
        <v/>
      </c>
      <c r="AC229" s="63">
        <f>IF($T229="","",IF(AND(ISNUMBER($F229),$F229&lt;=IF($Q229=MesCiclo,InicioCiclo,$Q229+MOD(2-WEEKDAY($Q229),7))+20),1,IF(N($U229)&gt;0,AVERAGEIFS($Y$5:$Y$1000,$S$5:$S$1000,ROW(),$T$5:$T$1000,"Sub"),$Y229)))</f>
        <v/>
      </c>
      <c r="AD229" s="63">
        <f>IF($T229="","",IF(AND(ISNUMBER($F229),$F229&lt;=IF($Q229=MesCiclo,InicioCiclo,$Q229+MOD(2-WEEKDAY($Q229),7))+27),1,IF(N($U229)&gt;0,AVERAGEIFS($Z$5:$Z$1000,$S$5:$S$1000,ROW(),$T$5:$T$1000,"Sub"),$Z229)))</f>
        <v/>
      </c>
      <c r="AE229" s="63">
        <f>IF($T229&lt;&gt;"Macro","",IF(COUNTIFS($Q$5:$Q$1000,$Q229,$T$5:$T$1000,"Macro",$G$5:$G$1000,"&gt;0")=0,1/COUNTIFS($Q$5:$Q$1000,$Q229,$T$5:$T$1000,"Macro"),IF(AND(ISNUMBER($G229),N($G229)&gt;0),$G229,SUMIFS($G$5:$G$1000,$Q$5:$Q$1000,$Q229,$T$5:$T$1000,"Macro")/COUNTIFS($Q$5:$Q$1000,$Q229,$T$5:$T$1000,"Macro",$G$5:$G$1000,"&gt;0"))/(COUNTIFS($Q$5:$Q$1000,$Q229,$T$5:$T$1000,"Macro")*SUMIFS($G$5:$G$1000,$Q$5:$Q$1000,$Q229,$T$5:$T$1000,"Macro")/COUNTIFS($Q$5:$Q$1000,$Q229,$T$5:$T$1000,"Macro",$G$5:$G$1000,"&gt;0"))))</f>
        <v/>
      </c>
    </row>
    <row r="230">
      <c r="A230" s="55">
        <f>IF(NOT((COUNTA($B230:$K230)+COUNTA($O230))&gt;0),"",IF($T230="Macro",COUNTIFS($T$5:$T230,"Macro",$Q$5:$Q230,$Q230),IF(N($S230)=0,"?",COUNTIFS(INDEX($T$5:$T$1000,1):INDEX($T$5:$T$1000,$S230-4),"Macro",INDEX($Q$5:$Q$1000,1):INDEX($Q$5:$Q$1000,$S230-4),INDEX($Q$5:$Q$1000,$S230-4))&amp;"."&amp;COUNTIFS($S$5:$S230,$S230,$T$5:$T230,"Sub"))))</f>
        <v/>
      </c>
      <c r="B230" s="56" t="n"/>
      <c r="C230" s="57" t="n"/>
      <c r="D230" s="58" t="n"/>
      <c r="E230" s="58" t="n"/>
      <c r="F230" s="58" t="n"/>
      <c r="G230" s="59" t="n"/>
      <c r="H230" s="59" t="n"/>
      <c r="I230" s="59" t="n"/>
      <c r="J230" s="59" t="n"/>
      <c r="K230" s="59" t="n"/>
      <c r="L230" s="60">
        <f>IF(NOT((COUNTA($B230:$K230)+COUNTA($O230))&gt;0),"",IF(ISNUMBER($F230),1,IF(N($U230)&gt;0,AVERAGEIFS($V$5:$V$1000,$S$5:$S$1000,ROW(),$T$5:$T$1000,"Sub"),$V230)))</f>
        <v/>
      </c>
      <c r="M230" s="55">
        <f>IF($L230="","",IF($L230&gt;=1,"Completado",IF($L230&gt;0,"En curso","Pendiente")))</f>
        <v/>
      </c>
      <c r="N230" s="55">
        <f>IF(NOT((COUNTA($B230:$K230)+COUNTA($O230))&gt;0),"",IF(ISNUMBER($F230),IF(AND(ISNUMBER($E230),$F230&gt;$E230),"Cumplida con "&amp;($F230-$E230)&amp;IF($F230-$E230=1," día"," días")&amp;" de retraso","Cumplida"),IF(N($L230)&gt;=1,"Cumplida",IF(NOT(ISNUMBER($E230)),"Sin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plazo")))))))</f>
        <v/>
      </c>
      <c r="O230" s="57" t="n"/>
      <c r="P230" s="61">
        <f>IF(NOT((COUNTA($B230:$K230)+COUNTA($O230))&gt;0),"",IF((IF($C230="","Falta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",""))="","✔ OK","⚠ "&amp;LEFT(IF($C230="","Falta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",""),LEN(IF($C230="","Falta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",""))-3)))</f>
        <v/>
      </c>
      <c r="Q230" s="62">
        <f>IF(NOT((COUNTA($B230:$K230)+COUNTA($O230))&gt;0),"",IF(AND($T230="Sub",N($S230)&gt;0),IF(ISNUMBER(INDEX($D$5:$D$1000,$S230-4)),DATE(YEAR(INDEX($D$5:$D$1000,$S230-4)),MONTH(INDEX($D$5:$D$1000,$S230-4)),1),IF(ISNUMBER(INDEX($E$5:$E$1000,$S230-4)),DATE(YEAR(INDEX($E$5:$E$1000,$S230-4)),MONTH(INDEX($E$5:$E$1000,$S230-4)),1),MesCiclo)),IF(ISNUMBER($D230),DATE(YEAR($D230),MONTH($D230),1),IF(ISNUMBER($E230),DATE(YEAR($E230),MONTH($E230),1),MesCiclo))))</f>
        <v/>
      </c>
      <c r="R230" s="63">
        <f>IF(OR($Q230="",$Q230&lt;&gt;MesCiclo),"",COUNTIF($Q$5:$Q230,MesCiclo))</f>
        <v/>
      </c>
      <c r="S230" s="63">
        <f>IF($T230="","",IF($T230="Macro",ROW(),IFERROR(LOOKUP(2,1/($T$5:$T230="Macro"),ROW($T$5:$T230)),0)))</f>
        <v/>
      </c>
      <c r="T230" s="63">
        <f>IF(NOT((COUNTA($B230:$K230)+COUNTA($O230))&gt;0),"",IF($B230="Subactividad","Sub","Macro"))</f>
        <v/>
      </c>
      <c r="U230" s="63">
        <f>IF($T230="Macro",COUNTIFS($S$5:$S$1000,ROW(),$T$5:$T$1000,"Sub"),"")</f>
        <v/>
      </c>
      <c r="V230" s="63">
        <f>IF($T230="","",IF(ISNUMBER($F230),1,IFERROR(LOOKUP(2,1/($H230:$K230&lt;&gt;""),$H230:$K230),0)))</f>
        <v/>
      </c>
      <c r="W230" s="63">
        <f>IF($T230="","",IF(AND(ISNUMBER($F230),$F230&lt;=IF($Q230=MesCiclo,InicioCiclo,$Q230+MOD(2-WEEKDAY($Q230),7))+6),1,IF(ISNUMBER($H230),$H230,0)))</f>
        <v/>
      </c>
      <c r="X230" s="63">
        <f>IF($T230="","",IF(AND(ISNUMBER($F230),$F230&lt;=IF($Q230=MesCiclo,InicioCiclo,$Q230+MOD(2-WEEKDAY($Q230),7))+13),1,IF(ISNUMBER($I230),$I230,$W230)))</f>
        <v/>
      </c>
      <c r="Y230" s="63">
        <f>IF($T230="","",IF(AND(ISNUMBER($F230),$F230&lt;=IF($Q230=MesCiclo,InicioCiclo,$Q230+MOD(2-WEEKDAY($Q230),7))+20),1,IF(ISNUMBER($J230),$J230,$X230)))</f>
        <v/>
      </c>
      <c r="Z230" s="63">
        <f>IF($T230="","",IF(AND(ISNUMBER($F230),$F230&lt;=IF($Q230=MesCiclo,InicioCiclo,$Q230+MOD(2-WEEKDAY($Q230),7))+27),1,IF(ISNUMBER($K230),$K230,$Y230)))</f>
        <v/>
      </c>
      <c r="AA230" s="63">
        <f>IF($T230="","",IF(AND(ISNUMBER($F230),$F230&lt;=IF($Q230=MesCiclo,InicioCiclo,$Q230+MOD(2-WEEKDAY($Q230),7))+6),1,IF(N($U230)&gt;0,AVERAGEIFS($W$5:$W$1000,$S$5:$S$1000,ROW(),$T$5:$T$1000,"Sub"),$W230)))</f>
        <v/>
      </c>
      <c r="AB230" s="63">
        <f>IF($T230="","",IF(AND(ISNUMBER($F230),$F230&lt;=IF($Q230=MesCiclo,InicioCiclo,$Q230+MOD(2-WEEKDAY($Q230),7))+13),1,IF(N($U230)&gt;0,AVERAGEIFS($X$5:$X$1000,$S$5:$S$1000,ROW(),$T$5:$T$1000,"Sub"),$X230)))</f>
        <v/>
      </c>
      <c r="AC230" s="63">
        <f>IF($T230="","",IF(AND(ISNUMBER($F230),$F230&lt;=IF($Q230=MesCiclo,InicioCiclo,$Q230+MOD(2-WEEKDAY($Q230),7))+20),1,IF(N($U230)&gt;0,AVERAGEIFS($Y$5:$Y$1000,$S$5:$S$1000,ROW(),$T$5:$T$1000,"Sub"),$Y230)))</f>
        <v/>
      </c>
      <c r="AD230" s="63">
        <f>IF($T230="","",IF(AND(ISNUMBER($F230),$F230&lt;=IF($Q230=MesCiclo,InicioCiclo,$Q230+MOD(2-WEEKDAY($Q230),7))+27),1,IF(N($U230)&gt;0,AVERAGEIFS($Z$5:$Z$1000,$S$5:$S$1000,ROW(),$T$5:$T$1000,"Sub"),$Z230)))</f>
        <v/>
      </c>
      <c r="AE230" s="63">
        <f>IF($T230&lt;&gt;"Macro","",IF(COUNTIFS($Q$5:$Q$1000,$Q230,$T$5:$T$1000,"Macro",$G$5:$G$1000,"&gt;0")=0,1/COUNTIFS($Q$5:$Q$1000,$Q230,$T$5:$T$1000,"Macro"),IF(AND(ISNUMBER($G230),N($G230)&gt;0),$G230,SUMIFS($G$5:$G$1000,$Q$5:$Q$1000,$Q230,$T$5:$T$1000,"Macro")/COUNTIFS($Q$5:$Q$1000,$Q230,$T$5:$T$1000,"Macro",$G$5:$G$1000,"&gt;0"))/(COUNTIFS($Q$5:$Q$1000,$Q230,$T$5:$T$1000,"Macro")*SUMIFS($G$5:$G$1000,$Q$5:$Q$1000,$Q230,$T$5:$T$1000,"Macro")/COUNTIFS($Q$5:$Q$1000,$Q230,$T$5:$T$1000,"Macro",$G$5:$G$1000,"&gt;0"))))</f>
        <v/>
      </c>
    </row>
    <row r="231">
      <c r="A231" s="55">
        <f>IF(NOT((COUNTA($B231:$K231)+COUNTA($O231))&gt;0),"",IF($T231="Macro",COUNTIFS($T$5:$T231,"Macro",$Q$5:$Q231,$Q231),IF(N($S231)=0,"?",COUNTIFS(INDEX($T$5:$T$1000,1):INDEX($T$5:$T$1000,$S231-4),"Macro",INDEX($Q$5:$Q$1000,1):INDEX($Q$5:$Q$1000,$S231-4),INDEX($Q$5:$Q$1000,$S231-4))&amp;"."&amp;COUNTIFS($S$5:$S231,$S231,$T$5:$T231,"Sub"))))</f>
        <v/>
      </c>
      <c r="B231" s="56" t="n"/>
      <c r="C231" s="57" t="n"/>
      <c r="D231" s="58" t="n"/>
      <c r="E231" s="58" t="n"/>
      <c r="F231" s="58" t="n"/>
      <c r="G231" s="59" t="n"/>
      <c r="H231" s="59" t="n"/>
      <c r="I231" s="59" t="n"/>
      <c r="J231" s="59" t="n"/>
      <c r="K231" s="59" t="n"/>
      <c r="L231" s="60">
        <f>IF(NOT((COUNTA($B231:$K231)+COUNTA($O231))&gt;0),"",IF(ISNUMBER($F231),1,IF(N($U231)&gt;0,AVERAGEIFS($V$5:$V$1000,$S$5:$S$1000,ROW(),$T$5:$T$1000,"Sub"),$V231)))</f>
        <v/>
      </c>
      <c r="M231" s="55">
        <f>IF($L231="","",IF($L231&gt;=1,"Completado",IF($L231&gt;0,"En curso","Pendiente")))</f>
        <v/>
      </c>
      <c r="N231" s="55">
        <f>IF(NOT((COUNTA($B231:$K231)+COUNTA($O231))&gt;0),"",IF(ISNUMBER($F231),IF(AND(ISNUMBER($E231),$F231&gt;$E231),"Cumplida con "&amp;($F231-$E231)&amp;IF($F231-$E231=1," día"," días")&amp;" de retraso","Cumplida"),IF(N($L231)&gt;=1,"Cumplida",IF(NOT(ISNUMBER($E231)),"Sin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plazo")))))))</f>
        <v/>
      </c>
      <c r="O231" s="57" t="n"/>
      <c r="P231" s="61">
        <f>IF(NOT((COUNTA($B231:$K231)+COUNTA($O231))&gt;0),"",IF((IF($C231="","Falta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",""))="","✔ OK","⚠ "&amp;LEFT(IF($C231="","Falta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",""),LEN(IF($C231="","Falta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",""))-3)))</f>
        <v/>
      </c>
      <c r="Q231" s="62">
        <f>IF(NOT((COUNTA($B231:$K231)+COUNTA($O231))&gt;0),"",IF(AND($T231="Sub",N($S231)&gt;0),IF(ISNUMBER(INDEX($D$5:$D$1000,$S231-4)),DATE(YEAR(INDEX($D$5:$D$1000,$S231-4)),MONTH(INDEX($D$5:$D$1000,$S231-4)),1),IF(ISNUMBER(INDEX($E$5:$E$1000,$S231-4)),DATE(YEAR(INDEX($E$5:$E$1000,$S231-4)),MONTH(INDEX($E$5:$E$1000,$S231-4)),1),MesCiclo)),IF(ISNUMBER($D231),DATE(YEAR($D231),MONTH($D231),1),IF(ISNUMBER($E231),DATE(YEAR($E231),MONTH($E231),1),MesCiclo))))</f>
        <v/>
      </c>
      <c r="R231" s="63">
        <f>IF(OR($Q231="",$Q231&lt;&gt;MesCiclo),"",COUNTIF($Q$5:$Q231,MesCiclo))</f>
        <v/>
      </c>
      <c r="S231" s="63">
        <f>IF($T231="","",IF($T231="Macro",ROW(),IFERROR(LOOKUP(2,1/($T$5:$T231="Macro"),ROW($T$5:$T231)),0)))</f>
        <v/>
      </c>
      <c r="T231" s="63">
        <f>IF(NOT((COUNTA($B231:$K231)+COUNTA($O231))&gt;0),"",IF($B231="Subactividad","Sub","Macro"))</f>
        <v/>
      </c>
      <c r="U231" s="63">
        <f>IF($T231="Macro",COUNTIFS($S$5:$S$1000,ROW(),$T$5:$T$1000,"Sub"),"")</f>
        <v/>
      </c>
      <c r="V231" s="63">
        <f>IF($T231="","",IF(ISNUMBER($F231),1,IFERROR(LOOKUP(2,1/($H231:$K231&lt;&gt;""),$H231:$K231),0)))</f>
        <v/>
      </c>
      <c r="W231" s="63">
        <f>IF($T231="","",IF(AND(ISNUMBER($F231),$F231&lt;=IF($Q231=MesCiclo,InicioCiclo,$Q231+MOD(2-WEEKDAY($Q231),7))+6),1,IF(ISNUMBER($H231),$H231,0)))</f>
        <v/>
      </c>
      <c r="X231" s="63">
        <f>IF($T231="","",IF(AND(ISNUMBER($F231),$F231&lt;=IF($Q231=MesCiclo,InicioCiclo,$Q231+MOD(2-WEEKDAY($Q231),7))+13),1,IF(ISNUMBER($I231),$I231,$W231)))</f>
        <v/>
      </c>
      <c r="Y231" s="63">
        <f>IF($T231="","",IF(AND(ISNUMBER($F231),$F231&lt;=IF($Q231=MesCiclo,InicioCiclo,$Q231+MOD(2-WEEKDAY($Q231),7))+20),1,IF(ISNUMBER($J231),$J231,$X231)))</f>
        <v/>
      </c>
      <c r="Z231" s="63">
        <f>IF($T231="","",IF(AND(ISNUMBER($F231),$F231&lt;=IF($Q231=MesCiclo,InicioCiclo,$Q231+MOD(2-WEEKDAY($Q231),7))+27),1,IF(ISNUMBER($K231),$K231,$Y231)))</f>
        <v/>
      </c>
      <c r="AA231" s="63">
        <f>IF($T231="","",IF(AND(ISNUMBER($F231),$F231&lt;=IF($Q231=MesCiclo,InicioCiclo,$Q231+MOD(2-WEEKDAY($Q231),7))+6),1,IF(N($U231)&gt;0,AVERAGEIFS($W$5:$W$1000,$S$5:$S$1000,ROW(),$T$5:$T$1000,"Sub"),$W231)))</f>
        <v/>
      </c>
      <c r="AB231" s="63">
        <f>IF($T231="","",IF(AND(ISNUMBER($F231),$F231&lt;=IF($Q231=MesCiclo,InicioCiclo,$Q231+MOD(2-WEEKDAY($Q231),7))+13),1,IF(N($U231)&gt;0,AVERAGEIFS($X$5:$X$1000,$S$5:$S$1000,ROW(),$T$5:$T$1000,"Sub"),$X231)))</f>
        <v/>
      </c>
      <c r="AC231" s="63">
        <f>IF($T231="","",IF(AND(ISNUMBER($F231),$F231&lt;=IF($Q231=MesCiclo,InicioCiclo,$Q231+MOD(2-WEEKDAY($Q231),7))+20),1,IF(N($U231)&gt;0,AVERAGEIFS($Y$5:$Y$1000,$S$5:$S$1000,ROW(),$T$5:$T$1000,"Sub"),$Y231)))</f>
        <v/>
      </c>
      <c r="AD231" s="63">
        <f>IF($T231="","",IF(AND(ISNUMBER($F231),$F231&lt;=IF($Q231=MesCiclo,InicioCiclo,$Q231+MOD(2-WEEKDAY($Q231),7))+27),1,IF(N($U231)&gt;0,AVERAGEIFS($Z$5:$Z$1000,$S$5:$S$1000,ROW(),$T$5:$T$1000,"Sub"),$Z231)))</f>
        <v/>
      </c>
      <c r="AE231" s="63">
        <f>IF($T231&lt;&gt;"Macro","",IF(COUNTIFS($Q$5:$Q$1000,$Q231,$T$5:$T$1000,"Macro",$G$5:$G$1000,"&gt;0")=0,1/COUNTIFS($Q$5:$Q$1000,$Q231,$T$5:$T$1000,"Macro"),IF(AND(ISNUMBER($G231),N($G231)&gt;0),$G231,SUMIFS($G$5:$G$1000,$Q$5:$Q$1000,$Q231,$T$5:$T$1000,"Macro")/COUNTIFS($Q$5:$Q$1000,$Q231,$T$5:$T$1000,"Macro",$G$5:$G$1000,"&gt;0"))/(COUNTIFS($Q$5:$Q$1000,$Q231,$T$5:$T$1000,"Macro")*SUMIFS($G$5:$G$1000,$Q$5:$Q$1000,$Q231,$T$5:$T$1000,"Macro")/COUNTIFS($Q$5:$Q$1000,$Q231,$T$5:$T$1000,"Macro",$G$5:$G$1000,"&gt;0"))))</f>
        <v/>
      </c>
    </row>
    <row r="232">
      <c r="A232" s="55">
        <f>IF(NOT((COUNTA($B232:$K232)+COUNTA($O232))&gt;0),"",IF($T232="Macro",COUNTIFS($T$5:$T232,"Macro",$Q$5:$Q232,$Q232),IF(N($S232)=0,"?",COUNTIFS(INDEX($T$5:$T$1000,1):INDEX($T$5:$T$1000,$S232-4),"Macro",INDEX($Q$5:$Q$1000,1):INDEX($Q$5:$Q$1000,$S232-4),INDEX($Q$5:$Q$1000,$S232-4))&amp;"."&amp;COUNTIFS($S$5:$S232,$S232,$T$5:$T232,"Sub"))))</f>
        <v/>
      </c>
      <c r="B232" s="56" t="n"/>
      <c r="C232" s="57" t="n"/>
      <c r="D232" s="58" t="n"/>
      <c r="E232" s="58" t="n"/>
      <c r="F232" s="58" t="n"/>
      <c r="G232" s="59" t="n"/>
      <c r="H232" s="59" t="n"/>
      <c r="I232" s="59" t="n"/>
      <c r="J232" s="59" t="n"/>
      <c r="K232" s="59" t="n"/>
      <c r="L232" s="60">
        <f>IF(NOT((COUNTA($B232:$K232)+COUNTA($O232))&gt;0),"",IF(ISNUMBER($F232),1,IF(N($U232)&gt;0,AVERAGEIFS($V$5:$V$1000,$S$5:$S$1000,ROW(),$T$5:$T$1000,"Sub"),$V232)))</f>
        <v/>
      </c>
      <c r="M232" s="55">
        <f>IF($L232="","",IF($L232&gt;=1,"Completado",IF($L232&gt;0,"En curso","Pendiente")))</f>
        <v/>
      </c>
      <c r="N232" s="55">
        <f>IF(NOT((COUNTA($B232:$K232)+COUNTA($O232))&gt;0),"",IF(ISNUMBER($F232),IF(AND(ISNUMBER($E232),$F232&gt;$E232),"Cumplida con "&amp;($F232-$E232)&amp;IF($F232-$E232=1," día"," días")&amp;" de retraso","Cumplida"),IF(N($L232)&gt;=1,"Cumplida",IF(NOT(ISNUMBER($E232)),"Sin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plazo")))))))</f>
        <v/>
      </c>
      <c r="O232" s="57" t="n"/>
      <c r="P232" s="61">
        <f>IF(NOT((COUNTA($B232:$K232)+COUNTA($O232))&gt;0),"",IF((IF($C232="","Falta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",""))="","✔ OK","⚠ "&amp;LEFT(IF($C232="","Falta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",""),LEN(IF($C232="","Falta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",""))-3)))</f>
        <v/>
      </c>
      <c r="Q232" s="62">
        <f>IF(NOT((COUNTA($B232:$K232)+COUNTA($O232))&gt;0),"",IF(AND($T232="Sub",N($S232)&gt;0),IF(ISNUMBER(INDEX($D$5:$D$1000,$S232-4)),DATE(YEAR(INDEX($D$5:$D$1000,$S232-4)),MONTH(INDEX($D$5:$D$1000,$S232-4)),1),IF(ISNUMBER(INDEX($E$5:$E$1000,$S232-4)),DATE(YEAR(INDEX($E$5:$E$1000,$S232-4)),MONTH(INDEX($E$5:$E$1000,$S232-4)),1),MesCiclo)),IF(ISNUMBER($D232),DATE(YEAR($D232),MONTH($D232),1),IF(ISNUMBER($E232),DATE(YEAR($E232),MONTH($E232),1),MesCiclo))))</f>
        <v/>
      </c>
      <c r="R232" s="63">
        <f>IF(OR($Q232="",$Q232&lt;&gt;MesCiclo),"",COUNTIF($Q$5:$Q232,MesCiclo))</f>
        <v/>
      </c>
      <c r="S232" s="63">
        <f>IF($T232="","",IF($T232="Macro",ROW(),IFERROR(LOOKUP(2,1/($T$5:$T232="Macro"),ROW($T$5:$T232)),0)))</f>
        <v/>
      </c>
      <c r="T232" s="63">
        <f>IF(NOT((COUNTA($B232:$K232)+COUNTA($O232))&gt;0),"",IF($B232="Subactividad","Sub","Macro"))</f>
        <v/>
      </c>
      <c r="U232" s="63">
        <f>IF($T232="Macro",COUNTIFS($S$5:$S$1000,ROW(),$T$5:$T$1000,"Sub"),"")</f>
        <v/>
      </c>
      <c r="V232" s="63">
        <f>IF($T232="","",IF(ISNUMBER($F232),1,IFERROR(LOOKUP(2,1/($H232:$K232&lt;&gt;""),$H232:$K232),0)))</f>
        <v/>
      </c>
      <c r="W232" s="63">
        <f>IF($T232="","",IF(AND(ISNUMBER($F232),$F232&lt;=IF($Q232=MesCiclo,InicioCiclo,$Q232+MOD(2-WEEKDAY($Q232),7))+6),1,IF(ISNUMBER($H232),$H232,0)))</f>
        <v/>
      </c>
      <c r="X232" s="63">
        <f>IF($T232="","",IF(AND(ISNUMBER($F232),$F232&lt;=IF($Q232=MesCiclo,InicioCiclo,$Q232+MOD(2-WEEKDAY($Q232),7))+13),1,IF(ISNUMBER($I232),$I232,$W232)))</f>
        <v/>
      </c>
      <c r="Y232" s="63">
        <f>IF($T232="","",IF(AND(ISNUMBER($F232),$F232&lt;=IF($Q232=MesCiclo,InicioCiclo,$Q232+MOD(2-WEEKDAY($Q232),7))+20),1,IF(ISNUMBER($J232),$J232,$X232)))</f>
        <v/>
      </c>
      <c r="Z232" s="63">
        <f>IF($T232="","",IF(AND(ISNUMBER($F232),$F232&lt;=IF($Q232=MesCiclo,InicioCiclo,$Q232+MOD(2-WEEKDAY($Q232),7))+27),1,IF(ISNUMBER($K232),$K232,$Y232)))</f>
        <v/>
      </c>
      <c r="AA232" s="63">
        <f>IF($T232="","",IF(AND(ISNUMBER($F232),$F232&lt;=IF($Q232=MesCiclo,InicioCiclo,$Q232+MOD(2-WEEKDAY($Q232),7))+6),1,IF(N($U232)&gt;0,AVERAGEIFS($W$5:$W$1000,$S$5:$S$1000,ROW(),$T$5:$T$1000,"Sub"),$W232)))</f>
        <v/>
      </c>
      <c r="AB232" s="63">
        <f>IF($T232="","",IF(AND(ISNUMBER($F232),$F232&lt;=IF($Q232=MesCiclo,InicioCiclo,$Q232+MOD(2-WEEKDAY($Q232),7))+13),1,IF(N($U232)&gt;0,AVERAGEIFS($X$5:$X$1000,$S$5:$S$1000,ROW(),$T$5:$T$1000,"Sub"),$X232)))</f>
        <v/>
      </c>
      <c r="AC232" s="63">
        <f>IF($T232="","",IF(AND(ISNUMBER($F232),$F232&lt;=IF($Q232=MesCiclo,InicioCiclo,$Q232+MOD(2-WEEKDAY($Q232),7))+20),1,IF(N($U232)&gt;0,AVERAGEIFS($Y$5:$Y$1000,$S$5:$S$1000,ROW(),$T$5:$T$1000,"Sub"),$Y232)))</f>
        <v/>
      </c>
      <c r="AD232" s="63">
        <f>IF($T232="","",IF(AND(ISNUMBER($F232),$F232&lt;=IF($Q232=MesCiclo,InicioCiclo,$Q232+MOD(2-WEEKDAY($Q232),7))+27),1,IF(N($U232)&gt;0,AVERAGEIFS($Z$5:$Z$1000,$S$5:$S$1000,ROW(),$T$5:$T$1000,"Sub"),$Z232)))</f>
        <v/>
      </c>
      <c r="AE232" s="63">
        <f>IF($T232&lt;&gt;"Macro","",IF(COUNTIFS($Q$5:$Q$1000,$Q232,$T$5:$T$1000,"Macro",$G$5:$G$1000,"&gt;0")=0,1/COUNTIFS($Q$5:$Q$1000,$Q232,$T$5:$T$1000,"Macro"),IF(AND(ISNUMBER($G232),N($G232)&gt;0),$G232,SUMIFS($G$5:$G$1000,$Q$5:$Q$1000,$Q232,$T$5:$T$1000,"Macro")/COUNTIFS($Q$5:$Q$1000,$Q232,$T$5:$T$1000,"Macro",$G$5:$G$1000,"&gt;0"))/(COUNTIFS($Q$5:$Q$1000,$Q232,$T$5:$T$1000,"Macro")*SUMIFS($G$5:$G$1000,$Q$5:$Q$1000,$Q232,$T$5:$T$1000,"Macro")/COUNTIFS($Q$5:$Q$1000,$Q232,$T$5:$T$1000,"Macro",$G$5:$G$1000,"&gt;0"))))</f>
        <v/>
      </c>
    </row>
    <row r="233">
      <c r="A233" s="55">
        <f>IF(NOT((COUNTA($B233:$K233)+COUNTA($O233))&gt;0),"",IF($T233="Macro",COUNTIFS($T$5:$T233,"Macro",$Q$5:$Q233,$Q233),IF(N($S233)=0,"?",COUNTIFS(INDEX($T$5:$T$1000,1):INDEX($T$5:$T$1000,$S233-4),"Macro",INDEX($Q$5:$Q$1000,1):INDEX($Q$5:$Q$1000,$S233-4),INDEX($Q$5:$Q$1000,$S233-4))&amp;"."&amp;COUNTIFS($S$5:$S233,$S233,$T$5:$T233,"Sub"))))</f>
        <v/>
      </c>
      <c r="B233" s="56" t="n"/>
      <c r="C233" s="57" t="n"/>
      <c r="D233" s="58" t="n"/>
      <c r="E233" s="58" t="n"/>
      <c r="F233" s="58" t="n"/>
      <c r="G233" s="59" t="n"/>
      <c r="H233" s="59" t="n"/>
      <c r="I233" s="59" t="n"/>
      <c r="J233" s="59" t="n"/>
      <c r="K233" s="59" t="n"/>
      <c r="L233" s="60">
        <f>IF(NOT((COUNTA($B233:$K233)+COUNTA($O233))&gt;0),"",IF(ISNUMBER($F233),1,IF(N($U233)&gt;0,AVERAGEIFS($V$5:$V$1000,$S$5:$S$1000,ROW(),$T$5:$T$1000,"Sub"),$V233)))</f>
        <v/>
      </c>
      <c r="M233" s="55">
        <f>IF($L233="","",IF($L233&gt;=1,"Completado",IF($L233&gt;0,"En curso","Pendiente")))</f>
        <v/>
      </c>
      <c r="N233" s="55">
        <f>IF(NOT((COUNTA($B233:$K233)+COUNTA($O233))&gt;0),"",IF(ISNUMBER($F233),IF(AND(ISNUMBER($E233),$F233&gt;$E233),"Cumplida con "&amp;($F233-$E233)&amp;IF($F233-$E233=1," día"," días")&amp;" de retraso","Cumplida"),IF(N($L233)&gt;=1,"Cumplida",IF(NOT(ISNUMBER($E233)),"Sin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plazo")))))))</f>
        <v/>
      </c>
      <c r="O233" s="57" t="n"/>
      <c r="P233" s="61">
        <f>IF(NOT((COUNTA($B233:$K233)+COUNTA($O233))&gt;0),"",IF((IF($C233="","Falta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",""))="","✔ OK","⚠ "&amp;LEFT(IF($C233="","Falta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",""),LEN(IF($C233="","Falta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",""))-3)))</f>
        <v/>
      </c>
      <c r="Q233" s="62">
        <f>IF(NOT((COUNTA($B233:$K233)+COUNTA($O233))&gt;0),"",IF(AND($T233="Sub",N($S233)&gt;0),IF(ISNUMBER(INDEX($D$5:$D$1000,$S233-4)),DATE(YEAR(INDEX($D$5:$D$1000,$S233-4)),MONTH(INDEX($D$5:$D$1000,$S233-4)),1),IF(ISNUMBER(INDEX($E$5:$E$1000,$S233-4)),DATE(YEAR(INDEX($E$5:$E$1000,$S233-4)),MONTH(INDEX($E$5:$E$1000,$S233-4)),1),MesCiclo)),IF(ISNUMBER($D233),DATE(YEAR($D233),MONTH($D233),1),IF(ISNUMBER($E233),DATE(YEAR($E233),MONTH($E233),1),MesCiclo))))</f>
        <v/>
      </c>
      <c r="R233" s="63">
        <f>IF(OR($Q233="",$Q233&lt;&gt;MesCiclo),"",COUNTIF($Q$5:$Q233,MesCiclo))</f>
        <v/>
      </c>
      <c r="S233" s="63">
        <f>IF($T233="","",IF($T233="Macro",ROW(),IFERROR(LOOKUP(2,1/($T$5:$T233="Macro"),ROW($T$5:$T233)),0)))</f>
        <v/>
      </c>
      <c r="T233" s="63">
        <f>IF(NOT((COUNTA($B233:$K233)+COUNTA($O233))&gt;0),"",IF($B233="Subactividad","Sub","Macro"))</f>
        <v/>
      </c>
      <c r="U233" s="63">
        <f>IF($T233="Macro",COUNTIFS($S$5:$S$1000,ROW(),$T$5:$T$1000,"Sub"),"")</f>
        <v/>
      </c>
      <c r="V233" s="63">
        <f>IF($T233="","",IF(ISNUMBER($F233),1,IFERROR(LOOKUP(2,1/($H233:$K233&lt;&gt;""),$H233:$K233),0)))</f>
        <v/>
      </c>
      <c r="W233" s="63">
        <f>IF($T233="","",IF(AND(ISNUMBER($F233),$F233&lt;=IF($Q233=MesCiclo,InicioCiclo,$Q233+MOD(2-WEEKDAY($Q233),7))+6),1,IF(ISNUMBER($H233),$H233,0)))</f>
        <v/>
      </c>
      <c r="X233" s="63">
        <f>IF($T233="","",IF(AND(ISNUMBER($F233),$F233&lt;=IF($Q233=MesCiclo,InicioCiclo,$Q233+MOD(2-WEEKDAY($Q233),7))+13),1,IF(ISNUMBER($I233),$I233,$W233)))</f>
        <v/>
      </c>
      <c r="Y233" s="63">
        <f>IF($T233="","",IF(AND(ISNUMBER($F233),$F233&lt;=IF($Q233=MesCiclo,InicioCiclo,$Q233+MOD(2-WEEKDAY($Q233),7))+20),1,IF(ISNUMBER($J233),$J233,$X233)))</f>
        <v/>
      </c>
      <c r="Z233" s="63">
        <f>IF($T233="","",IF(AND(ISNUMBER($F233),$F233&lt;=IF($Q233=MesCiclo,InicioCiclo,$Q233+MOD(2-WEEKDAY($Q233),7))+27),1,IF(ISNUMBER($K233),$K233,$Y233)))</f>
        <v/>
      </c>
      <c r="AA233" s="63">
        <f>IF($T233="","",IF(AND(ISNUMBER($F233),$F233&lt;=IF($Q233=MesCiclo,InicioCiclo,$Q233+MOD(2-WEEKDAY($Q233),7))+6),1,IF(N($U233)&gt;0,AVERAGEIFS($W$5:$W$1000,$S$5:$S$1000,ROW(),$T$5:$T$1000,"Sub"),$W233)))</f>
        <v/>
      </c>
      <c r="AB233" s="63">
        <f>IF($T233="","",IF(AND(ISNUMBER($F233),$F233&lt;=IF($Q233=MesCiclo,InicioCiclo,$Q233+MOD(2-WEEKDAY($Q233),7))+13),1,IF(N($U233)&gt;0,AVERAGEIFS($X$5:$X$1000,$S$5:$S$1000,ROW(),$T$5:$T$1000,"Sub"),$X233)))</f>
        <v/>
      </c>
      <c r="AC233" s="63">
        <f>IF($T233="","",IF(AND(ISNUMBER($F233),$F233&lt;=IF($Q233=MesCiclo,InicioCiclo,$Q233+MOD(2-WEEKDAY($Q233),7))+20),1,IF(N($U233)&gt;0,AVERAGEIFS($Y$5:$Y$1000,$S$5:$S$1000,ROW(),$T$5:$T$1000,"Sub"),$Y233)))</f>
        <v/>
      </c>
      <c r="AD233" s="63">
        <f>IF($T233="","",IF(AND(ISNUMBER($F233),$F233&lt;=IF($Q233=MesCiclo,InicioCiclo,$Q233+MOD(2-WEEKDAY($Q233),7))+27),1,IF(N($U233)&gt;0,AVERAGEIFS($Z$5:$Z$1000,$S$5:$S$1000,ROW(),$T$5:$T$1000,"Sub"),$Z233)))</f>
        <v/>
      </c>
      <c r="AE233" s="63">
        <f>IF($T233&lt;&gt;"Macro","",IF(COUNTIFS($Q$5:$Q$1000,$Q233,$T$5:$T$1000,"Macro",$G$5:$G$1000,"&gt;0")=0,1/COUNTIFS($Q$5:$Q$1000,$Q233,$T$5:$T$1000,"Macro"),IF(AND(ISNUMBER($G233),N($G233)&gt;0),$G233,SUMIFS($G$5:$G$1000,$Q$5:$Q$1000,$Q233,$T$5:$T$1000,"Macro")/COUNTIFS($Q$5:$Q$1000,$Q233,$T$5:$T$1000,"Macro",$G$5:$G$1000,"&gt;0"))/(COUNTIFS($Q$5:$Q$1000,$Q233,$T$5:$T$1000,"Macro")*SUMIFS($G$5:$G$1000,$Q$5:$Q$1000,$Q233,$T$5:$T$1000,"Macro")/COUNTIFS($Q$5:$Q$1000,$Q233,$T$5:$T$1000,"Macro",$G$5:$G$1000,"&gt;0"))))</f>
        <v/>
      </c>
    </row>
    <row r="234">
      <c r="A234" s="55">
        <f>IF(NOT((COUNTA($B234:$K234)+COUNTA($O234))&gt;0),"",IF($T234="Macro",COUNTIFS($T$5:$T234,"Macro",$Q$5:$Q234,$Q234),IF(N($S234)=0,"?",COUNTIFS(INDEX($T$5:$T$1000,1):INDEX($T$5:$T$1000,$S234-4),"Macro",INDEX($Q$5:$Q$1000,1):INDEX($Q$5:$Q$1000,$S234-4),INDEX($Q$5:$Q$1000,$S234-4))&amp;"."&amp;COUNTIFS($S$5:$S234,$S234,$T$5:$T234,"Sub"))))</f>
        <v/>
      </c>
      <c r="B234" s="56" t="n"/>
      <c r="C234" s="57" t="n"/>
      <c r="D234" s="58" t="n"/>
      <c r="E234" s="58" t="n"/>
      <c r="F234" s="58" t="n"/>
      <c r="G234" s="59" t="n"/>
      <c r="H234" s="59" t="n"/>
      <c r="I234" s="59" t="n"/>
      <c r="J234" s="59" t="n"/>
      <c r="K234" s="59" t="n"/>
      <c r="L234" s="60">
        <f>IF(NOT((COUNTA($B234:$K234)+COUNTA($O234))&gt;0),"",IF(ISNUMBER($F234),1,IF(N($U234)&gt;0,AVERAGEIFS($V$5:$V$1000,$S$5:$S$1000,ROW(),$T$5:$T$1000,"Sub"),$V234)))</f>
        <v/>
      </c>
      <c r="M234" s="55">
        <f>IF($L234="","",IF($L234&gt;=1,"Completado",IF($L234&gt;0,"En curso","Pendiente")))</f>
        <v/>
      </c>
      <c r="N234" s="55">
        <f>IF(NOT((COUNTA($B234:$K234)+COUNTA($O234))&gt;0),"",IF(ISNUMBER($F234),IF(AND(ISNUMBER($E234),$F234&gt;$E234),"Cumplida con "&amp;($F234-$E234)&amp;IF($F234-$E234=1," día"," días")&amp;" de retraso","Cumplida"),IF(N($L234)&gt;=1,"Cumplida",IF(NOT(ISNUMBER($E234)),"Sin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plazo")))))))</f>
        <v/>
      </c>
      <c r="O234" s="57" t="n"/>
      <c r="P234" s="61">
        <f>IF(NOT((COUNTA($B234:$K234)+COUNTA($O234))&gt;0),"",IF((IF($C234="","Falta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",""))="","✔ OK","⚠ "&amp;LEFT(IF($C234="","Falta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",""),LEN(IF($C234="","Falta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",""))-3)))</f>
        <v/>
      </c>
      <c r="Q234" s="62">
        <f>IF(NOT((COUNTA($B234:$K234)+COUNTA($O234))&gt;0),"",IF(AND($T234="Sub",N($S234)&gt;0),IF(ISNUMBER(INDEX($D$5:$D$1000,$S234-4)),DATE(YEAR(INDEX($D$5:$D$1000,$S234-4)),MONTH(INDEX($D$5:$D$1000,$S234-4)),1),IF(ISNUMBER(INDEX($E$5:$E$1000,$S234-4)),DATE(YEAR(INDEX($E$5:$E$1000,$S234-4)),MONTH(INDEX($E$5:$E$1000,$S234-4)),1),MesCiclo)),IF(ISNUMBER($D234),DATE(YEAR($D234),MONTH($D234),1),IF(ISNUMBER($E234),DATE(YEAR($E234),MONTH($E234),1),MesCiclo))))</f>
        <v/>
      </c>
      <c r="R234" s="63">
        <f>IF(OR($Q234="",$Q234&lt;&gt;MesCiclo),"",COUNTIF($Q$5:$Q234,MesCiclo))</f>
        <v/>
      </c>
      <c r="S234" s="63">
        <f>IF($T234="","",IF($T234="Macro",ROW(),IFERROR(LOOKUP(2,1/($T$5:$T234="Macro"),ROW($T$5:$T234)),0)))</f>
        <v/>
      </c>
      <c r="T234" s="63">
        <f>IF(NOT((COUNTA($B234:$K234)+COUNTA($O234))&gt;0),"",IF($B234="Subactividad","Sub","Macro"))</f>
        <v/>
      </c>
      <c r="U234" s="63">
        <f>IF($T234="Macro",COUNTIFS($S$5:$S$1000,ROW(),$T$5:$T$1000,"Sub"),"")</f>
        <v/>
      </c>
      <c r="V234" s="63">
        <f>IF($T234="","",IF(ISNUMBER($F234),1,IFERROR(LOOKUP(2,1/($H234:$K234&lt;&gt;""),$H234:$K234),0)))</f>
        <v/>
      </c>
      <c r="W234" s="63">
        <f>IF($T234="","",IF(AND(ISNUMBER($F234),$F234&lt;=IF($Q234=MesCiclo,InicioCiclo,$Q234+MOD(2-WEEKDAY($Q234),7))+6),1,IF(ISNUMBER($H234),$H234,0)))</f>
        <v/>
      </c>
      <c r="X234" s="63">
        <f>IF($T234="","",IF(AND(ISNUMBER($F234),$F234&lt;=IF($Q234=MesCiclo,InicioCiclo,$Q234+MOD(2-WEEKDAY($Q234),7))+13),1,IF(ISNUMBER($I234),$I234,$W234)))</f>
        <v/>
      </c>
      <c r="Y234" s="63">
        <f>IF($T234="","",IF(AND(ISNUMBER($F234),$F234&lt;=IF($Q234=MesCiclo,InicioCiclo,$Q234+MOD(2-WEEKDAY($Q234),7))+20),1,IF(ISNUMBER($J234),$J234,$X234)))</f>
        <v/>
      </c>
      <c r="Z234" s="63">
        <f>IF($T234="","",IF(AND(ISNUMBER($F234),$F234&lt;=IF($Q234=MesCiclo,InicioCiclo,$Q234+MOD(2-WEEKDAY($Q234),7))+27),1,IF(ISNUMBER($K234),$K234,$Y234)))</f>
        <v/>
      </c>
      <c r="AA234" s="63">
        <f>IF($T234="","",IF(AND(ISNUMBER($F234),$F234&lt;=IF($Q234=MesCiclo,InicioCiclo,$Q234+MOD(2-WEEKDAY($Q234),7))+6),1,IF(N($U234)&gt;0,AVERAGEIFS($W$5:$W$1000,$S$5:$S$1000,ROW(),$T$5:$T$1000,"Sub"),$W234)))</f>
        <v/>
      </c>
      <c r="AB234" s="63">
        <f>IF($T234="","",IF(AND(ISNUMBER($F234),$F234&lt;=IF($Q234=MesCiclo,InicioCiclo,$Q234+MOD(2-WEEKDAY($Q234),7))+13),1,IF(N($U234)&gt;0,AVERAGEIFS($X$5:$X$1000,$S$5:$S$1000,ROW(),$T$5:$T$1000,"Sub"),$X234)))</f>
        <v/>
      </c>
      <c r="AC234" s="63">
        <f>IF($T234="","",IF(AND(ISNUMBER($F234),$F234&lt;=IF($Q234=MesCiclo,InicioCiclo,$Q234+MOD(2-WEEKDAY($Q234),7))+20),1,IF(N($U234)&gt;0,AVERAGEIFS($Y$5:$Y$1000,$S$5:$S$1000,ROW(),$T$5:$T$1000,"Sub"),$Y234)))</f>
        <v/>
      </c>
      <c r="AD234" s="63">
        <f>IF($T234="","",IF(AND(ISNUMBER($F234),$F234&lt;=IF($Q234=MesCiclo,InicioCiclo,$Q234+MOD(2-WEEKDAY($Q234),7))+27),1,IF(N($U234)&gt;0,AVERAGEIFS($Z$5:$Z$1000,$S$5:$S$1000,ROW(),$T$5:$T$1000,"Sub"),$Z234)))</f>
        <v/>
      </c>
      <c r="AE234" s="63">
        <f>IF($T234&lt;&gt;"Macro","",IF(COUNTIFS($Q$5:$Q$1000,$Q234,$T$5:$T$1000,"Macro",$G$5:$G$1000,"&gt;0")=0,1/COUNTIFS($Q$5:$Q$1000,$Q234,$T$5:$T$1000,"Macro"),IF(AND(ISNUMBER($G234),N($G234)&gt;0),$G234,SUMIFS($G$5:$G$1000,$Q$5:$Q$1000,$Q234,$T$5:$T$1000,"Macro")/COUNTIFS($Q$5:$Q$1000,$Q234,$T$5:$T$1000,"Macro",$G$5:$G$1000,"&gt;0"))/(COUNTIFS($Q$5:$Q$1000,$Q234,$T$5:$T$1000,"Macro")*SUMIFS($G$5:$G$1000,$Q$5:$Q$1000,$Q234,$T$5:$T$1000,"Macro")/COUNTIFS($Q$5:$Q$1000,$Q234,$T$5:$T$1000,"Macro",$G$5:$G$1000,"&gt;0"))))</f>
        <v/>
      </c>
    </row>
    <row r="235">
      <c r="A235" s="55">
        <f>IF(NOT((COUNTA($B235:$K235)+COUNTA($O235))&gt;0),"",IF($T235="Macro",COUNTIFS($T$5:$T235,"Macro",$Q$5:$Q235,$Q235),IF(N($S235)=0,"?",COUNTIFS(INDEX($T$5:$T$1000,1):INDEX($T$5:$T$1000,$S235-4),"Macro",INDEX($Q$5:$Q$1000,1):INDEX($Q$5:$Q$1000,$S235-4),INDEX($Q$5:$Q$1000,$S235-4))&amp;"."&amp;COUNTIFS($S$5:$S235,$S235,$T$5:$T235,"Sub"))))</f>
        <v/>
      </c>
      <c r="B235" s="56" t="n"/>
      <c r="C235" s="57" t="n"/>
      <c r="D235" s="58" t="n"/>
      <c r="E235" s="58" t="n"/>
      <c r="F235" s="58" t="n"/>
      <c r="G235" s="59" t="n"/>
      <c r="H235" s="59" t="n"/>
      <c r="I235" s="59" t="n"/>
      <c r="J235" s="59" t="n"/>
      <c r="K235" s="59" t="n"/>
      <c r="L235" s="60">
        <f>IF(NOT((COUNTA($B235:$K235)+COUNTA($O235))&gt;0),"",IF(ISNUMBER($F235),1,IF(N($U235)&gt;0,AVERAGEIFS($V$5:$V$1000,$S$5:$S$1000,ROW(),$T$5:$T$1000,"Sub"),$V235)))</f>
        <v/>
      </c>
      <c r="M235" s="55">
        <f>IF($L235="","",IF($L235&gt;=1,"Completado",IF($L235&gt;0,"En curso","Pendiente")))</f>
        <v/>
      </c>
      <c r="N235" s="55">
        <f>IF(NOT((COUNTA($B235:$K235)+COUNTA($O235))&gt;0),"",IF(ISNUMBER($F235),IF(AND(ISNUMBER($E235),$F235&gt;$E235),"Cumplida con "&amp;($F235-$E235)&amp;IF($F235-$E235=1," día"," días")&amp;" de retraso","Cumplida"),IF(N($L235)&gt;=1,"Cumplida",IF(NOT(ISNUMBER($E235)),"Sin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plazo")))))))</f>
        <v/>
      </c>
      <c r="O235" s="57" t="n"/>
      <c r="P235" s="61">
        <f>IF(NOT((COUNTA($B235:$K235)+COUNTA($O235))&gt;0),"",IF((IF($C235="","Falta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",""))="","✔ OK","⚠ "&amp;LEFT(IF($C235="","Falta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",""),LEN(IF($C235="","Falta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",""))-3)))</f>
        <v/>
      </c>
      <c r="Q235" s="62">
        <f>IF(NOT((COUNTA($B235:$K235)+COUNTA($O235))&gt;0),"",IF(AND($T235="Sub",N($S235)&gt;0),IF(ISNUMBER(INDEX($D$5:$D$1000,$S235-4)),DATE(YEAR(INDEX($D$5:$D$1000,$S235-4)),MONTH(INDEX($D$5:$D$1000,$S235-4)),1),IF(ISNUMBER(INDEX($E$5:$E$1000,$S235-4)),DATE(YEAR(INDEX($E$5:$E$1000,$S235-4)),MONTH(INDEX($E$5:$E$1000,$S235-4)),1),MesCiclo)),IF(ISNUMBER($D235),DATE(YEAR($D235),MONTH($D235),1),IF(ISNUMBER($E235),DATE(YEAR($E235),MONTH($E235),1),MesCiclo))))</f>
        <v/>
      </c>
      <c r="R235" s="63">
        <f>IF(OR($Q235="",$Q235&lt;&gt;MesCiclo),"",COUNTIF($Q$5:$Q235,MesCiclo))</f>
        <v/>
      </c>
      <c r="S235" s="63">
        <f>IF($T235="","",IF($T235="Macro",ROW(),IFERROR(LOOKUP(2,1/($T$5:$T235="Macro"),ROW($T$5:$T235)),0)))</f>
        <v/>
      </c>
      <c r="T235" s="63">
        <f>IF(NOT((COUNTA($B235:$K235)+COUNTA($O235))&gt;0),"",IF($B235="Subactividad","Sub","Macro"))</f>
        <v/>
      </c>
      <c r="U235" s="63">
        <f>IF($T235="Macro",COUNTIFS($S$5:$S$1000,ROW(),$T$5:$T$1000,"Sub"),"")</f>
        <v/>
      </c>
      <c r="V235" s="63">
        <f>IF($T235="","",IF(ISNUMBER($F235),1,IFERROR(LOOKUP(2,1/($H235:$K235&lt;&gt;""),$H235:$K235),0)))</f>
        <v/>
      </c>
      <c r="W235" s="63">
        <f>IF($T235="","",IF(AND(ISNUMBER($F235),$F235&lt;=IF($Q235=MesCiclo,InicioCiclo,$Q235+MOD(2-WEEKDAY($Q235),7))+6),1,IF(ISNUMBER($H235),$H235,0)))</f>
        <v/>
      </c>
      <c r="X235" s="63">
        <f>IF($T235="","",IF(AND(ISNUMBER($F235),$F235&lt;=IF($Q235=MesCiclo,InicioCiclo,$Q235+MOD(2-WEEKDAY($Q235),7))+13),1,IF(ISNUMBER($I235),$I235,$W235)))</f>
        <v/>
      </c>
      <c r="Y235" s="63">
        <f>IF($T235="","",IF(AND(ISNUMBER($F235),$F235&lt;=IF($Q235=MesCiclo,InicioCiclo,$Q235+MOD(2-WEEKDAY($Q235),7))+20),1,IF(ISNUMBER($J235),$J235,$X235)))</f>
        <v/>
      </c>
      <c r="Z235" s="63">
        <f>IF($T235="","",IF(AND(ISNUMBER($F235),$F235&lt;=IF($Q235=MesCiclo,InicioCiclo,$Q235+MOD(2-WEEKDAY($Q235),7))+27),1,IF(ISNUMBER($K235),$K235,$Y235)))</f>
        <v/>
      </c>
      <c r="AA235" s="63">
        <f>IF($T235="","",IF(AND(ISNUMBER($F235),$F235&lt;=IF($Q235=MesCiclo,InicioCiclo,$Q235+MOD(2-WEEKDAY($Q235),7))+6),1,IF(N($U235)&gt;0,AVERAGEIFS($W$5:$W$1000,$S$5:$S$1000,ROW(),$T$5:$T$1000,"Sub"),$W235)))</f>
        <v/>
      </c>
      <c r="AB235" s="63">
        <f>IF($T235="","",IF(AND(ISNUMBER($F235),$F235&lt;=IF($Q235=MesCiclo,InicioCiclo,$Q235+MOD(2-WEEKDAY($Q235),7))+13),1,IF(N($U235)&gt;0,AVERAGEIFS($X$5:$X$1000,$S$5:$S$1000,ROW(),$T$5:$T$1000,"Sub"),$X235)))</f>
        <v/>
      </c>
      <c r="AC235" s="63">
        <f>IF($T235="","",IF(AND(ISNUMBER($F235),$F235&lt;=IF($Q235=MesCiclo,InicioCiclo,$Q235+MOD(2-WEEKDAY($Q235),7))+20),1,IF(N($U235)&gt;0,AVERAGEIFS($Y$5:$Y$1000,$S$5:$S$1000,ROW(),$T$5:$T$1000,"Sub"),$Y235)))</f>
        <v/>
      </c>
      <c r="AD235" s="63">
        <f>IF($T235="","",IF(AND(ISNUMBER($F235),$F235&lt;=IF($Q235=MesCiclo,InicioCiclo,$Q235+MOD(2-WEEKDAY($Q235),7))+27),1,IF(N($U235)&gt;0,AVERAGEIFS($Z$5:$Z$1000,$S$5:$S$1000,ROW(),$T$5:$T$1000,"Sub"),$Z235)))</f>
        <v/>
      </c>
      <c r="AE235" s="63">
        <f>IF($T235&lt;&gt;"Macro","",IF(COUNTIFS($Q$5:$Q$1000,$Q235,$T$5:$T$1000,"Macro",$G$5:$G$1000,"&gt;0")=0,1/COUNTIFS($Q$5:$Q$1000,$Q235,$T$5:$T$1000,"Macro"),IF(AND(ISNUMBER($G235),N($G235)&gt;0),$G235,SUMIFS($G$5:$G$1000,$Q$5:$Q$1000,$Q235,$T$5:$T$1000,"Macro")/COUNTIFS($Q$5:$Q$1000,$Q235,$T$5:$T$1000,"Macro",$G$5:$G$1000,"&gt;0"))/(COUNTIFS($Q$5:$Q$1000,$Q235,$T$5:$T$1000,"Macro")*SUMIFS($G$5:$G$1000,$Q$5:$Q$1000,$Q235,$T$5:$T$1000,"Macro")/COUNTIFS($Q$5:$Q$1000,$Q235,$T$5:$T$1000,"Macro",$G$5:$G$1000,"&gt;0"))))</f>
        <v/>
      </c>
    </row>
    <row r="236">
      <c r="A236" s="55">
        <f>IF(NOT((COUNTA($B236:$K236)+COUNTA($O236))&gt;0),"",IF($T236="Macro",COUNTIFS($T$5:$T236,"Macro",$Q$5:$Q236,$Q236),IF(N($S236)=0,"?",COUNTIFS(INDEX($T$5:$T$1000,1):INDEX($T$5:$T$1000,$S236-4),"Macro",INDEX($Q$5:$Q$1000,1):INDEX($Q$5:$Q$1000,$S236-4),INDEX($Q$5:$Q$1000,$S236-4))&amp;"."&amp;COUNTIFS($S$5:$S236,$S236,$T$5:$T236,"Sub"))))</f>
        <v/>
      </c>
      <c r="B236" s="56" t="n"/>
      <c r="C236" s="57" t="n"/>
      <c r="D236" s="58" t="n"/>
      <c r="E236" s="58" t="n"/>
      <c r="F236" s="58" t="n"/>
      <c r="G236" s="59" t="n"/>
      <c r="H236" s="59" t="n"/>
      <c r="I236" s="59" t="n"/>
      <c r="J236" s="59" t="n"/>
      <c r="K236" s="59" t="n"/>
      <c r="L236" s="60">
        <f>IF(NOT((COUNTA($B236:$K236)+COUNTA($O236))&gt;0),"",IF(ISNUMBER($F236),1,IF(N($U236)&gt;0,AVERAGEIFS($V$5:$V$1000,$S$5:$S$1000,ROW(),$T$5:$T$1000,"Sub"),$V236)))</f>
        <v/>
      </c>
      <c r="M236" s="55">
        <f>IF($L236="","",IF($L236&gt;=1,"Completado",IF($L236&gt;0,"En curso","Pendiente")))</f>
        <v/>
      </c>
      <c r="N236" s="55">
        <f>IF(NOT((COUNTA($B236:$K236)+COUNTA($O236))&gt;0),"",IF(ISNUMBER($F236),IF(AND(ISNUMBER($E236),$F236&gt;$E236),"Cumplida con "&amp;($F236-$E236)&amp;IF($F236-$E236=1," día"," días")&amp;" de retraso","Cumplida"),IF(N($L236)&gt;=1,"Cumplida",IF(NOT(ISNUMBER($E236)),"Sin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plazo")))))))</f>
        <v/>
      </c>
      <c r="O236" s="57" t="n"/>
      <c r="P236" s="61">
        <f>IF(NOT((COUNTA($B236:$K236)+COUNTA($O236))&gt;0),"",IF((IF($C236="","Falta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",""))="","✔ OK","⚠ "&amp;LEFT(IF($C236="","Falta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",""),LEN(IF($C236="","Falta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",""))-3)))</f>
        <v/>
      </c>
      <c r="Q236" s="62">
        <f>IF(NOT((COUNTA($B236:$K236)+COUNTA($O236))&gt;0),"",IF(AND($T236="Sub",N($S236)&gt;0),IF(ISNUMBER(INDEX($D$5:$D$1000,$S236-4)),DATE(YEAR(INDEX($D$5:$D$1000,$S236-4)),MONTH(INDEX($D$5:$D$1000,$S236-4)),1),IF(ISNUMBER(INDEX($E$5:$E$1000,$S236-4)),DATE(YEAR(INDEX($E$5:$E$1000,$S236-4)),MONTH(INDEX($E$5:$E$1000,$S236-4)),1),MesCiclo)),IF(ISNUMBER($D236),DATE(YEAR($D236),MONTH($D236),1),IF(ISNUMBER($E236),DATE(YEAR($E236),MONTH($E236),1),MesCiclo))))</f>
        <v/>
      </c>
      <c r="R236" s="63">
        <f>IF(OR($Q236="",$Q236&lt;&gt;MesCiclo),"",COUNTIF($Q$5:$Q236,MesCiclo))</f>
        <v/>
      </c>
      <c r="S236" s="63">
        <f>IF($T236="","",IF($T236="Macro",ROW(),IFERROR(LOOKUP(2,1/($T$5:$T236="Macro"),ROW($T$5:$T236)),0)))</f>
        <v/>
      </c>
      <c r="T236" s="63">
        <f>IF(NOT((COUNTA($B236:$K236)+COUNTA($O236))&gt;0),"",IF($B236="Subactividad","Sub","Macro"))</f>
        <v/>
      </c>
      <c r="U236" s="63">
        <f>IF($T236="Macro",COUNTIFS($S$5:$S$1000,ROW(),$T$5:$T$1000,"Sub"),"")</f>
        <v/>
      </c>
      <c r="V236" s="63">
        <f>IF($T236="","",IF(ISNUMBER($F236),1,IFERROR(LOOKUP(2,1/($H236:$K236&lt;&gt;""),$H236:$K236),0)))</f>
        <v/>
      </c>
      <c r="W236" s="63">
        <f>IF($T236="","",IF(AND(ISNUMBER($F236),$F236&lt;=IF($Q236=MesCiclo,InicioCiclo,$Q236+MOD(2-WEEKDAY($Q236),7))+6),1,IF(ISNUMBER($H236),$H236,0)))</f>
        <v/>
      </c>
      <c r="X236" s="63">
        <f>IF($T236="","",IF(AND(ISNUMBER($F236),$F236&lt;=IF($Q236=MesCiclo,InicioCiclo,$Q236+MOD(2-WEEKDAY($Q236),7))+13),1,IF(ISNUMBER($I236),$I236,$W236)))</f>
        <v/>
      </c>
      <c r="Y236" s="63">
        <f>IF($T236="","",IF(AND(ISNUMBER($F236),$F236&lt;=IF($Q236=MesCiclo,InicioCiclo,$Q236+MOD(2-WEEKDAY($Q236),7))+20),1,IF(ISNUMBER($J236),$J236,$X236)))</f>
        <v/>
      </c>
      <c r="Z236" s="63">
        <f>IF($T236="","",IF(AND(ISNUMBER($F236),$F236&lt;=IF($Q236=MesCiclo,InicioCiclo,$Q236+MOD(2-WEEKDAY($Q236),7))+27),1,IF(ISNUMBER($K236),$K236,$Y236)))</f>
        <v/>
      </c>
      <c r="AA236" s="63">
        <f>IF($T236="","",IF(AND(ISNUMBER($F236),$F236&lt;=IF($Q236=MesCiclo,InicioCiclo,$Q236+MOD(2-WEEKDAY($Q236),7))+6),1,IF(N($U236)&gt;0,AVERAGEIFS($W$5:$W$1000,$S$5:$S$1000,ROW(),$T$5:$T$1000,"Sub"),$W236)))</f>
        <v/>
      </c>
      <c r="AB236" s="63">
        <f>IF($T236="","",IF(AND(ISNUMBER($F236),$F236&lt;=IF($Q236=MesCiclo,InicioCiclo,$Q236+MOD(2-WEEKDAY($Q236),7))+13),1,IF(N($U236)&gt;0,AVERAGEIFS($X$5:$X$1000,$S$5:$S$1000,ROW(),$T$5:$T$1000,"Sub"),$X236)))</f>
        <v/>
      </c>
      <c r="AC236" s="63">
        <f>IF($T236="","",IF(AND(ISNUMBER($F236),$F236&lt;=IF($Q236=MesCiclo,InicioCiclo,$Q236+MOD(2-WEEKDAY($Q236),7))+20),1,IF(N($U236)&gt;0,AVERAGEIFS($Y$5:$Y$1000,$S$5:$S$1000,ROW(),$T$5:$T$1000,"Sub"),$Y236)))</f>
        <v/>
      </c>
      <c r="AD236" s="63">
        <f>IF($T236="","",IF(AND(ISNUMBER($F236),$F236&lt;=IF($Q236=MesCiclo,InicioCiclo,$Q236+MOD(2-WEEKDAY($Q236),7))+27),1,IF(N($U236)&gt;0,AVERAGEIFS($Z$5:$Z$1000,$S$5:$S$1000,ROW(),$T$5:$T$1000,"Sub"),$Z236)))</f>
        <v/>
      </c>
      <c r="AE236" s="63">
        <f>IF($T236&lt;&gt;"Macro","",IF(COUNTIFS($Q$5:$Q$1000,$Q236,$T$5:$T$1000,"Macro",$G$5:$G$1000,"&gt;0")=0,1/COUNTIFS($Q$5:$Q$1000,$Q236,$T$5:$T$1000,"Macro"),IF(AND(ISNUMBER($G236),N($G236)&gt;0),$G236,SUMIFS($G$5:$G$1000,$Q$5:$Q$1000,$Q236,$T$5:$T$1000,"Macro")/COUNTIFS($Q$5:$Q$1000,$Q236,$T$5:$T$1000,"Macro",$G$5:$G$1000,"&gt;0"))/(COUNTIFS($Q$5:$Q$1000,$Q236,$T$5:$T$1000,"Macro")*SUMIFS($G$5:$G$1000,$Q$5:$Q$1000,$Q236,$T$5:$T$1000,"Macro")/COUNTIFS($Q$5:$Q$1000,$Q236,$T$5:$T$1000,"Macro",$G$5:$G$1000,"&gt;0"))))</f>
        <v/>
      </c>
    </row>
    <row r="237">
      <c r="A237" s="55">
        <f>IF(NOT((COUNTA($B237:$K237)+COUNTA($O237))&gt;0),"",IF($T237="Macro",COUNTIFS($T$5:$T237,"Macro",$Q$5:$Q237,$Q237),IF(N($S237)=0,"?",COUNTIFS(INDEX($T$5:$T$1000,1):INDEX($T$5:$T$1000,$S237-4),"Macro",INDEX($Q$5:$Q$1000,1):INDEX($Q$5:$Q$1000,$S237-4),INDEX($Q$5:$Q$1000,$S237-4))&amp;"."&amp;COUNTIFS($S$5:$S237,$S237,$T$5:$T237,"Sub"))))</f>
        <v/>
      </c>
      <c r="B237" s="56" t="n"/>
      <c r="C237" s="57" t="n"/>
      <c r="D237" s="58" t="n"/>
      <c r="E237" s="58" t="n"/>
      <c r="F237" s="58" t="n"/>
      <c r="G237" s="59" t="n"/>
      <c r="H237" s="59" t="n"/>
      <c r="I237" s="59" t="n"/>
      <c r="J237" s="59" t="n"/>
      <c r="K237" s="59" t="n"/>
      <c r="L237" s="60">
        <f>IF(NOT((COUNTA($B237:$K237)+COUNTA($O237))&gt;0),"",IF(ISNUMBER($F237),1,IF(N($U237)&gt;0,AVERAGEIFS($V$5:$V$1000,$S$5:$S$1000,ROW(),$T$5:$T$1000,"Sub"),$V237)))</f>
        <v/>
      </c>
      <c r="M237" s="55">
        <f>IF($L237="","",IF($L237&gt;=1,"Completado",IF($L237&gt;0,"En curso","Pendiente")))</f>
        <v/>
      </c>
      <c r="N237" s="55">
        <f>IF(NOT((COUNTA($B237:$K237)+COUNTA($O237))&gt;0),"",IF(ISNUMBER($F237),IF(AND(ISNUMBER($E237),$F237&gt;$E237),"Cumplida con "&amp;($F237-$E237)&amp;IF($F237-$E237=1," día"," días")&amp;" de retraso","Cumplida"),IF(N($L237)&gt;=1,"Cumplida",IF(NOT(ISNUMBER($E237)),"Sin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plazo")))))))</f>
        <v/>
      </c>
      <c r="O237" s="57" t="n"/>
      <c r="P237" s="61">
        <f>IF(NOT((COUNTA($B237:$K237)+COUNTA($O237))&gt;0),"",IF((IF($C237="","Falta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",""))="","✔ OK","⚠ "&amp;LEFT(IF($C237="","Falta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",""),LEN(IF($C237="","Falta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",""))-3)))</f>
        <v/>
      </c>
      <c r="Q237" s="62">
        <f>IF(NOT((COUNTA($B237:$K237)+COUNTA($O237))&gt;0),"",IF(AND($T237="Sub",N($S237)&gt;0),IF(ISNUMBER(INDEX($D$5:$D$1000,$S237-4)),DATE(YEAR(INDEX($D$5:$D$1000,$S237-4)),MONTH(INDEX($D$5:$D$1000,$S237-4)),1),IF(ISNUMBER(INDEX($E$5:$E$1000,$S237-4)),DATE(YEAR(INDEX($E$5:$E$1000,$S237-4)),MONTH(INDEX($E$5:$E$1000,$S237-4)),1),MesCiclo)),IF(ISNUMBER($D237),DATE(YEAR($D237),MONTH($D237),1),IF(ISNUMBER($E237),DATE(YEAR($E237),MONTH($E237),1),MesCiclo))))</f>
        <v/>
      </c>
      <c r="R237" s="63">
        <f>IF(OR($Q237="",$Q237&lt;&gt;MesCiclo),"",COUNTIF($Q$5:$Q237,MesCiclo))</f>
        <v/>
      </c>
      <c r="S237" s="63">
        <f>IF($T237="","",IF($T237="Macro",ROW(),IFERROR(LOOKUP(2,1/($T$5:$T237="Macro"),ROW($T$5:$T237)),0)))</f>
        <v/>
      </c>
      <c r="T237" s="63">
        <f>IF(NOT((COUNTA($B237:$K237)+COUNTA($O237))&gt;0),"",IF($B237="Subactividad","Sub","Macro"))</f>
        <v/>
      </c>
      <c r="U237" s="63">
        <f>IF($T237="Macro",COUNTIFS($S$5:$S$1000,ROW(),$T$5:$T$1000,"Sub"),"")</f>
        <v/>
      </c>
      <c r="V237" s="63">
        <f>IF($T237="","",IF(ISNUMBER($F237),1,IFERROR(LOOKUP(2,1/($H237:$K237&lt;&gt;""),$H237:$K237),0)))</f>
        <v/>
      </c>
      <c r="W237" s="63">
        <f>IF($T237="","",IF(AND(ISNUMBER($F237),$F237&lt;=IF($Q237=MesCiclo,InicioCiclo,$Q237+MOD(2-WEEKDAY($Q237),7))+6),1,IF(ISNUMBER($H237),$H237,0)))</f>
        <v/>
      </c>
      <c r="X237" s="63">
        <f>IF($T237="","",IF(AND(ISNUMBER($F237),$F237&lt;=IF($Q237=MesCiclo,InicioCiclo,$Q237+MOD(2-WEEKDAY($Q237),7))+13),1,IF(ISNUMBER($I237),$I237,$W237)))</f>
        <v/>
      </c>
      <c r="Y237" s="63">
        <f>IF($T237="","",IF(AND(ISNUMBER($F237),$F237&lt;=IF($Q237=MesCiclo,InicioCiclo,$Q237+MOD(2-WEEKDAY($Q237),7))+20),1,IF(ISNUMBER($J237),$J237,$X237)))</f>
        <v/>
      </c>
      <c r="Z237" s="63">
        <f>IF($T237="","",IF(AND(ISNUMBER($F237),$F237&lt;=IF($Q237=MesCiclo,InicioCiclo,$Q237+MOD(2-WEEKDAY($Q237),7))+27),1,IF(ISNUMBER($K237),$K237,$Y237)))</f>
        <v/>
      </c>
      <c r="AA237" s="63">
        <f>IF($T237="","",IF(AND(ISNUMBER($F237),$F237&lt;=IF($Q237=MesCiclo,InicioCiclo,$Q237+MOD(2-WEEKDAY($Q237),7))+6),1,IF(N($U237)&gt;0,AVERAGEIFS($W$5:$W$1000,$S$5:$S$1000,ROW(),$T$5:$T$1000,"Sub"),$W237)))</f>
        <v/>
      </c>
      <c r="AB237" s="63">
        <f>IF($T237="","",IF(AND(ISNUMBER($F237),$F237&lt;=IF($Q237=MesCiclo,InicioCiclo,$Q237+MOD(2-WEEKDAY($Q237),7))+13),1,IF(N($U237)&gt;0,AVERAGEIFS($X$5:$X$1000,$S$5:$S$1000,ROW(),$T$5:$T$1000,"Sub"),$X237)))</f>
        <v/>
      </c>
      <c r="AC237" s="63">
        <f>IF($T237="","",IF(AND(ISNUMBER($F237),$F237&lt;=IF($Q237=MesCiclo,InicioCiclo,$Q237+MOD(2-WEEKDAY($Q237),7))+20),1,IF(N($U237)&gt;0,AVERAGEIFS($Y$5:$Y$1000,$S$5:$S$1000,ROW(),$T$5:$T$1000,"Sub"),$Y237)))</f>
        <v/>
      </c>
      <c r="AD237" s="63">
        <f>IF($T237="","",IF(AND(ISNUMBER($F237),$F237&lt;=IF($Q237=MesCiclo,InicioCiclo,$Q237+MOD(2-WEEKDAY($Q237),7))+27),1,IF(N($U237)&gt;0,AVERAGEIFS($Z$5:$Z$1000,$S$5:$S$1000,ROW(),$T$5:$T$1000,"Sub"),$Z237)))</f>
        <v/>
      </c>
      <c r="AE237" s="63">
        <f>IF($T237&lt;&gt;"Macro","",IF(COUNTIFS($Q$5:$Q$1000,$Q237,$T$5:$T$1000,"Macro",$G$5:$G$1000,"&gt;0")=0,1/COUNTIFS($Q$5:$Q$1000,$Q237,$T$5:$T$1000,"Macro"),IF(AND(ISNUMBER($G237),N($G237)&gt;0),$G237,SUMIFS($G$5:$G$1000,$Q$5:$Q$1000,$Q237,$T$5:$T$1000,"Macro")/COUNTIFS($Q$5:$Q$1000,$Q237,$T$5:$T$1000,"Macro",$G$5:$G$1000,"&gt;0"))/(COUNTIFS($Q$5:$Q$1000,$Q237,$T$5:$T$1000,"Macro")*SUMIFS($G$5:$G$1000,$Q$5:$Q$1000,$Q237,$T$5:$T$1000,"Macro")/COUNTIFS($Q$5:$Q$1000,$Q237,$T$5:$T$1000,"Macro",$G$5:$G$1000,"&gt;0"))))</f>
        <v/>
      </c>
    </row>
    <row r="238">
      <c r="A238" s="55">
        <f>IF(NOT((COUNTA($B238:$K238)+COUNTA($O238))&gt;0),"",IF($T238="Macro",COUNTIFS($T$5:$T238,"Macro",$Q$5:$Q238,$Q238),IF(N($S238)=0,"?",COUNTIFS(INDEX($T$5:$T$1000,1):INDEX($T$5:$T$1000,$S238-4),"Macro",INDEX($Q$5:$Q$1000,1):INDEX($Q$5:$Q$1000,$S238-4),INDEX($Q$5:$Q$1000,$S238-4))&amp;"."&amp;COUNTIFS($S$5:$S238,$S238,$T$5:$T238,"Sub"))))</f>
        <v/>
      </c>
      <c r="B238" s="56" t="n"/>
      <c r="C238" s="57" t="n"/>
      <c r="D238" s="58" t="n"/>
      <c r="E238" s="58" t="n"/>
      <c r="F238" s="58" t="n"/>
      <c r="G238" s="59" t="n"/>
      <c r="H238" s="59" t="n"/>
      <c r="I238" s="59" t="n"/>
      <c r="J238" s="59" t="n"/>
      <c r="K238" s="59" t="n"/>
      <c r="L238" s="60">
        <f>IF(NOT((COUNTA($B238:$K238)+COUNTA($O238))&gt;0),"",IF(ISNUMBER($F238),1,IF(N($U238)&gt;0,AVERAGEIFS($V$5:$V$1000,$S$5:$S$1000,ROW(),$T$5:$T$1000,"Sub"),$V238)))</f>
        <v/>
      </c>
      <c r="M238" s="55">
        <f>IF($L238="","",IF($L238&gt;=1,"Completado",IF($L238&gt;0,"En curso","Pendiente")))</f>
        <v/>
      </c>
      <c r="N238" s="55">
        <f>IF(NOT((COUNTA($B238:$K238)+COUNTA($O238))&gt;0),"",IF(ISNUMBER($F238),IF(AND(ISNUMBER($E238),$F238&gt;$E238),"Cumplida con "&amp;($F238-$E238)&amp;IF($F238-$E238=1," día"," días")&amp;" de retraso","Cumplida"),IF(N($L238)&gt;=1,"Cumplida",IF(NOT(ISNUMBER($E238)),"Sin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plazo")))))))</f>
        <v/>
      </c>
      <c r="O238" s="57" t="n"/>
      <c r="P238" s="61">
        <f>IF(NOT((COUNTA($B238:$K238)+COUNTA($O238))&gt;0),"",IF((IF($C238="","Falta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",""))="","✔ OK","⚠ "&amp;LEFT(IF($C238="","Falta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",""),LEN(IF($C238="","Falta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",""))-3)))</f>
        <v/>
      </c>
      <c r="Q238" s="62">
        <f>IF(NOT((COUNTA($B238:$K238)+COUNTA($O238))&gt;0),"",IF(AND($T238="Sub",N($S238)&gt;0),IF(ISNUMBER(INDEX($D$5:$D$1000,$S238-4)),DATE(YEAR(INDEX($D$5:$D$1000,$S238-4)),MONTH(INDEX($D$5:$D$1000,$S238-4)),1),IF(ISNUMBER(INDEX($E$5:$E$1000,$S238-4)),DATE(YEAR(INDEX($E$5:$E$1000,$S238-4)),MONTH(INDEX($E$5:$E$1000,$S238-4)),1),MesCiclo)),IF(ISNUMBER($D238),DATE(YEAR($D238),MONTH($D238),1),IF(ISNUMBER($E238),DATE(YEAR($E238),MONTH($E238),1),MesCiclo))))</f>
        <v/>
      </c>
      <c r="R238" s="63">
        <f>IF(OR($Q238="",$Q238&lt;&gt;MesCiclo),"",COUNTIF($Q$5:$Q238,MesCiclo))</f>
        <v/>
      </c>
      <c r="S238" s="63">
        <f>IF($T238="","",IF($T238="Macro",ROW(),IFERROR(LOOKUP(2,1/($T$5:$T238="Macro"),ROW($T$5:$T238)),0)))</f>
        <v/>
      </c>
      <c r="T238" s="63">
        <f>IF(NOT((COUNTA($B238:$K238)+COUNTA($O238))&gt;0),"",IF($B238="Subactividad","Sub","Macro"))</f>
        <v/>
      </c>
      <c r="U238" s="63">
        <f>IF($T238="Macro",COUNTIFS($S$5:$S$1000,ROW(),$T$5:$T$1000,"Sub"),"")</f>
        <v/>
      </c>
      <c r="V238" s="63">
        <f>IF($T238="","",IF(ISNUMBER($F238),1,IFERROR(LOOKUP(2,1/($H238:$K238&lt;&gt;""),$H238:$K238),0)))</f>
        <v/>
      </c>
      <c r="W238" s="63">
        <f>IF($T238="","",IF(AND(ISNUMBER($F238),$F238&lt;=IF($Q238=MesCiclo,InicioCiclo,$Q238+MOD(2-WEEKDAY($Q238),7))+6),1,IF(ISNUMBER($H238),$H238,0)))</f>
        <v/>
      </c>
      <c r="X238" s="63">
        <f>IF($T238="","",IF(AND(ISNUMBER($F238),$F238&lt;=IF($Q238=MesCiclo,InicioCiclo,$Q238+MOD(2-WEEKDAY($Q238),7))+13),1,IF(ISNUMBER($I238),$I238,$W238)))</f>
        <v/>
      </c>
      <c r="Y238" s="63">
        <f>IF($T238="","",IF(AND(ISNUMBER($F238),$F238&lt;=IF($Q238=MesCiclo,InicioCiclo,$Q238+MOD(2-WEEKDAY($Q238),7))+20),1,IF(ISNUMBER($J238),$J238,$X238)))</f>
        <v/>
      </c>
      <c r="Z238" s="63">
        <f>IF($T238="","",IF(AND(ISNUMBER($F238),$F238&lt;=IF($Q238=MesCiclo,InicioCiclo,$Q238+MOD(2-WEEKDAY($Q238),7))+27),1,IF(ISNUMBER($K238),$K238,$Y238)))</f>
        <v/>
      </c>
      <c r="AA238" s="63">
        <f>IF($T238="","",IF(AND(ISNUMBER($F238),$F238&lt;=IF($Q238=MesCiclo,InicioCiclo,$Q238+MOD(2-WEEKDAY($Q238),7))+6),1,IF(N($U238)&gt;0,AVERAGEIFS($W$5:$W$1000,$S$5:$S$1000,ROW(),$T$5:$T$1000,"Sub"),$W238)))</f>
        <v/>
      </c>
      <c r="AB238" s="63">
        <f>IF($T238="","",IF(AND(ISNUMBER($F238),$F238&lt;=IF($Q238=MesCiclo,InicioCiclo,$Q238+MOD(2-WEEKDAY($Q238),7))+13),1,IF(N($U238)&gt;0,AVERAGEIFS($X$5:$X$1000,$S$5:$S$1000,ROW(),$T$5:$T$1000,"Sub"),$X238)))</f>
        <v/>
      </c>
      <c r="AC238" s="63">
        <f>IF($T238="","",IF(AND(ISNUMBER($F238),$F238&lt;=IF($Q238=MesCiclo,InicioCiclo,$Q238+MOD(2-WEEKDAY($Q238),7))+20),1,IF(N($U238)&gt;0,AVERAGEIFS($Y$5:$Y$1000,$S$5:$S$1000,ROW(),$T$5:$T$1000,"Sub"),$Y238)))</f>
        <v/>
      </c>
      <c r="AD238" s="63">
        <f>IF($T238="","",IF(AND(ISNUMBER($F238),$F238&lt;=IF($Q238=MesCiclo,InicioCiclo,$Q238+MOD(2-WEEKDAY($Q238),7))+27),1,IF(N($U238)&gt;0,AVERAGEIFS($Z$5:$Z$1000,$S$5:$S$1000,ROW(),$T$5:$T$1000,"Sub"),$Z238)))</f>
        <v/>
      </c>
      <c r="AE238" s="63">
        <f>IF($T238&lt;&gt;"Macro","",IF(COUNTIFS($Q$5:$Q$1000,$Q238,$T$5:$T$1000,"Macro",$G$5:$G$1000,"&gt;0")=0,1/COUNTIFS($Q$5:$Q$1000,$Q238,$T$5:$T$1000,"Macro"),IF(AND(ISNUMBER($G238),N($G238)&gt;0),$G238,SUMIFS($G$5:$G$1000,$Q$5:$Q$1000,$Q238,$T$5:$T$1000,"Macro")/COUNTIFS($Q$5:$Q$1000,$Q238,$T$5:$T$1000,"Macro",$G$5:$G$1000,"&gt;0"))/(COUNTIFS($Q$5:$Q$1000,$Q238,$T$5:$T$1000,"Macro")*SUMIFS($G$5:$G$1000,$Q$5:$Q$1000,$Q238,$T$5:$T$1000,"Macro")/COUNTIFS($Q$5:$Q$1000,$Q238,$T$5:$T$1000,"Macro",$G$5:$G$1000,"&gt;0"))))</f>
        <v/>
      </c>
    </row>
    <row r="239">
      <c r="A239" s="55">
        <f>IF(NOT((COUNTA($B239:$K239)+COUNTA($O239))&gt;0),"",IF($T239="Macro",COUNTIFS($T$5:$T239,"Macro",$Q$5:$Q239,$Q239),IF(N($S239)=0,"?",COUNTIFS(INDEX($T$5:$T$1000,1):INDEX($T$5:$T$1000,$S239-4),"Macro",INDEX($Q$5:$Q$1000,1):INDEX($Q$5:$Q$1000,$S239-4),INDEX($Q$5:$Q$1000,$S239-4))&amp;"."&amp;COUNTIFS($S$5:$S239,$S239,$T$5:$T239,"Sub"))))</f>
        <v/>
      </c>
      <c r="B239" s="56" t="n"/>
      <c r="C239" s="57" t="n"/>
      <c r="D239" s="58" t="n"/>
      <c r="E239" s="58" t="n"/>
      <c r="F239" s="58" t="n"/>
      <c r="G239" s="59" t="n"/>
      <c r="H239" s="59" t="n"/>
      <c r="I239" s="59" t="n"/>
      <c r="J239" s="59" t="n"/>
      <c r="K239" s="59" t="n"/>
      <c r="L239" s="60">
        <f>IF(NOT((COUNTA($B239:$K239)+COUNTA($O239))&gt;0),"",IF(ISNUMBER($F239),1,IF(N($U239)&gt;0,AVERAGEIFS($V$5:$V$1000,$S$5:$S$1000,ROW(),$T$5:$T$1000,"Sub"),$V239)))</f>
        <v/>
      </c>
      <c r="M239" s="55">
        <f>IF($L239="","",IF($L239&gt;=1,"Completado",IF($L239&gt;0,"En curso","Pendiente")))</f>
        <v/>
      </c>
      <c r="N239" s="55">
        <f>IF(NOT((COUNTA($B239:$K239)+COUNTA($O239))&gt;0),"",IF(ISNUMBER($F239),IF(AND(ISNUMBER($E239),$F239&gt;$E239),"Cumplida con "&amp;($F239-$E239)&amp;IF($F239-$E239=1," día"," días")&amp;" de retraso","Cumplida"),IF(N($L239)&gt;=1,"Cumplida",IF(NOT(ISNUMBER($E239)),"Sin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plazo")))))))</f>
        <v/>
      </c>
      <c r="O239" s="57" t="n"/>
      <c r="P239" s="61">
        <f>IF(NOT((COUNTA($B239:$K239)+COUNTA($O239))&gt;0),"",IF((IF($C239="","Falta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",""))="","✔ OK","⚠ "&amp;LEFT(IF($C239="","Falta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",""),LEN(IF($C239="","Falta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",""))-3)))</f>
        <v/>
      </c>
      <c r="Q239" s="62">
        <f>IF(NOT((COUNTA($B239:$K239)+COUNTA($O239))&gt;0),"",IF(AND($T239="Sub",N($S239)&gt;0),IF(ISNUMBER(INDEX($D$5:$D$1000,$S239-4)),DATE(YEAR(INDEX($D$5:$D$1000,$S239-4)),MONTH(INDEX($D$5:$D$1000,$S239-4)),1),IF(ISNUMBER(INDEX($E$5:$E$1000,$S239-4)),DATE(YEAR(INDEX($E$5:$E$1000,$S239-4)),MONTH(INDEX($E$5:$E$1000,$S239-4)),1),MesCiclo)),IF(ISNUMBER($D239),DATE(YEAR($D239),MONTH($D239),1),IF(ISNUMBER($E239),DATE(YEAR($E239),MONTH($E239),1),MesCiclo))))</f>
        <v/>
      </c>
      <c r="R239" s="63">
        <f>IF(OR($Q239="",$Q239&lt;&gt;MesCiclo),"",COUNTIF($Q$5:$Q239,MesCiclo))</f>
        <v/>
      </c>
      <c r="S239" s="63">
        <f>IF($T239="","",IF($T239="Macro",ROW(),IFERROR(LOOKUP(2,1/($T$5:$T239="Macro"),ROW($T$5:$T239)),0)))</f>
        <v/>
      </c>
      <c r="T239" s="63">
        <f>IF(NOT((COUNTA($B239:$K239)+COUNTA($O239))&gt;0),"",IF($B239="Subactividad","Sub","Macro"))</f>
        <v/>
      </c>
      <c r="U239" s="63">
        <f>IF($T239="Macro",COUNTIFS($S$5:$S$1000,ROW(),$T$5:$T$1000,"Sub"),"")</f>
        <v/>
      </c>
      <c r="V239" s="63">
        <f>IF($T239="","",IF(ISNUMBER($F239),1,IFERROR(LOOKUP(2,1/($H239:$K239&lt;&gt;""),$H239:$K239),0)))</f>
        <v/>
      </c>
      <c r="W239" s="63">
        <f>IF($T239="","",IF(AND(ISNUMBER($F239),$F239&lt;=IF($Q239=MesCiclo,InicioCiclo,$Q239+MOD(2-WEEKDAY($Q239),7))+6),1,IF(ISNUMBER($H239),$H239,0)))</f>
        <v/>
      </c>
      <c r="X239" s="63">
        <f>IF($T239="","",IF(AND(ISNUMBER($F239),$F239&lt;=IF($Q239=MesCiclo,InicioCiclo,$Q239+MOD(2-WEEKDAY($Q239),7))+13),1,IF(ISNUMBER($I239),$I239,$W239)))</f>
        <v/>
      </c>
      <c r="Y239" s="63">
        <f>IF($T239="","",IF(AND(ISNUMBER($F239),$F239&lt;=IF($Q239=MesCiclo,InicioCiclo,$Q239+MOD(2-WEEKDAY($Q239),7))+20),1,IF(ISNUMBER($J239),$J239,$X239)))</f>
        <v/>
      </c>
      <c r="Z239" s="63">
        <f>IF($T239="","",IF(AND(ISNUMBER($F239),$F239&lt;=IF($Q239=MesCiclo,InicioCiclo,$Q239+MOD(2-WEEKDAY($Q239),7))+27),1,IF(ISNUMBER($K239),$K239,$Y239)))</f>
        <v/>
      </c>
      <c r="AA239" s="63">
        <f>IF($T239="","",IF(AND(ISNUMBER($F239),$F239&lt;=IF($Q239=MesCiclo,InicioCiclo,$Q239+MOD(2-WEEKDAY($Q239),7))+6),1,IF(N($U239)&gt;0,AVERAGEIFS($W$5:$W$1000,$S$5:$S$1000,ROW(),$T$5:$T$1000,"Sub"),$W239)))</f>
        <v/>
      </c>
      <c r="AB239" s="63">
        <f>IF($T239="","",IF(AND(ISNUMBER($F239),$F239&lt;=IF($Q239=MesCiclo,InicioCiclo,$Q239+MOD(2-WEEKDAY($Q239),7))+13),1,IF(N($U239)&gt;0,AVERAGEIFS($X$5:$X$1000,$S$5:$S$1000,ROW(),$T$5:$T$1000,"Sub"),$X239)))</f>
        <v/>
      </c>
      <c r="AC239" s="63">
        <f>IF($T239="","",IF(AND(ISNUMBER($F239),$F239&lt;=IF($Q239=MesCiclo,InicioCiclo,$Q239+MOD(2-WEEKDAY($Q239),7))+20),1,IF(N($U239)&gt;0,AVERAGEIFS($Y$5:$Y$1000,$S$5:$S$1000,ROW(),$T$5:$T$1000,"Sub"),$Y239)))</f>
        <v/>
      </c>
      <c r="AD239" s="63">
        <f>IF($T239="","",IF(AND(ISNUMBER($F239),$F239&lt;=IF($Q239=MesCiclo,InicioCiclo,$Q239+MOD(2-WEEKDAY($Q239),7))+27),1,IF(N($U239)&gt;0,AVERAGEIFS($Z$5:$Z$1000,$S$5:$S$1000,ROW(),$T$5:$T$1000,"Sub"),$Z239)))</f>
        <v/>
      </c>
      <c r="AE239" s="63">
        <f>IF($T239&lt;&gt;"Macro","",IF(COUNTIFS($Q$5:$Q$1000,$Q239,$T$5:$T$1000,"Macro",$G$5:$G$1000,"&gt;0")=0,1/COUNTIFS($Q$5:$Q$1000,$Q239,$T$5:$T$1000,"Macro"),IF(AND(ISNUMBER($G239),N($G239)&gt;0),$G239,SUMIFS($G$5:$G$1000,$Q$5:$Q$1000,$Q239,$T$5:$T$1000,"Macro")/COUNTIFS($Q$5:$Q$1000,$Q239,$T$5:$T$1000,"Macro",$G$5:$G$1000,"&gt;0"))/(COUNTIFS($Q$5:$Q$1000,$Q239,$T$5:$T$1000,"Macro")*SUMIFS($G$5:$G$1000,$Q$5:$Q$1000,$Q239,$T$5:$T$1000,"Macro")/COUNTIFS($Q$5:$Q$1000,$Q239,$T$5:$T$1000,"Macro",$G$5:$G$1000,"&gt;0"))))</f>
        <v/>
      </c>
    </row>
    <row r="240">
      <c r="A240" s="55">
        <f>IF(NOT((COUNTA($B240:$K240)+COUNTA($O240))&gt;0),"",IF($T240="Macro",COUNTIFS($T$5:$T240,"Macro",$Q$5:$Q240,$Q240),IF(N($S240)=0,"?",COUNTIFS(INDEX($T$5:$T$1000,1):INDEX($T$5:$T$1000,$S240-4),"Macro",INDEX($Q$5:$Q$1000,1):INDEX($Q$5:$Q$1000,$S240-4),INDEX($Q$5:$Q$1000,$S240-4))&amp;"."&amp;COUNTIFS($S$5:$S240,$S240,$T$5:$T240,"Sub"))))</f>
        <v/>
      </c>
      <c r="B240" s="56" t="n"/>
      <c r="C240" s="57" t="n"/>
      <c r="D240" s="58" t="n"/>
      <c r="E240" s="58" t="n"/>
      <c r="F240" s="58" t="n"/>
      <c r="G240" s="59" t="n"/>
      <c r="H240" s="59" t="n"/>
      <c r="I240" s="59" t="n"/>
      <c r="J240" s="59" t="n"/>
      <c r="K240" s="59" t="n"/>
      <c r="L240" s="60">
        <f>IF(NOT((COUNTA($B240:$K240)+COUNTA($O240))&gt;0),"",IF(ISNUMBER($F240),1,IF(N($U240)&gt;0,AVERAGEIFS($V$5:$V$1000,$S$5:$S$1000,ROW(),$T$5:$T$1000,"Sub"),$V240)))</f>
        <v/>
      </c>
      <c r="M240" s="55">
        <f>IF($L240="","",IF($L240&gt;=1,"Completado",IF($L240&gt;0,"En curso","Pendiente")))</f>
        <v/>
      </c>
      <c r="N240" s="55">
        <f>IF(NOT((COUNTA($B240:$K240)+COUNTA($O240))&gt;0),"",IF(ISNUMBER($F240),IF(AND(ISNUMBER($E240),$F240&gt;$E240),"Cumplida con "&amp;($F240-$E240)&amp;IF($F240-$E240=1," día"," días")&amp;" de retraso","Cumplida"),IF(N($L240)&gt;=1,"Cumplida",IF(NOT(ISNUMBER($E240)),"Sin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plazo")))))))</f>
        <v/>
      </c>
      <c r="O240" s="57" t="n"/>
      <c r="P240" s="61">
        <f>IF(NOT((COUNTA($B240:$K240)+COUNTA($O240))&gt;0),"",IF((IF($C240="","Falta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",""))="","✔ OK","⚠ "&amp;LEFT(IF($C240="","Falta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",""),LEN(IF($C240="","Falta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",""))-3)))</f>
        <v/>
      </c>
      <c r="Q240" s="62">
        <f>IF(NOT((COUNTA($B240:$K240)+COUNTA($O240))&gt;0),"",IF(AND($T240="Sub",N($S240)&gt;0),IF(ISNUMBER(INDEX($D$5:$D$1000,$S240-4)),DATE(YEAR(INDEX($D$5:$D$1000,$S240-4)),MONTH(INDEX($D$5:$D$1000,$S240-4)),1),IF(ISNUMBER(INDEX($E$5:$E$1000,$S240-4)),DATE(YEAR(INDEX($E$5:$E$1000,$S240-4)),MONTH(INDEX($E$5:$E$1000,$S240-4)),1),MesCiclo)),IF(ISNUMBER($D240),DATE(YEAR($D240),MONTH($D240),1),IF(ISNUMBER($E240),DATE(YEAR($E240),MONTH($E240),1),MesCiclo))))</f>
        <v/>
      </c>
      <c r="R240" s="63">
        <f>IF(OR($Q240="",$Q240&lt;&gt;MesCiclo),"",COUNTIF($Q$5:$Q240,MesCiclo))</f>
        <v/>
      </c>
      <c r="S240" s="63">
        <f>IF($T240="","",IF($T240="Macro",ROW(),IFERROR(LOOKUP(2,1/($T$5:$T240="Macro"),ROW($T$5:$T240)),0)))</f>
        <v/>
      </c>
      <c r="T240" s="63">
        <f>IF(NOT((COUNTA($B240:$K240)+COUNTA($O240))&gt;0),"",IF($B240="Subactividad","Sub","Macro"))</f>
        <v/>
      </c>
      <c r="U240" s="63">
        <f>IF($T240="Macro",COUNTIFS($S$5:$S$1000,ROW(),$T$5:$T$1000,"Sub"),"")</f>
        <v/>
      </c>
      <c r="V240" s="63">
        <f>IF($T240="","",IF(ISNUMBER($F240),1,IFERROR(LOOKUP(2,1/($H240:$K240&lt;&gt;""),$H240:$K240),0)))</f>
        <v/>
      </c>
      <c r="W240" s="63">
        <f>IF($T240="","",IF(AND(ISNUMBER($F240),$F240&lt;=IF($Q240=MesCiclo,InicioCiclo,$Q240+MOD(2-WEEKDAY($Q240),7))+6),1,IF(ISNUMBER($H240),$H240,0)))</f>
        <v/>
      </c>
      <c r="X240" s="63">
        <f>IF($T240="","",IF(AND(ISNUMBER($F240),$F240&lt;=IF($Q240=MesCiclo,InicioCiclo,$Q240+MOD(2-WEEKDAY($Q240),7))+13),1,IF(ISNUMBER($I240),$I240,$W240)))</f>
        <v/>
      </c>
      <c r="Y240" s="63">
        <f>IF($T240="","",IF(AND(ISNUMBER($F240),$F240&lt;=IF($Q240=MesCiclo,InicioCiclo,$Q240+MOD(2-WEEKDAY($Q240),7))+20),1,IF(ISNUMBER($J240),$J240,$X240)))</f>
        <v/>
      </c>
      <c r="Z240" s="63">
        <f>IF($T240="","",IF(AND(ISNUMBER($F240),$F240&lt;=IF($Q240=MesCiclo,InicioCiclo,$Q240+MOD(2-WEEKDAY($Q240),7))+27),1,IF(ISNUMBER($K240),$K240,$Y240)))</f>
        <v/>
      </c>
      <c r="AA240" s="63">
        <f>IF($T240="","",IF(AND(ISNUMBER($F240),$F240&lt;=IF($Q240=MesCiclo,InicioCiclo,$Q240+MOD(2-WEEKDAY($Q240),7))+6),1,IF(N($U240)&gt;0,AVERAGEIFS($W$5:$W$1000,$S$5:$S$1000,ROW(),$T$5:$T$1000,"Sub"),$W240)))</f>
        <v/>
      </c>
      <c r="AB240" s="63">
        <f>IF($T240="","",IF(AND(ISNUMBER($F240),$F240&lt;=IF($Q240=MesCiclo,InicioCiclo,$Q240+MOD(2-WEEKDAY($Q240),7))+13),1,IF(N($U240)&gt;0,AVERAGEIFS($X$5:$X$1000,$S$5:$S$1000,ROW(),$T$5:$T$1000,"Sub"),$X240)))</f>
        <v/>
      </c>
      <c r="AC240" s="63">
        <f>IF($T240="","",IF(AND(ISNUMBER($F240),$F240&lt;=IF($Q240=MesCiclo,InicioCiclo,$Q240+MOD(2-WEEKDAY($Q240),7))+20),1,IF(N($U240)&gt;0,AVERAGEIFS($Y$5:$Y$1000,$S$5:$S$1000,ROW(),$T$5:$T$1000,"Sub"),$Y240)))</f>
        <v/>
      </c>
      <c r="AD240" s="63">
        <f>IF($T240="","",IF(AND(ISNUMBER($F240),$F240&lt;=IF($Q240=MesCiclo,InicioCiclo,$Q240+MOD(2-WEEKDAY($Q240),7))+27),1,IF(N($U240)&gt;0,AVERAGEIFS($Z$5:$Z$1000,$S$5:$S$1000,ROW(),$T$5:$T$1000,"Sub"),$Z240)))</f>
        <v/>
      </c>
      <c r="AE240" s="63">
        <f>IF($T240&lt;&gt;"Macro","",IF(COUNTIFS($Q$5:$Q$1000,$Q240,$T$5:$T$1000,"Macro",$G$5:$G$1000,"&gt;0")=0,1/COUNTIFS($Q$5:$Q$1000,$Q240,$T$5:$T$1000,"Macro"),IF(AND(ISNUMBER($G240),N($G240)&gt;0),$G240,SUMIFS($G$5:$G$1000,$Q$5:$Q$1000,$Q240,$T$5:$T$1000,"Macro")/COUNTIFS($Q$5:$Q$1000,$Q240,$T$5:$T$1000,"Macro",$G$5:$G$1000,"&gt;0"))/(COUNTIFS($Q$5:$Q$1000,$Q240,$T$5:$T$1000,"Macro")*SUMIFS($G$5:$G$1000,$Q$5:$Q$1000,$Q240,$T$5:$T$1000,"Macro")/COUNTIFS($Q$5:$Q$1000,$Q240,$T$5:$T$1000,"Macro",$G$5:$G$1000,"&gt;0"))))</f>
        <v/>
      </c>
    </row>
    <row r="241">
      <c r="A241" s="55">
        <f>IF(NOT((COUNTA($B241:$K241)+COUNTA($O241))&gt;0),"",IF($T241="Macro",COUNTIFS($T$5:$T241,"Macro",$Q$5:$Q241,$Q241),IF(N($S241)=0,"?",COUNTIFS(INDEX($T$5:$T$1000,1):INDEX($T$5:$T$1000,$S241-4),"Macro",INDEX($Q$5:$Q$1000,1):INDEX($Q$5:$Q$1000,$S241-4),INDEX($Q$5:$Q$1000,$S241-4))&amp;"."&amp;COUNTIFS($S$5:$S241,$S241,$T$5:$T241,"Sub"))))</f>
        <v/>
      </c>
      <c r="B241" s="56" t="n"/>
      <c r="C241" s="57" t="n"/>
      <c r="D241" s="58" t="n"/>
      <c r="E241" s="58" t="n"/>
      <c r="F241" s="58" t="n"/>
      <c r="G241" s="59" t="n"/>
      <c r="H241" s="59" t="n"/>
      <c r="I241" s="59" t="n"/>
      <c r="J241" s="59" t="n"/>
      <c r="K241" s="59" t="n"/>
      <c r="L241" s="60">
        <f>IF(NOT((COUNTA($B241:$K241)+COUNTA($O241))&gt;0),"",IF(ISNUMBER($F241),1,IF(N($U241)&gt;0,AVERAGEIFS($V$5:$V$1000,$S$5:$S$1000,ROW(),$T$5:$T$1000,"Sub"),$V241)))</f>
        <v/>
      </c>
      <c r="M241" s="55">
        <f>IF($L241="","",IF($L241&gt;=1,"Completado",IF($L241&gt;0,"En curso","Pendiente")))</f>
        <v/>
      </c>
      <c r="N241" s="55">
        <f>IF(NOT((COUNTA($B241:$K241)+COUNTA($O241))&gt;0),"",IF(ISNUMBER($F241),IF(AND(ISNUMBER($E241),$F241&gt;$E241),"Cumplida con "&amp;($F241-$E241)&amp;IF($F241-$E241=1," día"," días")&amp;" de retraso","Cumplida"),IF(N($L241)&gt;=1,"Cumplida",IF(NOT(ISNUMBER($E241)),"Sin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plazo")))))))</f>
        <v/>
      </c>
      <c r="O241" s="57" t="n"/>
      <c r="P241" s="61">
        <f>IF(NOT((COUNTA($B241:$K241)+COUNTA($O241))&gt;0),"",IF((IF($C241="","Falta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",""))="","✔ OK","⚠ "&amp;LEFT(IF($C241="","Falta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",""),LEN(IF($C241="","Falta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",""))-3)))</f>
        <v/>
      </c>
      <c r="Q241" s="62">
        <f>IF(NOT((COUNTA($B241:$K241)+COUNTA($O241))&gt;0),"",IF(AND($T241="Sub",N($S241)&gt;0),IF(ISNUMBER(INDEX($D$5:$D$1000,$S241-4)),DATE(YEAR(INDEX($D$5:$D$1000,$S241-4)),MONTH(INDEX($D$5:$D$1000,$S241-4)),1),IF(ISNUMBER(INDEX($E$5:$E$1000,$S241-4)),DATE(YEAR(INDEX($E$5:$E$1000,$S241-4)),MONTH(INDEX($E$5:$E$1000,$S241-4)),1),MesCiclo)),IF(ISNUMBER($D241),DATE(YEAR($D241),MONTH($D241),1),IF(ISNUMBER($E241),DATE(YEAR($E241),MONTH($E241),1),MesCiclo))))</f>
        <v/>
      </c>
      <c r="R241" s="63">
        <f>IF(OR($Q241="",$Q241&lt;&gt;MesCiclo),"",COUNTIF($Q$5:$Q241,MesCiclo))</f>
        <v/>
      </c>
      <c r="S241" s="63">
        <f>IF($T241="","",IF($T241="Macro",ROW(),IFERROR(LOOKUP(2,1/($T$5:$T241="Macro"),ROW($T$5:$T241)),0)))</f>
        <v/>
      </c>
      <c r="T241" s="63">
        <f>IF(NOT((COUNTA($B241:$K241)+COUNTA($O241))&gt;0),"",IF($B241="Subactividad","Sub","Macro"))</f>
        <v/>
      </c>
      <c r="U241" s="63">
        <f>IF($T241="Macro",COUNTIFS($S$5:$S$1000,ROW(),$T$5:$T$1000,"Sub"),"")</f>
        <v/>
      </c>
      <c r="V241" s="63">
        <f>IF($T241="","",IF(ISNUMBER($F241),1,IFERROR(LOOKUP(2,1/($H241:$K241&lt;&gt;""),$H241:$K241),0)))</f>
        <v/>
      </c>
      <c r="W241" s="63">
        <f>IF($T241="","",IF(AND(ISNUMBER($F241),$F241&lt;=IF($Q241=MesCiclo,InicioCiclo,$Q241+MOD(2-WEEKDAY($Q241),7))+6),1,IF(ISNUMBER($H241),$H241,0)))</f>
        <v/>
      </c>
      <c r="X241" s="63">
        <f>IF($T241="","",IF(AND(ISNUMBER($F241),$F241&lt;=IF($Q241=MesCiclo,InicioCiclo,$Q241+MOD(2-WEEKDAY($Q241),7))+13),1,IF(ISNUMBER($I241),$I241,$W241)))</f>
        <v/>
      </c>
      <c r="Y241" s="63">
        <f>IF($T241="","",IF(AND(ISNUMBER($F241),$F241&lt;=IF($Q241=MesCiclo,InicioCiclo,$Q241+MOD(2-WEEKDAY($Q241),7))+20),1,IF(ISNUMBER($J241),$J241,$X241)))</f>
        <v/>
      </c>
      <c r="Z241" s="63">
        <f>IF($T241="","",IF(AND(ISNUMBER($F241),$F241&lt;=IF($Q241=MesCiclo,InicioCiclo,$Q241+MOD(2-WEEKDAY($Q241),7))+27),1,IF(ISNUMBER($K241),$K241,$Y241)))</f>
        <v/>
      </c>
      <c r="AA241" s="63">
        <f>IF($T241="","",IF(AND(ISNUMBER($F241),$F241&lt;=IF($Q241=MesCiclo,InicioCiclo,$Q241+MOD(2-WEEKDAY($Q241),7))+6),1,IF(N($U241)&gt;0,AVERAGEIFS($W$5:$W$1000,$S$5:$S$1000,ROW(),$T$5:$T$1000,"Sub"),$W241)))</f>
        <v/>
      </c>
      <c r="AB241" s="63">
        <f>IF($T241="","",IF(AND(ISNUMBER($F241),$F241&lt;=IF($Q241=MesCiclo,InicioCiclo,$Q241+MOD(2-WEEKDAY($Q241),7))+13),1,IF(N($U241)&gt;0,AVERAGEIFS($X$5:$X$1000,$S$5:$S$1000,ROW(),$T$5:$T$1000,"Sub"),$X241)))</f>
        <v/>
      </c>
      <c r="AC241" s="63">
        <f>IF($T241="","",IF(AND(ISNUMBER($F241),$F241&lt;=IF($Q241=MesCiclo,InicioCiclo,$Q241+MOD(2-WEEKDAY($Q241),7))+20),1,IF(N($U241)&gt;0,AVERAGEIFS($Y$5:$Y$1000,$S$5:$S$1000,ROW(),$T$5:$T$1000,"Sub"),$Y241)))</f>
        <v/>
      </c>
      <c r="AD241" s="63">
        <f>IF($T241="","",IF(AND(ISNUMBER($F241),$F241&lt;=IF($Q241=MesCiclo,InicioCiclo,$Q241+MOD(2-WEEKDAY($Q241),7))+27),1,IF(N($U241)&gt;0,AVERAGEIFS($Z$5:$Z$1000,$S$5:$S$1000,ROW(),$T$5:$T$1000,"Sub"),$Z241)))</f>
        <v/>
      </c>
      <c r="AE241" s="63">
        <f>IF($T241&lt;&gt;"Macro","",IF(COUNTIFS($Q$5:$Q$1000,$Q241,$T$5:$T$1000,"Macro",$G$5:$G$1000,"&gt;0")=0,1/COUNTIFS($Q$5:$Q$1000,$Q241,$T$5:$T$1000,"Macro"),IF(AND(ISNUMBER($G241),N($G241)&gt;0),$G241,SUMIFS($G$5:$G$1000,$Q$5:$Q$1000,$Q241,$T$5:$T$1000,"Macro")/COUNTIFS($Q$5:$Q$1000,$Q241,$T$5:$T$1000,"Macro",$G$5:$G$1000,"&gt;0"))/(COUNTIFS($Q$5:$Q$1000,$Q241,$T$5:$T$1000,"Macro")*SUMIFS($G$5:$G$1000,$Q$5:$Q$1000,$Q241,$T$5:$T$1000,"Macro")/COUNTIFS($Q$5:$Q$1000,$Q241,$T$5:$T$1000,"Macro",$G$5:$G$1000,"&gt;0"))))</f>
        <v/>
      </c>
    </row>
    <row r="242">
      <c r="A242" s="55">
        <f>IF(NOT((COUNTA($B242:$K242)+COUNTA($O242))&gt;0),"",IF($T242="Macro",COUNTIFS($T$5:$T242,"Macro",$Q$5:$Q242,$Q242),IF(N($S242)=0,"?",COUNTIFS(INDEX($T$5:$T$1000,1):INDEX($T$5:$T$1000,$S242-4),"Macro",INDEX($Q$5:$Q$1000,1):INDEX($Q$5:$Q$1000,$S242-4),INDEX($Q$5:$Q$1000,$S242-4))&amp;"."&amp;COUNTIFS($S$5:$S242,$S242,$T$5:$T242,"Sub"))))</f>
        <v/>
      </c>
      <c r="B242" s="56" t="n"/>
      <c r="C242" s="57" t="n"/>
      <c r="D242" s="58" t="n"/>
      <c r="E242" s="58" t="n"/>
      <c r="F242" s="58" t="n"/>
      <c r="G242" s="59" t="n"/>
      <c r="H242" s="59" t="n"/>
      <c r="I242" s="59" t="n"/>
      <c r="J242" s="59" t="n"/>
      <c r="K242" s="59" t="n"/>
      <c r="L242" s="60">
        <f>IF(NOT((COUNTA($B242:$K242)+COUNTA($O242))&gt;0),"",IF(ISNUMBER($F242),1,IF(N($U242)&gt;0,AVERAGEIFS($V$5:$V$1000,$S$5:$S$1000,ROW(),$T$5:$T$1000,"Sub"),$V242)))</f>
        <v/>
      </c>
      <c r="M242" s="55">
        <f>IF($L242="","",IF($L242&gt;=1,"Completado",IF($L242&gt;0,"En curso","Pendiente")))</f>
        <v/>
      </c>
      <c r="N242" s="55">
        <f>IF(NOT((COUNTA($B242:$K242)+COUNTA($O242))&gt;0),"",IF(ISNUMBER($F242),IF(AND(ISNUMBER($E242),$F242&gt;$E242),"Cumplida con "&amp;($F242-$E242)&amp;IF($F242-$E242=1," día"," días")&amp;" de retraso","Cumplida"),IF(N($L242)&gt;=1,"Cumplida",IF(NOT(ISNUMBER($E242)),"Sin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plazo")))))))</f>
        <v/>
      </c>
      <c r="O242" s="57" t="n"/>
      <c r="P242" s="61">
        <f>IF(NOT((COUNTA($B242:$K242)+COUNTA($O242))&gt;0),"",IF((IF($C242="","Falta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",""))="","✔ OK","⚠ "&amp;LEFT(IF($C242="","Falta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",""),LEN(IF($C242="","Falta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",""))-3)))</f>
        <v/>
      </c>
      <c r="Q242" s="62">
        <f>IF(NOT((COUNTA($B242:$K242)+COUNTA($O242))&gt;0),"",IF(AND($T242="Sub",N($S242)&gt;0),IF(ISNUMBER(INDEX($D$5:$D$1000,$S242-4)),DATE(YEAR(INDEX($D$5:$D$1000,$S242-4)),MONTH(INDEX($D$5:$D$1000,$S242-4)),1),IF(ISNUMBER(INDEX($E$5:$E$1000,$S242-4)),DATE(YEAR(INDEX($E$5:$E$1000,$S242-4)),MONTH(INDEX($E$5:$E$1000,$S242-4)),1),MesCiclo)),IF(ISNUMBER($D242),DATE(YEAR($D242),MONTH($D242),1),IF(ISNUMBER($E242),DATE(YEAR($E242),MONTH($E242),1),MesCiclo))))</f>
        <v/>
      </c>
      <c r="R242" s="63">
        <f>IF(OR($Q242="",$Q242&lt;&gt;MesCiclo),"",COUNTIF($Q$5:$Q242,MesCiclo))</f>
        <v/>
      </c>
      <c r="S242" s="63">
        <f>IF($T242="","",IF($T242="Macro",ROW(),IFERROR(LOOKUP(2,1/($T$5:$T242="Macro"),ROW($T$5:$T242)),0)))</f>
        <v/>
      </c>
      <c r="T242" s="63">
        <f>IF(NOT((COUNTA($B242:$K242)+COUNTA($O242))&gt;0),"",IF($B242="Subactividad","Sub","Macro"))</f>
        <v/>
      </c>
      <c r="U242" s="63">
        <f>IF($T242="Macro",COUNTIFS($S$5:$S$1000,ROW(),$T$5:$T$1000,"Sub"),"")</f>
        <v/>
      </c>
      <c r="V242" s="63">
        <f>IF($T242="","",IF(ISNUMBER($F242),1,IFERROR(LOOKUP(2,1/($H242:$K242&lt;&gt;""),$H242:$K242),0)))</f>
        <v/>
      </c>
      <c r="W242" s="63">
        <f>IF($T242="","",IF(AND(ISNUMBER($F242),$F242&lt;=IF($Q242=MesCiclo,InicioCiclo,$Q242+MOD(2-WEEKDAY($Q242),7))+6),1,IF(ISNUMBER($H242),$H242,0)))</f>
        <v/>
      </c>
      <c r="X242" s="63">
        <f>IF($T242="","",IF(AND(ISNUMBER($F242),$F242&lt;=IF($Q242=MesCiclo,InicioCiclo,$Q242+MOD(2-WEEKDAY($Q242),7))+13),1,IF(ISNUMBER($I242),$I242,$W242)))</f>
        <v/>
      </c>
      <c r="Y242" s="63">
        <f>IF($T242="","",IF(AND(ISNUMBER($F242),$F242&lt;=IF($Q242=MesCiclo,InicioCiclo,$Q242+MOD(2-WEEKDAY($Q242),7))+20),1,IF(ISNUMBER($J242),$J242,$X242)))</f>
        <v/>
      </c>
      <c r="Z242" s="63">
        <f>IF($T242="","",IF(AND(ISNUMBER($F242),$F242&lt;=IF($Q242=MesCiclo,InicioCiclo,$Q242+MOD(2-WEEKDAY($Q242),7))+27),1,IF(ISNUMBER($K242),$K242,$Y242)))</f>
        <v/>
      </c>
      <c r="AA242" s="63">
        <f>IF($T242="","",IF(AND(ISNUMBER($F242),$F242&lt;=IF($Q242=MesCiclo,InicioCiclo,$Q242+MOD(2-WEEKDAY($Q242),7))+6),1,IF(N($U242)&gt;0,AVERAGEIFS($W$5:$W$1000,$S$5:$S$1000,ROW(),$T$5:$T$1000,"Sub"),$W242)))</f>
        <v/>
      </c>
      <c r="AB242" s="63">
        <f>IF($T242="","",IF(AND(ISNUMBER($F242),$F242&lt;=IF($Q242=MesCiclo,InicioCiclo,$Q242+MOD(2-WEEKDAY($Q242),7))+13),1,IF(N($U242)&gt;0,AVERAGEIFS($X$5:$X$1000,$S$5:$S$1000,ROW(),$T$5:$T$1000,"Sub"),$X242)))</f>
        <v/>
      </c>
      <c r="AC242" s="63">
        <f>IF($T242="","",IF(AND(ISNUMBER($F242),$F242&lt;=IF($Q242=MesCiclo,InicioCiclo,$Q242+MOD(2-WEEKDAY($Q242),7))+20),1,IF(N($U242)&gt;0,AVERAGEIFS($Y$5:$Y$1000,$S$5:$S$1000,ROW(),$T$5:$T$1000,"Sub"),$Y242)))</f>
        <v/>
      </c>
      <c r="AD242" s="63">
        <f>IF($T242="","",IF(AND(ISNUMBER($F242),$F242&lt;=IF($Q242=MesCiclo,InicioCiclo,$Q242+MOD(2-WEEKDAY($Q242),7))+27),1,IF(N($U242)&gt;0,AVERAGEIFS($Z$5:$Z$1000,$S$5:$S$1000,ROW(),$T$5:$T$1000,"Sub"),$Z242)))</f>
        <v/>
      </c>
      <c r="AE242" s="63">
        <f>IF($T242&lt;&gt;"Macro","",IF(COUNTIFS($Q$5:$Q$1000,$Q242,$T$5:$T$1000,"Macro",$G$5:$G$1000,"&gt;0")=0,1/COUNTIFS($Q$5:$Q$1000,$Q242,$T$5:$T$1000,"Macro"),IF(AND(ISNUMBER($G242),N($G242)&gt;0),$G242,SUMIFS($G$5:$G$1000,$Q$5:$Q$1000,$Q242,$T$5:$T$1000,"Macro")/COUNTIFS($Q$5:$Q$1000,$Q242,$T$5:$T$1000,"Macro",$G$5:$G$1000,"&gt;0"))/(COUNTIFS($Q$5:$Q$1000,$Q242,$T$5:$T$1000,"Macro")*SUMIFS($G$5:$G$1000,$Q$5:$Q$1000,$Q242,$T$5:$T$1000,"Macro")/COUNTIFS($Q$5:$Q$1000,$Q242,$T$5:$T$1000,"Macro",$G$5:$G$1000,"&gt;0"))))</f>
        <v/>
      </c>
    </row>
    <row r="243">
      <c r="A243" s="55">
        <f>IF(NOT((COUNTA($B243:$K243)+COUNTA($O243))&gt;0),"",IF($T243="Macro",COUNTIFS($T$5:$T243,"Macro",$Q$5:$Q243,$Q243),IF(N($S243)=0,"?",COUNTIFS(INDEX($T$5:$T$1000,1):INDEX($T$5:$T$1000,$S243-4),"Macro",INDEX($Q$5:$Q$1000,1):INDEX($Q$5:$Q$1000,$S243-4),INDEX($Q$5:$Q$1000,$S243-4))&amp;"."&amp;COUNTIFS($S$5:$S243,$S243,$T$5:$T243,"Sub"))))</f>
        <v/>
      </c>
      <c r="B243" s="56" t="n"/>
      <c r="C243" s="57" t="n"/>
      <c r="D243" s="58" t="n"/>
      <c r="E243" s="58" t="n"/>
      <c r="F243" s="58" t="n"/>
      <c r="G243" s="59" t="n"/>
      <c r="H243" s="59" t="n"/>
      <c r="I243" s="59" t="n"/>
      <c r="J243" s="59" t="n"/>
      <c r="K243" s="59" t="n"/>
      <c r="L243" s="60">
        <f>IF(NOT((COUNTA($B243:$K243)+COUNTA($O243))&gt;0),"",IF(ISNUMBER($F243),1,IF(N($U243)&gt;0,AVERAGEIFS($V$5:$V$1000,$S$5:$S$1000,ROW(),$T$5:$T$1000,"Sub"),$V243)))</f>
        <v/>
      </c>
      <c r="M243" s="55">
        <f>IF($L243="","",IF($L243&gt;=1,"Completado",IF($L243&gt;0,"En curso","Pendiente")))</f>
        <v/>
      </c>
      <c r="N243" s="55">
        <f>IF(NOT((COUNTA($B243:$K243)+COUNTA($O243))&gt;0),"",IF(ISNUMBER($F243),IF(AND(ISNUMBER($E243),$F243&gt;$E243),"Cumplida con "&amp;($F243-$E243)&amp;IF($F243-$E243=1," día"," días")&amp;" de retraso","Cumplida"),IF(N($L243)&gt;=1,"Cumplida",IF(NOT(ISNUMBER($E243)),"Sin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plazo")))))))</f>
        <v/>
      </c>
      <c r="O243" s="57" t="n"/>
      <c r="P243" s="61">
        <f>IF(NOT((COUNTA($B243:$K243)+COUNTA($O243))&gt;0),"",IF((IF($C243="","Falta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",""))="","✔ OK","⚠ "&amp;LEFT(IF($C243="","Falta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",""),LEN(IF($C243="","Falta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",""))-3)))</f>
        <v/>
      </c>
      <c r="Q243" s="62">
        <f>IF(NOT((COUNTA($B243:$K243)+COUNTA($O243))&gt;0),"",IF(AND($T243="Sub",N($S243)&gt;0),IF(ISNUMBER(INDEX($D$5:$D$1000,$S243-4)),DATE(YEAR(INDEX($D$5:$D$1000,$S243-4)),MONTH(INDEX($D$5:$D$1000,$S243-4)),1),IF(ISNUMBER(INDEX($E$5:$E$1000,$S243-4)),DATE(YEAR(INDEX($E$5:$E$1000,$S243-4)),MONTH(INDEX($E$5:$E$1000,$S243-4)),1),MesCiclo)),IF(ISNUMBER($D243),DATE(YEAR($D243),MONTH($D243),1),IF(ISNUMBER($E243),DATE(YEAR($E243),MONTH($E243),1),MesCiclo))))</f>
        <v/>
      </c>
      <c r="R243" s="63">
        <f>IF(OR($Q243="",$Q243&lt;&gt;MesCiclo),"",COUNTIF($Q$5:$Q243,MesCiclo))</f>
        <v/>
      </c>
      <c r="S243" s="63">
        <f>IF($T243="","",IF($T243="Macro",ROW(),IFERROR(LOOKUP(2,1/($T$5:$T243="Macro"),ROW($T$5:$T243)),0)))</f>
        <v/>
      </c>
      <c r="T243" s="63">
        <f>IF(NOT((COUNTA($B243:$K243)+COUNTA($O243))&gt;0),"",IF($B243="Subactividad","Sub","Macro"))</f>
        <v/>
      </c>
      <c r="U243" s="63">
        <f>IF($T243="Macro",COUNTIFS($S$5:$S$1000,ROW(),$T$5:$T$1000,"Sub"),"")</f>
        <v/>
      </c>
      <c r="V243" s="63">
        <f>IF($T243="","",IF(ISNUMBER($F243),1,IFERROR(LOOKUP(2,1/($H243:$K243&lt;&gt;""),$H243:$K243),0)))</f>
        <v/>
      </c>
      <c r="W243" s="63">
        <f>IF($T243="","",IF(AND(ISNUMBER($F243),$F243&lt;=IF($Q243=MesCiclo,InicioCiclo,$Q243+MOD(2-WEEKDAY($Q243),7))+6),1,IF(ISNUMBER($H243),$H243,0)))</f>
        <v/>
      </c>
      <c r="X243" s="63">
        <f>IF($T243="","",IF(AND(ISNUMBER($F243),$F243&lt;=IF($Q243=MesCiclo,InicioCiclo,$Q243+MOD(2-WEEKDAY($Q243),7))+13),1,IF(ISNUMBER($I243),$I243,$W243)))</f>
        <v/>
      </c>
      <c r="Y243" s="63">
        <f>IF($T243="","",IF(AND(ISNUMBER($F243),$F243&lt;=IF($Q243=MesCiclo,InicioCiclo,$Q243+MOD(2-WEEKDAY($Q243),7))+20),1,IF(ISNUMBER($J243),$J243,$X243)))</f>
        <v/>
      </c>
      <c r="Z243" s="63">
        <f>IF($T243="","",IF(AND(ISNUMBER($F243),$F243&lt;=IF($Q243=MesCiclo,InicioCiclo,$Q243+MOD(2-WEEKDAY($Q243),7))+27),1,IF(ISNUMBER($K243),$K243,$Y243)))</f>
        <v/>
      </c>
      <c r="AA243" s="63">
        <f>IF($T243="","",IF(AND(ISNUMBER($F243),$F243&lt;=IF($Q243=MesCiclo,InicioCiclo,$Q243+MOD(2-WEEKDAY($Q243),7))+6),1,IF(N($U243)&gt;0,AVERAGEIFS($W$5:$W$1000,$S$5:$S$1000,ROW(),$T$5:$T$1000,"Sub"),$W243)))</f>
        <v/>
      </c>
      <c r="AB243" s="63">
        <f>IF($T243="","",IF(AND(ISNUMBER($F243),$F243&lt;=IF($Q243=MesCiclo,InicioCiclo,$Q243+MOD(2-WEEKDAY($Q243),7))+13),1,IF(N($U243)&gt;0,AVERAGEIFS($X$5:$X$1000,$S$5:$S$1000,ROW(),$T$5:$T$1000,"Sub"),$X243)))</f>
        <v/>
      </c>
      <c r="AC243" s="63">
        <f>IF($T243="","",IF(AND(ISNUMBER($F243),$F243&lt;=IF($Q243=MesCiclo,InicioCiclo,$Q243+MOD(2-WEEKDAY($Q243),7))+20),1,IF(N($U243)&gt;0,AVERAGEIFS($Y$5:$Y$1000,$S$5:$S$1000,ROW(),$T$5:$T$1000,"Sub"),$Y243)))</f>
        <v/>
      </c>
      <c r="AD243" s="63">
        <f>IF($T243="","",IF(AND(ISNUMBER($F243),$F243&lt;=IF($Q243=MesCiclo,InicioCiclo,$Q243+MOD(2-WEEKDAY($Q243),7))+27),1,IF(N($U243)&gt;0,AVERAGEIFS($Z$5:$Z$1000,$S$5:$S$1000,ROW(),$T$5:$T$1000,"Sub"),$Z243)))</f>
        <v/>
      </c>
      <c r="AE243" s="63">
        <f>IF($T243&lt;&gt;"Macro","",IF(COUNTIFS($Q$5:$Q$1000,$Q243,$T$5:$T$1000,"Macro",$G$5:$G$1000,"&gt;0")=0,1/COUNTIFS($Q$5:$Q$1000,$Q243,$T$5:$T$1000,"Macro"),IF(AND(ISNUMBER($G243),N($G243)&gt;0),$G243,SUMIFS($G$5:$G$1000,$Q$5:$Q$1000,$Q243,$T$5:$T$1000,"Macro")/COUNTIFS($Q$5:$Q$1000,$Q243,$T$5:$T$1000,"Macro",$G$5:$G$1000,"&gt;0"))/(COUNTIFS($Q$5:$Q$1000,$Q243,$T$5:$T$1000,"Macro")*SUMIFS($G$5:$G$1000,$Q$5:$Q$1000,$Q243,$T$5:$T$1000,"Macro")/COUNTIFS($Q$5:$Q$1000,$Q243,$T$5:$T$1000,"Macro",$G$5:$G$1000,"&gt;0"))))</f>
        <v/>
      </c>
    </row>
    <row r="244">
      <c r="A244" s="55">
        <f>IF(NOT((COUNTA($B244:$K244)+COUNTA($O244))&gt;0),"",IF($T244="Macro",COUNTIFS($T$5:$T244,"Macro",$Q$5:$Q244,$Q244),IF(N($S244)=0,"?",COUNTIFS(INDEX($T$5:$T$1000,1):INDEX($T$5:$T$1000,$S244-4),"Macro",INDEX($Q$5:$Q$1000,1):INDEX($Q$5:$Q$1000,$S244-4),INDEX($Q$5:$Q$1000,$S244-4))&amp;"."&amp;COUNTIFS($S$5:$S244,$S244,$T$5:$T244,"Sub"))))</f>
        <v/>
      </c>
      <c r="B244" s="56" t="n"/>
      <c r="C244" s="57" t="n"/>
      <c r="D244" s="58" t="n"/>
      <c r="E244" s="58" t="n"/>
      <c r="F244" s="58" t="n"/>
      <c r="G244" s="59" t="n"/>
      <c r="H244" s="59" t="n"/>
      <c r="I244" s="59" t="n"/>
      <c r="J244" s="59" t="n"/>
      <c r="K244" s="59" t="n"/>
      <c r="L244" s="60">
        <f>IF(NOT((COUNTA($B244:$K244)+COUNTA($O244))&gt;0),"",IF(ISNUMBER($F244),1,IF(N($U244)&gt;0,AVERAGEIFS($V$5:$V$1000,$S$5:$S$1000,ROW(),$T$5:$T$1000,"Sub"),$V244)))</f>
        <v/>
      </c>
      <c r="M244" s="55">
        <f>IF($L244="","",IF($L244&gt;=1,"Completado",IF($L244&gt;0,"En curso","Pendiente")))</f>
        <v/>
      </c>
      <c r="N244" s="55">
        <f>IF(NOT((COUNTA($B244:$K244)+COUNTA($O244))&gt;0),"",IF(ISNUMBER($F244),IF(AND(ISNUMBER($E244),$F244&gt;$E244),"Cumplida con "&amp;($F244-$E244)&amp;IF($F244-$E244=1," día"," días")&amp;" de retraso","Cumplida"),IF(N($L244)&gt;=1,"Cumplida",IF(NOT(ISNUMBER($E244)),"Sin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plazo")))))))</f>
        <v/>
      </c>
      <c r="O244" s="57" t="n"/>
      <c r="P244" s="61">
        <f>IF(NOT((COUNTA($B244:$K244)+COUNTA($O244))&gt;0),"",IF((IF($C244="","Falta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",""))="","✔ OK","⚠ "&amp;LEFT(IF($C244="","Falta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",""),LEN(IF($C244="","Falta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",""))-3)))</f>
        <v/>
      </c>
      <c r="Q244" s="62">
        <f>IF(NOT((COUNTA($B244:$K244)+COUNTA($O244))&gt;0),"",IF(AND($T244="Sub",N($S244)&gt;0),IF(ISNUMBER(INDEX($D$5:$D$1000,$S244-4)),DATE(YEAR(INDEX($D$5:$D$1000,$S244-4)),MONTH(INDEX($D$5:$D$1000,$S244-4)),1),IF(ISNUMBER(INDEX($E$5:$E$1000,$S244-4)),DATE(YEAR(INDEX($E$5:$E$1000,$S244-4)),MONTH(INDEX($E$5:$E$1000,$S244-4)),1),MesCiclo)),IF(ISNUMBER($D244),DATE(YEAR($D244),MONTH($D244),1),IF(ISNUMBER($E244),DATE(YEAR($E244),MONTH($E244),1),MesCiclo))))</f>
        <v/>
      </c>
      <c r="R244" s="63">
        <f>IF(OR($Q244="",$Q244&lt;&gt;MesCiclo),"",COUNTIF($Q$5:$Q244,MesCiclo))</f>
        <v/>
      </c>
      <c r="S244" s="63">
        <f>IF($T244="","",IF($T244="Macro",ROW(),IFERROR(LOOKUP(2,1/($T$5:$T244="Macro"),ROW($T$5:$T244)),0)))</f>
        <v/>
      </c>
      <c r="T244" s="63">
        <f>IF(NOT((COUNTA($B244:$K244)+COUNTA($O244))&gt;0),"",IF($B244="Subactividad","Sub","Macro"))</f>
        <v/>
      </c>
      <c r="U244" s="63">
        <f>IF($T244="Macro",COUNTIFS($S$5:$S$1000,ROW(),$T$5:$T$1000,"Sub"),"")</f>
        <v/>
      </c>
      <c r="V244" s="63">
        <f>IF($T244="","",IF(ISNUMBER($F244),1,IFERROR(LOOKUP(2,1/($H244:$K244&lt;&gt;""),$H244:$K244),0)))</f>
        <v/>
      </c>
      <c r="W244" s="63">
        <f>IF($T244="","",IF(AND(ISNUMBER($F244),$F244&lt;=IF($Q244=MesCiclo,InicioCiclo,$Q244+MOD(2-WEEKDAY($Q244),7))+6),1,IF(ISNUMBER($H244),$H244,0)))</f>
        <v/>
      </c>
      <c r="X244" s="63">
        <f>IF($T244="","",IF(AND(ISNUMBER($F244),$F244&lt;=IF($Q244=MesCiclo,InicioCiclo,$Q244+MOD(2-WEEKDAY($Q244),7))+13),1,IF(ISNUMBER($I244),$I244,$W244)))</f>
        <v/>
      </c>
      <c r="Y244" s="63">
        <f>IF($T244="","",IF(AND(ISNUMBER($F244),$F244&lt;=IF($Q244=MesCiclo,InicioCiclo,$Q244+MOD(2-WEEKDAY($Q244),7))+20),1,IF(ISNUMBER($J244),$J244,$X244)))</f>
        <v/>
      </c>
      <c r="Z244" s="63">
        <f>IF($T244="","",IF(AND(ISNUMBER($F244),$F244&lt;=IF($Q244=MesCiclo,InicioCiclo,$Q244+MOD(2-WEEKDAY($Q244),7))+27),1,IF(ISNUMBER($K244),$K244,$Y244)))</f>
        <v/>
      </c>
      <c r="AA244" s="63">
        <f>IF($T244="","",IF(AND(ISNUMBER($F244),$F244&lt;=IF($Q244=MesCiclo,InicioCiclo,$Q244+MOD(2-WEEKDAY($Q244),7))+6),1,IF(N($U244)&gt;0,AVERAGEIFS($W$5:$W$1000,$S$5:$S$1000,ROW(),$T$5:$T$1000,"Sub"),$W244)))</f>
        <v/>
      </c>
      <c r="AB244" s="63">
        <f>IF($T244="","",IF(AND(ISNUMBER($F244),$F244&lt;=IF($Q244=MesCiclo,InicioCiclo,$Q244+MOD(2-WEEKDAY($Q244),7))+13),1,IF(N($U244)&gt;0,AVERAGEIFS($X$5:$X$1000,$S$5:$S$1000,ROW(),$T$5:$T$1000,"Sub"),$X244)))</f>
        <v/>
      </c>
      <c r="AC244" s="63">
        <f>IF($T244="","",IF(AND(ISNUMBER($F244),$F244&lt;=IF($Q244=MesCiclo,InicioCiclo,$Q244+MOD(2-WEEKDAY($Q244),7))+20),1,IF(N($U244)&gt;0,AVERAGEIFS($Y$5:$Y$1000,$S$5:$S$1000,ROW(),$T$5:$T$1000,"Sub"),$Y244)))</f>
        <v/>
      </c>
      <c r="AD244" s="63">
        <f>IF($T244="","",IF(AND(ISNUMBER($F244),$F244&lt;=IF($Q244=MesCiclo,InicioCiclo,$Q244+MOD(2-WEEKDAY($Q244),7))+27),1,IF(N($U244)&gt;0,AVERAGEIFS($Z$5:$Z$1000,$S$5:$S$1000,ROW(),$T$5:$T$1000,"Sub"),$Z244)))</f>
        <v/>
      </c>
      <c r="AE244" s="63">
        <f>IF($T244&lt;&gt;"Macro","",IF(COUNTIFS($Q$5:$Q$1000,$Q244,$T$5:$T$1000,"Macro",$G$5:$G$1000,"&gt;0")=0,1/COUNTIFS($Q$5:$Q$1000,$Q244,$T$5:$T$1000,"Macro"),IF(AND(ISNUMBER($G244),N($G244)&gt;0),$G244,SUMIFS($G$5:$G$1000,$Q$5:$Q$1000,$Q244,$T$5:$T$1000,"Macro")/COUNTIFS($Q$5:$Q$1000,$Q244,$T$5:$T$1000,"Macro",$G$5:$G$1000,"&gt;0"))/(COUNTIFS($Q$5:$Q$1000,$Q244,$T$5:$T$1000,"Macro")*SUMIFS($G$5:$G$1000,$Q$5:$Q$1000,$Q244,$T$5:$T$1000,"Macro")/COUNTIFS($Q$5:$Q$1000,$Q244,$T$5:$T$1000,"Macro",$G$5:$G$1000,"&gt;0"))))</f>
        <v/>
      </c>
    </row>
    <row r="245">
      <c r="A245" s="55">
        <f>IF(NOT((COUNTA($B245:$K245)+COUNTA($O245))&gt;0),"",IF($T245="Macro",COUNTIFS($T$5:$T245,"Macro",$Q$5:$Q245,$Q245),IF(N($S245)=0,"?",COUNTIFS(INDEX($T$5:$T$1000,1):INDEX($T$5:$T$1000,$S245-4),"Macro",INDEX($Q$5:$Q$1000,1):INDEX($Q$5:$Q$1000,$S245-4),INDEX($Q$5:$Q$1000,$S245-4))&amp;"."&amp;COUNTIFS($S$5:$S245,$S245,$T$5:$T245,"Sub"))))</f>
        <v/>
      </c>
      <c r="B245" s="56" t="n"/>
      <c r="C245" s="57" t="n"/>
      <c r="D245" s="58" t="n"/>
      <c r="E245" s="58" t="n"/>
      <c r="F245" s="58" t="n"/>
      <c r="G245" s="59" t="n"/>
      <c r="H245" s="59" t="n"/>
      <c r="I245" s="59" t="n"/>
      <c r="J245" s="59" t="n"/>
      <c r="K245" s="59" t="n"/>
      <c r="L245" s="60">
        <f>IF(NOT((COUNTA($B245:$K245)+COUNTA($O245))&gt;0),"",IF(ISNUMBER($F245),1,IF(N($U245)&gt;0,AVERAGEIFS($V$5:$V$1000,$S$5:$S$1000,ROW(),$T$5:$T$1000,"Sub"),$V245)))</f>
        <v/>
      </c>
      <c r="M245" s="55">
        <f>IF($L245="","",IF($L245&gt;=1,"Completado",IF($L245&gt;0,"En curso","Pendiente")))</f>
        <v/>
      </c>
      <c r="N245" s="55">
        <f>IF(NOT((COUNTA($B245:$K245)+COUNTA($O245))&gt;0),"",IF(ISNUMBER($F245),IF(AND(ISNUMBER($E245),$F245&gt;$E245),"Cumplida con "&amp;($F245-$E245)&amp;IF($F245-$E245=1," día"," días")&amp;" de retraso","Cumplida"),IF(N($L245)&gt;=1,"Cumplida",IF(NOT(ISNUMBER($E245)),"Sin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plazo")))))))</f>
        <v/>
      </c>
      <c r="O245" s="57" t="n"/>
      <c r="P245" s="61">
        <f>IF(NOT((COUNTA($B245:$K245)+COUNTA($O245))&gt;0),"",IF((IF($C245="","Falta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",""))="","✔ OK","⚠ "&amp;LEFT(IF($C245="","Falta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",""),LEN(IF($C245="","Falta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",""))-3)))</f>
        <v/>
      </c>
      <c r="Q245" s="62">
        <f>IF(NOT((COUNTA($B245:$K245)+COUNTA($O245))&gt;0),"",IF(AND($T245="Sub",N($S245)&gt;0),IF(ISNUMBER(INDEX($D$5:$D$1000,$S245-4)),DATE(YEAR(INDEX($D$5:$D$1000,$S245-4)),MONTH(INDEX($D$5:$D$1000,$S245-4)),1),IF(ISNUMBER(INDEX($E$5:$E$1000,$S245-4)),DATE(YEAR(INDEX($E$5:$E$1000,$S245-4)),MONTH(INDEX($E$5:$E$1000,$S245-4)),1),MesCiclo)),IF(ISNUMBER($D245),DATE(YEAR($D245),MONTH($D245),1),IF(ISNUMBER($E245),DATE(YEAR($E245),MONTH($E245),1),MesCiclo))))</f>
        <v/>
      </c>
      <c r="R245" s="63">
        <f>IF(OR($Q245="",$Q245&lt;&gt;MesCiclo),"",COUNTIF($Q$5:$Q245,MesCiclo))</f>
        <v/>
      </c>
      <c r="S245" s="63">
        <f>IF($T245="","",IF($T245="Macro",ROW(),IFERROR(LOOKUP(2,1/($T$5:$T245="Macro"),ROW($T$5:$T245)),0)))</f>
        <v/>
      </c>
      <c r="T245" s="63">
        <f>IF(NOT((COUNTA($B245:$K245)+COUNTA($O245))&gt;0),"",IF($B245="Subactividad","Sub","Macro"))</f>
        <v/>
      </c>
      <c r="U245" s="63">
        <f>IF($T245="Macro",COUNTIFS($S$5:$S$1000,ROW(),$T$5:$T$1000,"Sub"),"")</f>
        <v/>
      </c>
      <c r="V245" s="63">
        <f>IF($T245="","",IF(ISNUMBER($F245),1,IFERROR(LOOKUP(2,1/($H245:$K245&lt;&gt;""),$H245:$K245),0)))</f>
        <v/>
      </c>
      <c r="W245" s="63">
        <f>IF($T245="","",IF(AND(ISNUMBER($F245),$F245&lt;=IF($Q245=MesCiclo,InicioCiclo,$Q245+MOD(2-WEEKDAY($Q245),7))+6),1,IF(ISNUMBER($H245),$H245,0)))</f>
        <v/>
      </c>
      <c r="X245" s="63">
        <f>IF($T245="","",IF(AND(ISNUMBER($F245),$F245&lt;=IF($Q245=MesCiclo,InicioCiclo,$Q245+MOD(2-WEEKDAY($Q245),7))+13),1,IF(ISNUMBER($I245),$I245,$W245)))</f>
        <v/>
      </c>
      <c r="Y245" s="63">
        <f>IF($T245="","",IF(AND(ISNUMBER($F245),$F245&lt;=IF($Q245=MesCiclo,InicioCiclo,$Q245+MOD(2-WEEKDAY($Q245),7))+20),1,IF(ISNUMBER($J245),$J245,$X245)))</f>
        <v/>
      </c>
      <c r="Z245" s="63">
        <f>IF($T245="","",IF(AND(ISNUMBER($F245),$F245&lt;=IF($Q245=MesCiclo,InicioCiclo,$Q245+MOD(2-WEEKDAY($Q245),7))+27),1,IF(ISNUMBER($K245),$K245,$Y245)))</f>
        <v/>
      </c>
      <c r="AA245" s="63">
        <f>IF($T245="","",IF(AND(ISNUMBER($F245),$F245&lt;=IF($Q245=MesCiclo,InicioCiclo,$Q245+MOD(2-WEEKDAY($Q245),7))+6),1,IF(N($U245)&gt;0,AVERAGEIFS($W$5:$W$1000,$S$5:$S$1000,ROW(),$T$5:$T$1000,"Sub"),$W245)))</f>
        <v/>
      </c>
      <c r="AB245" s="63">
        <f>IF($T245="","",IF(AND(ISNUMBER($F245),$F245&lt;=IF($Q245=MesCiclo,InicioCiclo,$Q245+MOD(2-WEEKDAY($Q245),7))+13),1,IF(N($U245)&gt;0,AVERAGEIFS($X$5:$X$1000,$S$5:$S$1000,ROW(),$T$5:$T$1000,"Sub"),$X245)))</f>
        <v/>
      </c>
      <c r="AC245" s="63">
        <f>IF($T245="","",IF(AND(ISNUMBER($F245),$F245&lt;=IF($Q245=MesCiclo,InicioCiclo,$Q245+MOD(2-WEEKDAY($Q245),7))+20),1,IF(N($U245)&gt;0,AVERAGEIFS($Y$5:$Y$1000,$S$5:$S$1000,ROW(),$T$5:$T$1000,"Sub"),$Y245)))</f>
        <v/>
      </c>
      <c r="AD245" s="63">
        <f>IF($T245="","",IF(AND(ISNUMBER($F245),$F245&lt;=IF($Q245=MesCiclo,InicioCiclo,$Q245+MOD(2-WEEKDAY($Q245),7))+27),1,IF(N($U245)&gt;0,AVERAGEIFS($Z$5:$Z$1000,$S$5:$S$1000,ROW(),$T$5:$T$1000,"Sub"),$Z245)))</f>
        <v/>
      </c>
      <c r="AE245" s="63">
        <f>IF($T245&lt;&gt;"Macro","",IF(COUNTIFS($Q$5:$Q$1000,$Q245,$T$5:$T$1000,"Macro",$G$5:$G$1000,"&gt;0")=0,1/COUNTIFS($Q$5:$Q$1000,$Q245,$T$5:$T$1000,"Macro"),IF(AND(ISNUMBER($G245),N($G245)&gt;0),$G245,SUMIFS($G$5:$G$1000,$Q$5:$Q$1000,$Q245,$T$5:$T$1000,"Macro")/COUNTIFS($Q$5:$Q$1000,$Q245,$T$5:$T$1000,"Macro",$G$5:$G$1000,"&gt;0"))/(COUNTIFS($Q$5:$Q$1000,$Q245,$T$5:$T$1000,"Macro")*SUMIFS($G$5:$G$1000,$Q$5:$Q$1000,$Q245,$T$5:$T$1000,"Macro")/COUNTIFS($Q$5:$Q$1000,$Q245,$T$5:$T$1000,"Macro",$G$5:$G$1000,"&gt;0"))))</f>
        <v/>
      </c>
    </row>
    <row r="246">
      <c r="A246" s="55">
        <f>IF(NOT((COUNTA($B246:$K246)+COUNTA($O246))&gt;0),"",IF($T246="Macro",COUNTIFS($T$5:$T246,"Macro",$Q$5:$Q246,$Q246),IF(N($S246)=0,"?",COUNTIFS(INDEX($T$5:$T$1000,1):INDEX($T$5:$T$1000,$S246-4),"Macro",INDEX($Q$5:$Q$1000,1):INDEX($Q$5:$Q$1000,$S246-4),INDEX($Q$5:$Q$1000,$S246-4))&amp;"."&amp;COUNTIFS($S$5:$S246,$S246,$T$5:$T246,"Sub"))))</f>
        <v/>
      </c>
      <c r="B246" s="56" t="n"/>
      <c r="C246" s="57" t="n"/>
      <c r="D246" s="58" t="n"/>
      <c r="E246" s="58" t="n"/>
      <c r="F246" s="58" t="n"/>
      <c r="G246" s="59" t="n"/>
      <c r="H246" s="59" t="n"/>
      <c r="I246" s="59" t="n"/>
      <c r="J246" s="59" t="n"/>
      <c r="K246" s="59" t="n"/>
      <c r="L246" s="60">
        <f>IF(NOT((COUNTA($B246:$K246)+COUNTA($O246))&gt;0),"",IF(ISNUMBER($F246),1,IF(N($U246)&gt;0,AVERAGEIFS($V$5:$V$1000,$S$5:$S$1000,ROW(),$T$5:$T$1000,"Sub"),$V246)))</f>
        <v/>
      </c>
      <c r="M246" s="55">
        <f>IF($L246="","",IF($L246&gt;=1,"Completado",IF($L246&gt;0,"En curso","Pendiente")))</f>
        <v/>
      </c>
      <c r="N246" s="55">
        <f>IF(NOT((COUNTA($B246:$K246)+COUNTA($O246))&gt;0),"",IF(ISNUMBER($F246),IF(AND(ISNUMBER($E246),$F246&gt;$E246),"Cumplida con "&amp;($F246-$E246)&amp;IF($F246-$E246=1," día"," días")&amp;" de retraso","Cumplida"),IF(N($L246)&gt;=1,"Cumplida",IF(NOT(ISNUMBER($E246)),"Sin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plazo")))))))</f>
        <v/>
      </c>
      <c r="O246" s="57" t="n"/>
      <c r="P246" s="61">
        <f>IF(NOT((COUNTA($B246:$K246)+COUNTA($O246))&gt;0),"",IF((IF($C246="","Falta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",""))="","✔ OK","⚠ "&amp;LEFT(IF($C246="","Falta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",""),LEN(IF($C246="","Falta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",""))-3)))</f>
        <v/>
      </c>
      <c r="Q246" s="62">
        <f>IF(NOT((COUNTA($B246:$K246)+COUNTA($O246))&gt;0),"",IF(AND($T246="Sub",N($S246)&gt;0),IF(ISNUMBER(INDEX($D$5:$D$1000,$S246-4)),DATE(YEAR(INDEX($D$5:$D$1000,$S246-4)),MONTH(INDEX($D$5:$D$1000,$S246-4)),1),IF(ISNUMBER(INDEX($E$5:$E$1000,$S246-4)),DATE(YEAR(INDEX($E$5:$E$1000,$S246-4)),MONTH(INDEX($E$5:$E$1000,$S246-4)),1),MesCiclo)),IF(ISNUMBER($D246),DATE(YEAR($D246),MONTH($D246),1),IF(ISNUMBER($E246),DATE(YEAR($E246),MONTH($E246),1),MesCiclo))))</f>
        <v/>
      </c>
      <c r="R246" s="63">
        <f>IF(OR($Q246="",$Q246&lt;&gt;MesCiclo),"",COUNTIF($Q$5:$Q246,MesCiclo))</f>
        <v/>
      </c>
      <c r="S246" s="63">
        <f>IF($T246="","",IF($T246="Macro",ROW(),IFERROR(LOOKUP(2,1/($T$5:$T246="Macro"),ROW($T$5:$T246)),0)))</f>
        <v/>
      </c>
      <c r="T246" s="63">
        <f>IF(NOT((COUNTA($B246:$K246)+COUNTA($O246))&gt;0),"",IF($B246="Subactividad","Sub","Macro"))</f>
        <v/>
      </c>
      <c r="U246" s="63">
        <f>IF($T246="Macro",COUNTIFS($S$5:$S$1000,ROW(),$T$5:$T$1000,"Sub"),"")</f>
        <v/>
      </c>
      <c r="V246" s="63">
        <f>IF($T246="","",IF(ISNUMBER($F246),1,IFERROR(LOOKUP(2,1/($H246:$K246&lt;&gt;""),$H246:$K246),0)))</f>
        <v/>
      </c>
      <c r="W246" s="63">
        <f>IF($T246="","",IF(AND(ISNUMBER($F246),$F246&lt;=IF($Q246=MesCiclo,InicioCiclo,$Q246+MOD(2-WEEKDAY($Q246),7))+6),1,IF(ISNUMBER($H246),$H246,0)))</f>
        <v/>
      </c>
      <c r="X246" s="63">
        <f>IF($T246="","",IF(AND(ISNUMBER($F246),$F246&lt;=IF($Q246=MesCiclo,InicioCiclo,$Q246+MOD(2-WEEKDAY($Q246),7))+13),1,IF(ISNUMBER($I246),$I246,$W246)))</f>
        <v/>
      </c>
      <c r="Y246" s="63">
        <f>IF($T246="","",IF(AND(ISNUMBER($F246),$F246&lt;=IF($Q246=MesCiclo,InicioCiclo,$Q246+MOD(2-WEEKDAY($Q246),7))+20),1,IF(ISNUMBER($J246),$J246,$X246)))</f>
        <v/>
      </c>
      <c r="Z246" s="63">
        <f>IF($T246="","",IF(AND(ISNUMBER($F246),$F246&lt;=IF($Q246=MesCiclo,InicioCiclo,$Q246+MOD(2-WEEKDAY($Q246),7))+27),1,IF(ISNUMBER($K246),$K246,$Y246)))</f>
        <v/>
      </c>
      <c r="AA246" s="63">
        <f>IF($T246="","",IF(AND(ISNUMBER($F246),$F246&lt;=IF($Q246=MesCiclo,InicioCiclo,$Q246+MOD(2-WEEKDAY($Q246),7))+6),1,IF(N($U246)&gt;0,AVERAGEIFS($W$5:$W$1000,$S$5:$S$1000,ROW(),$T$5:$T$1000,"Sub"),$W246)))</f>
        <v/>
      </c>
      <c r="AB246" s="63">
        <f>IF($T246="","",IF(AND(ISNUMBER($F246),$F246&lt;=IF($Q246=MesCiclo,InicioCiclo,$Q246+MOD(2-WEEKDAY($Q246),7))+13),1,IF(N($U246)&gt;0,AVERAGEIFS($X$5:$X$1000,$S$5:$S$1000,ROW(),$T$5:$T$1000,"Sub"),$X246)))</f>
        <v/>
      </c>
      <c r="AC246" s="63">
        <f>IF($T246="","",IF(AND(ISNUMBER($F246),$F246&lt;=IF($Q246=MesCiclo,InicioCiclo,$Q246+MOD(2-WEEKDAY($Q246),7))+20),1,IF(N($U246)&gt;0,AVERAGEIFS($Y$5:$Y$1000,$S$5:$S$1000,ROW(),$T$5:$T$1000,"Sub"),$Y246)))</f>
        <v/>
      </c>
      <c r="AD246" s="63">
        <f>IF($T246="","",IF(AND(ISNUMBER($F246),$F246&lt;=IF($Q246=MesCiclo,InicioCiclo,$Q246+MOD(2-WEEKDAY($Q246),7))+27),1,IF(N($U246)&gt;0,AVERAGEIFS($Z$5:$Z$1000,$S$5:$S$1000,ROW(),$T$5:$T$1000,"Sub"),$Z246)))</f>
        <v/>
      </c>
      <c r="AE246" s="63">
        <f>IF($T246&lt;&gt;"Macro","",IF(COUNTIFS($Q$5:$Q$1000,$Q246,$T$5:$T$1000,"Macro",$G$5:$G$1000,"&gt;0")=0,1/COUNTIFS($Q$5:$Q$1000,$Q246,$T$5:$T$1000,"Macro"),IF(AND(ISNUMBER($G246),N($G246)&gt;0),$G246,SUMIFS($G$5:$G$1000,$Q$5:$Q$1000,$Q246,$T$5:$T$1000,"Macro")/COUNTIFS($Q$5:$Q$1000,$Q246,$T$5:$T$1000,"Macro",$G$5:$G$1000,"&gt;0"))/(COUNTIFS($Q$5:$Q$1000,$Q246,$T$5:$T$1000,"Macro")*SUMIFS($G$5:$G$1000,$Q$5:$Q$1000,$Q246,$T$5:$T$1000,"Macro")/COUNTIFS($Q$5:$Q$1000,$Q246,$T$5:$T$1000,"Macro",$G$5:$G$1000,"&gt;0"))))</f>
        <v/>
      </c>
    </row>
    <row r="247">
      <c r="A247" s="55">
        <f>IF(NOT((COUNTA($B247:$K247)+COUNTA($O247))&gt;0),"",IF($T247="Macro",COUNTIFS($T$5:$T247,"Macro",$Q$5:$Q247,$Q247),IF(N($S247)=0,"?",COUNTIFS(INDEX($T$5:$T$1000,1):INDEX($T$5:$T$1000,$S247-4),"Macro",INDEX($Q$5:$Q$1000,1):INDEX($Q$5:$Q$1000,$S247-4),INDEX($Q$5:$Q$1000,$S247-4))&amp;"."&amp;COUNTIFS($S$5:$S247,$S247,$T$5:$T247,"Sub"))))</f>
        <v/>
      </c>
      <c r="B247" s="56" t="n"/>
      <c r="C247" s="57" t="n"/>
      <c r="D247" s="58" t="n"/>
      <c r="E247" s="58" t="n"/>
      <c r="F247" s="58" t="n"/>
      <c r="G247" s="59" t="n"/>
      <c r="H247" s="59" t="n"/>
      <c r="I247" s="59" t="n"/>
      <c r="J247" s="59" t="n"/>
      <c r="K247" s="59" t="n"/>
      <c r="L247" s="60">
        <f>IF(NOT((COUNTA($B247:$K247)+COUNTA($O247))&gt;0),"",IF(ISNUMBER($F247),1,IF(N($U247)&gt;0,AVERAGEIFS($V$5:$V$1000,$S$5:$S$1000,ROW(),$T$5:$T$1000,"Sub"),$V247)))</f>
        <v/>
      </c>
      <c r="M247" s="55">
        <f>IF($L247="","",IF($L247&gt;=1,"Completado",IF($L247&gt;0,"En curso","Pendiente")))</f>
        <v/>
      </c>
      <c r="N247" s="55">
        <f>IF(NOT((COUNTA($B247:$K247)+COUNTA($O247))&gt;0),"",IF(ISNUMBER($F247),IF(AND(ISNUMBER($E247),$F247&gt;$E247),"Cumplida con "&amp;($F247-$E247)&amp;IF($F247-$E247=1," día"," días")&amp;" de retraso","Cumplida"),IF(N($L247)&gt;=1,"Cumplida",IF(NOT(ISNUMBER($E247)),"Sin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plazo")))))))</f>
        <v/>
      </c>
      <c r="O247" s="57" t="n"/>
      <c r="P247" s="61">
        <f>IF(NOT((COUNTA($B247:$K247)+COUNTA($O247))&gt;0),"",IF((IF($C247="","Falta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",""))="","✔ OK","⚠ "&amp;LEFT(IF($C247="","Falta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",""),LEN(IF($C247="","Falta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",""))-3)))</f>
        <v/>
      </c>
      <c r="Q247" s="62">
        <f>IF(NOT((COUNTA($B247:$K247)+COUNTA($O247))&gt;0),"",IF(AND($T247="Sub",N($S247)&gt;0),IF(ISNUMBER(INDEX($D$5:$D$1000,$S247-4)),DATE(YEAR(INDEX($D$5:$D$1000,$S247-4)),MONTH(INDEX($D$5:$D$1000,$S247-4)),1),IF(ISNUMBER(INDEX($E$5:$E$1000,$S247-4)),DATE(YEAR(INDEX($E$5:$E$1000,$S247-4)),MONTH(INDEX($E$5:$E$1000,$S247-4)),1),MesCiclo)),IF(ISNUMBER($D247),DATE(YEAR($D247),MONTH($D247),1),IF(ISNUMBER($E247),DATE(YEAR($E247),MONTH($E247),1),MesCiclo))))</f>
        <v/>
      </c>
      <c r="R247" s="63">
        <f>IF(OR($Q247="",$Q247&lt;&gt;MesCiclo),"",COUNTIF($Q$5:$Q247,MesCiclo))</f>
        <v/>
      </c>
      <c r="S247" s="63">
        <f>IF($T247="","",IF($T247="Macro",ROW(),IFERROR(LOOKUP(2,1/($T$5:$T247="Macro"),ROW($T$5:$T247)),0)))</f>
        <v/>
      </c>
      <c r="T247" s="63">
        <f>IF(NOT((COUNTA($B247:$K247)+COUNTA($O247))&gt;0),"",IF($B247="Subactividad","Sub","Macro"))</f>
        <v/>
      </c>
      <c r="U247" s="63">
        <f>IF($T247="Macro",COUNTIFS($S$5:$S$1000,ROW(),$T$5:$T$1000,"Sub"),"")</f>
        <v/>
      </c>
      <c r="V247" s="63">
        <f>IF($T247="","",IF(ISNUMBER($F247),1,IFERROR(LOOKUP(2,1/($H247:$K247&lt;&gt;""),$H247:$K247),0)))</f>
        <v/>
      </c>
      <c r="W247" s="63">
        <f>IF($T247="","",IF(AND(ISNUMBER($F247),$F247&lt;=IF($Q247=MesCiclo,InicioCiclo,$Q247+MOD(2-WEEKDAY($Q247),7))+6),1,IF(ISNUMBER($H247),$H247,0)))</f>
        <v/>
      </c>
      <c r="X247" s="63">
        <f>IF($T247="","",IF(AND(ISNUMBER($F247),$F247&lt;=IF($Q247=MesCiclo,InicioCiclo,$Q247+MOD(2-WEEKDAY($Q247),7))+13),1,IF(ISNUMBER($I247),$I247,$W247)))</f>
        <v/>
      </c>
      <c r="Y247" s="63">
        <f>IF($T247="","",IF(AND(ISNUMBER($F247),$F247&lt;=IF($Q247=MesCiclo,InicioCiclo,$Q247+MOD(2-WEEKDAY($Q247),7))+20),1,IF(ISNUMBER($J247),$J247,$X247)))</f>
        <v/>
      </c>
      <c r="Z247" s="63">
        <f>IF($T247="","",IF(AND(ISNUMBER($F247),$F247&lt;=IF($Q247=MesCiclo,InicioCiclo,$Q247+MOD(2-WEEKDAY($Q247),7))+27),1,IF(ISNUMBER($K247),$K247,$Y247)))</f>
        <v/>
      </c>
      <c r="AA247" s="63">
        <f>IF($T247="","",IF(AND(ISNUMBER($F247),$F247&lt;=IF($Q247=MesCiclo,InicioCiclo,$Q247+MOD(2-WEEKDAY($Q247),7))+6),1,IF(N($U247)&gt;0,AVERAGEIFS($W$5:$W$1000,$S$5:$S$1000,ROW(),$T$5:$T$1000,"Sub"),$W247)))</f>
        <v/>
      </c>
      <c r="AB247" s="63">
        <f>IF($T247="","",IF(AND(ISNUMBER($F247),$F247&lt;=IF($Q247=MesCiclo,InicioCiclo,$Q247+MOD(2-WEEKDAY($Q247),7))+13),1,IF(N($U247)&gt;0,AVERAGEIFS($X$5:$X$1000,$S$5:$S$1000,ROW(),$T$5:$T$1000,"Sub"),$X247)))</f>
        <v/>
      </c>
      <c r="AC247" s="63">
        <f>IF($T247="","",IF(AND(ISNUMBER($F247),$F247&lt;=IF($Q247=MesCiclo,InicioCiclo,$Q247+MOD(2-WEEKDAY($Q247),7))+20),1,IF(N($U247)&gt;0,AVERAGEIFS($Y$5:$Y$1000,$S$5:$S$1000,ROW(),$T$5:$T$1000,"Sub"),$Y247)))</f>
        <v/>
      </c>
      <c r="AD247" s="63">
        <f>IF($T247="","",IF(AND(ISNUMBER($F247),$F247&lt;=IF($Q247=MesCiclo,InicioCiclo,$Q247+MOD(2-WEEKDAY($Q247),7))+27),1,IF(N($U247)&gt;0,AVERAGEIFS($Z$5:$Z$1000,$S$5:$S$1000,ROW(),$T$5:$T$1000,"Sub"),$Z247)))</f>
        <v/>
      </c>
      <c r="AE247" s="63">
        <f>IF($T247&lt;&gt;"Macro","",IF(COUNTIFS($Q$5:$Q$1000,$Q247,$T$5:$T$1000,"Macro",$G$5:$G$1000,"&gt;0")=0,1/COUNTIFS($Q$5:$Q$1000,$Q247,$T$5:$T$1000,"Macro"),IF(AND(ISNUMBER($G247),N($G247)&gt;0),$G247,SUMIFS($G$5:$G$1000,$Q$5:$Q$1000,$Q247,$T$5:$T$1000,"Macro")/COUNTIFS($Q$5:$Q$1000,$Q247,$T$5:$T$1000,"Macro",$G$5:$G$1000,"&gt;0"))/(COUNTIFS($Q$5:$Q$1000,$Q247,$T$5:$T$1000,"Macro")*SUMIFS($G$5:$G$1000,$Q$5:$Q$1000,$Q247,$T$5:$T$1000,"Macro")/COUNTIFS($Q$5:$Q$1000,$Q247,$T$5:$T$1000,"Macro",$G$5:$G$1000,"&gt;0"))))</f>
        <v/>
      </c>
    </row>
    <row r="248">
      <c r="A248" s="55">
        <f>IF(NOT((COUNTA($B248:$K248)+COUNTA($O248))&gt;0),"",IF($T248="Macro",COUNTIFS($T$5:$T248,"Macro",$Q$5:$Q248,$Q248),IF(N($S248)=0,"?",COUNTIFS(INDEX($T$5:$T$1000,1):INDEX($T$5:$T$1000,$S248-4),"Macro",INDEX($Q$5:$Q$1000,1):INDEX($Q$5:$Q$1000,$S248-4),INDEX($Q$5:$Q$1000,$S248-4))&amp;"."&amp;COUNTIFS($S$5:$S248,$S248,$T$5:$T248,"Sub"))))</f>
        <v/>
      </c>
      <c r="B248" s="56" t="n"/>
      <c r="C248" s="57" t="n"/>
      <c r="D248" s="58" t="n"/>
      <c r="E248" s="58" t="n"/>
      <c r="F248" s="58" t="n"/>
      <c r="G248" s="59" t="n"/>
      <c r="H248" s="59" t="n"/>
      <c r="I248" s="59" t="n"/>
      <c r="J248" s="59" t="n"/>
      <c r="K248" s="59" t="n"/>
      <c r="L248" s="60">
        <f>IF(NOT((COUNTA($B248:$K248)+COUNTA($O248))&gt;0),"",IF(ISNUMBER($F248),1,IF(N($U248)&gt;0,AVERAGEIFS($V$5:$V$1000,$S$5:$S$1000,ROW(),$T$5:$T$1000,"Sub"),$V248)))</f>
        <v/>
      </c>
      <c r="M248" s="55">
        <f>IF($L248="","",IF($L248&gt;=1,"Completado",IF($L248&gt;0,"En curso","Pendiente")))</f>
        <v/>
      </c>
      <c r="N248" s="55">
        <f>IF(NOT((COUNTA($B248:$K248)+COUNTA($O248))&gt;0),"",IF(ISNUMBER($F248),IF(AND(ISNUMBER($E248),$F248&gt;$E248),"Cumplida con "&amp;($F248-$E248)&amp;IF($F248-$E248=1," día"," días")&amp;" de retraso","Cumplida"),IF(N($L248)&gt;=1,"Cumplida",IF(NOT(ISNUMBER($E248)),"Sin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plazo")))))))</f>
        <v/>
      </c>
      <c r="O248" s="57" t="n"/>
      <c r="P248" s="61">
        <f>IF(NOT((COUNTA($B248:$K248)+COUNTA($O248))&gt;0),"",IF((IF($C248="","Falta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",""))="","✔ OK","⚠ "&amp;LEFT(IF($C248="","Falta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",""),LEN(IF($C248="","Falta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",""))-3)))</f>
        <v/>
      </c>
      <c r="Q248" s="62">
        <f>IF(NOT((COUNTA($B248:$K248)+COUNTA($O248))&gt;0),"",IF(AND($T248="Sub",N($S248)&gt;0),IF(ISNUMBER(INDEX($D$5:$D$1000,$S248-4)),DATE(YEAR(INDEX($D$5:$D$1000,$S248-4)),MONTH(INDEX($D$5:$D$1000,$S248-4)),1),IF(ISNUMBER(INDEX($E$5:$E$1000,$S248-4)),DATE(YEAR(INDEX($E$5:$E$1000,$S248-4)),MONTH(INDEX($E$5:$E$1000,$S248-4)),1),MesCiclo)),IF(ISNUMBER($D248),DATE(YEAR($D248),MONTH($D248),1),IF(ISNUMBER($E248),DATE(YEAR($E248),MONTH($E248),1),MesCiclo))))</f>
        <v/>
      </c>
      <c r="R248" s="63">
        <f>IF(OR($Q248="",$Q248&lt;&gt;MesCiclo),"",COUNTIF($Q$5:$Q248,MesCiclo))</f>
        <v/>
      </c>
      <c r="S248" s="63">
        <f>IF($T248="","",IF($T248="Macro",ROW(),IFERROR(LOOKUP(2,1/($T$5:$T248="Macro"),ROW($T$5:$T248)),0)))</f>
        <v/>
      </c>
      <c r="T248" s="63">
        <f>IF(NOT((COUNTA($B248:$K248)+COUNTA($O248))&gt;0),"",IF($B248="Subactividad","Sub","Macro"))</f>
        <v/>
      </c>
      <c r="U248" s="63">
        <f>IF($T248="Macro",COUNTIFS($S$5:$S$1000,ROW(),$T$5:$T$1000,"Sub"),"")</f>
        <v/>
      </c>
      <c r="V248" s="63">
        <f>IF($T248="","",IF(ISNUMBER($F248),1,IFERROR(LOOKUP(2,1/($H248:$K248&lt;&gt;""),$H248:$K248),0)))</f>
        <v/>
      </c>
      <c r="W248" s="63">
        <f>IF($T248="","",IF(AND(ISNUMBER($F248),$F248&lt;=IF($Q248=MesCiclo,InicioCiclo,$Q248+MOD(2-WEEKDAY($Q248),7))+6),1,IF(ISNUMBER($H248),$H248,0)))</f>
        <v/>
      </c>
      <c r="X248" s="63">
        <f>IF($T248="","",IF(AND(ISNUMBER($F248),$F248&lt;=IF($Q248=MesCiclo,InicioCiclo,$Q248+MOD(2-WEEKDAY($Q248),7))+13),1,IF(ISNUMBER($I248),$I248,$W248)))</f>
        <v/>
      </c>
      <c r="Y248" s="63">
        <f>IF($T248="","",IF(AND(ISNUMBER($F248),$F248&lt;=IF($Q248=MesCiclo,InicioCiclo,$Q248+MOD(2-WEEKDAY($Q248),7))+20),1,IF(ISNUMBER($J248),$J248,$X248)))</f>
        <v/>
      </c>
      <c r="Z248" s="63">
        <f>IF($T248="","",IF(AND(ISNUMBER($F248),$F248&lt;=IF($Q248=MesCiclo,InicioCiclo,$Q248+MOD(2-WEEKDAY($Q248),7))+27),1,IF(ISNUMBER($K248),$K248,$Y248)))</f>
        <v/>
      </c>
      <c r="AA248" s="63">
        <f>IF($T248="","",IF(AND(ISNUMBER($F248),$F248&lt;=IF($Q248=MesCiclo,InicioCiclo,$Q248+MOD(2-WEEKDAY($Q248),7))+6),1,IF(N($U248)&gt;0,AVERAGEIFS($W$5:$W$1000,$S$5:$S$1000,ROW(),$T$5:$T$1000,"Sub"),$W248)))</f>
        <v/>
      </c>
      <c r="AB248" s="63">
        <f>IF($T248="","",IF(AND(ISNUMBER($F248),$F248&lt;=IF($Q248=MesCiclo,InicioCiclo,$Q248+MOD(2-WEEKDAY($Q248),7))+13),1,IF(N($U248)&gt;0,AVERAGEIFS($X$5:$X$1000,$S$5:$S$1000,ROW(),$T$5:$T$1000,"Sub"),$X248)))</f>
        <v/>
      </c>
      <c r="AC248" s="63">
        <f>IF($T248="","",IF(AND(ISNUMBER($F248),$F248&lt;=IF($Q248=MesCiclo,InicioCiclo,$Q248+MOD(2-WEEKDAY($Q248),7))+20),1,IF(N($U248)&gt;0,AVERAGEIFS($Y$5:$Y$1000,$S$5:$S$1000,ROW(),$T$5:$T$1000,"Sub"),$Y248)))</f>
        <v/>
      </c>
      <c r="AD248" s="63">
        <f>IF($T248="","",IF(AND(ISNUMBER($F248),$F248&lt;=IF($Q248=MesCiclo,InicioCiclo,$Q248+MOD(2-WEEKDAY($Q248),7))+27),1,IF(N($U248)&gt;0,AVERAGEIFS($Z$5:$Z$1000,$S$5:$S$1000,ROW(),$T$5:$T$1000,"Sub"),$Z248)))</f>
        <v/>
      </c>
      <c r="AE248" s="63">
        <f>IF($T248&lt;&gt;"Macro","",IF(COUNTIFS($Q$5:$Q$1000,$Q248,$T$5:$T$1000,"Macro",$G$5:$G$1000,"&gt;0")=0,1/COUNTIFS($Q$5:$Q$1000,$Q248,$T$5:$T$1000,"Macro"),IF(AND(ISNUMBER($G248),N($G248)&gt;0),$G248,SUMIFS($G$5:$G$1000,$Q$5:$Q$1000,$Q248,$T$5:$T$1000,"Macro")/COUNTIFS($Q$5:$Q$1000,$Q248,$T$5:$T$1000,"Macro",$G$5:$G$1000,"&gt;0"))/(COUNTIFS($Q$5:$Q$1000,$Q248,$T$5:$T$1000,"Macro")*SUMIFS($G$5:$G$1000,$Q$5:$Q$1000,$Q248,$T$5:$T$1000,"Macro")/COUNTIFS($Q$5:$Q$1000,$Q248,$T$5:$T$1000,"Macro",$G$5:$G$1000,"&gt;0"))))</f>
        <v/>
      </c>
    </row>
    <row r="249">
      <c r="A249" s="55">
        <f>IF(NOT((COUNTA($B249:$K249)+COUNTA($O249))&gt;0),"",IF($T249="Macro",COUNTIFS($T$5:$T249,"Macro",$Q$5:$Q249,$Q249),IF(N($S249)=0,"?",COUNTIFS(INDEX($T$5:$T$1000,1):INDEX($T$5:$T$1000,$S249-4),"Macro",INDEX($Q$5:$Q$1000,1):INDEX($Q$5:$Q$1000,$S249-4),INDEX($Q$5:$Q$1000,$S249-4))&amp;"."&amp;COUNTIFS($S$5:$S249,$S249,$T$5:$T249,"Sub"))))</f>
        <v/>
      </c>
      <c r="B249" s="56" t="n"/>
      <c r="C249" s="57" t="n"/>
      <c r="D249" s="58" t="n"/>
      <c r="E249" s="58" t="n"/>
      <c r="F249" s="58" t="n"/>
      <c r="G249" s="59" t="n"/>
      <c r="H249" s="59" t="n"/>
      <c r="I249" s="59" t="n"/>
      <c r="J249" s="59" t="n"/>
      <c r="K249" s="59" t="n"/>
      <c r="L249" s="60">
        <f>IF(NOT((COUNTA($B249:$K249)+COUNTA($O249))&gt;0),"",IF(ISNUMBER($F249),1,IF(N($U249)&gt;0,AVERAGEIFS($V$5:$V$1000,$S$5:$S$1000,ROW(),$T$5:$T$1000,"Sub"),$V249)))</f>
        <v/>
      </c>
      <c r="M249" s="55">
        <f>IF($L249="","",IF($L249&gt;=1,"Completado",IF($L249&gt;0,"En curso","Pendiente")))</f>
        <v/>
      </c>
      <c r="N249" s="55">
        <f>IF(NOT((COUNTA($B249:$K249)+COUNTA($O249))&gt;0),"",IF(ISNUMBER($F249),IF(AND(ISNUMBER($E249),$F249&gt;$E249),"Cumplida con "&amp;($F249-$E249)&amp;IF($F249-$E249=1," día"," días")&amp;" de retraso","Cumplida"),IF(N($L249)&gt;=1,"Cumplida",IF(NOT(ISNUMBER($E249)),"Sin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plazo")))))))</f>
        <v/>
      </c>
      <c r="O249" s="57" t="n"/>
      <c r="P249" s="61">
        <f>IF(NOT((COUNTA($B249:$K249)+COUNTA($O249))&gt;0),"",IF((IF($C249="","Falta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",""))="","✔ OK","⚠ "&amp;LEFT(IF($C249="","Falta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",""),LEN(IF($C249="","Falta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",""))-3)))</f>
        <v/>
      </c>
      <c r="Q249" s="62">
        <f>IF(NOT((COUNTA($B249:$K249)+COUNTA($O249))&gt;0),"",IF(AND($T249="Sub",N($S249)&gt;0),IF(ISNUMBER(INDEX($D$5:$D$1000,$S249-4)),DATE(YEAR(INDEX($D$5:$D$1000,$S249-4)),MONTH(INDEX($D$5:$D$1000,$S249-4)),1),IF(ISNUMBER(INDEX($E$5:$E$1000,$S249-4)),DATE(YEAR(INDEX($E$5:$E$1000,$S249-4)),MONTH(INDEX($E$5:$E$1000,$S249-4)),1),MesCiclo)),IF(ISNUMBER($D249),DATE(YEAR($D249),MONTH($D249),1),IF(ISNUMBER($E249),DATE(YEAR($E249),MONTH($E249),1),MesCiclo))))</f>
        <v/>
      </c>
      <c r="R249" s="63">
        <f>IF(OR($Q249="",$Q249&lt;&gt;MesCiclo),"",COUNTIF($Q$5:$Q249,MesCiclo))</f>
        <v/>
      </c>
      <c r="S249" s="63">
        <f>IF($T249="","",IF($T249="Macro",ROW(),IFERROR(LOOKUP(2,1/($T$5:$T249="Macro"),ROW($T$5:$T249)),0)))</f>
        <v/>
      </c>
      <c r="T249" s="63">
        <f>IF(NOT((COUNTA($B249:$K249)+COUNTA($O249))&gt;0),"",IF($B249="Subactividad","Sub","Macro"))</f>
        <v/>
      </c>
      <c r="U249" s="63">
        <f>IF($T249="Macro",COUNTIFS($S$5:$S$1000,ROW(),$T$5:$T$1000,"Sub"),"")</f>
        <v/>
      </c>
      <c r="V249" s="63">
        <f>IF($T249="","",IF(ISNUMBER($F249),1,IFERROR(LOOKUP(2,1/($H249:$K249&lt;&gt;""),$H249:$K249),0)))</f>
        <v/>
      </c>
      <c r="W249" s="63">
        <f>IF($T249="","",IF(AND(ISNUMBER($F249),$F249&lt;=IF($Q249=MesCiclo,InicioCiclo,$Q249+MOD(2-WEEKDAY($Q249),7))+6),1,IF(ISNUMBER($H249),$H249,0)))</f>
        <v/>
      </c>
      <c r="X249" s="63">
        <f>IF($T249="","",IF(AND(ISNUMBER($F249),$F249&lt;=IF($Q249=MesCiclo,InicioCiclo,$Q249+MOD(2-WEEKDAY($Q249),7))+13),1,IF(ISNUMBER($I249),$I249,$W249)))</f>
        <v/>
      </c>
      <c r="Y249" s="63">
        <f>IF($T249="","",IF(AND(ISNUMBER($F249),$F249&lt;=IF($Q249=MesCiclo,InicioCiclo,$Q249+MOD(2-WEEKDAY($Q249),7))+20),1,IF(ISNUMBER($J249),$J249,$X249)))</f>
        <v/>
      </c>
      <c r="Z249" s="63">
        <f>IF($T249="","",IF(AND(ISNUMBER($F249),$F249&lt;=IF($Q249=MesCiclo,InicioCiclo,$Q249+MOD(2-WEEKDAY($Q249),7))+27),1,IF(ISNUMBER($K249),$K249,$Y249)))</f>
        <v/>
      </c>
      <c r="AA249" s="63">
        <f>IF($T249="","",IF(AND(ISNUMBER($F249),$F249&lt;=IF($Q249=MesCiclo,InicioCiclo,$Q249+MOD(2-WEEKDAY($Q249),7))+6),1,IF(N($U249)&gt;0,AVERAGEIFS($W$5:$W$1000,$S$5:$S$1000,ROW(),$T$5:$T$1000,"Sub"),$W249)))</f>
        <v/>
      </c>
      <c r="AB249" s="63">
        <f>IF($T249="","",IF(AND(ISNUMBER($F249),$F249&lt;=IF($Q249=MesCiclo,InicioCiclo,$Q249+MOD(2-WEEKDAY($Q249),7))+13),1,IF(N($U249)&gt;0,AVERAGEIFS($X$5:$X$1000,$S$5:$S$1000,ROW(),$T$5:$T$1000,"Sub"),$X249)))</f>
        <v/>
      </c>
      <c r="AC249" s="63">
        <f>IF($T249="","",IF(AND(ISNUMBER($F249),$F249&lt;=IF($Q249=MesCiclo,InicioCiclo,$Q249+MOD(2-WEEKDAY($Q249),7))+20),1,IF(N($U249)&gt;0,AVERAGEIFS($Y$5:$Y$1000,$S$5:$S$1000,ROW(),$T$5:$T$1000,"Sub"),$Y249)))</f>
        <v/>
      </c>
      <c r="AD249" s="63">
        <f>IF($T249="","",IF(AND(ISNUMBER($F249),$F249&lt;=IF($Q249=MesCiclo,InicioCiclo,$Q249+MOD(2-WEEKDAY($Q249),7))+27),1,IF(N($U249)&gt;0,AVERAGEIFS($Z$5:$Z$1000,$S$5:$S$1000,ROW(),$T$5:$T$1000,"Sub"),$Z249)))</f>
        <v/>
      </c>
      <c r="AE249" s="63">
        <f>IF($T249&lt;&gt;"Macro","",IF(COUNTIFS($Q$5:$Q$1000,$Q249,$T$5:$T$1000,"Macro",$G$5:$G$1000,"&gt;0")=0,1/COUNTIFS($Q$5:$Q$1000,$Q249,$T$5:$T$1000,"Macro"),IF(AND(ISNUMBER($G249),N($G249)&gt;0),$G249,SUMIFS($G$5:$G$1000,$Q$5:$Q$1000,$Q249,$T$5:$T$1000,"Macro")/COUNTIFS($Q$5:$Q$1000,$Q249,$T$5:$T$1000,"Macro",$G$5:$G$1000,"&gt;0"))/(COUNTIFS($Q$5:$Q$1000,$Q249,$T$5:$T$1000,"Macro")*SUMIFS($G$5:$G$1000,$Q$5:$Q$1000,$Q249,$T$5:$T$1000,"Macro")/COUNTIFS($Q$5:$Q$1000,$Q249,$T$5:$T$1000,"Macro",$G$5:$G$1000,"&gt;0"))))</f>
        <v/>
      </c>
    </row>
    <row r="250">
      <c r="A250" s="55">
        <f>IF(NOT((COUNTA($B250:$K250)+COUNTA($O250))&gt;0),"",IF($T250="Macro",COUNTIFS($T$5:$T250,"Macro",$Q$5:$Q250,$Q250),IF(N($S250)=0,"?",COUNTIFS(INDEX($T$5:$T$1000,1):INDEX($T$5:$T$1000,$S250-4),"Macro",INDEX($Q$5:$Q$1000,1):INDEX($Q$5:$Q$1000,$S250-4),INDEX($Q$5:$Q$1000,$S250-4))&amp;"."&amp;COUNTIFS($S$5:$S250,$S250,$T$5:$T250,"Sub"))))</f>
        <v/>
      </c>
      <c r="B250" s="56" t="n"/>
      <c r="C250" s="57" t="n"/>
      <c r="D250" s="58" t="n"/>
      <c r="E250" s="58" t="n"/>
      <c r="F250" s="58" t="n"/>
      <c r="G250" s="59" t="n"/>
      <c r="H250" s="59" t="n"/>
      <c r="I250" s="59" t="n"/>
      <c r="J250" s="59" t="n"/>
      <c r="K250" s="59" t="n"/>
      <c r="L250" s="60">
        <f>IF(NOT((COUNTA($B250:$K250)+COUNTA($O250))&gt;0),"",IF(ISNUMBER($F250),1,IF(N($U250)&gt;0,AVERAGEIFS($V$5:$V$1000,$S$5:$S$1000,ROW(),$T$5:$T$1000,"Sub"),$V250)))</f>
        <v/>
      </c>
      <c r="M250" s="55">
        <f>IF($L250="","",IF($L250&gt;=1,"Completado",IF($L250&gt;0,"En curso","Pendiente")))</f>
        <v/>
      </c>
      <c r="N250" s="55">
        <f>IF(NOT((COUNTA($B250:$K250)+COUNTA($O250))&gt;0),"",IF(ISNUMBER($F250),IF(AND(ISNUMBER($E250),$F250&gt;$E250),"Cumplida con "&amp;($F250-$E250)&amp;IF($F250-$E250=1," día"," días")&amp;" de retraso","Cumplida"),IF(N($L250)&gt;=1,"Cumplida",IF(NOT(ISNUMBER($E250)),"Sin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plazo")))))))</f>
        <v/>
      </c>
      <c r="O250" s="57" t="n"/>
      <c r="P250" s="61">
        <f>IF(NOT((COUNTA($B250:$K250)+COUNTA($O250))&gt;0),"",IF((IF($C250="","Falta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",""))="","✔ OK","⚠ "&amp;LEFT(IF($C250="","Falta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",""),LEN(IF($C250="","Falta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",""))-3)))</f>
        <v/>
      </c>
      <c r="Q250" s="62">
        <f>IF(NOT((COUNTA($B250:$K250)+COUNTA($O250))&gt;0),"",IF(AND($T250="Sub",N($S250)&gt;0),IF(ISNUMBER(INDEX($D$5:$D$1000,$S250-4)),DATE(YEAR(INDEX($D$5:$D$1000,$S250-4)),MONTH(INDEX($D$5:$D$1000,$S250-4)),1),IF(ISNUMBER(INDEX($E$5:$E$1000,$S250-4)),DATE(YEAR(INDEX($E$5:$E$1000,$S250-4)),MONTH(INDEX($E$5:$E$1000,$S250-4)),1),MesCiclo)),IF(ISNUMBER($D250),DATE(YEAR($D250),MONTH($D250),1),IF(ISNUMBER($E250),DATE(YEAR($E250),MONTH($E250),1),MesCiclo))))</f>
        <v/>
      </c>
      <c r="R250" s="63">
        <f>IF(OR($Q250="",$Q250&lt;&gt;MesCiclo),"",COUNTIF($Q$5:$Q250,MesCiclo))</f>
        <v/>
      </c>
      <c r="S250" s="63">
        <f>IF($T250="","",IF($T250="Macro",ROW(),IFERROR(LOOKUP(2,1/($T$5:$T250="Macro"),ROW($T$5:$T250)),0)))</f>
        <v/>
      </c>
      <c r="T250" s="63">
        <f>IF(NOT((COUNTA($B250:$K250)+COUNTA($O250))&gt;0),"",IF($B250="Subactividad","Sub","Macro"))</f>
        <v/>
      </c>
      <c r="U250" s="63">
        <f>IF($T250="Macro",COUNTIFS($S$5:$S$1000,ROW(),$T$5:$T$1000,"Sub"),"")</f>
        <v/>
      </c>
      <c r="V250" s="63">
        <f>IF($T250="","",IF(ISNUMBER($F250),1,IFERROR(LOOKUP(2,1/($H250:$K250&lt;&gt;""),$H250:$K250),0)))</f>
        <v/>
      </c>
      <c r="W250" s="63">
        <f>IF($T250="","",IF(AND(ISNUMBER($F250),$F250&lt;=IF($Q250=MesCiclo,InicioCiclo,$Q250+MOD(2-WEEKDAY($Q250),7))+6),1,IF(ISNUMBER($H250),$H250,0)))</f>
        <v/>
      </c>
      <c r="X250" s="63">
        <f>IF($T250="","",IF(AND(ISNUMBER($F250),$F250&lt;=IF($Q250=MesCiclo,InicioCiclo,$Q250+MOD(2-WEEKDAY($Q250),7))+13),1,IF(ISNUMBER($I250),$I250,$W250)))</f>
        <v/>
      </c>
      <c r="Y250" s="63">
        <f>IF($T250="","",IF(AND(ISNUMBER($F250),$F250&lt;=IF($Q250=MesCiclo,InicioCiclo,$Q250+MOD(2-WEEKDAY($Q250),7))+20),1,IF(ISNUMBER($J250),$J250,$X250)))</f>
        <v/>
      </c>
      <c r="Z250" s="63">
        <f>IF($T250="","",IF(AND(ISNUMBER($F250),$F250&lt;=IF($Q250=MesCiclo,InicioCiclo,$Q250+MOD(2-WEEKDAY($Q250),7))+27),1,IF(ISNUMBER($K250),$K250,$Y250)))</f>
        <v/>
      </c>
      <c r="AA250" s="63">
        <f>IF($T250="","",IF(AND(ISNUMBER($F250),$F250&lt;=IF($Q250=MesCiclo,InicioCiclo,$Q250+MOD(2-WEEKDAY($Q250),7))+6),1,IF(N($U250)&gt;0,AVERAGEIFS($W$5:$W$1000,$S$5:$S$1000,ROW(),$T$5:$T$1000,"Sub"),$W250)))</f>
        <v/>
      </c>
      <c r="AB250" s="63">
        <f>IF($T250="","",IF(AND(ISNUMBER($F250),$F250&lt;=IF($Q250=MesCiclo,InicioCiclo,$Q250+MOD(2-WEEKDAY($Q250),7))+13),1,IF(N($U250)&gt;0,AVERAGEIFS($X$5:$X$1000,$S$5:$S$1000,ROW(),$T$5:$T$1000,"Sub"),$X250)))</f>
        <v/>
      </c>
      <c r="AC250" s="63">
        <f>IF($T250="","",IF(AND(ISNUMBER($F250),$F250&lt;=IF($Q250=MesCiclo,InicioCiclo,$Q250+MOD(2-WEEKDAY($Q250),7))+20),1,IF(N($U250)&gt;0,AVERAGEIFS($Y$5:$Y$1000,$S$5:$S$1000,ROW(),$T$5:$T$1000,"Sub"),$Y250)))</f>
        <v/>
      </c>
      <c r="AD250" s="63">
        <f>IF($T250="","",IF(AND(ISNUMBER($F250),$F250&lt;=IF($Q250=MesCiclo,InicioCiclo,$Q250+MOD(2-WEEKDAY($Q250),7))+27),1,IF(N($U250)&gt;0,AVERAGEIFS($Z$5:$Z$1000,$S$5:$S$1000,ROW(),$T$5:$T$1000,"Sub"),$Z250)))</f>
        <v/>
      </c>
      <c r="AE250" s="63">
        <f>IF($T250&lt;&gt;"Macro","",IF(COUNTIFS($Q$5:$Q$1000,$Q250,$T$5:$T$1000,"Macro",$G$5:$G$1000,"&gt;0")=0,1/COUNTIFS($Q$5:$Q$1000,$Q250,$T$5:$T$1000,"Macro"),IF(AND(ISNUMBER($G250),N($G250)&gt;0),$G250,SUMIFS($G$5:$G$1000,$Q$5:$Q$1000,$Q250,$T$5:$T$1000,"Macro")/COUNTIFS($Q$5:$Q$1000,$Q250,$T$5:$T$1000,"Macro",$G$5:$G$1000,"&gt;0"))/(COUNTIFS($Q$5:$Q$1000,$Q250,$T$5:$T$1000,"Macro")*SUMIFS($G$5:$G$1000,$Q$5:$Q$1000,$Q250,$T$5:$T$1000,"Macro")/COUNTIFS($Q$5:$Q$1000,$Q250,$T$5:$T$1000,"Macro",$G$5:$G$1000,"&gt;0"))))</f>
        <v/>
      </c>
    </row>
    <row r="251">
      <c r="A251" s="55">
        <f>IF(NOT((COUNTA($B251:$K251)+COUNTA($O251))&gt;0),"",IF($T251="Macro",COUNTIFS($T$5:$T251,"Macro",$Q$5:$Q251,$Q251),IF(N($S251)=0,"?",COUNTIFS(INDEX($T$5:$T$1000,1):INDEX($T$5:$T$1000,$S251-4),"Macro",INDEX($Q$5:$Q$1000,1):INDEX($Q$5:$Q$1000,$S251-4),INDEX($Q$5:$Q$1000,$S251-4))&amp;"."&amp;COUNTIFS($S$5:$S251,$S251,$T$5:$T251,"Sub"))))</f>
        <v/>
      </c>
      <c r="B251" s="56" t="n"/>
      <c r="C251" s="57" t="n"/>
      <c r="D251" s="58" t="n"/>
      <c r="E251" s="58" t="n"/>
      <c r="F251" s="58" t="n"/>
      <c r="G251" s="59" t="n"/>
      <c r="H251" s="59" t="n"/>
      <c r="I251" s="59" t="n"/>
      <c r="J251" s="59" t="n"/>
      <c r="K251" s="59" t="n"/>
      <c r="L251" s="60">
        <f>IF(NOT((COUNTA($B251:$K251)+COUNTA($O251))&gt;0),"",IF(ISNUMBER($F251),1,IF(N($U251)&gt;0,AVERAGEIFS($V$5:$V$1000,$S$5:$S$1000,ROW(),$T$5:$T$1000,"Sub"),$V251)))</f>
        <v/>
      </c>
      <c r="M251" s="55">
        <f>IF($L251="","",IF($L251&gt;=1,"Completado",IF($L251&gt;0,"En curso","Pendiente")))</f>
        <v/>
      </c>
      <c r="N251" s="55">
        <f>IF(NOT((COUNTA($B251:$K251)+COUNTA($O251))&gt;0),"",IF(ISNUMBER($F251),IF(AND(ISNUMBER($E251),$F251&gt;$E251),"Cumplida con "&amp;($F251-$E251)&amp;IF($F251-$E251=1," día"," días")&amp;" de retraso","Cumplida"),IF(N($L251)&gt;=1,"Cumplida",IF(NOT(ISNUMBER($E251)),"Sin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plazo")))))))</f>
        <v/>
      </c>
      <c r="O251" s="57" t="n"/>
      <c r="P251" s="61">
        <f>IF(NOT((COUNTA($B251:$K251)+COUNTA($O251))&gt;0),"",IF((IF($C251="","Falta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",""))="","✔ OK","⚠ "&amp;LEFT(IF($C251="","Falta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",""),LEN(IF($C251="","Falta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",""))-3)))</f>
        <v/>
      </c>
      <c r="Q251" s="62">
        <f>IF(NOT((COUNTA($B251:$K251)+COUNTA($O251))&gt;0),"",IF(AND($T251="Sub",N($S251)&gt;0),IF(ISNUMBER(INDEX($D$5:$D$1000,$S251-4)),DATE(YEAR(INDEX($D$5:$D$1000,$S251-4)),MONTH(INDEX($D$5:$D$1000,$S251-4)),1),IF(ISNUMBER(INDEX($E$5:$E$1000,$S251-4)),DATE(YEAR(INDEX($E$5:$E$1000,$S251-4)),MONTH(INDEX($E$5:$E$1000,$S251-4)),1),MesCiclo)),IF(ISNUMBER($D251),DATE(YEAR($D251),MONTH($D251),1),IF(ISNUMBER($E251),DATE(YEAR($E251),MONTH($E251),1),MesCiclo))))</f>
        <v/>
      </c>
      <c r="R251" s="63">
        <f>IF(OR($Q251="",$Q251&lt;&gt;MesCiclo),"",COUNTIF($Q$5:$Q251,MesCiclo))</f>
        <v/>
      </c>
      <c r="S251" s="63">
        <f>IF($T251="","",IF($T251="Macro",ROW(),IFERROR(LOOKUP(2,1/($T$5:$T251="Macro"),ROW($T$5:$T251)),0)))</f>
        <v/>
      </c>
      <c r="T251" s="63">
        <f>IF(NOT((COUNTA($B251:$K251)+COUNTA($O251))&gt;0),"",IF($B251="Subactividad","Sub","Macro"))</f>
        <v/>
      </c>
      <c r="U251" s="63">
        <f>IF($T251="Macro",COUNTIFS($S$5:$S$1000,ROW(),$T$5:$T$1000,"Sub"),"")</f>
        <v/>
      </c>
      <c r="V251" s="63">
        <f>IF($T251="","",IF(ISNUMBER($F251),1,IFERROR(LOOKUP(2,1/($H251:$K251&lt;&gt;""),$H251:$K251),0)))</f>
        <v/>
      </c>
      <c r="W251" s="63">
        <f>IF($T251="","",IF(AND(ISNUMBER($F251),$F251&lt;=IF($Q251=MesCiclo,InicioCiclo,$Q251+MOD(2-WEEKDAY($Q251),7))+6),1,IF(ISNUMBER($H251),$H251,0)))</f>
        <v/>
      </c>
      <c r="X251" s="63">
        <f>IF($T251="","",IF(AND(ISNUMBER($F251),$F251&lt;=IF($Q251=MesCiclo,InicioCiclo,$Q251+MOD(2-WEEKDAY($Q251),7))+13),1,IF(ISNUMBER($I251),$I251,$W251)))</f>
        <v/>
      </c>
      <c r="Y251" s="63">
        <f>IF($T251="","",IF(AND(ISNUMBER($F251),$F251&lt;=IF($Q251=MesCiclo,InicioCiclo,$Q251+MOD(2-WEEKDAY($Q251),7))+20),1,IF(ISNUMBER($J251),$J251,$X251)))</f>
        <v/>
      </c>
      <c r="Z251" s="63">
        <f>IF($T251="","",IF(AND(ISNUMBER($F251),$F251&lt;=IF($Q251=MesCiclo,InicioCiclo,$Q251+MOD(2-WEEKDAY($Q251),7))+27),1,IF(ISNUMBER($K251),$K251,$Y251)))</f>
        <v/>
      </c>
      <c r="AA251" s="63">
        <f>IF($T251="","",IF(AND(ISNUMBER($F251),$F251&lt;=IF($Q251=MesCiclo,InicioCiclo,$Q251+MOD(2-WEEKDAY($Q251),7))+6),1,IF(N($U251)&gt;0,AVERAGEIFS($W$5:$W$1000,$S$5:$S$1000,ROW(),$T$5:$T$1000,"Sub"),$W251)))</f>
        <v/>
      </c>
      <c r="AB251" s="63">
        <f>IF($T251="","",IF(AND(ISNUMBER($F251),$F251&lt;=IF($Q251=MesCiclo,InicioCiclo,$Q251+MOD(2-WEEKDAY($Q251),7))+13),1,IF(N($U251)&gt;0,AVERAGEIFS($X$5:$X$1000,$S$5:$S$1000,ROW(),$T$5:$T$1000,"Sub"),$X251)))</f>
        <v/>
      </c>
      <c r="AC251" s="63">
        <f>IF($T251="","",IF(AND(ISNUMBER($F251),$F251&lt;=IF($Q251=MesCiclo,InicioCiclo,$Q251+MOD(2-WEEKDAY($Q251),7))+20),1,IF(N($U251)&gt;0,AVERAGEIFS($Y$5:$Y$1000,$S$5:$S$1000,ROW(),$T$5:$T$1000,"Sub"),$Y251)))</f>
        <v/>
      </c>
      <c r="AD251" s="63">
        <f>IF($T251="","",IF(AND(ISNUMBER($F251),$F251&lt;=IF($Q251=MesCiclo,InicioCiclo,$Q251+MOD(2-WEEKDAY($Q251),7))+27),1,IF(N($U251)&gt;0,AVERAGEIFS($Z$5:$Z$1000,$S$5:$S$1000,ROW(),$T$5:$T$1000,"Sub"),$Z251)))</f>
        <v/>
      </c>
      <c r="AE251" s="63">
        <f>IF($T251&lt;&gt;"Macro","",IF(COUNTIFS($Q$5:$Q$1000,$Q251,$T$5:$T$1000,"Macro",$G$5:$G$1000,"&gt;0")=0,1/COUNTIFS($Q$5:$Q$1000,$Q251,$T$5:$T$1000,"Macro"),IF(AND(ISNUMBER($G251),N($G251)&gt;0),$G251,SUMIFS($G$5:$G$1000,$Q$5:$Q$1000,$Q251,$T$5:$T$1000,"Macro")/COUNTIFS($Q$5:$Q$1000,$Q251,$T$5:$T$1000,"Macro",$G$5:$G$1000,"&gt;0"))/(COUNTIFS($Q$5:$Q$1000,$Q251,$T$5:$T$1000,"Macro")*SUMIFS($G$5:$G$1000,$Q$5:$Q$1000,$Q251,$T$5:$T$1000,"Macro")/COUNTIFS($Q$5:$Q$1000,$Q251,$T$5:$T$1000,"Macro",$G$5:$G$1000,"&gt;0"))))</f>
        <v/>
      </c>
    </row>
    <row r="252">
      <c r="A252" s="55">
        <f>IF(NOT((COUNTA($B252:$K252)+COUNTA($O252))&gt;0),"",IF($T252="Macro",COUNTIFS($T$5:$T252,"Macro",$Q$5:$Q252,$Q252),IF(N($S252)=0,"?",COUNTIFS(INDEX($T$5:$T$1000,1):INDEX($T$5:$T$1000,$S252-4),"Macro",INDEX($Q$5:$Q$1000,1):INDEX($Q$5:$Q$1000,$S252-4),INDEX($Q$5:$Q$1000,$S252-4))&amp;"."&amp;COUNTIFS($S$5:$S252,$S252,$T$5:$T252,"Sub"))))</f>
        <v/>
      </c>
      <c r="B252" s="56" t="n"/>
      <c r="C252" s="57" t="n"/>
      <c r="D252" s="58" t="n"/>
      <c r="E252" s="58" t="n"/>
      <c r="F252" s="58" t="n"/>
      <c r="G252" s="59" t="n"/>
      <c r="H252" s="59" t="n"/>
      <c r="I252" s="59" t="n"/>
      <c r="J252" s="59" t="n"/>
      <c r="K252" s="59" t="n"/>
      <c r="L252" s="60">
        <f>IF(NOT((COUNTA($B252:$K252)+COUNTA($O252))&gt;0),"",IF(ISNUMBER($F252),1,IF(N($U252)&gt;0,AVERAGEIFS($V$5:$V$1000,$S$5:$S$1000,ROW(),$T$5:$T$1000,"Sub"),$V252)))</f>
        <v/>
      </c>
      <c r="M252" s="55">
        <f>IF($L252="","",IF($L252&gt;=1,"Completado",IF($L252&gt;0,"En curso","Pendiente")))</f>
        <v/>
      </c>
      <c r="N252" s="55">
        <f>IF(NOT((COUNTA($B252:$K252)+COUNTA($O252))&gt;0),"",IF(ISNUMBER($F252),IF(AND(ISNUMBER($E252),$F252&gt;$E252),"Cumplida con "&amp;($F252-$E252)&amp;IF($F252-$E252=1," día"," días")&amp;" de retraso","Cumplida"),IF(N($L252)&gt;=1,"Cumplida",IF(NOT(ISNUMBER($E252)),"Sin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plazo")))))))</f>
        <v/>
      </c>
      <c r="O252" s="57" t="n"/>
      <c r="P252" s="61">
        <f>IF(NOT((COUNTA($B252:$K252)+COUNTA($O252))&gt;0),"",IF((IF($C252="","Falta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",""))="","✔ OK","⚠ "&amp;LEFT(IF($C252="","Falta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",""),LEN(IF($C252="","Falta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",""))-3)))</f>
        <v/>
      </c>
      <c r="Q252" s="62">
        <f>IF(NOT((COUNTA($B252:$K252)+COUNTA($O252))&gt;0),"",IF(AND($T252="Sub",N($S252)&gt;0),IF(ISNUMBER(INDEX($D$5:$D$1000,$S252-4)),DATE(YEAR(INDEX($D$5:$D$1000,$S252-4)),MONTH(INDEX($D$5:$D$1000,$S252-4)),1),IF(ISNUMBER(INDEX($E$5:$E$1000,$S252-4)),DATE(YEAR(INDEX($E$5:$E$1000,$S252-4)),MONTH(INDEX($E$5:$E$1000,$S252-4)),1),MesCiclo)),IF(ISNUMBER($D252),DATE(YEAR($D252),MONTH($D252),1),IF(ISNUMBER($E252),DATE(YEAR($E252),MONTH($E252),1),MesCiclo))))</f>
        <v/>
      </c>
      <c r="R252" s="63">
        <f>IF(OR($Q252="",$Q252&lt;&gt;MesCiclo),"",COUNTIF($Q$5:$Q252,MesCiclo))</f>
        <v/>
      </c>
      <c r="S252" s="63">
        <f>IF($T252="","",IF($T252="Macro",ROW(),IFERROR(LOOKUP(2,1/($T$5:$T252="Macro"),ROW($T$5:$T252)),0)))</f>
        <v/>
      </c>
      <c r="T252" s="63">
        <f>IF(NOT((COUNTA($B252:$K252)+COUNTA($O252))&gt;0),"",IF($B252="Subactividad","Sub","Macro"))</f>
        <v/>
      </c>
      <c r="U252" s="63">
        <f>IF($T252="Macro",COUNTIFS($S$5:$S$1000,ROW(),$T$5:$T$1000,"Sub"),"")</f>
        <v/>
      </c>
      <c r="V252" s="63">
        <f>IF($T252="","",IF(ISNUMBER($F252),1,IFERROR(LOOKUP(2,1/($H252:$K252&lt;&gt;""),$H252:$K252),0)))</f>
        <v/>
      </c>
      <c r="W252" s="63">
        <f>IF($T252="","",IF(AND(ISNUMBER($F252),$F252&lt;=IF($Q252=MesCiclo,InicioCiclo,$Q252+MOD(2-WEEKDAY($Q252),7))+6),1,IF(ISNUMBER($H252),$H252,0)))</f>
        <v/>
      </c>
      <c r="X252" s="63">
        <f>IF($T252="","",IF(AND(ISNUMBER($F252),$F252&lt;=IF($Q252=MesCiclo,InicioCiclo,$Q252+MOD(2-WEEKDAY($Q252),7))+13),1,IF(ISNUMBER($I252),$I252,$W252)))</f>
        <v/>
      </c>
      <c r="Y252" s="63">
        <f>IF($T252="","",IF(AND(ISNUMBER($F252),$F252&lt;=IF($Q252=MesCiclo,InicioCiclo,$Q252+MOD(2-WEEKDAY($Q252),7))+20),1,IF(ISNUMBER($J252),$J252,$X252)))</f>
        <v/>
      </c>
      <c r="Z252" s="63">
        <f>IF($T252="","",IF(AND(ISNUMBER($F252),$F252&lt;=IF($Q252=MesCiclo,InicioCiclo,$Q252+MOD(2-WEEKDAY($Q252),7))+27),1,IF(ISNUMBER($K252),$K252,$Y252)))</f>
        <v/>
      </c>
      <c r="AA252" s="63">
        <f>IF($T252="","",IF(AND(ISNUMBER($F252),$F252&lt;=IF($Q252=MesCiclo,InicioCiclo,$Q252+MOD(2-WEEKDAY($Q252),7))+6),1,IF(N($U252)&gt;0,AVERAGEIFS($W$5:$W$1000,$S$5:$S$1000,ROW(),$T$5:$T$1000,"Sub"),$W252)))</f>
        <v/>
      </c>
      <c r="AB252" s="63">
        <f>IF($T252="","",IF(AND(ISNUMBER($F252),$F252&lt;=IF($Q252=MesCiclo,InicioCiclo,$Q252+MOD(2-WEEKDAY($Q252),7))+13),1,IF(N($U252)&gt;0,AVERAGEIFS($X$5:$X$1000,$S$5:$S$1000,ROW(),$T$5:$T$1000,"Sub"),$X252)))</f>
        <v/>
      </c>
      <c r="AC252" s="63">
        <f>IF($T252="","",IF(AND(ISNUMBER($F252),$F252&lt;=IF($Q252=MesCiclo,InicioCiclo,$Q252+MOD(2-WEEKDAY($Q252),7))+20),1,IF(N($U252)&gt;0,AVERAGEIFS($Y$5:$Y$1000,$S$5:$S$1000,ROW(),$T$5:$T$1000,"Sub"),$Y252)))</f>
        <v/>
      </c>
      <c r="AD252" s="63">
        <f>IF($T252="","",IF(AND(ISNUMBER($F252),$F252&lt;=IF($Q252=MesCiclo,InicioCiclo,$Q252+MOD(2-WEEKDAY($Q252),7))+27),1,IF(N($U252)&gt;0,AVERAGEIFS($Z$5:$Z$1000,$S$5:$S$1000,ROW(),$T$5:$T$1000,"Sub"),$Z252)))</f>
        <v/>
      </c>
      <c r="AE252" s="63">
        <f>IF($T252&lt;&gt;"Macro","",IF(COUNTIFS($Q$5:$Q$1000,$Q252,$T$5:$T$1000,"Macro",$G$5:$G$1000,"&gt;0")=0,1/COUNTIFS($Q$5:$Q$1000,$Q252,$T$5:$T$1000,"Macro"),IF(AND(ISNUMBER($G252),N($G252)&gt;0),$G252,SUMIFS($G$5:$G$1000,$Q$5:$Q$1000,$Q252,$T$5:$T$1000,"Macro")/COUNTIFS($Q$5:$Q$1000,$Q252,$T$5:$T$1000,"Macro",$G$5:$G$1000,"&gt;0"))/(COUNTIFS($Q$5:$Q$1000,$Q252,$T$5:$T$1000,"Macro")*SUMIFS($G$5:$G$1000,$Q$5:$Q$1000,$Q252,$T$5:$T$1000,"Macro")/COUNTIFS($Q$5:$Q$1000,$Q252,$T$5:$T$1000,"Macro",$G$5:$G$1000,"&gt;0"))))</f>
        <v/>
      </c>
    </row>
    <row r="253">
      <c r="A253" s="55">
        <f>IF(NOT((COUNTA($B253:$K253)+COUNTA($O253))&gt;0),"",IF($T253="Macro",COUNTIFS($T$5:$T253,"Macro",$Q$5:$Q253,$Q253),IF(N($S253)=0,"?",COUNTIFS(INDEX($T$5:$T$1000,1):INDEX($T$5:$T$1000,$S253-4),"Macro",INDEX($Q$5:$Q$1000,1):INDEX($Q$5:$Q$1000,$S253-4),INDEX($Q$5:$Q$1000,$S253-4))&amp;"."&amp;COUNTIFS($S$5:$S253,$S253,$T$5:$T253,"Sub"))))</f>
        <v/>
      </c>
      <c r="B253" s="56" t="n"/>
      <c r="C253" s="57" t="n"/>
      <c r="D253" s="58" t="n"/>
      <c r="E253" s="58" t="n"/>
      <c r="F253" s="58" t="n"/>
      <c r="G253" s="59" t="n"/>
      <c r="H253" s="59" t="n"/>
      <c r="I253" s="59" t="n"/>
      <c r="J253" s="59" t="n"/>
      <c r="K253" s="59" t="n"/>
      <c r="L253" s="60">
        <f>IF(NOT((COUNTA($B253:$K253)+COUNTA($O253))&gt;0),"",IF(ISNUMBER($F253),1,IF(N($U253)&gt;0,AVERAGEIFS($V$5:$V$1000,$S$5:$S$1000,ROW(),$T$5:$T$1000,"Sub"),$V253)))</f>
        <v/>
      </c>
      <c r="M253" s="55">
        <f>IF($L253="","",IF($L253&gt;=1,"Completado",IF($L253&gt;0,"En curso","Pendiente")))</f>
        <v/>
      </c>
      <c r="N253" s="55">
        <f>IF(NOT((COUNTA($B253:$K253)+COUNTA($O253))&gt;0),"",IF(ISNUMBER($F253),IF(AND(ISNUMBER($E253),$F253&gt;$E253),"Cumplida con "&amp;($F253-$E253)&amp;IF($F253-$E253=1," día"," días")&amp;" de retraso","Cumplida"),IF(N($L253)&gt;=1,"Cumplida",IF(NOT(ISNUMBER($E253)),"Sin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plazo")))))))</f>
        <v/>
      </c>
      <c r="O253" s="57" t="n"/>
      <c r="P253" s="61">
        <f>IF(NOT((COUNTA($B253:$K253)+COUNTA($O253))&gt;0),"",IF((IF($C253="","Falta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",""))="","✔ OK","⚠ "&amp;LEFT(IF($C253="","Falta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",""),LEN(IF($C253="","Falta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",""))-3)))</f>
        <v/>
      </c>
      <c r="Q253" s="62">
        <f>IF(NOT((COUNTA($B253:$K253)+COUNTA($O253))&gt;0),"",IF(AND($T253="Sub",N($S253)&gt;0),IF(ISNUMBER(INDEX($D$5:$D$1000,$S253-4)),DATE(YEAR(INDEX($D$5:$D$1000,$S253-4)),MONTH(INDEX($D$5:$D$1000,$S253-4)),1),IF(ISNUMBER(INDEX($E$5:$E$1000,$S253-4)),DATE(YEAR(INDEX($E$5:$E$1000,$S253-4)),MONTH(INDEX($E$5:$E$1000,$S253-4)),1),MesCiclo)),IF(ISNUMBER($D253),DATE(YEAR($D253),MONTH($D253),1),IF(ISNUMBER($E253),DATE(YEAR($E253),MONTH($E253),1),MesCiclo))))</f>
        <v/>
      </c>
      <c r="R253" s="63">
        <f>IF(OR($Q253="",$Q253&lt;&gt;MesCiclo),"",COUNTIF($Q$5:$Q253,MesCiclo))</f>
        <v/>
      </c>
      <c r="S253" s="63">
        <f>IF($T253="","",IF($T253="Macro",ROW(),IFERROR(LOOKUP(2,1/($T$5:$T253="Macro"),ROW($T$5:$T253)),0)))</f>
        <v/>
      </c>
      <c r="T253" s="63">
        <f>IF(NOT((COUNTA($B253:$K253)+COUNTA($O253))&gt;0),"",IF($B253="Subactividad","Sub","Macro"))</f>
        <v/>
      </c>
      <c r="U253" s="63">
        <f>IF($T253="Macro",COUNTIFS($S$5:$S$1000,ROW(),$T$5:$T$1000,"Sub"),"")</f>
        <v/>
      </c>
      <c r="V253" s="63">
        <f>IF($T253="","",IF(ISNUMBER($F253),1,IFERROR(LOOKUP(2,1/($H253:$K253&lt;&gt;""),$H253:$K253),0)))</f>
        <v/>
      </c>
      <c r="W253" s="63">
        <f>IF($T253="","",IF(AND(ISNUMBER($F253),$F253&lt;=IF($Q253=MesCiclo,InicioCiclo,$Q253+MOD(2-WEEKDAY($Q253),7))+6),1,IF(ISNUMBER($H253),$H253,0)))</f>
        <v/>
      </c>
      <c r="X253" s="63">
        <f>IF($T253="","",IF(AND(ISNUMBER($F253),$F253&lt;=IF($Q253=MesCiclo,InicioCiclo,$Q253+MOD(2-WEEKDAY($Q253),7))+13),1,IF(ISNUMBER($I253),$I253,$W253)))</f>
        <v/>
      </c>
      <c r="Y253" s="63">
        <f>IF($T253="","",IF(AND(ISNUMBER($F253),$F253&lt;=IF($Q253=MesCiclo,InicioCiclo,$Q253+MOD(2-WEEKDAY($Q253),7))+20),1,IF(ISNUMBER($J253),$J253,$X253)))</f>
        <v/>
      </c>
      <c r="Z253" s="63">
        <f>IF($T253="","",IF(AND(ISNUMBER($F253),$F253&lt;=IF($Q253=MesCiclo,InicioCiclo,$Q253+MOD(2-WEEKDAY($Q253),7))+27),1,IF(ISNUMBER($K253),$K253,$Y253)))</f>
        <v/>
      </c>
      <c r="AA253" s="63">
        <f>IF($T253="","",IF(AND(ISNUMBER($F253),$F253&lt;=IF($Q253=MesCiclo,InicioCiclo,$Q253+MOD(2-WEEKDAY($Q253),7))+6),1,IF(N($U253)&gt;0,AVERAGEIFS($W$5:$W$1000,$S$5:$S$1000,ROW(),$T$5:$T$1000,"Sub"),$W253)))</f>
        <v/>
      </c>
      <c r="AB253" s="63">
        <f>IF($T253="","",IF(AND(ISNUMBER($F253),$F253&lt;=IF($Q253=MesCiclo,InicioCiclo,$Q253+MOD(2-WEEKDAY($Q253),7))+13),1,IF(N($U253)&gt;0,AVERAGEIFS($X$5:$X$1000,$S$5:$S$1000,ROW(),$T$5:$T$1000,"Sub"),$X253)))</f>
        <v/>
      </c>
      <c r="AC253" s="63">
        <f>IF($T253="","",IF(AND(ISNUMBER($F253),$F253&lt;=IF($Q253=MesCiclo,InicioCiclo,$Q253+MOD(2-WEEKDAY($Q253),7))+20),1,IF(N($U253)&gt;0,AVERAGEIFS($Y$5:$Y$1000,$S$5:$S$1000,ROW(),$T$5:$T$1000,"Sub"),$Y253)))</f>
        <v/>
      </c>
      <c r="AD253" s="63">
        <f>IF($T253="","",IF(AND(ISNUMBER($F253),$F253&lt;=IF($Q253=MesCiclo,InicioCiclo,$Q253+MOD(2-WEEKDAY($Q253),7))+27),1,IF(N($U253)&gt;0,AVERAGEIFS($Z$5:$Z$1000,$S$5:$S$1000,ROW(),$T$5:$T$1000,"Sub"),$Z253)))</f>
        <v/>
      </c>
      <c r="AE253" s="63">
        <f>IF($T253&lt;&gt;"Macro","",IF(COUNTIFS($Q$5:$Q$1000,$Q253,$T$5:$T$1000,"Macro",$G$5:$G$1000,"&gt;0")=0,1/COUNTIFS($Q$5:$Q$1000,$Q253,$T$5:$T$1000,"Macro"),IF(AND(ISNUMBER($G253),N($G253)&gt;0),$G253,SUMIFS($G$5:$G$1000,$Q$5:$Q$1000,$Q253,$T$5:$T$1000,"Macro")/COUNTIFS($Q$5:$Q$1000,$Q253,$T$5:$T$1000,"Macro",$G$5:$G$1000,"&gt;0"))/(COUNTIFS($Q$5:$Q$1000,$Q253,$T$5:$T$1000,"Macro")*SUMIFS($G$5:$G$1000,$Q$5:$Q$1000,$Q253,$T$5:$T$1000,"Macro")/COUNTIFS($Q$5:$Q$1000,$Q253,$T$5:$T$1000,"Macro",$G$5:$G$1000,"&gt;0"))))</f>
        <v/>
      </c>
    </row>
    <row r="254">
      <c r="A254" s="55">
        <f>IF(NOT((COUNTA($B254:$K254)+COUNTA($O254))&gt;0),"",IF($T254="Macro",COUNTIFS($T$5:$T254,"Macro",$Q$5:$Q254,$Q254),IF(N($S254)=0,"?",COUNTIFS(INDEX($T$5:$T$1000,1):INDEX($T$5:$T$1000,$S254-4),"Macro",INDEX($Q$5:$Q$1000,1):INDEX($Q$5:$Q$1000,$S254-4),INDEX($Q$5:$Q$1000,$S254-4))&amp;"."&amp;COUNTIFS($S$5:$S254,$S254,$T$5:$T254,"Sub"))))</f>
        <v/>
      </c>
      <c r="B254" s="56" t="n"/>
      <c r="C254" s="57" t="n"/>
      <c r="D254" s="58" t="n"/>
      <c r="E254" s="58" t="n"/>
      <c r="F254" s="58" t="n"/>
      <c r="G254" s="59" t="n"/>
      <c r="H254" s="59" t="n"/>
      <c r="I254" s="59" t="n"/>
      <c r="J254" s="59" t="n"/>
      <c r="K254" s="59" t="n"/>
      <c r="L254" s="60">
        <f>IF(NOT((COUNTA($B254:$K254)+COUNTA($O254))&gt;0),"",IF(ISNUMBER($F254),1,IF(N($U254)&gt;0,AVERAGEIFS($V$5:$V$1000,$S$5:$S$1000,ROW(),$T$5:$T$1000,"Sub"),$V254)))</f>
        <v/>
      </c>
      <c r="M254" s="55">
        <f>IF($L254="","",IF($L254&gt;=1,"Completado",IF($L254&gt;0,"En curso","Pendiente")))</f>
        <v/>
      </c>
      <c r="N254" s="55">
        <f>IF(NOT((COUNTA($B254:$K254)+COUNTA($O254))&gt;0),"",IF(ISNUMBER($F254),IF(AND(ISNUMBER($E254),$F254&gt;$E254),"Cumplida con "&amp;($F254-$E254)&amp;IF($F254-$E254=1," día"," días")&amp;" de retraso","Cumplida"),IF(N($L254)&gt;=1,"Cumplida",IF(NOT(ISNUMBER($E254)),"Sin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plazo")))))))</f>
        <v/>
      </c>
      <c r="O254" s="57" t="n"/>
      <c r="P254" s="61">
        <f>IF(NOT((COUNTA($B254:$K254)+COUNTA($O254))&gt;0),"",IF((IF($C254="","Falta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",""))="","✔ OK","⚠ "&amp;LEFT(IF($C254="","Falta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",""),LEN(IF($C254="","Falta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",""))-3)))</f>
        <v/>
      </c>
      <c r="Q254" s="62">
        <f>IF(NOT((COUNTA($B254:$K254)+COUNTA($O254))&gt;0),"",IF(AND($T254="Sub",N($S254)&gt;0),IF(ISNUMBER(INDEX($D$5:$D$1000,$S254-4)),DATE(YEAR(INDEX($D$5:$D$1000,$S254-4)),MONTH(INDEX($D$5:$D$1000,$S254-4)),1),IF(ISNUMBER(INDEX($E$5:$E$1000,$S254-4)),DATE(YEAR(INDEX($E$5:$E$1000,$S254-4)),MONTH(INDEX($E$5:$E$1000,$S254-4)),1),MesCiclo)),IF(ISNUMBER($D254),DATE(YEAR($D254),MONTH($D254),1),IF(ISNUMBER($E254),DATE(YEAR($E254),MONTH($E254),1),MesCiclo))))</f>
        <v/>
      </c>
      <c r="R254" s="63">
        <f>IF(OR($Q254="",$Q254&lt;&gt;MesCiclo),"",COUNTIF($Q$5:$Q254,MesCiclo))</f>
        <v/>
      </c>
      <c r="S254" s="63">
        <f>IF($T254="","",IF($T254="Macro",ROW(),IFERROR(LOOKUP(2,1/($T$5:$T254="Macro"),ROW($T$5:$T254)),0)))</f>
        <v/>
      </c>
      <c r="T254" s="63">
        <f>IF(NOT((COUNTA($B254:$K254)+COUNTA($O254))&gt;0),"",IF($B254="Subactividad","Sub","Macro"))</f>
        <v/>
      </c>
      <c r="U254" s="63">
        <f>IF($T254="Macro",COUNTIFS($S$5:$S$1000,ROW(),$T$5:$T$1000,"Sub"),"")</f>
        <v/>
      </c>
      <c r="V254" s="63">
        <f>IF($T254="","",IF(ISNUMBER($F254),1,IFERROR(LOOKUP(2,1/($H254:$K254&lt;&gt;""),$H254:$K254),0)))</f>
        <v/>
      </c>
      <c r="W254" s="63">
        <f>IF($T254="","",IF(AND(ISNUMBER($F254),$F254&lt;=IF($Q254=MesCiclo,InicioCiclo,$Q254+MOD(2-WEEKDAY($Q254),7))+6),1,IF(ISNUMBER($H254),$H254,0)))</f>
        <v/>
      </c>
      <c r="X254" s="63">
        <f>IF($T254="","",IF(AND(ISNUMBER($F254),$F254&lt;=IF($Q254=MesCiclo,InicioCiclo,$Q254+MOD(2-WEEKDAY($Q254),7))+13),1,IF(ISNUMBER($I254),$I254,$W254)))</f>
        <v/>
      </c>
      <c r="Y254" s="63">
        <f>IF($T254="","",IF(AND(ISNUMBER($F254),$F254&lt;=IF($Q254=MesCiclo,InicioCiclo,$Q254+MOD(2-WEEKDAY($Q254),7))+20),1,IF(ISNUMBER($J254),$J254,$X254)))</f>
        <v/>
      </c>
      <c r="Z254" s="63">
        <f>IF($T254="","",IF(AND(ISNUMBER($F254),$F254&lt;=IF($Q254=MesCiclo,InicioCiclo,$Q254+MOD(2-WEEKDAY($Q254),7))+27),1,IF(ISNUMBER($K254),$K254,$Y254)))</f>
        <v/>
      </c>
      <c r="AA254" s="63">
        <f>IF($T254="","",IF(AND(ISNUMBER($F254),$F254&lt;=IF($Q254=MesCiclo,InicioCiclo,$Q254+MOD(2-WEEKDAY($Q254),7))+6),1,IF(N($U254)&gt;0,AVERAGEIFS($W$5:$W$1000,$S$5:$S$1000,ROW(),$T$5:$T$1000,"Sub"),$W254)))</f>
        <v/>
      </c>
      <c r="AB254" s="63">
        <f>IF($T254="","",IF(AND(ISNUMBER($F254),$F254&lt;=IF($Q254=MesCiclo,InicioCiclo,$Q254+MOD(2-WEEKDAY($Q254),7))+13),1,IF(N($U254)&gt;0,AVERAGEIFS($X$5:$X$1000,$S$5:$S$1000,ROW(),$T$5:$T$1000,"Sub"),$X254)))</f>
        <v/>
      </c>
      <c r="AC254" s="63">
        <f>IF($T254="","",IF(AND(ISNUMBER($F254),$F254&lt;=IF($Q254=MesCiclo,InicioCiclo,$Q254+MOD(2-WEEKDAY($Q254),7))+20),1,IF(N($U254)&gt;0,AVERAGEIFS($Y$5:$Y$1000,$S$5:$S$1000,ROW(),$T$5:$T$1000,"Sub"),$Y254)))</f>
        <v/>
      </c>
      <c r="AD254" s="63">
        <f>IF($T254="","",IF(AND(ISNUMBER($F254),$F254&lt;=IF($Q254=MesCiclo,InicioCiclo,$Q254+MOD(2-WEEKDAY($Q254),7))+27),1,IF(N($U254)&gt;0,AVERAGEIFS($Z$5:$Z$1000,$S$5:$S$1000,ROW(),$T$5:$T$1000,"Sub"),$Z254)))</f>
        <v/>
      </c>
      <c r="AE254" s="63">
        <f>IF($T254&lt;&gt;"Macro","",IF(COUNTIFS($Q$5:$Q$1000,$Q254,$T$5:$T$1000,"Macro",$G$5:$G$1000,"&gt;0")=0,1/COUNTIFS($Q$5:$Q$1000,$Q254,$T$5:$T$1000,"Macro"),IF(AND(ISNUMBER($G254),N($G254)&gt;0),$G254,SUMIFS($G$5:$G$1000,$Q$5:$Q$1000,$Q254,$T$5:$T$1000,"Macro")/COUNTIFS($Q$5:$Q$1000,$Q254,$T$5:$T$1000,"Macro",$G$5:$G$1000,"&gt;0"))/(COUNTIFS($Q$5:$Q$1000,$Q254,$T$5:$T$1000,"Macro")*SUMIFS($G$5:$G$1000,$Q$5:$Q$1000,$Q254,$T$5:$T$1000,"Macro")/COUNTIFS($Q$5:$Q$1000,$Q254,$T$5:$T$1000,"Macro",$G$5:$G$1000,"&gt;0"))))</f>
        <v/>
      </c>
    </row>
    <row r="255">
      <c r="A255" s="55">
        <f>IF(NOT((COUNTA($B255:$K255)+COUNTA($O255))&gt;0),"",IF($T255="Macro",COUNTIFS($T$5:$T255,"Macro",$Q$5:$Q255,$Q255),IF(N($S255)=0,"?",COUNTIFS(INDEX($T$5:$T$1000,1):INDEX($T$5:$T$1000,$S255-4),"Macro",INDEX($Q$5:$Q$1000,1):INDEX($Q$5:$Q$1000,$S255-4),INDEX($Q$5:$Q$1000,$S255-4))&amp;"."&amp;COUNTIFS($S$5:$S255,$S255,$T$5:$T255,"Sub"))))</f>
        <v/>
      </c>
      <c r="B255" s="56" t="n"/>
      <c r="C255" s="57" t="n"/>
      <c r="D255" s="58" t="n"/>
      <c r="E255" s="58" t="n"/>
      <c r="F255" s="58" t="n"/>
      <c r="G255" s="59" t="n"/>
      <c r="H255" s="59" t="n"/>
      <c r="I255" s="59" t="n"/>
      <c r="J255" s="59" t="n"/>
      <c r="K255" s="59" t="n"/>
      <c r="L255" s="60">
        <f>IF(NOT((COUNTA($B255:$K255)+COUNTA($O255))&gt;0),"",IF(ISNUMBER($F255),1,IF(N($U255)&gt;0,AVERAGEIFS($V$5:$V$1000,$S$5:$S$1000,ROW(),$T$5:$T$1000,"Sub"),$V255)))</f>
        <v/>
      </c>
      <c r="M255" s="55">
        <f>IF($L255="","",IF($L255&gt;=1,"Completado",IF($L255&gt;0,"En curso","Pendiente")))</f>
        <v/>
      </c>
      <c r="N255" s="55">
        <f>IF(NOT((COUNTA($B255:$K255)+COUNTA($O255))&gt;0),"",IF(ISNUMBER($F255),IF(AND(ISNUMBER($E255),$F255&gt;$E255),"Cumplida con "&amp;($F255-$E255)&amp;IF($F255-$E255=1," día"," días")&amp;" de retraso","Cumplida"),IF(N($L255)&gt;=1,"Cumplida",IF(NOT(ISNUMBER($E255)),"Sin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plazo")))))))</f>
        <v/>
      </c>
      <c r="O255" s="57" t="n"/>
      <c r="P255" s="61">
        <f>IF(NOT((COUNTA($B255:$K255)+COUNTA($O255))&gt;0),"",IF((IF($C255="","Falta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",""))="","✔ OK","⚠ "&amp;LEFT(IF($C255="","Falta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",""),LEN(IF($C255="","Falta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",""))-3)))</f>
        <v/>
      </c>
      <c r="Q255" s="62">
        <f>IF(NOT((COUNTA($B255:$K255)+COUNTA($O255))&gt;0),"",IF(AND($T255="Sub",N($S255)&gt;0),IF(ISNUMBER(INDEX($D$5:$D$1000,$S255-4)),DATE(YEAR(INDEX($D$5:$D$1000,$S255-4)),MONTH(INDEX($D$5:$D$1000,$S255-4)),1),IF(ISNUMBER(INDEX($E$5:$E$1000,$S255-4)),DATE(YEAR(INDEX($E$5:$E$1000,$S255-4)),MONTH(INDEX($E$5:$E$1000,$S255-4)),1),MesCiclo)),IF(ISNUMBER($D255),DATE(YEAR($D255),MONTH($D255),1),IF(ISNUMBER($E255),DATE(YEAR($E255),MONTH($E255),1),MesCiclo))))</f>
        <v/>
      </c>
      <c r="R255" s="63">
        <f>IF(OR($Q255="",$Q255&lt;&gt;MesCiclo),"",COUNTIF($Q$5:$Q255,MesCiclo))</f>
        <v/>
      </c>
      <c r="S255" s="63">
        <f>IF($T255="","",IF($T255="Macro",ROW(),IFERROR(LOOKUP(2,1/($T$5:$T255="Macro"),ROW($T$5:$T255)),0)))</f>
        <v/>
      </c>
      <c r="T255" s="63">
        <f>IF(NOT((COUNTA($B255:$K255)+COUNTA($O255))&gt;0),"",IF($B255="Subactividad","Sub","Macro"))</f>
        <v/>
      </c>
      <c r="U255" s="63">
        <f>IF($T255="Macro",COUNTIFS($S$5:$S$1000,ROW(),$T$5:$T$1000,"Sub"),"")</f>
        <v/>
      </c>
      <c r="V255" s="63">
        <f>IF($T255="","",IF(ISNUMBER($F255),1,IFERROR(LOOKUP(2,1/($H255:$K255&lt;&gt;""),$H255:$K255),0)))</f>
        <v/>
      </c>
      <c r="W255" s="63">
        <f>IF($T255="","",IF(AND(ISNUMBER($F255),$F255&lt;=IF($Q255=MesCiclo,InicioCiclo,$Q255+MOD(2-WEEKDAY($Q255),7))+6),1,IF(ISNUMBER($H255),$H255,0)))</f>
        <v/>
      </c>
      <c r="X255" s="63">
        <f>IF($T255="","",IF(AND(ISNUMBER($F255),$F255&lt;=IF($Q255=MesCiclo,InicioCiclo,$Q255+MOD(2-WEEKDAY($Q255),7))+13),1,IF(ISNUMBER($I255),$I255,$W255)))</f>
        <v/>
      </c>
      <c r="Y255" s="63">
        <f>IF($T255="","",IF(AND(ISNUMBER($F255),$F255&lt;=IF($Q255=MesCiclo,InicioCiclo,$Q255+MOD(2-WEEKDAY($Q255),7))+20),1,IF(ISNUMBER($J255),$J255,$X255)))</f>
        <v/>
      </c>
      <c r="Z255" s="63">
        <f>IF($T255="","",IF(AND(ISNUMBER($F255),$F255&lt;=IF($Q255=MesCiclo,InicioCiclo,$Q255+MOD(2-WEEKDAY($Q255),7))+27),1,IF(ISNUMBER($K255),$K255,$Y255)))</f>
        <v/>
      </c>
      <c r="AA255" s="63">
        <f>IF($T255="","",IF(AND(ISNUMBER($F255),$F255&lt;=IF($Q255=MesCiclo,InicioCiclo,$Q255+MOD(2-WEEKDAY($Q255),7))+6),1,IF(N($U255)&gt;0,AVERAGEIFS($W$5:$W$1000,$S$5:$S$1000,ROW(),$T$5:$T$1000,"Sub"),$W255)))</f>
        <v/>
      </c>
      <c r="AB255" s="63">
        <f>IF($T255="","",IF(AND(ISNUMBER($F255),$F255&lt;=IF($Q255=MesCiclo,InicioCiclo,$Q255+MOD(2-WEEKDAY($Q255),7))+13),1,IF(N($U255)&gt;0,AVERAGEIFS($X$5:$X$1000,$S$5:$S$1000,ROW(),$T$5:$T$1000,"Sub"),$X255)))</f>
        <v/>
      </c>
      <c r="AC255" s="63">
        <f>IF($T255="","",IF(AND(ISNUMBER($F255),$F255&lt;=IF($Q255=MesCiclo,InicioCiclo,$Q255+MOD(2-WEEKDAY($Q255),7))+20),1,IF(N($U255)&gt;0,AVERAGEIFS($Y$5:$Y$1000,$S$5:$S$1000,ROW(),$T$5:$T$1000,"Sub"),$Y255)))</f>
        <v/>
      </c>
      <c r="AD255" s="63">
        <f>IF($T255="","",IF(AND(ISNUMBER($F255),$F255&lt;=IF($Q255=MesCiclo,InicioCiclo,$Q255+MOD(2-WEEKDAY($Q255),7))+27),1,IF(N($U255)&gt;0,AVERAGEIFS($Z$5:$Z$1000,$S$5:$S$1000,ROW(),$T$5:$T$1000,"Sub"),$Z255)))</f>
        <v/>
      </c>
      <c r="AE255" s="63">
        <f>IF($T255&lt;&gt;"Macro","",IF(COUNTIFS($Q$5:$Q$1000,$Q255,$T$5:$T$1000,"Macro",$G$5:$G$1000,"&gt;0")=0,1/COUNTIFS($Q$5:$Q$1000,$Q255,$T$5:$T$1000,"Macro"),IF(AND(ISNUMBER($G255),N($G255)&gt;0),$G255,SUMIFS($G$5:$G$1000,$Q$5:$Q$1000,$Q255,$T$5:$T$1000,"Macro")/COUNTIFS($Q$5:$Q$1000,$Q255,$T$5:$T$1000,"Macro",$G$5:$G$1000,"&gt;0"))/(COUNTIFS($Q$5:$Q$1000,$Q255,$T$5:$T$1000,"Macro")*SUMIFS($G$5:$G$1000,$Q$5:$Q$1000,$Q255,$T$5:$T$1000,"Macro")/COUNTIFS($Q$5:$Q$1000,$Q255,$T$5:$T$1000,"Macro",$G$5:$G$1000,"&gt;0"))))</f>
        <v/>
      </c>
    </row>
    <row r="256">
      <c r="A256" s="55">
        <f>IF(NOT((COUNTA($B256:$K256)+COUNTA($O256))&gt;0),"",IF($T256="Macro",COUNTIFS($T$5:$T256,"Macro",$Q$5:$Q256,$Q256),IF(N($S256)=0,"?",COUNTIFS(INDEX($T$5:$T$1000,1):INDEX($T$5:$T$1000,$S256-4),"Macro",INDEX($Q$5:$Q$1000,1):INDEX($Q$5:$Q$1000,$S256-4),INDEX($Q$5:$Q$1000,$S256-4))&amp;"."&amp;COUNTIFS($S$5:$S256,$S256,$T$5:$T256,"Sub"))))</f>
        <v/>
      </c>
      <c r="B256" s="56" t="n"/>
      <c r="C256" s="57" t="n"/>
      <c r="D256" s="58" t="n"/>
      <c r="E256" s="58" t="n"/>
      <c r="F256" s="58" t="n"/>
      <c r="G256" s="59" t="n"/>
      <c r="H256" s="59" t="n"/>
      <c r="I256" s="59" t="n"/>
      <c r="J256" s="59" t="n"/>
      <c r="K256" s="59" t="n"/>
      <c r="L256" s="60">
        <f>IF(NOT((COUNTA($B256:$K256)+COUNTA($O256))&gt;0),"",IF(ISNUMBER($F256),1,IF(N($U256)&gt;0,AVERAGEIFS($V$5:$V$1000,$S$5:$S$1000,ROW(),$T$5:$T$1000,"Sub"),$V256)))</f>
        <v/>
      </c>
      <c r="M256" s="55">
        <f>IF($L256="","",IF($L256&gt;=1,"Completado",IF($L256&gt;0,"En curso","Pendiente")))</f>
        <v/>
      </c>
      <c r="N256" s="55">
        <f>IF(NOT((COUNTA($B256:$K256)+COUNTA($O256))&gt;0),"",IF(ISNUMBER($F256),IF(AND(ISNUMBER($E256),$F256&gt;$E256),"Cumplida con "&amp;($F256-$E256)&amp;IF($F256-$E256=1," día"," días")&amp;" de retraso","Cumplida"),IF(N($L256)&gt;=1,"Cumplida",IF(NOT(ISNUMBER($E256)),"Sin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plazo")))))))</f>
        <v/>
      </c>
      <c r="O256" s="57" t="n"/>
      <c r="P256" s="61">
        <f>IF(NOT((COUNTA($B256:$K256)+COUNTA($O256))&gt;0),"",IF((IF($C256="","Falta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",""))="","✔ OK","⚠ "&amp;LEFT(IF($C256="","Falta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",""),LEN(IF($C256="","Falta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",""))-3)))</f>
        <v/>
      </c>
      <c r="Q256" s="62">
        <f>IF(NOT((COUNTA($B256:$K256)+COUNTA($O256))&gt;0),"",IF(AND($T256="Sub",N($S256)&gt;0),IF(ISNUMBER(INDEX($D$5:$D$1000,$S256-4)),DATE(YEAR(INDEX($D$5:$D$1000,$S256-4)),MONTH(INDEX($D$5:$D$1000,$S256-4)),1),IF(ISNUMBER(INDEX($E$5:$E$1000,$S256-4)),DATE(YEAR(INDEX($E$5:$E$1000,$S256-4)),MONTH(INDEX($E$5:$E$1000,$S256-4)),1),MesCiclo)),IF(ISNUMBER($D256),DATE(YEAR($D256),MONTH($D256),1),IF(ISNUMBER($E256),DATE(YEAR($E256),MONTH($E256),1),MesCiclo))))</f>
        <v/>
      </c>
      <c r="R256" s="63">
        <f>IF(OR($Q256="",$Q256&lt;&gt;MesCiclo),"",COUNTIF($Q$5:$Q256,MesCiclo))</f>
        <v/>
      </c>
      <c r="S256" s="63">
        <f>IF($T256="","",IF($T256="Macro",ROW(),IFERROR(LOOKUP(2,1/($T$5:$T256="Macro"),ROW($T$5:$T256)),0)))</f>
        <v/>
      </c>
      <c r="T256" s="63">
        <f>IF(NOT((COUNTA($B256:$K256)+COUNTA($O256))&gt;0),"",IF($B256="Subactividad","Sub","Macro"))</f>
        <v/>
      </c>
      <c r="U256" s="63">
        <f>IF($T256="Macro",COUNTIFS($S$5:$S$1000,ROW(),$T$5:$T$1000,"Sub"),"")</f>
        <v/>
      </c>
      <c r="V256" s="63">
        <f>IF($T256="","",IF(ISNUMBER($F256),1,IFERROR(LOOKUP(2,1/($H256:$K256&lt;&gt;""),$H256:$K256),0)))</f>
        <v/>
      </c>
      <c r="W256" s="63">
        <f>IF($T256="","",IF(AND(ISNUMBER($F256),$F256&lt;=IF($Q256=MesCiclo,InicioCiclo,$Q256+MOD(2-WEEKDAY($Q256),7))+6),1,IF(ISNUMBER($H256),$H256,0)))</f>
        <v/>
      </c>
      <c r="X256" s="63">
        <f>IF($T256="","",IF(AND(ISNUMBER($F256),$F256&lt;=IF($Q256=MesCiclo,InicioCiclo,$Q256+MOD(2-WEEKDAY($Q256),7))+13),1,IF(ISNUMBER($I256),$I256,$W256)))</f>
        <v/>
      </c>
      <c r="Y256" s="63">
        <f>IF($T256="","",IF(AND(ISNUMBER($F256),$F256&lt;=IF($Q256=MesCiclo,InicioCiclo,$Q256+MOD(2-WEEKDAY($Q256),7))+20),1,IF(ISNUMBER($J256),$J256,$X256)))</f>
        <v/>
      </c>
      <c r="Z256" s="63">
        <f>IF($T256="","",IF(AND(ISNUMBER($F256),$F256&lt;=IF($Q256=MesCiclo,InicioCiclo,$Q256+MOD(2-WEEKDAY($Q256),7))+27),1,IF(ISNUMBER($K256),$K256,$Y256)))</f>
        <v/>
      </c>
      <c r="AA256" s="63">
        <f>IF($T256="","",IF(AND(ISNUMBER($F256),$F256&lt;=IF($Q256=MesCiclo,InicioCiclo,$Q256+MOD(2-WEEKDAY($Q256),7))+6),1,IF(N($U256)&gt;0,AVERAGEIFS($W$5:$W$1000,$S$5:$S$1000,ROW(),$T$5:$T$1000,"Sub"),$W256)))</f>
        <v/>
      </c>
      <c r="AB256" s="63">
        <f>IF($T256="","",IF(AND(ISNUMBER($F256),$F256&lt;=IF($Q256=MesCiclo,InicioCiclo,$Q256+MOD(2-WEEKDAY($Q256),7))+13),1,IF(N($U256)&gt;0,AVERAGEIFS($X$5:$X$1000,$S$5:$S$1000,ROW(),$T$5:$T$1000,"Sub"),$X256)))</f>
        <v/>
      </c>
      <c r="AC256" s="63">
        <f>IF($T256="","",IF(AND(ISNUMBER($F256),$F256&lt;=IF($Q256=MesCiclo,InicioCiclo,$Q256+MOD(2-WEEKDAY($Q256),7))+20),1,IF(N($U256)&gt;0,AVERAGEIFS($Y$5:$Y$1000,$S$5:$S$1000,ROW(),$T$5:$T$1000,"Sub"),$Y256)))</f>
        <v/>
      </c>
      <c r="AD256" s="63">
        <f>IF($T256="","",IF(AND(ISNUMBER($F256),$F256&lt;=IF($Q256=MesCiclo,InicioCiclo,$Q256+MOD(2-WEEKDAY($Q256),7))+27),1,IF(N($U256)&gt;0,AVERAGEIFS($Z$5:$Z$1000,$S$5:$S$1000,ROW(),$T$5:$T$1000,"Sub"),$Z256)))</f>
        <v/>
      </c>
      <c r="AE256" s="63">
        <f>IF($T256&lt;&gt;"Macro","",IF(COUNTIFS($Q$5:$Q$1000,$Q256,$T$5:$T$1000,"Macro",$G$5:$G$1000,"&gt;0")=0,1/COUNTIFS($Q$5:$Q$1000,$Q256,$T$5:$T$1000,"Macro"),IF(AND(ISNUMBER($G256),N($G256)&gt;0),$G256,SUMIFS($G$5:$G$1000,$Q$5:$Q$1000,$Q256,$T$5:$T$1000,"Macro")/COUNTIFS($Q$5:$Q$1000,$Q256,$T$5:$T$1000,"Macro",$G$5:$G$1000,"&gt;0"))/(COUNTIFS($Q$5:$Q$1000,$Q256,$T$5:$T$1000,"Macro")*SUMIFS($G$5:$G$1000,$Q$5:$Q$1000,$Q256,$T$5:$T$1000,"Macro")/COUNTIFS($Q$5:$Q$1000,$Q256,$T$5:$T$1000,"Macro",$G$5:$G$1000,"&gt;0"))))</f>
        <v/>
      </c>
    </row>
    <row r="257">
      <c r="A257" s="55">
        <f>IF(NOT((COUNTA($B257:$K257)+COUNTA($O257))&gt;0),"",IF($T257="Macro",COUNTIFS($T$5:$T257,"Macro",$Q$5:$Q257,$Q257),IF(N($S257)=0,"?",COUNTIFS(INDEX($T$5:$T$1000,1):INDEX($T$5:$T$1000,$S257-4),"Macro",INDEX($Q$5:$Q$1000,1):INDEX($Q$5:$Q$1000,$S257-4),INDEX($Q$5:$Q$1000,$S257-4))&amp;"."&amp;COUNTIFS($S$5:$S257,$S257,$T$5:$T257,"Sub"))))</f>
        <v/>
      </c>
      <c r="B257" s="56" t="n"/>
      <c r="C257" s="57" t="n"/>
      <c r="D257" s="58" t="n"/>
      <c r="E257" s="58" t="n"/>
      <c r="F257" s="58" t="n"/>
      <c r="G257" s="59" t="n"/>
      <c r="H257" s="59" t="n"/>
      <c r="I257" s="59" t="n"/>
      <c r="J257" s="59" t="n"/>
      <c r="K257" s="59" t="n"/>
      <c r="L257" s="60">
        <f>IF(NOT((COUNTA($B257:$K257)+COUNTA($O257))&gt;0),"",IF(ISNUMBER($F257),1,IF(N($U257)&gt;0,AVERAGEIFS($V$5:$V$1000,$S$5:$S$1000,ROW(),$T$5:$T$1000,"Sub"),$V257)))</f>
        <v/>
      </c>
      <c r="M257" s="55">
        <f>IF($L257="","",IF($L257&gt;=1,"Completado",IF($L257&gt;0,"En curso","Pendiente")))</f>
        <v/>
      </c>
      <c r="N257" s="55">
        <f>IF(NOT((COUNTA($B257:$K257)+COUNTA($O257))&gt;0),"",IF(ISNUMBER($F257),IF(AND(ISNUMBER($E257),$F257&gt;$E257),"Cumplida con "&amp;($F257-$E257)&amp;IF($F257-$E257=1," día"," días")&amp;" de retraso","Cumplida"),IF(N($L257)&gt;=1,"Cumplida",IF(NOT(ISNUMBER($E257)),"Sin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plazo")))))))</f>
        <v/>
      </c>
      <c r="O257" s="57" t="n"/>
      <c r="P257" s="61">
        <f>IF(NOT((COUNTA($B257:$K257)+COUNTA($O257))&gt;0),"",IF((IF($C257="","Falta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",""))="","✔ OK","⚠ "&amp;LEFT(IF($C257="","Falta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",""),LEN(IF($C257="","Falta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",""))-3)))</f>
        <v/>
      </c>
      <c r="Q257" s="62">
        <f>IF(NOT((COUNTA($B257:$K257)+COUNTA($O257))&gt;0),"",IF(AND($T257="Sub",N($S257)&gt;0),IF(ISNUMBER(INDEX($D$5:$D$1000,$S257-4)),DATE(YEAR(INDEX($D$5:$D$1000,$S257-4)),MONTH(INDEX($D$5:$D$1000,$S257-4)),1),IF(ISNUMBER(INDEX($E$5:$E$1000,$S257-4)),DATE(YEAR(INDEX($E$5:$E$1000,$S257-4)),MONTH(INDEX($E$5:$E$1000,$S257-4)),1),MesCiclo)),IF(ISNUMBER($D257),DATE(YEAR($D257),MONTH($D257),1),IF(ISNUMBER($E257),DATE(YEAR($E257),MONTH($E257),1),MesCiclo))))</f>
        <v/>
      </c>
      <c r="R257" s="63">
        <f>IF(OR($Q257="",$Q257&lt;&gt;MesCiclo),"",COUNTIF($Q$5:$Q257,MesCiclo))</f>
        <v/>
      </c>
      <c r="S257" s="63">
        <f>IF($T257="","",IF($T257="Macro",ROW(),IFERROR(LOOKUP(2,1/($T$5:$T257="Macro"),ROW($T$5:$T257)),0)))</f>
        <v/>
      </c>
      <c r="T257" s="63">
        <f>IF(NOT((COUNTA($B257:$K257)+COUNTA($O257))&gt;0),"",IF($B257="Subactividad","Sub","Macro"))</f>
        <v/>
      </c>
      <c r="U257" s="63">
        <f>IF($T257="Macro",COUNTIFS($S$5:$S$1000,ROW(),$T$5:$T$1000,"Sub"),"")</f>
        <v/>
      </c>
      <c r="V257" s="63">
        <f>IF($T257="","",IF(ISNUMBER($F257),1,IFERROR(LOOKUP(2,1/($H257:$K257&lt;&gt;""),$H257:$K257),0)))</f>
        <v/>
      </c>
      <c r="W257" s="63">
        <f>IF($T257="","",IF(AND(ISNUMBER($F257),$F257&lt;=IF($Q257=MesCiclo,InicioCiclo,$Q257+MOD(2-WEEKDAY($Q257),7))+6),1,IF(ISNUMBER($H257),$H257,0)))</f>
        <v/>
      </c>
      <c r="X257" s="63">
        <f>IF($T257="","",IF(AND(ISNUMBER($F257),$F257&lt;=IF($Q257=MesCiclo,InicioCiclo,$Q257+MOD(2-WEEKDAY($Q257),7))+13),1,IF(ISNUMBER($I257),$I257,$W257)))</f>
        <v/>
      </c>
      <c r="Y257" s="63">
        <f>IF($T257="","",IF(AND(ISNUMBER($F257),$F257&lt;=IF($Q257=MesCiclo,InicioCiclo,$Q257+MOD(2-WEEKDAY($Q257),7))+20),1,IF(ISNUMBER($J257),$J257,$X257)))</f>
        <v/>
      </c>
      <c r="Z257" s="63">
        <f>IF($T257="","",IF(AND(ISNUMBER($F257),$F257&lt;=IF($Q257=MesCiclo,InicioCiclo,$Q257+MOD(2-WEEKDAY($Q257),7))+27),1,IF(ISNUMBER($K257),$K257,$Y257)))</f>
        <v/>
      </c>
      <c r="AA257" s="63">
        <f>IF($T257="","",IF(AND(ISNUMBER($F257),$F257&lt;=IF($Q257=MesCiclo,InicioCiclo,$Q257+MOD(2-WEEKDAY($Q257),7))+6),1,IF(N($U257)&gt;0,AVERAGEIFS($W$5:$W$1000,$S$5:$S$1000,ROW(),$T$5:$T$1000,"Sub"),$W257)))</f>
        <v/>
      </c>
      <c r="AB257" s="63">
        <f>IF($T257="","",IF(AND(ISNUMBER($F257),$F257&lt;=IF($Q257=MesCiclo,InicioCiclo,$Q257+MOD(2-WEEKDAY($Q257),7))+13),1,IF(N($U257)&gt;0,AVERAGEIFS($X$5:$X$1000,$S$5:$S$1000,ROW(),$T$5:$T$1000,"Sub"),$X257)))</f>
        <v/>
      </c>
      <c r="AC257" s="63">
        <f>IF($T257="","",IF(AND(ISNUMBER($F257),$F257&lt;=IF($Q257=MesCiclo,InicioCiclo,$Q257+MOD(2-WEEKDAY($Q257),7))+20),1,IF(N($U257)&gt;0,AVERAGEIFS($Y$5:$Y$1000,$S$5:$S$1000,ROW(),$T$5:$T$1000,"Sub"),$Y257)))</f>
        <v/>
      </c>
      <c r="AD257" s="63">
        <f>IF($T257="","",IF(AND(ISNUMBER($F257),$F257&lt;=IF($Q257=MesCiclo,InicioCiclo,$Q257+MOD(2-WEEKDAY($Q257),7))+27),1,IF(N($U257)&gt;0,AVERAGEIFS($Z$5:$Z$1000,$S$5:$S$1000,ROW(),$T$5:$T$1000,"Sub"),$Z257)))</f>
        <v/>
      </c>
      <c r="AE257" s="63">
        <f>IF($T257&lt;&gt;"Macro","",IF(COUNTIFS($Q$5:$Q$1000,$Q257,$T$5:$T$1000,"Macro",$G$5:$G$1000,"&gt;0")=0,1/COUNTIFS($Q$5:$Q$1000,$Q257,$T$5:$T$1000,"Macro"),IF(AND(ISNUMBER($G257),N($G257)&gt;0),$G257,SUMIFS($G$5:$G$1000,$Q$5:$Q$1000,$Q257,$T$5:$T$1000,"Macro")/COUNTIFS($Q$5:$Q$1000,$Q257,$T$5:$T$1000,"Macro",$G$5:$G$1000,"&gt;0"))/(COUNTIFS($Q$5:$Q$1000,$Q257,$T$5:$T$1000,"Macro")*SUMIFS($G$5:$G$1000,$Q$5:$Q$1000,$Q257,$T$5:$T$1000,"Macro")/COUNTIFS($Q$5:$Q$1000,$Q257,$T$5:$T$1000,"Macro",$G$5:$G$1000,"&gt;0"))))</f>
        <v/>
      </c>
    </row>
    <row r="258">
      <c r="A258" s="55">
        <f>IF(NOT((COUNTA($B258:$K258)+COUNTA($O258))&gt;0),"",IF($T258="Macro",COUNTIFS($T$5:$T258,"Macro",$Q$5:$Q258,$Q258),IF(N($S258)=0,"?",COUNTIFS(INDEX($T$5:$T$1000,1):INDEX($T$5:$T$1000,$S258-4),"Macro",INDEX($Q$5:$Q$1000,1):INDEX($Q$5:$Q$1000,$S258-4),INDEX($Q$5:$Q$1000,$S258-4))&amp;"."&amp;COUNTIFS($S$5:$S258,$S258,$T$5:$T258,"Sub"))))</f>
        <v/>
      </c>
      <c r="B258" s="56" t="n"/>
      <c r="C258" s="57" t="n"/>
      <c r="D258" s="58" t="n"/>
      <c r="E258" s="58" t="n"/>
      <c r="F258" s="58" t="n"/>
      <c r="G258" s="59" t="n"/>
      <c r="H258" s="59" t="n"/>
      <c r="I258" s="59" t="n"/>
      <c r="J258" s="59" t="n"/>
      <c r="K258" s="59" t="n"/>
      <c r="L258" s="60">
        <f>IF(NOT((COUNTA($B258:$K258)+COUNTA($O258))&gt;0),"",IF(ISNUMBER($F258),1,IF(N($U258)&gt;0,AVERAGEIFS($V$5:$V$1000,$S$5:$S$1000,ROW(),$T$5:$T$1000,"Sub"),$V258)))</f>
        <v/>
      </c>
      <c r="M258" s="55">
        <f>IF($L258="","",IF($L258&gt;=1,"Completado",IF($L258&gt;0,"En curso","Pendiente")))</f>
        <v/>
      </c>
      <c r="N258" s="55">
        <f>IF(NOT((COUNTA($B258:$K258)+COUNTA($O258))&gt;0),"",IF(ISNUMBER($F258),IF(AND(ISNUMBER($E258),$F258&gt;$E258),"Cumplida con "&amp;($F258-$E258)&amp;IF($F258-$E258=1," día"," días")&amp;" de retraso","Cumplida"),IF(N($L258)&gt;=1,"Cumplida",IF(NOT(ISNUMBER($E258)),"Sin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plazo")))))))</f>
        <v/>
      </c>
      <c r="O258" s="57" t="n"/>
      <c r="P258" s="61">
        <f>IF(NOT((COUNTA($B258:$K258)+COUNTA($O258))&gt;0),"",IF((IF($C258="","Falta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",""))="","✔ OK","⚠ "&amp;LEFT(IF($C258="","Falta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",""),LEN(IF($C258="","Falta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",""))-3)))</f>
        <v/>
      </c>
      <c r="Q258" s="62">
        <f>IF(NOT((COUNTA($B258:$K258)+COUNTA($O258))&gt;0),"",IF(AND($T258="Sub",N($S258)&gt;0),IF(ISNUMBER(INDEX($D$5:$D$1000,$S258-4)),DATE(YEAR(INDEX($D$5:$D$1000,$S258-4)),MONTH(INDEX($D$5:$D$1000,$S258-4)),1),IF(ISNUMBER(INDEX($E$5:$E$1000,$S258-4)),DATE(YEAR(INDEX($E$5:$E$1000,$S258-4)),MONTH(INDEX($E$5:$E$1000,$S258-4)),1),MesCiclo)),IF(ISNUMBER($D258),DATE(YEAR($D258),MONTH($D258),1),IF(ISNUMBER($E258),DATE(YEAR($E258),MONTH($E258),1),MesCiclo))))</f>
        <v/>
      </c>
      <c r="R258" s="63">
        <f>IF(OR($Q258="",$Q258&lt;&gt;MesCiclo),"",COUNTIF($Q$5:$Q258,MesCiclo))</f>
        <v/>
      </c>
      <c r="S258" s="63">
        <f>IF($T258="","",IF($T258="Macro",ROW(),IFERROR(LOOKUP(2,1/($T$5:$T258="Macro"),ROW($T$5:$T258)),0)))</f>
        <v/>
      </c>
      <c r="T258" s="63">
        <f>IF(NOT((COUNTA($B258:$K258)+COUNTA($O258))&gt;0),"",IF($B258="Subactividad","Sub","Macro"))</f>
        <v/>
      </c>
      <c r="U258" s="63">
        <f>IF($T258="Macro",COUNTIFS($S$5:$S$1000,ROW(),$T$5:$T$1000,"Sub"),"")</f>
        <v/>
      </c>
      <c r="V258" s="63">
        <f>IF($T258="","",IF(ISNUMBER($F258),1,IFERROR(LOOKUP(2,1/($H258:$K258&lt;&gt;""),$H258:$K258),0)))</f>
        <v/>
      </c>
      <c r="W258" s="63">
        <f>IF($T258="","",IF(AND(ISNUMBER($F258),$F258&lt;=IF($Q258=MesCiclo,InicioCiclo,$Q258+MOD(2-WEEKDAY($Q258),7))+6),1,IF(ISNUMBER($H258),$H258,0)))</f>
        <v/>
      </c>
      <c r="X258" s="63">
        <f>IF($T258="","",IF(AND(ISNUMBER($F258),$F258&lt;=IF($Q258=MesCiclo,InicioCiclo,$Q258+MOD(2-WEEKDAY($Q258),7))+13),1,IF(ISNUMBER($I258),$I258,$W258)))</f>
        <v/>
      </c>
      <c r="Y258" s="63">
        <f>IF($T258="","",IF(AND(ISNUMBER($F258),$F258&lt;=IF($Q258=MesCiclo,InicioCiclo,$Q258+MOD(2-WEEKDAY($Q258),7))+20),1,IF(ISNUMBER($J258),$J258,$X258)))</f>
        <v/>
      </c>
      <c r="Z258" s="63">
        <f>IF($T258="","",IF(AND(ISNUMBER($F258),$F258&lt;=IF($Q258=MesCiclo,InicioCiclo,$Q258+MOD(2-WEEKDAY($Q258),7))+27),1,IF(ISNUMBER($K258),$K258,$Y258)))</f>
        <v/>
      </c>
      <c r="AA258" s="63">
        <f>IF($T258="","",IF(AND(ISNUMBER($F258),$F258&lt;=IF($Q258=MesCiclo,InicioCiclo,$Q258+MOD(2-WEEKDAY($Q258),7))+6),1,IF(N($U258)&gt;0,AVERAGEIFS($W$5:$W$1000,$S$5:$S$1000,ROW(),$T$5:$T$1000,"Sub"),$W258)))</f>
        <v/>
      </c>
      <c r="AB258" s="63">
        <f>IF($T258="","",IF(AND(ISNUMBER($F258),$F258&lt;=IF($Q258=MesCiclo,InicioCiclo,$Q258+MOD(2-WEEKDAY($Q258),7))+13),1,IF(N($U258)&gt;0,AVERAGEIFS($X$5:$X$1000,$S$5:$S$1000,ROW(),$T$5:$T$1000,"Sub"),$X258)))</f>
        <v/>
      </c>
      <c r="AC258" s="63">
        <f>IF($T258="","",IF(AND(ISNUMBER($F258),$F258&lt;=IF($Q258=MesCiclo,InicioCiclo,$Q258+MOD(2-WEEKDAY($Q258),7))+20),1,IF(N($U258)&gt;0,AVERAGEIFS($Y$5:$Y$1000,$S$5:$S$1000,ROW(),$T$5:$T$1000,"Sub"),$Y258)))</f>
        <v/>
      </c>
      <c r="AD258" s="63">
        <f>IF($T258="","",IF(AND(ISNUMBER($F258),$F258&lt;=IF($Q258=MesCiclo,InicioCiclo,$Q258+MOD(2-WEEKDAY($Q258),7))+27),1,IF(N($U258)&gt;0,AVERAGEIFS($Z$5:$Z$1000,$S$5:$S$1000,ROW(),$T$5:$T$1000,"Sub"),$Z258)))</f>
        <v/>
      </c>
      <c r="AE258" s="63">
        <f>IF($T258&lt;&gt;"Macro","",IF(COUNTIFS($Q$5:$Q$1000,$Q258,$T$5:$T$1000,"Macro",$G$5:$G$1000,"&gt;0")=0,1/COUNTIFS($Q$5:$Q$1000,$Q258,$T$5:$T$1000,"Macro"),IF(AND(ISNUMBER($G258),N($G258)&gt;0),$G258,SUMIFS($G$5:$G$1000,$Q$5:$Q$1000,$Q258,$T$5:$T$1000,"Macro")/COUNTIFS($Q$5:$Q$1000,$Q258,$T$5:$T$1000,"Macro",$G$5:$G$1000,"&gt;0"))/(COUNTIFS($Q$5:$Q$1000,$Q258,$T$5:$T$1000,"Macro")*SUMIFS($G$5:$G$1000,$Q$5:$Q$1000,$Q258,$T$5:$T$1000,"Macro")/COUNTIFS($Q$5:$Q$1000,$Q258,$T$5:$T$1000,"Macro",$G$5:$G$1000,"&gt;0"))))</f>
        <v/>
      </c>
    </row>
    <row r="259">
      <c r="A259" s="55">
        <f>IF(NOT((COUNTA($B259:$K259)+COUNTA($O259))&gt;0),"",IF($T259="Macro",COUNTIFS($T$5:$T259,"Macro",$Q$5:$Q259,$Q259),IF(N($S259)=0,"?",COUNTIFS(INDEX($T$5:$T$1000,1):INDEX($T$5:$T$1000,$S259-4),"Macro",INDEX($Q$5:$Q$1000,1):INDEX($Q$5:$Q$1000,$S259-4),INDEX($Q$5:$Q$1000,$S259-4))&amp;"."&amp;COUNTIFS($S$5:$S259,$S259,$T$5:$T259,"Sub"))))</f>
        <v/>
      </c>
      <c r="B259" s="56" t="n"/>
      <c r="C259" s="57" t="n"/>
      <c r="D259" s="58" t="n"/>
      <c r="E259" s="58" t="n"/>
      <c r="F259" s="58" t="n"/>
      <c r="G259" s="59" t="n"/>
      <c r="H259" s="59" t="n"/>
      <c r="I259" s="59" t="n"/>
      <c r="J259" s="59" t="n"/>
      <c r="K259" s="59" t="n"/>
      <c r="L259" s="60">
        <f>IF(NOT((COUNTA($B259:$K259)+COUNTA($O259))&gt;0),"",IF(ISNUMBER($F259),1,IF(N($U259)&gt;0,AVERAGEIFS($V$5:$V$1000,$S$5:$S$1000,ROW(),$T$5:$T$1000,"Sub"),$V259)))</f>
        <v/>
      </c>
      <c r="M259" s="55">
        <f>IF($L259="","",IF($L259&gt;=1,"Completado",IF($L259&gt;0,"En curso","Pendiente")))</f>
        <v/>
      </c>
      <c r="N259" s="55">
        <f>IF(NOT((COUNTA($B259:$K259)+COUNTA($O259))&gt;0),"",IF(ISNUMBER($F259),IF(AND(ISNUMBER($E259),$F259&gt;$E259),"Cumplida con "&amp;($F259-$E259)&amp;IF($F259-$E259=1," día"," días")&amp;" de retraso","Cumplida"),IF(N($L259)&gt;=1,"Cumplida",IF(NOT(ISNUMBER($E259)),"Sin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plazo")))))))</f>
        <v/>
      </c>
      <c r="O259" s="57" t="n"/>
      <c r="P259" s="61">
        <f>IF(NOT((COUNTA($B259:$K259)+COUNTA($O259))&gt;0),"",IF((IF($C259="","Falta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",""))="","✔ OK","⚠ "&amp;LEFT(IF($C259="","Falta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",""),LEN(IF($C259="","Falta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",""))-3)))</f>
        <v/>
      </c>
      <c r="Q259" s="62">
        <f>IF(NOT((COUNTA($B259:$K259)+COUNTA($O259))&gt;0),"",IF(AND($T259="Sub",N($S259)&gt;0),IF(ISNUMBER(INDEX($D$5:$D$1000,$S259-4)),DATE(YEAR(INDEX($D$5:$D$1000,$S259-4)),MONTH(INDEX($D$5:$D$1000,$S259-4)),1),IF(ISNUMBER(INDEX($E$5:$E$1000,$S259-4)),DATE(YEAR(INDEX($E$5:$E$1000,$S259-4)),MONTH(INDEX($E$5:$E$1000,$S259-4)),1),MesCiclo)),IF(ISNUMBER($D259),DATE(YEAR($D259),MONTH($D259),1),IF(ISNUMBER($E259),DATE(YEAR($E259),MONTH($E259),1),MesCiclo))))</f>
        <v/>
      </c>
      <c r="R259" s="63">
        <f>IF(OR($Q259="",$Q259&lt;&gt;MesCiclo),"",COUNTIF($Q$5:$Q259,MesCiclo))</f>
        <v/>
      </c>
      <c r="S259" s="63">
        <f>IF($T259="","",IF($T259="Macro",ROW(),IFERROR(LOOKUP(2,1/($T$5:$T259="Macro"),ROW($T$5:$T259)),0)))</f>
        <v/>
      </c>
      <c r="T259" s="63">
        <f>IF(NOT((COUNTA($B259:$K259)+COUNTA($O259))&gt;0),"",IF($B259="Subactividad","Sub","Macro"))</f>
        <v/>
      </c>
      <c r="U259" s="63">
        <f>IF($T259="Macro",COUNTIFS($S$5:$S$1000,ROW(),$T$5:$T$1000,"Sub"),"")</f>
        <v/>
      </c>
      <c r="V259" s="63">
        <f>IF($T259="","",IF(ISNUMBER($F259),1,IFERROR(LOOKUP(2,1/($H259:$K259&lt;&gt;""),$H259:$K259),0)))</f>
        <v/>
      </c>
      <c r="W259" s="63">
        <f>IF($T259="","",IF(AND(ISNUMBER($F259),$F259&lt;=IF($Q259=MesCiclo,InicioCiclo,$Q259+MOD(2-WEEKDAY($Q259),7))+6),1,IF(ISNUMBER($H259),$H259,0)))</f>
        <v/>
      </c>
      <c r="X259" s="63">
        <f>IF($T259="","",IF(AND(ISNUMBER($F259),$F259&lt;=IF($Q259=MesCiclo,InicioCiclo,$Q259+MOD(2-WEEKDAY($Q259),7))+13),1,IF(ISNUMBER($I259),$I259,$W259)))</f>
        <v/>
      </c>
      <c r="Y259" s="63">
        <f>IF($T259="","",IF(AND(ISNUMBER($F259),$F259&lt;=IF($Q259=MesCiclo,InicioCiclo,$Q259+MOD(2-WEEKDAY($Q259),7))+20),1,IF(ISNUMBER($J259),$J259,$X259)))</f>
        <v/>
      </c>
      <c r="Z259" s="63">
        <f>IF($T259="","",IF(AND(ISNUMBER($F259),$F259&lt;=IF($Q259=MesCiclo,InicioCiclo,$Q259+MOD(2-WEEKDAY($Q259),7))+27),1,IF(ISNUMBER($K259),$K259,$Y259)))</f>
        <v/>
      </c>
      <c r="AA259" s="63">
        <f>IF($T259="","",IF(AND(ISNUMBER($F259),$F259&lt;=IF($Q259=MesCiclo,InicioCiclo,$Q259+MOD(2-WEEKDAY($Q259),7))+6),1,IF(N($U259)&gt;0,AVERAGEIFS($W$5:$W$1000,$S$5:$S$1000,ROW(),$T$5:$T$1000,"Sub"),$W259)))</f>
        <v/>
      </c>
      <c r="AB259" s="63">
        <f>IF($T259="","",IF(AND(ISNUMBER($F259),$F259&lt;=IF($Q259=MesCiclo,InicioCiclo,$Q259+MOD(2-WEEKDAY($Q259),7))+13),1,IF(N($U259)&gt;0,AVERAGEIFS($X$5:$X$1000,$S$5:$S$1000,ROW(),$T$5:$T$1000,"Sub"),$X259)))</f>
        <v/>
      </c>
      <c r="AC259" s="63">
        <f>IF($T259="","",IF(AND(ISNUMBER($F259),$F259&lt;=IF($Q259=MesCiclo,InicioCiclo,$Q259+MOD(2-WEEKDAY($Q259),7))+20),1,IF(N($U259)&gt;0,AVERAGEIFS($Y$5:$Y$1000,$S$5:$S$1000,ROW(),$T$5:$T$1000,"Sub"),$Y259)))</f>
        <v/>
      </c>
      <c r="AD259" s="63">
        <f>IF($T259="","",IF(AND(ISNUMBER($F259),$F259&lt;=IF($Q259=MesCiclo,InicioCiclo,$Q259+MOD(2-WEEKDAY($Q259),7))+27),1,IF(N($U259)&gt;0,AVERAGEIFS($Z$5:$Z$1000,$S$5:$S$1000,ROW(),$T$5:$T$1000,"Sub"),$Z259)))</f>
        <v/>
      </c>
      <c r="AE259" s="63">
        <f>IF($T259&lt;&gt;"Macro","",IF(COUNTIFS($Q$5:$Q$1000,$Q259,$T$5:$T$1000,"Macro",$G$5:$G$1000,"&gt;0")=0,1/COUNTIFS($Q$5:$Q$1000,$Q259,$T$5:$T$1000,"Macro"),IF(AND(ISNUMBER($G259),N($G259)&gt;0),$G259,SUMIFS($G$5:$G$1000,$Q$5:$Q$1000,$Q259,$T$5:$T$1000,"Macro")/COUNTIFS($Q$5:$Q$1000,$Q259,$T$5:$T$1000,"Macro",$G$5:$G$1000,"&gt;0"))/(COUNTIFS($Q$5:$Q$1000,$Q259,$T$5:$T$1000,"Macro")*SUMIFS($G$5:$G$1000,$Q$5:$Q$1000,$Q259,$T$5:$T$1000,"Macro")/COUNTIFS($Q$5:$Q$1000,$Q259,$T$5:$T$1000,"Macro",$G$5:$G$1000,"&gt;0"))))</f>
        <v/>
      </c>
    </row>
    <row r="260">
      <c r="A260" s="55">
        <f>IF(NOT((COUNTA($B260:$K260)+COUNTA($O260))&gt;0),"",IF($T260="Macro",COUNTIFS($T$5:$T260,"Macro",$Q$5:$Q260,$Q260),IF(N($S260)=0,"?",COUNTIFS(INDEX($T$5:$T$1000,1):INDEX($T$5:$T$1000,$S260-4),"Macro",INDEX($Q$5:$Q$1000,1):INDEX($Q$5:$Q$1000,$S260-4),INDEX($Q$5:$Q$1000,$S260-4))&amp;"."&amp;COUNTIFS($S$5:$S260,$S260,$T$5:$T260,"Sub"))))</f>
        <v/>
      </c>
      <c r="B260" s="56" t="n"/>
      <c r="C260" s="57" t="n"/>
      <c r="D260" s="58" t="n"/>
      <c r="E260" s="58" t="n"/>
      <c r="F260" s="58" t="n"/>
      <c r="G260" s="59" t="n"/>
      <c r="H260" s="59" t="n"/>
      <c r="I260" s="59" t="n"/>
      <c r="J260" s="59" t="n"/>
      <c r="K260" s="59" t="n"/>
      <c r="L260" s="60">
        <f>IF(NOT((COUNTA($B260:$K260)+COUNTA($O260))&gt;0),"",IF(ISNUMBER($F260),1,IF(N($U260)&gt;0,AVERAGEIFS($V$5:$V$1000,$S$5:$S$1000,ROW(),$T$5:$T$1000,"Sub"),$V260)))</f>
        <v/>
      </c>
      <c r="M260" s="55">
        <f>IF($L260="","",IF($L260&gt;=1,"Completado",IF($L260&gt;0,"En curso","Pendiente")))</f>
        <v/>
      </c>
      <c r="N260" s="55">
        <f>IF(NOT((COUNTA($B260:$K260)+COUNTA($O260))&gt;0),"",IF(ISNUMBER($F260),IF(AND(ISNUMBER($E260),$F260&gt;$E260),"Cumplida con "&amp;($F260-$E260)&amp;IF($F260-$E260=1," día"," días")&amp;" de retraso","Cumplida"),IF(N($L260)&gt;=1,"Cumplida",IF(NOT(ISNUMBER($E260)),"Sin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plazo")))))))</f>
        <v/>
      </c>
      <c r="O260" s="57" t="n"/>
      <c r="P260" s="61">
        <f>IF(NOT((COUNTA($B260:$K260)+COUNTA($O260))&gt;0),"",IF((IF($C260="","Falta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",""))="","✔ OK","⚠ "&amp;LEFT(IF($C260="","Falta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",""),LEN(IF($C260="","Falta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",""))-3)))</f>
        <v/>
      </c>
      <c r="Q260" s="62">
        <f>IF(NOT((COUNTA($B260:$K260)+COUNTA($O260))&gt;0),"",IF(AND($T260="Sub",N($S260)&gt;0),IF(ISNUMBER(INDEX($D$5:$D$1000,$S260-4)),DATE(YEAR(INDEX($D$5:$D$1000,$S260-4)),MONTH(INDEX($D$5:$D$1000,$S260-4)),1),IF(ISNUMBER(INDEX($E$5:$E$1000,$S260-4)),DATE(YEAR(INDEX($E$5:$E$1000,$S260-4)),MONTH(INDEX($E$5:$E$1000,$S260-4)),1),MesCiclo)),IF(ISNUMBER($D260),DATE(YEAR($D260),MONTH($D260),1),IF(ISNUMBER($E260),DATE(YEAR($E260),MONTH($E260),1),MesCiclo))))</f>
        <v/>
      </c>
      <c r="R260" s="63">
        <f>IF(OR($Q260="",$Q260&lt;&gt;MesCiclo),"",COUNTIF($Q$5:$Q260,MesCiclo))</f>
        <v/>
      </c>
      <c r="S260" s="63">
        <f>IF($T260="","",IF($T260="Macro",ROW(),IFERROR(LOOKUP(2,1/($T$5:$T260="Macro"),ROW($T$5:$T260)),0)))</f>
        <v/>
      </c>
      <c r="T260" s="63">
        <f>IF(NOT((COUNTA($B260:$K260)+COUNTA($O260))&gt;0),"",IF($B260="Subactividad","Sub","Macro"))</f>
        <v/>
      </c>
      <c r="U260" s="63">
        <f>IF($T260="Macro",COUNTIFS($S$5:$S$1000,ROW(),$T$5:$T$1000,"Sub"),"")</f>
        <v/>
      </c>
      <c r="V260" s="63">
        <f>IF($T260="","",IF(ISNUMBER($F260),1,IFERROR(LOOKUP(2,1/($H260:$K260&lt;&gt;""),$H260:$K260),0)))</f>
        <v/>
      </c>
      <c r="W260" s="63">
        <f>IF($T260="","",IF(AND(ISNUMBER($F260),$F260&lt;=IF($Q260=MesCiclo,InicioCiclo,$Q260+MOD(2-WEEKDAY($Q260),7))+6),1,IF(ISNUMBER($H260),$H260,0)))</f>
        <v/>
      </c>
      <c r="X260" s="63">
        <f>IF($T260="","",IF(AND(ISNUMBER($F260),$F260&lt;=IF($Q260=MesCiclo,InicioCiclo,$Q260+MOD(2-WEEKDAY($Q260),7))+13),1,IF(ISNUMBER($I260),$I260,$W260)))</f>
        <v/>
      </c>
      <c r="Y260" s="63">
        <f>IF($T260="","",IF(AND(ISNUMBER($F260),$F260&lt;=IF($Q260=MesCiclo,InicioCiclo,$Q260+MOD(2-WEEKDAY($Q260),7))+20),1,IF(ISNUMBER($J260),$J260,$X260)))</f>
        <v/>
      </c>
      <c r="Z260" s="63">
        <f>IF($T260="","",IF(AND(ISNUMBER($F260),$F260&lt;=IF($Q260=MesCiclo,InicioCiclo,$Q260+MOD(2-WEEKDAY($Q260),7))+27),1,IF(ISNUMBER($K260),$K260,$Y260)))</f>
        <v/>
      </c>
      <c r="AA260" s="63">
        <f>IF($T260="","",IF(AND(ISNUMBER($F260),$F260&lt;=IF($Q260=MesCiclo,InicioCiclo,$Q260+MOD(2-WEEKDAY($Q260),7))+6),1,IF(N($U260)&gt;0,AVERAGEIFS($W$5:$W$1000,$S$5:$S$1000,ROW(),$T$5:$T$1000,"Sub"),$W260)))</f>
        <v/>
      </c>
      <c r="AB260" s="63">
        <f>IF($T260="","",IF(AND(ISNUMBER($F260),$F260&lt;=IF($Q260=MesCiclo,InicioCiclo,$Q260+MOD(2-WEEKDAY($Q260),7))+13),1,IF(N($U260)&gt;0,AVERAGEIFS($X$5:$X$1000,$S$5:$S$1000,ROW(),$T$5:$T$1000,"Sub"),$X260)))</f>
        <v/>
      </c>
      <c r="AC260" s="63">
        <f>IF($T260="","",IF(AND(ISNUMBER($F260),$F260&lt;=IF($Q260=MesCiclo,InicioCiclo,$Q260+MOD(2-WEEKDAY($Q260),7))+20),1,IF(N($U260)&gt;0,AVERAGEIFS($Y$5:$Y$1000,$S$5:$S$1000,ROW(),$T$5:$T$1000,"Sub"),$Y260)))</f>
        <v/>
      </c>
      <c r="AD260" s="63">
        <f>IF($T260="","",IF(AND(ISNUMBER($F260),$F260&lt;=IF($Q260=MesCiclo,InicioCiclo,$Q260+MOD(2-WEEKDAY($Q260),7))+27),1,IF(N($U260)&gt;0,AVERAGEIFS($Z$5:$Z$1000,$S$5:$S$1000,ROW(),$T$5:$T$1000,"Sub"),$Z260)))</f>
        <v/>
      </c>
      <c r="AE260" s="63">
        <f>IF($T260&lt;&gt;"Macro","",IF(COUNTIFS($Q$5:$Q$1000,$Q260,$T$5:$T$1000,"Macro",$G$5:$G$1000,"&gt;0")=0,1/COUNTIFS($Q$5:$Q$1000,$Q260,$T$5:$T$1000,"Macro"),IF(AND(ISNUMBER($G260),N($G260)&gt;0),$G260,SUMIFS($G$5:$G$1000,$Q$5:$Q$1000,$Q260,$T$5:$T$1000,"Macro")/COUNTIFS($Q$5:$Q$1000,$Q260,$T$5:$T$1000,"Macro",$G$5:$G$1000,"&gt;0"))/(COUNTIFS($Q$5:$Q$1000,$Q260,$T$5:$T$1000,"Macro")*SUMIFS($G$5:$G$1000,$Q$5:$Q$1000,$Q260,$T$5:$T$1000,"Macro")/COUNTIFS($Q$5:$Q$1000,$Q260,$T$5:$T$1000,"Macro",$G$5:$G$1000,"&gt;0"))))</f>
        <v/>
      </c>
    </row>
    <row r="261">
      <c r="A261" s="55">
        <f>IF(NOT((COUNTA($B261:$K261)+COUNTA($O261))&gt;0),"",IF($T261="Macro",COUNTIFS($T$5:$T261,"Macro",$Q$5:$Q261,$Q261),IF(N($S261)=0,"?",COUNTIFS(INDEX($T$5:$T$1000,1):INDEX($T$5:$T$1000,$S261-4),"Macro",INDEX($Q$5:$Q$1000,1):INDEX($Q$5:$Q$1000,$S261-4),INDEX($Q$5:$Q$1000,$S261-4))&amp;"."&amp;COUNTIFS($S$5:$S261,$S261,$T$5:$T261,"Sub"))))</f>
        <v/>
      </c>
      <c r="B261" s="56" t="n"/>
      <c r="C261" s="57" t="n"/>
      <c r="D261" s="58" t="n"/>
      <c r="E261" s="58" t="n"/>
      <c r="F261" s="58" t="n"/>
      <c r="G261" s="59" t="n"/>
      <c r="H261" s="59" t="n"/>
      <c r="I261" s="59" t="n"/>
      <c r="J261" s="59" t="n"/>
      <c r="K261" s="59" t="n"/>
      <c r="L261" s="60">
        <f>IF(NOT((COUNTA($B261:$K261)+COUNTA($O261))&gt;0),"",IF(ISNUMBER($F261),1,IF(N($U261)&gt;0,AVERAGEIFS($V$5:$V$1000,$S$5:$S$1000,ROW(),$T$5:$T$1000,"Sub"),$V261)))</f>
        <v/>
      </c>
      <c r="M261" s="55">
        <f>IF($L261="","",IF($L261&gt;=1,"Completado",IF($L261&gt;0,"En curso","Pendiente")))</f>
        <v/>
      </c>
      <c r="N261" s="55">
        <f>IF(NOT((COUNTA($B261:$K261)+COUNTA($O261))&gt;0),"",IF(ISNUMBER($F261),IF(AND(ISNUMBER($E261),$F261&gt;$E261),"Cumplida con "&amp;($F261-$E261)&amp;IF($F261-$E261=1," día"," días")&amp;" de retraso","Cumplida"),IF(N($L261)&gt;=1,"Cumplida",IF(NOT(ISNUMBER($E261)),"Sin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plazo")))))))</f>
        <v/>
      </c>
      <c r="O261" s="57" t="n"/>
      <c r="P261" s="61">
        <f>IF(NOT((COUNTA($B261:$K261)+COUNTA($O261))&gt;0),"",IF((IF($C261="","Falta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",""))="","✔ OK","⚠ "&amp;LEFT(IF($C261="","Falta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",""),LEN(IF($C261="","Falta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",""))-3)))</f>
        <v/>
      </c>
      <c r="Q261" s="62">
        <f>IF(NOT((COUNTA($B261:$K261)+COUNTA($O261))&gt;0),"",IF(AND($T261="Sub",N($S261)&gt;0),IF(ISNUMBER(INDEX($D$5:$D$1000,$S261-4)),DATE(YEAR(INDEX($D$5:$D$1000,$S261-4)),MONTH(INDEX($D$5:$D$1000,$S261-4)),1),IF(ISNUMBER(INDEX($E$5:$E$1000,$S261-4)),DATE(YEAR(INDEX($E$5:$E$1000,$S261-4)),MONTH(INDEX($E$5:$E$1000,$S261-4)),1),MesCiclo)),IF(ISNUMBER($D261),DATE(YEAR($D261),MONTH($D261),1),IF(ISNUMBER($E261),DATE(YEAR($E261),MONTH($E261),1),MesCiclo))))</f>
        <v/>
      </c>
      <c r="R261" s="63">
        <f>IF(OR($Q261="",$Q261&lt;&gt;MesCiclo),"",COUNTIF($Q$5:$Q261,MesCiclo))</f>
        <v/>
      </c>
      <c r="S261" s="63">
        <f>IF($T261="","",IF($T261="Macro",ROW(),IFERROR(LOOKUP(2,1/($T$5:$T261="Macro"),ROW($T$5:$T261)),0)))</f>
        <v/>
      </c>
      <c r="T261" s="63">
        <f>IF(NOT((COUNTA($B261:$K261)+COUNTA($O261))&gt;0),"",IF($B261="Subactividad","Sub","Macro"))</f>
        <v/>
      </c>
      <c r="U261" s="63">
        <f>IF($T261="Macro",COUNTIFS($S$5:$S$1000,ROW(),$T$5:$T$1000,"Sub"),"")</f>
        <v/>
      </c>
      <c r="V261" s="63">
        <f>IF($T261="","",IF(ISNUMBER($F261),1,IFERROR(LOOKUP(2,1/($H261:$K261&lt;&gt;""),$H261:$K261),0)))</f>
        <v/>
      </c>
      <c r="W261" s="63">
        <f>IF($T261="","",IF(AND(ISNUMBER($F261),$F261&lt;=IF($Q261=MesCiclo,InicioCiclo,$Q261+MOD(2-WEEKDAY($Q261),7))+6),1,IF(ISNUMBER($H261),$H261,0)))</f>
        <v/>
      </c>
      <c r="X261" s="63">
        <f>IF($T261="","",IF(AND(ISNUMBER($F261),$F261&lt;=IF($Q261=MesCiclo,InicioCiclo,$Q261+MOD(2-WEEKDAY($Q261),7))+13),1,IF(ISNUMBER($I261),$I261,$W261)))</f>
        <v/>
      </c>
      <c r="Y261" s="63">
        <f>IF($T261="","",IF(AND(ISNUMBER($F261),$F261&lt;=IF($Q261=MesCiclo,InicioCiclo,$Q261+MOD(2-WEEKDAY($Q261),7))+20),1,IF(ISNUMBER($J261),$J261,$X261)))</f>
        <v/>
      </c>
      <c r="Z261" s="63">
        <f>IF($T261="","",IF(AND(ISNUMBER($F261),$F261&lt;=IF($Q261=MesCiclo,InicioCiclo,$Q261+MOD(2-WEEKDAY($Q261),7))+27),1,IF(ISNUMBER($K261),$K261,$Y261)))</f>
        <v/>
      </c>
      <c r="AA261" s="63">
        <f>IF($T261="","",IF(AND(ISNUMBER($F261),$F261&lt;=IF($Q261=MesCiclo,InicioCiclo,$Q261+MOD(2-WEEKDAY($Q261),7))+6),1,IF(N($U261)&gt;0,AVERAGEIFS($W$5:$W$1000,$S$5:$S$1000,ROW(),$T$5:$T$1000,"Sub"),$W261)))</f>
        <v/>
      </c>
      <c r="AB261" s="63">
        <f>IF($T261="","",IF(AND(ISNUMBER($F261),$F261&lt;=IF($Q261=MesCiclo,InicioCiclo,$Q261+MOD(2-WEEKDAY($Q261),7))+13),1,IF(N($U261)&gt;0,AVERAGEIFS($X$5:$X$1000,$S$5:$S$1000,ROW(),$T$5:$T$1000,"Sub"),$X261)))</f>
        <v/>
      </c>
      <c r="AC261" s="63">
        <f>IF($T261="","",IF(AND(ISNUMBER($F261),$F261&lt;=IF($Q261=MesCiclo,InicioCiclo,$Q261+MOD(2-WEEKDAY($Q261),7))+20),1,IF(N($U261)&gt;0,AVERAGEIFS($Y$5:$Y$1000,$S$5:$S$1000,ROW(),$T$5:$T$1000,"Sub"),$Y261)))</f>
        <v/>
      </c>
      <c r="AD261" s="63">
        <f>IF($T261="","",IF(AND(ISNUMBER($F261),$F261&lt;=IF($Q261=MesCiclo,InicioCiclo,$Q261+MOD(2-WEEKDAY($Q261),7))+27),1,IF(N($U261)&gt;0,AVERAGEIFS($Z$5:$Z$1000,$S$5:$S$1000,ROW(),$T$5:$T$1000,"Sub"),$Z261)))</f>
        <v/>
      </c>
      <c r="AE261" s="63">
        <f>IF($T261&lt;&gt;"Macro","",IF(COUNTIFS($Q$5:$Q$1000,$Q261,$T$5:$T$1000,"Macro",$G$5:$G$1000,"&gt;0")=0,1/COUNTIFS($Q$5:$Q$1000,$Q261,$T$5:$T$1000,"Macro"),IF(AND(ISNUMBER($G261),N($G261)&gt;0),$G261,SUMIFS($G$5:$G$1000,$Q$5:$Q$1000,$Q261,$T$5:$T$1000,"Macro")/COUNTIFS($Q$5:$Q$1000,$Q261,$T$5:$T$1000,"Macro",$G$5:$G$1000,"&gt;0"))/(COUNTIFS($Q$5:$Q$1000,$Q261,$T$5:$T$1000,"Macro")*SUMIFS($G$5:$G$1000,$Q$5:$Q$1000,$Q261,$T$5:$T$1000,"Macro")/COUNTIFS($Q$5:$Q$1000,$Q261,$T$5:$T$1000,"Macro",$G$5:$G$1000,"&gt;0"))))</f>
        <v/>
      </c>
    </row>
    <row r="262">
      <c r="A262" s="55">
        <f>IF(NOT((COUNTA($B262:$K262)+COUNTA($O262))&gt;0),"",IF($T262="Macro",COUNTIFS($T$5:$T262,"Macro",$Q$5:$Q262,$Q262),IF(N($S262)=0,"?",COUNTIFS(INDEX($T$5:$T$1000,1):INDEX($T$5:$T$1000,$S262-4),"Macro",INDEX($Q$5:$Q$1000,1):INDEX($Q$5:$Q$1000,$S262-4),INDEX($Q$5:$Q$1000,$S262-4))&amp;"."&amp;COUNTIFS($S$5:$S262,$S262,$T$5:$T262,"Sub"))))</f>
        <v/>
      </c>
      <c r="B262" s="56" t="n"/>
      <c r="C262" s="57" t="n"/>
      <c r="D262" s="58" t="n"/>
      <c r="E262" s="58" t="n"/>
      <c r="F262" s="58" t="n"/>
      <c r="G262" s="59" t="n"/>
      <c r="H262" s="59" t="n"/>
      <c r="I262" s="59" t="n"/>
      <c r="J262" s="59" t="n"/>
      <c r="K262" s="59" t="n"/>
      <c r="L262" s="60">
        <f>IF(NOT((COUNTA($B262:$K262)+COUNTA($O262))&gt;0),"",IF(ISNUMBER($F262),1,IF(N($U262)&gt;0,AVERAGEIFS($V$5:$V$1000,$S$5:$S$1000,ROW(),$T$5:$T$1000,"Sub"),$V262)))</f>
        <v/>
      </c>
      <c r="M262" s="55">
        <f>IF($L262="","",IF($L262&gt;=1,"Completado",IF($L262&gt;0,"En curso","Pendiente")))</f>
        <v/>
      </c>
      <c r="N262" s="55">
        <f>IF(NOT((COUNTA($B262:$K262)+COUNTA($O262))&gt;0),"",IF(ISNUMBER($F262),IF(AND(ISNUMBER($E262),$F262&gt;$E262),"Cumplida con "&amp;($F262-$E262)&amp;IF($F262-$E262=1," día"," días")&amp;" de retraso","Cumplida"),IF(N($L262)&gt;=1,"Cumplida",IF(NOT(ISNUMBER($E262)),"Sin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plazo")))))))</f>
        <v/>
      </c>
      <c r="O262" s="57" t="n"/>
      <c r="P262" s="61">
        <f>IF(NOT((COUNTA($B262:$K262)+COUNTA($O262))&gt;0),"",IF((IF($C262="","Falta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",""))="","✔ OK","⚠ "&amp;LEFT(IF($C262="","Falta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",""),LEN(IF($C262="","Falta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",""))-3)))</f>
        <v/>
      </c>
      <c r="Q262" s="62">
        <f>IF(NOT((COUNTA($B262:$K262)+COUNTA($O262))&gt;0),"",IF(AND($T262="Sub",N($S262)&gt;0),IF(ISNUMBER(INDEX($D$5:$D$1000,$S262-4)),DATE(YEAR(INDEX($D$5:$D$1000,$S262-4)),MONTH(INDEX($D$5:$D$1000,$S262-4)),1),IF(ISNUMBER(INDEX($E$5:$E$1000,$S262-4)),DATE(YEAR(INDEX($E$5:$E$1000,$S262-4)),MONTH(INDEX($E$5:$E$1000,$S262-4)),1),MesCiclo)),IF(ISNUMBER($D262),DATE(YEAR($D262),MONTH($D262),1),IF(ISNUMBER($E262),DATE(YEAR($E262),MONTH($E262),1),MesCiclo))))</f>
        <v/>
      </c>
      <c r="R262" s="63">
        <f>IF(OR($Q262="",$Q262&lt;&gt;MesCiclo),"",COUNTIF($Q$5:$Q262,MesCiclo))</f>
        <v/>
      </c>
      <c r="S262" s="63">
        <f>IF($T262="","",IF($T262="Macro",ROW(),IFERROR(LOOKUP(2,1/($T$5:$T262="Macro"),ROW($T$5:$T262)),0)))</f>
        <v/>
      </c>
      <c r="T262" s="63">
        <f>IF(NOT((COUNTA($B262:$K262)+COUNTA($O262))&gt;0),"",IF($B262="Subactividad","Sub","Macro"))</f>
        <v/>
      </c>
      <c r="U262" s="63">
        <f>IF($T262="Macro",COUNTIFS($S$5:$S$1000,ROW(),$T$5:$T$1000,"Sub"),"")</f>
        <v/>
      </c>
      <c r="V262" s="63">
        <f>IF($T262="","",IF(ISNUMBER($F262),1,IFERROR(LOOKUP(2,1/($H262:$K262&lt;&gt;""),$H262:$K262),0)))</f>
        <v/>
      </c>
      <c r="W262" s="63">
        <f>IF($T262="","",IF(AND(ISNUMBER($F262),$F262&lt;=IF($Q262=MesCiclo,InicioCiclo,$Q262+MOD(2-WEEKDAY($Q262),7))+6),1,IF(ISNUMBER($H262),$H262,0)))</f>
        <v/>
      </c>
      <c r="X262" s="63">
        <f>IF($T262="","",IF(AND(ISNUMBER($F262),$F262&lt;=IF($Q262=MesCiclo,InicioCiclo,$Q262+MOD(2-WEEKDAY($Q262),7))+13),1,IF(ISNUMBER($I262),$I262,$W262)))</f>
        <v/>
      </c>
      <c r="Y262" s="63">
        <f>IF($T262="","",IF(AND(ISNUMBER($F262),$F262&lt;=IF($Q262=MesCiclo,InicioCiclo,$Q262+MOD(2-WEEKDAY($Q262),7))+20),1,IF(ISNUMBER($J262),$J262,$X262)))</f>
        <v/>
      </c>
      <c r="Z262" s="63">
        <f>IF($T262="","",IF(AND(ISNUMBER($F262),$F262&lt;=IF($Q262=MesCiclo,InicioCiclo,$Q262+MOD(2-WEEKDAY($Q262),7))+27),1,IF(ISNUMBER($K262),$K262,$Y262)))</f>
        <v/>
      </c>
      <c r="AA262" s="63">
        <f>IF($T262="","",IF(AND(ISNUMBER($F262),$F262&lt;=IF($Q262=MesCiclo,InicioCiclo,$Q262+MOD(2-WEEKDAY($Q262),7))+6),1,IF(N($U262)&gt;0,AVERAGEIFS($W$5:$W$1000,$S$5:$S$1000,ROW(),$T$5:$T$1000,"Sub"),$W262)))</f>
        <v/>
      </c>
      <c r="AB262" s="63">
        <f>IF($T262="","",IF(AND(ISNUMBER($F262),$F262&lt;=IF($Q262=MesCiclo,InicioCiclo,$Q262+MOD(2-WEEKDAY($Q262),7))+13),1,IF(N($U262)&gt;0,AVERAGEIFS($X$5:$X$1000,$S$5:$S$1000,ROW(),$T$5:$T$1000,"Sub"),$X262)))</f>
        <v/>
      </c>
      <c r="AC262" s="63">
        <f>IF($T262="","",IF(AND(ISNUMBER($F262),$F262&lt;=IF($Q262=MesCiclo,InicioCiclo,$Q262+MOD(2-WEEKDAY($Q262),7))+20),1,IF(N($U262)&gt;0,AVERAGEIFS($Y$5:$Y$1000,$S$5:$S$1000,ROW(),$T$5:$T$1000,"Sub"),$Y262)))</f>
        <v/>
      </c>
      <c r="AD262" s="63">
        <f>IF($T262="","",IF(AND(ISNUMBER($F262),$F262&lt;=IF($Q262=MesCiclo,InicioCiclo,$Q262+MOD(2-WEEKDAY($Q262),7))+27),1,IF(N($U262)&gt;0,AVERAGEIFS($Z$5:$Z$1000,$S$5:$S$1000,ROW(),$T$5:$T$1000,"Sub"),$Z262)))</f>
        <v/>
      </c>
      <c r="AE262" s="63">
        <f>IF($T262&lt;&gt;"Macro","",IF(COUNTIFS($Q$5:$Q$1000,$Q262,$T$5:$T$1000,"Macro",$G$5:$G$1000,"&gt;0")=0,1/COUNTIFS($Q$5:$Q$1000,$Q262,$T$5:$T$1000,"Macro"),IF(AND(ISNUMBER($G262),N($G262)&gt;0),$G262,SUMIFS($G$5:$G$1000,$Q$5:$Q$1000,$Q262,$T$5:$T$1000,"Macro")/COUNTIFS($Q$5:$Q$1000,$Q262,$T$5:$T$1000,"Macro",$G$5:$G$1000,"&gt;0"))/(COUNTIFS($Q$5:$Q$1000,$Q262,$T$5:$T$1000,"Macro")*SUMIFS($G$5:$G$1000,$Q$5:$Q$1000,$Q262,$T$5:$T$1000,"Macro")/COUNTIFS($Q$5:$Q$1000,$Q262,$T$5:$T$1000,"Macro",$G$5:$G$1000,"&gt;0"))))</f>
        <v/>
      </c>
    </row>
    <row r="263">
      <c r="A263" s="55">
        <f>IF(NOT((COUNTA($B263:$K263)+COUNTA($O263))&gt;0),"",IF($T263="Macro",COUNTIFS($T$5:$T263,"Macro",$Q$5:$Q263,$Q263),IF(N($S263)=0,"?",COUNTIFS(INDEX($T$5:$T$1000,1):INDEX($T$5:$T$1000,$S263-4),"Macro",INDEX($Q$5:$Q$1000,1):INDEX($Q$5:$Q$1000,$S263-4),INDEX($Q$5:$Q$1000,$S263-4))&amp;"."&amp;COUNTIFS($S$5:$S263,$S263,$T$5:$T263,"Sub"))))</f>
        <v/>
      </c>
      <c r="B263" s="56" t="n"/>
      <c r="C263" s="57" t="n"/>
      <c r="D263" s="58" t="n"/>
      <c r="E263" s="58" t="n"/>
      <c r="F263" s="58" t="n"/>
      <c r="G263" s="59" t="n"/>
      <c r="H263" s="59" t="n"/>
      <c r="I263" s="59" t="n"/>
      <c r="J263" s="59" t="n"/>
      <c r="K263" s="59" t="n"/>
      <c r="L263" s="60">
        <f>IF(NOT((COUNTA($B263:$K263)+COUNTA($O263))&gt;0),"",IF(ISNUMBER($F263),1,IF(N($U263)&gt;0,AVERAGEIFS($V$5:$V$1000,$S$5:$S$1000,ROW(),$T$5:$T$1000,"Sub"),$V263)))</f>
        <v/>
      </c>
      <c r="M263" s="55">
        <f>IF($L263="","",IF($L263&gt;=1,"Completado",IF($L263&gt;0,"En curso","Pendiente")))</f>
        <v/>
      </c>
      <c r="N263" s="55">
        <f>IF(NOT((COUNTA($B263:$K263)+COUNTA($O263))&gt;0),"",IF(ISNUMBER($F263),IF(AND(ISNUMBER($E263),$F263&gt;$E263),"Cumplida con "&amp;($F263-$E263)&amp;IF($F263-$E263=1," día"," días")&amp;" de retraso","Cumplida"),IF(N($L263)&gt;=1,"Cumplida",IF(NOT(ISNUMBER($E263)),"Sin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plazo")))))))</f>
        <v/>
      </c>
      <c r="O263" s="57" t="n"/>
      <c r="P263" s="61">
        <f>IF(NOT((COUNTA($B263:$K263)+COUNTA($O263))&gt;0),"",IF((IF($C263="","Falta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",""))="","✔ OK","⚠ "&amp;LEFT(IF($C263="","Falta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",""),LEN(IF($C263="","Falta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",""))-3)))</f>
        <v/>
      </c>
      <c r="Q263" s="62">
        <f>IF(NOT((COUNTA($B263:$K263)+COUNTA($O263))&gt;0),"",IF(AND($T263="Sub",N($S263)&gt;0),IF(ISNUMBER(INDEX($D$5:$D$1000,$S263-4)),DATE(YEAR(INDEX($D$5:$D$1000,$S263-4)),MONTH(INDEX($D$5:$D$1000,$S263-4)),1),IF(ISNUMBER(INDEX($E$5:$E$1000,$S263-4)),DATE(YEAR(INDEX($E$5:$E$1000,$S263-4)),MONTH(INDEX($E$5:$E$1000,$S263-4)),1),MesCiclo)),IF(ISNUMBER($D263),DATE(YEAR($D263),MONTH($D263),1),IF(ISNUMBER($E263),DATE(YEAR($E263),MONTH($E263),1),MesCiclo))))</f>
        <v/>
      </c>
      <c r="R263" s="63">
        <f>IF(OR($Q263="",$Q263&lt;&gt;MesCiclo),"",COUNTIF($Q$5:$Q263,MesCiclo))</f>
        <v/>
      </c>
      <c r="S263" s="63">
        <f>IF($T263="","",IF($T263="Macro",ROW(),IFERROR(LOOKUP(2,1/($T$5:$T263="Macro"),ROW($T$5:$T263)),0)))</f>
        <v/>
      </c>
      <c r="T263" s="63">
        <f>IF(NOT((COUNTA($B263:$K263)+COUNTA($O263))&gt;0),"",IF($B263="Subactividad","Sub","Macro"))</f>
        <v/>
      </c>
      <c r="U263" s="63">
        <f>IF($T263="Macro",COUNTIFS($S$5:$S$1000,ROW(),$T$5:$T$1000,"Sub"),"")</f>
        <v/>
      </c>
      <c r="V263" s="63">
        <f>IF($T263="","",IF(ISNUMBER($F263),1,IFERROR(LOOKUP(2,1/($H263:$K263&lt;&gt;""),$H263:$K263),0)))</f>
        <v/>
      </c>
      <c r="W263" s="63">
        <f>IF($T263="","",IF(AND(ISNUMBER($F263),$F263&lt;=IF($Q263=MesCiclo,InicioCiclo,$Q263+MOD(2-WEEKDAY($Q263),7))+6),1,IF(ISNUMBER($H263),$H263,0)))</f>
        <v/>
      </c>
      <c r="X263" s="63">
        <f>IF($T263="","",IF(AND(ISNUMBER($F263),$F263&lt;=IF($Q263=MesCiclo,InicioCiclo,$Q263+MOD(2-WEEKDAY($Q263),7))+13),1,IF(ISNUMBER($I263),$I263,$W263)))</f>
        <v/>
      </c>
      <c r="Y263" s="63">
        <f>IF($T263="","",IF(AND(ISNUMBER($F263),$F263&lt;=IF($Q263=MesCiclo,InicioCiclo,$Q263+MOD(2-WEEKDAY($Q263),7))+20),1,IF(ISNUMBER($J263),$J263,$X263)))</f>
        <v/>
      </c>
      <c r="Z263" s="63">
        <f>IF($T263="","",IF(AND(ISNUMBER($F263),$F263&lt;=IF($Q263=MesCiclo,InicioCiclo,$Q263+MOD(2-WEEKDAY($Q263),7))+27),1,IF(ISNUMBER($K263),$K263,$Y263)))</f>
        <v/>
      </c>
      <c r="AA263" s="63">
        <f>IF($T263="","",IF(AND(ISNUMBER($F263),$F263&lt;=IF($Q263=MesCiclo,InicioCiclo,$Q263+MOD(2-WEEKDAY($Q263),7))+6),1,IF(N($U263)&gt;0,AVERAGEIFS($W$5:$W$1000,$S$5:$S$1000,ROW(),$T$5:$T$1000,"Sub"),$W263)))</f>
        <v/>
      </c>
      <c r="AB263" s="63">
        <f>IF($T263="","",IF(AND(ISNUMBER($F263),$F263&lt;=IF($Q263=MesCiclo,InicioCiclo,$Q263+MOD(2-WEEKDAY($Q263),7))+13),1,IF(N($U263)&gt;0,AVERAGEIFS($X$5:$X$1000,$S$5:$S$1000,ROW(),$T$5:$T$1000,"Sub"),$X263)))</f>
        <v/>
      </c>
      <c r="AC263" s="63">
        <f>IF($T263="","",IF(AND(ISNUMBER($F263),$F263&lt;=IF($Q263=MesCiclo,InicioCiclo,$Q263+MOD(2-WEEKDAY($Q263),7))+20),1,IF(N($U263)&gt;0,AVERAGEIFS($Y$5:$Y$1000,$S$5:$S$1000,ROW(),$T$5:$T$1000,"Sub"),$Y263)))</f>
        <v/>
      </c>
      <c r="AD263" s="63">
        <f>IF($T263="","",IF(AND(ISNUMBER($F263),$F263&lt;=IF($Q263=MesCiclo,InicioCiclo,$Q263+MOD(2-WEEKDAY($Q263),7))+27),1,IF(N($U263)&gt;0,AVERAGEIFS($Z$5:$Z$1000,$S$5:$S$1000,ROW(),$T$5:$T$1000,"Sub"),$Z263)))</f>
        <v/>
      </c>
      <c r="AE263" s="63">
        <f>IF($T263&lt;&gt;"Macro","",IF(COUNTIFS($Q$5:$Q$1000,$Q263,$T$5:$T$1000,"Macro",$G$5:$G$1000,"&gt;0")=0,1/COUNTIFS($Q$5:$Q$1000,$Q263,$T$5:$T$1000,"Macro"),IF(AND(ISNUMBER($G263),N($G263)&gt;0),$G263,SUMIFS($G$5:$G$1000,$Q$5:$Q$1000,$Q263,$T$5:$T$1000,"Macro")/COUNTIFS($Q$5:$Q$1000,$Q263,$T$5:$T$1000,"Macro",$G$5:$G$1000,"&gt;0"))/(COUNTIFS($Q$5:$Q$1000,$Q263,$T$5:$T$1000,"Macro")*SUMIFS($G$5:$G$1000,$Q$5:$Q$1000,$Q263,$T$5:$T$1000,"Macro")/COUNTIFS($Q$5:$Q$1000,$Q263,$T$5:$T$1000,"Macro",$G$5:$G$1000,"&gt;0"))))</f>
        <v/>
      </c>
    </row>
    <row r="264">
      <c r="A264" s="55">
        <f>IF(NOT((COUNTA($B264:$K264)+COUNTA($O264))&gt;0),"",IF($T264="Macro",COUNTIFS($T$5:$T264,"Macro",$Q$5:$Q264,$Q264),IF(N($S264)=0,"?",COUNTIFS(INDEX($T$5:$T$1000,1):INDEX($T$5:$T$1000,$S264-4),"Macro",INDEX($Q$5:$Q$1000,1):INDEX($Q$5:$Q$1000,$S264-4),INDEX($Q$5:$Q$1000,$S264-4))&amp;"."&amp;COUNTIFS($S$5:$S264,$S264,$T$5:$T264,"Sub"))))</f>
        <v/>
      </c>
      <c r="B264" s="56" t="n"/>
      <c r="C264" s="57" t="n"/>
      <c r="D264" s="58" t="n"/>
      <c r="E264" s="58" t="n"/>
      <c r="F264" s="58" t="n"/>
      <c r="G264" s="59" t="n"/>
      <c r="H264" s="59" t="n"/>
      <c r="I264" s="59" t="n"/>
      <c r="J264" s="59" t="n"/>
      <c r="K264" s="59" t="n"/>
      <c r="L264" s="60">
        <f>IF(NOT((COUNTA($B264:$K264)+COUNTA($O264))&gt;0),"",IF(ISNUMBER($F264),1,IF(N($U264)&gt;0,AVERAGEIFS($V$5:$V$1000,$S$5:$S$1000,ROW(),$T$5:$T$1000,"Sub"),$V264)))</f>
        <v/>
      </c>
      <c r="M264" s="55">
        <f>IF($L264="","",IF($L264&gt;=1,"Completado",IF($L264&gt;0,"En curso","Pendiente")))</f>
        <v/>
      </c>
      <c r="N264" s="55">
        <f>IF(NOT((COUNTA($B264:$K264)+COUNTA($O264))&gt;0),"",IF(ISNUMBER($F264),IF(AND(ISNUMBER($E264),$F264&gt;$E264),"Cumplida con "&amp;($F264-$E264)&amp;IF($F264-$E264=1," día"," días")&amp;" de retraso","Cumplida"),IF(N($L264)&gt;=1,"Cumplida",IF(NOT(ISNUMBER($E264)),"Sin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plazo")))))))</f>
        <v/>
      </c>
      <c r="O264" s="57" t="n"/>
      <c r="P264" s="61">
        <f>IF(NOT((COUNTA($B264:$K264)+COUNTA($O264))&gt;0),"",IF((IF($C264="","Falta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",""))="","✔ OK","⚠ "&amp;LEFT(IF($C264="","Falta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",""),LEN(IF($C264="","Falta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",""))-3)))</f>
        <v/>
      </c>
      <c r="Q264" s="62">
        <f>IF(NOT((COUNTA($B264:$K264)+COUNTA($O264))&gt;0),"",IF(AND($T264="Sub",N($S264)&gt;0),IF(ISNUMBER(INDEX($D$5:$D$1000,$S264-4)),DATE(YEAR(INDEX($D$5:$D$1000,$S264-4)),MONTH(INDEX($D$5:$D$1000,$S264-4)),1),IF(ISNUMBER(INDEX($E$5:$E$1000,$S264-4)),DATE(YEAR(INDEX($E$5:$E$1000,$S264-4)),MONTH(INDEX($E$5:$E$1000,$S264-4)),1),MesCiclo)),IF(ISNUMBER($D264),DATE(YEAR($D264),MONTH($D264),1),IF(ISNUMBER($E264),DATE(YEAR($E264),MONTH($E264),1),MesCiclo))))</f>
        <v/>
      </c>
      <c r="R264" s="63">
        <f>IF(OR($Q264="",$Q264&lt;&gt;MesCiclo),"",COUNTIF($Q$5:$Q264,MesCiclo))</f>
        <v/>
      </c>
      <c r="S264" s="63">
        <f>IF($T264="","",IF($T264="Macro",ROW(),IFERROR(LOOKUP(2,1/($T$5:$T264="Macro"),ROW($T$5:$T264)),0)))</f>
        <v/>
      </c>
      <c r="T264" s="63">
        <f>IF(NOT((COUNTA($B264:$K264)+COUNTA($O264))&gt;0),"",IF($B264="Subactividad","Sub","Macro"))</f>
        <v/>
      </c>
      <c r="U264" s="63">
        <f>IF($T264="Macro",COUNTIFS($S$5:$S$1000,ROW(),$T$5:$T$1000,"Sub"),"")</f>
        <v/>
      </c>
      <c r="V264" s="63">
        <f>IF($T264="","",IF(ISNUMBER($F264),1,IFERROR(LOOKUP(2,1/($H264:$K264&lt;&gt;""),$H264:$K264),0)))</f>
        <v/>
      </c>
      <c r="W264" s="63">
        <f>IF($T264="","",IF(AND(ISNUMBER($F264),$F264&lt;=IF($Q264=MesCiclo,InicioCiclo,$Q264+MOD(2-WEEKDAY($Q264),7))+6),1,IF(ISNUMBER($H264),$H264,0)))</f>
        <v/>
      </c>
      <c r="X264" s="63">
        <f>IF($T264="","",IF(AND(ISNUMBER($F264),$F264&lt;=IF($Q264=MesCiclo,InicioCiclo,$Q264+MOD(2-WEEKDAY($Q264),7))+13),1,IF(ISNUMBER($I264),$I264,$W264)))</f>
        <v/>
      </c>
      <c r="Y264" s="63">
        <f>IF($T264="","",IF(AND(ISNUMBER($F264),$F264&lt;=IF($Q264=MesCiclo,InicioCiclo,$Q264+MOD(2-WEEKDAY($Q264),7))+20),1,IF(ISNUMBER($J264),$J264,$X264)))</f>
        <v/>
      </c>
      <c r="Z264" s="63">
        <f>IF($T264="","",IF(AND(ISNUMBER($F264),$F264&lt;=IF($Q264=MesCiclo,InicioCiclo,$Q264+MOD(2-WEEKDAY($Q264),7))+27),1,IF(ISNUMBER($K264),$K264,$Y264)))</f>
        <v/>
      </c>
      <c r="AA264" s="63">
        <f>IF($T264="","",IF(AND(ISNUMBER($F264),$F264&lt;=IF($Q264=MesCiclo,InicioCiclo,$Q264+MOD(2-WEEKDAY($Q264),7))+6),1,IF(N($U264)&gt;0,AVERAGEIFS($W$5:$W$1000,$S$5:$S$1000,ROW(),$T$5:$T$1000,"Sub"),$W264)))</f>
        <v/>
      </c>
      <c r="AB264" s="63">
        <f>IF($T264="","",IF(AND(ISNUMBER($F264),$F264&lt;=IF($Q264=MesCiclo,InicioCiclo,$Q264+MOD(2-WEEKDAY($Q264),7))+13),1,IF(N($U264)&gt;0,AVERAGEIFS($X$5:$X$1000,$S$5:$S$1000,ROW(),$T$5:$T$1000,"Sub"),$X264)))</f>
        <v/>
      </c>
      <c r="AC264" s="63">
        <f>IF($T264="","",IF(AND(ISNUMBER($F264),$F264&lt;=IF($Q264=MesCiclo,InicioCiclo,$Q264+MOD(2-WEEKDAY($Q264),7))+20),1,IF(N($U264)&gt;0,AVERAGEIFS($Y$5:$Y$1000,$S$5:$S$1000,ROW(),$T$5:$T$1000,"Sub"),$Y264)))</f>
        <v/>
      </c>
      <c r="AD264" s="63">
        <f>IF($T264="","",IF(AND(ISNUMBER($F264),$F264&lt;=IF($Q264=MesCiclo,InicioCiclo,$Q264+MOD(2-WEEKDAY($Q264),7))+27),1,IF(N($U264)&gt;0,AVERAGEIFS($Z$5:$Z$1000,$S$5:$S$1000,ROW(),$T$5:$T$1000,"Sub"),$Z264)))</f>
        <v/>
      </c>
      <c r="AE264" s="63">
        <f>IF($T264&lt;&gt;"Macro","",IF(COUNTIFS($Q$5:$Q$1000,$Q264,$T$5:$T$1000,"Macro",$G$5:$G$1000,"&gt;0")=0,1/COUNTIFS($Q$5:$Q$1000,$Q264,$T$5:$T$1000,"Macro"),IF(AND(ISNUMBER($G264),N($G264)&gt;0),$G264,SUMIFS($G$5:$G$1000,$Q$5:$Q$1000,$Q264,$T$5:$T$1000,"Macro")/COUNTIFS($Q$5:$Q$1000,$Q264,$T$5:$T$1000,"Macro",$G$5:$G$1000,"&gt;0"))/(COUNTIFS($Q$5:$Q$1000,$Q264,$T$5:$T$1000,"Macro")*SUMIFS($G$5:$G$1000,$Q$5:$Q$1000,$Q264,$T$5:$T$1000,"Macro")/COUNTIFS($Q$5:$Q$1000,$Q264,$T$5:$T$1000,"Macro",$G$5:$G$1000,"&gt;0"))))</f>
        <v/>
      </c>
    </row>
    <row r="265">
      <c r="A265" s="55">
        <f>IF(NOT((COUNTA($B265:$K265)+COUNTA($O265))&gt;0),"",IF($T265="Macro",COUNTIFS($T$5:$T265,"Macro",$Q$5:$Q265,$Q265),IF(N($S265)=0,"?",COUNTIFS(INDEX($T$5:$T$1000,1):INDEX($T$5:$T$1000,$S265-4),"Macro",INDEX($Q$5:$Q$1000,1):INDEX($Q$5:$Q$1000,$S265-4),INDEX($Q$5:$Q$1000,$S265-4))&amp;"."&amp;COUNTIFS($S$5:$S265,$S265,$T$5:$T265,"Sub"))))</f>
        <v/>
      </c>
      <c r="B265" s="56" t="n"/>
      <c r="C265" s="57" t="n"/>
      <c r="D265" s="58" t="n"/>
      <c r="E265" s="58" t="n"/>
      <c r="F265" s="58" t="n"/>
      <c r="G265" s="59" t="n"/>
      <c r="H265" s="59" t="n"/>
      <c r="I265" s="59" t="n"/>
      <c r="J265" s="59" t="n"/>
      <c r="K265" s="59" t="n"/>
      <c r="L265" s="60">
        <f>IF(NOT((COUNTA($B265:$K265)+COUNTA($O265))&gt;0),"",IF(ISNUMBER($F265),1,IF(N($U265)&gt;0,AVERAGEIFS($V$5:$V$1000,$S$5:$S$1000,ROW(),$T$5:$T$1000,"Sub"),$V265)))</f>
        <v/>
      </c>
      <c r="M265" s="55">
        <f>IF($L265="","",IF($L265&gt;=1,"Completado",IF($L265&gt;0,"En curso","Pendiente")))</f>
        <v/>
      </c>
      <c r="N265" s="55">
        <f>IF(NOT((COUNTA($B265:$K265)+COUNTA($O265))&gt;0),"",IF(ISNUMBER($F265),IF(AND(ISNUMBER($E265),$F265&gt;$E265),"Cumplida con "&amp;($F265-$E265)&amp;IF($F265-$E265=1," día"," días")&amp;" de retraso","Cumplida"),IF(N($L265)&gt;=1,"Cumplida",IF(NOT(ISNUMBER($E265)),"Sin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plazo")))))))</f>
        <v/>
      </c>
      <c r="O265" s="57" t="n"/>
      <c r="P265" s="61">
        <f>IF(NOT((COUNTA($B265:$K265)+COUNTA($O265))&gt;0),"",IF((IF($C265="","Falta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",""))="","✔ OK","⚠ "&amp;LEFT(IF($C265="","Falta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",""),LEN(IF($C265="","Falta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",""))-3)))</f>
        <v/>
      </c>
      <c r="Q265" s="62">
        <f>IF(NOT((COUNTA($B265:$K265)+COUNTA($O265))&gt;0),"",IF(AND($T265="Sub",N($S265)&gt;0),IF(ISNUMBER(INDEX($D$5:$D$1000,$S265-4)),DATE(YEAR(INDEX($D$5:$D$1000,$S265-4)),MONTH(INDEX($D$5:$D$1000,$S265-4)),1),IF(ISNUMBER(INDEX($E$5:$E$1000,$S265-4)),DATE(YEAR(INDEX($E$5:$E$1000,$S265-4)),MONTH(INDEX($E$5:$E$1000,$S265-4)),1),MesCiclo)),IF(ISNUMBER($D265),DATE(YEAR($D265),MONTH($D265),1),IF(ISNUMBER($E265),DATE(YEAR($E265),MONTH($E265),1),MesCiclo))))</f>
        <v/>
      </c>
      <c r="R265" s="63">
        <f>IF(OR($Q265="",$Q265&lt;&gt;MesCiclo),"",COUNTIF($Q$5:$Q265,MesCiclo))</f>
        <v/>
      </c>
      <c r="S265" s="63">
        <f>IF($T265="","",IF($T265="Macro",ROW(),IFERROR(LOOKUP(2,1/($T$5:$T265="Macro"),ROW($T$5:$T265)),0)))</f>
        <v/>
      </c>
      <c r="T265" s="63">
        <f>IF(NOT((COUNTA($B265:$K265)+COUNTA($O265))&gt;0),"",IF($B265="Subactividad","Sub","Macro"))</f>
        <v/>
      </c>
      <c r="U265" s="63">
        <f>IF($T265="Macro",COUNTIFS($S$5:$S$1000,ROW(),$T$5:$T$1000,"Sub"),"")</f>
        <v/>
      </c>
      <c r="V265" s="63">
        <f>IF($T265="","",IF(ISNUMBER($F265),1,IFERROR(LOOKUP(2,1/($H265:$K265&lt;&gt;""),$H265:$K265),0)))</f>
        <v/>
      </c>
      <c r="W265" s="63">
        <f>IF($T265="","",IF(AND(ISNUMBER($F265),$F265&lt;=IF($Q265=MesCiclo,InicioCiclo,$Q265+MOD(2-WEEKDAY($Q265),7))+6),1,IF(ISNUMBER($H265),$H265,0)))</f>
        <v/>
      </c>
      <c r="X265" s="63">
        <f>IF($T265="","",IF(AND(ISNUMBER($F265),$F265&lt;=IF($Q265=MesCiclo,InicioCiclo,$Q265+MOD(2-WEEKDAY($Q265),7))+13),1,IF(ISNUMBER($I265),$I265,$W265)))</f>
        <v/>
      </c>
      <c r="Y265" s="63">
        <f>IF($T265="","",IF(AND(ISNUMBER($F265),$F265&lt;=IF($Q265=MesCiclo,InicioCiclo,$Q265+MOD(2-WEEKDAY($Q265),7))+20),1,IF(ISNUMBER($J265),$J265,$X265)))</f>
        <v/>
      </c>
      <c r="Z265" s="63">
        <f>IF($T265="","",IF(AND(ISNUMBER($F265),$F265&lt;=IF($Q265=MesCiclo,InicioCiclo,$Q265+MOD(2-WEEKDAY($Q265),7))+27),1,IF(ISNUMBER($K265),$K265,$Y265)))</f>
        <v/>
      </c>
      <c r="AA265" s="63">
        <f>IF($T265="","",IF(AND(ISNUMBER($F265),$F265&lt;=IF($Q265=MesCiclo,InicioCiclo,$Q265+MOD(2-WEEKDAY($Q265),7))+6),1,IF(N($U265)&gt;0,AVERAGEIFS($W$5:$W$1000,$S$5:$S$1000,ROW(),$T$5:$T$1000,"Sub"),$W265)))</f>
        <v/>
      </c>
      <c r="AB265" s="63">
        <f>IF($T265="","",IF(AND(ISNUMBER($F265),$F265&lt;=IF($Q265=MesCiclo,InicioCiclo,$Q265+MOD(2-WEEKDAY($Q265),7))+13),1,IF(N($U265)&gt;0,AVERAGEIFS($X$5:$X$1000,$S$5:$S$1000,ROW(),$T$5:$T$1000,"Sub"),$X265)))</f>
        <v/>
      </c>
      <c r="AC265" s="63">
        <f>IF($T265="","",IF(AND(ISNUMBER($F265),$F265&lt;=IF($Q265=MesCiclo,InicioCiclo,$Q265+MOD(2-WEEKDAY($Q265),7))+20),1,IF(N($U265)&gt;0,AVERAGEIFS($Y$5:$Y$1000,$S$5:$S$1000,ROW(),$T$5:$T$1000,"Sub"),$Y265)))</f>
        <v/>
      </c>
      <c r="AD265" s="63">
        <f>IF($T265="","",IF(AND(ISNUMBER($F265),$F265&lt;=IF($Q265=MesCiclo,InicioCiclo,$Q265+MOD(2-WEEKDAY($Q265),7))+27),1,IF(N($U265)&gt;0,AVERAGEIFS($Z$5:$Z$1000,$S$5:$S$1000,ROW(),$T$5:$T$1000,"Sub"),$Z265)))</f>
        <v/>
      </c>
      <c r="AE265" s="63">
        <f>IF($T265&lt;&gt;"Macro","",IF(COUNTIFS($Q$5:$Q$1000,$Q265,$T$5:$T$1000,"Macro",$G$5:$G$1000,"&gt;0")=0,1/COUNTIFS($Q$5:$Q$1000,$Q265,$T$5:$T$1000,"Macro"),IF(AND(ISNUMBER($G265),N($G265)&gt;0),$G265,SUMIFS($G$5:$G$1000,$Q$5:$Q$1000,$Q265,$T$5:$T$1000,"Macro")/COUNTIFS($Q$5:$Q$1000,$Q265,$T$5:$T$1000,"Macro",$G$5:$G$1000,"&gt;0"))/(COUNTIFS($Q$5:$Q$1000,$Q265,$T$5:$T$1000,"Macro")*SUMIFS($G$5:$G$1000,$Q$5:$Q$1000,$Q265,$T$5:$T$1000,"Macro")/COUNTIFS($Q$5:$Q$1000,$Q265,$T$5:$T$1000,"Macro",$G$5:$G$1000,"&gt;0"))))</f>
        <v/>
      </c>
    </row>
    <row r="266">
      <c r="A266" s="55">
        <f>IF(NOT((COUNTA($B266:$K266)+COUNTA($O266))&gt;0),"",IF($T266="Macro",COUNTIFS($T$5:$T266,"Macro",$Q$5:$Q266,$Q266),IF(N($S266)=0,"?",COUNTIFS(INDEX($T$5:$T$1000,1):INDEX($T$5:$T$1000,$S266-4),"Macro",INDEX($Q$5:$Q$1000,1):INDEX($Q$5:$Q$1000,$S266-4),INDEX($Q$5:$Q$1000,$S266-4))&amp;"."&amp;COUNTIFS($S$5:$S266,$S266,$T$5:$T266,"Sub"))))</f>
        <v/>
      </c>
      <c r="B266" s="56" t="n"/>
      <c r="C266" s="57" t="n"/>
      <c r="D266" s="58" t="n"/>
      <c r="E266" s="58" t="n"/>
      <c r="F266" s="58" t="n"/>
      <c r="G266" s="59" t="n"/>
      <c r="H266" s="59" t="n"/>
      <c r="I266" s="59" t="n"/>
      <c r="J266" s="59" t="n"/>
      <c r="K266" s="59" t="n"/>
      <c r="L266" s="60">
        <f>IF(NOT((COUNTA($B266:$K266)+COUNTA($O266))&gt;0),"",IF(ISNUMBER($F266),1,IF(N($U266)&gt;0,AVERAGEIFS($V$5:$V$1000,$S$5:$S$1000,ROW(),$T$5:$T$1000,"Sub"),$V266)))</f>
        <v/>
      </c>
      <c r="M266" s="55">
        <f>IF($L266="","",IF($L266&gt;=1,"Completado",IF($L266&gt;0,"En curso","Pendiente")))</f>
        <v/>
      </c>
      <c r="N266" s="55">
        <f>IF(NOT((COUNTA($B266:$K266)+COUNTA($O266))&gt;0),"",IF(ISNUMBER($F266),IF(AND(ISNUMBER($E266),$F266&gt;$E266),"Cumplida con "&amp;($F266-$E266)&amp;IF($F266-$E266=1," día"," días")&amp;" de retraso","Cumplida"),IF(N($L266)&gt;=1,"Cumplida",IF(NOT(ISNUMBER($E266)),"Sin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plazo")))))))</f>
        <v/>
      </c>
      <c r="O266" s="57" t="n"/>
      <c r="P266" s="61">
        <f>IF(NOT((COUNTA($B266:$K266)+COUNTA($O266))&gt;0),"",IF((IF($C266="","Falta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",""))="","✔ OK","⚠ "&amp;LEFT(IF($C266="","Falta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",""),LEN(IF($C266="","Falta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",""))-3)))</f>
        <v/>
      </c>
      <c r="Q266" s="62">
        <f>IF(NOT((COUNTA($B266:$K266)+COUNTA($O266))&gt;0),"",IF(AND($T266="Sub",N($S266)&gt;0),IF(ISNUMBER(INDEX($D$5:$D$1000,$S266-4)),DATE(YEAR(INDEX($D$5:$D$1000,$S266-4)),MONTH(INDEX($D$5:$D$1000,$S266-4)),1),IF(ISNUMBER(INDEX($E$5:$E$1000,$S266-4)),DATE(YEAR(INDEX($E$5:$E$1000,$S266-4)),MONTH(INDEX($E$5:$E$1000,$S266-4)),1),MesCiclo)),IF(ISNUMBER($D266),DATE(YEAR($D266),MONTH($D266),1),IF(ISNUMBER($E266),DATE(YEAR($E266),MONTH($E266),1),MesCiclo))))</f>
        <v/>
      </c>
      <c r="R266" s="63">
        <f>IF(OR($Q266="",$Q266&lt;&gt;MesCiclo),"",COUNTIF($Q$5:$Q266,MesCiclo))</f>
        <v/>
      </c>
      <c r="S266" s="63">
        <f>IF($T266="","",IF($T266="Macro",ROW(),IFERROR(LOOKUP(2,1/($T$5:$T266="Macro"),ROW($T$5:$T266)),0)))</f>
        <v/>
      </c>
      <c r="T266" s="63">
        <f>IF(NOT((COUNTA($B266:$K266)+COUNTA($O266))&gt;0),"",IF($B266="Subactividad","Sub","Macro"))</f>
        <v/>
      </c>
      <c r="U266" s="63">
        <f>IF($T266="Macro",COUNTIFS($S$5:$S$1000,ROW(),$T$5:$T$1000,"Sub"),"")</f>
        <v/>
      </c>
      <c r="V266" s="63">
        <f>IF($T266="","",IF(ISNUMBER($F266),1,IFERROR(LOOKUP(2,1/($H266:$K266&lt;&gt;""),$H266:$K266),0)))</f>
        <v/>
      </c>
      <c r="W266" s="63">
        <f>IF($T266="","",IF(AND(ISNUMBER($F266),$F266&lt;=IF($Q266=MesCiclo,InicioCiclo,$Q266+MOD(2-WEEKDAY($Q266),7))+6),1,IF(ISNUMBER($H266),$H266,0)))</f>
        <v/>
      </c>
      <c r="X266" s="63">
        <f>IF($T266="","",IF(AND(ISNUMBER($F266),$F266&lt;=IF($Q266=MesCiclo,InicioCiclo,$Q266+MOD(2-WEEKDAY($Q266),7))+13),1,IF(ISNUMBER($I266),$I266,$W266)))</f>
        <v/>
      </c>
      <c r="Y266" s="63">
        <f>IF($T266="","",IF(AND(ISNUMBER($F266),$F266&lt;=IF($Q266=MesCiclo,InicioCiclo,$Q266+MOD(2-WEEKDAY($Q266),7))+20),1,IF(ISNUMBER($J266),$J266,$X266)))</f>
        <v/>
      </c>
      <c r="Z266" s="63">
        <f>IF($T266="","",IF(AND(ISNUMBER($F266),$F266&lt;=IF($Q266=MesCiclo,InicioCiclo,$Q266+MOD(2-WEEKDAY($Q266),7))+27),1,IF(ISNUMBER($K266),$K266,$Y266)))</f>
        <v/>
      </c>
      <c r="AA266" s="63">
        <f>IF($T266="","",IF(AND(ISNUMBER($F266),$F266&lt;=IF($Q266=MesCiclo,InicioCiclo,$Q266+MOD(2-WEEKDAY($Q266),7))+6),1,IF(N($U266)&gt;0,AVERAGEIFS($W$5:$W$1000,$S$5:$S$1000,ROW(),$T$5:$T$1000,"Sub"),$W266)))</f>
        <v/>
      </c>
      <c r="AB266" s="63">
        <f>IF($T266="","",IF(AND(ISNUMBER($F266),$F266&lt;=IF($Q266=MesCiclo,InicioCiclo,$Q266+MOD(2-WEEKDAY($Q266),7))+13),1,IF(N($U266)&gt;0,AVERAGEIFS($X$5:$X$1000,$S$5:$S$1000,ROW(),$T$5:$T$1000,"Sub"),$X266)))</f>
        <v/>
      </c>
      <c r="AC266" s="63">
        <f>IF($T266="","",IF(AND(ISNUMBER($F266),$F266&lt;=IF($Q266=MesCiclo,InicioCiclo,$Q266+MOD(2-WEEKDAY($Q266),7))+20),1,IF(N($U266)&gt;0,AVERAGEIFS($Y$5:$Y$1000,$S$5:$S$1000,ROW(),$T$5:$T$1000,"Sub"),$Y266)))</f>
        <v/>
      </c>
      <c r="AD266" s="63">
        <f>IF($T266="","",IF(AND(ISNUMBER($F266),$F266&lt;=IF($Q266=MesCiclo,InicioCiclo,$Q266+MOD(2-WEEKDAY($Q266),7))+27),1,IF(N($U266)&gt;0,AVERAGEIFS($Z$5:$Z$1000,$S$5:$S$1000,ROW(),$T$5:$T$1000,"Sub"),$Z266)))</f>
        <v/>
      </c>
      <c r="AE266" s="63">
        <f>IF($T266&lt;&gt;"Macro","",IF(COUNTIFS($Q$5:$Q$1000,$Q266,$T$5:$T$1000,"Macro",$G$5:$G$1000,"&gt;0")=0,1/COUNTIFS($Q$5:$Q$1000,$Q266,$T$5:$T$1000,"Macro"),IF(AND(ISNUMBER($G266),N($G266)&gt;0),$G266,SUMIFS($G$5:$G$1000,$Q$5:$Q$1000,$Q266,$T$5:$T$1000,"Macro")/COUNTIFS($Q$5:$Q$1000,$Q266,$T$5:$T$1000,"Macro",$G$5:$G$1000,"&gt;0"))/(COUNTIFS($Q$5:$Q$1000,$Q266,$T$5:$T$1000,"Macro")*SUMIFS($G$5:$G$1000,$Q$5:$Q$1000,$Q266,$T$5:$T$1000,"Macro")/COUNTIFS($Q$5:$Q$1000,$Q266,$T$5:$T$1000,"Macro",$G$5:$G$1000,"&gt;0"))))</f>
        <v/>
      </c>
    </row>
    <row r="267">
      <c r="A267" s="55">
        <f>IF(NOT((COUNTA($B267:$K267)+COUNTA($O267))&gt;0),"",IF($T267="Macro",COUNTIFS($T$5:$T267,"Macro",$Q$5:$Q267,$Q267),IF(N($S267)=0,"?",COUNTIFS(INDEX($T$5:$T$1000,1):INDEX($T$5:$T$1000,$S267-4),"Macro",INDEX($Q$5:$Q$1000,1):INDEX($Q$5:$Q$1000,$S267-4),INDEX($Q$5:$Q$1000,$S267-4))&amp;"."&amp;COUNTIFS($S$5:$S267,$S267,$T$5:$T267,"Sub"))))</f>
        <v/>
      </c>
      <c r="B267" s="56" t="n"/>
      <c r="C267" s="57" t="n"/>
      <c r="D267" s="58" t="n"/>
      <c r="E267" s="58" t="n"/>
      <c r="F267" s="58" t="n"/>
      <c r="G267" s="59" t="n"/>
      <c r="H267" s="59" t="n"/>
      <c r="I267" s="59" t="n"/>
      <c r="J267" s="59" t="n"/>
      <c r="K267" s="59" t="n"/>
      <c r="L267" s="60">
        <f>IF(NOT((COUNTA($B267:$K267)+COUNTA($O267))&gt;0),"",IF(ISNUMBER($F267),1,IF(N($U267)&gt;0,AVERAGEIFS($V$5:$V$1000,$S$5:$S$1000,ROW(),$T$5:$T$1000,"Sub"),$V267)))</f>
        <v/>
      </c>
      <c r="M267" s="55">
        <f>IF($L267="","",IF($L267&gt;=1,"Completado",IF($L267&gt;0,"En curso","Pendiente")))</f>
        <v/>
      </c>
      <c r="N267" s="55">
        <f>IF(NOT((COUNTA($B267:$K267)+COUNTA($O267))&gt;0),"",IF(ISNUMBER($F267),IF(AND(ISNUMBER($E267),$F267&gt;$E267),"Cumplida con "&amp;($F267-$E267)&amp;IF($F267-$E267=1," día"," días")&amp;" de retraso","Cumplida"),IF(N($L267)&gt;=1,"Cumplida",IF(NOT(ISNUMBER($E267)),"Sin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plazo")))))))</f>
        <v/>
      </c>
      <c r="O267" s="57" t="n"/>
      <c r="P267" s="61">
        <f>IF(NOT((COUNTA($B267:$K267)+COUNTA($O267))&gt;0),"",IF((IF($C267="","Falta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",""))="","✔ OK","⚠ "&amp;LEFT(IF($C267="","Falta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",""),LEN(IF($C267="","Falta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",""))-3)))</f>
        <v/>
      </c>
      <c r="Q267" s="62">
        <f>IF(NOT((COUNTA($B267:$K267)+COUNTA($O267))&gt;0),"",IF(AND($T267="Sub",N($S267)&gt;0),IF(ISNUMBER(INDEX($D$5:$D$1000,$S267-4)),DATE(YEAR(INDEX($D$5:$D$1000,$S267-4)),MONTH(INDEX($D$5:$D$1000,$S267-4)),1),IF(ISNUMBER(INDEX($E$5:$E$1000,$S267-4)),DATE(YEAR(INDEX($E$5:$E$1000,$S267-4)),MONTH(INDEX($E$5:$E$1000,$S267-4)),1),MesCiclo)),IF(ISNUMBER($D267),DATE(YEAR($D267),MONTH($D267),1),IF(ISNUMBER($E267),DATE(YEAR($E267),MONTH($E267),1),MesCiclo))))</f>
        <v/>
      </c>
      <c r="R267" s="63">
        <f>IF(OR($Q267="",$Q267&lt;&gt;MesCiclo),"",COUNTIF($Q$5:$Q267,MesCiclo))</f>
        <v/>
      </c>
      <c r="S267" s="63">
        <f>IF($T267="","",IF($T267="Macro",ROW(),IFERROR(LOOKUP(2,1/($T$5:$T267="Macro"),ROW($T$5:$T267)),0)))</f>
        <v/>
      </c>
      <c r="T267" s="63">
        <f>IF(NOT((COUNTA($B267:$K267)+COUNTA($O267))&gt;0),"",IF($B267="Subactividad","Sub","Macro"))</f>
        <v/>
      </c>
      <c r="U267" s="63">
        <f>IF($T267="Macro",COUNTIFS($S$5:$S$1000,ROW(),$T$5:$T$1000,"Sub"),"")</f>
        <v/>
      </c>
      <c r="V267" s="63">
        <f>IF($T267="","",IF(ISNUMBER($F267),1,IFERROR(LOOKUP(2,1/($H267:$K267&lt;&gt;""),$H267:$K267),0)))</f>
        <v/>
      </c>
      <c r="W267" s="63">
        <f>IF($T267="","",IF(AND(ISNUMBER($F267),$F267&lt;=IF($Q267=MesCiclo,InicioCiclo,$Q267+MOD(2-WEEKDAY($Q267),7))+6),1,IF(ISNUMBER($H267),$H267,0)))</f>
        <v/>
      </c>
      <c r="X267" s="63">
        <f>IF($T267="","",IF(AND(ISNUMBER($F267),$F267&lt;=IF($Q267=MesCiclo,InicioCiclo,$Q267+MOD(2-WEEKDAY($Q267),7))+13),1,IF(ISNUMBER($I267),$I267,$W267)))</f>
        <v/>
      </c>
      <c r="Y267" s="63">
        <f>IF($T267="","",IF(AND(ISNUMBER($F267),$F267&lt;=IF($Q267=MesCiclo,InicioCiclo,$Q267+MOD(2-WEEKDAY($Q267),7))+20),1,IF(ISNUMBER($J267),$J267,$X267)))</f>
        <v/>
      </c>
      <c r="Z267" s="63">
        <f>IF($T267="","",IF(AND(ISNUMBER($F267),$F267&lt;=IF($Q267=MesCiclo,InicioCiclo,$Q267+MOD(2-WEEKDAY($Q267),7))+27),1,IF(ISNUMBER($K267),$K267,$Y267)))</f>
        <v/>
      </c>
      <c r="AA267" s="63">
        <f>IF($T267="","",IF(AND(ISNUMBER($F267),$F267&lt;=IF($Q267=MesCiclo,InicioCiclo,$Q267+MOD(2-WEEKDAY($Q267),7))+6),1,IF(N($U267)&gt;0,AVERAGEIFS($W$5:$W$1000,$S$5:$S$1000,ROW(),$T$5:$T$1000,"Sub"),$W267)))</f>
        <v/>
      </c>
      <c r="AB267" s="63">
        <f>IF($T267="","",IF(AND(ISNUMBER($F267),$F267&lt;=IF($Q267=MesCiclo,InicioCiclo,$Q267+MOD(2-WEEKDAY($Q267),7))+13),1,IF(N($U267)&gt;0,AVERAGEIFS($X$5:$X$1000,$S$5:$S$1000,ROW(),$T$5:$T$1000,"Sub"),$X267)))</f>
        <v/>
      </c>
      <c r="AC267" s="63">
        <f>IF($T267="","",IF(AND(ISNUMBER($F267),$F267&lt;=IF($Q267=MesCiclo,InicioCiclo,$Q267+MOD(2-WEEKDAY($Q267),7))+20),1,IF(N($U267)&gt;0,AVERAGEIFS($Y$5:$Y$1000,$S$5:$S$1000,ROW(),$T$5:$T$1000,"Sub"),$Y267)))</f>
        <v/>
      </c>
      <c r="AD267" s="63">
        <f>IF($T267="","",IF(AND(ISNUMBER($F267),$F267&lt;=IF($Q267=MesCiclo,InicioCiclo,$Q267+MOD(2-WEEKDAY($Q267),7))+27),1,IF(N($U267)&gt;0,AVERAGEIFS($Z$5:$Z$1000,$S$5:$S$1000,ROW(),$T$5:$T$1000,"Sub"),$Z267)))</f>
        <v/>
      </c>
      <c r="AE267" s="63">
        <f>IF($T267&lt;&gt;"Macro","",IF(COUNTIFS($Q$5:$Q$1000,$Q267,$T$5:$T$1000,"Macro",$G$5:$G$1000,"&gt;0")=0,1/COUNTIFS($Q$5:$Q$1000,$Q267,$T$5:$T$1000,"Macro"),IF(AND(ISNUMBER($G267),N($G267)&gt;0),$G267,SUMIFS($G$5:$G$1000,$Q$5:$Q$1000,$Q267,$T$5:$T$1000,"Macro")/COUNTIFS($Q$5:$Q$1000,$Q267,$T$5:$T$1000,"Macro",$G$5:$G$1000,"&gt;0"))/(COUNTIFS($Q$5:$Q$1000,$Q267,$T$5:$T$1000,"Macro")*SUMIFS($G$5:$G$1000,$Q$5:$Q$1000,$Q267,$T$5:$T$1000,"Macro")/COUNTIFS($Q$5:$Q$1000,$Q267,$T$5:$T$1000,"Macro",$G$5:$G$1000,"&gt;0"))))</f>
        <v/>
      </c>
    </row>
    <row r="268">
      <c r="A268" s="55">
        <f>IF(NOT((COUNTA($B268:$K268)+COUNTA($O268))&gt;0),"",IF($T268="Macro",COUNTIFS($T$5:$T268,"Macro",$Q$5:$Q268,$Q268),IF(N($S268)=0,"?",COUNTIFS(INDEX($T$5:$T$1000,1):INDEX($T$5:$T$1000,$S268-4),"Macro",INDEX($Q$5:$Q$1000,1):INDEX($Q$5:$Q$1000,$S268-4),INDEX($Q$5:$Q$1000,$S268-4))&amp;"."&amp;COUNTIFS($S$5:$S268,$S268,$T$5:$T268,"Sub"))))</f>
        <v/>
      </c>
      <c r="B268" s="56" t="n"/>
      <c r="C268" s="57" t="n"/>
      <c r="D268" s="58" t="n"/>
      <c r="E268" s="58" t="n"/>
      <c r="F268" s="58" t="n"/>
      <c r="G268" s="59" t="n"/>
      <c r="H268" s="59" t="n"/>
      <c r="I268" s="59" t="n"/>
      <c r="J268" s="59" t="n"/>
      <c r="K268" s="59" t="n"/>
      <c r="L268" s="60">
        <f>IF(NOT((COUNTA($B268:$K268)+COUNTA($O268))&gt;0),"",IF(ISNUMBER($F268),1,IF(N($U268)&gt;0,AVERAGEIFS($V$5:$V$1000,$S$5:$S$1000,ROW(),$T$5:$T$1000,"Sub"),$V268)))</f>
        <v/>
      </c>
      <c r="M268" s="55">
        <f>IF($L268="","",IF($L268&gt;=1,"Completado",IF($L268&gt;0,"En curso","Pendiente")))</f>
        <v/>
      </c>
      <c r="N268" s="55">
        <f>IF(NOT((COUNTA($B268:$K268)+COUNTA($O268))&gt;0),"",IF(ISNUMBER($F268),IF(AND(ISNUMBER($E268),$F268&gt;$E268),"Cumplida con "&amp;($F268-$E268)&amp;IF($F268-$E268=1," día"," días")&amp;" de retraso","Cumplida"),IF(N($L268)&gt;=1,"Cumplida",IF(NOT(ISNUMBER($E268)),"Sin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plazo")))))))</f>
        <v/>
      </c>
      <c r="O268" s="57" t="n"/>
      <c r="P268" s="61">
        <f>IF(NOT((COUNTA($B268:$K268)+COUNTA($O268))&gt;0),"",IF((IF($C268="","Falta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",""))="","✔ OK","⚠ "&amp;LEFT(IF($C268="","Falta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",""),LEN(IF($C268="","Falta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",""))-3)))</f>
        <v/>
      </c>
      <c r="Q268" s="62">
        <f>IF(NOT((COUNTA($B268:$K268)+COUNTA($O268))&gt;0),"",IF(AND($T268="Sub",N($S268)&gt;0),IF(ISNUMBER(INDEX($D$5:$D$1000,$S268-4)),DATE(YEAR(INDEX($D$5:$D$1000,$S268-4)),MONTH(INDEX($D$5:$D$1000,$S268-4)),1),IF(ISNUMBER(INDEX($E$5:$E$1000,$S268-4)),DATE(YEAR(INDEX($E$5:$E$1000,$S268-4)),MONTH(INDEX($E$5:$E$1000,$S268-4)),1),MesCiclo)),IF(ISNUMBER($D268),DATE(YEAR($D268),MONTH($D268),1),IF(ISNUMBER($E268),DATE(YEAR($E268),MONTH($E268),1),MesCiclo))))</f>
        <v/>
      </c>
      <c r="R268" s="63">
        <f>IF(OR($Q268="",$Q268&lt;&gt;MesCiclo),"",COUNTIF($Q$5:$Q268,MesCiclo))</f>
        <v/>
      </c>
      <c r="S268" s="63">
        <f>IF($T268="","",IF($T268="Macro",ROW(),IFERROR(LOOKUP(2,1/($T$5:$T268="Macro"),ROW($T$5:$T268)),0)))</f>
        <v/>
      </c>
      <c r="T268" s="63">
        <f>IF(NOT((COUNTA($B268:$K268)+COUNTA($O268))&gt;0),"",IF($B268="Subactividad","Sub","Macro"))</f>
        <v/>
      </c>
      <c r="U268" s="63">
        <f>IF($T268="Macro",COUNTIFS($S$5:$S$1000,ROW(),$T$5:$T$1000,"Sub"),"")</f>
        <v/>
      </c>
      <c r="V268" s="63">
        <f>IF($T268="","",IF(ISNUMBER($F268),1,IFERROR(LOOKUP(2,1/($H268:$K268&lt;&gt;""),$H268:$K268),0)))</f>
        <v/>
      </c>
      <c r="W268" s="63">
        <f>IF($T268="","",IF(AND(ISNUMBER($F268),$F268&lt;=IF($Q268=MesCiclo,InicioCiclo,$Q268+MOD(2-WEEKDAY($Q268),7))+6),1,IF(ISNUMBER($H268),$H268,0)))</f>
        <v/>
      </c>
      <c r="X268" s="63">
        <f>IF($T268="","",IF(AND(ISNUMBER($F268),$F268&lt;=IF($Q268=MesCiclo,InicioCiclo,$Q268+MOD(2-WEEKDAY($Q268),7))+13),1,IF(ISNUMBER($I268),$I268,$W268)))</f>
        <v/>
      </c>
      <c r="Y268" s="63">
        <f>IF($T268="","",IF(AND(ISNUMBER($F268),$F268&lt;=IF($Q268=MesCiclo,InicioCiclo,$Q268+MOD(2-WEEKDAY($Q268),7))+20),1,IF(ISNUMBER($J268),$J268,$X268)))</f>
        <v/>
      </c>
      <c r="Z268" s="63">
        <f>IF($T268="","",IF(AND(ISNUMBER($F268),$F268&lt;=IF($Q268=MesCiclo,InicioCiclo,$Q268+MOD(2-WEEKDAY($Q268),7))+27),1,IF(ISNUMBER($K268),$K268,$Y268)))</f>
        <v/>
      </c>
      <c r="AA268" s="63">
        <f>IF($T268="","",IF(AND(ISNUMBER($F268),$F268&lt;=IF($Q268=MesCiclo,InicioCiclo,$Q268+MOD(2-WEEKDAY($Q268),7))+6),1,IF(N($U268)&gt;0,AVERAGEIFS($W$5:$W$1000,$S$5:$S$1000,ROW(),$T$5:$T$1000,"Sub"),$W268)))</f>
        <v/>
      </c>
      <c r="AB268" s="63">
        <f>IF($T268="","",IF(AND(ISNUMBER($F268),$F268&lt;=IF($Q268=MesCiclo,InicioCiclo,$Q268+MOD(2-WEEKDAY($Q268),7))+13),1,IF(N($U268)&gt;0,AVERAGEIFS($X$5:$X$1000,$S$5:$S$1000,ROW(),$T$5:$T$1000,"Sub"),$X268)))</f>
        <v/>
      </c>
      <c r="AC268" s="63">
        <f>IF($T268="","",IF(AND(ISNUMBER($F268),$F268&lt;=IF($Q268=MesCiclo,InicioCiclo,$Q268+MOD(2-WEEKDAY($Q268),7))+20),1,IF(N($U268)&gt;0,AVERAGEIFS($Y$5:$Y$1000,$S$5:$S$1000,ROW(),$T$5:$T$1000,"Sub"),$Y268)))</f>
        <v/>
      </c>
      <c r="AD268" s="63">
        <f>IF($T268="","",IF(AND(ISNUMBER($F268),$F268&lt;=IF($Q268=MesCiclo,InicioCiclo,$Q268+MOD(2-WEEKDAY($Q268),7))+27),1,IF(N($U268)&gt;0,AVERAGEIFS($Z$5:$Z$1000,$S$5:$S$1000,ROW(),$T$5:$T$1000,"Sub"),$Z268)))</f>
        <v/>
      </c>
      <c r="AE268" s="63">
        <f>IF($T268&lt;&gt;"Macro","",IF(COUNTIFS($Q$5:$Q$1000,$Q268,$T$5:$T$1000,"Macro",$G$5:$G$1000,"&gt;0")=0,1/COUNTIFS($Q$5:$Q$1000,$Q268,$T$5:$T$1000,"Macro"),IF(AND(ISNUMBER($G268),N($G268)&gt;0),$G268,SUMIFS($G$5:$G$1000,$Q$5:$Q$1000,$Q268,$T$5:$T$1000,"Macro")/COUNTIFS($Q$5:$Q$1000,$Q268,$T$5:$T$1000,"Macro",$G$5:$G$1000,"&gt;0"))/(COUNTIFS($Q$5:$Q$1000,$Q268,$T$5:$T$1000,"Macro")*SUMIFS($G$5:$G$1000,$Q$5:$Q$1000,$Q268,$T$5:$T$1000,"Macro")/COUNTIFS($Q$5:$Q$1000,$Q268,$T$5:$T$1000,"Macro",$G$5:$G$1000,"&gt;0"))))</f>
        <v/>
      </c>
    </row>
    <row r="269">
      <c r="A269" s="55">
        <f>IF(NOT((COUNTA($B269:$K269)+COUNTA($O269))&gt;0),"",IF($T269="Macro",COUNTIFS($T$5:$T269,"Macro",$Q$5:$Q269,$Q269),IF(N($S269)=0,"?",COUNTIFS(INDEX($T$5:$T$1000,1):INDEX($T$5:$T$1000,$S269-4),"Macro",INDEX($Q$5:$Q$1000,1):INDEX($Q$5:$Q$1000,$S269-4),INDEX($Q$5:$Q$1000,$S269-4))&amp;"."&amp;COUNTIFS($S$5:$S269,$S269,$T$5:$T269,"Sub"))))</f>
        <v/>
      </c>
      <c r="B269" s="56" t="n"/>
      <c r="C269" s="57" t="n"/>
      <c r="D269" s="58" t="n"/>
      <c r="E269" s="58" t="n"/>
      <c r="F269" s="58" t="n"/>
      <c r="G269" s="59" t="n"/>
      <c r="H269" s="59" t="n"/>
      <c r="I269" s="59" t="n"/>
      <c r="J269" s="59" t="n"/>
      <c r="K269" s="59" t="n"/>
      <c r="L269" s="60">
        <f>IF(NOT((COUNTA($B269:$K269)+COUNTA($O269))&gt;0),"",IF(ISNUMBER($F269),1,IF(N($U269)&gt;0,AVERAGEIFS($V$5:$V$1000,$S$5:$S$1000,ROW(),$T$5:$T$1000,"Sub"),$V269)))</f>
        <v/>
      </c>
      <c r="M269" s="55">
        <f>IF($L269="","",IF($L269&gt;=1,"Completado",IF($L269&gt;0,"En curso","Pendiente")))</f>
        <v/>
      </c>
      <c r="N269" s="55">
        <f>IF(NOT((COUNTA($B269:$K269)+COUNTA($O269))&gt;0),"",IF(ISNUMBER($F269),IF(AND(ISNUMBER($E269),$F269&gt;$E269),"Cumplida con "&amp;($F269-$E269)&amp;IF($F269-$E269=1," día"," días")&amp;" de retraso","Cumplida"),IF(N($L269)&gt;=1,"Cumplida",IF(NOT(ISNUMBER($E269)),"Sin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plazo")))))))</f>
        <v/>
      </c>
      <c r="O269" s="57" t="n"/>
      <c r="P269" s="61">
        <f>IF(NOT((COUNTA($B269:$K269)+COUNTA($O269))&gt;0),"",IF((IF($C269="","Falta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",""))="","✔ OK","⚠ "&amp;LEFT(IF($C269="","Falta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",""),LEN(IF($C269="","Falta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",""))-3)))</f>
        <v/>
      </c>
      <c r="Q269" s="62">
        <f>IF(NOT((COUNTA($B269:$K269)+COUNTA($O269))&gt;0),"",IF(AND($T269="Sub",N($S269)&gt;0),IF(ISNUMBER(INDEX($D$5:$D$1000,$S269-4)),DATE(YEAR(INDEX($D$5:$D$1000,$S269-4)),MONTH(INDEX($D$5:$D$1000,$S269-4)),1),IF(ISNUMBER(INDEX($E$5:$E$1000,$S269-4)),DATE(YEAR(INDEX($E$5:$E$1000,$S269-4)),MONTH(INDEX($E$5:$E$1000,$S269-4)),1),MesCiclo)),IF(ISNUMBER($D269),DATE(YEAR($D269),MONTH($D269),1),IF(ISNUMBER($E269),DATE(YEAR($E269),MONTH($E269),1),MesCiclo))))</f>
        <v/>
      </c>
      <c r="R269" s="63">
        <f>IF(OR($Q269="",$Q269&lt;&gt;MesCiclo),"",COUNTIF($Q$5:$Q269,MesCiclo))</f>
        <v/>
      </c>
      <c r="S269" s="63">
        <f>IF($T269="","",IF($T269="Macro",ROW(),IFERROR(LOOKUP(2,1/($T$5:$T269="Macro"),ROW($T$5:$T269)),0)))</f>
        <v/>
      </c>
      <c r="T269" s="63">
        <f>IF(NOT((COUNTA($B269:$K269)+COUNTA($O269))&gt;0),"",IF($B269="Subactividad","Sub","Macro"))</f>
        <v/>
      </c>
      <c r="U269" s="63">
        <f>IF($T269="Macro",COUNTIFS($S$5:$S$1000,ROW(),$T$5:$T$1000,"Sub"),"")</f>
        <v/>
      </c>
      <c r="V269" s="63">
        <f>IF($T269="","",IF(ISNUMBER($F269),1,IFERROR(LOOKUP(2,1/($H269:$K269&lt;&gt;""),$H269:$K269),0)))</f>
        <v/>
      </c>
      <c r="W269" s="63">
        <f>IF($T269="","",IF(AND(ISNUMBER($F269),$F269&lt;=IF($Q269=MesCiclo,InicioCiclo,$Q269+MOD(2-WEEKDAY($Q269),7))+6),1,IF(ISNUMBER($H269),$H269,0)))</f>
        <v/>
      </c>
      <c r="X269" s="63">
        <f>IF($T269="","",IF(AND(ISNUMBER($F269),$F269&lt;=IF($Q269=MesCiclo,InicioCiclo,$Q269+MOD(2-WEEKDAY($Q269),7))+13),1,IF(ISNUMBER($I269),$I269,$W269)))</f>
        <v/>
      </c>
      <c r="Y269" s="63">
        <f>IF($T269="","",IF(AND(ISNUMBER($F269),$F269&lt;=IF($Q269=MesCiclo,InicioCiclo,$Q269+MOD(2-WEEKDAY($Q269),7))+20),1,IF(ISNUMBER($J269),$J269,$X269)))</f>
        <v/>
      </c>
      <c r="Z269" s="63">
        <f>IF($T269="","",IF(AND(ISNUMBER($F269),$F269&lt;=IF($Q269=MesCiclo,InicioCiclo,$Q269+MOD(2-WEEKDAY($Q269),7))+27),1,IF(ISNUMBER($K269),$K269,$Y269)))</f>
        <v/>
      </c>
      <c r="AA269" s="63">
        <f>IF($T269="","",IF(AND(ISNUMBER($F269),$F269&lt;=IF($Q269=MesCiclo,InicioCiclo,$Q269+MOD(2-WEEKDAY($Q269),7))+6),1,IF(N($U269)&gt;0,AVERAGEIFS($W$5:$W$1000,$S$5:$S$1000,ROW(),$T$5:$T$1000,"Sub"),$W269)))</f>
        <v/>
      </c>
      <c r="AB269" s="63">
        <f>IF($T269="","",IF(AND(ISNUMBER($F269),$F269&lt;=IF($Q269=MesCiclo,InicioCiclo,$Q269+MOD(2-WEEKDAY($Q269),7))+13),1,IF(N($U269)&gt;0,AVERAGEIFS($X$5:$X$1000,$S$5:$S$1000,ROW(),$T$5:$T$1000,"Sub"),$X269)))</f>
        <v/>
      </c>
      <c r="AC269" s="63">
        <f>IF($T269="","",IF(AND(ISNUMBER($F269),$F269&lt;=IF($Q269=MesCiclo,InicioCiclo,$Q269+MOD(2-WEEKDAY($Q269),7))+20),1,IF(N($U269)&gt;0,AVERAGEIFS($Y$5:$Y$1000,$S$5:$S$1000,ROW(),$T$5:$T$1000,"Sub"),$Y269)))</f>
        <v/>
      </c>
      <c r="AD269" s="63">
        <f>IF($T269="","",IF(AND(ISNUMBER($F269),$F269&lt;=IF($Q269=MesCiclo,InicioCiclo,$Q269+MOD(2-WEEKDAY($Q269),7))+27),1,IF(N($U269)&gt;0,AVERAGEIFS($Z$5:$Z$1000,$S$5:$S$1000,ROW(),$T$5:$T$1000,"Sub"),$Z269)))</f>
        <v/>
      </c>
      <c r="AE269" s="63">
        <f>IF($T269&lt;&gt;"Macro","",IF(COUNTIFS($Q$5:$Q$1000,$Q269,$T$5:$T$1000,"Macro",$G$5:$G$1000,"&gt;0")=0,1/COUNTIFS($Q$5:$Q$1000,$Q269,$T$5:$T$1000,"Macro"),IF(AND(ISNUMBER($G269),N($G269)&gt;0),$G269,SUMIFS($G$5:$G$1000,$Q$5:$Q$1000,$Q269,$T$5:$T$1000,"Macro")/COUNTIFS($Q$5:$Q$1000,$Q269,$T$5:$T$1000,"Macro",$G$5:$G$1000,"&gt;0"))/(COUNTIFS($Q$5:$Q$1000,$Q269,$T$5:$T$1000,"Macro")*SUMIFS($G$5:$G$1000,$Q$5:$Q$1000,$Q269,$T$5:$T$1000,"Macro")/COUNTIFS($Q$5:$Q$1000,$Q269,$T$5:$T$1000,"Macro",$G$5:$G$1000,"&gt;0"))))</f>
        <v/>
      </c>
    </row>
    <row r="270">
      <c r="A270" s="55">
        <f>IF(NOT((COUNTA($B270:$K270)+COUNTA($O270))&gt;0),"",IF($T270="Macro",COUNTIFS($T$5:$T270,"Macro",$Q$5:$Q270,$Q270),IF(N($S270)=0,"?",COUNTIFS(INDEX($T$5:$T$1000,1):INDEX($T$5:$T$1000,$S270-4),"Macro",INDEX($Q$5:$Q$1000,1):INDEX($Q$5:$Q$1000,$S270-4),INDEX($Q$5:$Q$1000,$S270-4))&amp;"."&amp;COUNTIFS($S$5:$S270,$S270,$T$5:$T270,"Sub"))))</f>
        <v/>
      </c>
      <c r="B270" s="56" t="n"/>
      <c r="C270" s="57" t="n"/>
      <c r="D270" s="58" t="n"/>
      <c r="E270" s="58" t="n"/>
      <c r="F270" s="58" t="n"/>
      <c r="G270" s="59" t="n"/>
      <c r="H270" s="59" t="n"/>
      <c r="I270" s="59" t="n"/>
      <c r="J270" s="59" t="n"/>
      <c r="K270" s="59" t="n"/>
      <c r="L270" s="60">
        <f>IF(NOT((COUNTA($B270:$K270)+COUNTA($O270))&gt;0),"",IF(ISNUMBER($F270),1,IF(N($U270)&gt;0,AVERAGEIFS($V$5:$V$1000,$S$5:$S$1000,ROW(),$T$5:$T$1000,"Sub"),$V270)))</f>
        <v/>
      </c>
      <c r="M270" s="55">
        <f>IF($L270="","",IF($L270&gt;=1,"Completado",IF($L270&gt;0,"En curso","Pendiente")))</f>
        <v/>
      </c>
      <c r="N270" s="55">
        <f>IF(NOT((COUNTA($B270:$K270)+COUNTA($O270))&gt;0),"",IF(ISNUMBER($F270),IF(AND(ISNUMBER($E270),$F270&gt;$E270),"Cumplida con "&amp;($F270-$E270)&amp;IF($F270-$E270=1," día"," días")&amp;" de retraso","Cumplida"),IF(N($L270)&gt;=1,"Cumplida",IF(NOT(ISNUMBER($E270)),"Sin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plazo")))))))</f>
        <v/>
      </c>
      <c r="O270" s="57" t="n"/>
      <c r="P270" s="61">
        <f>IF(NOT((COUNTA($B270:$K270)+COUNTA($O270))&gt;0),"",IF((IF($C270="","Falta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",""))="","✔ OK","⚠ "&amp;LEFT(IF($C270="","Falta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",""),LEN(IF($C270="","Falta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",""))-3)))</f>
        <v/>
      </c>
      <c r="Q270" s="62">
        <f>IF(NOT((COUNTA($B270:$K270)+COUNTA($O270))&gt;0),"",IF(AND($T270="Sub",N($S270)&gt;0),IF(ISNUMBER(INDEX($D$5:$D$1000,$S270-4)),DATE(YEAR(INDEX($D$5:$D$1000,$S270-4)),MONTH(INDEX($D$5:$D$1000,$S270-4)),1),IF(ISNUMBER(INDEX($E$5:$E$1000,$S270-4)),DATE(YEAR(INDEX($E$5:$E$1000,$S270-4)),MONTH(INDEX($E$5:$E$1000,$S270-4)),1),MesCiclo)),IF(ISNUMBER($D270),DATE(YEAR($D270),MONTH($D270),1),IF(ISNUMBER($E270),DATE(YEAR($E270),MONTH($E270),1),MesCiclo))))</f>
        <v/>
      </c>
      <c r="R270" s="63">
        <f>IF(OR($Q270="",$Q270&lt;&gt;MesCiclo),"",COUNTIF($Q$5:$Q270,MesCiclo))</f>
        <v/>
      </c>
      <c r="S270" s="63">
        <f>IF($T270="","",IF($T270="Macro",ROW(),IFERROR(LOOKUP(2,1/($T$5:$T270="Macro"),ROW($T$5:$T270)),0)))</f>
        <v/>
      </c>
      <c r="T270" s="63">
        <f>IF(NOT((COUNTA($B270:$K270)+COUNTA($O270))&gt;0),"",IF($B270="Subactividad","Sub","Macro"))</f>
        <v/>
      </c>
      <c r="U270" s="63">
        <f>IF($T270="Macro",COUNTIFS($S$5:$S$1000,ROW(),$T$5:$T$1000,"Sub"),"")</f>
        <v/>
      </c>
      <c r="V270" s="63">
        <f>IF($T270="","",IF(ISNUMBER($F270),1,IFERROR(LOOKUP(2,1/($H270:$K270&lt;&gt;""),$H270:$K270),0)))</f>
        <v/>
      </c>
      <c r="W270" s="63">
        <f>IF($T270="","",IF(AND(ISNUMBER($F270),$F270&lt;=IF($Q270=MesCiclo,InicioCiclo,$Q270+MOD(2-WEEKDAY($Q270),7))+6),1,IF(ISNUMBER($H270),$H270,0)))</f>
        <v/>
      </c>
      <c r="X270" s="63">
        <f>IF($T270="","",IF(AND(ISNUMBER($F270),$F270&lt;=IF($Q270=MesCiclo,InicioCiclo,$Q270+MOD(2-WEEKDAY($Q270),7))+13),1,IF(ISNUMBER($I270),$I270,$W270)))</f>
        <v/>
      </c>
      <c r="Y270" s="63">
        <f>IF($T270="","",IF(AND(ISNUMBER($F270),$F270&lt;=IF($Q270=MesCiclo,InicioCiclo,$Q270+MOD(2-WEEKDAY($Q270),7))+20),1,IF(ISNUMBER($J270),$J270,$X270)))</f>
        <v/>
      </c>
      <c r="Z270" s="63">
        <f>IF($T270="","",IF(AND(ISNUMBER($F270),$F270&lt;=IF($Q270=MesCiclo,InicioCiclo,$Q270+MOD(2-WEEKDAY($Q270),7))+27),1,IF(ISNUMBER($K270),$K270,$Y270)))</f>
        <v/>
      </c>
      <c r="AA270" s="63">
        <f>IF($T270="","",IF(AND(ISNUMBER($F270),$F270&lt;=IF($Q270=MesCiclo,InicioCiclo,$Q270+MOD(2-WEEKDAY($Q270),7))+6),1,IF(N($U270)&gt;0,AVERAGEIFS($W$5:$W$1000,$S$5:$S$1000,ROW(),$T$5:$T$1000,"Sub"),$W270)))</f>
        <v/>
      </c>
      <c r="AB270" s="63">
        <f>IF($T270="","",IF(AND(ISNUMBER($F270),$F270&lt;=IF($Q270=MesCiclo,InicioCiclo,$Q270+MOD(2-WEEKDAY($Q270),7))+13),1,IF(N($U270)&gt;0,AVERAGEIFS($X$5:$X$1000,$S$5:$S$1000,ROW(),$T$5:$T$1000,"Sub"),$X270)))</f>
        <v/>
      </c>
      <c r="AC270" s="63">
        <f>IF($T270="","",IF(AND(ISNUMBER($F270),$F270&lt;=IF($Q270=MesCiclo,InicioCiclo,$Q270+MOD(2-WEEKDAY($Q270),7))+20),1,IF(N($U270)&gt;0,AVERAGEIFS($Y$5:$Y$1000,$S$5:$S$1000,ROW(),$T$5:$T$1000,"Sub"),$Y270)))</f>
        <v/>
      </c>
      <c r="AD270" s="63">
        <f>IF($T270="","",IF(AND(ISNUMBER($F270),$F270&lt;=IF($Q270=MesCiclo,InicioCiclo,$Q270+MOD(2-WEEKDAY($Q270),7))+27),1,IF(N($U270)&gt;0,AVERAGEIFS($Z$5:$Z$1000,$S$5:$S$1000,ROW(),$T$5:$T$1000,"Sub"),$Z270)))</f>
        <v/>
      </c>
      <c r="AE270" s="63">
        <f>IF($T270&lt;&gt;"Macro","",IF(COUNTIFS($Q$5:$Q$1000,$Q270,$T$5:$T$1000,"Macro",$G$5:$G$1000,"&gt;0")=0,1/COUNTIFS($Q$5:$Q$1000,$Q270,$T$5:$T$1000,"Macro"),IF(AND(ISNUMBER($G270),N($G270)&gt;0),$G270,SUMIFS($G$5:$G$1000,$Q$5:$Q$1000,$Q270,$T$5:$T$1000,"Macro")/COUNTIFS($Q$5:$Q$1000,$Q270,$T$5:$T$1000,"Macro",$G$5:$G$1000,"&gt;0"))/(COUNTIFS($Q$5:$Q$1000,$Q270,$T$5:$T$1000,"Macro")*SUMIFS($G$5:$G$1000,$Q$5:$Q$1000,$Q270,$T$5:$T$1000,"Macro")/COUNTIFS($Q$5:$Q$1000,$Q270,$T$5:$T$1000,"Macro",$G$5:$G$1000,"&gt;0"))))</f>
        <v/>
      </c>
    </row>
    <row r="271">
      <c r="A271" s="55">
        <f>IF(NOT((COUNTA($B271:$K271)+COUNTA($O271))&gt;0),"",IF($T271="Macro",COUNTIFS($T$5:$T271,"Macro",$Q$5:$Q271,$Q271),IF(N($S271)=0,"?",COUNTIFS(INDEX($T$5:$T$1000,1):INDEX($T$5:$T$1000,$S271-4),"Macro",INDEX($Q$5:$Q$1000,1):INDEX($Q$5:$Q$1000,$S271-4),INDEX($Q$5:$Q$1000,$S271-4))&amp;"."&amp;COUNTIFS($S$5:$S271,$S271,$T$5:$T271,"Sub"))))</f>
        <v/>
      </c>
      <c r="B271" s="56" t="n"/>
      <c r="C271" s="57" t="n"/>
      <c r="D271" s="58" t="n"/>
      <c r="E271" s="58" t="n"/>
      <c r="F271" s="58" t="n"/>
      <c r="G271" s="59" t="n"/>
      <c r="H271" s="59" t="n"/>
      <c r="I271" s="59" t="n"/>
      <c r="J271" s="59" t="n"/>
      <c r="K271" s="59" t="n"/>
      <c r="L271" s="60">
        <f>IF(NOT((COUNTA($B271:$K271)+COUNTA($O271))&gt;0),"",IF(ISNUMBER($F271),1,IF(N($U271)&gt;0,AVERAGEIFS($V$5:$V$1000,$S$5:$S$1000,ROW(),$T$5:$T$1000,"Sub"),$V271)))</f>
        <v/>
      </c>
      <c r="M271" s="55">
        <f>IF($L271="","",IF($L271&gt;=1,"Completado",IF($L271&gt;0,"En curso","Pendiente")))</f>
        <v/>
      </c>
      <c r="N271" s="55">
        <f>IF(NOT((COUNTA($B271:$K271)+COUNTA($O271))&gt;0),"",IF(ISNUMBER($F271),IF(AND(ISNUMBER($E271),$F271&gt;$E271),"Cumplida con "&amp;($F271-$E271)&amp;IF($F271-$E271=1," día"," días")&amp;" de retraso","Cumplida"),IF(N($L271)&gt;=1,"Cumplida",IF(NOT(ISNUMBER($E271)),"Sin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plazo")))))))</f>
        <v/>
      </c>
      <c r="O271" s="57" t="n"/>
      <c r="P271" s="61">
        <f>IF(NOT((COUNTA($B271:$K271)+COUNTA($O271))&gt;0),"",IF((IF($C271="","Falta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",""))="","✔ OK","⚠ "&amp;LEFT(IF($C271="","Falta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",""),LEN(IF($C271="","Falta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",""))-3)))</f>
        <v/>
      </c>
      <c r="Q271" s="62">
        <f>IF(NOT((COUNTA($B271:$K271)+COUNTA($O271))&gt;0),"",IF(AND($T271="Sub",N($S271)&gt;0),IF(ISNUMBER(INDEX($D$5:$D$1000,$S271-4)),DATE(YEAR(INDEX($D$5:$D$1000,$S271-4)),MONTH(INDEX($D$5:$D$1000,$S271-4)),1),IF(ISNUMBER(INDEX($E$5:$E$1000,$S271-4)),DATE(YEAR(INDEX($E$5:$E$1000,$S271-4)),MONTH(INDEX($E$5:$E$1000,$S271-4)),1),MesCiclo)),IF(ISNUMBER($D271),DATE(YEAR($D271),MONTH($D271),1),IF(ISNUMBER($E271),DATE(YEAR($E271),MONTH($E271),1),MesCiclo))))</f>
        <v/>
      </c>
      <c r="R271" s="63">
        <f>IF(OR($Q271="",$Q271&lt;&gt;MesCiclo),"",COUNTIF($Q$5:$Q271,MesCiclo))</f>
        <v/>
      </c>
      <c r="S271" s="63">
        <f>IF($T271="","",IF($T271="Macro",ROW(),IFERROR(LOOKUP(2,1/($T$5:$T271="Macro"),ROW($T$5:$T271)),0)))</f>
        <v/>
      </c>
      <c r="T271" s="63">
        <f>IF(NOT((COUNTA($B271:$K271)+COUNTA($O271))&gt;0),"",IF($B271="Subactividad","Sub","Macro"))</f>
        <v/>
      </c>
      <c r="U271" s="63">
        <f>IF($T271="Macro",COUNTIFS($S$5:$S$1000,ROW(),$T$5:$T$1000,"Sub"),"")</f>
        <v/>
      </c>
      <c r="V271" s="63">
        <f>IF($T271="","",IF(ISNUMBER($F271),1,IFERROR(LOOKUP(2,1/($H271:$K271&lt;&gt;""),$H271:$K271),0)))</f>
        <v/>
      </c>
      <c r="W271" s="63">
        <f>IF($T271="","",IF(AND(ISNUMBER($F271),$F271&lt;=IF($Q271=MesCiclo,InicioCiclo,$Q271+MOD(2-WEEKDAY($Q271),7))+6),1,IF(ISNUMBER($H271),$H271,0)))</f>
        <v/>
      </c>
      <c r="X271" s="63">
        <f>IF($T271="","",IF(AND(ISNUMBER($F271),$F271&lt;=IF($Q271=MesCiclo,InicioCiclo,$Q271+MOD(2-WEEKDAY($Q271),7))+13),1,IF(ISNUMBER($I271),$I271,$W271)))</f>
        <v/>
      </c>
      <c r="Y271" s="63">
        <f>IF($T271="","",IF(AND(ISNUMBER($F271),$F271&lt;=IF($Q271=MesCiclo,InicioCiclo,$Q271+MOD(2-WEEKDAY($Q271),7))+20),1,IF(ISNUMBER($J271),$J271,$X271)))</f>
        <v/>
      </c>
      <c r="Z271" s="63">
        <f>IF($T271="","",IF(AND(ISNUMBER($F271),$F271&lt;=IF($Q271=MesCiclo,InicioCiclo,$Q271+MOD(2-WEEKDAY($Q271),7))+27),1,IF(ISNUMBER($K271),$K271,$Y271)))</f>
        <v/>
      </c>
      <c r="AA271" s="63">
        <f>IF($T271="","",IF(AND(ISNUMBER($F271),$F271&lt;=IF($Q271=MesCiclo,InicioCiclo,$Q271+MOD(2-WEEKDAY($Q271),7))+6),1,IF(N($U271)&gt;0,AVERAGEIFS($W$5:$W$1000,$S$5:$S$1000,ROW(),$T$5:$T$1000,"Sub"),$W271)))</f>
        <v/>
      </c>
      <c r="AB271" s="63">
        <f>IF($T271="","",IF(AND(ISNUMBER($F271),$F271&lt;=IF($Q271=MesCiclo,InicioCiclo,$Q271+MOD(2-WEEKDAY($Q271),7))+13),1,IF(N($U271)&gt;0,AVERAGEIFS($X$5:$X$1000,$S$5:$S$1000,ROW(),$T$5:$T$1000,"Sub"),$X271)))</f>
        <v/>
      </c>
      <c r="AC271" s="63">
        <f>IF($T271="","",IF(AND(ISNUMBER($F271),$F271&lt;=IF($Q271=MesCiclo,InicioCiclo,$Q271+MOD(2-WEEKDAY($Q271),7))+20),1,IF(N($U271)&gt;0,AVERAGEIFS($Y$5:$Y$1000,$S$5:$S$1000,ROW(),$T$5:$T$1000,"Sub"),$Y271)))</f>
        <v/>
      </c>
      <c r="AD271" s="63">
        <f>IF($T271="","",IF(AND(ISNUMBER($F271),$F271&lt;=IF($Q271=MesCiclo,InicioCiclo,$Q271+MOD(2-WEEKDAY($Q271),7))+27),1,IF(N($U271)&gt;0,AVERAGEIFS($Z$5:$Z$1000,$S$5:$S$1000,ROW(),$T$5:$T$1000,"Sub"),$Z271)))</f>
        <v/>
      </c>
      <c r="AE271" s="63">
        <f>IF($T271&lt;&gt;"Macro","",IF(COUNTIFS($Q$5:$Q$1000,$Q271,$T$5:$T$1000,"Macro",$G$5:$G$1000,"&gt;0")=0,1/COUNTIFS($Q$5:$Q$1000,$Q271,$T$5:$T$1000,"Macro"),IF(AND(ISNUMBER($G271),N($G271)&gt;0),$G271,SUMIFS($G$5:$G$1000,$Q$5:$Q$1000,$Q271,$T$5:$T$1000,"Macro")/COUNTIFS($Q$5:$Q$1000,$Q271,$T$5:$T$1000,"Macro",$G$5:$G$1000,"&gt;0"))/(COUNTIFS($Q$5:$Q$1000,$Q271,$T$5:$T$1000,"Macro")*SUMIFS($G$5:$G$1000,$Q$5:$Q$1000,$Q271,$T$5:$T$1000,"Macro")/COUNTIFS($Q$5:$Q$1000,$Q271,$T$5:$T$1000,"Macro",$G$5:$G$1000,"&gt;0"))))</f>
        <v/>
      </c>
    </row>
    <row r="272">
      <c r="A272" s="55">
        <f>IF(NOT((COUNTA($B272:$K272)+COUNTA($O272))&gt;0),"",IF($T272="Macro",COUNTIFS($T$5:$T272,"Macro",$Q$5:$Q272,$Q272),IF(N($S272)=0,"?",COUNTIFS(INDEX($T$5:$T$1000,1):INDEX($T$5:$T$1000,$S272-4),"Macro",INDEX($Q$5:$Q$1000,1):INDEX($Q$5:$Q$1000,$S272-4),INDEX($Q$5:$Q$1000,$S272-4))&amp;"."&amp;COUNTIFS($S$5:$S272,$S272,$T$5:$T272,"Sub"))))</f>
        <v/>
      </c>
      <c r="B272" s="56" t="n"/>
      <c r="C272" s="57" t="n"/>
      <c r="D272" s="58" t="n"/>
      <c r="E272" s="58" t="n"/>
      <c r="F272" s="58" t="n"/>
      <c r="G272" s="59" t="n"/>
      <c r="H272" s="59" t="n"/>
      <c r="I272" s="59" t="n"/>
      <c r="J272" s="59" t="n"/>
      <c r="K272" s="59" t="n"/>
      <c r="L272" s="60">
        <f>IF(NOT((COUNTA($B272:$K272)+COUNTA($O272))&gt;0),"",IF(ISNUMBER($F272),1,IF(N($U272)&gt;0,AVERAGEIFS($V$5:$V$1000,$S$5:$S$1000,ROW(),$T$5:$T$1000,"Sub"),$V272)))</f>
        <v/>
      </c>
      <c r="M272" s="55">
        <f>IF($L272="","",IF($L272&gt;=1,"Completado",IF($L272&gt;0,"En curso","Pendiente")))</f>
        <v/>
      </c>
      <c r="N272" s="55">
        <f>IF(NOT((COUNTA($B272:$K272)+COUNTA($O272))&gt;0),"",IF(ISNUMBER($F272),IF(AND(ISNUMBER($E272),$F272&gt;$E272),"Cumplida con "&amp;($F272-$E272)&amp;IF($F272-$E272=1," día"," días")&amp;" de retraso","Cumplida"),IF(N($L272)&gt;=1,"Cumplida",IF(NOT(ISNUMBER($E272)),"Sin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plazo")))))))</f>
        <v/>
      </c>
      <c r="O272" s="57" t="n"/>
      <c r="P272" s="61">
        <f>IF(NOT((COUNTA($B272:$K272)+COUNTA($O272))&gt;0),"",IF((IF($C272="","Falta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",""))="","✔ OK","⚠ "&amp;LEFT(IF($C272="","Falta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",""),LEN(IF($C272="","Falta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",""))-3)))</f>
        <v/>
      </c>
      <c r="Q272" s="62">
        <f>IF(NOT((COUNTA($B272:$K272)+COUNTA($O272))&gt;0),"",IF(AND($T272="Sub",N($S272)&gt;0),IF(ISNUMBER(INDEX($D$5:$D$1000,$S272-4)),DATE(YEAR(INDEX($D$5:$D$1000,$S272-4)),MONTH(INDEX($D$5:$D$1000,$S272-4)),1),IF(ISNUMBER(INDEX($E$5:$E$1000,$S272-4)),DATE(YEAR(INDEX($E$5:$E$1000,$S272-4)),MONTH(INDEX($E$5:$E$1000,$S272-4)),1),MesCiclo)),IF(ISNUMBER($D272),DATE(YEAR($D272),MONTH($D272),1),IF(ISNUMBER($E272),DATE(YEAR($E272),MONTH($E272),1),MesCiclo))))</f>
        <v/>
      </c>
      <c r="R272" s="63">
        <f>IF(OR($Q272="",$Q272&lt;&gt;MesCiclo),"",COUNTIF($Q$5:$Q272,MesCiclo))</f>
        <v/>
      </c>
      <c r="S272" s="63">
        <f>IF($T272="","",IF($T272="Macro",ROW(),IFERROR(LOOKUP(2,1/($T$5:$T272="Macro"),ROW($T$5:$T272)),0)))</f>
        <v/>
      </c>
      <c r="T272" s="63">
        <f>IF(NOT((COUNTA($B272:$K272)+COUNTA($O272))&gt;0),"",IF($B272="Subactividad","Sub","Macro"))</f>
        <v/>
      </c>
      <c r="U272" s="63">
        <f>IF($T272="Macro",COUNTIFS($S$5:$S$1000,ROW(),$T$5:$T$1000,"Sub"),"")</f>
        <v/>
      </c>
      <c r="V272" s="63">
        <f>IF($T272="","",IF(ISNUMBER($F272),1,IFERROR(LOOKUP(2,1/($H272:$K272&lt;&gt;""),$H272:$K272),0)))</f>
        <v/>
      </c>
      <c r="W272" s="63">
        <f>IF($T272="","",IF(AND(ISNUMBER($F272),$F272&lt;=IF($Q272=MesCiclo,InicioCiclo,$Q272+MOD(2-WEEKDAY($Q272),7))+6),1,IF(ISNUMBER($H272),$H272,0)))</f>
        <v/>
      </c>
      <c r="X272" s="63">
        <f>IF($T272="","",IF(AND(ISNUMBER($F272),$F272&lt;=IF($Q272=MesCiclo,InicioCiclo,$Q272+MOD(2-WEEKDAY($Q272),7))+13),1,IF(ISNUMBER($I272),$I272,$W272)))</f>
        <v/>
      </c>
      <c r="Y272" s="63">
        <f>IF($T272="","",IF(AND(ISNUMBER($F272),$F272&lt;=IF($Q272=MesCiclo,InicioCiclo,$Q272+MOD(2-WEEKDAY($Q272),7))+20),1,IF(ISNUMBER($J272),$J272,$X272)))</f>
        <v/>
      </c>
      <c r="Z272" s="63">
        <f>IF($T272="","",IF(AND(ISNUMBER($F272),$F272&lt;=IF($Q272=MesCiclo,InicioCiclo,$Q272+MOD(2-WEEKDAY($Q272),7))+27),1,IF(ISNUMBER($K272),$K272,$Y272)))</f>
        <v/>
      </c>
      <c r="AA272" s="63">
        <f>IF($T272="","",IF(AND(ISNUMBER($F272),$F272&lt;=IF($Q272=MesCiclo,InicioCiclo,$Q272+MOD(2-WEEKDAY($Q272),7))+6),1,IF(N($U272)&gt;0,AVERAGEIFS($W$5:$W$1000,$S$5:$S$1000,ROW(),$T$5:$T$1000,"Sub"),$W272)))</f>
        <v/>
      </c>
      <c r="AB272" s="63">
        <f>IF($T272="","",IF(AND(ISNUMBER($F272),$F272&lt;=IF($Q272=MesCiclo,InicioCiclo,$Q272+MOD(2-WEEKDAY($Q272),7))+13),1,IF(N($U272)&gt;0,AVERAGEIFS($X$5:$X$1000,$S$5:$S$1000,ROW(),$T$5:$T$1000,"Sub"),$X272)))</f>
        <v/>
      </c>
      <c r="AC272" s="63">
        <f>IF($T272="","",IF(AND(ISNUMBER($F272),$F272&lt;=IF($Q272=MesCiclo,InicioCiclo,$Q272+MOD(2-WEEKDAY($Q272),7))+20),1,IF(N($U272)&gt;0,AVERAGEIFS($Y$5:$Y$1000,$S$5:$S$1000,ROW(),$T$5:$T$1000,"Sub"),$Y272)))</f>
        <v/>
      </c>
      <c r="AD272" s="63">
        <f>IF($T272="","",IF(AND(ISNUMBER($F272),$F272&lt;=IF($Q272=MesCiclo,InicioCiclo,$Q272+MOD(2-WEEKDAY($Q272),7))+27),1,IF(N($U272)&gt;0,AVERAGEIFS($Z$5:$Z$1000,$S$5:$S$1000,ROW(),$T$5:$T$1000,"Sub"),$Z272)))</f>
        <v/>
      </c>
      <c r="AE272" s="63">
        <f>IF($T272&lt;&gt;"Macro","",IF(COUNTIFS($Q$5:$Q$1000,$Q272,$T$5:$T$1000,"Macro",$G$5:$G$1000,"&gt;0")=0,1/COUNTIFS($Q$5:$Q$1000,$Q272,$T$5:$T$1000,"Macro"),IF(AND(ISNUMBER($G272),N($G272)&gt;0),$G272,SUMIFS($G$5:$G$1000,$Q$5:$Q$1000,$Q272,$T$5:$T$1000,"Macro")/COUNTIFS($Q$5:$Q$1000,$Q272,$T$5:$T$1000,"Macro",$G$5:$G$1000,"&gt;0"))/(COUNTIFS($Q$5:$Q$1000,$Q272,$T$5:$T$1000,"Macro")*SUMIFS($G$5:$G$1000,$Q$5:$Q$1000,$Q272,$T$5:$T$1000,"Macro")/COUNTIFS($Q$5:$Q$1000,$Q272,$T$5:$T$1000,"Macro",$G$5:$G$1000,"&gt;0"))))</f>
        <v/>
      </c>
    </row>
    <row r="273">
      <c r="A273" s="55">
        <f>IF(NOT((COUNTA($B273:$K273)+COUNTA($O273))&gt;0),"",IF($T273="Macro",COUNTIFS($T$5:$T273,"Macro",$Q$5:$Q273,$Q273),IF(N($S273)=0,"?",COUNTIFS(INDEX($T$5:$T$1000,1):INDEX($T$5:$T$1000,$S273-4),"Macro",INDEX($Q$5:$Q$1000,1):INDEX($Q$5:$Q$1000,$S273-4),INDEX($Q$5:$Q$1000,$S273-4))&amp;"."&amp;COUNTIFS($S$5:$S273,$S273,$T$5:$T273,"Sub"))))</f>
        <v/>
      </c>
      <c r="B273" s="56" t="n"/>
      <c r="C273" s="57" t="n"/>
      <c r="D273" s="58" t="n"/>
      <c r="E273" s="58" t="n"/>
      <c r="F273" s="58" t="n"/>
      <c r="G273" s="59" t="n"/>
      <c r="H273" s="59" t="n"/>
      <c r="I273" s="59" t="n"/>
      <c r="J273" s="59" t="n"/>
      <c r="K273" s="59" t="n"/>
      <c r="L273" s="60">
        <f>IF(NOT((COUNTA($B273:$K273)+COUNTA($O273))&gt;0),"",IF(ISNUMBER($F273),1,IF(N($U273)&gt;0,AVERAGEIFS($V$5:$V$1000,$S$5:$S$1000,ROW(),$T$5:$T$1000,"Sub"),$V273)))</f>
        <v/>
      </c>
      <c r="M273" s="55">
        <f>IF($L273="","",IF($L273&gt;=1,"Completado",IF($L273&gt;0,"En curso","Pendiente")))</f>
        <v/>
      </c>
      <c r="N273" s="55">
        <f>IF(NOT((COUNTA($B273:$K273)+COUNTA($O273))&gt;0),"",IF(ISNUMBER($F273),IF(AND(ISNUMBER($E273),$F273&gt;$E273),"Cumplida con "&amp;($F273-$E273)&amp;IF($F273-$E273=1," día"," días")&amp;" de retraso","Cumplida"),IF(N($L273)&gt;=1,"Cumplida",IF(NOT(ISNUMBER($E273)),"Sin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plazo")))))))</f>
        <v/>
      </c>
      <c r="O273" s="57" t="n"/>
      <c r="P273" s="61">
        <f>IF(NOT((COUNTA($B273:$K273)+COUNTA($O273))&gt;0),"",IF((IF($C273="","Falta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",""))="","✔ OK","⚠ "&amp;LEFT(IF($C273="","Falta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",""),LEN(IF($C273="","Falta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",""))-3)))</f>
        <v/>
      </c>
      <c r="Q273" s="62">
        <f>IF(NOT((COUNTA($B273:$K273)+COUNTA($O273))&gt;0),"",IF(AND($T273="Sub",N($S273)&gt;0),IF(ISNUMBER(INDEX($D$5:$D$1000,$S273-4)),DATE(YEAR(INDEX($D$5:$D$1000,$S273-4)),MONTH(INDEX($D$5:$D$1000,$S273-4)),1),IF(ISNUMBER(INDEX($E$5:$E$1000,$S273-4)),DATE(YEAR(INDEX($E$5:$E$1000,$S273-4)),MONTH(INDEX($E$5:$E$1000,$S273-4)),1),MesCiclo)),IF(ISNUMBER($D273),DATE(YEAR($D273),MONTH($D273),1),IF(ISNUMBER($E273),DATE(YEAR($E273),MONTH($E273),1),MesCiclo))))</f>
        <v/>
      </c>
      <c r="R273" s="63">
        <f>IF(OR($Q273="",$Q273&lt;&gt;MesCiclo),"",COUNTIF($Q$5:$Q273,MesCiclo))</f>
        <v/>
      </c>
      <c r="S273" s="63">
        <f>IF($T273="","",IF($T273="Macro",ROW(),IFERROR(LOOKUP(2,1/($T$5:$T273="Macro"),ROW($T$5:$T273)),0)))</f>
        <v/>
      </c>
      <c r="T273" s="63">
        <f>IF(NOT((COUNTA($B273:$K273)+COUNTA($O273))&gt;0),"",IF($B273="Subactividad","Sub","Macro"))</f>
        <v/>
      </c>
      <c r="U273" s="63">
        <f>IF($T273="Macro",COUNTIFS($S$5:$S$1000,ROW(),$T$5:$T$1000,"Sub"),"")</f>
        <v/>
      </c>
      <c r="V273" s="63">
        <f>IF($T273="","",IF(ISNUMBER($F273),1,IFERROR(LOOKUP(2,1/($H273:$K273&lt;&gt;""),$H273:$K273),0)))</f>
        <v/>
      </c>
      <c r="W273" s="63">
        <f>IF($T273="","",IF(AND(ISNUMBER($F273),$F273&lt;=IF($Q273=MesCiclo,InicioCiclo,$Q273+MOD(2-WEEKDAY($Q273),7))+6),1,IF(ISNUMBER($H273),$H273,0)))</f>
        <v/>
      </c>
      <c r="X273" s="63">
        <f>IF($T273="","",IF(AND(ISNUMBER($F273),$F273&lt;=IF($Q273=MesCiclo,InicioCiclo,$Q273+MOD(2-WEEKDAY($Q273),7))+13),1,IF(ISNUMBER($I273),$I273,$W273)))</f>
        <v/>
      </c>
      <c r="Y273" s="63">
        <f>IF($T273="","",IF(AND(ISNUMBER($F273),$F273&lt;=IF($Q273=MesCiclo,InicioCiclo,$Q273+MOD(2-WEEKDAY($Q273),7))+20),1,IF(ISNUMBER($J273),$J273,$X273)))</f>
        <v/>
      </c>
      <c r="Z273" s="63">
        <f>IF($T273="","",IF(AND(ISNUMBER($F273),$F273&lt;=IF($Q273=MesCiclo,InicioCiclo,$Q273+MOD(2-WEEKDAY($Q273),7))+27),1,IF(ISNUMBER($K273),$K273,$Y273)))</f>
        <v/>
      </c>
      <c r="AA273" s="63">
        <f>IF($T273="","",IF(AND(ISNUMBER($F273),$F273&lt;=IF($Q273=MesCiclo,InicioCiclo,$Q273+MOD(2-WEEKDAY($Q273),7))+6),1,IF(N($U273)&gt;0,AVERAGEIFS($W$5:$W$1000,$S$5:$S$1000,ROW(),$T$5:$T$1000,"Sub"),$W273)))</f>
        <v/>
      </c>
      <c r="AB273" s="63">
        <f>IF($T273="","",IF(AND(ISNUMBER($F273),$F273&lt;=IF($Q273=MesCiclo,InicioCiclo,$Q273+MOD(2-WEEKDAY($Q273),7))+13),1,IF(N($U273)&gt;0,AVERAGEIFS($X$5:$X$1000,$S$5:$S$1000,ROW(),$T$5:$T$1000,"Sub"),$X273)))</f>
        <v/>
      </c>
      <c r="AC273" s="63">
        <f>IF($T273="","",IF(AND(ISNUMBER($F273),$F273&lt;=IF($Q273=MesCiclo,InicioCiclo,$Q273+MOD(2-WEEKDAY($Q273),7))+20),1,IF(N($U273)&gt;0,AVERAGEIFS($Y$5:$Y$1000,$S$5:$S$1000,ROW(),$T$5:$T$1000,"Sub"),$Y273)))</f>
        <v/>
      </c>
      <c r="AD273" s="63">
        <f>IF($T273="","",IF(AND(ISNUMBER($F273),$F273&lt;=IF($Q273=MesCiclo,InicioCiclo,$Q273+MOD(2-WEEKDAY($Q273),7))+27),1,IF(N($U273)&gt;0,AVERAGEIFS($Z$5:$Z$1000,$S$5:$S$1000,ROW(),$T$5:$T$1000,"Sub"),$Z273)))</f>
        <v/>
      </c>
      <c r="AE273" s="63">
        <f>IF($T273&lt;&gt;"Macro","",IF(COUNTIFS($Q$5:$Q$1000,$Q273,$T$5:$T$1000,"Macro",$G$5:$G$1000,"&gt;0")=0,1/COUNTIFS($Q$5:$Q$1000,$Q273,$T$5:$T$1000,"Macro"),IF(AND(ISNUMBER($G273),N($G273)&gt;0),$G273,SUMIFS($G$5:$G$1000,$Q$5:$Q$1000,$Q273,$T$5:$T$1000,"Macro")/COUNTIFS($Q$5:$Q$1000,$Q273,$T$5:$T$1000,"Macro",$G$5:$G$1000,"&gt;0"))/(COUNTIFS($Q$5:$Q$1000,$Q273,$T$5:$T$1000,"Macro")*SUMIFS($G$5:$G$1000,$Q$5:$Q$1000,$Q273,$T$5:$T$1000,"Macro")/COUNTIFS($Q$5:$Q$1000,$Q273,$T$5:$T$1000,"Macro",$G$5:$G$1000,"&gt;0"))))</f>
        <v/>
      </c>
    </row>
    <row r="274">
      <c r="A274" s="55">
        <f>IF(NOT((COUNTA($B274:$K274)+COUNTA($O274))&gt;0),"",IF($T274="Macro",COUNTIFS($T$5:$T274,"Macro",$Q$5:$Q274,$Q274),IF(N($S274)=0,"?",COUNTIFS(INDEX($T$5:$T$1000,1):INDEX($T$5:$T$1000,$S274-4),"Macro",INDEX($Q$5:$Q$1000,1):INDEX($Q$5:$Q$1000,$S274-4),INDEX($Q$5:$Q$1000,$S274-4))&amp;"."&amp;COUNTIFS($S$5:$S274,$S274,$T$5:$T274,"Sub"))))</f>
        <v/>
      </c>
      <c r="B274" s="56" t="n"/>
      <c r="C274" s="57" t="n"/>
      <c r="D274" s="58" t="n"/>
      <c r="E274" s="58" t="n"/>
      <c r="F274" s="58" t="n"/>
      <c r="G274" s="59" t="n"/>
      <c r="H274" s="59" t="n"/>
      <c r="I274" s="59" t="n"/>
      <c r="J274" s="59" t="n"/>
      <c r="K274" s="59" t="n"/>
      <c r="L274" s="60">
        <f>IF(NOT((COUNTA($B274:$K274)+COUNTA($O274))&gt;0),"",IF(ISNUMBER($F274),1,IF(N($U274)&gt;0,AVERAGEIFS($V$5:$V$1000,$S$5:$S$1000,ROW(),$T$5:$T$1000,"Sub"),$V274)))</f>
        <v/>
      </c>
      <c r="M274" s="55">
        <f>IF($L274="","",IF($L274&gt;=1,"Completado",IF($L274&gt;0,"En curso","Pendiente")))</f>
        <v/>
      </c>
      <c r="N274" s="55">
        <f>IF(NOT((COUNTA($B274:$K274)+COUNTA($O274))&gt;0),"",IF(ISNUMBER($F274),IF(AND(ISNUMBER($E274),$F274&gt;$E274),"Cumplida con "&amp;($F274-$E274)&amp;IF($F274-$E274=1," día"," días")&amp;" de retraso","Cumplida"),IF(N($L274)&gt;=1,"Cumplida",IF(NOT(ISNUMBER($E274)),"Sin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plazo")))))))</f>
        <v/>
      </c>
      <c r="O274" s="57" t="n"/>
      <c r="P274" s="61">
        <f>IF(NOT((COUNTA($B274:$K274)+COUNTA($O274))&gt;0),"",IF((IF($C274="","Falta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",""))="","✔ OK","⚠ "&amp;LEFT(IF($C274="","Falta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",""),LEN(IF($C274="","Falta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",""))-3)))</f>
        <v/>
      </c>
      <c r="Q274" s="62">
        <f>IF(NOT((COUNTA($B274:$K274)+COUNTA($O274))&gt;0),"",IF(AND($T274="Sub",N($S274)&gt;0),IF(ISNUMBER(INDEX($D$5:$D$1000,$S274-4)),DATE(YEAR(INDEX($D$5:$D$1000,$S274-4)),MONTH(INDEX($D$5:$D$1000,$S274-4)),1),IF(ISNUMBER(INDEX($E$5:$E$1000,$S274-4)),DATE(YEAR(INDEX($E$5:$E$1000,$S274-4)),MONTH(INDEX($E$5:$E$1000,$S274-4)),1),MesCiclo)),IF(ISNUMBER($D274),DATE(YEAR($D274),MONTH($D274),1),IF(ISNUMBER($E274),DATE(YEAR($E274),MONTH($E274),1),MesCiclo))))</f>
        <v/>
      </c>
      <c r="R274" s="63">
        <f>IF(OR($Q274="",$Q274&lt;&gt;MesCiclo),"",COUNTIF($Q$5:$Q274,MesCiclo))</f>
        <v/>
      </c>
      <c r="S274" s="63">
        <f>IF($T274="","",IF($T274="Macro",ROW(),IFERROR(LOOKUP(2,1/($T$5:$T274="Macro"),ROW($T$5:$T274)),0)))</f>
        <v/>
      </c>
      <c r="T274" s="63">
        <f>IF(NOT((COUNTA($B274:$K274)+COUNTA($O274))&gt;0),"",IF($B274="Subactividad","Sub","Macro"))</f>
        <v/>
      </c>
      <c r="U274" s="63">
        <f>IF($T274="Macro",COUNTIFS($S$5:$S$1000,ROW(),$T$5:$T$1000,"Sub"),"")</f>
        <v/>
      </c>
      <c r="V274" s="63">
        <f>IF($T274="","",IF(ISNUMBER($F274),1,IFERROR(LOOKUP(2,1/($H274:$K274&lt;&gt;""),$H274:$K274),0)))</f>
        <v/>
      </c>
      <c r="W274" s="63">
        <f>IF($T274="","",IF(AND(ISNUMBER($F274),$F274&lt;=IF($Q274=MesCiclo,InicioCiclo,$Q274+MOD(2-WEEKDAY($Q274),7))+6),1,IF(ISNUMBER($H274),$H274,0)))</f>
        <v/>
      </c>
      <c r="X274" s="63">
        <f>IF($T274="","",IF(AND(ISNUMBER($F274),$F274&lt;=IF($Q274=MesCiclo,InicioCiclo,$Q274+MOD(2-WEEKDAY($Q274),7))+13),1,IF(ISNUMBER($I274),$I274,$W274)))</f>
        <v/>
      </c>
      <c r="Y274" s="63">
        <f>IF($T274="","",IF(AND(ISNUMBER($F274),$F274&lt;=IF($Q274=MesCiclo,InicioCiclo,$Q274+MOD(2-WEEKDAY($Q274),7))+20),1,IF(ISNUMBER($J274),$J274,$X274)))</f>
        <v/>
      </c>
      <c r="Z274" s="63">
        <f>IF($T274="","",IF(AND(ISNUMBER($F274),$F274&lt;=IF($Q274=MesCiclo,InicioCiclo,$Q274+MOD(2-WEEKDAY($Q274),7))+27),1,IF(ISNUMBER($K274),$K274,$Y274)))</f>
        <v/>
      </c>
      <c r="AA274" s="63">
        <f>IF($T274="","",IF(AND(ISNUMBER($F274),$F274&lt;=IF($Q274=MesCiclo,InicioCiclo,$Q274+MOD(2-WEEKDAY($Q274),7))+6),1,IF(N($U274)&gt;0,AVERAGEIFS($W$5:$W$1000,$S$5:$S$1000,ROW(),$T$5:$T$1000,"Sub"),$W274)))</f>
        <v/>
      </c>
      <c r="AB274" s="63">
        <f>IF($T274="","",IF(AND(ISNUMBER($F274),$F274&lt;=IF($Q274=MesCiclo,InicioCiclo,$Q274+MOD(2-WEEKDAY($Q274),7))+13),1,IF(N($U274)&gt;0,AVERAGEIFS($X$5:$X$1000,$S$5:$S$1000,ROW(),$T$5:$T$1000,"Sub"),$X274)))</f>
        <v/>
      </c>
      <c r="AC274" s="63">
        <f>IF($T274="","",IF(AND(ISNUMBER($F274),$F274&lt;=IF($Q274=MesCiclo,InicioCiclo,$Q274+MOD(2-WEEKDAY($Q274),7))+20),1,IF(N($U274)&gt;0,AVERAGEIFS($Y$5:$Y$1000,$S$5:$S$1000,ROW(),$T$5:$T$1000,"Sub"),$Y274)))</f>
        <v/>
      </c>
      <c r="AD274" s="63">
        <f>IF($T274="","",IF(AND(ISNUMBER($F274),$F274&lt;=IF($Q274=MesCiclo,InicioCiclo,$Q274+MOD(2-WEEKDAY($Q274),7))+27),1,IF(N($U274)&gt;0,AVERAGEIFS($Z$5:$Z$1000,$S$5:$S$1000,ROW(),$T$5:$T$1000,"Sub"),$Z274)))</f>
        <v/>
      </c>
      <c r="AE274" s="63">
        <f>IF($T274&lt;&gt;"Macro","",IF(COUNTIFS($Q$5:$Q$1000,$Q274,$T$5:$T$1000,"Macro",$G$5:$G$1000,"&gt;0")=0,1/COUNTIFS($Q$5:$Q$1000,$Q274,$T$5:$T$1000,"Macro"),IF(AND(ISNUMBER($G274),N($G274)&gt;0),$G274,SUMIFS($G$5:$G$1000,$Q$5:$Q$1000,$Q274,$T$5:$T$1000,"Macro")/COUNTIFS($Q$5:$Q$1000,$Q274,$T$5:$T$1000,"Macro",$G$5:$G$1000,"&gt;0"))/(COUNTIFS($Q$5:$Q$1000,$Q274,$T$5:$T$1000,"Macro")*SUMIFS($G$5:$G$1000,$Q$5:$Q$1000,$Q274,$T$5:$T$1000,"Macro")/COUNTIFS($Q$5:$Q$1000,$Q274,$T$5:$T$1000,"Macro",$G$5:$G$1000,"&gt;0"))))</f>
        <v/>
      </c>
    </row>
    <row r="275">
      <c r="A275" s="55">
        <f>IF(NOT((COUNTA($B275:$K275)+COUNTA($O275))&gt;0),"",IF($T275="Macro",COUNTIFS($T$5:$T275,"Macro",$Q$5:$Q275,$Q275),IF(N($S275)=0,"?",COUNTIFS(INDEX($T$5:$T$1000,1):INDEX($T$5:$T$1000,$S275-4),"Macro",INDEX($Q$5:$Q$1000,1):INDEX($Q$5:$Q$1000,$S275-4),INDEX($Q$5:$Q$1000,$S275-4))&amp;"."&amp;COUNTIFS($S$5:$S275,$S275,$T$5:$T275,"Sub"))))</f>
        <v/>
      </c>
      <c r="B275" s="56" t="n"/>
      <c r="C275" s="57" t="n"/>
      <c r="D275" s="58" t="n"/>
      <c r="E275" s="58" t="n"/>
      <c r="F275" s="58" t="n"/>
      <c r="G275" s="59" t="n"/>
      <c r="H275" s="59" t="n"/>
      <c r="I275" s="59" t="n"/>
      <c r="J275" s="59" t="n"/>
      <c r="K275" s="59" t="n"/>
      <c r="L275" s="60">
        <f>IF(NOT((COUNTA($B275:$K275)+COUNTA($O275))&gt;0),"",IF(ISNUMBER($F275),1,IF(N($U275)&gt;0,AVERAGEIFS($V$5:$V$1000,$S$5:$S$1000,ROW(),$T$5:$T$1000,"Sub"),$V275)))</f>
        <v/>
      </c>
      <c r="M275" s="55">
        <f>IF($L275="","",IF($L275&gt;=1,"Completado",IF($L275&gt;0,"En curso","Pendiente")))</f>
        <v/>
      </c>
      <c r="N275" s="55">
        <f>IF(NOT((COUNTA($B275:$K275)+COUNTA($O275))&gt;0),"",IF(ISNUMBER($F275),IF(AND(ISNUMBER($E275),$F275&gt;$E275),"Cumplida con "&amp;($F275-$E275)&amp;IF($F275-$E275=1," día"," días")&amp;" de retraso","Cumplida"),IF(N($L275)&gt;=1,"Cumplida",IF(NOT(ISNUMBER($E275)),"Sin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plazo")))))))</f>
        <v/>
      </c>
      <c r="O275" s="57" t="n"/>
      <c r="P275" s="61">
        <f>IF(NOT((COUNTA($B275:$K275)+COUNTA($O275))&gt;0),"",IF((IF($C275="","Falta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",""))="","✔ OK","⚠ "&amp;LEFT(IF($C275="","Falta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",""),LEN(IF($C275="","Falta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",""))-3)))</f>
        <v/>
      </c>
      <c r="Q275" s="62">
        <f>IF(NOT((COUNTA($B275:$K275)+COUNTA($O275))&gt;0),"",IF(AND($T275="Sub",N($S275)&gt;0),IF(ISNUMBER(INDEX($D$5:$D$1000,$S275-4)),DATE(YEAR(INDEX($D$5:$D$1000,$S275-4)),MONTH(INDEX($D$5:$D$1000,$S275-4)),1),IF(ISNUMBER(INDEX($E$5:$E$1000,$S275-4)),DATE(YEAR(INDEX($E$5:$E$1000,$S275-4)),MONTH(INDEX($E$5:$E$1000,$S275-4)),1),MesCiclo)),IF(ISNUMBER($D275),DATE(YEAR($D275),MONTH($D275),1),IF(ISNUMBER($E275),DATE(YEAR($E275),MONTH($E275),1),MesCiclo))))</f>
        <v/>
      </c>
      <c r="R275" s="63">
        <f>IF(OR($Q275="",$Q275&lt;&gt;MesCiclo),"",COUNTIF($Q$5:$Q275,MesCiclo))</f>
        <v/>
      </c>
      <c r="S275" s="63">
        <f>IF($T275="","",IF($T275="Macro",ROW(),IFERROR(LOOKUP(2,1/($T$5:$T275="Macro"),ROW($T$5:$T275)),0)))</f>
        <v/>
      </c>
      <c r="T275" s="63">
        <f>IF(NOT((COUNTA($B275:$K275)+COUNTA($O275))&gt;0),"",IF($B275="Subactividad","Sub","Macro"))</f>
        <v/>
      </c>
      <c r="U275" s="63">
        <f>IF($T275="Macro",COUNTIFS($S$5:$S$1000,ROW(),$T$5:$T$1000,"Sub"),"")</f>
        <v/>
      </c>
      <c r="V275" s="63">
        <f>IF($T275="","",IF(ISNUMBER($F275),1,IFERROR(LOOKUP(2,1/($H275:$K275&lt;&gt;""),$H275:$K275),0)))</f>
        <v/>
      </c>
      <c r="W275" s="63">
        <f>IF($T275="","",IF(AND(ISNUMBER($F275),$F275&lt;=IF($Q275=MesCiclo,InicioCiclo,$Q275+MOD(2-WEEKDAY($Q275),7))+6),1,IF(ISNUMBER($H275),$H275,0)))</f>
        <v/>
      </c>
      <c r="X275" s="63">
        <f>IF($T275="","",IF(AND(ISNUMBER($F275),$F275&lt;=IF($Q275=MesCiclo,InicioCiclo,$Q275+MOD(2-WEEKDAY($Q275),7))+13),1,IF(ISNUMBER($I275),$I275,$W275)))</f>
        <v/>
      </c>
      <c r="Y275" s="63">
        <f>IF($T275="","",IF(AND(ISNUMBER($F275),$F275&lt;=IF($Q275=MesCiclo,InicioCiclo,$Q275+MOD(2-WEEKDAY($Q275),7))+20),1,IF(ISNUMBER($J275),$J275,$X275)))</f>
        <v/>
      </c>
      <c r="Z275" s="63">
        <f>IF($T275="","",IF(AND(ISNUMBER($F275),$F275&lt;=IF($Q275=MesCiclo,InicioCiclo,$Q275+MOD(2-WEEKDAY($Q275),7))+27),1,IF(ISNUMBER($K275),$K275,$Y275)))</f>
        <v/>
      </c>
      <c r="AA275" s="63">
        <f>IF($T275="","",IF(AND(ISNUMBER($F275),$F275&lt;=IF($Q275=MesCiclo,InicioCiclo,$Q275+MOD(2-WEEKDAY($Q275),7))+6),1,IF(N($U275)&gt;0,AVERAGEIFS($W$5:$W$1000,$S$5:$S$1000,ROW(),$T$5:$T$1000,"Sub"),$W275)))</f>
        <v/>
      </c>
      <c r="AB275" s="63">
        <f>IF($T275="","",IF(AND(ISNUMBER($F275),$F275&lt;=IF($Q275=MesCiclo,InicioCiclo,$Q275+MOD(2-WEEKDAY($Q275),7))+13),1,IF(N($U275)&gt;0,AVERAGEIFS($X$5:$X$1000,$S$5:$S$1000,ROW(),$T$5:$T$1000,"Sub"),$X275)))</f>
        <v/>
      </c>
      <c r="AC275" s="63">
        <f>IF($T275="","",IF(AND(ISNUMBER($F275),$F275&lt;=IF($Q275=MesCiclo,InicioCiclo,$Q275+MOD(2-WEEKDAY($Q275),7))+20),1,IF(N($U275)&gt;0,AVERAGEIFS($Y$5:$Y$1000,$S$5:$S$1000,ROW(),$T$5:$T$1000,"Sub"),$Y275)))</f>
        <v/>
      </c>
      <c r="AD275" s="63">
        <f>IF($T275="","",IF(AND(ISNUMBER($F275),$F275&lt;=IF($Q275=MesCiclo,InicioCiclo,$Q275+MOD(2-WEEKDAY($Q275),7))+27),1,IF(N($U275)&gt;0,AVERAGEIFS($Z$5:$Z$1000,$S$5:$S$1000,ROW(),$T$5:$T$1000,"Sub"),$Z275)))</f>
        <v/>
      </c>
      <c r="AE275" s="63">
        <f>IF($T275&lt;&gt;"Macro","",IF(COUNTIFS($Q$5:$Q$1000,$Q275,$T$5:$T$1000,"Macro",$G$5:$G$1000,"&gt;0")=0,1/COUNTIFS($Q$5:$Q$1000,$Q275,$T$5:$T$1000,"Macro"),IF(AND(ISNUMBER($G275),N($G275)&gt;0),$G275,SUMIFS($G$5:$G$1000,$Q$5:$Q$1000,$Q275,$T$5:$T$1000,"Macro")/COUNTIFS($Q$5:$Q$1000,$Q275,$T$5:$T$1000,"Macro",$G$5:$G$1000,"&gt;0"))/(COUNTIFS($Q$5:$Q$1000,$Q275,$T$5:$T$1000,"Macro")*SUMIFS($G$5:$G$1000,$Q$5:$Q$1000,$Q275,$T$5:$T$1000,"Macro")/COUNTIFS($Q$5:$Q$1000,$Q275,$T$5:$T$1000,"Macro",$G$5:$G$1000,"&gt;0"))))</f>
        <v/>
      </c>
    </row>
    <row r="276">
      <c r="A276" s="55">
        <f>IF(NOT((COUNTA($B276:$K276)+COUNTA($O276))&gt;0),"",IF($T276="Macro",COUNTIFS($T$5:$T276,"Macro",$Q$5:$Q276,$Q276),IF(N($S276)=0,"?",COUNTIFS(INDEX($T$5:$T$1000,1):INDEX($T$5:$T$1000,$S276-4),"Macro",INDEX($Q$5:$Q$1000,1):INDEX($Q$5:$Q$1000,$S276-4),INDEX($Q$5:$Q$1000,$S276-4))&amp;"."&amp;COUNTIFS($S$5:$S276,$S276,$T$5:$T276,"Sub"))))</f>
        <v/>
      </c>
      <c r="B276" s="56" t="n"/>
      <c r="C276" s="57" t="n"/>
      <c r="D276" s="58" t="n"/>
      <c r="E276" s="58" t="n"/>
      <c r="F276" s="58" t="n"/>
      <c r="G276" s="59" t="n"/>
      <c r="H276" s="59" t="n"/>
      <c r="I276" s="59" t="n"/>
      <c r="J276" s="59" t="n"/>
      <c r="K276" s="59" t="n"/>
      <c r="L276" s="60">
        <f>IF(NOT((COUNTA($B276:$K276)+COUNTA($O276))&gt;0),"",IF(ISNUMBER($F276),1,IF(N($U276)&gt;0,AVERAGEIFS($V$5:$V$1000,$S$5:$S$1000,ROW(),$T$5:$T$1000,"Sub"),$V276)))</f>
        <v/>
      </c>
      <c r="M276" s="55">
        <f>IF($L276="","",IF($L276&gt;=1,"Completado",IF($L276&gt;0,"En curso","Pendiente")))</f>
        <v/>
      </c>
      <c r="N276" s="55">
        <f>IF(NOT((COUNTA($B276:$K276)+COUNTA($O276))&gt;0),"",IF(ISNUMBER($F276),IF(AND(ISNUMBER($E276),$F276&gt;$E276),"Cumplida con "&amp;($F276-$E276)&amp;IF($F276-$E276=1," día"," días")&amp;" de retraso","Cumplida"),IF(N($L276)&gt;=1,"Cumplida",IF(NOT(ISNUMBER($E276)),"Sin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plazo")))))))</f>
        <v/>
      </c>
      <c r="O276" s="57" t="n"/>
      <c r="P276" s="61">
        <f>IF(NOT((COUNTA($B276:$K276)+COUNTA($O276))&gt;0),"",IF((IF($C276="","Falta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",""))="","✔ OK","⚠ "&amp;LEFT(IF($C276="","Falta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",""),LEN(IF($C276="","Falta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",""))-3)))</f>
        <v/>
      </c>
      <c r="Q276" s="62">
        <f>IF(NOT((COUNTA($B276:$K276)+COUNTA($O276))&gt;0),"",IF(AND($T276="Sub",N($S276)&gt;0),IF(ISNUMBER(INDEX($D$5:$D$1000,$S276-4)),DATE(YEAR(INDEX($D$5:$D$1000,$S276-4)),MONTH(INDEX($D$5:$D$1000,$S276-4)),1),IF(ISNUMBER(INDEX($E$5:$E$1000,$S276-4)),DATE(YEAR(INDEX($E$5:$E$1000,$S276-4)),MONTH(INDEX($E$5:$E$1000,$S276-4)),1),MesCiclo)),IF(ISNUMBER($D276),DATE(YEAR($D276),MONTH($D276),1),IF(ISNUMBER($E276),DATE(YEAR($E276),MONTH($E276),1),MesCiclo))))</f>
        <v/>
      </c>
      <c r="R276" s="63">
        <f>IF(OR($Q276="",$Q276&lt;&gt;MesCiclo),"",COUNTIF($Q$5:$Q276,MesCiclo))</f>
        <v/>
      </c>
      <c r="S276" s="63">
        <f>IF($T276="","",IF($T276="Macro",ROW(),IFERROR(LOOKUP(2,1/($T$5:$T276="Macro"),ROW($T$5:$T276)),0)))</f>
        <v/>
      </c>
      <c r="T276" s="63">
        <f>IF(NOT((COUNTA($B276:$K276)+COUNTA($O276))&gt;0),"",IF($B276="Subactividad","Sub","Macro"))</f>
        <v/>
      </c>
      <c r="U276" s="63">
        <f>IF($T276="Macro",COUNTIFS($S$5:$S$1000,ROW(),$T$5:$T$1000,"Sub"),"")</f>
        <v/>
      </c>
      <c r="V276" s="63">
        <f>IF($T276="","",IF(ISNUMBER($F276),1,IFERROR(LOOKUP(2,1/($H276:$K276&lt;&gt;""),$H276:$K276),0)))</f>
        <v/>
      </c>
      <c r="W276" s="63">
        <f>IF($T276="","",IF(AND(ISNUMBER($F276),$F276&lt;=IF($Q276=MesCiclo,InicioCiclo,$Q276+MOD(2-WEEKDAY($Q276),7))+6),1,IF(ISNUMBER($H276),$H276,0)))</f>
        <v/>
      </c>
      <c r="X276" s="63">
        <f>IF($T276="","",IF(AND(ISNUMBER($F276),$F276&lt;=IF($Q276=MesCiclo,InicioCiclo,$Q276+MOD(2-WEEKDAY($Q276),7))+13),1,IF(ISNUMBER($I276),$I276,$W276)))</f>
        <v/>
      </c>
      <c r="Y276" s="63">
        <f>IF($T276="","",IF(AND(ISNUMBER($F276),$F276&lt;=IF($Q276=MesCiclo,InicioCiclo,$Q276+MOD(2-WEEKDAY($Q276),7))+20),1,IF(ISNUMBER($J276),$J276,$X276)))</f>
        <v/>
      </c>
      <c r="Z276" s="63">
        <f>IF($T276="","",IF(AND(ISNUMBER($F276),$F276&lt;=IF($Q276=MesCiclo,InicioCiclo,$Q276+MOD(2-WEEKDAY($Q276),7))+27),1,IF(ISNUMBER($K276),$K276,$Y276)))</f>
        <v/>
      </c>
      <c r="AA276" s="63">
        <f>IF($T276="","",IF(AND(ISNUMBER($F276),$F276&lt;=IF($Q276=MesCiclo,InicioCiclo,$Q276+MOD(2-WEEKDAY($Q276),7))+6),1,IF(N($U276)&gt;0,AVERAGEIFS($W$5:$W$1000,$S$5:$S$1000,ROW(),$T$5:$T$1000,"Sub"),$W276)))</f>
        <v/>
      </c>
      <c r="AB276" s="63">
        <f>IF($T276="","",IF(AND(ISNUMBER($F276),$F276&lt;=IF($Q276=MesCiclo,InicioCiclo,$Q276+MOD(2-WEEKDAY($Q276),7))+13),1,IF(N($U276)&gt;0,AVERAGEIFS($X$5:$X$1000,$S$5:$S$1000,ROW(),$T$5:$T$1000,"Sub"),$X276)))</f>
        <v/>
      </c>
      <c r="AC276" s="63">
        <f>IF($T276="","",IF(AND(ISNUMBER($F276),$F276&lt;=IF($Q276=MesCiclo,InicioCiclo,$Q276+MOD(2-WEEKDAY($Q276),7))+20),1,IF(N($U276)&gt;0,AVERAGEIFS($Y$5:$Y$1000,$S$5:$S$1000,ROW(),$T$5:$T$1000,"Sub"),$Y276)))</f>
        <v/>
      </c>
      <c r="AD276" s="63">
        <f>IF($T276="","",IF(AND(ISNUMBER($F276),$F276&lt;=IF($Q276=MesCiclo,InicioCiclo,$Q276+MOD(2-WEEKDAY($Q276),7))+27),1,IF(N($U276)&gt;0,AVERAGEIFS($Z$5:$Z$1000,$S$5:$S$1000,ROW(),$T$5:$T$1000,"Sub"),$Z276)))</f>
        <v/>
      </c>
      <c r="AE276" s="63">
        <f>IF($T276&lt;&gt;"Macro","",IF(COUNTIFS($Q$5:$Q$1000,$Q276,$T$5:$T$1000,"Macro",$G$5:$G$1000,"&gt;0")=0,1/COUNTIFS($Q$5:$Q$1000,$Q276,$T$5:$T$1000,"Macro"),IF(AND(ISNUMBER($G276),N($G276)&gt;0),$G276,SUMIFS($G$5:$G$1000,$Q$5:$Q$1000,$Q276,$T$5:$T$1000,"Macro")/COUNTIFS($Q$5:$Q$1000,$Q276,$T$5:$T$1000,"Macro",$G$5:$G$1000,"&gt;0"))/(COUNTIFS($Q$5:$Q$1000,$Q276,$T$5:$T$1000,"Macro")*SUMIFS($G$5:$G$1000,$Q$5:$Q$1000,$Q276,$T$5:$T$1000,"Macro")/COUNTIFS($Q$5:$Q$1000,$Q276,$T$5:$T$1000,"Macro",$G$5:$G$1000,"&gt;0"))))</f>
        <v/>
      </c>
    </row>
    <row r="277">
      <c r="A277" s="55">
        <f>IF(NOT((COUNTA($B277:$K277)+COUNTA($O277))&gt;0),"",IF($T277="Macro",COUNTIFS($T$5:$T277,"Macro",$Q$5:$Q277,$Q277),IF(N($S277)=0,"?",COUNTIFS(INDEX($T$5:$T$1000,1):INDEX($T$5:$T$1000,$S277-4),"Macro",INDEX($Q$5:$Q$1000,1):INDEX($Q$5:$Q$1000,$S277-4),INDEX($Q$5:$Q$1000,$S277-4))&amp;"."&amp;COUNTIFS($S$5:$S277,$S277,$T$5:$T277,"Sub"))))</f>
        <v/>
      </c>
      <c r="B277" s="56" t="n"/>
      <c r="C277" s="57" t="n"/>
      <c r="D277" s="58" t="n"/>
      <c r="E277" s="58" t="n"/>
      <c r="F277" s="58" t="n"/>
      <c r="G277" s="59" t="n"/>
      <c r="H277" s="59" t="n"/>
      <c r="I277" s="59" t="n"/>
      <c r="J277" s="59" t="n"/>
      <c r="K277" s="59" t="n"/>
      <c r="L277" s="60">
        <f>IF(NOT((COUNTA($B277:$K277)+COUNTA($O277))&gt;0),"",IF(ISNUMBER($F277),1,IF(N($U277)&gt;0,AVERAGEIFS($V$5:$V$1000,$S$5:$S$1000,ROW(),$T$5:$T$1000,"Sub"),$V277)))</f>
        <v/>
      </c>
      <c r="M277" s="55">
        <f>IF($L277="","",IF($L277&gt;=1,"Completado",IF($L277&gt;0,"En curso","Pendiente")))</f>
        <v/>
      </c>
      <c r="N277" s="55">
        <f>IF(NOT((COUNTA($B277:$K277)+COUNTA($O277))&gt;0),"",IF(ISNUMBER($F277),IF(AND(ISNUMBER($E277),$F277&gt;$E277),"Cumplida con "&amp;($F277-$E277)&amp;IF($F277-$E277=1," día"," días")&amp;" de retraso","Cumplida"),IF(N($L277)&gt;=1,"Cumplida",IF(NOT(ISNUMBER($E277)),"Sin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plazo")))))))</f>
        <v/>
      </c>
      <c r="O277" s="57" t="n"/>
      <c r="P277" s="61">
        <f>IF(NOT((COUNTA($B277:$K277)+COUNTA($O277))&gt;0),"",IF((IF($C277="","Falta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",""))="","✔ OK","⚠ "&amp;LEFT(IF($C277="","Falta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",""),LEN(IF($C277="","Falta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",""))-3)))</f>
        <v/>
      </c>
      <c r="Q277" s="62">
        <f>IF(NOT((COUNTA($B277:$K277)+COUNTA($O277))&gt;0),"",IF(AND($T277="Sub",N($S277)&gt;0),IF(ISNUMBER(INDEX($D$5:$D$1000,$S277-4)),DATE(YEAR(INDEX($D$5:$D$1000,$S277-4)),MONTH(INDEX($D$5:$D$1000,$S277-4)),1),IF(ISNUMBER(INDEX($E$5:$E$1000,$S277-4)),DATE(YEAR(INDEX($E$5:$E$1000,$S277-4)),MONTH(INDEX($E$5:$E$1000,$S277-4)),1),MesCiclo)),IF(ISNUMBER($D277),DATE(YEAR($D277),MONTH($D277),1),IF(ISNUMBER($E277),DATE(YEAR($E277),MONTH($E277),1),MesCiclo))))</f>
        <v/>
      </c>
      <c r="R277" s="63">
        <f>IF(OR($Q277="",$Q277&lt;&gt;MesCiclo),"",COUNTIF($Q$5:$Q277,MesCiclo))</f>
        <v/>
      </c>
      <c r="S277" s="63">
        <f>IF($T277="","",IF($T277="Macro",ROW(),IFERROR(LOOKUP(2,1/($T$5:$T277="Macro"),ROW($T$5:$T277)),0)))</f>
        <v/>
      </c>
      <c r="T277" s="63">
        <f>IF(NOT((COUNTA($B277:$K277)+COUNTA($O277))&gt;0),"",IF($B277="Subactividad","Sub","Macro"))</f>
        <v/>
      </c>
      <c r="U277" s="63">
        <f>IF($T277="Macro",COUNTIFS($S$5:$S$1000,ROW(),$T$5:$T$1000,"Sub"),"")</f>
        <v/>
      </c>
      <c r="V277" s="63">
        <f>IF($T277="","",IF(ISNUMBER($F277),1,IFERROR(LOOKUP(2,1/($H277:$K277&lt;&gt;""),$H277:$K277),0)))</f>
        <v/>
      </c>
      <c r="W277" s="63">
        <f>IF($T277="","",IF(AND(ISNUMBER($F277),$F277&lt;=IF($Q277=MesCiclo,InicioCiclo,$Q277+MOD(2-WEEKDAY($Q277),7))+6),1,IF(ISNUMBER($H277),$H277,0)))</f>
        <v/>
      </c>
      <c r="X277" s="63">
        <f>IF($T277="","",IF(AND(ISNUMBER($F277),$F277&lt;=IF($Q277=MesCiclo,InicioCiclo,$Q277+MOD(2-WEEKDAY($Q277),7))+13),1,IF(ISNUMBER($I277),$I277,$W277)))</f>
        <v/>
      </c>
      <c r="Y277" s="63">
        <f>IF($T277="","",IF(AND(ISNUMBER($F277),$F277&lt;=IF($Q277=MesCiclo,InicioCiclo,$Q277+MOD(2-WEEKDAY($Q277),7))+20),1,IF(ISNUMBER($J277),$J277,$X277)))</f>
        <v/>
      </c>
      <c r="Z277" s="63">
        <f>IF($T277="","",IF(AND(ISNUMBER($F277),$F277&lt;=IF($Q277=MesCiclo,InicioCiclo,$Q277+MOD(2-WEEKDAY($Q277),7))+27),1,IF(ISNUMBER($K277),$K277,$Y277)))</f>
        <v/>
      </c>
      <c r="AA277" s="63">
        <f>IF($T277="","",IF(AND(ISNUMBER($F277),$F277&lt;=IF($Q277=MesCiclo,InicioCiclo,$Q277+MOD(2-WEEKDAY($Q277),7))+6),1,IF(N($U277)&gt;0,AVERAGEIFS($W$5:$W$1000,$S$5:$S$1000,ROW(),$T$5:$T$1000,"Sub"),$W277)))</f>
        <v/>
      </c>
      <c r="AB277" s="63">
        <f>IF($T277="","",IF(AND(ISNUMBER($F277),$F277&lt;=IF($Q277=MesCiclo,InicioCiclo,$Q277+MOD(2-WEEKDAY($Q277),7))+13),1,IF(N($U277)&gt;0,AVERAGEIFS($X$5:$X$1000,$S$5:$S$1000,ROW(),$T$5:$T$1000,"Sub"),$X277)))</f>
        <v/>
      </c>
      <c r="AC277" s="63">
        <f>IF($T277="","",IF(AND(ISNUMBER($F277),$F277&lt;=IF($Q277=MesCiclo,InicioCiclo,$Q277+MOD(2-WEEKDAY($Q277),7))+20),1,IF(N($U277)&gt;0,AVERAGEIFS($Y$5:$Y$1000,$S$5:$S$1000,ROW(),$T$5:$T$1000,"Sub"),$Y277)))</f>
        <v/>
      </c>
      <c r="AD277" s="63">
        <f>IF($T277="","",IF(AND(ISNUMBER($F277),$F277&lt;=IF($Q277=MesCiclo,InicioCiclo,$Q277+MOD(2-WEEKDAY($Q277),7))+27),1,IF(N($U277)&gt;0,AVERAGEIFS($Z$5:$Z$1000,$S$5:$S$1000,ROW(),$T$5:$T$1000,"Sub"),$Z277)))</f>
        <v/>
      </c>
      <c r="AE277" s="63">
        <f>IF($T277&lt;&gt;"Macro","",IF(COUNTIFS($Q$5:$Q$1000,$Q277,$T$5:$T$1000,"Macro",$G$5:$G$1000,"&gt;0")=0,1/COUNTIFS($Q$5:$Q$1000,$Q277,$T$5:$T$1000,"Macro"),IF(AND(ISNUMBER($G277),N($G277)&gt;0),$G277,SUMIFS($G$5:$G$1000,$Q$5:$Q$1000,$Q277,$T$5:$T$1000,"Macro")/COUNTIFS($Q$5:$Q$1000,$Q277,$T$5:$T$1000,"Macro",$G$5:$G$1000,"&gt;0"))/(COUNTIFS($Q$5:$Q$1000,$Q277,$T$5:$T$1000,"Macro")*SUMIFS($G$5:$G$1000,$Q$5:$Q$1000,$Q277,$T$5:$T$1000,"Macro")/COUNTIFS($Q$5:$Q$1000,$Q277,$T$5:$T$1000,"Macro",$G$5:$G$1000,"&gt;0"))))</f>
        <v/>
      </c>
    </row>
    <row r="278">
      <c r="A278" s="55">
        <f>IF(NOT((COUNTA($B278:$K278)+COUNTA($O278))&gt;0),"",IF($T278="Macro",COUNTIFS($T$5:$T278,"Macro",$Q$5:$Q278,$Q278),IF(N($S278)=0,"?",COUNTIFS(INDEX($T$5:$T$1000,1):INDEX($T$5:$T$1000,$S278-4),"Macro",INDEX($Q$5:$Q$1000,1):INDEX($Q$5:$Q$1000,$S278-4),INDEX($Q$5:$Q$1000,$S278-4))&amp;"."&amp;COUNTIFS($S$5:$S278,$S278,$T$5:$T278,"Sub"))))</f>
        <v/>
      </c>
      <c r="B278" s="56" t="n"/>
      <c r="C278" s="57" t="n"/>
      <c r="D278" s="58" t="n"/>
      <c r="E278" s="58" t="n"/>
      <c r="F278" s="58" t="n"/>
      <c r="G278" s="59" t="n"/>
      <c r="H278" s="59" t="n"/>
      <c r="I278" s="59" t="n"/>
      <c r="J278" s="59" t="n"/>
      <c r="K278" s="59" t="n"/>
      <c r="L278" s="60">
        <f>IF(NOT((COUNTA($B278:$K278)+COUNTA($O278))&gt;0),"",IF(ISNUMBER($F278),1,IF(N($U278)&gt;0,AVERAGEIFS($V$5:$V$1000,$S$5:$S$1000,ROW(),$T$5:$T$1000,"Sub"),$V278)))</f>
        <v/>
      </c>
      <c r="M278" s="55">
        <f>IF($L278="","",IF($L278&gt;=1,"Completado",IF($L278&gt;0,"En curso","Pendiente")))</f>
        <v/>
      </c>
      <c r="N278" s="55">
        <f>IF(NOT((COUNTA($B278:$K278)+COUNTA($O278))&gt;0),"",IF(ISNUMBER($F278),IF(AND(ISNUMBER($E278),$F278&gt;$E278),"Cumplida con "&amp;($F278-$E278)&amp;IF($F278-$E278=1," día"," días")&amp;" de retraso","Cumplida"),IF(N($L278)&gt;=1,"Cumplida",IF(NOT(ISNUMBER($E278)),"Sin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plazo")))))))</f>
        <v/>
      </c>
      <c r="O278" s="57" t="n"/>
      <c r="P278" s="61">
        <f>IF(NOT((COUNTA($B278:$K278)+COUNTA($O278))&gt;0),"",IF((IF($C278="","Falta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",""))="","✔ OK","⚠ "&amp;LEFT(IF($C278="","Falta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",""),LEN(IF($C278="","Falta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",""))-3)))</f>
        <v/>
      </c>
      <c r="Q278" s="62">
        <f>IF(NOT((COUNTA($B278:$K278)+COUNTA($O278))&gt;0),"",IF(AND($T278="Sub",N($S278)&gt;0),IF(ISNUMBER(INDEX($D$5:$D$1000,$S278-4)),DATE(YEAR(INDEX($D$5:$D$1000,$S278-4)),MONTH(INDEX($D$5:$D$1000,$S278-4)),1),IF(ISNUMBER(INDEX($E$5:$E$1000,$S278-4)),DATE(YEAR(INDEX($E$5:$E$1000,$S278-4)),MONTH(INDEX($E$5:$E$1000,$S278-4)),1),MesCiclo)),IF(ISNUMBER($D278),DATE(YEAR($D278),MONTH($D278),1),IF(ISNUMBER($E278),DATE(YEAR($E278),MONTH($E278),1),MesCiclo))))</f>
        <v/>
      </c>
      <c r="R278" s="63">
        <f>IF(OR($Q278="",$Q278&lt;&gt;MesCiclo),"",COUNTIF($Q$5:$Q278,MesCiclo))</f>
        <v/>
      </c>
      <c r="S278" s="63">
        <f>IF($T278="","",IF($T278="Macro",ROW(),IFERROR(LOOKUP(2,1/($T$5:$T278="Macro"),ROW($T$5:$T278)),0)))</f>
        <v/>
      </c>
      <c r="T278" s="63">
        <f>IF(NOT((COUNTA($B278:$K278)+COUNTA($O278))&gt;0),"",IF($B278="Subactividad","Sub","Macro"))</f>
        <v/>
      </c>
      <c r="U278" s="63">
        <f>IF($T278="Macro",COUNTIFS($S$5:$S$1000,ROW(),$T$5:$T$1000,"Sub"),"")</f>
        <v/>
      </c>
      <c r="V278" s="63">
        <f>IF($T278="","",IF(ISNUMBER($F278),1,IFERROR(LOOKUP(2,1/($H278:$K278&lt;&gt;""),$H278:$K278),0)))</f>
        <v/>
      </c>
      <c r="W278" s="63">
        <f>IF($T278="","",IF(AND(ISNUMBER($F278),$F278&lt;=IF($Q278=MesCiclo,InicioCiclo,$Q278+MOD(2-WEEKDAY($Q278),7))+6),1,IF(ISNUMBER($H278),$H278,0)))</f>
        <v/>
      </c>
      <c r="X278" s="63">
        <f>IF($T278="","",IF(AND(ISNUMBER($F278),$F278&lt;=IF($Q278=MesCiclo,InicioCiclo,$Q278+MOD(2-WEEKDAY($Q278),7))+13),1,IF(ISNUMBER($I278),$I278,$W278)))</f>
        <v/>
      </c>
      <c r="Y278" s="63">
        <f>IF($T278="","",IF(AND(ISNUMBER($F278),$F278&lt;=IF($Q278=MesCiclo,InicioCiclo,$Q278+MOD(2-WEEKDAY($Q278),7))+20),1,IF(ISNUMBER($J278),$J278,$X278)))</f>
        <v/>
      </c>
      <c r="Z278" s="63">
        <f>IF($T278="","",IF(AND(ISNUMBER($F278),$F278&lt;=IF($Q278=MesCiclo,InicioCiclo,$Q278+MOD(2-WEEKDAY($Q278),7))+27),1,IF(ISNUMBER($K278),$K278,$Y278)))</f>
        <v/>
      </c>
      <c r="AA278" s="63">
        <f>IF($T278="","",IF(AND(ISNUMBER($F278),$F278&lt;=IF($Q278=MesCiclo,InicioCiclo,$Q278+MOD(2-WEEKDAY($Q278),7))+6),1,IF(N($U278)&gt;0,AVERAGEIFS($W$5:$W$1000,$S$5:$S$1000,ROW(),$T$5:$T$1000,"Sub"),$W278)))</f>
        <v/>
      </c>
      <c r="AB278" s="63">
        <f>IF($T278="","",IF(AND(ISNUMBER($F278),$F278&lt;=IF($Q278=MesCiclo,InicioCiclo,$Q278+MOD(2-WEEKDAY($Q278),7))+13),1,IF(N($U278)&gt;0,AVERAGEIFS($X$5:$X$1000,$S$5:$S$1000,ROW(),$T$5:$T$1000,"Sub"),$X278)))</f>
        <v/>
      </c>
      <c r="AC278" s="63">
        <f>IF($T278="","",IF(AND(ISNUMBER($F278),$F278&lt;=IF($Q278=MesCiclo,InicioCiclo,$Q278+MOD(2-WEEKDAY($Q278),7))+20),1,IF(N($U278)&gt;0,AVERAGEIFS($Y$5:$Y$1000,$S$5:$S$1000,ROW(),$T$5:$T$1000,"Sub"),$Y278)))</f>
        <v/>
      </c>
      <c r="AD278" s="63">
        <f>IF($T278="","",IF(AND(ISNUMBER($F278),$F278&lt;=IF($Q278=MesCiclo,InicioCiclo,$Q278+MOD(2-WEEKDAY($Q278),7))+27),1,IF(N($U278)&gt;0,AVERAGEIFS($Z$5:$Z$1000,$S$5:$S$1000,ROW(),$T$5:$T$1000,"Sub"),$Z278)))</f>
        <v/>
      </c>
      <c r="AE278" s="63">
        <f>IF($T278&lt;&gt;"Macro","",IF(COUNTIFS($Q$5:$Q$1000,$Q278,$T$5:$T$1000,"Macro",$G$5:$G$1000,"&gt;0")=0,1/COUNTIFS($Q$5:$Q$1000,$Q278,$T$5:$T$1000,"Macro"),IF(AND(ISNUMBER($G278),N($G278)&gt;0),$G278,SUMIFS($G$5:$G$1000,$Q$5:$Q$1000,$Q278,$T$5:$T$1000,"Macro")/COUNTIFS($Q$5:$Q$1000,$Q278,$T$5:$T$1000,"Macro",$G$5:$G$1000,"&gt;0"))/(COUNTIFS($Q$5:$Q$1000,$Q278,$T$5:$T$1000,"Macro")*SUMIFS($G$5:$G$1000,$Q$5:$Q$1000,$Q278,$T$5:$T$1000,"Macro")/COUNTIFS($Q$5:$Q$1000,$Q278,$T$5:$T$1000,"Macro",$G$5:$G$1000,"&gt;0"))))</f>
        <v/>
      </c>
    </row>
    <row r="279">
      <c r="A279" s="55">
        <f>IF(NOT((COUNTA($B279:$K279)+COUNTA($O279))&gt;0),"",IF($T279="Macro",COUNTIFS($T$5:$T279,"Macro",$Q$5:$Q279,$Q279),IF(N($S279)=0,"?",COUNTIFS(INDEX($T$5:$T$1000,1):INDEX($T$5:$T$1000,$S279-4),"Macro",INDEX($Q$5:$Q$1000,1):INDEX($Q$5:$Q$1000,$S279-4),INDEX($Q$5:$Q$1000,$S279-4))&amp;"."&amp;COUNTIFS($S$5:$S279,$S279,$T$5:$T279,"Sub"))))</f>
        <v/>
      </c>
      <c r="B279" s="56" t="n"/>
      <c r="C279" s="57" t="n"/>
      <c r="D279" s="58" t="n"/>
      <c r="E279" s="58" t="n"/>
      <c r="F279" s="58" t="n"/>
      <c r="G279" s="59" t="n"/>
      <c r="H279" s="59" t="n"/>
      <c r="I279" s="59" t="n"/>
      <c r="J279" s="59" t="n"/>
      <c r="K279" s="59" t="n"/>
      <c r="L279" s="60">
        <f>IF(NOT((COUNTA($B279:$K279)+COUNTA($O279))&gt;0),"",IF(ISNUMBER($F279),1,IF(N($U279)&gt;0,AVERAGEIFS($V$5:$V$1000,$S$5:$S$1000,ROW(),$T$5:$T$1000,"Sub"),$V279)))</f>
        <v/>
      </c>
      <c r="M279" s="55">
        <f>IF($L279="","",IF($L279&gt;=1,"Completado",IF($L279&gt;0,"En curso","Pendiente")))</f>
        <v/>
      </c>
      <c r="N279" s="55">
        <f>IF(NOT((COUNTA($B279:$K279)+COUNTA($O279))&gt;0),"",IF(ISNUMBER($F279),IF(AND(ISNUMBER($E279),$F279&gt;$E279),"Cumplida con "&amp;($F279-$E279)&amp;IF($F279-$E279=1," día"," días")&amp;" de retraso","Cumplida"),IF(N($L279)&gt;=1,"Cumplida",IF(NOT(ISNUMBER($E279)),"Sin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plazo")))))))</f>
        <v/>
      </c>
      <c r="O279" s="57" t="n"/>
      <c r="P279" s="61">
        <f>IF(NOT((COUNTA($B279:$K279)+COUNTA($O279))&gt;0),"",IF((IF($C279="","Falta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",""))="","✔ OK","⚠ "&amp;LEFT(IF($C279="","Falta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",""),LEN(IF($C279="","Falta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",""))-3)))</f>
        <v/>
      </c>
      <c r="Q279" s="62">
        <f>IF(NOT((COUNTA($B279:$K279)+COUNTA($O279))&gt;0),"",IF(AND($T279="Sub",N($S279)&gt;0),IF(ISNUMBER(INDEX($D$5:$D$1000,$S279-4)),DATE(YEAR(INDEX($D$5:$D$1000,$S279-4)),MONTH(INDEX($D$5:$D$1000,$S279-4)),1),IF(ISNUMBER(INDEX($E$5:$E$1000,$S279-4)),DATE(YEAR(INDEX($E$5:$E$1000,$S279-4)),MONTH(INDEX($E$5:$E$1000,$S279-4)),1),MesCiclo)),IF(ISNUMBER($D279),DATE(YEAR($D279),MONTH($D279),1),IF(ISNUMBER($E279),DATE(YEAR($E279),MONTH($E279),1),MesCiclo))))</f>
        <v/>
      </c>
      <c r="R279" s="63">
        <f>IF(OR($Q279="",$Q279&lt;&gt;MesCiclo),"",COUNTIF($Q$5:$Q279,MesCiclo))</f>
        <v/>
      </c>
      <c r="S279" s="63">
        <f>IF($T279="","",IF($T279="Macro",ROW(),IFERROR(LOOKUP(2,1/($T$5:$T279="Macro"),ROW($T$5:$T279)),0)))</f>
        <v/>
      </c>
      <c r="T279" s="63">
        <f>IF(NOT((COUNTA($B279:$K279)+COUNTA($O279))&gt;0),"",IF($B279="Subactividad","Sub","Macro"))</f>
        <v/>
      </c>
      <c r="U279" s="63">
        <f>IF($T279="Macro",COUNTIFS($S$5:$S$1000,ROW(),$T$5:$T$1000,"Sub"),"")</f>
        <v/>
      </c>
      <c r="V279" s="63">
        <f>IF($T279="","",IF(ISNUMBER($F279),1,IFERROR(LOOKUP(2,1/($H279:$K279&lt;&gt;""),$H279:$K279),0)))</f>
        <v/>
      </c>
      <c r="W279" s="63">
        <f>IF($T279="","",IF(AND(ISNUMBER($F279),$F279&lt;=IF($Q279=MesCiclo,InicioCiclo,$Q279+MOD(2-WEEKDAY($Q279),7))+6),1,IF(ISNUMBER($H279),$H279,0)))</f>
        <v/>
      </c>
      <c r="X279" s="63">
        <f>IF($T279="","",IF(AND(ISNUMBER($F279),$F279&lt;=IF($Q279=MesCiclo,InicioCiclo,$Q279+MOD(2-WEEKDAY($Q279),7))+13),1,IF(ISNUMBER($I279),$I279,$W279)))</f>
        <v/>
      </c>
      <c r="Y279" s="63">
        <f>IF($T279="","",IF(AND(ISNUMBER($F279),$F279&lt;=IF($Q279=MesCiclo,InicioCiclo,$Q279+MOD(2-WEEKDAY($Q279),7))+20),1,IF(ISNUMBER($J279),$J279,$X279)))</f>
        <v/>
      </c>
      <c r="Z279" s="63">
        <f>IF($T279="","",IF(AND(ISNUMBER($F279),$F279&lt;=IF($Q279=MesCiclo,InicioCiclo,$Q279+MOD(2-WEEKDAY($Q279),7))+27),1,IF(ISNUMBER($K279),$K279,$Y279)))</f>
        <v/>
      </c>
      <c r="AA279" s="63">
        <f>IF($T279="","",IF(AND(ISNUMBER($F279),$F279&lt;=IF($Q279=MesCiclo,InicioCiclo,$Q279+MOD(2-WEEKDAY($Q279),7))+6),1,IF(N($U279)&gt;0,AVERAGEIFS($W$5:$W$1000,$S$5:$S$1000,ROW(),$T$5:$T$1000,"Sub"),$W279)))</f>
        <v/>
      </c>
      <c r="AB279" s="63">
        <f>IF($T279="","",IF(AND(ISNUMBER($F279),$F279&lt;=IF($Q279=MesCiclo,InicioCiclo,$Q279+MOD(2-WEEKDAY($Q279),7))+13),1,IF(N($U279)&gt;0,AVERAGEIFS($X$5:$X$1000,$S$5:$S$1000,ROW(),$T$5:$T$1000,"Sub"),$X279)))</f>
        <v/>
      </c>
      <c r="AC279" s="63">
        <f>IF($T279="","",IF(AND(ISNUMBER($F279),$F279&lt;=IF($Q279=MesCiclo,InicioCiclo,$Q279+MOD(2-WEEKDAY($Q279),7))+20),1,IF(N($U279)&gt;0,AVERAGEIFS($Y$5:$Y$1000,$S$5:$S$1000,ROW(),$T$5:$T$1000,"Sub"),$Y279)))</f>
        <v/>
      </c>
      <c r="AD279" s="63">
        <f>IF($T279="","",IF(AND(ISNUMBER($F279),$F279&lt;=IF($Q279=MesCiclo,InicioCiclo,$Q279+MOD(2-WEEKDAY($Q279),7))+27),1,IF(N($U279)&gt;0,AVERAGEIFS($Z$5:$Z$1000,$S$5:$S$1000,ROW(),$T$5:$T$1000,"Sub"),$Z279)))</f>
        <v/>
      </c>
      <c r="AE279" s="63">
        <f>IF($T279&lt;&gt;"Macro","",IF(COUNTIFS($Q$5:$Q$1000,$Q279,$T$5:$T$1000,"Macro",$G$5:$G$1000,"&gt;0")=0,1/COUNTIFS($Q$5:$Q$1000,$Q279,$T$5:$T$1000,"Macro"),IF(AND(ISNUMBER($G279),N($G279)&gt;0),$G279,SUMIFS($G$5:$G$1000,$Q$5:$Q$1000,$Q279,$T$5:$T$1000,"Macro")/COUNTIFS($Q$5:$Q$1000,$Q279,$T$5:$T$1000,"Macro",$G$5:$G$1000,"&gt;0"))/(COUNTIFS($Q$5:$Q$1000,$Q279,$T$5:$T$1000,"Macro")*SUMIFS($G$5:$G$1000,$Q$5:$Q$1000,$Q279,$T$5:$T$1000,"Macro")/COUNTIFS($Q$5:$Q$1000,$Q279,$T$5:$T$1000,"Macro",$G$5:$G$1000,"&gt;0"))))</f>
        <v/>
      </c>
    </row>
    <row r="280">
      <c r="A280" s="55">
        <f>IF(NOT((COUNTA($B280:$K280)+COUNTA($O280))&gt;0),"",IF($T280="Macro",COUNTIFS($T$5:$T280,"Macro",$Q$5:$Q280,$Q280),IF(N($S280)=0,"?",COUNTIFS(INDEX($T$5:$T$1000,1):INDEX($T$5:$T$1000,$S280-4),"Macro",INDEX($Q$5:$Q$1000,1):INDEX($Q$5:$Q$1000,$S280-4),INDEX($Q$5:$Q$1000,$S280-4))&amp;"."&amp;COUNTIFS($S$5:$S280,$S280,$T$5:$T280,"Sub"))))</f>
        <v/>
      </c>
      <c r="B280" s="56" t="n"/>
      <c r="C280" s="57" t="n"/>
      <c r="D280" s="58" t="n"/>
      <c r="E280" s="58" t="n"/>
      <c r="F280" s="58" t="n"/>
      <c r="G280" s="59" t="n"/>
      <c r="H280" s="59" t="n"/>
      <c r="I280" s="59" t="n"/>
      <c r="J280" s="59" t="n"/>
      <c r="K280" s="59" t="n"/>
      <c r="L280" s="60">
        <f>IF(NOT((COUNTA($B280:$K280)+COUNTA($O280))&gt;0),"",IF(ISNUMBER($F280),1,IF(N($U280)&gt;0,AVERAGEIFS($V$5:$V$1000,$S$5:$S$1000,ROW(),$T$5:$T$1000,"Sub"),$V280)))</f>
        <v/>
      </c>
      <c r="M280" s="55">
        <f>IF($L280="","",IF($L280&gt;=1,"Completado",IF($L280&gt;0,"En curso","Pendiente")))</f>
        <v/>
      </c>
      <c r="N280" s="55">
        <f>IF(NOT((COUNTA($B280:$K280)+COUNTA($O280))&gt;0),"",IF(ISNUMBER($F280),IF(AND(ISNUMBER($E280),$F280&gt;$E280),"Cumplida con "&amp;($F280-$E280)&amp;IF($F280-$E280=1," día"," días")&amp;" de retraso","Cumplida"),IF(N($L280)&gt;=1,"Cumplida",IF(NOT(ISNUMBER($E280)),"Sin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plazo")))))))</f>
        <v/>
      </c>
      <c r="O280" s="57" t="n"/>
      <c r="P280" s="61">
        <f>IF(NOT((COUNTA($B280:$K280)+COUNTA($O280))&gt;0),"",IF((IF($C280="","Falta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",""))="","✔ OK","⚠ "&amp;LEFT(IF($C280="","Falta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",""),LEN(IF($C280="","Falta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",""))-3)))</f>
        <v/>
      </c>
      <c r="Q280" s="62">
        <f>IF(NOT((COUNTA($B280:$K280)+COUNTA($O280))&gt;0),"",IF(AND($T280="Sub",N($S280)&gt;0),IF(ISNUMBER(INDEX($D$5:$D$1000,$S280-4)),DATE(YEAR(INDEX($D$5:$D$1000,$S280-4)),MONTH(INDEX($D$5:$D$1000,$S280-4)),1),IF(ISNUMBER(INDEX($E$5:$E$1000,$S280-4)),DATE(YEAR(INDEX($E$5:$E$1000,$S280-4)),MONTH(INDEX($E$5:$E$1000,$S280-4)),1),MesCiclo)),IF(ISNUMBER($D280),DATE(YEAR($D280),MONTH($D280),1),IF(ISNUMBER($E280),DATE(YEAR($E280),MONTH($E280),1),MesCiclo))))</f>
        <v/>
      </c>
      <c r="R280" s="63">
        <f>IF(OR($Q280="",$Q280&lt;&gt;MesCiclo),"",COUNTIF($Q$5:$Q280,MesCiclo))</f>
        <v/>
      </c>
      <c r="S280" s="63">
        <f>IF($T280="","",IF($T280="Macro",ROW(),IFERROR(LOOKUP(2,1/($T$5:$T280="Macro"),ROW($T$5:$T280)),0)))</f>
        <v/>
      </c>
      <c r="T280" s="63">
        <f>IF(NOT((COUNTA($B280:$K280)+COUNTA($O280))&gt;0),"",IF($B280="Subactividad","Sub","Macro"))</f>
        <v/>
      </c>
      <c r="U280" s="63">
        <f>IF($T280="Macro",COUNTIFS($S$5:$S$1000,ROW(),$T$5:$T$1000,"Sub"),"")</f>
        <v/>
      </c>
      <c r="V280" s="63">
        <f>IF($T280="","",IF(ISNUMBER($F280),1,IFERROR(LOOKUP(2,1/($H280:$K280&lt;&gt;""),$H280:$K280),0)))</f>
        <v/>
      </c>
      <c r="W280" s="63">
        <f>IF($T280="","",IF(AND(ISNUMBER($F280),$F280&lt;=IF($Q280=MesCiclo,InicioCiclo,$Q280+MOD(2-WEEKDAY($Q280),7))+6),1,IF(ISNUMBER($H280),$H280,0)))</f>
        <v/>
      </c>
      <c r="X280" s="63">
        <f>IF($T280="","",IF(AND(ISNUMBER($F280),$F280&lt;=IF($Q280=MesCiclo,InicioCiclo,$Q280+MOD(2-WEEKDAY($Q280),7))+13),1,IF(ISNUMBER($I280),$I280,$W280)))</f>
        <v/>
      </c>
      <c r="Y280" s="63">
        <f>IF($T280="","",IF(AND(ISNUMBER($F280),$F280&lt;=IF($Q280=MesCiclo,InicioCiclo,$Q280+MOD(2-WEEKDAY($Q280),7))+20),1,IF(ISNUMBER($J280),$J280,$X280)))</f>
        <v/>
      </c>
      <c r="Z280" s="63">
        <f>IF($T280="","",IF(AND(ISNUMBER($F280),$F280&lt;=IF($Q280=MesCiclo,InicioCiclo,$Q280+MOD(2-WEEKDAY($Q280),7))+27),1,IF(ISNUMBER($K280),$K280,$Y280)))</f>
        <v/>
      </c>
      <c r="AA280" s="63">
        <f>IF($T280="","",IF(AND(ISNUMBER($F280),$F280&lt;=IF($Q280=MesCiclo,InicioCiclo,$Q280+MOD(2-WEEKDAY($Q280),7))+6),1,IF(N($U280)&gt;0,AVERAGEIFS($W$5:$W$1000,$S$5:$S$1000,ROW(),$T$5:$T$1000,"Sub"),$W280)))</f>
        <v/>
      </c>
      <c r="AB280" s="63">
        <f>IF($T280="","",IF(AND(ISNUMBER($F280),$F280&lt;=IF($Q280=MesCiclo,InicioCiclo,$Q280+MOD(2-WEEKDAY($Q280),7))+13),1,IF(N($U280)&gt;0,AVERAGEIFS($X$5:$X$1000,$S$5:$S$1000,ROW(),$T$5:$T$1000,"Sub"),$X280)))</f>
        <v/>
      </c>
      <c r="AC280" s="63">
        <f>IF($T280="","",IF(AND(ISNUMBER($F280),$F280&lt;=IF($Q280=MesCiclo,InicioCiclo,$Q280+MOD(2-WEEKDAY($Q280),7))+20),1,IF(N($U280)&gt;0,AVERAGEIFS($Y$5:$Y$1000,$S$5:$S$1000,ROW(),$T$5:$T$1000,"Sub"),$Y280)))</f>
        <v/>
      </c>
      <c r="AD280" s="63">
        <f>IF($T280="","",IF(AND(ISNUMBER($F280),$F280&lt;=IF($Q280=MesCiclo,InicioCiclo,$Q280+MOD(2-WEEKDAY($Q280),7))+27),1,IF(N($U280)&gt;0,AVERAGEIFS($Z$5:$Z$1000,$S$5:$S$1000,ROW(),$T$5:$T$1000,"Sub"),$Z280)))</f>
        <v/>
      </c>
      <c r="AE280" s="63">
        <f>IF($T280&lt;&gt;"Macro","",IF(COUNTIFS($Q$5:$Q$1000,$Q280,$T$5:$T$1000,"Macro",$G$5:$G$1000,"&gt;0")=0,1/COUNTIFS($Q$5:$Q$1000,$Q280,$T$5:$T$1000,"Macro"),IF(AND(ISNUMBER($G280),N($G280)&gt;0),$G280,SUMIFS($G$5:$G$1000,$Q$5:$Q$1000,$Q280,$T$5:$T$1000,"Macro")/COUNTIFS($Q$5:$Q$1000,$Q280,$T$5:$T$1000,"Macro",$G$5:$G$1000,"&gt;0"))/(COUNTIFS($Q$5:$Q$1000,$Q280,$T$5:$T$1000,"Macro")*SUMIFS($G$5:$G$1000,$Q$5:$Q$1000,$Q280,$T$5:$T$1000,"Macro")/COUNTIFS($Q$5:$Q$1000,$Q280,$T$5:$T$1000,"Macro",$G$5:$G$1000,"&gt;0"))))</f>
        <v/>
      </c>
    </row>
    <row r="281">
      <c r="A281" s="55">
        <f>IF(NOT((COUNTA($B281:$K281)+COUNTA($O281))&gt;0),"",IF($T281="Macro",COUNTIFS($T$5:$T281,"Macro",$Q$5:$Q281,$Q281),IF(N($S281)=0,"?",COUNTIFS(INDEX($T$5:$T$1000,1):INDEX($T$5:$T$1000,$S281-4),"Macro",INDEX($Q$5:$Q$1000,1):INDEX($Q$5:$Q$1000,$S281-4),INDEX($Q$5:$Q$1000,$S281-4))&amp;"."&amp;COUNTIFS($S$5:$S281,$S281,$T$5:$T281,"Sub"))))</f>
        <v/>
      </c>
      <c r="B281" s="56" t="n"/>
      <c r="C281" s="57" t="n"/>
      <c r="D281" s="58" t="n"/>
      <c r="E281" s="58" t="n"/>
      <c r="F281" s="58" t="n"/>
      <c r="G281" s="59" t="n"/>
      <c r="H281" s="59" t="n"/>
      <c r="I281" s="59" t="n"/>
      <c r="J281" s="59" t="n"/>
      <c r="K281" s="59" t="n"/>
      <c r="L281" s="60">
        <f>IF(NOT((COUNTA($B281:$K281)+COUNTA($O281))&gt;0),"",IF(ISNUMBER($F281),1,IF(N($U281)&gt;0,AVERAGEIFS($V$5:$V$1000,$S$5:$S$1000,ROW(),$T$5:$T$1000,"Sub"),$V281)))</f>
        <v/>
      </c>
      <c r="M281" s="55">
        <f>IF($L281="","",IF($L281&gt;=1,"Completado",IF($L281&gt;0,"En curso","Pendiente")))</f>
        <v/>
      </c>
      <c r="N281" s="55">
        <f>IF(NOT((COUNTA($B281:$K281)+COUNTA($O281))&gt;0),"",IF(ISNUMBER($F281),IF(AND(ISNUMBER($E281),$F281&gt;$E281),"Cumplida con "&amp;($F281-$E281)&amp;IF($F281-$E281=1," día"," días")&amp;" de retraso","Cumplida"),IF(N($L281)&gt;=1,"Cumplida",IF(NOT(ISNUMBER($E281)),"Sin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plazo")))))))</f>
        <v/>
      </c>
      <c r="O281" s="57" t="n"/>
      <c r="P281" s="61">
        <f>IF(NOT((COUNTA($B281:$K281)+COUNTA($O281))&gt;0),"",IF((IF($C281="","Falta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",""))="","✔ OK","⚠ "&amp;LEFT(IF($C281="","Falta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",""),LEN(IF($C281="","Falta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",""))-3)))</f>
        <v/>
      </c>
      <c r="Q281" s="62">
        <f>IF(NOT((COUNTA($B281:$K281)+COUNTA($O281))&gt;0),"",IF(AND($T281="Sub",N($S281)&gt;0),IF(ISNUMBER(INDEX($D$5:$D$1000,$S281-4)),DATE(YEAR(INDEX($D$5:$D$1000,$S281-4)),MONTH(INDEX($D$5:$D$1000,$S281-4)),1),IF(ISNUMBER(INDEX($E$5:$E$1000,$S281-4)),DATE(YEAR(INDEX($E$5:$E$1000,$S281-4)),MONTH(INDEX($E$5:$E$1000,$S281-4)),1),MesCiclo)),IF(ISNUMBER($D281),DATE(YEAR($D281),MONTH($D281),1),IF(ISNUMBER($E281),DATE(YEAR($E281),MONTH($E281),1),MesCiclo))))</f>
        <v/>
      </c>
      <c r="R281" s="63">
        <f>IF(OR($Q281="",$Q281&lt;&gt;MesCiclo),"",COUNTIF($Q$5:$Q281,MesCiclo))</f>
        <v/>
      </c>
      <c r="S281" s="63">
        <f>IF($T281="","",IF($T281="Macro",ROW(),IFERROR(LOOKUP(2,1/($T$5:$T281="Macro"),ROW($T$5:$T281)),0)))</f>
        <v/>
      </c>
      <c r="T281" s="63">
        <f>IF(NOT((COUNTA($B281:$K281)+COUNTA($O281))&gt;0),"",IF($B281="Subactividad","Sub","Macro"))</f>
        <v/>
      </c>
      <c r="U281" s="63">
        <f>IF($T281="Macro",COUNTIFS($S$5:$S$1000,ROW(),$T$5:$T$1000,"Sub"),"")</f>
        <v/>
      </c>
      <c r="V281" s="63">
        <f>IF($T281="","",IF(ISNUMBER($F281),1,IFERROR(LOOKUP(2,1/($H281:$K281&lt;&gt;""),$H281:$K281),0)))</f>
        <v/>
      </c>
      <c r="W281" s="63">
        <f>IF($T281="","",IF(AND(ISNUMBER($F281),$F281&lt;=IF($Q281=MesCiclo,InicioCiclo,$Q281+MOD(2-WEEKDAY($Q281),7))+6),1,IF(ISNUMBER($H281),$H281,0)))</f>
        <v/>
      </c>
      <c r="X281" s="63">
        <f>IF($T281="","",IF(AND(ISNUMBER($F281),$F281&lt;=IF($Q281=MesCiclo,InicioCiclo,$Q281+MOD(2-WEEKDAY($Q281),7))+13),1,IF(ISNUMBER($I281),$I281,$W281)))</f>
        <v/>
      </c>
      <c r="Y281" s="63">
        <f>IF($T281="","",IF(AND(ISNUMBER($F281),$F281&lt;=IF($Q281=MesCiclo,InicioCiclo,$Q281+MOD(2-WEEKDAY($Q281),7))+20),1,IF(ISNUMBER($J281),$J281,$X281)))</f>
        <v/>
      </c>
      <c r="Z281" s="63">
        <f>IF($T281="","",IF(AND(ISNUMBER($F281),$F281&lt;=IF($Q281=MesCiclo,InicioCiclo,$Q281+MOD(2-WEEKDAY($Q281),7))+27),1,IF(ISNUMBER($K281),$K281,$Y281)))</f>
        <v/>
      </c>
      <c r="AA281" s="63">
        <f>IF($T281="","",IF(AND(ISNUMBER($F281),$F281&lt;=IF($Q281=MesCiclo,InicioCiclo,$Q281+MOD(2-WEEKDAY($Q281),7))+6),1,IF(N($U281)&gt;0,AVERAGEIFS($W$5:$W$1000,$S$5:$S$1000,ROW(),$T$5:$T$1000,"Sub"),$W281)))</f>
        <v/>
      </c>
      <c r="AB281" s="63">
        <f>IF($T281="","",IF(AND(ISNUMBER($F281),$F281&lt;=IF($Q281=MesCiclo,InicioCiclo,$Q281+MOD(2-WEEKDAY($Q281),7))+13),1,IF(N($U281)&gt;0,AVERAGEIFS($X$5:$X$1000,$S$5:$S$1000,ROW(),$T$5:$T$1000,"Sub"),$X281)))</f>
        <v/>
      </c>
      <c r="AC281" s="63">
        <f>IF($T281="","",IF(AND(ISNUMBER($F281),$F281&lt;=IF($Q281=MesCiclo,InicioCiclo,$Q281+MOD(2-WEEKDAY($Q281),7))+20),1,IF(N($U281)&gt;0,AVERAGEIFS($Y$5:$Y$1000,$S$5:$S$1000,ROW(),$T$5:$T$1000,"Sub"),$Y281)))</f>
        <v/>
      </c>
      <c r="AD281" s="63">
        <f>IF($T281="","",IF(AND(ISNUMBER($F281),$F281&lt;=IF($Q281=MesCiclo,InicioCiclo,$Q281+MOD(2-WEEKDAY($Q281),7))+27),1,IF(N($U281)&gt;0,AVERAGEIFS($Z$5:$Z$1000,$S$5:$S$1000,ROW(),$T$5:$T$1000,"Sub"),$Z281)))</f>
        <v/>
      </c>
      <c r="AE281" s="63">
        <f>IF($T281&lt;&gt;"Macro","",IF(COUNTIFS($Q$5:$Q$1000,$Q281,$T$5:$T$1000,"Macro",$G$5:$G$1000,"&gt;0")=0,1/COUNTIFS($Q$5:$Q$1000,$Q281,$T$5:$T$1000,"Macro"),IF(AND(ISNUMBER($G281),N($G281)&gt;0),$G281,SUMIFS($G$5:$G$1000,$Q$5:$Q$1000,$Q281,$T$5:$T$1000,"Macro")/COUNTIFS($Q$5:$Q$1000,$Q281,$T$5:$T$1000,"Macro",$G$5:$G$1000,"&gt;0"))/(COUNTIFS($Q$5:$Q$1000,$Q281,$T$5:$T$1000,"Macro")*SUMIFS($G$5:$G$1000,$Q$5:$Q$1000,$Q281,$T$5:$T$1000,"Macro")/COUNTIFS($Q$5:$Q$1000,$Q281,$T$5:$T$1000,"Macro",$G$5:$G$1000,"&gt;0"))))</f>
        <v/>
      </c>
    </row>
    <row r="282">
      <c r="A282" s="55">
        <f>IF(NOT((COUNTA($B282:$K282)+COUNTA($O282))&gt;0),"",IF($T282="Macro",COUNTIFS($T$5:$T282,"Macro",$Q$5:$Q282,$Q282),IF(N($S282)=0,"?",COUNTIFS(INDEX($T$5:$T$1000,1):INDEX($T$5:$T$1000,$S282-4),"Macro",INDEX($Q$5:$Q$1000,1):INDEX($Q$5:$Q$1000,$S282-4),INDEX($Q$5:$Q$1000,$S282-4))&amp;"."&amp;COUNTIFS($S$5:$S282,$S282,$T$5:$T282,"Sub"))))</f>
        <v/>
      </c>
      <c r="B282" s="56" t="n"/>
      <c r="C282" s="57" t="n"/>
      <c r="D282" s="58" t="n"/>
      <c r="E282" s="58" t="n"/>
      <c r="F282" s="58" t="n"/>
      <c r="G282" s="59" t="n"/>
      <c r="H282" s="59" t="n"/>
      <c r="I282" s="59" t="n"/>
      <c r="J282" s="59" t="n"/>
      <c r="K282" s="59" t="n"/>
      <c r="L282" s="60">
        <f>IF(NOT((COUNTA($B282:$K282)+COUNTA($O282))&gt;0),"",IF(ISNUMBER($F282),1,IF(N($U282)&gt;0,AVERAGEIFS($V$5:$V$1000,$S$5:$S$1000,ROW(),$T$5:$T$1000,"Sub"),$V282)))</f>
        <v/>
      </c>
      <c r="M282" s="55">
        <f>IF($L282="","",IF($L282&gt;=1,"Completado",IF($L282&gt;0,"En curso","Pendiente")))</f>
        <v/>
      </c>
      <c r="N282" s="55">
        <f>IF(NOT((COUNTA($B282:$K282)+COUNTA($O282))&gt;0),"",IF(ISNUMBER($F282),IF(AND(ISNUMBER($E282),$F282&gt;$E282),"Cumplida con "&amp;($F282-$E282)&amp;IF($F282-$E282=1," día"," días")&amp;" de retraso","Cumplida"),IF(N($L282)&gt;=1,"Cumplida",IF(NOT(ISNUMBER($E282)),"Sin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plazo")))))))</f>
        <v/>
      </c>
      <c r="O282" s="57" t="n"/>
      <c r="P282" s="61">
        <f>IF(NOT((COUNTA($B282:$K282)+COUNTA($O282))&gt;0),"",IF((IF($C282="","Falta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",""))="","✔ OK","⚠ "&amp;LEFT(IF($C282="","Falta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",""),LEN(IF($C282="","Falta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",""))-3)))</f>
        <v/>
      </c>
      <c r="Q282" s="62">
        <f>IF(NOT((COUNTA($B282:$K282)+COUNTA($O282))&gt;0),"",IF(AND($T282="Sub",N($S282)&gt;0),IF(ISNUMBER(INDEX($D$5:$D$1000,$S282-4)),DATE(YEAR(INDEX($D$5:$D$1000,$S282-4)),MONTH(INDEX($D$5:$D$1000,$S282-4)),1),IF(ISNUMBER(INDEX($E$5:$E$1000,$S282-4)),DATE(YEAR(INDEX($E$5:$E$1000,$S282-4)),MONTH(INDEX($E$5:$E$1000,$S282-4)),1),MesCiclo)),IF(ISNUMBER($D282),DATE(YEAR($D282),MONTH($D282),1),IF(ISNUMBER($E282),DATE(YEAR($E282),MONTH($E282),1),MesCiclo))))</f>
        <v/>
      </c>
      <c r="R282" s="63">
        <f>IF(OR($Q282="",$Q282&lt;&gt;MesCiclo),"",COUNTIF($Q$5:$Q282,MesCiclo))</f>
        <v/>
      </c>
      <c r="S282" s="63">
        <f>IF($T282="","",IF($T282="Macro",ROW(),IFERROR(LOOKUP(2,1/($T$5:$T282="Macro"),ROW($T$5:$T282)),0)))</f>
        <v/>
      </c>
      <c r="T282" s="63">
        <f>IF(NOT((COUNTA($B282:$K282)+COUNTA($O282))&gt;0),"",IF($B282="Subactividad","Sub","Macro"))</f>
        <v/>
      </c>
      <c r="U282" s="63">
        <f>IF($T282="Macro",COUNTIFS($S$5:$S$1000,ROW(),$T$5:$T$1000,"Sub"),"")</f>
        <v/>
      </c>
      <c r="V282" s="63">
        <f>IF($T282="","",IF(ISNUMBER($F282),1,IFERROR(LOOKUP(2,1/($H282:$K282&lt;&gt;""),$H282:$K282),0)))</f>
        <v/>
      </c>
      <c r="W282" s="63">
        <f>IF($T282="","",IF(AND(ISNUMBER($F282),$F282&lt;=IF($Q282=MesCiclo,InicioCiclo,$Q282+MOD(2-WEEKDAY($Q282),7))+6),1,IF(ISNUMBER($H282),$H282,0)))</f>
        <v/>
      </c>
      <c r="X282" s="63">
        <f>IF($T282="","",IF(AND(ISNUMBER($F282),$F282&lt;=IF($Q282=MesCiclo,InicioCiclo,$Q282+MOD(2-WEEKDAY($Q282),7))+13),1,IF(ISNUMBER($I282),$I282,$W282)))</f>
        <v/>
      </c>
      <c r="Y282" s="63">
        <f>IF($T282="","",IF(AND(ISNUMBER($F282),$F282&lt;=IF($Q282=MesCiclo,InicioCiclo,$Q282+MOD(2-WEEKDAY($Q282),7))+20),1,IF(ISNUMBER($J282),$J282,$X282)))</f>
        <v/>
      </c>
      <c r="Z282" s="63">
        <f>IF($T282="","",IF(AND(ISNUMBER($F282),$F282&lt;=IF($Q282=MesCiclo,InicioCiclo,$Q282+MOD(2-WEEKDAY($Q282),7))+27),1,IF(ISNUMBER($K282),$K282,$Y282)))</f>
        <v/>
      </c>
      <c r="AA282" s="63">
        <f>IF($T282="","",IF(AND(ISNUMBER($F282),$F282&lt;=IF($Q282=MesCiclo,InicioCiclo,$Q282+MOD(2-WEEKDAY($Q282),7))+6),1,IF(N($U282)&gt;0,AVERAGEIFS($W$5:$W$1000,$S$5:$S$1000,ROW(),$T$5:$T$1000,"Sub"),$W282)))</f>
        <v/>
      </c>
      <c r="AB282" s="63">
        <f>IF($T282="","",IF(AND(ISNUMBER($F282),$F282&lt;=IF($Q282=MesCiclo,InicioCiclo,$Q282+MOD(2-WEEKDAY($Q282),7))+13),1,IF(N($U282)&gt;0,AVERAGEIFS($X$5:$X$1000,$S$5:$S$1000,ROW(),$T$5:$T$1000,"Sub"),$X282)))</f>
        <v/>
      </c>
      <c r="AC282" s="63">
        <f>IF($T282="","",IF(AND(ISNUMBER($F282),$F282&lt;=IF($Q282=MesCiclo,InicioCiclo,$Q282+MOD(2-WEEKDAY($Q282),7))+20),1,IF(N($U282)&gt;0,AVERAGEIFS($Y$5:$Y$1000,$S$5:$S$1000,ROW(),$T$5:$T$1000,"Sub"),$Y282)))</f>
        <v/>
      </c>
      <c r="AD282" s="63">
        <f>IF($T282="","",IF(AND(ISNUMBER($F282),$F282&lt;=IF($Q282=MesCiclo,InicioCiclo,$Q282+MOD(2-WEEKDAY($Q282),7))+27),1,IF(N($U282)&gt;0,AVERAGEIFS($Z$5:$Z$1000,$S$5:$S$1000,ROW(),$T$5:$T$1000,"Sub"),$Z282)))</f>
        <v/>
      </c>
      <c r="AE282" s="63">
        <f>IF($T282&lt;&gt;"Macro","",IF(COUNTIFS($Q$5:$Q$1000,$Q282,$T$5:$T$1000,"Macro",$G$5:$G$1000,"&gt;0")=0,1/COUNTIFS($Q$5:$Q$1000,$Q282,$T$5:$T$1000,"Macro"),IF(AND(ISNUMBER($G282),N($G282)&gt;0),$G282,SUMIFS($G$5:$G$1000,$Q$5:$Q$1000,$Q282,$T$5:$T$1000,"Macro")/COUNTIFS($Q$5:$Q$1000,$Q282,$T$5:$T$1000,"Macro",$G$5:$G$1000,"&gt;0"))/(COUNTIFS($Q$5:$Q$1000,$Q282,$T$5:$T$1000,"Macro")*SUMIFS($G$5:$G$1000,$Q$5:$Q$1000,$Q282,$T$5:$T$1000,"Macro")/COUNTIFS($Q$5:$Q$1000,$Q282,$T$5:$T$1000,"Macro",$G$5:$G$1000,"&gt;0"))))</f>
        <v/>
      </c>
    </row>
    <row r="283">
      <c r="A283" s="55">
        <f>IF(NOT((COUNTA($B283:$K283)+COUNTA($O283))&gt;0),"",IF($T283="Macro",COUNTIFS($T$5:$T283,"Macro",$Q$5:$Q283,$Q283),IF(N($S283)=0,"?",COUNTIFS(INDEX($T$5:$T$1000,1):INDEX($T$5:$T$1000,$S283-4),"Macro",INDEX($Q$5:$Q$1000,1):INDEX($Q$5:$Q$1000,$S283-4),INDEX($Q$5:$Q$1000,$S283-4))&amp;"."&amp;COUNTIFS($S$5:$S283,$S283,$T$5:$T283,"Sub"))))</f>
        <v/>
      </c>
      <c r="B283" s="56" t="n"/>
      <c r="C283" s="57" t="n"/>
      <c r="D283" s="58" t="n"/>
      <c r="E283" s="58" t="n"/>
      <c r="F283" s="58" t="n"/>
      <c r="G283" s="59" t="n"/>
      <c r="H283" s="59" t="n"/>
      <c r="I283" s="59" t="n"/>
      <c r="J283" s="59" t="n"/>
      <c r="K283" s="59" t="n"/>
      <c r="L283" s="60">
        <f>IF(NOT((COUNTA($B283:$K283)+COUNTA($O283))&gt;0),"",IF(ISNUMBER($F283),1,IF(N($U283)&gt;0,AVERAGEIFS($V$5:$V$1000,$S$5:$S$1000,ROW(),$T$5:$T$1000,"Sub"),$V283)))</f>
        <v/>
      </c>
      <c r="M283" s="55">
        <f>IF($L283="","",IF($L283&gt;=1,"Completado",IF($L283&gt;0,"En curso","Pendiente")))</f>
        <v/>
      </c>
      <c r="N283" s="55">
        <f>IF(NOT((COUNTA($B283:$K283)+COUNTA($O283))&gt;0),"",IF(ISNUMBER($F283),IF(AND(ISNUMBER($E283),$F283&gt;$E283),"Cumplida con "&amp;($F283-$E283)&amp;IF($F283-$E283=1," día"," días")&amp;" de retraso","Cumplida"),IF(N($L283)&gt;=1,"Cumplida",IF(NOT(ISNUMBER($E283)),"Sin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plazo")))))))</f>
        <v/>
      </c>
      <c r="O283" s="57" t="n"/>
      <c r="P283" s="61">
        <f>IF(NOT((COUNTA($B283:$K283)+COUNTA($O283))&gt;0),"",IF((IF($C283="","Falta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",""))="","✔ OK","⚠ "&amp;LEFT(IF($C283="","Falta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",""),LEN(IF($C283="","Falta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",""))-3)))</f>
        <v/>
      </c>
      <c r="Q283" s="62">
        <f>IF(NOT((COUNTA($B283:$K283)+COUNTA($O283))&gt;0),"",IF(AND($T283="Sub",N($S283)&gt;0),IF(ISNUMBER(INDEX($D$5:$D$1000,$S283-4)),DATE(YEAR(INDEX($D$5:$D$1000,$S283-4)),MONTH(INDEX($D$5:$D$1000,$S283-4)),1),IF(ISNUMBER(INDEX($E$5:$E$1000,$S283-4)),DATE(YEAR(INDEX($E$5:$E$1000,$S283-4)),MONTH(INDEX($E$5:$E$1000,$S283-4)),1),MesCiclo)),IF(ISNUMBER($D283),DATE(YEAR($D283),MONTH($D283),1),IF(ISNUMBER($E283),DATE(YEAR($E283),MONTH($E283),1),MesCiclo))))</f>
        <v/>
      </c>
      <c r="R283" s="63">
        <f>IF(OR($Q283="",$Q283&lt;&gt;MesCiclo),"",COUNTIF($Q$5:$Q283,MesCiclo))</f>
        <v/>
      </c>
      <c r="S283" s="63">
        <f>IF($T283="","",IF($T283="Macro",ROW(),IFERROR(LOOKUP(2,1/($T$5:$T283="Macro"),ROW($T$5:$T283)),0)))</f>
        <v/>
      </c>
      <c r="T283" s="63">
        <f>IF(NOT((COUNTA($B283:$K283)+COUNTA($O283))&gt;0),"",IF($B283="Subactividad","Sub","Macro"))</f>
        <v/>
      </c>
      <c r="U283" s="63">
        <f>IF($T283="Macro",COUNTIFS($S$5:$S$1000,ROW(),$T$5:$T$1000,"Sub"),"")</f>
        <v/>
      </c>
      <c r="V283" s="63">
        <f>IF($T283="","",IF(ISNUMBER($F283),1,IFERROR(LOOKUP(2,1/($H283:$K283&lt;&gt;""),$H283:$K283),0)))</f>
        <v/>
      </c>
      <c r="W283" s="63">
        <f>IF($T283="","",IF(AND(ISNUMBER($F283),$F283&lt;=IF($Q283=MesCiclo,InicioCiclo,$Q283+MOD(2-WEEKDAY($Q283),7))+6),1,IF(ISNUMBER($H283),$H283,0)))</f>
        <v/>
      </c>
      <c r="X283" s="63">
        <f>IF($T283="","",IF(AND(ISNUMBER($F283),$F283&lt;=IF($Q283=MesCiclo,InicioCiclo,$Q283+MOD(2-WEEKDAY($Q283),7))+13),1,IF(ISNUMBER($I283),$I283,$W283)))</f>
        <v/>
      </c>
      <c r="Y283" s="63">
        <f>IF($T283="","",IF(AND(ISNUMBER($F283),$F283&lt;=IF($Q283=MesCiclo,InicioCiclo,$Q283+MOD(2-WEEKDAY($Q283),7))+20),1,IF(ISNUMBER($J283),$J283,$X283)))</f>
        <v/>
      </c>
      <c r="Z283" s="63">
        <f>IF($T283="","",IF(AND(ISNUMBER($F283),$F283&lt;=IF($Q283=MesCiclo,InicioCiclo,$Q283+MOD(2-WEEKDAY($Q283),7))+27),1,IF(ISNUMBER($K283),$K283,$Y283)))</f>
        <v/>
      </c>
      <c r="AA283" s="63">
        <f>IF($T283="","",IF(AND(ISNUMBER($F283),$F283&lt;=IF($Q283=MesCiclo,InicioCiclo,$Q283+MOD(2-WEEKDAY($Q283),7))+6),1,IF(N($U283)&gt;0,AVERAGEIFS($W$5:$W$1000,$S$5:$S$1000,ROW(),$T$5:$T$1000,"Sub"),$W283)))</f>
        <v/>
      </c>
      <c r="AB283" s="63">
        <f>IF($T283="","",IF(AND(ISNUMBER($F283),$F283&lt;=IF($Q283=MesCiclo,InicioCiclo,$Q283+MOD(2-WEEKDAY($Q283),7))+13),1,IF(N($U283)&gt;0,AVERAGEIFS($X$5:$X$1000,$S$5:$S$1000,ROW(),$T$5:$T$1000,"Sub"),$X283)))</f>
        <v/>
      </c>
      <c r="AC283" s="63">
        <f>IF($T283="","",IF(AND(ISNUMBER($F283),$F283&lt;=IF($Q283=MesCiclo,InicioCiclo,$Q283+MOD(2-WEEKDAY($Q283),7))+20),1,IF(N($U283)&gt;0,AVERAGEIFS($Y$5:$Y$1000,$S$5:$S$1000,ROW(),$T$5:$T$1000,"Sub"),$Y283)))</f>
        <v/>
      </c>
      <c r="AD283" s="63">
        <f>IF($T283="","",IF(AND(ISNUMBER($F283),$F283&lt;=IF($Q283=MesCiclo,InicioCiclo,$Q283+MOD(2-WEEKDAY($Q283),7))+27),1,IF(N($U283)&gt;0,AVERAGEIFS($Z$5:$Z$1000,$S$5:$S$1000,ROW(),$T$5:$T$1000,"Sub"),$Z283)))</f>
        <v/>
      </c>
      <c r="AE283" s="63">
        <f>IF($T283&lt;&gt;"Macro","",IF(COUNTIFS($Q$5:$Q$1000,$Q283,$T$5:$T$1000,"Macro",$G$5:$G$1000,"&gt;0")=0,1/COUNTIFS($Q$5:$Q$1000,$Q283,$T$5:$T$1000,"Macro"),IF(AND(ISNUMBER($G283),N($G283)&gt;0),$G283,SUMIFS($G$5:$G$1000,$Q$5:$Q$1000,$Q283,$T$5:$T$1000,"Macro")/COUNTIFS($Q$5:$Q$1000,$Q283,$T$5:$T$1000,"Macro",$G$5:$G$1000,"&gt;0"))/(COUNTIFS($Q$5:$Q$1000,$Q283,$T$5:$T$1000,"Macro")*SUMIFS($G$5:$G$1000,$Q$5:$Q$1000,$Q283,$T$5:$T$1000,"Macro")/COUNTIFS($Q$5:$Q$1000,$Q283,$T$5:$T$1000,"Macro",$G$5:$G$1000,"&gt;0"))))</f>
        <v/>
      </c>
    </row>
    <row r="284">
      <c r="A284" s="55">
        <f>IF(NOT((COUNTA($B284:$K284)+COUNTA($O284))&gt;0),"",IF($T284="Macro",COUNTIFS($T$5:$T284,"Macro",$Q$5:$Q284,$Q284),IF(N($S284)=0,"?",COUNTIFS(INDEX($T$5:$T$1000,1):INDEX($T$5:$T$1000,$S284-4),"Macro",INDEX($Q$5:$Q$1000,1):INDEX($Q$5:$Q$1000,$S284-4),INDEX($Q$5:$Q$1000,$S284-4))&amp;"."&amp;COUNTIFS($S$5:$S284,$S284,$T$5:$T284,"Sub"))))</f>
        <v/>
      </c>
      <c r="B284" s="56" t="n"/>
      <c r="C284" s="57" t="n"/>
      <c r="D284" s="58" t="n"/>
      <c r="E284" s="58" t="n"/>
      <c r="F284" s="58" t="n"/>
      <c r="G284" s="59" t="n"/>
      <c r="H284" s="59" t="n"/>
      <c r="I284" s="59" t="n"/>
      <c r="J284" s="59" t="n"/>
      <c r="K284" s="59" t="n"/>
      <c r="L284" s="60">
        <f>IF(NOT((COUNTA($B284:$K284)+COUNTA($O284))&gt;0),"",IF(ISNUMBER($F284),1,IF(N($U284)&gt;0,AVERAGEIFS($V$5:$V$1000,$S$5:$S$1000,ROW(),$T$5:$T$1000,"Sub"),$V284)))</f>
        <v/>
      </c>
      <c r="M284" s="55">
        <f>IF($L284="","",IF($L284&gt;=1,"Completado",IF($L284&gt;0,"En curso","Pendiente")))</f>
        <v/>
      </c>
      <c r="N284" s="55">
        <f>IF(NOT((COUNTA($B284:$K284)+COUNTA($O284))&gt;0),"",IF(ISNUMBER($F284),IF(AND(ISNUMBER($E284),$F284&gt;$E284),"Cumplida con "&amp;($F284-$E284)&amp;IF($F284-$E284=1," día"," días")&amp;" de retraso","Cumplida"),IF(N($L284)&gt;=1,"Cumplida",IF(NOT(ISNUMBER($E284)),"Sin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plazo")))))))</f>
        <v/>
      </c>
      <c r="O284" s="57" t="n"/>
      <c r="P284" s="61">
        <f>IF(NOT((COUNTA($B284:$K284)+COUNTA($O284))&gt;0),"",IF((IF($C284="","Falta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",""))="","✔ OK","⚠ "&amp;LEFT(IF($C284="","Falta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",""),LEN(IF($C284="","Falta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",""))-3)))</f>
        <v/>
      </c>
      <c r="Q284" s="62">
        <f>IF(NOT((COUNTA($B284:$K284)+COUNTA($O284))&gt;0),"",IF(AND($T284="Sub",N($S284)&gt;0),IF(ISNUMBER(INDEX($D$5:$D$1000,$S284-4)),DATE(YEAR(INDEX($D$5:$D$1000,$S284-4)),MONTH(INDEX($D$5:$D$1000,$S284-4)),1),IF(ISNUMBER(INDEX($E$5:$E$1000,$S284-4)),DATE(YEAR(INDEX($E$5:$E$1000,$S284-4)),MONTH(INDEX($E$5:$E$1000,$S284-4)),1),MesCiclo)),IF(ISNUMBER($D284),DATE(YEAR($D284),MONTH($D284),1),IF(ISNUMBER($E284),DATE(YEAR($E284),MONTH($E284),1),MesCiclo))))</f>
        <v/>
      </c>
      <c r="R284" s="63">
        <f>IF(OR($Q284="",$Q284&lt;&gt;MesCiclo),"",COUNTIF($Q$5:$Q284,MesCiclo))</f>
        <v/>
      </c>
      <c r="S284" s="63">
        <f>IF($T284="","",IF($T284="Macro",ROW(),IFERROR(LOOKUP(2,1/($T$5:$T284="Macro"),ROW($T$5:$T284)),0)))</f>
        <v/>
      </c>
      <c r="T284" s="63">
        <f>IF(NOT((COUNTA($B284:$K284)+COUNTA($O284))&gt;0),"",IF($B284="Subactividad","Sub","Macro"))</f>
        <v/>
      </c>
      <c r="U284" s="63">
        <f>IF($T284="Macro",COUNTIFS($S$5:$S$1000,ROW(),$T$5:$T$1000,"Sub"),"")</f>
        <v/>
      </c>
      <c r="V284" s="63">
        <f>IF($T284="","",IF(ISNUMBER($F284),1,IFERROR(LOOKUP(2,1/($H284:$K284&lt;&gt;""),$H284:$K284),0)))</f>
        <v/>
      </c>
      <c r="W284" s="63">
        <f>IF($T284="","",IF(AND(ISNUMBER($F284),$F284&lt;=IF($Q284=MesCiclo,InicioCiclo,$Q284+MOD(2-WEEKDAY($Q284),7))+6),1,IF(ISNUMBER($H284),$H284,0)))</f>
        <v/>
      </c>
      <c r="X284" s="63">
        <f>IF($T284="","",IF(AND(ISNUMBER($F284),$F284&lt;=IF($Q284=MesCiclo,InicioCiclo,$Q284+MOD(2-WEEKDAY($Q284),7))+13),1,IF(ISNUMBER($I284),$I284,$W284)))</f>
        <v/>
      </c>
      <c r="Y284" s="63">
        <f>IF($T284="","",IF(AND(ISNUMBER($F284),$F284&lt;=IF($Q284=MesCiclo,InicioCiclo,$Q284+MOD(2-WEEKDAY($Q284),7))+20),1,IF(ISNUMBER($J284),$J284,$X284)))</f>
        <v/>
      </c>
      <c r="Z284" s="63">
        <f>IF($T284="","",IF(AND(ISNUMBER($F284),$F284&lt;=IF($Q284=MesCiclo,InicioCiclo,$Q284+MOD(2-WEEKDAY($Q284),7))+27),1,IF(ISNUMBER($K284),$K284,$Y284)))</f>
        <v/>
      </c>
      <c r="AA284" s="63">
        <f>IF($T284="","",IF(AND(ISNUMBER($F284),$F284&lt;=IF($Q284=MesCiclo,InicioCiclo,$Q284+MOD(2-WEEKDAY($Q284),7))+6),1,IF(N($U284)&gt;0,AVERAGEIFS($W$5:$W$1000,$S$5:$S$1000,ROW(),$T$5:$T$1000,"Sub"),$W284)))</f>
        <v/>
      </c>
      <c r="AB284" s="63">
        <f>IF($T284="","",IF(AND(ISNUMBER($F284),$F284&lt;=IF($Q284=MesCiclo,InicioCiclo,$Q284+MOD(2-WEEKDAY($Q284),7))+13),1,IF(N($U284)&gt;0,AVERAGEIFS($X$5:$X$1000,$S$5:$S$1000,ROW(),$T$5:$T$1000,"Sub"),$X284)))</f>
        <v/>
      </c>
      <c r="AC284" s="63">
        <f>IF($T284="","",IF(AND(ISNUMBER($F284),$F284&lt;=IF($Q284=MesCiclo,InicioCiclo,$Q284+MOD(2-WEEKDAY($Q284),7))+20),1,IF(N($U284)&gt;0,AVERAGEIFS($Y$5:$Y$1000,$S$5:$S$1000,ROW(),$T$5:$T$1000,"Sub"),$Y284)))</f>
        <v/>
      </c>
      <c r="AD284" s="63">
        <f>IF($T284="","",IF(AND(ISNUMBER($F284),$F284&lt;=IF($Q284=MesCiclo,InicioCiclo,$Q284+MOD(2-WEEKDAY($Q284),7))+27),1,IF(N($U284)&gt;0,AVERAGEIFS($Z$5:$Z$1000,$S$5:$S$1000,ROW(),$T$5:$T$1000,"Sub"),$Z284)))</f>
        <v/>
      </c>
      <c r="AE284" s="63">
        <f>IF($T284&lt;&gt;"Macro","",IF(COUNTIFS($Q$5:$Q$1000,$Q284,$T$5:$T$1000,"Macro",$G$5:$G$1000,"&gt;0")=0,1/COUNTIFS($Q$5:$Q$1000,$Q284,$T$5:$T$1000,"Macro"),IF(AND(ISNUMBER($G284),N($G284)&gt;0),$G284,SUMIFS($G$5:$G$1000,$Q$5:$Q$1000,$Q284,$T$5:$T$1000,"Macro")/COUNTIFS($Q$5:$Q$1000,$Q284,$T$5:$T$1000,"Macro",$G$5:$G$1000,"&gt;0"))/(COUNTIFS($Q$5:$Q$1000,$Q284,$T$5:$T$1000,"Macro")*SUMIFS($G$5:$G$1000,$Q$5:$Q$1000,$Q284,$T$5:$T$1000,"Macro")/COUNTIFS($Q$5:$Q$1000,$Q284,$T$5:$T$1000,"Macro",$G$5:$G$1000,"&gt;0"))))</f>
        <v/>
      </c>
    </row>
    <row r="285">
      <c r="A285" s="55">
        <f>IF(NOT((COUNTA($B285:$K285)+COUNTA($O285))&gt;0),"",IF($T285="Macro",COUNTIFS($T$5:$T285,"Macro",$Q$5:$Q285,$Q285),IF(N($S285)=0,"?",COUNTIFS(INDEX($T$5:$T$1000,1):INDEX($T$5:$T$1000,$S285-4),"Macro",INDEX($Q$5:$Q$1000,1):INDEX($Q$5:$Q$1000,$S285-4),INDEX($Q$5:$Q$1000,$S285-4))&amp;"."&amp;COUNTIFS($S$5:$S285,$S285,$T$5:$T285,"Sub"))))</f>
        <v/>
      </c>
      <c r="B285" s="56" t="n"/>
      <c r="C285" s="57" t="n"/>
      <c r="D285" s="58" t="n"/>
      <c r="E285" s="58" t="n"/>
      <c r="F285" s="58" t="n"/>
      <c r="G285" s="59" t="n"/>
      <c r="H285" s="59" t="n"/>
      <c r="I285" s="59" t="n"/>
      <c r="J285" s="59" t="n"/>
      <c r="K285" s="59" t="n"/>
      <c r="L285" s="60">
        <f>IF(NOT((COUNTA($B285:$K285)+COUNTA($O285))&gt;0),"",IF(ISNUMBER($F285),1,IF(N($U285)&gt;0,AVERAGEIFS($V$5:$V$1000,$S$5:$S$1000,ROW(),$T$5:$T$1000,"Sub"),$V285)))</f>
        <v/>
      </c>
      <c r="M285" s="55">
        <f>IF($L285="","",IF($L285&gt;=1,"Completado",IF($L285&gt;0,"En curso","Pendiente")))</f>
        <v/>
      </c>
      <c r="N285" s="55">
        <f>IF(NOT((COUNTA($B285:$K285)+COUNTA($O285))&gt;0),"",IF(ISNUMBER($F285),IF(AND(ISNUMBER($E285),$F285&gt;$E285),"Cumplida con "&amp;($F285-$E285)&amp;IF($F285-$E285=1," día"," días")&amp;" de retraso","Cumplida"),IF(N($L285)&gt;=1,"Cumplida",IF(NOT(ISNUMBER($E285)),"Sin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plazo")))))))</f>
        <v/>
      </c>
      <c r="O285" s="57" t="n"/>
      <c r="P285" s="61">
        <f>IF(NOT((COUNTA($B285:$K285)+COUNTA($O285))&gt;0),"",IF((IF($C285="","Falta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",""))="","✔ OK","⚠ "&amp;LEFT(IF($C285="","Falta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",""),LEN(IF($C285="","Falta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",""))-3)))</f>
        <v/>
      </c>
      <c r="Q285" s="62">
        <f>IF(NOT((COUNTA($B285:$K285)+COUNTA($O285))&gt;0),"",IF(AND($T285="Sub",N($S285)&gt;0),IF(ISNUMBER(INDEX($D$5:$D$1000,$S285-4)),DATE(YEAR(INDEX($D$5:$D$1000,$S285-4)),MONTH(INDEX($D$5:$D$1000,$S285-4)),1),IF(ISNUMBER(INDEX($E$5:$E$1000,$S285-4)),DATE(YEAR(INDEX($E$5:$E$1000,$S285-4)),MONTH(INDEX($E$5:$E$1000,$S285-4)),1),MesCiclo)),IF(ISNUMBER($D285),DATE(YEAR($D285),MONTH($D285),1),IF(ISNUMBER($E285),DATE(YEAR($E285),MONTH($E285),1),MesCiclo))))</f>
        <v/>
      </c>
      <c r="R285" s="63">
        <f>IF(OR($Q285="",$Q285&lt;&gt;MesCiclo),"",COUNTIF($Q$5:$Q285,MesCiclo))</f>
        <v/>
      </c>
      <c r="S285" s="63">
        <f>IF($T285="","",IF($T285="Macro",ROW(),IFERROR(LOOKUP(2,1/($T$5:$T285="Macro"),ROW($T$5:$T285)),0)))</f>
        <v/>
      </c>
      <c r="T285" s="63">
        <f>IF(NOT((COUNTA($B285:$K285)+COUNTA($O285))&gt;0),"",IF($B285="Subactividad","Sub","Macro"))</f>
        <v/>
      </c>
      <c r="U285" s="63">
        <f>IF($T285="Macro",COUNTIFS($S$5:$S$1000,ROW(),$T$5:$T$1000,"Sub"),"")</f>
        <v/>
      </c>
      <c r="V285" s="63">
        <f>IF($T285="","",IF(ISNUMBER($F285),1,IFERROR(LOOKUP(2,1/($H285:$K285&lt;&gt;""),$H285:$K285),0)))</f>
        <v/>
      </c>
      <c r="W285" s="63">
        <f>IF($T285="","",IF(AND(ISNUMBER($F285),$F285&lt;=IF($Q285=MesCiclo,InicioCiclo,$Q285+MOD(2-WEEKDAY($Q285),7))+6),1,IF(ISNUMBER($H285),$H285,0)))</f>
        <v/>
      </c>
      <c r="X285" s="63">
        <f>IF($T285="","",IF(AND(ISNUMBER($F285),$F285&lt;=IF($Q285=MesCiclo,InicioCiclo,$Q285+MOD(2-WEEKDAY($Q285),7))+13),1,IF(ISNUMBER($I285),$I285,$W285)))</f>
        <v/>
      </c>
      <c r="Y285" s="63">
        <f>IF($T285="","",IF(AND(ISNUMBER($F285),$F285&lt;=IF($Q285=MesCiclo,InicioCiclo,$Q285+MOD(2-WEEKDAY($Q285),7))+20),1,IF(ISNUMBER($J285),$J285,$X285)))</f>
        <v/>
      </c>
      <c r="Z285" s="63">
        <f>IF($T285="","",IF(AND(ISNUMBER($F285),$F285&lt;=IF($Q285=MesCiclo,InicioCiclo,$Q285+MOD(2-WEEKDAY($Q285),7))+27),1,IF(ISNUMBER($K285),$K285,$Y285)))</f>
        <v/>
      </c>
      <c r="AA285" s="63">
        <f>IF($T285="","",IF(AND(ISNUMBER($F285),$F285&lt;=IF($Q285=MesCiclo,InicioCiclo,$Q285+MOD(2-WEEKDAY($Q285),7))+6),1,IF(N($U285)&gt;0,AVERAGEIFS($W$5:$W$1000,$S$5:$S$1000,ROW(),$T$5:$T$1000,"Sub"),$W285)))</f>
        <v/>
      </c>
      <c r="AB285" s="63">
        <f>IF($T285="","",IF(AND(ISNUMBER($F285),$F285&lt;=IF($Q285=MesCiclo,InicioCiclo,$Q285+MOD(2-WEEKDAY($Q285),7))+13),1,IF(N($U285)&gt;0,AVERAGEIFS($X$5:$X$1000,$S$5:$S$1000,ROW(),$T$5:$T$1000,"Sub"),$X285)))</f>
        <v/>
      </c>
      <c r="AC285" s="63">
        <f>IF($T285="","",IF(AND(ISNUMBER($F285),$F285&lt;=IF($Q285=MesCiclo,InicioCiclo,$Q285+MOD(2-WEEKDAY($Q285),7))+20),1,IF(N($U285)&gt;0,AVERAGEIFS($Y$5:$Y$1000,$S$5:$S$1000,ROW(),$T$5:$T$1000,"Sub"),$Y285)))</f>
        <v/>
      </c>
      <c r="AD285" s="63">
        <f>IF($T285="","",IF(AND(ISNUMBER($F285),$F285&lt;=IF($Q285=MesCiclo,InicioCiclo,$Q285+MOD(2-WEEKDAY($Q285),7))+27),1,IF(N($U285)&gt;0,AVERAGEIFS($Z$5:$Z$1000,$S$5:$S$1000,ROW(),$T$5:$T$1000,"Sub"),$Z285)))</f>
        <v/>
      </c>
      <c r="AE285" s="63">
        <f>IF($T285&lt;&gt;"Macro","",IF(COUNTIFS($Q$5:$Q$1000,$Q285,$T$5:$T$1000,"Macro",$G$5:$G$1000,"&gt;0")=0,1/COUNTIFS($Q$5:$Q$1000,$Q285,$T$5:$T$1000,"Macro"),IF(AND(ISNUMBER($G285),N($G285)&gt;0),$G285,SUMIFS($G$5:$G$1000,$Q$5:$Q$1000,$Q285,$T$5:$T$1000,"Macro")/COUNTIFS($Q$5:$Q$1000,$Q285,$T$5:$T$1000,"Macro",$G$5:$G$1000,"&gt;0"))/(COUNTIFS($Q$5:$Q$1000,$Q285,$T$5:$T$1000,"Macro")*SUMIFS($G$5:$G$1000,$Q$5:$Q$1000,$Q285,$T$5:$T$1000,"Macro")/COUNTIFS($Q$5:$Q$1000,$Q285,$T$5:$T$1000,"Macro",$G$5:$G$1000,"&gt;0"))))</f>
        <v/>
      </c>
    </row>
    <row r="286">
      <c r="A286" s="55">
        <f>IF(NOT((COUNTA($B286:$K286)+COUNTA($O286))&gt;0),"",IF($T286="Macro",COUNTIFS($T$5:$T286,"Macro",$Q$5:$Q286,$Q286),IF(N($S286)=0,"?",COUNTIFS(INDEX($T$5:$T$1000,1):INDEX($T$5:$T$1000,$S286-4),"Macro",INDEX($Q$5:$Q$1000,1):INDEX($Q$5:$Q$1000,$S286-4),INDEX($Q$5:$Q$1000,$S286-4))&amp;"."&amp;COUNTIFS($S$5:$S286,$S286,$T$5:$T286,"Sub"))))</f>
        <v/>
      </c>
      <c r="B286" s="56" t="n"/>
      <c r="C286" s="57" t="n"/>
      <c r="D286" s="58" t="n"/>
      <c r="E286" s="58" t="n"/>
      <c r="F286" s="58" t="n"/>
      <c r="G286" s="59" t="n"/>
      <c r="H286" s="59" t="n"/>
      <c r="I286" s="59" t="n"/>
      <c r="J286" s="59" t="n"/>
      <c r="K286" s="59" t="n"/>
      <c r="L286" s="60">
        <f>IF(NOT((COUNTA($B286:$K286)+COUNTA($O286))&gt;0),"",IF(ISNUMBER($F286),1,IF(N($U286)&gt;0,AVERAGEIFS($V$5:$V$1000,$S$5:$S$1000,ROW(),$T$5:$T$1000,"Sub"),$V286)))</f>
        <v/>
      </c>
      <c r="M286" s="55">
        <f>IF($L286="","",IF($L286&gt;=1,"Completado",IF($L286&gt;0,"En curso","Pendiente")))</f>
        <v/>
      </c>
      <c r="N286" s="55">
        <f>IF(NOT((COUNTA($B286:$K286)+COUNTA($O286))&gt;0),"",IF(ISNUMBER($F286),IF(AND(ISNUMBER($E286),$F286&gt;$E286),"Cumplida con "&amp;($F286-$E286)&amp;IF($F286-$E286=1," día"," días")&amp;" de retraso","Cumplida"),IF(N($L286)&gt;=1,"Cumplida",IF(NOT(ISNUMBER($E286)),"Sin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plazo")))))))</f>
        <v/>
      </c>
      <c r="O286" s="57" t="n"/>
      <c r="P286" s="61">
        <f>IF(NOT((COUNTA($B286:$K286)+COUNTA($O286))&gt;0),"",IF((IF($C286="","Falta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",""))="","✔ OK","⚠ "&amp;LEFT(IF($C286="","Falta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",""),LEN(IF($C286="","Falta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",""))-3)))</f>
        <v/>
      </c>
      <c r="Q286" s="62">
        <f>IF(NOT((COUNTA($B286:$K286)+COUNTA($O286))&gt;0),"",IF(AND($T286="Sub",N($S286)&gt;0),IF(ISNUMBER(INDEX($D$5:$D$1000,$S286-4)),DATE(YEAR(INDEX($D$5:$D$1000,$S286-4)),MONTH(INDEX($D$5:$D$1000,$S286-4)),1),IF(ISNUMBER(INDEX($E$5:$E$1000,$S286-4)),DATE(YEAR(INDEX($E$5:$E$1000,$S286-4)),MONTH(INDEX($E$5:$E$1000,$S286-4)),1),MesCiclo)),IF(ISNUMBER($D286),DATE(YEAR($D286),MONTH($D286),1),IF(ISNUMBER($E286),DATE(YEAR($E286),MONTH($E286),1),MesCiclo))))</f>
        <v/>
      </c>
      <c r="R286" s="63">
        <f>IF(OR($Q286="",$Q286&lt;&gt;MesCiclo),"",COUNTIF($Q$5:$Q286,MesCiclo))</f>
        <v/>
      </c>
      <c r="S286" s="63">
        <f>IF($T286="","",IF($T286="Macro",ROW(),IFERROR(LOOKUP(2,1/($T$5:$T286="Macro"),ROW($T$5:$T286)),0)))</f>
        <v/>
      </c>
      <c r="T286" s="63">
        <f>IF(NOT((COUNTA($B286:$K286)+COUNTA($O286))&gt;0),"",IF($B286="Subactividad","Sub","Macro"))</f>
        <v/>
      </c>
      <c r="U286" s="63">
        <f>IF($T286="Macro",COUNTIFS($S$5:$S$1000,ROW(),$T$5:$T$1000,"Sub"),"")</f>
        <v/>
      </c>
      <c r="V286" s="63">
        <f>IF($T286="","",IF(ISNUMBER($F286),1,IFERROR(LOOKUP(2,1/($H286:$K286&lt;&gt;""),$H286:$K286),0)))</f>
        <v/>
      </c>
      <c r="W286" s="63">
        <f>IF($T286="","",IF(AND(ISNUMBER($F286),$F286&lt;=IF($Q286=MesCiclo,InicioCiclo,$Q286+MOD(2-WEEKDAY($Q286),7))+6),1,IF(ISNUMBER($H286),$H286,0)))</f>
        <v/>
      </c>
      <c r="X286" s="63">
        <f>IF($T286="","",IF(AND(ISNUMBER($F286),$F286&lt;=IF($Q286=MesCiclo,InicioCiclo,$Q286+MOD(2-WEEKDAY($Q286),7))+13),1,IF(ISNUMBER($I286),$I286,$W286)))</f>
        <v/>
      </c>
      <c r="Y286" s="63">
        <f>IF($T286="","",IF(AND(ISNUMBER($F286),$F286&lt;=IF($Q286=MesCiclo,InicioCiclo,$Q286+MOD(2-WEEKDAY($Q286),7))+20),1,IF(ISNUMBER($J286),$J286,$X286)))</f>
        <v/>
      </c>
      <c r="Z286" s="63">
        <f>IF($T286="","",IF(AND(ISNUMBER($F286),$F286&lt;=IF($Q286=MesCiclo,InicioCiclo,$Q286+MOD(2-WEEKDAY($Q286),7))+27),1,IF(ISNUMBER($K286),$K286,$Y286)))</f>
        <v/>
      </c>
      <c r="AA286" s="63">
        <f>IF($T286="","",IF(AND(ISNUMBER($F286),$F286&lt;=IF($Q286=MesCiclo,InicioCiclo,$Q286+MOD(2-WEEKDAY($Q286),7))+6),1,IF(N($U286)&gt;0,AVERAGEIFS($W$5:$W$1000,$S$5:$S$1000,ROW(),$T$5:$T$1000,"Sub"),$W286)))</f>
        <v/>
      </c>
      <c r="AB286" s="63">
        <f>IF($T286="","",IF(AND(ISNUMBER($F286),$F286&lt;=IF($Q286=MesCiclo,InicioCiclo,$Q286+MOD(2-WEEKDAY($Q286),7))+13),1,IF(N($U286)&gt;0,AVERAGEIFS($X$5:$X$1000,$S$5:$S$1000,ROW(),$T$5:$T$1000,"Sub"),$X286)))</f>
        <v/>
      </c>
      <c r="AC286" s="63">
        <f>IF($T286="","",IF(AND(ISNUMBER($F286),$F286&lt;=IF($Q286=MesCiclo,InicioCiclo,$Q286+MOD(2-WEEKDAY($Q286),7))+20),1,IF(N($U286)&gt;0,AVERAGEIFS($Y$5:$Y$1000,$S$5:$S$1000,ROW(),$T$5:$T$1000,"Sub"),$Y286)))</f>
        <v/>
      </c>
      <c r="AD286" s="63">
        <f>IF($T286="","",IF(AND(ISNUMBER($F286),$F286&lt;=IF($Q286=MesCiclo,InicioCiclo,$Q286+MOD(2-WEEKDAY($Q286),7))+27),1,IF(N($U286)&gt;0,AVERAGEIFS($Z$5:$Z$1000,$S$5:$S$1000,ROW(),$T$5:$T$1000,"Sub"),$Z286)))</f>
        <v/>
      </c>
      <c r="AE286" s="63">
        <f>IF($T286&lt;&gt;"Macro","",IF(COUNTIFS($Q$5:$Q$1000,$Q286,$T$5:$T$1000,"Macro",$G$5:$G$1000,"&gt;0")=0,1/COUNTIFS($Q$5:$Q$1000,$Q286,$T$5:$T$1000,"Macro"),IF(AND(ISNUMBER($G286),N($G286)&gt;0),$G286,SUMIFS($G$5:$G$1000,$Q$5:$Q$1000,$Q286,$T$5:$T$1000,"Macro")/COUNTIFS($Q$5:$Q$1000,$Q286,$T$5:$T$1000,"Macro",$G$5:$G$1000,"&gt;0"))/(COUNTIFS($Q$5:$Q$1000,$Q286,$T$5:$T$1000,"Macro")*SUMIFS($G$5:$G$1000,$Q$5:$Q$1000,$Q286,$T$5:$T$1000,"Macro")/COUNTIFS($Q$5:$Q$1000,$Q286,$T$5:$T$1000,"Macro",$G$5:$G$1000,"&gt;0"))))</f>
        <v/>
      </c>
    </row>
    <row r="287">
      <c r="A287" s="55">
        <f>IF(NOT((COUNTA($B287:$K287)+COUNTA($O287))&gt;0),"",IF($T287="Macro",COUNTIFS($T$5:$T287,"Macro",$Q$5:$Q287,$Q287),IF(N($S287)=0,"?",COUNTIFS(INDEX($T$5:$T$1000,1):INDEX($T$5:$T$1000,$S287-4),"Macro",INDEX($Q$5:$Q$1000,1):INDEX($Q$5:$Q$1000,$S287-4),INDEX($Q$5:$Q$1000,$S287-4))&amp;"."&amp;COUNTIFS($S$5:$S287,$S287,$T$5:$T287,"Sub"))))</f>
        <v/>
      </c>
      <c r="B287" s="56" t="n"/>
      <c r="C287" s="57" t="n"/>
      <c r="D287" s="58" t="n"/>
      <c r="E287" s="58" t="n"/>
      <c r="F287" s="58" t="n"/>
      <c r="G287" s="59" t="n"/>
      <c r="H287" s="59" t="n"/>
      <c r="I287" s="59" t="n"/>
      <c r="J287" s="59" t="n"/>
      <c r="K287" s="59" t="n"/>
      <c r="L287" s="60">
        <f>IF(NOT((COUNTA($B287:$K287)+COUNTA($O287))&gt;0),"",IF(ISNUMBER($F287),1,IF(N($U287)&gt;0,AVERAGEIFS($V$5:$V$1000,$S$5:$S$1000,ROW(),$T$5:$T$1000,"Sub"),$V287)))</f>
        <v/>
      </c>
      <c r="M287" s="55">
        <f>IF($L287="","",IF($L287&gt;=1,"Completado",IF($L287&gt;0,"En curso","Pendiente")))</f>
        <v/>
      </c>
      <c r="N287" s="55">
        <f>IF(NOT((COUNTA($B287:$K287)+COUNTA($O287))&gt;0),"",IF(ISNUMBER($F287),IF(AND(ISNUMBER($E287),$F287&gt;$E287),"Cumplida con "&amp;($F287-$E287)&amp;IF($F287-$E287=1," día"," días")&amp;" de retraso","Cumplida"),IF(N($L287)&gt;=1,"Cumplida",IF(NOT(ISNUMBER($E287)),"Sin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plazo")))))))</f>
        <v/>
      </c>
      <c r="O287" s="57" t="n"/>
      <c r="P287" s="61">
        <f>IF(NOT((COUNTA($B287:$K287)+COUNTA($O287))&gt;0),"",IF((IF($C287="","Falta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",""))="","✔ OK","⚠ "&amp;LEFT(IF($C287="","Falta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",""),LEN(IF($C287="","Falta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",""))-3)))</f>
        <v/>
      </c>
      <c r="Q287" s="62">
        <f>IF(NOT((COUNTA($B287:$K287)+COUNTA($O287))&gt;0),"",IF(AND($T287="Sub",N($S287)&gt;0),IF(ISNUMBER(INDEX($D$5:$D$1000,$S287-4)),DATE(YEAR(INDEX($D$5:$D$1000,$S287-4)),MONTH(INDEX($D$5:$D$1000,$S287-4)),1),IF(ISNUMBER(INDEX($E$5:$E$1000,$S287-4)),DATE(YEAR(INDEX($E$5:$E$1000,$S287-4)),MONTH(INDEX($E$5:$E$1000,$S287-4)),1),MesCiclo)),IF(ISNUMBER($D287),DATE(YEAR($D287),MONTH($D287),1),IF(ISNUMBER($E287),DATE(YEAR($E287),MONTH($E287),1),MesCiclo))))</f>
        <v/>
      </c>
      <c r="R287" s="63">
        <f>IF(OR($Q287="",$Q287&lt;&gt;MesCiclo),"",COUNTIF($Q$5:$Q287,MesCiclo))</f>
        <v/>
      </c>
      <c r="S287" s="63">
        <f>IF($T287="","",IF($T287="Macro",ROW(),IFERROR(LOOKUP(2,1/($T$5:$T287="Macro"),ROW($T$5:$T287)),0)))</f>
        <v/>
      </c>
      <c r="T287" s="63">
        <f>IF(NOT((COUNTA($B287:$K287)+COUNTA($O287))&gt;0),"",IF($B287="Subactividad","Sub","Macro"))</f>
        <v/>
      </c>
      <c r="U287" s="63">
        <f>IF($T287="Macro",COUNTIFS($S$5:$S$1000,ROW(),$T$5:$T$1000,"Sub"),"")</f>
        <v/>
      </c>
      <c r="V287" s="63">
        <f>IF($T287="","",IF(ISNUMBER($F287),1,IFERROR(LOOKUP(2,1/($H287:$K287&lt;&gt;""),$H287:$K287),0)))</f>
        <v/>
      </c>
      <c r="W287" s="63">
        <f>IF($T287="","",IF(AND(ISNUMBER($F287),$F287&lt;=IF($Q287=MesCiclo,InicioCiclo,$Q287+MOD(2-WEEKDAY($Q287),7))+6),1,IF(ISNUMBER($H287),$H287,0)))</f>
        <v/>
      </c>
      <c r="X287" s="63">
        <f>IF($T287="","",IF(AND(ISNUMBER($F287),$F287&lt;=IF($Q287=MesCiclo,InicioCiclo,$Q287+MOD(2-WEEKDAY($Q287),7))+13),1,IF(ISNUMBER($I287),$I287,$W287)))</f>
        <v/>
      </c>
      <c r="Y287" s="63">
        <f>IF($T287="","",IF(AND(ISNUMBER($F287),$F287&lt;=IF($Q287=MesCiclo,InicioCiclo,$Q287+MOD(2-WEEKDAY($Q287),7))+20),1,IF(ISNUMBER($J287),$J287,$X287)))</f>
        <v/>
      </c>
      <c r="Z287" s="63">
        <f>IF($T287="","",IF(AND(ISNUMBER($F287),$F287&lt;=IF($Q287=MesCiclo,InicioCiclo,$Q287+MOD(2-WEEKDAY($Q287),7))+27),1,IF(ISNUMBER($K287),$K287,$Y287)))</f>
        <v/>
      </c>
      <c r="AA287" s="63">
        <f>IF($T287="","",IF(AND(ISNUMBER($F287),$F287&lt;=IF($Q287=MesCiclo,InicioCiclo,$Q287+MOD(2-WEEKDAY($Q287),7))+6),1,IF(N($U287)&gt;0,AVERAGEIFS($W$5:$W$1000,$S$5:$S$1000,ROW(),$T$5:$T$1000,"Sub"),$W287)))</f>
        <v/>
      </c>
      <c r="AB287" s="63">
        <f>IF($T287="","",IF(AND(ISNUMBER($F287),$F287&lt;=IF($Q287=MesCiclo,InicioCiclo,$Q287+MOD(2-WEEKDAY($Q287),7))+13),1,IF(N($U287)&gt;0,AVERAGEIFS($X$5:$X$1000,$S$5:$S$1000,ROW(),$T$5:$T$1000,"Sub"),$X287)))</f>
        <v/>
      </c>
      <c r="AC287" s="63">
        <f>IF($T287="","",IF(AND(ISNUMBER($F287),$F287&lt;=IF($Q287=MesCiclo,InicioCiclo,$Q287+MOD(2-WEEKDAY($Q287),7))+20),1,IF(N($U287)&gt;0,AVERAGEIFS($Y$5:$Y$1000,$S$5:$S$1000,ROW(),$T$5:$T$1000,"Sub"),$Y287)))</f>
        <v/>
      </c>
      <c r="AD287" s="63">
        <f>IF($T287="","",IF(AND(ISNUMBER($F287),$F287&lt;=IF($Q287=MesCiclo,InicioCiclo,$Q287+MOD(2-WEEKDAY($Q287),7))+27),1,IF(N($U287)&gt;0,AVERAGEIFS($Z$5:$Z$1000,$S$5:$S$1000,ROW(),$T$5:$T$1000,"Sub"),$Z287)))</f>
        <v/>
      </c>
      <c r="AE287" s="63">
        <f>IF($T287&lt;&gt;"Macro","",IF(COUNTIFS($Q$5:$Q$1000,$Q287,$T$5:$T$1000,"Macro",$G$5:$G$1000,"&gt;0")=0,1/COUNTIFS($Q$5:$Q$1000,$Q287,$T$5:$T$1000,"Macro"),IF(AND(ISNUMBER($G287),N($G287)&gt;0),$G287,SUMIFS($G$5:$G$1000,$Q$5:$Q$1000,$Q287,$T$5:$T$1000,"Macro")/COUNTIFS($Q$5:$Q$1000,$Q287,$T$5:$T$1000,"Macro",$G$5:$G$1000,"&gt;0"))/(COUNTIFS($Q$5:$Q$1000,$Q287,$T$5:$T$1000,"Macro")*SUMIFS($G$5:$G$1000,$Q$5:$Q$1000,$Q287,$T$5:$T$1000,"Macro")/COUNTIFS($Q$5:$Q$1000,$Q287,$T$5:$T$1000,"Macro",$G$5:$G$1000,"&gt;0"))))</f>
        <v/>
      </c>
    </row>
    <row r="288">
      <c r="A288" s="55">
        <f>IF(NOT((COUNTA($B288:$K288)+COUNTA($O288))&gt;0),"",IF($T288="Macro",COUNTIFS($T$5:$T288,"Macro",$Q$5:$Q288,$Q288),IF(N($S288)=0,"?",COUNTIFS(INDEX($T$5:$T$1000,1):INDEX($T$5:$T$1000,$S288-4),"Macro",INDEX($Q$5:$Q$1000,1):INDEX($Q$5:$Q$1000,$S288-4),INDEX($Q$5:$Q$1000,$S288-4))&amp;"."&amp;COUNTIFS($S$5:$S288,$S288,$T$5:$T288,"Sub"))))</f>
        <v/>
      </c>
      <c r="B288" s="56" t="n"/>
      <c r="C288" s="57" t="n"/>
      <c r="D288" s="58" t="n"/>
      <c r="E288" s="58" t="n"/>
      <c r="F288" s="58" t="n"/>
      <c r="G288" s="59" t="n"/>
      <c r="H288" s="59" t="n"/>
      <c r="I288" s="59" t="n"/>
      <c r="J288" s="59" t="n"/>
      <c r="K288" s="59" t="n"/>
      <c r="L288" s="60">
        <f>IF(NOT((COUNTA($B288:$K288)+COUNTA($O288))&gt;0),"",IF(ISNUMBER($F288),1,IF(N($U288)&gt;0,AVERAGEIFS($V$5:$V$1000,$S$5:$S$1000,ROW(),$T$5:$T$1000,"Sub"),$V288)))</f>
        <v/>
      </c>
      <c r="M288" s="55">
        <f>IF($L288="","",IF($L288&gt;=1,"Completado",IF($L288&gt;0,"En curso","Pendiente")))</f>
        <v/>
      </c>
      <c r="N288" s="55">
        <f>IF(NOT((COUNTA($B288:$K288)+COUNTA($O288))&gt;0),"",IF(ISNUMBER($F288),IF(AND(ISNUMBER($E288),$F288&gt;$E288),"Cumplida con "&amp;($F288-$E288)&amp;IF($F288-$E288=1," día"," días")&amp;" de retraso","Cumplida"),IF(N($L288)&gt;=1,"Cumplida",IF(NOT(ISNUMBER($E288)),"Sin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plazo")))))))</f>
        <v/>
      </c>
      <c r="O288" s="57" t="n"/>
      <c r="P288" s="61">
        <f>IF(NOT((COUNTA($B288:$K288)+COUNTA($O288))&gt;0),"",IF((IF($C288="","Falta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",""))="","✔ OK","⚠ "&amp;LEFT(IF($C288="","Falta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",""),LEN(IF($C288="","Falta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",""))-3)))</f>
        <v/>
      </c>
      <c r="Q288" s="62">
        <f>IF(NOT((COUNTA($B288:$K288)+COUNTA($O288))&gt;0),"",IF(AND($T288="Sub",N($S288)&gt;0),IF(ISNUMBER(INDEX($D$5:$D$1000,$S288-4)),DATE(YEAR(INDEX($D$5:$D$1000,$S288-4)),MONTH(INDEX($D$5:$D$1000,$S288-4)),1),IF(ISNUMBER(INDEX($E$5:$E$1000,$S288-4)),DATE(YEAR(INDEX($E$5:$E$1000,$S288-4)),MONTH(INDEX($E$5:$E$1000,$S288-4)),1),MesCiclo)),IF(ISNUMBER($D288),DATE(YEAR($D288),MONTH($D288),1),IF(ISNUMBER($E288),DATE(YEAR($E288),MONTH($E288),1),MesCiclo))))</f>
        <v/>
      </c>
      <c r="R288" s="63">
        <f>IF(OR($Q288="",$Q288&lt;&gt;MesCiclo),"",COUNTIF($Q$5:$Q288,MesCiclo))</f>
        <v/>
      </c>
      <c r="S288" s="63">
        <f>IF($T288="","",IF($T288="Macro",ROW(),IFERROR(LOOKUP(2,1/($T$5:$T288="Macro"),ROW($T$5:$T288)),0)))</f>
        <v/>
      </c>
      <c r="T288" s="63">
        <f>IF(NOT((COUNTA($B288:$K288)+COUNTA($O288))&gt;0),"",IF($B288="Subactividad","Sub","Macro"))</f>
        <v/>
      </c>
      <c r="U288" s="63">
        <f>IF($T288="Macro",COUNTIFS($S$5:$S$1000,ROW(),$T$5:$T$1000,"Sub"),"")</f>
        <v/>
      </c>
      <c r="V288" s="63">
        <f>IF($T288="","",IF(ISNUMBER($F288),1,IFERROR(LOOKUP(2,1/($H288:$K288&lt;&gt;""),$H288:$K288),0)))</f>
        <v/>
      </c>
      <c r="W288" s="63">
        <f>IF($T288="","",IF(AND(ISNUMBER($F288),$F288&lt;=IF($Q288=MesCiclo,InicioCiclo,$Q288+MOD(2-WEEKDAY($Q288),7))+6),1,IF(ISNUMBER($H288),$H288,0)))</f>
        <v/>
      </c>
      <c r="X288" s="63">
        <f>IF($T288="","",IF(AND(ISNUMBER($F288),$F288&lt;=IF($Q288=MesCiclo,InicioCiclo,$Q288+MOD(2-WEEKDAY($Q288),7))+13),1,IF(ISNUMBER($I288),$I288,$W288)))</f>
        <v/>
      </c>
      <c r="Y288" s="63">
        <f>IF($T288="","",IF(AND(ISNUMBER($F288),$F288&lt;=IF($Q288=MesCiclo,InicioCiclo,$Q288+MOD(2-WEEKDAY($Q288),7))+20),1,IF(ISNUMBER($J288),$J288,$X288)))</f>
        <v/>
      </c>
      <c r="Z288" s="63">
        <f>IF($T288="","",IF(AND(ISNUMBER($F288),$F288&lt;=IF($Q288=MesCiclo,InicioCiclo,$Q288+MOD(2-WEEKDAY($Q288),7))+27),1,IF(ISNUMBER($K288),$K288,$Y288)))</f>
        <v/>
      </c>
      <c r="AA288" s="63">
        <f>IF($T288="","",IF(AND(ISNUMBER($F288),$F288&lt;=IF($Q288=MesCiclo,InicioCiclo,$Q288+MOD(2-WEEKDAY($Q288),7))+6),1,IF(N($U288)&gt;0,AVERAGEIFS($W$5:$W$1000,$S$5:$S$1000,ROW(),$T$5:$T$1000,"Sub"),$W288)))</f>
        <v/>
      </c>
      <c r="AB288" s="63">
        <f>IF($T288="","",IF(AND(ISNUMBER($F288),$F288&lt;=IF($Q288=MesCiclo,InicioCiclo,$Q288+MOD(2-WEEKDAY($Q288),7))+13),1,IF(N($U288)&gt;0,AVERAGEIFS($X$5:$X$1000,$S$5:$S$1000,ROW(),$T$5:$T$1000,"Sub"),$X288)))</f>
        <v/>
      </c>
      <c r="AC288" s="63">
        <f>IF($T288="","",IF(AND(ISNUMBER($F288),$F288&lt;=IF($Q288=MesCiclo,InicioCiclo,$Q288+MOD(2-WEEKDAY($Q288),7))+20),1,IF(N($U288)&gt;0,AVERAGEIFS($Y$5:$Y$1000,$S$5:$S$1000,ROW(),$T$5:$T$1000,"Sub"),$Y288)))</f>
        <v/>
      </c>
      <c r="AD288" s="63">
        <f>IF($T288="","",IF(AND(ISNUMBER($F288),$F288&lt;=IF($Q288=MesCiclo,InicioCiclo,$Q288+MOD(2-WEEKDAY($Q288),7))+27),1,IF(N($U288)&gt;0,AVERAGEIFS($Z$5:$Z$1000,$S$5:$S$1000,ROW(),$T$5:$T$1000,"Sub"),$Z288)))</f>
        <v/>
      </c>
      <c r="AE288" s="63">
        <f>IF($T288&lt;&gt;"Macro","",IF(COUNTIFS($Q$5:$Q$1000,$Q288,$T$5:$T$1000,"Macro",$G$5:$G$1000,"&gt;0")=0,1/COUNTIFS($Q$5:$Q$1000,$Q288,$T$5:$T$1000,"Macro"),IF(AND(ISNUMBER($G288),N($G288)&gt;0),$G288,SUMIFS($G$5:$G$1000,$Q$5:$Q$1000,$Q288,$T$5:$T$1000,"Macro")/COUNTIFS($Q$5:$Q$1000,$Q288,$T$5:$T$1000,"Macro",$G$5:$G$1000,"&gt;0"))/(COUNTIFS($Q$5:$Q$1000,$Q288,$T$5:$T$1000,"Macro")*SUMIFS($G$5:$G$1000,$Q$5:$Q$1000,$Q288,$T$5:$T$1000,"Macro")/COUNTIFS($Q$5:$Q$1000,$Q288,$T$5:$T$1000,"Macro",$G$5:$G$1000,"&gt;0"))))</f>
        <v/>
      </c>
    </row>
    <row r="289">
      <c r="A289" s="55">
        <f>IF(NOT((COUNTA($B289:$K289)+COUNTA($O289))&gt;0),"",IF($T289="Macro",COUNTIFS($T$5:$T289,"Macro",$Q$5:$Q289,$Q289),IF(N($S289)=0,"?",COUNTIFS(INDEX($T$5:$T$1000,1):INDEX($T$5:$T$1000,$S289-4),"Macro",INDEX($Q$5:$Q$1000,1):INDEX($Q$5:$Q$1000,$S289-4),INDEX($Q$5:$Q$1000,$S289-4))&amp;"."&amp;COUNTIFS($S$5:$S289,$S289,$T$5:$T289,"Sub"))))</f>
        <v/>
      </c>
      <c r="B289" s="56" t="n"/>
      <c r="C289" s="57" t="n"/>
      <c r="D289" s="58" t="n"/>
      <c r="E289" s="58" t="n"/>
      <c r="F289" s="58" t="n"/>
      <c r="G289" s="59" t="n"/>
      <c r="H289" s="59" t="n"/>
      <c r="I289" s="59" t="n"/>
      <c r="J289" s="59" t="n"/>
      <c r="K289" s="59" t="n"/>
      <c r="L289" s="60">
        <f>IF(NOT((COUNTA($B289:$K289)+COUNTA($O289))&gt;0),"",IF(ISNUMBER($F289),1,IF(N($U289)&gt;0,AVERAGEIFS($V$5:$V$1000,$S$5:$S$1000,ROW(),$T$5:$T$1000,"Sub"),$V289)))</f>
        <v/>
      </c>
      <c r="M289" s="55">
        <f>IF($L289="","",IF($L289&gt;=1,"Completado",IF($L289&gt;0,"En curso","Pendiente")))</f>
        <v/>
      </c>
      <c r="N289" s="55">
        <f>IF(NOT((COUNTA($B289:$K289)+COUNTA($O289))&gt;0),"",IF(ISNUMBER($F289),IF(AND(ISNUMBER($E289),$F289&gt;$E289),"Cumplida con "&amp;($F289-$E289)&amp;IF($F289-$E289=1," día"," días")&amp;" de retraso","Cumplida"),IF(N($L289)&gt;=1,"Cumplida",IF(NOT(ISNUMBER($E289)),"Sin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plazo")))))))</f>
        <v/>
      </c>
      <c r="O289" s="57" t="n"/>
      <c r="P289" s="61">
        <f>IF(NOT((COUNTA($B289:$K289)+COUNTA($O289))&gt;0),"",IF((IF($C289="","Falta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",""))="","✔ OK","⚠ "&amp;LEFT(IF($C289="","Falta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",""),LEN(IF($C289="","Falta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",""))-3)))</f>
        <v/>
      </c>
      <c r="Q289" s="62">
        <f>IF(NOT((COUNTA($B289:$K289)+COUNTA($O289))&gt;0),"",IF(AND($T289="Sub",N($S289)&gt;0),IF(ISNUMBER(INDEX($D$5:$D$1000,$S289-4)),DATE(YEAR(INDEX($D$5:$D$1000,$S289-4)),MONTH(INDEX($D$5:$D$1000,$S289-4)),1),IF(ISNUMBER(INDEX($E$5:$E$1000,$S289-4)),DATE(YEAR(INDEX($E$5:$E$1000,$S289-4)),MONTH(INDEX($E$5:$E$1000,$S289-4)),1),MesCiclo)),IF(ISNUMBER($D289),DATE(YEAR($D289),MONTH($D289),1),IF(ISNUMBER($E289),DATE(YEAR($E289),MONTH($E289),1),MesCiclo))))</f>
        <v/>
      </c>
      <c r="R289" s="63">
        <f>IF(OR($Q289="",$Q289&lt;&gt;MesCiclo),"",COUNTIF($Q$5:$Q289,MesCiclo))</f>
        <v/>
      </c>
      <c r="S289" s="63">
        <f>IF($T289="","",IF($T289="Macro",ROW(),IFERROR(LOOKUP(2,1/($T$5:$T289="Macro"),ROW($T$5:$T289)),0)))</f>
        <v/>
      </c>
      <c r="T289" s="63">
        <f>IF(NOT((COUNTA($B289:$K289)+COUNTA($O289))&gt;0),"",IF($B289="Subactividad","Sub","Macro"))</f>
        <v/>
      </c>
      <c r="U289" s="63">
        <f>IF($T289="Macro",COUNTIFS($S$5:$S$1000,ROW(),$T$5:$T$1000,"Sub"),"")</f>
        <v/>
      </c>
      <c r="V289" s="63">
        <f>IF($T289="","",IF(ISNUMBER($F289),1,IFERROR(LOOKUP(2,1/($H289:$K289&lt;&gt;""),$H289:$K289),0)))</f>
        <v/>
      </c>
      <c r="W289" s="63">
        <f>IF($T289="","",IF(AND(ISNUMBER($F289),$F289&lt;=IF($Q289=MesCiclo,InicioCiclo,$Q289+MOD(2-WEEKDAY($Q289),7))+6),1,IF(ISNUMBER($H289),$H289,0)))</f>
        <v/>
      </c>
      <c r="X289" s="63">
        <f>IF($T289="","",IF(AND(ISNUMBER($F289),$F289&lt;=IF($Q289=MesCiclo,InicioCiclo,$Q289+MOD(2-WEEKDAY($Q289),7))+13),1,IF(ISNUMBER($I289),$I289,$W289)))</f>
        <v/>
      </c>
      <c r="Y289" s="63">
        <f>IF($T289="","",IF(AND(ISNUMBER($F289),$F289&lt;=IF($Q289=MesCiclo,InicioCiclo,$Q289+MOD(2-WEEKDAY($Q289),7))+20),1,IF(ISNUMBER($J289),$J289,$X289)))</f>
        <v/>
      </c>
      <c r="Z289" s="63">
        <f>IF($T289="","",IF(AND(ISNUMBER($F289),$F289&lt;=IF($Q289=MesCiclo,InicioCiclo,$Q289+MOD(2-WEEKDAY($Q289),7))+27),1,IF(ISNUMBER($K289),$K289,$Y289)))</f>
        <v/>
      </c>
      <c r="AA289" s="63">
        <f>IF($T289="","",IF(AND(ISNUMBER($F289),$F289&lt;=IF($Q289=MesCiclo,InicioCiclo,$Q289+MOD(2-WEEKDAY($Q289),7))+6),1,IF(N($U289)&gt;0,AVERAGEIFS($W$5:$W$1000,$S$5:$S$1000,ROW(),$T$5:$T$1000,"Sub"),$W289)))</f>
        <v/>
      </c>
      <c r="AB289" s="63">
        <f>IF($T289="","",IF(AND(ISNUMBER($F289),$F289&lt;=IF($Q289=MesCiclo,InicioCiclo,$Q289+MOD(2-WEEKDAY($Q289),7))+13),1,IF(N($U289)&gt;0,AVERAGEIFS($X$5:$X$1000,$S$5:$S$1000,ROW(),$T$5:$T$1000,"Sub"),$X289)))</f>
        <v/>
      </c>
      <c r="AC289" s="63">
        <f>IF($T289="","",IF(AND(ISNUMBER($F289),$F289&lt;=IF($Q289=MesCiclo,InicioCiclo,$Q289+MOD(2-WEEKDAY($Q289),7))+20),1,IF(N($U289)&gt;0,AVERAGEIFS($Y$5:$Y$1000,$S$5:$S$1000,ROW(),$T$5:$T$1000,"Sub"),$Y289)))</f>
        <v/>
      </c>
      <c r="AD289" s="63">
        <f>IF($T289="","",IF(AND(ISNUMBER($F289),$F289&lt;=IF($Q289=MesCiclo,InicioCiclo,$Q289+MOD(2-WEEKDAY($Q289),7))+27),1,IF(N($U289)&gt;0,AVERAGEIFS($Z$5:$Z$1000,$S$5:$S$1000,ROW(),$T$5:$T$1000,"Sub"),$Z289)))</f>
        <v/>
      </c>
      <c r="AE289" s="63">
        <f>IF($T289&lt;&gt;"Macro","",IF(COUNTIFS($Q$5:$Q$1000,$Q289,$T$5:$T$1000,"Macro",$G$5:$G$1000,"&gt;0")=0,1/COUNTIFS($Q$5:$Q$1000,$Q289,$T$5:$T$1000,"Macro"),IF(AND(ISNUMBER($G289),N($G289)&gt;0),$G289,SUMIFS($G$5:$G$1000,$Q$5:$Q$1000,$Q289,$T$5:$T$1000,"Macro")/COUNTIFS($Q$5:$Q$1000,$Q289,$T$5:$T$1000,"Macro",$G$5:$G$1000,"&gt;0"))/(COUNTIFS($Q$5:$Q$1000,$Q289,$T$5:$T$1000,"Macro")*SUMIFS($G$5:$G$1000,$Q$5:$Q$1000,$Q289,$T$5:$T$1000,"Macro")/COUNTIFS($Q$5:$Q$1000,$Q289,$T$5:$T$1000,"Macro",$G$5:$G$1000,"&gt;0"))))</f>
        <v/>
      </c>
    </row>
    <row r="290">
      <c r="A290" s="55">
        <f>IF(NOT((COUNTA($B290:$K290)+COUNTA($O290))&gt;0),"",IF($T290="Macro",COUNTIFS($T$5:$T290,"Macro",$Q$5:$Q290,$Q290),IF(N($S290)=0,"?",COUNTIFS(INDEX($T$5:$T$1000,1):INDEX($T$5:$T$1000,$S290-4),"Macro",INDEX($Q$5:$Q$1000,1):INDEX($Q$5:$Q$1000,$S290-4),INDEX($Q$5:$Q$1000,$S290-4))&amp;"."&amp;COUNTIFS($S$5:$S290,$S290,$T$5:$T290,"Sub"))))</f>
        <v/>
      </c>
      <c r="B290" s="56" t="n"/>
      <c r="C290" s="57" t="n"/>
      <c r="D290" s="58" t="n"/>
      <c r="E290" s="58" t="n"/>
      <c r="F290" s="58" t="n"/>
      <c r="G290" s="59" t="n"/>
      <c r="H290" s="59" t="n"/>
      <c r="I290" s="59" t="n"/>
      <c r="J290" s="59" t="n"/>
      <c r="K290" s="59" t="n"/>
      <c r="L290" s="60">
        <f>IF(NOT((COUNTA($B290:$K290)+COUNTA($O290))&gt;0),"",IF(ISNUMBER($F290),1,IF(N($U290)&gt;0,AVERAGEIFS($V$5:$V$1000,$S$5:$S$1000,ROW(),$T$5:$T$1000,"Sub"),$V290)))</f>
        <v/>
      </c>
      <c r="M290" s="55">
        <f>IF($L290="","",IF($L290&gt;=1,"Completado",IF($L290&gt;0,"En curso","Pendiente")))</f>
        <v/>
      </c>
      <c r="N290" s="55">
        <f>IF(NOT((COUNTA($B290:$K290)+COUNTA($O290))&gt;0),"",IF(ISNUMBER($F290),IF(AND(ISNUMBER($E290),$F290&gt;$E290),"Cumplida con "&amp;($F290-$E290)&amp;IF($F290-$E290=1," día"," días")&amp;" de retraso","Cumplida"),IF(N($L290)&gt;=1,"Cumplida",IF(NOT(ISNUMBER($E290)),"Sin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plazo")))))))</f>
        <v/>
      </c>
      <c r="O290" s="57" t="n"/>
      <c r="P290" s="61">
        <f>IF(NOT((COUNTA($B290:$K290)+COUNTA($O290))&gt;0),"",IF((IF($C290="","Falta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",""))="","✔ OK","⚠ "&amp;LEFT(IF($C290="","Falta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",""),LEN(IF($C290="","Falta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",""))-3)))</f>
        <v/>
      </c>
      <c r="Q290" s="62">
        <f>IF(NOT((COUNTA($B290:$K290)+COUNTA($O290))&gt;0),"",IF(AND($T290="Sub",N($S290)&gt;0),IF(ISNUMBER(INDEX($D$5:$D$1000,$S290-4)),DATE(YEAR(INDEX($D$5:$D$1000,$S290-4)),MONTH(INDEX($D$5:$D$1000,$S290-4)),1),IF(ISNUMBER(INDEX($E$5:$E$1000,$S290-4)),DATE(YEAR(INDEX($E$5:$E$1000,$S290-4)),MONTH(INDEX($E$5:$E$1000,$S290-4)),1),MesCiclo)),IF(ISNUMBER($D290),DATE(YEAR($D290),MONTH($D290),1),IF(ISNUMBER($E290),DATE(YEAR($E290),MONTH($E290),1),MesCiclo))))</f>
        <v/>
      </c>
      <c r="R290" s="63">
        <f>IF(OR($Q290="",$Q290&lt;&gt;MesCiclo),"",COUNTIF($Q$5:$Q290,MesCiclo))</f>
        <v/>
      </c>
      <c r="S290" s="63">
        <f>IF($T290="","",IF($T290="Macro",ROW(),IFERROR(LOOKUP(2,1/($T$5:$T290="Macro"),ROW($T$5:$T290)),0)))</f>
        <v/>
      </c>
      <c r="T290" s="63">
        <f>IF(NOT((COUNTA($B290:$K290)+COUNTA($O290))&gt;0),"",IF($B290="Subactividad","Sub","Macro"))</f>
        <v/>
      </c>
      <c r="U290" s="63">
        <f>IF($T290="Macro",COUNTIFS($S$5:$S$1000,ROW(),$T$5:$T$1000,"Sub"),"")</f>
        <v/>
      </c>
      <c r="V290" s="63">
        <f>IF($T290="","",IF(ISNUMBER($F290),1,IFERROR(LOOKUP(2,1/($H290:$K290&lt;&gt;""),$H290:$K290),0)))</f>
        <v/>
      </c>
      <c r="W290" s="63">
        <f>IF($T290="","",IF(AND(ISNUMBER($F290),$F290&lt;=IF($Q290=MesCiclo,InicioCiclo,$Q290+MOD(2-WEEKDAY($Q290),7))+6),1,IF(ISNUMBER($H290),$H290,0)))</f>
        <v/>
      </c>
      <c r="X290" s="63">
        <f>IF($T290="","",IF(AND(ISNUMBER($F290),$F290&lt;=IF($Q290=MesCiclo,InicioCiclo,$Q290+MOD(2-WEEKDAY($Q290),7))+13),1,IF(ISNUMBER($I290),$I290,$W290)))</f>
        <v/>
      </c>
      <c r="Y290" s="63">
        <f>IF($T290="","",IF(AND(ISNUMBER($F290),$F290&lt;=IF($Q290=MesCiclo,InicioCiclo,$Q290+MOD(2-WEEKDAY($Q290),7))+20),1,IF(ISNUMBER($J290),$J290,$X290)))</f>
        <v/>
      </c>
      <c r="Z290" s="63">
        <f>IF($T290="","",IF(AND(ISNUMBER($F290),$F290&lt;=IF($Q290=MesCiclo,InicioCiclo,$Q290+MOD(2-WEEKDAY($Q290),7))+27),1,IF(ISNUMBER($K290),$K290,$Y290)))</f>
        <v/>
      </c>
      <c r="AA290" s="63">
        <f>IF($T290="","",IF(AND(ISNUMBER($F290),$F290&lt;=IF($Q290=MesCiclo,InicioCiclo,$Q290+MOD(2-WEEKDAY($Q290),7))+6),1,IF(N($U290)&gt;0,AVERAGEIFS($W$5:$W$1000,$S$5:$S$1000,ROW(),$T$5:$T$1000,"Sub"),$W290)))</f>
        <v/>
      </c>
      <c r="AB290" s="63">
        <f>IF($T290="","",IF(AND(ISNUMBER($F290),$F290&lt;=IF($Q290=MesCiclo,InicioCiclo,$Q290+MOD(2-WEEKDAY($Q290),7))+13),1,IF(N($U290)&gt;0,AVERAGEIFS($X$5:$X$1000,$S$5:$S$1000,ROW(),$T$5:$T$1000,"Sub"),$X290)))</f>
        <v/>
      </c>
      <c r="AC290" s="63">
        <f>IF($T290="","",IF(AND(ISNUMBER($F290),$F290&lt;=IF($Q290=MesCiclo,InicioCiclo,$Q290+MOD(2-WEEKDAY($Q290),7))+20),1,IF(N($U290)&gt;0,AVERAGEIFS($Y$5:$Y$1000,$S$5:$S$1000,ROW(),$T$5:$T$1000,"Sub"),$Y290)))</f>
        <v/>
      </c>
      <c r="AD290" s="63">
        <f>IF($T290="","",IF(AND(ISNUMBER($F290),$F290&lt;=IF($Q290=MesCiclo,InicioCiclo,$Q290+MOD(2-WEEKDAY($Q290),7))+27),1,IF(N($U290)&gt;0,AVERAGEIFS($Z$5:$Z$1000,$S$5:$S$1000,ROW(),$T$5:$T$1000,"Sub"),$Z290)))</f>
        <v/>
      </c>
      <c r="AE290" s="63">
        <f>IF($T290&lt;&gt;"Macro","",IF(COUNTIFS($Q$5:$Q$1000,$Q290,$T$5:$T$1000,"Macro",$G$5:$G$1000,"&gt;0")=0,1/COUNTIFS($Q$5:$Q$1000,$Q290,$T$5:$T$1000,"Macro"),IF(AND(ISNUMBER($G290),N($G290)&gt;0),$G290,SUMIFS($G$5:$G$1000,$Q$5:$Q$1000,$Q290,$T$5:$T$1000,"Macro")/COUNTIFS($Q$5:$Q$1000,$Q290,$T$5:$T$1000,"Macro",$G$5:$G$1000,"&gt;0"))/(COUNTIFS($Q$5:$Q$1000,$Q290,$T$5:$T$1000,"Macro")*SUMIFS($G$5:$G$1000,$Q$5:$Q$1000,$Q290,$T$5:$T$1000,"Macro")/COUNTIFS($Q$5:$Q$1000,$Q290,$T$5:$T$1000,"Macro",$G$5:$G$1000,"&gt;0"))))</f>
        <v/>
      </c>
    </row>
    <row r="291">
      <c r="A291" s="55">
        <f>IF(NOT((COUNTA($B291:$K291)+COUNTA($O291))&gt;0),"",IF($T291="Macro",COUNTIFS($T$5:$T291,"Macro",$Q$5:$Q291,$Q291),IF(N($S291)=0,"?",COUNTIFS(INDEX($T$5:$T$1000,1):INDEX($T$5:$T$1000,$S291-4),"Macro",INDEX($Q$5:$Q$1000,1):INDEX($Q$5:$Q$1000,$S291-4),INDEX($Q$5:$Q$1000,$S291-4))&amp;"."&amp;COUNTIFS($S$5:$S291,$S291,$T$5:$T291,"Sub"))))</f>
        <v/>
      </c>
      <c r="B291" s="56" t="n"/>
      <c r="C291" s="57" t="n"/>
      <c r="D291" s="58" t="n"/>
      <c r="E291" s="58" t="n"/>
      <c r="F291" s="58" t="n"/>
      <c r="G291" s="59" t="n"/>
      <c r="H291" s="59" t="n"/>
      <c r="I291" s="59" t="n"/>
      <c r="J291" s="59" t="n"/>
      <c r="K291" s="59" t="n"/>
      <c r="L291" s="60">
        <f>IF(NOT((COUNTA($B291:$K291)+COUNTA($O291))&gt;0),"",IF(ISNUMBER($F291),1,IF(N($U291)&gt;0,AVERAGEIFS($V$5:$V$1000,$S$5:$S$1000,ROW(),$T$5:$T$1000,"Sub"),$V291)))</f>
        <v/>
      </c>
      <c r="M291" s="55">
        <f>IF($L291="","",IF($L291&gt;=1,"Completado",IF($L291&gt;0,"En curso","Pendiente")))</f>
        <v/>
      </c>
      <c r="N291" s="55">
        <f>IF(NOT((COUNTA($B291:$K291)+COUNTA($O291))&gt;0),"",IF(ISNUMBER($F291),IF(AND(ISNUMBER($E291),$F291&gt;$E291),"Cumplida con "&amp;($F291-$E291)&amp;IF($F291-$E291=1," día"," días")&amp;" de retraso","Cumplida"),IF(N($L291)&gt;=1,"Cumplida",IF(NOT(ISNUMBER($E291)),"Sin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plazo")))))))</f>
        <v/>
      </c>
      <c r="O291" s="57" t="n"/>
      <c r="P291" s="61">
        <f>IF(NOT((COUNTA($B291:$K291)+COUNTA($O291))&gt;0),"",IF((IF($C291="","Falta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",""))="","✔ OK","⚠ "&amp;LEFT(IF($C291="","Falta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",""),LEN(IF($C291="","Falta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",""))-3)))</f>
        <v/>
      </c>
      <c r="Q291" s="62">
        <f>IF(NOT((COUNTA($B291:$K291)+COUNTA($O291))&gt;0),"",IF(AND($T291="Sub",N($S291)&gt;0),IF(ISNUMBER(INDEX($D$5:$D$1000,$S291-4)),DATE(YEAR(INDEX($D$5:$D$1000,$S291-4)),MONTH(INDEX($D$5:$D$1000,$S291-4)),1),IF(ISNUMBER(INDEX($E$5:$E$1000,$S291-4)),DATE(YEAR(INDEX($E$5:$E$1000,$S291-4)),MONTH(INDEX($E$5:$E$1000,$S291-4)),1),MesCiclo)),IF(ISNUMBER($D291),DATE(YEAR($D291),MONTH($D291),1),IF(ISNUMBER($E291),DATE(YEAR($E291),MONTH($E291),1),MesCiclo))))</f>
        <v/>
      </c>
      <c r="R291" s="63">
        <f>IF(OR($Q291="",$Q291&lt;&gt;MesCiclo),"",COUNTIF($Q$5:$Q291,MesCiclo))</f>
        <v/>
      </c>
      <c r="S291" s="63">
        <f>IF($T291="","",IF($T291="Macro",ROW(),IFERROR(LOOKUP(2,1/($T$5:$T291="Macro"),ROW($T$5:$T291)),0)))</f>
        <v/>
      </c>
      <c r="T291" s="63">
        <f>IF(NOT((COUNTA($B291:$K291)+COUNTA($O291))&gt;0),"",IF($B291="Subactividad","Sub","Macro"))</f>
        <v/>
      </c>
      <c r="U291" s="63">
        <f>IF($T291="Macro",COUNTIFS($S$5:$S$1000,ROW(),$T$5:$T$1000,"Sub"),"")</f>
        <v/>
      </c>
      <c r="V291" s="63">
        <f>IF($T291="","",IF(ISNUMBER($F291),1,IFERROR(LOOKUP(2,1/($H291:$K291&lt;&gt;""),$H291:$K291),0)))</f>
        <v/>
      </c>
      <c r="W291" s="63">
        <f>IF($T291="","",IF(AND(ISNUMBER($F291),$F291&lt;=IF($Q291=MesCiclo,InicioCiclo,$Q291+MOD(2-WEEKDAY($Q291),7))+6),1,IF(ISNUMBER($H291),$H291,0)))</f>
        <v/>
      </c>
      <c r="X291" s="63">
        <f>IF($T291="","",IF(AND(ISNUMBER($F291),$F291&lt;=IF($Q291=MesCiclo,InicioCiclo,$Q291+MOD(2-WEEKDAY($Q291),7))+13),1,IF(ISNUMBER($I291),$I291,$W291)))</f>
        <v/>
      </c>
      <c r="Y291" s="63">
        <f>IF($T291="","",IF(AND(ISNUMBER($F291),$F291&lt;=IF($Q291=MesCiclo,InicioCiclo,$Q291+MOD(2-WEEKDAY($Q291),7))+20),1,IF(ISNUMBER($J291),$J291,$X291)))</f>
        <v/>
      </c>
      <c r="Z291" s="63">
        <f>IF($T291="","",IF(AND(ISNUMBER($F291),$F291&lt;=IF($Q291=MesCiclo,InicioCiclo,$Q291+MOD(2-WEEKDAY($Q291),7))+27),1,IF(ISNUMBER($K291),$K291,$Y291)))</f>
        <v/>
      </c>
      <c r="AA291" s="63">
        <f>IF($T291="","",IF(AND(ISNUMBER($F291),$F291&lt;=IF($Q291=MesCiclo,InicioCiclo,$Q291+MOD(2-WEEKDAY($Q291),7))+6),1,IF(N($U291)&gt;0,AVERAGEIFS($W$5:$W$1000,$S$5:$S$1000,ROW(),$T$5:$T$1000,"Sub"),$W291)))</f>
        <v/>
      </c>
      <c r="AB291" s="63">
        <f>IF($T291="","",IF(AND(ISNUMBER($F291),$F291&lt;=IF($Q291=MesCiclo,InicioCiclo,$Q291+MOD(2-WEEKDAY($Q291),7))+13),1,IF(N($U291)&gt;0,AVERAGEIFS($X$5:$X$1000,$S$5:$S$1000,ROW(),$T$5:$T$1000,"Sub"),$X291)))</f>
        <v/>
      </c>
      <c r="AC291" s="63">
        <f>IF($T291="","",IF(AND(ISNUMBER($F291),$F291&lt;=IF($Q291=MesCiclo,InicioCiclo,$Q291+MOD(2-WEEKDAY($Q291),7))+20),1,IF(N($U291)&gt;0,AVERAGEIFS($Y$5:$Y$1000,$S$5:$S$1000,ROW(),$T$5:$T$1000,"Sub"),$Y291)))</f>
        <v/>
      </c>
      <c r="AD291" s="63">
        <f>IF($T291="","",IF(AND(ISNUMBER($F291),$F291&lt;=IF($Q291=MesCiclo,InicioCiclo,$Q291+MOD(2-WEEKDAY($Q291),7))+27),1,IF(N($U291)&gt;0,AVERAGEIFS($Z$5:$Z$1000,$S$5:$S$1000,ROW(),$T$5:$T$1000,"Sub"),$Z291)))</f>
        <v/>
      </c>
      <c r="AE291" s="63">
        <f>IF($T291&lt;&gt;"Macro","",IF(COUNTIFS($Q$5:$Q$1000,$Q291,$T$5:$T$1000,"Macro",$G$5:$G$1000,"&gt;0")=0,1/COUNTIFS($Q$5:$Q$1000,$Q291,$T$5:$T$1000,"Macro"),IF(AND(ISNUMBER($G291),N($G291)&gt;0),$G291,SUMIFS($G$5:$G$1000,$Q$5:$Q$1000,$Q291,$T$5:$T$1000,"Macro")/COUNTIFS($Q$5:$Q$1000,$Q291,$T$5:$T$1000,"Macro",$G$5:$G$1000,"&gt;0"))/(COUNTIFS($Q$5:$Q$1000,$Q291,$T$5:$T$1000,"Macro")*SUMIFS($G$5:$G$1000,$Q$5:$Q$1000,$Q291,$T$5:$T$1000,"Macro")/COUNTIFS($Q$5:$Q$1000,$Q291,$T$5:$T$1000,"Macro",$G$5:$G$1000,"&gt;0"))))</f>
        <v/>
      </c>
    </row>
    <row r="292">
      <c r="A292" s="55">
        <f>IF(NOT((COUNTA($B292:$K292)+COUNTA($O292))&gt;0),"",IF($T292="Macro",COUNTIFS($T$5:$T292,"Macro",$Q$5:$Q292,$Q292),IF(N($S292)=0,"?",COUNTIFS(INDEX($T$5:$T$1000,1):INDEX($T$5:$T$1000,$S292-4),"Macro",INDEX($Q$5:$Q$1000,1):INDEX($Q$5:$Q$1000,$S292-4),INDEX($Q$5:$Q$1000,$S292-4))&amp;"."&amp;COUNTIFS($S$5:$S292,$S292,$T$5:$T292,"Sub"))))</f>
        <v/>
      </c>
      <c r="B292" s="56" t="n"/>
      <c r="C292" s="57" t="n"/>
      <c r="D292" s="58" t="n"/>
      <c r="E292" s="58" t="n"/>
      <c r="F292" s="58" t="n"/>
      <c r="G292" s="59" t="n"/>
      <c r="H292" s="59" t="n"/>
      <c r="I292" s="59" t="n"/>
      <c r="J292" s="59" t="n"/>
      <c r="K292" s="59" t="n"/>
      <c r="L292" s="60">
        <f>IF(NOT((COUNTA($B292:$K292)+COUNTA($O292))&gt;0),"",IF(ISNUMBER($F292),1,IF(N($U292)&gt;0,AVERAGEIFS($V$5:$V$1000,$S$5:$S$1000,ROW(),$T$5:$T$1000,"Sub"),$V292)))</f>
        <v/>
      </c>
      <c r="M292" s="55">
        <f>IF($L292="","",IF($L292&gt;=1,"Completado",IF($L292&gt;0,"En curso","Pendiente")))</f>
        <v/>
      </c>
      <c r="N292" s="55">
        <f>IF(NOT((COUNTA($B292:$K292)+COUNTA($O292))&gt;0),"",IF(ISNUMBER($F292),IF(AND(ISNUMBER($E292),$F292&gt;$E292),"Cumplida con "&amp;($F292-$E292)&amp;IF($F292-$E292=1," día"," días")&amp;" de retraso","Cumplida"),IF(N($L292)&gt;=1,"Cumplida",IF(NOT(ISNUMBER($E292)),"Sin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plazo")))))))</f>
        <v/>
      </c>
      <c r="O292" s="57" t="n"/>
      <c r="P292" s="61">
        <f>IF(NOT((COUNTA($B292:$K292)+COUNTA($O292))&gt;0),"",IF((IF($C292="","Falta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",""))="","✔ OK","⚠ "&amp;LEFT(IF($C292="","Falta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",""),LEN(IF($C292="","Falta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",""))-3)))</f>
        <v/>
      </c>
      <c r="Q292" s="62">
        <f>IF(NOT((COUNTA($B292:$K292)+COUNTA($O292))&gt;0),"",IF(AND($T292="Sub",N($S292)&gt;0),IF(ISNUMBER(INDEX($D$5:$D$1000,$S292-4)),DATE(YEAR(INDEX($D$5:$D$1000,$S292-4)),MONTH(INDEX($D$5:$D$1000,$S292-4)),1),IF(ISNUMBER(INDEX($E$5:$E$1000,$S292-4)),DATE(YEAR(INDEX($E$5:$E$1000,$S292-4)),MONTH(INDEX($E$5:$E$1000,$S292-4)),1),MesCiclo)),IF(ISNUMBER($D292),DATE(YEAR($D292),MONTH($D292),1),IF(ISNUMBER($E292),DATE(YEAR($E292),MONTH($E292),1),MesCiclo))))</f>
        <v/>
      </c>
      <c r="R292" s="63">
        <f>IF(OR($Q292="",$Q292&lt;&gt;MesCiclo),"",COUNTIF($Q$5:$Q292,MesCiclo))</f>
        <v/>
      </c>
      <c r="S292" s="63">
        <f>IF($T292="","",IF($T292="Macro",ROW(),IFERROR(LOOKUP(2,1/($T$5:$T292="Macro"),ROW($T$5:$T292)),0)))</f>
        <v/>
      </c>
      <c r="T292" s="63">
        <f>IF(NOT((COUNTA($B292:$K292)+COUNTA($O292))&gt;0),"",IF($B292="Subactividad","Sub","Macro"))</f>
        <v/>
      </c>
      <c r="U292" s="63">
        <f>IF($T292="Macro",COUNTIFS($S$5:$S$1000,ROW(),$T$5:$T$1000,"Sub"),"")</f>
        <v/>
      </c>
      <c r="V292" s="63">
        <f>IF($T292="","",IF(ISNUMBER($F292),1,IFERROR(LOOKUP(2,1/($H292:$K292&lt;&gt;""),$H292:$K292),0)))</f>
        <v/>
      </c>
      <c r="W292" s="63">
        <f>IF($T292="","",IF(AND(ISNUMBER($F292),$F292&lt;=IF($Q292=MesCiclo,InicioCiclo,$Q292+MOD(2-WEEKDAY($Q292),7))+6),1,IF(ISNUMBER($H292),$H292,0)))</f>
        <v/>
      </c>
      <c r="X292" s="63">
        <f>IF($T292="","",IF(AND(ISNUMBER($F292),$F292&lt;=IF($Q292=MesCiclo,InicioCiclo,$Q292+MOD(2-WEEKDAY($Q292),7))+13),1,IF(ISNUMBER($I292),$I292,$W292)))</f>
        <v/>
      </c>
      <c r="Y292" s="63">
        <f>IF($T292="","",IF(AND(ISNUMBER($F292),$F292&lt;=IF($Q292=MesCiclo,InicioCiclo,$Q292+MOD(2-WEEKDAY($Q292),7))+20),1,IF(ISNUMBER($J292),$J292,$X292)))</f>
        <v/>
      </c>
      <c r="Z292" s="63">
        <f>IF($T292="","",IF(AND(ISNUMBER($F292),$F292&lt;=IF($Q292=MesCiclo,InicioCiclo,$Q292+MOD(2-WEEKDAY($Q292),7))+27),1,IF(ISNUMBER($K292),$K292,$Y292)))</f>
        <v/>
      </c>
      <c r="AA292" s="63">
        <f>IF($T292="","",IF(AND(ISNUMBER($F292),$F292&lt;=IF($Q292=MesCiclo,InicioCiclo,$Q292+MOD(2-WEEKDAY($Q292),7))+6),1,IF(N($U292)&gt;0,AVERAGEIFS($W$5:$W$1000,$S$5:$S$1000,ROW(),$T$5:$T$1000,"Sub"),$W292)))</f>
        <v/>
      </c>
      <c r="AB292" s="63">
        <f>IF($T292="","",IF(AND(ISNUMBER($F292),$F292&lt;=IF($Q292=MesCiclo,InicioCiclo,$Q292+MOD(2-WEEKDAY($Q292),7))+13),1,IF(N($U292)&gt;0,AVERAGEIFS($X$5:$X$1000,$S$5:$S$1000,ROW(),$T$5:$T$1000,"Sub"),$X292)))</f>
        <v/>
      </c>
      <c r="AC292" s="63">
        <f>IF($T292="","",IF(AND(ISNUMBER($F292),$F292&lt;=IF($Q292=MesCiclo,InicioCiclo,$Q292+MOD(2-WEEKDAY($Q292),7))+20),1,IF(N($U292)&gt;0,AVERAGEIFS($Y$5:$Y$1000,$S$5:$S$1000,ROW(),$T$5:$T$1000,"Sub"),$Y292)))</f>
        <v/>
      </c>
      <c r="AD292" s="63">
        <f>IF($T292="","",IF(AND(ISNUMBER($F292),$F292&lt;=IF($Q292=MesCiclo,InicioCiclo,$Q292+MOD(2-WEEKDAY($Q292),7))+27),1,IF(N($U292)&gt;0,AVERAGEIFS($Z$5:$Z$1000,$S$5:$S$1000,ROW(),$T$5:$T$1000,"Sub"),$Z292)))</f>
        <v/>
      </c>
      <c r="AE292" s="63">
        <f>IF($T292&lt;&gt;"Macro","",IF(COUNTIFS($Q$5:$Q$1000,$Q292,$T$5:$T$1000,"Macro",$G$5:$G$1000,"&gt;0")=0,1/COUNTIFS($Q$5:$Q$1000,$Q292,$T$5:$T$1000,"Macro"),IF(AND(ISNUMBER($G292),N($G292)&gt;0),$G292,SUMIFS($G$5:$G$1000,$Q$5:$Q$1000,$Q292,$T$5:$T$1000,"Macro")/COUNTIFS($Q$5:$Q$1000,$Q292,$T$5:$T$1000,"Macro",$G$5:$G$1000,"&gt;0"))/(COUNTIFS($Q$5:$Q$1000,$Q292,$T$5:$T$1000,"Macro")*SUMIFS($G$5:$G$1000,$Q$5:$Q$1000,$Q292,$T$5:$T$1000,"Macro")/COUNTIFS($Q$5:$Q$1000,$Q292,$T$5:$T$1000,"Macro",$G$5:$G$1000,"&gt;0"))))</f>
        <v/>
      </c>
    </row>
    <row r="293">
      <c r="A293" s="55">
        <f>IF(NOT((COUNTA($B293:$K293)+COUNTA($O293))&gt;0),"",IF($T293="Macro",COUNTIFS($T$5:$T293,"Macro",$Q$5:$Q293,$Q293),IF(N($S293)=0,"?",COUNTIFS(INDEX($T$5:$T$1000,1):INDEX($T$5:$T$1000,$S293-4),"Macro",INDEX($Q$5:$Q$1000,1):INDEX($Q$5:$Q$1000,$S293-4),INDEX($Q$5:$Q$1000,$S293-4))&amp;"."&amp;COUNTIFS($S$5:$S293,$S293,$T$5:$T293,"Sub"))))</f>
        <v/>
      </c>
      <c r="B293" s="56" t="n"/>
      <c r="C293" s="57" t="n"/>
      <c r="D293" s="58" t="n"/>
      <c r="E293" s="58" t="n"/>
      <c r="F293" s="58" t="n"/>
      <c r="G293" s="59" t="n"/>
      <c r="H293" s="59" t="n"/>
      <c r="I293" s="59" t="n"/>
      <c r="J293" s="59" t="n"/>
      <c r="K293" s="59" t="n"/>
      <c r="L293" s="60">
        <f>IF(NOT((COUNTA($B293:$K293)+COUNTA($O293))&gt;0),"",IF(ISNUMBER($F293),1,IF(N($U293)&gt;0,AVERAGEIFS($V$5:$V$1000,$S$5:$S$1000,ROW(),$T$5:$T$1000,"Sub"),$V293)))</f>
        <v/>
      </c>
      <c r="M293" s="55">
        <f>IF($L293="","",IF($L293&gt;=1,"Completado",IF($L293&gt;0,"En curso","Pendiente")))</f>
        <v/>
      </c>
      <c r="N293" s="55">
        <f>IF(NOT((COUNTA($B293:$K293)+COUNTA($O293))&gt;0),"",IF(ISNUMBER($F293),IF(AND(ISNUMBER($E293),$F293&gt;$E293),"Cumplida con "&amp;($F293-$E293)&amp;IF($F293-$E293=1," día"," días")&amp;" de retraso","Cumplida"),IF(N($L293)&gt;=1,"Cumplida",IF(NOT(ISNUMBER($E293)),"Sin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plazo")))))))</f>
        <v/>
      </c>
      <c r="O293" s="57" t="n"/>
      <c r="P293" s="61">
        <f>IF(NOT((COUNTA($B293:$K293)+COUNTA($O293))&gt;0),"",IF((IF($C293="","Falta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",""))="","✔ OK","⚠ "&amp;LEFT(IF($C293="","Falta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",""),LEN(IF($C293="","Falta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",""))-3)))</f>
        <v/>
      </c>
      <c r="Q293" s="62">
        <f>IF(NOT((COUNTA($B293:$K293)+COUNTA($O293))&gt;0),"",IF(AND($T293="Sub",N($S293)&gt;0),IF(ISNUMBER(INDEX($D$5:$D$1000,$S293-4)),DATE(YEAR(INDEX($D$5:$D$1000,$S293-4)),MONTH(INDEX($D$5:$D$1000,$S293-4)),1),IF(ISNUMBER(INDEX($E$5:$E$1000,$S293-4)),DATE(YEAR(INDEX($E$5:$E$1000,$S293-4)),MONTH(INDEX($E$5:$E$1000,$S293-4)),1),MesCiclo)),IF(ISNUMBER($D293),DATE(YEAR($D293),MONTH($D293),1),IF(ISNUMBER($E293),DATE(YEAR($E293),MONTH($E293),1),MesCiclo))))</f>
        <v/>
      </c>
      <c r="R293" s="63">
        <f>IF(OR($Q293="",$Q293&lt;&gt;MesCiclo),"",COUNTIF($Q$5:$Q293,MesCiclo))</f>
        <v/>
      </c>
      <c r="S293" s="63">
        <f>IF($T293="","",IF($T293="Macro",ROW(),IFERROR(LOOKUP(2,1/($T$5:$T293="Macro"),ROW($T$5:$T293)),0)))</f>
        <v/>
      </c>
      <c r="T293" s="63">
        <f>IF(NOT((COUNTA($B293:$K293)+COUNTA($O293))&gt;0),"",IF($B293="Subactividad","Sub","Macro"))</f>
        <v/>
      </c>
      <c r="U293" s="63">
        <f>IF($T293="Macro",COUNTIFS($S$5:$S$1000,ROW(),$T$5:$T$1000,"Sub"),"")</f>
        <v/>
      </c>
      <c r="V293" s="63">
        <f>IF($T293="","",IF(ISNUMBER($F293),1,IFERROR(LOOKUP(2,1/($H293:$K293&lt;&gt;""),$H293:$K293),0)))</f>
        <v/>
      </c>
      <c r="W293" s="63">
        <f>IF($T293="","",IF(AND(ISNUMBER($F293),$F293&lt;=IF($Q293=MesCiclo,InicioCiclo,$Q293+MOD(2-WEEKDAY($Q293),7))+6),1,IF(ISNUMBER($H293),$H293,0)))</f>
        <v/>
      </c>
      <c r="X293" s="63">
        <f>IF($T293="","",IF(AND(ISNUMBER($F293),$F293&lt;=IF($Q293=MesCiclo,InicioCiclo,$Q293+MOD(2-WEEKDAY($Q293),7))+13),1,IF(ISNUMBER($I293),$I293,$W293)))</f>
        <v/>
      </c>
      <c r="Y293" s="63">
        <f>IF($T293="","",IF(AND(ISNUMBER($F293),$F293&lt;=IF($Q293=MesCiclo,InicioCiclo,$Q293+MOD(2-WEEKDAY($Q293),7))+20),1,IF(ISNUMBER($J293),$J293,$X293)))</f>
        <v/>
      </c>
      <c r="Z293" s="63">
        <f>IF($T293="","",IF(AND(ISNUMBER($F293),$F293&lt;=IF($Q293=MesCiclo,InicioCiclo,$Q293+MOD(2-WEEKDAY($Q293),7))+27),1,IF(ISNUMBER($K293),$K293,$Y293)))</f>
        <v/>
      </c>
      <c r="AA293" s="63">
        <f>IF($T293="","",IF(AND(ISNUMBER($F293),$F293&lt;=IF($Q293=MesCiclo,InicioCiclo,$Q293+MOD(2-WEEKDAY($Q293),7))+6),1,IF(N($U293)&gt;0,AVERAGEIFS($W$5:$W$1000,$S$5:$S$1000,ROW(),$T$5:$T$1000,"Sub"),$W293)))</f>
        <v/>
      </c>
      <c r="AB293" s="63">
        <f>IF($T293="","",IF(AND(ISNUMBER($F293),$F293&lt;=IF($Q293=MesCiclo,InicioCiclo,$Q293+MOD(2-WEEKDAY($Q293),7))+13),1,IF(N($U293)&gt;0,AVERAGEIFS($X$5:$X$1000,$S$5:$S$1000,ROW(),$T$5:$T$1000,"Sub"),$X293)))</f>
        <v/>
      </c>
      <c r="AC293" s="63">
        <f>IF($T293="","",IF(AND(ISNUMBER($F293),$F293&lt;=IF($Q293=MesCiclo,InicioCiclo,$Q293+MOD(2-WEEKDAY($Q293),7))+20),1,IF(N($U293)&gt;0,AVERAGEIFS($Y$5:$Y$1000,$S$5:$S$1000,ROW(),$T$5:$T$1000,"Sub"),$Y293)))</f>
        <v/>
      </c>
      <c r="AD293" s="63">
        <f>IF($T293="","",IF(AND(ISNUMBER($F293),$F293&lt;=IF($Q293=MesCiclo,InicioCiclo,$Q293+MOD(2-WEEKDAY($Q293),7))+27),1,IF(N($U293)&gt;0,AVERAGEIFS($Z$5:$Z$1000,$S$5:$S$1000,ROW(),$T$5:$T$1000,"Sub"),$Z293)))</f>
        <v/>
      </c>
      <c r="AE293" s="63">
        <f>IF($T293&lt;&gt;"Macro","",IF(COUNTIFS($Q$5:$Q$1000,$Q293,$T$5:$T$1000,"Macro",$G$5:$G$1000,"&gt;0")=0,1/COUNTIFS($Q$5:$Q$1000,$Q293,$T$5:$T$1000,"Macro"),IF(AND(ISNUMBER($G293),N($G293)&gt;0),$G293,SUMIFS($G$5:$G$1000,$Q$5:$Q$1000,$Q293,$T$5:$T$1000,"Macro")/COUNTIFS($Q$5:$Q$1000,$Q293,$T$5:$T$1000,"Macro",$G$5:$G$1000,"&gt;0"))/(COUNTIFS($Q$5:$Q$1000,$Q293,$T$5:$T$1000,"Macro")*SUMIFS($G$5:$G$1000,$Q$5:$Q$1000,$Q293,$T$5:$T$1000,"Macro")/COUNTIFS($Q$5:$Q$1000,$Q293,$T$5:$T$1000,"Macro",$G$5:$G$1000,"&gt;0"))))</f>
        <v/>
      </c>
    </row>
    <row r="294">
      <c r="A294" s="55">
        <f>IF(NOT((COUNTA($B294:$K294)+COUNTA($O294))&gt;0),"",IF($T294="Macro",COUNTIFS($T$5:$T294,"Macro",$Q$5:$Q294,$Q294),IF(N($S294)=0,"?",COUNTIFS(INDEX($T$5:$T$1000,1):INDEX($T$5:$T$1000,$S294-4),"Macro",INDEX($Q$5:$Q$1000,1):INDEX($Q$5:$Q$1000,$S294-4),INDEX($Q$5:$Q$1000,$S294-4))&amp;"."&amp;COUNTIFS($S$5:$S294,$S294,$T$5:$T294,"Sub"))))</f>
        <v/>
      </c>
      <c r="B294" s="56" t="n"/>
      <c r="C294" s="57" t="n"/>
      <c r="D294" s="58" t="n"/>
      <c r="E294" s="58" t="n"/>
      <c r="F294" s="58" t="n"/>
      <c r="G294" s="59" t="n"/>
      <c r="H294" s="59" t="n"/>
      <c r="I294" s="59" t="n"/>
      <c r="J294" s="59" t="n"/>
      <c r="K294" s="59" t="n"/>
      <c r="L294" s="60">
        <f>IF(NOT((COUNTA($B294:$K294)+COUNTA($O294))&gt;0),"",IF(ISNUMBER($F294),1,IF(N($U294)&gt;0,AVERAGEIFS($V$5:$V$1000,$S$5:$S$1000,ROW(),$T$5:$T$1000,"Sub"),$V294)))</f>
        <v/>
      </c>
      <c r="M294" s="55">
        <f>IF($L294="","",IF($L294&gt;=1,"Completado",IF($L294&gt;0,"En curso","Pendiente")))</f>
        <v/>
      </c>
      <c r="N294" s="55">
        <f>IF(NOT((COUNTA($B294:$K294)+COUNTA($O294))&gt;0),"",IF(ISNUMBER($F294),IF(AND(ISNUMBER($E294),$F294&gt;$E294),"Cumplida con "&amp;($F294-$E294)&amp;IF($F294-$E294=1," día"," días")&amp;" de retraso","Cumplida"),IF(N($L294)&gt;=1,"Cumplida",IF(NOT(ISNUMBER($E294)),"Sin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plazo")))))))</f>
        <v/>
      </c>
      <c r="O294" s="57" t="n"/>
      <c r="P294" s="61">
        <f>IF(NOT((COUNTA($B294:$K294)+COUNTA($O294))&gt;0),"",IF((IF($C294="","Falta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",""))="","✔ OK","⚠ "&amp;LEFT(IF($C294="","Falta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",""),LEN(IF($C294="","Falta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",""))-3)))</f>
        <v/>
      </c>
      <c r="Q294" s="62">
        <f>IF(NOT((COUNTA($B294:$K294)+COUNTA($O294))&gt;0),"",IF(AND($T294="Sub",N($S294)&gt;0),IF(ISNUMBER(INDEX($D$5:$D$1000,$S294-4)),DATE(YEAR(INDEX($D$5:$D$1000,$S294-4)),MONTH(INDEX($D$5:$D$1000,$S294-4)),1),IF(ISNUMBER(INDEX($E$5:$E$1000,$S294-4)),DATE(YEAR(INDEX($E$5:$E$1000,$S294-4)),MONTH(INDEX($E$5:$E$1000,$S294-4)),1),MesCiclo)),IF(ISNUMBER($D294),DATE(YEAR($D294),MONTH($D294),1),IF(ISNUMBER($E294),DATE(YEAR($E294),MONTH($E294),1),MesCiclo))))</f>
        <v/>
      </c>
      <c r="R294" s="63">
        <f>IF(OR($Q294="",$Q294&lt;&gt;MesCiclo),"",COUNTIF($Q$5:$Q294,MesCiclo))</f>
        <v/>
      </c>
      <c r="S294" s="63">
        <f>IF($T294="","",IF($T294="Macro",ROW(),IFERROR(LOOKUP(2,1/($T$5:$T294="Macro"),ROW($T$5:$T294)),0)))</f>
        <v/>
      </c>
      <c r="T294" s="63">
        <f>IF(NOT((COUNTA($B294:$K294)+COUNTA($O294))&gt;0),"",IF($B294="Subactividad","Sub","Macro"))</f>
        <v/>
      </c>
      <c r="U294" s="63">
        <f>IF($T294="Macro",COUNTIFS($S$5:$S$1000,ROW(),$T$5:$T$1000,"Sub"),"")</f>
        <v/>
      </c>
      <c r="V294" s="63">
        <f>IF($T294="","",IF(ISNUMBER($F294),1,IFERROR(LOOKUP(2,1/($H294:$K294&lt;&gt;""),$H294:$K294),0)))</f>
        <v/>
      </c>
      <c r="W294" s="63">
        <f>IF($T294="","",IF(AND(ISNUMBER($F294),$F294&lt;=IF($Q294=MesCiclo,InicioCiclo,$Q294+MOD(2-WEEKDAY($Q294),7))+6),1,IF(ISNUMBER($H294),$H294,0)))</f>
        <v/>
      </c>
      <c r="X294" s="63">
        <f>IF($T294="","",IF(AND(ISNUMBER($F294),$F294&lt;=IF($Q294=MesCiclo,InicioCiclo,$Q294+MOD(2-WEEKDAY($Q294),7))+13),1,IF(ISNUMBER($I294),$I294,$W294)))</f>
        <v/>
      </c>
      <c r="Y294" s="63">
        <f>IF($T294="","",IF(AND(ISNUMBER($F294),$F294&lt;=IF($Q294=MesCiclo,InicioCiclo,$Q294+MOD(2-WEEKDAY($Q294),7))+20),1,IF(ISNUMBER($J294),$J294,$X294)))</f>
        <v/>
      </c>
      <c r="Z294" s="63">
        <f>IF($T294="","",IF(AND(ISNUMBER($F294),$F294&lt;=IF($Q294=MesCiclo,InicioCiclo,$Q294+MOD(2-WEEKDAY($Q294),7))+27),1,IF(ISNUMBER($K294),$K294,$Y294)))</f>
        <v/>
      </c>
      <c r="AA294" s="63">
        <f>IF($T294="","",IF(AND(ISNUMBER($F294),$F294&lt;=IF($Q294=MesCiclo,InicioCiclo,$Q294+MOD(2-WEEKDAY($Q294),7))+6),1,IF(N($U294)&gt;0,AVERAGEIFS($W$5:$W$1000,$S$5:$S$1000,ROW(),$T$5:$T$1000,"Sub"),$W294)))</f>
        <v/>
      </c>
      <c r="AB294" s="63">
        <f>IF($T294="","",IF(AND(ISNUMBER($F294),$F294&lt;=IF($Q294=MesCiclo,InicioCiclo,$Q294+MOD(2-WEEKDAY($Q294),7))+13),1,IF(N($U294)&gt;0,AVERAGEIFS($X$5:$X$1000,$S$5:$S$1000,ROW(),$T$5:$T$1000,"Sub"),$X294)))</f>
        <v/>
      </c>
      <c r="AC294" s="63">
        <f>IF($T294="","",IF(AND(ISNUMBER($F294),$F294&lt;=IF($Q294=MesCiclo,InicioCiclo,$Q294+MOD(2-WEEKDAY($Q294),7))+20),1,IF(N($U294)&gt;0,AVERAGEIFS($Y$5:$Y$1000,$S$5:$S$1000,ROW(),$T$5:$T$1000,"Sub"),$Y294)))</f>
        <v/>
      </c>
      <c r="AD294" s="63">
        <f>IF($T294="","",IF(AND(ISNUMBER($F294),$F294&lt;=IF($Q294=MesCiclo,InicioCiclo,$Q294+MOD(2-WEEKDAY($Q294),7))+27),1,IF(N($U294)&gt;0,AVERAGEIFS($Z$5:$Z$1000,$S$5:$S$1000,ROW(),$T$5:$T$1000,"Sub"),$Z294)))</f>
        <v/>
      </c>
      <c r="AE294" s="63">
        <f>IF($T294&lt;&gt;"Macro","",IF(COUNTIFS($Q$5:$Q$1000,$Q294,$T$5:$T$1000,"Macro",$G$5:$G$1000,"&gt;0")=0,1/COUNTIFS($Q$5:$Q$1000,$Q294,$T$5:$T$1000,"Macro"),IF(AND(ISNUMBER($G294),N($G294)&gt;0),$G294,SUMIFS($G$5:$G$1000,$Q$5:$Q$1000,$Q294,$T$5:$T$1000,"Macro")/COUNTIFS($Q$5:$Q$1000,$Q294,$T$5:$T$1000,"Macro",$G$5:$G$1000,"&gt;0"))/(COUNTIFS($Q$5:$Q$1000,$Q294,$T$5:$T$1000,"Macro")*SUMIFS($G$5:$G$1000,$Q$5:$Q$1000,$Q294,$T$5:$T$1000,"Macro")/COUNTIFS($Q$5:$Q$1000,$Q294,$T$5:$T$1000,"Macro",$G$5:$G$1000,"&gt;0"))))</f>
        <v/>
      </c>
    </row>
    <row r="295">
      <c r="A295" s="55">
        <f>IF(NOT((COUNTA($B295:$K295)+COUNTA($O295))&gt;0),"",IF($T295="Macro",COUNTIFS($T$5:$T295,"Macro",$Q$5:$Q295,$Q295),IF(N($S295)=0,"?",COUNTIFS(INDEX($T$5:$T$1000,1):INDEX($T$5:$T$1000,$S295-4),"Macro",INDEX($Q$5:$Q$1000,1):INDEX($Q$5:$Q$1000,$S295-4),INDEX($Q$5:$Q$1000,$S295-4))&amp;"."&amp;COUNTIFS($S$5:$S295,$S295,$T$5:$T295,"Sub"))))</f>
        <v/>
      </c>
      <c r="B295" s="56" t="n"/>
      <c r="C295" s="57" t="n"/>
      <c r="D295" s="58" t="n"/>
      <c r="E295" s="58" t="n"/>
      <c r="F295" s="58" t="n"/>
      <c r="G295" s="59" t="n"/>
      <c r="H295" s="59" t="n"/>
      <c r="I295" s="59" t="n"/>
      <c r="J295" s="59" t="n"/>
      <c r="K295" s="59" t="n"/>
      <c r="L295" s="60">
        <f>IF(NOT((COUNTA($B295:$K295)+COUNTA($O295))&gt;0),"",IF(ISNUMBER($F295),1,IF(N($U295)&gt;0,AVERAGEIFS($V$5:$V$1000,$S$5:$S$1000,ROW(),$T$5:$T$1000,"Sub"),$V295)))</f>
        <v/>
      </c>
      <c r="M295" s="55">
        <f>IF($L295="","",IF($L295&gt;=1,"Completado",IF($L295&gt;0,"En curso","Pendiente")))</f>
        <v/>
      </c>
      <c r="N295" s="55">
        <f>IF(NOT((COUNTA($B295:$K295)+COUNTA($O295))&gt;0),"",IF(ISNUMBER($F295),IF(AND(ISNUMBER($E295),$F295&gt;$E295),"Cumplida con "&amp;($F295-$E295)&amp;IF($F295-$E295=1," día"," días")&amp;" de retraso","Cumplida"),IF(N($L295)&gt;=1,"Cumplida",IF(NOT(ISNUMBER($E295)),"Sin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plazo")))))))</f>
        <v/>
      </c>
      <c r="O295" s="57" t="n"/>
      <c r="P295" s="61">
        <f>IF(NOT((COUNTA($B295:$K295)+COUNTA($O295))&gt;0),"",IF((IF($C295="","Falta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",""))="","✔ OK","⚠ "&amp;LEFT(IF($C295="","Falta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",""),LEN(IF($C295="","Falta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",""))-3)))</f>
        <v/>
      </c>
      <c r="Q295" s="62">
        <f>IF(NOT((COUNTA($B295:$K295)+COUNTA($O295))&gt;0),"",IF(AND($T295="Sub",N($S295)&gt;0),IF(ISNUMBER(INDEX($D$5:$D$1000,$S295-4)),DATE(YEAR(INDEX($D$5:$D$1000,$S295-4)),MONTH(INDEX($D$5:$D$1000,$S295-4)),1),IF(ISNUMBER(INDEX($E$5:$E$1000,$S295-4)),DATE(YEAR(INDEX($E$5:$E$1000,$S295-4)),MONTH(INDEX($E$5:$E$1000,$S295-4)),1),MesCiclo)),IF(ISNUMBER($D295),DATE(YEAR($D295),MONTH($D295),1),IF(ISNUMBER($E295),DATE(YEAR($E295),MONTH($E295),1),MesCiclo))))</f>
        <v/>
      </c>
      <c r="R295" s="63">
        <f>IF(OR($Q295="",$Q295&lt;&gt;MesCiclo),"",COUNTIF($Q$5:$Q295,MesCiclo))</f>
        <v/>
      </c>
      <c r="S295" s="63">
        <f>IF($T295="","",IF($T295="Macro",ROW(),IFERROR(LOOKUP(2,1/($T$5:$T295="Macro"),ROW($T$5:$T295)),0)))</f>
        <v/>
      </c>
      <c r="T295" s="63">
        <f>IF(NOT((COUNTA($B295:$K295)+COUNTA($O295))&gt;0),"",IF($B295="Subactividad","Sub","Macro"))</f>
        <v/>
      </c>
      <c r="U295" s="63">
        <f>IF($T295="Macro",COUNTIFS($S$5:$S$1000,ROW(),$T$5:$T$1000,"Sub"),"")</f>
        <v/>
      </c>
      <c r="V295" s="63">
        <f>IF($T295="","",IF(ISNUMBER($F295),1,IFERROR(LOOKUP(2,1/($H295:$K295&lt;&gt;""),$H295:$K295),0)))</f>
        <v/>
      </c>
      <c r="W295" s="63">
        <f>IF($T295="","",IF(AND(ISNUMBER($F295),$F295&lt;=IF($Q295=MesCiclo,InicioCiclo,$Q295+MOD(2-WEEKDAY($Q295),7))+6),1,IF(ISNUMBER($H295),$H295,0)))</f>
        <v/>
      </c>
      <c r="X295" s="63">
        <f>IF($T295="","",IF(AND(ISNUMBER($F295),$F295&lt;=IF($Q295=MesCiclo,InicioCiclo,$Q295+MOD(2-WEEKDAY($Q295),7))+13),1,IF(ISNUMBER($I295),$I295,$W295)))</f>
        <v/>
      </c>
      <c r="Y295" s="63">
        <f>IF($T295="","",IF(AND(ISNUMBER($F295),$F295&lt;=IF($Q295=MesCiclo,InicioCiclo,$Q295+MOD(2-WEEKDAY($Q295),7))+20),1,IF(ISNUMBER($J295),$J295,$X295)))</f>
        <v/>
      </c>
      <c r="Z295" s="63">
        <f>IF($T295="","",IF(AND(ISNUMBER($F295),$F295&lt;=IF($Q295=MesCiclo,InicioCiclo,$Q295+MOD(2-WEEKDAY($Q295),7))+27),1,IF(ISNUMBER($K295),$K295,$Y295)))</f>
        <v/>
      </c>
      <c r="AA295" s="63">
        <f>IF($T295="","",IF(AND(ISNUMBER($F295),$F295&lt;=IF($Q295=MesCiclo,InicioCiclo,$Q295+MOD(2-WEEKDAY($Q295),7))+6),1,IF(N($U295)&gt;0,AVERAGEIFS($W$5:$W$1000,$S$5:$S$1000,ROW(),$T$5:$T$1000,"Sub"),$W295)))</f>
        <v/>
      </c>
      <c r="AB295" s="63">
        <f>IF($T295="","",IF(AND(ISNUMBER($F295),$F295&lt;=IF($Q295=MesCiclo,InicioCiclo,$Q295+MOD(2-WEEKDAY($Q295),7))+13),1,IF(N($U295)&gt;0,AVERAGEIFS($X$5:$X$1000,$S$5:$S$1000,ROW(),$T$5:$T$1000,"Sub"),$X295)))</f>
        <v/>
      </c>
      <c r="AC295" s="63">
        <f>IF($T295="","",IF(AND(ISNUMBER($F295),$F295&lt;=IF($Q295=MesCiclo,InicioCiclo,$Q295+MOD(2-WEEKDAY($Q295),7))+20),1,IF(N($U295)&gt;0,AVERAGEIFS($Y$5:$Y$1000,$S$5:$S$1000,ROW(),$T$5:$T$1000,"Sub"),$Y295)))</f>
        <v/>
      </c>
      <c r="AD295" s="63">
        <f>IF($T295="","",IF(AND(ISNUMBER($F295),$F295&lt;=IF($Q295=MesCiclo,InicioCiclo,$Q295+MOD(2-WEEKDAY($Q295),7))+27),1,IF(N($U295)&gt;0,AVERAGEIFS($Z$5:$Z$1000,$S$5:$S$1000,ROW(),$T$5:$T$1000,"Sub"),$Z295)))</f>
        <v/>
      </c>
      <c r="AE295" s="63">
        <f>IF($T295&lt;&gt;"Macro","",IF(COUNTIFS($Q$5:$Q$1000,$Q295,$T$5:$T$1000,"Macro",$G$5:$G$1000,"&gt;0")=0,1/COUNTIFS($Q$5:$Q$1000,$Q295,$T$5:$T$1000,"Macro"),IF(AND(ISNUMBER($G295),N($G295)&gt;0),$G295,SUMIFS($G$5:$G$1000,$Q$5:$Q$1000,$Q295,$T$5:$T$1000,"Macro")/COUNTIFS($Q$5:$Q$1000,$Q295,$T$5:$T$1000,"Macro",$G$5:$G$1000,"&gt;0"))/(COUNTIFS($Q$5:$Q$1000,$Q295,$T$5:$T$1000,"Macro")*SUMIFS($G$5:$G$1000,$Q$5:$Q$1000,$Q295,$T$5:$T$1000,"Macro")/COUNTIFS($Q$5:$Q$1000,$Q295,$T$5:$T$1000,"Macro",$G$5:$G$1000,"&gt;0"))))</f>
        <v/>
      </c>
    </row>
    <row r="296">
      <c r="A296" s="55">
        <f>IF(NOT((COUNTA($B296:$K296)+COUNTA($O296))&gt;0),"",IF($T296="Macro",COUNTIFS($T$5:$T296,"Macro",$Q$5:$Q296,$Q296),IF(N($S296)=0,"?",COUNTIFS(INDEX($T$5:$T$1000,1):INDEX($T$5:$T$1000,$S296-4),"Macro",INDEX($Q$5:$Q$1000,1):INDEX($Q$5:$Q$1000,$S296-4),INDEX($Q$5:$Q$1000,$S296-4))&amp;"."&amp;COUNTIFS($S$5:$S296,$S296,$T$5:$T296,"Sub"))))</f>
        <v/>
      </c>
      <c r="B296" s="56" t="n"/>
      <c r="C296" s="57" t="n"/>
      <c r="D296" s="58" t="n"/>
      <c r="E296" s="58" t="n"/>
      <c r="F296" s="58" t="n"/>
      <c r="G296" s="59" t="n"/>
      <c r="H296" s="59" t="n"/>
      <c r="I296" s="59" t="n"/>
      <c r="J296" s="59" t="n"/>
      <c r="K296" s="59" t="n"/>
      <c r="L296" s="60">
        <f>IF(NOT((COUNTA($B296:$K296)+COUNTA($O296))&gt;0),"",IF(ISNUMBER($F296),1,IF(N($U296)&gt;0,AVERAGEIFS($V$5:$V$1000,$S$5:$S$1000,ROW(),$T$5:$T$1000,"Sub"),$V296)))</f>
        <v/>
      </c>
      <c r="M296" s="55">
        <f>IF($L296="","",IF($L296&gt;=1,"Completado",IF($L296&gt;0,"En curso","Pendiente")))</f>
        <v/>
      </c>
      <c r="N296" s="55">
        <f>IF(NOT((COUNTA($B296:$K296)+COUNTA($O296))&gt;0),"",IF(ISNUMBER($F296),IF(AND(ISNUMBER($E296),$F296&gt;$E296),"Cumplida con "&amp;($F296-$E296)&amp;IF($F296-$E296=1," día"," días")&amp;" de retraso","Cumplida"),IF(N($L296)&gt;=1,"Cumplida",IF(NOT(ISNUMBER($E296)),"Sin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plazo")))))))</f>
        <v/>
      </c>
      <c r="O296" s="57" t="n"/>
      <c r="P296" s="61">
        <f>IF(NOT((COUNTA($B296:$K296)+COUNTA($O296))&gt;0),"",IF((IF($C296="","Falta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",""))="","✔ OK","⚠ "&amp;LEFT(IF($C296="","Falta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",""),LEN(IF($C296="","Falta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",""))-3)))</f>
        <v/>
      </c>
      <c r="Q296" s="62">
        <f>IF(NOT((COUNTA($B296:$K296)+COUNTA($O296))&gt;0),"",IF(AND($T296="Sub",N($S296)&gt;0),IF(ISNUMBER(INDEX($D$5:$D$1000,$S296-4)),DATE(YEAR(INDEX($D$5:$D$1000,$S296-4)),MONTH(INDEX($D$5:$D$1000,$S296-4)),1),IF(ISNUMBER(INDEX($E$5:$E$1000,$S296-4)),DATE(YEAR(INDEX($E$5:$E$1000,$S296-4)),MONTH(INDEX($E$5:$E$1000,$S296-4)),1),MesCiclo)),IF(ISNUMBER($D296),DATE(YEAR($D296),MONTH($D296),1),IF(ISNUMBER($E296),DATE(YEAR($E296),MONTH($E296),1),MesCiclo))))</f>
        <v/>
      </c>
      <c r="R296" s="63">
        <f>IF(OR($Q296="",$Q296&lt;&gt;MesCiclo),"",COUNTIF($Q$5:$Q296,MesCiclo))</f>
        <v/>
      </c>
      <c r="S296" s="63">
        <f>IF($T296="","",IF($T296="Macro",ROW(),IFERROR(LOOKUP(2,1/($T$5:$T296="Macro"),ROW($T$5:$T296)),0)))</f>
        <v/>
      </c>
      <c r="T296" s="63">
        <f>IF(NOT((COUNTA($B296:$K296)+COUNTA($O296))&gt;0),"",IF($B296="Subactividad","Sub","Macro"))</f>
        <v/>
      </c>
      <c r="U296" s="63">
        <f>IF($T296="Macro",COUNTIFS($S$5:$S$1000,ROW(),$T$5:$T$1000,"Sub"),"")</f>
        <v/>
      </c>
      <c r="V296" s="63">
        <f>IF($T296="","",IF(ISNUMBER($F296),1,IFERROR(LOOKUP(2,1/($H296:$K296&lt;&gt;""),$H296:$K296),0)))</f>
        <v/>
      </c>
      <c r="W296" s="63">
        <f>IF($T296="","",IF(AND(ISNUMBER($F296),$F296&lt;=IF($Q296=MesCiclo,InicioCiclo,$Q296+MOD(2-WEEKDAY($Q296),7))+6),1,IF(ISNUMBER($H296),$H296,0)))</f>
        <v/>
      </c>
      <c r="X296" s="63">
        <f>IF($T296="","",IF(AND(ISNUMBER($F296),$F296&lt;=IF($Q296=MesCiclo,InicioCiclo,$Q296+MOD(2-WEEKDAY($Q296),7))+13),1,IF(ISNUMBER($I296),$I296,$W296)))</f>
        <v/>
      </c>
      <c r="Y296" s="63">
        <f>IF($T296="","",IF(AND(ISNUMBER($F296),$F296&lt;=IF($Q296=MesCiclo,InicioCiclo,$Q296+MOD(2-WEEKDAY($Q296),7))+20),1,IF(ISNUMBER($J296),$J296,$X296)))</f>
        <v/>
      </c>
      <c r="Z296" s="63">
        <f>IF($T296="","",IF(AND(ISNUMBER($F296),$F296&lt;=IF($Q296=MesCiclo,InicioCiclo,$Q296+MOD(2-WEEKDAY($Q296),7))+27),1,IF(ISNUMBER($K296),$K296,$Y296)))</f>
        <v/>
      </c>
      <c r="AA296" s="63">
        <f>IF($T296="","",IF(AND(ISNUMBER($F296),$F296&lt;=IF($Q296=MesCiclo,InicioCiclo,$Q296+MOD(2-WEEKDAY($Q296),7))+6),1,IF(N($U296)&gt;0,AVERAGEIFS($W$5:$W$1000,$S$5:$S$1000,ROW(),$T$5:$T$1000,"Sub"),$W296)))</f>
        <v/>
      </c>
      <c r="AB296" s="63">
        <f>IF($T296="","",IF(AND(ISNUMBER($F296),$F296&lt;=IF($Q296=MesCiclo,InicioCiclo,$Q296+MOD(2-WEEKDAY($Q296),7))+13),1,IF(N($U296)&gt;0,AVERAGEIFS($X$5:$X$1000,$S$5:$S$1000,ROW(),$T$5:$T$1000,"Sub"),$X296)))</f>
        <v/>
      </c>
      <c r="AC296" s="63">
        <f>IF($T296="","",IF(AND(ISNUMBER($F296),$F296&lt;=IF($Q296=MesCiclo,InicioCiclo,$Q296+MOD(2-WEEKDAY($Q296),7))+20),1,IF(N($U296)&gt;0,AVERAGEIFS($Y$5:$Y$1000,$S$5:$S$1000,ROW(),$T$5:$T$1000,"Sub"),$Y296)))</f>
        <v/>
      </c>
      <c r="AD296" s="63">
        <f>IF($T296="","",IF(AND(ISNUMBER($F296),$F296&lt;=IF($Q296=MesCiclo,InicioCiclo,$Q296+MOD(2-WEEKDAY($Q296),7))+27),1,IF(N($U296)&gt;0,AVERAGEIFS($Z$5:$Z$1000,$S$5:$S$1000,ROW(),$T$5:$T$1000,"Sub"),$Z296)))</f>
        <v/>
      </c>
      <c r="AE296" s="63">
        <f>IF($T296&lt;&gt;"Macro","",IF(COUNTIFS($Q$5:$Q$1000,$Q296,$T$5:$T$1000,"Macro",$G$5:$G$1000,"&gt;0")=0,1/COUNTIFS($Q$5:$Q$1000,$Q296,$T$5:$T$1000,"Macro"),IF(AND(ISNUMBER($G296),N($G296)&gt;0),$G296,SUMIFS($G$5:$G$1000,$Q$5:$Q$1000,$Q296,$T$5:$T$1000,"Macro")/COUNTIFS($Q$5:$Q$1000,$Q296,$T$5:$T$1000,"Macro",$G$5:$G$1000,"&gt;0"))/(COUNTIFS($Q$5:$Q$1000,$Q296,$T$5:$T$1000,"Macro")*SUMIFS($G$5:$G$1000,$Q$5:$Q$1000,$Q296,$T$5:$T$1000,"Macro")/COUNTIFS($Q$5:$Q$1000,$Q296,$T$5:$T$1000,"Macro",$G$5:$G$1000,"&gt;0"))))</f>
        <v/>
      </c>
    </row>
    <row r="297">
      <c r="A297" s="55">
        <f>IF(NOT((COUNTA($B297:$K297)+COUNTA($O297))&gt;0),"",IF($T297="Macro",COUNTIFS($T$5:$T297,"Macro",$Q$5:$Q297,$Q297),IF(N($S297)=0,"?",COUNTIFS(INDEX($T$5:$T$1000,1):INDEX($T$5:$T$1000,$S297-4),"Macro",INDEX($Q$5:$Q$1000,1):INDEX($Q$5:$Q$1000,$S297-4),INDEX($Q$5:$Q$1000,$S297-4))&amp;"."&amp;COUNTIFS($S$5:$S297,$S297,$T$5:$T297,"Sub"))))</f>
        <v/>
      </c>
      <c r="B297" s="56" t="n"/>
      <c r="C297" s="57" t="n"/>
      <c r="D297" s="58" t="n"/>
      <c r="E297" s="58" t="n"/>
      <c r="F297" s="58" t="n"/>
      <c r="G297" s="59" t="n"/>
      <c r="H297" s="59" t="n"/>
      <c r="I297" s="59" t="n"/>
      <c r="J297" s="59" t="n"/>
      <c r="K297" s="59" t="n"/>
      <c r="L297" s="60">
        <f>IF(NOT((COUNTA($B297:$K297)+COUNTA($O297))&gt;0),"",IF(ISNUMBER($F297),1,IF(N($U297)&gt;0,AVERAGEIFS($V$5:$V$1000,$S$5:$S$1000,ROW(),$T$5:$T$1000,"Sub"),$V297)))</f>
        <v/>
      </c>
      <c r="M297" s="55">
        <f>IF($L297="","",IF($L297&gt;=1,"Completado",IF($L297&gt;0,"En curso","Pendiente")))</f>
        <v/>
      </c>
      <c r="N297" s="55">
        <f>IF(NOT((COUNTA($B297:$K297)+COUNTA($O297))&gt;0),"",IF(ISNUMBER($F297),IF(AND(ISNUMBER($E297),$F297&gt;$E297),"Cumplida con "&amp;($F297-$E297)&amp;IF($F297-$E297=1," día"," días")&amp;" de retraso","Cumplida"),IF(N($L297)&gt;=1,"Cumplida",IF(NOT(ISNUMBER($E297)),"Sin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plazo")))))))</f>
        <v/>
      </c>
      <c r="O297" s="57" t="n"/>
      <c r="P297" s="61">
        <f>IF(NOT((COUNTA($B297:$K297)+COUNTA($O297))&gt;0),"",IF((IF($C297="","Falta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",""))="","✔ OK","⚠ "&amp;LEFT(IF($C297="","Falta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",""),LEN(IF($C297="","Falta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",""))-3)))</f>
        <v/>
      </c>
      <c r="Q297" s="62">
        <f>IF(NOT((COUNTA($B297:$K297)+COUNTA($O297))&gt;0),"",IF(AND($T297="Sub",N($S297)&gt;0),IF(ISNUMBER(INDEX($D$5:$D$1000,$S297-4)),DATE(YEAR(INDEX($D$5:$D$1000,$S297-4)),MONTH(INDEX($D$5:$D$1000,$S297-4)),1),IF(ISNUMBER(INDEX($E$5:$E$1000,$S297-4)),DATE(YEAR(INDEX($E$5:$E$1000,$S297-4)),MONTH(INDEX($E$5:$E$1000,$S297-4)),1),MesCiclo)),IF(ISNUMBER($D297),DATE(YEAR($D297),MONTH($D297),1),IF(ISNUMBER($E297),DATE(YEAR($E297),MONTH($E297),1),MesCiclo))))</f>
        <v/>
      </c>
      <c r="R297" s="63">
        <f>IF(OR($Q297="",$Q297&lt;&gt;MesCiclo),"",COUNTIF($Q$5:$Q297,MesCiclo))</f>
        <v/>
      </c>
      <c r="S297" s="63">
        <f>IF($T297="","",IF($T297="Macro",ROW(),IFERROR(LOOKUP(2,1/($T$5:$T297="Macro"),ROW($T$5:$T297)),0)))</f>
        <v/>
      </c>
      <c r="T297" s="63">
        <f>IF(NOT((COUNTA($B297:$K297)+COUNTA($O297))&gt;0),"",IF($B297="Subactividad","Sub","Macro"))</f>
        <v/>
      </c>
      <c r="U297" s="63">
        <f>IF($T297="Macro",COUNTIFS($S$5:$S$1000,ROW(),$T$5:$T$1000,"Sub"),"")</f>
        <v/>
      </c>
      <c r="V297" s="63">
        <f>IF($T297="","",IF(ISNUMBER($F297),1,IFERROR(LOOKUP(2,1/($H297:$K297&lt;&gt;""),$H297:$K297),0)))</f>
        <v/>
      </c>
      <c r="W297" s="63">
        <f>IF($T297="","",IF(AND(ISNUMBER($F297),$F297&lt;=IF($Q297=MesCiclo,InicioCiclo,$Q297+MOD(2-WEEKDAY($Q297),7))+6),1,IF(ISNUMBER($H297),$H297,0)))</f>
        <v/>
      </c>
      <c r="X297" s="63">
        <f>IF($T297="","",IF(AND(ISNUMBER($F297),$F297&lt;=IF($Q297=MesCiclo,InicioCiclo,$Q297+MOD(2-WEEKDAY($Q297),7))+13),1,IF(ISNUMBER($I297),$I297,$W297)))</f>
        <v/>
      </c>
      <c r="Y297" s="63">
        <f>IF($T297="","",IF(AND(ISNUMBER($F297),$F297&lt;=IF($Q297=MesCiclo,InicioCiclo,$Q297+MOD(2-WEEKDAY($Q297),7))+20),1,IF(ISNUMBER($J297),$J297,$X297)))</f>
        <v/>
      </c>
      <c r="Z297" s="63">
        <f>IF($T297="","",IF(AND(ISNUMBER($F297),$F297&lt;=IF($Q297=MesCiclo,InicioCiclo,$Q297+MOD(2-WEEKDAY($Q297),7))+27),1,IF(ISNUMBER($K297),$K297,$Y297)))</f>
        <v/>
      </c>
      <c r="AA297" s="63">
        <f>IF($T297="","",IF(AND(ISNUMBER($F297),$F297&lt;=IF($Q297=MesCiclo,InicioCiclo,$Q297+MOD(2-WEEKDAY($Q297),7))+6),1,IF(N($U297)&gt;0,AVERAGEIFS($W$5:$W$1000,$S$5:$S$1000,ROW(),$T$5:$T$1000,"Sub"),$W297)))</f>
        <v/>
      </c>
      <c r="AB297" s="63">
        <f>IF($T297="","",IF(AND(ISNUMBER($F297),$F297&lt;=IF($Q297=MesCiclo,InicioCiclo,$Q297+MOD(2-WEEKDAY($Q297),7))+13),1,IF(N($U297)&gt;0,AVERAGEIFS($X$5:$X$1000,$S$5:$S$1000,ROW(),$T$5:$T$1000,"Sub"),$X297)))</f>
        <v/>
      </c>
      <c r="AC297" s="63">
        <f>IF($T297="","",IF(AND(ISNUMBER($F297),$F297&lt;=IF($Q297=MesCiclo,InicioCiclo,$Q297+MOD(2-WEEKDAY($Q297),7))+20),1,IF(N($U297)&gt;0,AVERAGEIFS($Y$5:$Y$1000,$S$5:$S$1000,ROW(),$T$5:$T$1000,"Sub"),$Y297)))</f>
        <v/>
      </c>
      <c r="AD297" s="63">
        <f>IF($T297="","",IF(AND(ISNUMBER($F297),$F297&lt;=IF($Q297=MesCiclo,InicioCiclo,$Q297+MOD(2-WEEKDAY($Q297),7))+27),1,IF(N($U297)&gt;0,AVERAGEIFS($Z$5:$Z$1000,$S$5:$S$1000,ROW(),$T$5:$T$1000,"Sub"),$Z297)))</f>
        <v/>
      </c>
      <c r="AE297" s="63">
        <f>IF($T297&lt;&gt;"Macro","",IF(COUNTIFS($Q$5:$Q$1000,$Q297,$T$5:$T$1000,"Macro",$G$5:$G$1000,"&gt;0")=0,1/COUNTIFS($Q$5:$Q$1000,$Q297,$T$5:$T$1000,"Macro"),IF(AND(ISNUMBER($G297),N($G297)&gt;0),$G297,SUMIFS($G$5:$G$1000,$Q$5:$Q$1000,$Q297,$T$5:$T$1000,"Macro")/COUNTIFS($Q$5:$Q$1000,$Q297,$T$5:$T$1000,"Macro",$G$5:$G$1000,"&gt;0"))/(COUNTIFS($Q$5:$Q$1000,$Q297,$T$5:$T$1000,"Macro")*SUMIFS($G$5:$G$1000,$Q$5:$Q$1000,$Q297,$T$5:$T$1000,"Macro")/COUNTIFS($Q$5:$Q$1000,$Q297,$T$5:$T$1000,"Macro",$G$5:$G$1000,"&gt;0"))))</f>
        <v/>
      </c>
    </row>
    <row r="298">
      <c r="A298" s="55">
        <f>IF(NOT((COUNTA($B298:$K298)+COUNTA($O298))&gt;0),"",IF($T298="Macro",COUNTIFS($T$5:$T298,"Macro",$Q$5:$Q298,$Q298),IF(N($S298)=0,"?",COUNTIFS(INDEX($T$5:$T$1000,1):INDEX($T$5:$T$1000,$S298-4),"Macro",INDEX($Q$5:$Q$1000,1):INDEX($Q$5:$Q$1000,$S298-4),INDEX($Q$5:$Q$1000,$S298-4))&amp;"."&amp;COUNTIFS($S$5:$S298,$S298,$T$5:$T298,"Sub"))))</f>
        <v/>
      </c>
      <c r="B298" s="56" t="n"/>
      <c r="C298" s="57" t="n"/>
      <c r="D298" s="58" t="n"/>
      <c r="E298" s="58" t="n"/>
      <c r="F298" s="58" t="n"/>
      <c r="G298" s="59" t="n"/>
      <c r="H298" s="59" t="n"/>
      <c r="I298" s="59" t="n"/>
      <c r="J298" s="59" t="n"/>
      <c r="K298" s="59" t="n"/>
      <c r="L298" s="60">
        <f>IF(NOT((COUNTA($B298:$K298)+COUNTA($O298))&gt;0),"",IF(ISNUMBER($F298),1,IF(N($U298)&gt;0,AVERAGEIFS($V$5:$V$1000,$S$5:$S$1000,ROW(),$T$5:$T$1000,"Sub"),$V298)))</f>
        <v/>
      </c>
      <c r="M298" s="55">
        <f>IF($L298="","",IF($L298&gt;=1,"Completado",IF($L298&gt;0,"En curso","Pendiente")))</f>
        <v/>
      </c>
      <c r="N298" s="55">
        <f>IF(NOT((COUNTA($B298:$K298)+COUNTA($O298))&gt;0),"",IF(ISNUMBER($F298),IF(AND(ISNUMBER($E298),$F298&gt;$E298),"Cumplida con "&amp;($F298-$E298)&amp;IF($F298-$E298=1," día"," días")&amp;" de retraso","Cumplida"),IF(N($L298)&gt;=1,"Cumplida",IF(NOT(ISNUMBER($E298)),"Sin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plazo")))))))</f>
        <v/>
      </c>
      <c r="O298" s="57" t="n"/>
      <c r="P298" s="61">
        <f>IF(NOT((COUNTA($B298:$K298)+COUNTA($O298))&gt;0),"",IF((IF($C298="","Falta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",""))="","✔ OK","⚠ "&amp;LEFT(IF($C298="","Falta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",""),LEN(IF($C298="","Falta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",""))-3)))</f>
        <v/>
      </c>
      <c r="Q298" s="62">
        <f>IF(NOT((COUNTA($B298:$K298)+COUNTA($O298))&gt;0),"",IF(AND($T298="Sub",N($S298)&gt;0),IF(ISNUMBER(INDEX($D$5:$D$1000,$S298-4)),DATE(YEAR(INDEX($D$5:$D$1000,$S298-4)),MONTH(INDEX($D$5:$D$1000,$S298-4)),1),IF(ISNUMBER(INDEX($E$5:$E$1000,$S298-4)),DATE(YEAR(INDEX($E$5:$E$1000,$S298-4)),MONTH(INDEX($E$5:$E$1000,$S298-4)),1),MesCiclo)),IF(ISNUMBER($D298),DATE(YEAR($D298),MONTH($D298),1),IF(ISNUMBER($E298),DATE(YEAR($E298),MONTH($E298),1),MesCiclo))))</f>
        <v/>
      </c>
      <c r="R298" s="63">
        <f>IF(OR($Q298="",$Q298&lt;&gt;MesCiclo),"",COUNTIF($Q$5:$Q298,MesCiclo))</f>
        <v/>
      </c>
      <c r="S298" s="63">
        <f>IF($T298="","",IF($T298="Macro",ROW(),IFERROR(LOOKUP(2,1/($T$5:$T298="Macro"),ROW($T$5:$T298)),0)))</f>
        <v/>
      </c>
      <c r="T298" s="63">
        <f>IF(NOT((COUNTA($B298:$K298)+COUNTA($O298))&gt;0),"",IF($B298="Subactividad","Sub","Macro"))</f>
        <v/>
      </c>
      <c r="U298" s="63">
        <f>IF($T298="Macro",COUNTIFS($S$5:$S$1000,ROW(),$T$5:$T$1000,"Sub"),"")</f>
        <v/>
      </c>
      <c r="V298" s="63">
        <f>IF($T298="","",IF(ISNUMBER($F298),1,IFERROR(LOOKUP(2,1/($H298:$K298&lt;&gt;""),$H298:$K298),0)))</f>
        <v/>
      </c>
      <c r="W298" s="63">
        <f>IF($T298="","",IF(AND(ISNUMBER($F298),$F298&lt;=IF($Q298=MesCiclo,InicioCiclo,$Q298+MOD(2-WEEKDAY($Q298),7))+6),1,IF(ISNUMBER($H298),$H298,0)))</f>
        <v/>
      </c>
      <c r="X298" s="63">
        <f>IF($T298="","",IF(AND(ISNUMBER($F298),$F298&lt;=IF($Q298=MesCiclo,InicioCiclo,$Q298+MOD(2-WEEKDAY($Q298),7))+13),1,IF(ISNUMBER($I298),$I298,$W298)))</f>
        <v/>
      </c>
      <c r="Y298" s="63">
        <f>IF($T298="","",IF(AND(ISNUMBER($F298),$F298&lt;=IF($Q298=MesCiclo,InicioCiclo,$Q298+MOD(2-WEEKDAY($Q298),7))+20),1,IF(ISNUMBER($J298),$J298,$X298)))</f>
        <v/>
      </c>
      <c r="Z298" s="63">
        <f>IF($T298="","",IF(AND(ISNUMBER($F298),$F298&lt;=IF($Q298=MesCiclo,InicioCiclo,$Q298+MOD(2-WEEKDAY($Q298),7))+27),1,IF(ISNUMBER($K298),$K298,$Y298)))</f>
        <v/>
      </c>
      <c r="AA298" s="63">
        <f>IF($T298="","",IF(AND(ISNUMBER($F298),$F298&lt;=IF($Q298=MesCiclo,InicioCiclo,$Q298+MOD(2-WEEKDAY($Q298),7))+6),1,IF(N($U298)&gt;0,AVERAGEIFS($W$5:$W$1000,$S$5:$S$1000,ROW(),$T$5:$T$1000,"Sub"),$W298)))</f>
        <v/>
      </c>
      <c r="AB298" s="63">
        <f>IF($T298="","",IF(AND(ISNUMBER($F298),$F298&lt;=IF($Q298=MesCiclo,InicioCiclo,$Q298+MOD(2-WEEKDAY($Q298),7))+13),1,IF(N($U298)&gt;0,AVERAGEIFS($X$5:$X$1000,$S$5:$S$1000,ROW(),$T$5:$T$1000,"Sub"),$X298)))</f>
        <v/>
      </c>
      <c r="AC298" s="63">
        <f>IF($T298="","",IF(AND(ISNUMBER($F298),$F298&lt;=IF($Q298=MesCiclo,InicioCiclo,$Q298+MOD(2-WEEKDAY($Q298),7))+20),1,IF(N($U298)&gt;0,AVERAGEIFS($Y$5:$Y$1000,$S$5:$S$1000,ROW(),$T$5:$T$1000,"Sub"),$Y298)))</f>
        <v/>
      </c>
      <c r="AD298" s="63">
        <f>IF($T298="","",IF(AND(ISNUMBER($F298),$F298&lt;=IF($Q298=MesCiclo,InicioCiclo,$Q298+MOD(2-WEEKDAY($Q298),7))+27),1,IF(N($U298)&gt;0,AVERAGEIFS($Z$5:$Z$1000,$S$5:$S$1000,ROW(),$T$5:$T$1000,"Sub"),$Z298)))</f>
        <v/>
      </c>
      <c r="AE298" s="63">
        <f>IF($T298&lt;&gt;"Macro","",IF(COUNTIFS($Q$5:$Q$1000,$Q298,$T$5:$T$1000,"Macro",$G$5:$G$1000,"&gt;0")=0,1/COUNTIFS($Q$5:$Q$1000,$Q298,$T$5:$T$1000,"Macro"),IF(AND(ISNUMBER($G298),N($G298)&gt;0),$G298,SUMIFS($G$5:$G$1000,$Q$5:$Q$1000,$Q298,$T$5:$T$1000,"Macro")/COUNTIFS($Q$5:$Q$1000,$Q298,$T$5:$T$1000,"Macro",$G$5:$G$1000,"&gt;0"))/(COUNTIFS($Q$5:$Q$1000,$Q298,$T$5:$T$1000,"Macro")*SUMIFS($G$5:$G$1000,$Q$5:$Q$1000,$Q298,$T$5:$T$1000,"Macro")/COUNTIFS($Q$5:$Q$1000,$Q298,$T$5:$T$1000,"Macro",$G$5:$G$1000,"&gt;0"))))</f>
        <v/>
      </c>
    </row>
    <row r="299">
      <c r="A299" s="55">
        <f>IF(NOT((COUNTA($B299:$K299)+COUNTA($O299))&gt;0),"",IF($T299="Macro",COUNTIFS($T$5:$T299,"Macro",$Q$5:$Q299,$Q299),IF(N($S299)=0,"?",COUNTIFS(INDEX($T$5:$T$1000,1):INDEX($T$5:$T$1000,$S299-4),"Macro",INDEX($Q$5:$Q$1000,1):INDEX($Q$5:$Q$1000,$S299-4),INDEX($Q$5:$Q$1000,$S299-4))&amp;"."&amp;COUNTIFS($S$5:$S299,$S299,$T$5:$T299,"Sub"))))</f>
        <v/>
      </c>
      <c r="B299" s="56" t="n"/>
      <c r="C299" s="57" t="n"/>
      <c r="D299" s="58" t="n"/>
      <c r="E299" s="58" t="n"/>
      <c r="F299" s="58" t="n"/>
      <c r="G299" s="59" t="n"/>
      <c r="H299" s="59" t="n"/>
      <c r="I299" s="59" t="n"/>
      <c r="J299" s="59" t="n"/>
      <c r="K299" s="59" t="n"/>
      <c r="L299" s="60">
        <f>IF(NOT((COUNTA($B299:$K299)+COUNTA($O299))&gt;0),"",IF(ISNUMBER($F299),1,IF(N($U299)&gt;0,AVERAGEIFS($V$5:$V$1000,$S$5:$S$1000,ROW(),$T$5:$T$1000,"Sub"),$V299)))</f>
        <v/>
      </c>
      <c r="M299" s="55">
        <f>IF($L299="","",IF($L299&gt;=1,"Completado",IF($L299&gt;0,"En curso","Pendiente")))</f>
        <v/>
      </c>
      <c r="N299" s="55">
        <f>IF(NOT((COUNTA($B299:$K299)+COUNTA($O299))&gt;0),"",IF(ISNUMBER($F299),IF(AND(ISNUMBER($E299),$F299&gt;$E299),"Cumplida con "&amp;($F299-$E299)&amp;IF($F299-$E299=1," día"," días")&amp;" de retraso","Cumplida"),IF(N($L299)&gt;=1,"Cumplida",IF(NOT(ISNUMBER($E299)),"Sin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plazo")))))))</f>
        <v/>
      </c>
      <c r="O299" s="57" t="n"/>
      <c r="P299" s="61">
        <f>IF(NOT((COUNTA($B299:$K299)+COUNTA($O299))&gt;0),"",IF((IF($C299="","Falta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",""))="","✔ OK","⚠ "&amp;LEFT(IF($C299="","Falta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",""),LEN(IF($C299="","Falta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",""))-3)))</f>
        <v/>
      </c>
      <c r="Q299" s="62">
        <f>IF(NOT((COUNTA($B299:$K299)+COUNTA($O299))&gt;0),"",IF(AND($T299="Sub",N($S299)&gt;0),IF(ISNUMBER(INDEX($D$5:$D$1000,$S299-4)),DATE(YEAR(INDEX($D$5:$D$1000,$S299-4)),MONTH(INDEX($D$5:$D$1000,$S299-4)),1),IF(ISNUMBER(INDEX($E$5:$E$1000,$S299-4)),DATE(YEAR(INDEX($E$5:$E$1000,$S299-4)),MONTH(INDEX($E$5:$E$1000,$S299-4)),1),MesCiclo)),IF(ISNUMBER($D299),DATE(YEAR($D299),MONTH($D299),1),IF(ISNUMBER($E299),DATE(YEAR($E299),MONTH($E299),1),MesCiclo))))</f>
        <v/>
      </c>
      <c r="R299" s="63">
        <f>IF(OR($Q299="",$Q299&lt;&gt;MesCiclo),"",COUNTIF($Q$5:$Q299,MesCiclo))</f>
        <v/>
      </c>
      <c r="S299" s="63">
        <f>IF($T299="","",IF($T299="Macro",ROW(),IFERROR(LOOKUP(2,1/($T$5:$T299="Macro"),ROW($T$5:$T299)),0)))</f>
        <v/>
      </c>
      <c r="T299" s="63">
        <f>IF(NOT((COUNTA($B299:$K299)+COUNTA($O299))&gt;0),"",IF($B299="Subactividad","Sub","Macro"))</f>
        <v/>
      </c>
      <c r="U299" s="63">
        <f>IF($T299="Macro",COUNTIFS($S$5:$S$1000,ROW(),$T$5:$T$1000,"Sub"),"")</f>
        <v/>
      </c>
      <c r="V299" s="63">
        <f>IF($T299="","",IF(ISNUMBER($F299),1,IFERROR(LOOKUP(2,1/($H299:$K299&lt;&gt;""),$H299:$K299),0)))</f>
        <v/>
      </c>
      <c r="W299" s="63">
        <f>IF($T299="","",IF(AND(ISNUMBER($F299),$F299&lt;=IF($Q299=MesCiclo,InicioCiclo,$Q299+MOD(2-WEEKDAY($Q299),7))+6),1,IF(ISNUMBER($H299),$H299,0)))</f>
        <v/>
      </c>
      <c r="X299" s="63">
        <f>IF($T299="","",IF(AND(ISNUMBER($F299),$F299&lt;=IF($Q299=MesCiclo,InicioCiclo,$Q299+MOD(2-WEEKDAY($Q299),7))+13),1,IF(ISNUMBER($I299),$I299,$W299)))</f>
        <v/>
      </c>
      <c r="Y299" s="63">
        <f>IF($T299="","",IF(AND(ISNUMBER($F299),$F299&lt;=IF($Q299=MesCiclo,InicioCiclo,$Q299+MOD(2-WEEKDAY($Q299),7))+20),1,IF(ISNUMBER($J299),$J299,$X299)))</f>
        <v/>
      </c>
      <c r="Z299" s="63">
        <f>IF($T299="","",IF(AND(ISNUMBER($F299),$F299&lt;=IF($Q299=MesCiclo,InicioCiclo,$Q299+MOD(2-WEEKDAY($Q299),7))+27),1,IF(ISNUMBER($K299),$K299,$Y299)))</f>
        <v/>
      </c>
      <c r="AA299" s="63">
        <f>IF($T299="","",IF(AND(ISNUMBER($F299),$F299&lt;=IF($Q299=MesCiclo,InicioCiclo,$Q299+MOD(2-WEEKDAY($Q299),7))+6),1,IF(N($U299)&gt;0,AVERAGEIFS($W$5:$W$1000,$S$5:$S$1000,ROW(),$T$5:$T$1000,"Sub"),$W299)))</f>
        <v/>
      </c>
      <c r="AB299" s="63">
        <f>IF($T299="","",IF(AND(ISNUMBER($F299),$F299&lt;=IF($Q299=MesCiclo,InicioCiclo,$Q299+MOD(2-WEEKDAY($Q299),7))+13),1,IF(N($U299)&gt;0,AVERAGEIFS($X$5:$X$1000,$S$5:$S$1000,ROW(),$T$5:$T$1000,"Sub"),$X299)))</f>
        <v/>
      </c>
      <c r="AC299" s="63">
        <f>IF($T299="","",IF(AND(ISNUMBER($F299),$F299&lt;=IF($Q299=MesCiclo,InicioCiclo,$Q299+MOD(2-WEEKDAY($Q299),7))+20),1,IF(N($U299)&gt;0,AVERAGEIFS($Y$5:$Y$1000,$S$5:$S$1000,ROW(),$T$5:$T$1000,"Sub"),$Y299)))</f>
        <v/>
      </c>
      <c r="AD299" s="63">
        <f>IF($T299="","",IF(AND(ISNUMBER($F299),$F299&lt;=IF($Q299=MesCiclo,InicioCiclo,$Q299+MOD(2-WEEKDAY($Q299),7))+27),1,IF(N($U299)&gt;0,AVERAGEIFS($Z$5:$Z$1000,$S$5:$S$1000,ROW(),$T$5:$T$1000,"Sub"),$Z299)))</f>
        <v/>
      </c>
      <c r="AE299" s="63">
        <f>IF($T299&lt;&gt;"Macro","",IF(COUNTIFS($Q$5:$Q$1000,$Q299,$T$5:$T$1000,"Macro",$G$5:$G$1000,"&gt;0")=0,1/COUNTIFS($Q$5:$Q$1000,$Q299,$T$5:$T$1000,"Macro"),IF(AND(ISNUMBER($G299),N($G299)&gt;0),$G299,SUMIFS($G$5:$G$1000,$Q$5:$Q$1000,$Q299,$T$5:$T$1000,"Macro")/COUNTIFS($Q$5:$Q$1000,$Q299,$T$5:$T$1000,"Macro",$G$5:$G$1000,"&gt;0"))/(COUNTIFS($Q$5:$Q$1000,$Q299,$T$5:$T$1000,"Macro")*SUMIFS($G$5:$G$1000,$Q$5:$Q$1000,$Q299,$T$5:$T$1000,"Macro")/COUNTIFS($Q$5:$Q$1000,$Q299,$T$5:$T$1000,"Macro",$G$5:$G$1000,"&gt;0"))))</f>
        <v/>
      </c>
    </row>
    <row r="300">
      <c r="A300" s="55">
        <f>IF(NOT((COUNTA($B300:$K300)+COUNTA($O300))&gt;0),"",IF($T300="Macro",COUNTIFS($T$5:$T300,"Macro",$Q$5:$Q300,$Q300),IF(N($S300)=0,"?",COUNTIFS(INDEX($T$5:$T$1000,1):INDEX($T$5:$T$1000,$S300-4),"Macro",INDEX($Q$5:$Q$1000,1):INDEX($Q$5:$Q$1000,$S300-4),INDEX($Q$5:$Q$1000,$S300-4))&amp;"."&amp;COUNTIFS($S$5:$S300,$S300,$T$5:$T300,"Sub"))))</f>
        <v/>
      </c>
      <c r="B300" s="56" t="n"/>
      <c r="C300" s="57" t="n"/>
      <c r="D300" s="58" t="n"/>
      <c r="E300" s="58" t="n"/>
      <c r="F300" s="58" t="n"/>
      <c r="G300" s="59" t="n"/>
      <c r="H300" s="59" t="n"/>
      <c r="I300" s="59" t="n"/>
      <c r="J300" s="59" t="n"/>
      <c r="K300" s="59" t="n"/>
      <c r="L300" s="60">
        <f>IF(NOT((COUNTA($B300:$K300)+COUNTA($O300))&gt;0),"",IF(ISNUMBER($F300),1,IF(N($U300)&gt;0,AVERAGEIFS($V$5:$V$1000,$S$5:$S$1000,ROW(),$T$5:$T$1000,"Sub"),$V300)))</f>
        <v/>
      </c>
      <c r="M300" s="55">
        <f>IF($L300="","",IF($L300&gt;=1,"Completado",IF($L300&gt;0,"En curso","Pendiente")))</f>
        <v/>
      </c>
      <c r="N300" s="55">
        <f>IF(NOT((COUNTA($B300:$K300)+COUNTA($O300))&gt;0),"",IF(ISNUMBER($F300),IF(AND(ISNUMBER($E300),$F300&gt;$E300),"Cumplida con "&amp;($F300-$E300)&amp;IF($F300-$E300=1," día"," días")&amp;" de retraso","Cumplida"),IF(N($L300)&gt;=1,"Cumplida",IF(NOT(ISNUMBER($E300)),"Sin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plazo")))))))</f>
        <v/>
      </c>
      <c r="O300" s="57" t="n"/>
      <c r="P300" s="61">
        <f>IF(NOT((COUNTA($B300:$K300)+COUNTA($O300))&gt;0),"",IF((IF($C300="","Falta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",""))="","✔ OK","⚠ "&amp;LEFT(IF($C300="","Falta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",""),LEN(IF($C300="","Falta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",""))-3)))</f>
        <v/>
      </c>
      <c r="Q300" s="62">
        <f>IF(NOT((COUNTA($B300:$K300)+COUNTA($O300))&gt;0),"",IF(AND($T300="Sub",N($S300)&gt;0),IF(ISNUMBER(INDEX($D$5:$D$1000,$S300-4)),DATE(YEAR(INDEX($D$5:$D$1000,$S300-4)),MONTH(INDEX($D$5:$D$1000,$S300-4)),1),IF(ISNUMBER(INDEX($E$5:$E$1000,$S300-4)),DATE(YEAR(INDEX($E$5:$E$1000,$S300-4)),MONTH(INDEX($E$5:$E$1000,$S300-4)),1),MesCiclo)),IF(ISNUMBER($D300),DATE(YEAR($D300),MONTH($D300),1),IF(ISNUMBER($E300),DATE(YEAR($E300),MONTH($E300),1),MesCiclo))))</f>
        <v/>
      </c>
      <c r="R300" s="63">
        <f>IF(OR($Q300="",$Q300&lt;&gt;MesCiclo),"",COUNTIF($Q$5:$Q300,MesCiclo))</f>
        <v/>
      </c>
      <c r="S300" s="63">
        <f>IF($T300="","",IF($T300="Macro",ROW(),IFERROR(LOOKUP(2,1/($T$5:$T300="Macro"),ROW($T$5:$T300)),0)))</f>
        <v/>
      </c>
      <c r="T300" s="63">
        <f>IF(NOT((COUNTA($B300:$K300)+COUNTA($O300))&gt;0),"",IF($B300="Subactividad","Sub","Macro"))</f>
        <v/>
      </c>
      <c r="U300" s="63">
        <f>IF($T300="Macro",COUNTIFS($S$5:$S$1000,ROW(),$T$5:$T$1000,"Sub"),"")</f>
        <v/>
      </c>
      <c r="V300" s="63">
        <f>IF($T300="","",IF(ISNUMBER($F300),1,IFERROR(LOOKUP(2,1/($H300:$K300&lt;&gt;""),$H300:$K300),0)))</f>
        <v/>
      </c>
      <c r="W300" s="63">
        <f>IF($T300="","",IF(AND(ISNUMBER($F300),$F300&lt;=IF($Q300=MesCiclo,InicioCiclo,$Q300+MOD(2-WEEKDAY($Q300),7))+6),1,IF(ISNUMBER($H300),$H300,0)))</f>
        <v/>
      </c>
      <c r="X300" s="63">
        <f>IF($T300="","",IF(AND(ISNUMBER($F300),$F300&lt;=IF($Q300=MesCiclo,InicioCiclo,$Q300+MOD(2-WEEKDAY($Q300),7))+13),1,IF(ISNUMBER($I300),$I300,$W300)))</f>
        <v/>
      </c>
      <c r="Y300" s="63">
        <f>IF($T300="","",IF(AND(ISNUMBER($F300),$F300&lt;=IF($Q300=MesCiclo,InicioCiclo,$Q300+MOD(2-WEEKDAY($Q300),7))+20),1,IF(ISNUMBER($J300),$J300,$X300)))</f>
        <v/>
      </c>
      <c r="Z300" s="63">
        <f>IF($T300="","",IF(AND(ISNUMBER($F300),$F300&lt;=IF($Q300=MesCiclo,InicioCiclo,$Q300+MOD(2-WEEKDAY($Q300),7))+27),1,IF(ISNUMBER($K300),$K300,$Y300)))</f>
        <v/>
      </c>
      <c r="AA300" s="63">
        <f>IF($T300="","",IF(AND(ISNUMBER($F300),$F300&lt;=IF($Q300=MesCiclo,InicioCiclo,$Q300+MOD(2-WEEKDAY($Q300),7))+6),1,IF(N($U300)&gt;0,AVERAGEIFS($W$5:$W$1000,$S$5:$S$1000,ROW(),$T$5:$T$1000,"Sub"),$W300)))</f>
        <v/>
      </c>
      <c r="AB300" s="63">
        <f>IF($T300="","",IF(AND(ISNUMBER($F300),$F300&lt;=IF($Q300=MesCiclo,InicioCiclo,$Q300+MOD(2-WEEKDAY($Q300),7))+13),1,IF(N($U300)&gt;0,AVERAGEIFS($X$5:$X$1000,$S$5:$S$1000,ROW(),$T$5:$T$1000,"Sub"),$X300)))</f>
        <v/>
      </c>
      <c r="AC300" s="63">
        <f>IF($T300="","",IF(AND(ISNUMBER($F300),$F300&lt;=IF($Q300=MesCiclo,InicioCiclo,$Q300+MOD(2-WEEKDAY($Q300),7))+20),1,IF(N($U300)&gt;0,AVERAGEIFS($Y$5:$Y$1000,$S$5:$S$1000,ROW(),$T$5:$T$1000,"Sub"),$Y300)))</f>
        <v/>
      </c>
      <c r="AD300" s="63">
        <f>IF($T300="","",IF(AND(ISNUMBER($F300),$F300&lt;=IF($Q300=MesCiclo,InicioCiclo,$Q300+MOD(2-WEEKDAY($Q300),7))+27),1,IF(N($U300)&gt;0,AVERAGEIFS($Z$5:$Z$1000,$S$5:$S$1000,ROW(),$T$5:$T$1000,"Sub"),$Z300)))</f>
        <v/>
      </c>
      <c r="AE300" s="63">
        <f>IF($T300&lt;&gt;"Macro","",IF(COUNTIFS($Q$5:$Q$1000,$Q300,$T$5:$T$1000,"Macro",$G$5:$G$1000,"&gt;0")=0,1/COUNTIFS($Q$5:$Q$1000,$Q300,$T$5:$T$1000,"Macro"),IF(AND(ISNUMBER($G300),N($G300)&gt;0),$G300,SUMIFS($G$5:$G$1000,$Q$5:$Q$1000,$Q300,$T$5:$T$1000,"Macro")/COUNTIFS($Q$5:$Q$1000,$Q300,$T$5:$T$1000,"Macro",$G$5:$G$1000,"&gt;0"))/(COUNTIFS($Q$5:$Q$1000,$Q300,$T$5:$T$1000,"Macro")*SUMIFS($G$5:$G$1000,$Q$5:$Q$1000,$Q300,$T$5:$T$1000,"Macro")/COUNTIFS($Q$5:$Q$1000,$Q300,$T$5:$T$1000,"Macro",$G$5:$G$1000,"&gt;0"))))</f>
        <v/>
      </c>
    </row>
    <row r="301">
      <c r="A301" s="55">
        <f>IF(NOT((COUNTA($B301:$K301)+COUNTA($O301))&gt;0),"",IF($T301="Macro",COUNTIFS($T$5:$T301,"Macro",$Q$5:$Q301,$Q301),IF(N($S301)=0,"?",COUNTIFS(INDEX($T$5:$T$1000,1):INDEX($T$5:$T$1000,$S301-4),"Macro",INDEX($Q$5:$Q$1000,1):INDEX($Q$5:$Q$1000,$S301-4),INDEX($Q$5:$Q$1000,$S301-4))&amp;"."&amp;COUNTIFS($S$5:$S301,$S301,$T$5:$T301,"Sub"))))</f>
        <v/>
      </c>
      <c r="B301" s="56" t="n"/>
      <c r="C301" s="57" t="n"/>
      <c r="D301" s="58" t="n"/>
      <c r="E301" s="58" t="n"/>
      <c r="F301" s="58" t="n"/>
      <c r="G301" s="59" t="n"/>
      <c r="H301" s="59" t="n"/>
      <c r="I301" s="59" t="n"/>
      <c r="J301" s="59" t="n"/>
      <c r="K301" s="59" t="n"/>
      <c r="L301" s="60">
        <f>IF(NOT((COUNTA($B301:$K301)+COUNTA($O301))&gt;0),"",IF(ISNUMBER($F301),1,IF(N($U301)&gt;0,AVERAGEIFS($V$5:$V$1000,$S$5:$S$1000,ROW(),$T$5:$T$1000,"Sub"),$V301)))</f>
        <v/>
      </c>
      <c r="M301" s="55">
        <f>IF($L301="","",IF($L301&gt;=1,"Completado",IF($L301&gt;0,"En curso","Pendiente")))</f>
        <v/>
      </c>
      <c r="N301" s="55">
        <f>IF(NOT((COUNTA($B301:$K301)+COUNTA($O301))&gt;0),"",IF(ISNUMBER($F301),IF(AND(ISNUMBER($E301),$F301&gt;$E301),"Cumplida con "&amp;($F301-$E301)&amp;IF($F301-$E301=1," día"," días")&amp;" de retraso","Cumplida"),IF(N($L301)&gt;=1,"Cumplida",IF(NOT(ISNUMBER($E301)),"Sin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plazo")))))))</f>
        <v/>
      </c>
      <c r="O301" s="57" t="n"/>
      <c r="P301" s="61">
        <f>IF(NOT((COUNTA($B301:$K301)+COUNTA($O301))&gt;0),"",IF((IF($C301="","Falta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",""))="","✔ OK","⚠ "&amp;LEFT(IF($C301="","Falta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",""),LEN(IF($C301="","Falta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",""))-3)))</f>
        <v/>
      </c>
      <c r="Q301" s="62">
        <f>IF(NOT((COUNTA($B301:$K301)+COUNTA($O301))&gt;0),"",IF(AND($T301="Sub",N($S301)&gt;0),IF(ISNUMBER(INDEX($D$5:$D$1000,$S301-4)),DATE(YEAR(INDEX($D$5:$D$1000,$S301-4)),MONTH(INDEX($D$5:$D$1000,$S301-4)),1),IF(ISNUMBER(INDEX($E$5:$E$1000,$S301-4)),DATE(YEAR(INDEX($E$5:$E$1000,$S301-4)),MONTH(INDEX($E$5:$E$1000,$S301-4)),1),MesCiclo)),IF(ISNUMBER($D301),DATE(YEAR($D301),MONTH($D301),1),IF(ISNUMBER($E301),DATE(YEAR($E301),MONTH($E301),1),MesCiclo))))</f>
        <v/>
      </c>
      <c r="R301" s="63">
        <f>IF(OR($Q301="",$Q301&lt;&gt;MesCiclo),"",COUNTIF($Q$5:$Q301,MesCiclo))</f>
        <v/>
      </c>
      <c r="S301" s="63">
        <f>IF($T301="","",IF($T301="Macro",ROW(),IFERROR(LOOKUP(2,1/($T$5:$T301="Macro"),ROW($T$5:$T301)),0)))</f>
        <v/>
      </c>
      <c r="T301" s="63">
        <f>IF(NOT((COUNTA($B301:$K301)+COUNTA($O301))&gt;0),"",IF($B301="Subactividad","Sub","Macro"))</f>
        <v/>
      </c>
      <c r="U301" s="63">
        <f>IF($T301="Macro",COUNTIFS($S$5:$S$1000,ROW(),$T$5:$T$1000,"Sub"),"")</f>
        <v/>
      </c>
      <c r="V301" s="63">
        <f>IF($T301="","",IF(ISNUMBER($F301),1,IFERROR(LOOKUP(2,1/($H301:$K301&lt;&gt;""),$H301:$K301),0)))</f>
        <v/>
      </c>
      <c r="W301" s="63">
        <f>IF($T301="","",IF(AND(ISNUMBER($F301),$F301&lt;=IF($Q301=MesCiclo,InicioCiclo,$Q301+MOD(2-WEEKDAY($Q301),7))+6),1,IF(ISNUMBER($H301),$H301,0)))</f>
        <v/>
      </c>
      <c r="X301" s="63">
        <f>IF($T301="","",IF(AND(ISNUMBER($F301),$F301&lt;=IF($Q301=MesCiclo,InicioCiclo,$Q301+MOD(2-WEEKDAY($Q301),7))+13),1,IF(ISNUMBER($I301),$I301,$W301)))</f>
        <v/>
      </c>
      <c r="Y301" s="63">
        <f>IF($T301="","",IF(AND(ISNUMBER($F301),$F301&lt;=IF($Q301=MesCiclo,InicioCiclo,$Q301+MOD(2-WEEKDAY($Q301),7))+20),1,IF(ISNUMBER($J301),$J301,$X301)))</f>
        <v/>
      </c>
      <c r="Z301" s="63">
        <f>IF($T301="","",IF(AND(ISNUMBER($F301),$F301&lt;=IF($Q301=MesCiclo,InicioCiclo,$Q301+MOD(2-WEEKDAY($Q301),7))+27),1,IF(ISNUMBER($K301),$K301,$Y301)))</f>
        <v/>
      </c>
      <c r="AA301" s="63">
        <f>IF($T301="","",IF(AND(ISNUMBER($F301),$F301&lt;=IF($Q301=MesCiclo,InicioCiclo,$Q301+MOD(2-WEEKDAY($Q301),7))+6),1,IF(N($U301)&gt;0,AVERAGEIFS($W$5:$W$1000,$S$5:$S$1000,ROW(),$T$5:$T$1000,"Sub"),$W301)))</f>
        <v/>
      </c>
      <c r="AB301" s="63">
        <f>IF($T301="","",IF(AND(ISNUMBER($F301),$F301&lt;=IF($Q301=MesCiclo,InicioCiclo,$Q301+MOD(2-WEEKDAY($Q301),7))+13),1,IF(N($U301)&gt;0,AVERAGEIFS($X$5:$X$1000,$S$5:$S$1000,ROW(),$T$5:$T$1000,"Sub"),$X301)))</f>
        <v/>
      </c>
      <c r="AC301" s="63">
        <f>IF($T301="","",IF(AND(ISNUMBER($F301),$F301&lt;=IF($Q301=MesCiclo,InicioCiclo,$Q301+MOD(2-WEEKDAY($Q301),7))+20),1,IF(N($U301)&gt;0,AVERAGEIFS($Y$5:$Y$1000,$S$5:$S$1000,ROW(),$T$5:$T$1000,"Sub"),$Y301)))</f>
        <v/>
      </c>
      <c r="AD301" s="63">
        <f>IF($T301="","",IF(AND(ISNUMBER($F301),$F301&lt;=IF($Q301=MesCiclo,InicioCiclo,$Q301+MOD(2-WEEKDAY($Q301),7))+27),1,IF(N($U301)&gt;0,AVERAGEIFS($Z$5:$Z$1000,$S$5:$S$1000,ROW(),$T$5:$T$1000,"Sub"),$Z301)))</f>
        <v/>
      </c>
      <c r="AE301" s="63">
        <f>IF($T301&lt;&gt;"Macro","",IF(COUNTIFS($Q$5:$Q$1000,$Q301,$T$5:$T$1000,"Macro",$G$5:$G$1000,"&gt;0")=0,1/COUNTIFS($Q$5:$Q$1000,$Q301,$T$5:$T$1000,"Macro"),IF(AND(ISNUMBER($G301),N($G301)&gt;0),$G301,SUMIFS($G$5:$G$1000,$Q$5:$Q$1000,$Q301,$T$5:$T$1000,"Macro")/COUNTIFS($Q$5:$Q$1000,$Q301,$T$5:$T$1000,"Macro",$G$5:$G$1000,"&gt;0"))/(COUNTIFS($Q$5:$Q$1000,$Q301,$T$5:$T$1000,"Macro")*SUMIFS($G$5:$G$1000,$Q$5:$Q$1000,$Q301,$T$5:$T$1000,"Macro")/COUNTIFS($Q$5:$Q$1000,$Q301,$T$5:$T$1000,"Macro",$G$5:$G$1000,"&gt;0"))))</f>
        <v/>
      </c>
    </row>
    <row r="302">
      <c r="A302" s="55">
        <f>IF(NOT((COUNTA($B302:$K302)+COUNTA($O302))&gt;0),"",IF($T302="Macro",COUNTIFS($T$5:$T302,"Macro",$Q$5:$Q302,$Q302),IF(N($S302)=0,"?",COUNTIFS(INDEX($T$5:$T$1000,1):INDEX($T$5:$T$1000,$S302-4),"Macro",INDEX($Q$5:$Q$1000,1):INDEX($Q$5:$Q$1000,$S302-4),INDEX($Q$5:$Q$1000,$S302-4))&amp;"."&amp;COUNTIFS($S$5:$S302,$S302,$T$5:$T302,"Sub"))))</f>
        <v/>
      </c>
      <c r="B302" s="56" t="n"/>
      <c r="C302" s="57" t="n"/>
      <c r="D302" s="58" t="n"/>
      <c r="E302" s="58" t="n"/>
      <c r="F302" s="58" t="n"/>
      <c r="G302" s="59" t="n"/>
      <c r="H302" s="59" t="n"/>
      <c r="I302" s="59" t="n"/>
      <c r="J302" s="59" t="n"/>
      <c r="K302" s="59" t="n"/>
      <c r="L302" s="60">
        <f>IF(NOT((COUNTA($B302:$K302)+COUNTA($O302))&gt;0),"",IF(ISNUMBER($F302),1,IF(N($U302)&gt;0,AVERAGEIFS($V$5:$V$1000,$S$5:$S$1000,ROW(),$T$5:$T$1000,"Sub"),$V302)))</f>
        <v/>
      </c>
      <c r="M302" s="55">
        <f>IF($L302="","",IF($L302&gt;=1,"Completado",IF($L302&gt;0,"En curso","Pendiente")))</f>
        <v/>
      </c>
      <c r="N302" s="55">
        <f>IF(NOT((COUNTA($B302:$K302)+COUNTA($O302))&gt;0),"",IF(ISNUMBER($F302),IF(AND(ISNUMBER($E302),$F302&gt;$E302),"Cumplida con "&amp;($F302-$E302)&amp;IF($F302-$E302=1," día"," días")&amp;" de retraso","Cumplida"),IF(N($L302)&gt;=1,"Cumplida",IF(NOT(ISNUMBER($E302)),"Sin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plazo")))))))</f>
        <v/>
      </c>
      <c r="O302" s="57" t="n"/>
      <c r="P302" s="61">
        <f>IF(NOT((COUNTA($B302:$K302)+COUNTA($O302))&gt;0),"",IF((IF($C302="","Falta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",""))="","✔ OK","⚠ "&amp;LEFT(IF($C302="","Falta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",""),LEN(IF($C302="","Falta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",""))-3)))</f>
        <v/>
      </c>
      <c r="Q302" s="62">
        <f>IF(NOT((COUNTA($B302:$K302)+COUNTA($O302))&gt;0),"",IF(AND($T302="Sub",N($S302)&gt;0),IF(ISNUMBER(INDEX($D$5:$D$1000,$S302-4)),DATE(YEAR(INDEX($D$5:$D$1000,$S302-4)),MONTH(INDEX($D$5:$D$1000,$S302-4)),1),IF(ISNUMBER(INDEX($E$5:$E$1000,$S302-4)),DATE(YEAR(INDEX($E$5:$E$1000,$S302-4)),MONTH(INDEX($E$5:$E$1000,$S302-4)),1),MesCiclo)),IF(ISNUMBER($D302),DATE(YEAR($D302),MONTH($D302),1),IF(ISNUMBER($E302),DATE(YEAR($E302),MONTH($E302),1),MesCiclo))))</f>
        <v/>
      </c>
      <c r="R302" s="63">
        <f>IF(OR($Q302="",$Q302&lt;&gt;MesCiclo),"",COUNTIF($Q$5:$Q302,MesCiclo))</f>
        <v/>
      </c>
      <c r="S302" s="63">
        <f>IF($T302="","",IF($T302="Macro",ROW(),IFERROR(LOOKUP(2,1/($T$5:$T302="Macro"),ROW($T$5:$T302)),0)))</f>
        <v/>
      </c>
      <c r="T302" s="63">
        <f>IF(NOT((COUNTA($B302:$K302)+COUNTA($O302))&gt;0),"",IF($B302="Subactividad","Sub","Macro"))</f>
        <v/>
      </c>
      <c r="U302" s="63">
        <f>IF($T302="Macro",COUNTIFS($S$5:$S$1000,ROW(),$T$5:$T$1000,"Sub"),"")</f>
        <v/>
      </c>
      <c r="V302" s="63">
        <f>IF($T302="","",IF(ISNUMBER($F302),1,IFERROR(LOOKUP(2,1/($H302:$K302&lt;&gt;""),$H302:$K302),0)))</f>
        <v/>
      </c>
      <c r="W302" s="63">
        <f>IF($T302="","",IF(AND(ISNUMBER($F302),$F302&lt;=IF($Q302=MesCiclo,InicioCiclo,$Q302+MOD(2-WEEKDAY($Q302),7))+6),1,IF(ISNUMBER($H302),$H302,0)))</f>
        <v/>
      </c>
      <c r="X302" s="63">
        <f>IF($T302="","",IF(AND(ISNUMBER($F302),$F302&lt;=IF($Q302=MesCiclo,InicioCiclo,$Q302+MOD(2-WEEKDAY($Q302),7))+13),1,IF(ISNUMBER($I302),$I302,$W302)))</f>
        <v/>
      </c>
      <c r="Y302" s="63">
        <f>IF($T302="","",IF(AND(ISNUMBER($F302),$F302&lt;=IF($Q302=MesCiclo,InicioCiclo,$Q302+MOD(2-WEEKDAY($Q302),7))+20),1,IF(ISNUMBER($J302),$J302,$X302)))</f>
        <v/>
      </c>
      <c r="Z302" s="63">
        <f>IF($T302="","",IF(AND(ISNUMBER($F302),$F302&lt;=IF($Q302=MesCiclo,InicioCiclo,$Q302+MOD(2-WEEKDAY($Q302),7))+27),1,IF(ISNUMBER($K302),$K302,$Y302)))</f>
        <v/>
      </c>
      <c r="AA302" s="63">
        <f>IF($T302="","",IF(AND(ISNUMBER($F302),$F302&lt;=IF($Q302=MesCiclo,InicioCiclo,$Q302+MOD(2-WEEKDAY($Q302),7))+6),1,IF(N($U302)&gt;0,AVERAGEIFS($W$5:$W$1000,$S$5:$S$1000,ROW(),$T$5:$T$1000,"Sub"),$W302)))</f>
        <v/>
      </c>
      <c r="AB302" s="63">
        <f>IF($T302="","",IF(AND(ISNUMBER($F302),$F302&lt;=IF($Q302=MesCiclo,InicioCiclo,$Q302+MOD(2-WEEKDAY($Q302),7))+13),1,IF(N($U302)&gt;0,AVERAGEIFS($X$5:$X$1000,$S$5:$S$1000,ROW(),$T$5:$T$1000,"Sub"),$X302)))</f>
        <v/>
      </c>
      <c r="AC302" s="63">
        <f>IF($T302="","",IF(AND(ISNUMBER($F302),$F302&lt;=IF($Q302=MesCiclo,InicioCiclo,$Q302+MOD(2-WEEKDAY($Q302),7))+20),1,IF(N($U302)&gt;0,AVERAGEIFS($Y$5:$Y$1000,$S$5:$S$1000,ROW(),$T$5:$T$1000,"Sub"),$Y302)))</f>
        <v/>
      </c>
      <c r="AD302" s="63">
        <f>IF($T302="","",IF(AND(ISNUMBER($F302),$F302&lt;=IF($Q302=MesCiclo,InicioCiclo,$Q302+MOD(2-WEEKDAY($Q302),7))+27),1,IF(N($U302)&gt;0,AVERAGEIFS($Z$5:$Z$1000,$S$5:$S$1000,ROW(),$T$5:$T$1000,"Sub"),$Z302)))</f>
        <v/>
      </c>
      <c r="AE302" s="63">
        <f>IF($T302&lt;&gt;"Macro","",IF(COUNTIFS($Q$5:$Q$1000,$Q302,$T$5:$T$1000,"Macro",$G$5:$G$1000,"&gt;0")=0,1/COUNTIFS($Q$5:$Q$1000,$Q302,$T$5:$T$1000,"Macro"),IF(AND(ISNUMBER($G302),N($G302)&gt;0),$G302,SUMIFS($G$5:$G$1000,$Q$5:$Q$1000,$Q302,$T$5:$T$1000,"Macro")/COUNTIFS($Q$5:$Q$1000,$Q302,$T$5:$T$1000,"Macro",$G$5:$G$1000,"&gt;0"))/(COUNTIFS($Q$5:$Q$1000,$Q302,$T$5:$T$1000,"Macro")*SUMIFS($G$5:$G$1000,$Q$5:$Q$1000,$Q302,$T$5:$T$1000,"Macro")/COUNTIFS($Q$5:$Q$1000,$Q302,$T$5:$T$1000,"Macro",$G$5:$G$1000,"&gt;0"))))</f>
        <v/>
      </c>
    </row>
    <row r="303">
      <c r="A303" s="55">
        <f>IF(NOT((COUNTA($B303:$K303)+COUNTA($O303))&gt;0),"",IF($T303="Macro",COUNTIFS($T$5:$T303,"Macro",$Q$5:$Q303,$Q303),IF(N($S303)=0,"?",COUNTIFS(INDEX($T$5:$T$1000,1):INDEX($T$5:$T$1000,$S303-4),"Macro",INDEX($Q$5:$Q$1000,1):INDEX($Q$5:$Q$1000,$S303-4),INDEX($Q$5:$Q$1000,$S303-4))&amp;"."&amp;COUNTIFS($S$5:$S303,$S303,$T$5:$T303,"Sub"))))</f>
        <v/>
      </c>
      <c r="B303" s="56" t="n"/>
      <c r="C303" s="57" t="n"/>
      <c r="D303" s="58" t="n"/>
      <c r="E303" s="58" t="n"/>
      <c r="F303" s="58" t="n"/>
      <c r="G303" s="59" t="n"/>
      <c r="H303" s="59" t="n"/>
      <c r="I303" s="59" t="n"/>
      <c r="J303" s="59" t="n"/>
      <c r="K303" s="59" t="n"/>
      <c r="L303" s="60">
        <f>IF(NOT((COUNTA($B303:$K303)+COUNTA($O303))&gt;0),"",IF(ISNUMBER($F303),1,IF(N($U303)&gt;0,AVERAGEIFS($V$5:$V$1000,$S$5:$S$1000,ROW(),$T$5:$T$1000,"Sub"),$V303)))</f>
        <v/>
      </c>
      <c r="M303" s="55">
        <f>IF($L303="","",IF($L303&gt;=1,"Completado",IF($L303&gt;0,"En curso","Pendiente")))</f>
        <v/>
      </c>
      <c r="N303" s="55">
        <f>IF(NOT((COUNTA($B303:$K303)+COUNTA($O303))&gt;0),"",IF(ISNUMBER($F303),IF(AND(ISNUMBER($E303),$F303&gt;$E303),"Cumplida con "&amp;($F303-$E303)&amp;IF($F303-$E303=1," día"," días")&amp;" de retraso","Cumplida"),IF(N($L303)&gt;=1,"Cumplida",IF(NOT(ISNUMBER($E303)),"Sin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plazo")))))))</f>
        <v/>
      </c>
      <c r="O303" s="57" t="n"/>
      <c r="P303" s="61">
        <f>IF(NOT((COUNTA($B303:$K303)+COUNTA($O303))&gt;0),"",IF((IF($C303="","Falta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",""))="","✔ OK","⚠ "&amp;LEFT(IF($C303="","Falta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",""),LEN(IF($C303="","Falta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",""))-3)))</f>
        <v/>
      </c>
      <c r="Q303" s="62">
        <f>IF(NOT((COUNTA($B303:$K303)+COUNTA($O303))&gt;0),"",IF(AND($T303="Sub",N($S303)&gt;0),IF(ISNUMBER(INDEX($D$5:$D$1000,$S303-4)),DATE(YEAR(INDEX($D$5:$D$1000,$S303-4)),MONTH(INDEX($D$5:$D$1000,$S303-4)),1),IF(ISNUMBER(INDEX($E$5:$E$1000,$S303-4)),DATE(YEAR(INDEX($E$5:$E$1000,$S303-4)),MONTH(INDEX($E$5:$E$1000,$S303-4)),1),MesCiclo)),IF(ISNUMBER($D303),DATE(YEAR($D303),MONTH($D303),1),IF(ISNUMBER($E303),DATE(YEAR($E303),MONTH($E303),1),MesCiclo))))</f>
        <v/>
      </c>
      <c r="R303" s="63">
        <f>IF(OR($Q303="",$Q303&lt;&gt;MesCiclo),"",COUNTIF($Q$5:$Q303,MesCiclo))</f>
        <v/>
      </c>
      <c r="S303" s="63">
        <f>IF($T303="","",IF($T303="Macro",ROW(),IFERROR(LOOKUP(2,1/($T$5:$T303="Macro"),ROW($T$5:$T303)),0)))</f>
        <v/>
      </c>
      <c r="T303" s="63">
        <f>IF(NOT((COUNTA($B303:$K303)+COUNTA($O303))&gt;0),"",IF($B303="Subactividad","Sub","Macro"))</f>
        <v/>
      </c>
      <c r="U303" s="63">
        <f>IF($T303="Macro",COUNTIFS($S$5:$S$1000,ROW(),$T$5:$T$1000,"Sub"),"")</f>
        <v/>
      </c>
      <c r="V303" s="63">
        <f>IF($T303="","",IF(ISNUMBER($F303),1,IFERROR(LOOKUP(2,1/($H303:$K303&lt;&gt;""),$H303:$K303),0)))</f>
        <v/>
      </c>
      <c r="W303" s="63">
        <f>IF($T303="","",IF(AND(ISNUMBER($F303),$F303&lt;=IF($Q303=MesCiclo,InicioCiclo,$Q303+MOD(2-WEEKDAY($Q303),7))+6),1,IF(ISNUMBER($H303),$H303,0)))</f>
        <v/>
      </c>
      <c r="X303" s="63">
        <f>IF($T303="","",IF(AND(ISNUMBER($F303),$F303&lt;=IF($Q303=MesCiclo,InicioCiclo,$Q303+MOD(2-WEEKDAY($Q303),7))+13),1,IF(ISNUMBER($I303),$I303,$W303)))</f>
        <v/>
      </c>
      <c r="Y303" s="63">
        <f>IF($T303="","",IF(AND(ISNUMBER($F303),$F303&lt;=IF($Q303=MesCiclo,InicioCiclo,$Q303+MOD(2-WEEKDAY($Q303),7))+20),1,IF(ISNUMBER($J303),$J303,$X303)))</f>
        <v/>
      </c>
      <c r="Z303" s="63">
        <f>IF($T303="","",IF(AND(ISNUMBER($F303),$F303&lt;=IF($Q303=MesCiclo,InicioCiclo,$Q303+MOD(2-WEEKDAY($Q303),7))+27),1,IF(ISNUMBER($K303),$K303,$Y303)))</f>
        <v/>
      </c>
      <c r="AA303" s="63">
        <f>IF($T303="","",IF(AND(ISNUMBER($F303),$F303&lt;=IF($Q303=MesCiclo,InicioCiclo,$Q303+MOD(2-WEEKDAY($Q303),7))+6),1,IF(N($U303)&gt;0,AVERAGEIFS($W$5:$W$1000,$S$5:$S$1000,ROW(),$T$5:$T$1000,"Sub"),$W303)))</f>
        <v/>
      </c>
      <c r="AB303" s="63">
        <f>IF($T303="","",IF(AND(ISNUMBER($F303),$F303&lt;=IF($Q303=MesCiclo,InicioCiclo,$Q303+MOD(2-WEEKDAY($Q303),7))+13),1,IF(N($U303)&gt;0,AVERAGEIFS($X$5:$X$1000,$S$5:$S$1000,ROW(),$T$5:$T$1000,"Sub"),$X303)))</f>
        <v/>
      </c>
      <c r="AC303" s="63">
        <f>IF($T303="","",IF(AND(ISNUMBER($F303),$F303&lt;=IF($Q303=MesCiclo,InicioCiclo,$Q303+MOD(2-WEEKDAY($Q303),7))+20),1,IF(N($U303)&gt;0,AVERAGEIFS($Y$5:$Y$1000,$S$5:$S$1000,ROW(),$T$5:$T$1000,"Sub"),$Y303)))</f>
        <v/>
      </c>
      <c r="AD303" s="63">
        <f>IF($T303="","",IF(AND(ISNUMBER($F303),$F303&lt;=IF($Q303=MesCiclo,InicioCiclo,$Q303+MOD(2-WEEKDAY($Q303),7))+27),1,IF(N($U303)&gt;0,AVERAGEIFS($Z$5:$Z$1000,$S$5:$S$1000,ROW(),$T$5:$T$1000,"Sub"),$Z303)))</f>
        <v/>
      </c>
      <c r="AE303" s="63">
        <f>IF($T303&lt;&gt;"Macro","",IF(COUNTIFS($Q$5:$Q$1000,$Q303,$T$5:$T$1000,"Macro",$G$5:$G$1000,"&gt;0")=0,1/COUNTIFS($Q$5:$Q$1000,$Q303,$T$5:$T$1000,"Macro"),IF(AND(ISNUMBER($G303),N($G303)&gt;0),$G303,SUMIFS($G$5:$G$1000,$Q$5:$Q$1000,$Q303,$T$5:$T$1000,"Macro")/COUNTIFS($Q$5:$Q$1000,$Q303,$T$5:$T$1000,"Macro",$G$5:$G$1000,"&gt;0"))/(COUNTIFS($Q$5:$Q$1000,$Q303,$T$5:$T$1000,"Macro")*SUMIFS($G$5:$G$1000,$Q$5:$Q$1000,$Q303,$T$5:$T$1000,"Macro")/COUNTIFS($Q$5:$Q$1000,$Q303,$T$5:$T$1000,"Macro",$G$5:$G$1000,"&gt;0"))))</f>
        <v/>
      </c>
    </row>
    <row r="304">
      <c r="A304" s="55">
        <f>IF(NOT((COUNTA($B304:$K304)+COUNTA($O304))&gt;0),"",IF($T304="Macro",COUNTIFS($T$5:$T304,"Macro",$Q$5:$Q304,$Q304),IF(N($S304)=0,"?",COUNTIFS(INDEX($T$5:$T$1000,1):INDEX($T$5:$T$1000,$S304-4),"Macro",INDEX($Q$5:$Q$1000,1):INDEX($Q$5:$Q$1000,$S304-4),INDEX($Q$5:$Q$1000,$S304-4))&amp;"."&amp;COUNTIFS($S$5:$S304,$S304,$T$5:$T304,"Sub"))))</f>
        <v/>
      </c>
      <c r="B304" s="56" t="n"/>
      <c r="C304" s="57" t="n"/>
      <c r="D304" s="58" t="n"/>
      <c r="E304" s="58" t="n"/>
      <c r="F304" s="58" t="n"/>
      <c r="G304" s="59" t="n"/>
      <c r="H304" s="59" t="n"/>
      <c r="I304" s="59" t="n"/>
      <c r="J304" s="59" t="n"/>
      <c r="K304" s="59" t="n"/>
      <c r="L304" s="60">
        <f>IF(NOT((COUNTA($B304:$K304)+COUNTA($O304))&gt;0),"",IF(ISNUMBER($F304),1,IF(N($U304)&gt;0,AVERAGEIFS($V$5:$V$1000,$S$5:$S$1000,ROW(),$T$5:$T$1000,"Sub"),$V304)))</f>
        <v/>
      </c>
      <c r="M304" s="55">
        <f>IF($L304="","",IF($L304&gt;=1,"Completado",IF($L304&gt;0,"En curso","Pendiente")))</f>
        <v/>
      </c>
      <c r="N304" s="55">
        <f>IF(NOT((COUNTA($B304:$K304)+COUNTA($O304))&gt;0),"",IF(ISNUMBER($F304),IF(AND(ISNUMBER($E304),$F304&gt;$E304),"Cumplida con "&amp;($F304-$E304)&amp;IF($F304-$E304=1," día"," días")&amp;" de retraso","Cumplida"),IF(N($L304)&gt;=1,"Cumplida",IF(NOT(ISNUMBER($E304)),"Sin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plazo")))))))</f>
        <v/>
      </c>
      <c r="O304" s="57" t="n"/>
      <c r="P304" s="61">
        <f>IF(NOT((COUNTA($B304:$K304)+COUNTA($O304))&gt;0),"",IF((IF($C304="","Falta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",""))="","✔ OK","⚠ "&amp;LEFT(IF($C304="","Falta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",""),LEN(IF($C304="","Falta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",""))-3)))</f>
        <v/>
      </c>
      <c r="Q304" s="62">
        <f>IF(NOT((COUNTA($B304:$K304)+COUNTA($O304))&gt;0),"",IF(AND($T304="Sub",N($S304)&gt;0),IF(ISNUMBER(INDEX($D$5:$D$1000,$S304-4)),DATE(YEAR(INDEX($D$5:$D$1000,$S304-4)),MONTH(INDEX($D$5:$D$1000,$S304-4)),1),IF(ISNUMBER(INDEX($E$5:$E$1000,$S304-4)),DATE(YEAR(INDEX($E$5:$E$1000,$S304-4)),MONTH(INDEX($E$5:$E$1000,$S304-4)),1),MesCiclo)),IF(ISNUMBER($D304),DATE(YEAR($D304),MONTH($D304),1),IF(ISNUMBER($E304),DATE(YEAR($E304),MONTH($E304),1),MesCiclo))))</f>
        <v/>
      </c>
      <c r="R304" s="63">
        <f>IF(OR($Q304="",$Q304&lt;&gt;MesCiclo),"",COUNTIF($Q$5:$Q304,MesCiclo))</f>
        <v/>
      </c>
      <c r="S304" s="63">
        <f>IF($T304="","",IF($T304="Macro",ROW(),IFERROR(LOOKUP(2,1/($T$5:$T304="Macro"),ROW($T$5:$T304)),0)))</f>
        <v/>
      </c>
      <c r="T304" s="63">
        <f>IF(NOT((COUNTA($B304:$K304)+COUNTA($O304))&gt;0),"",IF($B304="Subactividad","Sub","Macro"))</f>
        <v/>
      </c>
      <c r="U304" s="63">
        <f>IF($T304="Macro",COUNTIFS($S$5:$S$1000,ROW(),$T$5:$T$1000,"Sub"),"")</f>
        <v/>
      </c>
      <c r="V304" s="63">
        <f>IF($T304="","",IF(ISNUMBER($F304),1,IFERROR(LOOKUP(2,1/($H304:$K304&lt;&gt;""),$H304:$K304),0)))</f>
        <v/>
      </c>
      <c r="W304" s="63">
        <f>IF($T304="","",IF(AND(ISNUMBER($F304),$F304&lt;=IF($Q304=MesCiclo,InicioCiclo,$Q304+MOD(2-WEEKDAY($Q304),7))+6),1,IF(ISNUMBER($H304),$H304,0)))</f>
        <v/>
      </c>
      <c r="X304" s="63">
        <f>IF($T304="","",IF(AND(ISNUMBER($F304),$F304&lt;=IF($Q304=MesCiclo,InicioCiclo,$Q304+MOD(2-WEEKDAY($Q304),7))+13),1,IF(ISNUMBER($I304),$I304,$W304)))</f>
        <v/>
      </c>
      <c r="Y304" s="63">
        <f>IF($T304="","",IF(AND(ISNUMBER($F304),$F304&lt;=IF($Q304=MesCiclo,InicioCiclo,$Q304+MOD(2-WEEKDAY($Q304),7))+20),1,IF(ISNUMBER($J304),$J304,$X304)))</f>
        <v/>
      </c>
      <c r="Z304" s="63">
        <f>IF($T304="","",IF(AND(ISNUMBER($F304),$F304&lt;=IF($Q304=MesCiclo,InicioCiclo,$Q304+MOD(2-WEEKDAY($Q304),7))+27),1,IF(ISNUMBER($K304),$K304,$Y304)))</f>
        <v/>
      </c>
      <c r="AA304" s="63">
        <f>IF($T304="","",IF(AND(ISNUMBER($F304),$F304&lt;=IF($Q304=MesCiclo,InicioCiclo,$Q304+MOD(2-WEEKDAY($Q304),7))+6),1,IF(N($U304)&gt;0,AVERAGEIFS($W$5:$W$1000,$S$5:$S$1000,ROW(),$T$5:$T$1000,"Sub"),$W304)))</f>
        <v/>
      </c>
      <c r="AB304" s="63">
        <f>IF($T304="","",IF(AND(ISNUMBER($F304),$F304&lt;=IF($Q304=MesCiclo,InicioCiclo,$Q304+MOD(2-WEEKDAY($Q304),7))+13),1,IF(N($U304)&gt;0,AVERAGEIFS($X$5:$X$1000,$S$5:$S$1000,ROW(),$T$5:$T$1000,"Sub"),$X304)))</f>
        <v/>
      </c>
      <c r="AC304" s="63">
        <f>IF($T304="","",IF(AND(ISNUMBER($F304),$F304&lt;=IF($Q304=MesCiclo,InicioCiclo,$Q304+MOD(2-WEEKDAY($Q304),7))+20),1,IF(N($U304)&gt;0,AVERAGEIFS($Y$5:$Y$1000,$S$5:$S$1000,ROW(),$T$5:$T$1000,"Sub"),$Y304)))</f>
        <v/>
      </c>
      <c r="AD304" s="63">
        <f>IF($T304="","",IF(AND(ISNUMBER($F304),$F304&lt;=IF($Q304=MesCiclo,InicioCiclo,$Q304+MOD(2-WEEKDAY($Q304),7))+27),1,IF(N($U304)&gt;0,AVERAGEIFS($Z$5:$Z$1000,$S$5:$S$1000,ROW(),$T$5:$T$1000,"Sub"),$Z304)))</f>
        <v/>
      </c>
      <c r="AE304" s="63">
        <f>IF($T304&lt;&gt;"Macro","",IF(COUNTIFS($Q$5:$Q$1000,$Q304,$T$5:$T$1000,"Macro",$G$5:$G$1000,"&gt;0")=0,1/COUNTIFS($Q$5:$Q$1000,$Q304,$T$5:$T$1000,"Macro"),IF(AND(ISNUMBER($G304),N($G304)&gt;0),$G304,SUMIFS($G$5:$G$1000,$Q$5:$Q$1000,$Q304,$T$5:$T$1000,"Macro")/COUNTIFS($Q$5:$Q$1000,$Q304,$T$5:$T$1000,"Macro",$G$5:$G$1000,"&gt;0"))/(COUNTIFS($Q$5:$Q$1000,$Q304,$T$5:$T$1000,"Macro")*SUMIFS($G$5:$G$1000,$Q$5:$Q$1000,$Q304,$T$5:$T$1000,"Macro")/COUNTIFS($Q$5:$Q$1000,$Q304,$T$5:$T$1000,"Macro",$G$5:$G$1000,"&gt;0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J3:K3"/>
    <mergeCell ref="A2:Q2"/>
    <mergeCell ref="D3:I3"/>
    <mergeCell ref="L3:N3"/>
    <mergeCell ref="A1:Q1"/>
  </mergeCells>
  <conditionalFormatting sqref="L3:N3">
    <cfRule type="expression" priority="1" dxfId="8" stopIfTrue="1">
      <formula>COUNTIFS($Q$5:$Q$1000,MesCiclo,$N$5:$N$1000,"Vencida*")&gt;0</formula>
    </cfRule>
    <cfRule type="expression" priority="2" dxfId="9" stopIfTrue="1">
      <formula>COUNTIFS($Q$5:$Q$1000,MesCiclo,$N$5:$N$1000,"Vence*")&gt;0</formula>
    </cfRule>
    <cfRule type="expression" priority="3" dxfId="0">
      <formula>TRUE</formula>
    </cfRule>
  </conditionalFormatting>
  <conditionalFormatting sqref="A5:C1000">
    <cfRule type="expression" priority="4" dxfId="5" stopIfTrue="1">
      <formula>AND($T5="Macro",$C5="")</formula>
    </cfRule>
    <cfRule type="expression" priority="5" dxfId="21">
      <formula>$T5="Macro"</formula>
    </cfRule>
  </conditionalFormatting>
  <conditionalFormatting sqref="C5:C1000">
    <cfRule type="expression" priority="6" dxfId="11">
      <formula>$T5="Sub"</formula>
    </cfRule>
  </conditionalFormatting>
  <conditionalFormatting sqref="M5:M1000">
    <cfRule type="expression" priority="7" dxfId="0">
      <formula>$M5="Completado"</formula>
    </cfRule>
    <cfRule type="expression" priority="8" dxfId="4">
      <formula>$M5="En curso"</formula>
    </cfRule>
    <cfRule type="expression" priority="9" dxfId="5">
      <formula>$M5="Pendiente"</formula>
    </cfRule>
  </conditionalFormatting>
  <conditionalFormatting sqref="N5:N1000">
    <cfRule type="expression" priority="10" dxfId="8" stopIfTrue="1">
      <formula>LEFT($N5,7)="Vencida"</formula>
    </cfRule>
    <cfRule type="expression" priority="11" dxfId="9" stopIfTrue="1">
      <formula>LEFT($N5,5)="Vence"</formula>
    </cfRule>
    <cfRule type="expression" priority="12" dxfId="0" stopIfTrue="1">
      <formula>LEFT($N5,8)="Cumplida"</formula>
    </cfRule>
    <cfRule type="expression" priority="13" dxfId="12" stopIfTrue="1">
      <formula>$N5="En plazo"</formula>
    </cfRule>
    <cfRule type="expression" priority="14" dxfId="5">
      <formula>$N5="Sin fecha límite"</formula>
    </cfRule>
  </conditionalFormatting>
  <conditionalFormatting sqref="L5:L1000">
    <cfRule type="expression" priority="15" dxfId="0">
      <formula>AND(ISNUMBER($L5),$L5&gt;=1)</formula>
    </cfRule>
    <cfRule type="dataBar" priority="16">
      <dataBar showValue="1">
        <cfvo type="num" val="0"/>
        <cfvo type="num" val="1"/>
        <color rgb="005B9BD5"/>
      </dataBar>
    </cfRule>
  </conditionalFormatting>
  <conditionalFormatting sqref="F5:F1000">
    <cfRule type="expression" priority="17" dxfId="0">
      <formula>ISNUMBER($F5)</formula>
    </cfRule>
  </conditionalFormatting>
  <conditionalFormatting sqref="E5:E1000">
    <cfRule type="expression" priority="18" dxfId="6" stopIfTrue="1">
      <formula>AND(ISNUMBER($E5),$E5&lt;FechaRef,N($L5)&lt;1)</formula>
    </cfRule>
    <cfRule type="expression" priority="19" dxfId="7">
      <formula>AND(ISNUMBER($E5),$E5&gt;=FechaRef,$E5-FechaRef&lt;=DiasAlerta,N($L5)&lt;1)</formula>
    </cfRule>
  </conditionalFormatting>
  <conditionalFormatting sqref="D5:E1000">
    <cfRule type="expression" priority="20" dxfId="5" stopIfTrue="1">
      <formula>AND((COUNTA($B5:$K5)+COUNTA($O5))&gt;0,D5="")</formula>
    </cfRule>
    <cfRule type="expression" priority="21" dxfId="6">
      <formula>AND(ISNUMBER($D5),ISNUMBER($E5),$D5&gt;$E5)</formula>
    </cfRule>
  </conditionalFormatting>
  <conditionalFormatting sqref="G5:G1000">
    <cfRule type="expression" priority="22" dxfId="5" stopIfTrue="1">
      <formula>AND($T5="Sub",$G5&lt;&gt;"")</formula>
    </cfRule>
    <cfRule type="expression" priority="23" dxfId="13" stopIfTrue="1">
      <formula>$T5="Sub"</formula>
    </cfRule>
  </conditionalFormatting>
  <conditionalFormatting sqref="H5:K1000">
    <cfRule type="expression" priority="24" dxfId="5" stopIfTrue="1">
      <formula>AND(N($U5)&gt;0,H5&lt;&gt;"")</formula>
    </cfRule>
    <cfRule type="expression" priority="25" dxfId="13" stopIfTrue="1">
      <formula>OR(N($U5)&gt;0,ISNUMBER($F5))</formula>
    </cfRule>
    <cfRule type="expression" priority="26" dxfId="5" stopIfTrue="1">
      <formula>AND(H5&lt;&gt;"",OR(NOT(ISNUMBER(H5)),H5&gt;1,H5&lt;0))</formula>
    </cfRule>
  </conditionalFormatting>
  <conditionalFormatting sqref="I5:K1000">
    <cfRule type="expression" priority="27" dxfId="6">
      <formula>AND(I5&lt;&gt;"",I5&lt;MAX($H5:H5))</formula>
    </cfRule>
  </conditionalFormatting>
  <conditionalFormatting sqref="O5:O1000">
    <cfRule type="expression" priority="28" dxfId="5">
      <formula>AND(ObsObligatoria="Sí",ISNUMBER($E5),$E5&lt;FechaRef,N($L5)&lt;1,$O5="")</formula>
    </cfRule>
  </conditionalFormatting>
  <conditionalFormatting sqref="P5:P1000">
    <cfRule type="expression" priority="29" dxfId="5">
      <formula>LEFT($P5,1)="⚠"</formula>
    </cfRule>
    <cfRule type="expression" priority="30" dxfId="14">
      <formula>LEFT($P5,1)="✔"</formula>
    </cfRule>
  </conditionalFormatting>
  <conditionalFormatting sqref="Q5:Q1000">
    <cfRule type="expression" priority="31" dxfId="1">
      <formula>AND($Q5&lt;&gt;"",$Q5=MesCiclo)</formula>
    </cfRule>
  </conditionalFormatting>
  <dataValidations count="5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G5:G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H5:K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1" t="inlineStr">
        <is>
          <t>Actividades del mes por semana – Riesgo Financiero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</row>
    <row r="2" ht="34" customHeight="1">
      <c r="A2" s="73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3" t="n"/>
      <c r="C2" s="73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</row>
    <row r="3">
      <c r="A3" s="74" t="inlineStr">
        <is>
          <t>Mes:</t>
        </is>
      </c>
      <c r="B3" s="75">
        <f>MesCiclo</f>
        <v/>
      </c>
      <c r="E3" s="76" t="inlineStr">
        <is>
          <t>Semana del:</t>
        </is>
      </c>
      <c r="F3" s="77">
        <f>(InicioCiclo+0)</f>
        <v/>
      </c>
      <c r="G3" s="77">
        <f>(InicioCiclo+7)</f>
        <v/>
      </c>
      <c r="H3" s="77">
        <f>(InicioCiclo+14)</f>
        <v/>
      </c>
      <c r="I3" s="77">
        <f>(InicioCiclo+21)</f>
        <v/>
      </c>
    </row>
    <row r="4" ht="34" customHeight="1">
      <c r="A4" s="53" t="inlineStr">
        <is>
          <t>N°</t>
        </is>
      </c>
      <c r="B4" s="53" t="inlineStr">
        <is>
          <t>Actividad</t>
        </is>
      </c>
      <c r="C4" s="53" t="inlineStr">
        <is>
          <t>Fecha de inicio</t>
        </is>
      </c>
      <c r="D4" s="53" t="inlineStr">
        <is>
          <t>Fecha límite</t>
        </is>
      </c>
      <c r="E4" s="53" t="inlineStr">
        <is>
          <t>Semana de entrega</t>
        </is>
      </c>
      <c r="F4" s="68" t="inlineStr">
        <is>
          <t>Semana 1</t>
        </is>
      </c>
      <c r="G4" s="68" t="inlineStr">
        <is>
          <t>Semana 2</t>
        </is>
      </c>
      <c r="H4" s="68" t="inlineStr">
        <is>
          <t>Semana 3</t>
        </is>
      </c>
      <c r="I4" s="68" t="inlineStr">
        <is>
          <t>Semana 4</t>
        </is>
      </c>
      <c r="J4" s="53" t="inlineStr">
        <is>
          <t>% Avance actual</t>
        </is>
      </c>
      <c r="K4" s="53" t="inlineStr">
        <is>
          <t>Estado</t>
        </is>
      </c>
      <c r="L4" s="53" t="inlineStr">
        <is>
          <t>Alerta de plazo</t>
        </is>
      </c>
      <c r="M4" s="53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5">
        <f>IF($N5="","",INDEX('Cronograma R. Financiero'!$A$5:$A$1000,$N5))</f>
        <v/>
      </c>
      <c r="B5" s="63">
        <f>IF($N5="","",IF($O5="Sub","      ↳  "&amp;INDEX('Cronograma R. Financiero'!$C$5:$C$1000,$N5),INDEX('Cronograma R. Financiero'!$C$5:$C$1000,$N5)&amp;""))</f>
        <v/>
      </c>
      <c r="C5" s="78">
        <f>IF($N5="","",IF(INDEX('Cronograma R. Financiero'!$D$5:$D$1000,$N5)="","",INDEX('Cronograma R. Financiero'!$D$5:$D$1000,$N5)))</f>
        <v/>
      </c>
      <c r="D5" s="78">
        <f>IF($N5="","",IF(INDEX('Cronograma R. Financiero'!$E$5:$E$1000,$N5)="","",INDEX('Cronograma R. Financiero'!$E$5:$E$1000,$N5)))</f>
        <v/>
      </c>
      <c r="E5" s="55">
        <f>IF($N5="","",IF(NOT(ISNUMBER($D5)),"",IF($D5&lt;InicioCiclo,"Antes del ciclo",IF($D5&gt;=InicioCiclo+28,"Después del ciclo","Semana "&amp;(INT(($D5-InicioCiclo)/7)+1)))))</f>
        <v/>
      </c>
      <c r="F5" s="60">
        <f>IF($N5="","",IF($P5&gt;0,IF(1&lt;=SemanaActual,INDEX('Cronograma R. Financiero'!$AA$5:$AA$1000,$N5),""),IF(INDEX('Cronograma R. Financiero'!$H$5:$H$1000,$N5)="","",INDEX('Cronograma R. Financiero'!$H$5:$H$1000,$N5))))</f>
        <v/>
      </c>
      <c r="G5" s="60">
        <f>IF($N5="","",IF($P5&gt;0,IF(2&lt;=SemanaActual,INDEX('Cronograma R. Financiero'!$AB$5:$AB$1000,$N5),""),IF(INDEX('Cronograma R. Financiero'!$I$5:$I$1000,$N5)="","",INDEX('Cronograma R. Financiero'!$I$5:$I$1000,$N5))))</f>
        <v/>
      </c>
      <c r="H5" s="60">
        <f>IF($N5="","",IF($P5&gt;0,IF(3&lt;=SemanaActual,INDEX('Cronograma R. Financiero'!$AC$5:$AC$1000,$N5),""),IF(INDEX('Cronograma R. Financiero'!$J$5:$J$1000,$N5)="","",INDEX('Cronograma R. Financiero'!$J$5:$J$1000,$N5))))</f>
        <v/>
      </c>
      <c r="I5" s="60">
        <f>IF($N5="","",IF($P5&gt;0,IF(4&lt;=SemanaActual,INDEX('Cronograma R. Financiero'!$AD$5:$AD$1000,$N5),""),IF(INDEX('Cronograma R. Financiero'!$K$5:$K$1000,$N5)="","",INDEX('Cronograma R. Financiero'!$K$5:$K$1000,$N5))))</f>
        <v/>
      </c>
      <c r="J5" s="60">
        <f>IF($N5="","",INDEX('Cronograma R. Financiero'!$L$5:$L$1000,$N5))</f>
        <v/>
      </c>
      <c r="K5" s="55">
        <f>IF($N5="","",IF(N($J5)&gt;=1,"Completado",IF(AND(ISNUMBER($D5),$D5&lt;FechaRef),"Vencida",IF(N($J5)&gt;0,"En curso","Pendiente"))))</f>
        <v/>
      </c>
      <c r="L5" s="55">
        <f>IF($N5="","",INDEX('Cronograma R. Financiero'!$N$5:$N$1000,$N5)&amp;"")</f>
        <v/>
      </c>
      <c r="M5" s="63">
        <f>IF($N5="","",INDEX('Cronograma R. Financiero'!$O$5:$O$1000,$N5)&amp;"")</f>
        <v/>
      </c>
      <c r="N5">
        <f>IFERROR(MATCH(ROW()-4,rOrden_RF,0),"")</f>
        <v/>
      </c>
      <c r="O5">
        <f>IF($N5="","",INDEX('Cronograma R. Financiero'!$T$5:$T$1000,$N5))</f>
        <v/>
      </c>
      <c r="P5">
        <f>IF($N5="","",N(INDEX('Cronograma R. Financiero'!$U$5:$U$1000,$N5)))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5">
        <f>IF($N6="","",INDEX('Cronograma R. Financiero'!$A$5:$A$1000,$N6))</f>
        <v/>
      </c>
      <c r="B6" s="63">
        <f>IF($N6="","",IF($O6="Sub","      ↳  "&amp;INDEX('Cronograma R. Financiero'!$C$5:$C$1000,$N6),INDEX('Cronograma R. Financiero'!$C$5:$C$1000,$N6)&amp;""))</f>
        <v/>
      </c>
      <c r="C6" s="78">
        <f>IF($N6="","",IF(INDEX('Cronograma R. Financiero'!$D$5:$D$1000,$N6)="","",INDEX('Cronograma R. Financiero'!$D$5:$D$1000,$N6)))</f>
        <v/>
      </c>
      <c r="D6" s="78">
        <f>IF($N6="","",IF(INDEX('Cronograma R. Financiero'!$E$5:$E$1000,$N6)="","",INDEX('Cronograma R. Financiero'!$E$5:$E$1000,$N6)))</f>
        <v/>
      </c>
      <c r="E6" s="55">
        <f>IF($N6="","",IF(NOT(ISNUMBER($D6)),"",IF($D6&lt;InicioCiclo,"Antes del ciclo",IF($D6&gt;=InicioCiclo+28,"Después del ciclo","Semana "&amp;(INT(($D6-InicioCiclo)/7)+1)))))</f>
        <v/>
      </c>
      <c r="F6" s="60">
        <f>IF($N6="","",IF($P6&gt;0,IF(1&lt;=SemanaActual,INDEX('Cronograma R. Financiero'!$AA$5:$AA$1000,$N6),""),IF(INDEX('Cronograma R. Financiero'!$H$5:$H$1000,$N6)="","",INDEX('Cronograma R. Financiero'!$H$5:$H$1000,$N6))))</f>
        <v/>
      </c>
      <c r="G6" s="60">
        <f>IF($N6="","",IF($P6&gt;0,IF(2&lt;=SemanaActual,INDEX('Cronograma R. Financiero'!$AB$5:$AB$1000,$N6),""),IF(INDEX('Cronograma R. Financiero'!$I$5:$I$1000,$N6)="","",INDEX('Cronograma R. Financiero'!$I$5:$I$1000,$N6))))</f>
        <v/>
      </c>
      <c r="H6" s="60">
        <f>IF($N6="","",IF($P6&gt;0,IF(3&lt;=SemanaActual,INDEX('Cronograma R. Financiero'!$AC$5:$AC$1000,$N6),""),IF(INDEX('Cronograma R. Financiero'!$J$5:$J$1000,$N6)="","",INDEX('Cronograma R. Financiero'!$J$5:$J$1000,$N6))))</f>
        <v/>
      </c>
      <c r="I6" s="60">
        <f>IF($N6="","",IF($P6&gt;0,IF(4&lt;=SemanaActual,INDEX('Cronograma R. Financiero'!$AD$5:$AD$1000,$N6),""),IF(INDEX('Cronograma R. Financiero'!$K$5:$K$1000,$N6)="","",INDEX('Cronograma R. Financiero'!$K$5:$K$1000,$N6))))</f>
        <v/>
      </c>
      <c r="J6" s="60">
        <f>IF($N6="","",INDEX('Cronograma R. Financiero'!$L$5:$L$1000,$N6))</f>
        <v/>
      </c>
      <c r="K6" s="55">
        <f>IF($N6="","",IF(N($J6)&gt;=1,"Completado",IF(AND(ISNUMBER($D6),$D6&lt;FechaRef),"Vencida",IF(N($J6)&gt;0,"En curso","Pendiente"))))</f>
        <v/>
      </c>
      <c r="L6" s="55">
        <f>IF($N6="","",INDEX('Cronograma R. Financiero'!$N$5:$N$1000,$N6)&amp;"")</f>
        <v/>
      </c>
      <c r="M6" s="63">
        <f>IF($N6="","",INDEX('Cronograma R. Financiero'!$O$5:$O$1000,$N6)&amp;"")</f>
        <v/>
      </c>
      <c r="N6">
        <f>IFERROR(MATCH(ROW()-4,rOrden_RF,0),"")</f>
        <v/>
      </c>
      <c r="O6">
        <f>IF($N6="","",INDEX('Cronograma R. Financiero'!$T$5:$T$1000,$N6))</f>
        <v/>
      </c>
      <c r="P6">
        <f>IF($N6="","",N(INDEX('Cronograma R. Financiero'!$U$5:$U$1000,$N6)))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5">
        <f>IF($N7="","",INDEX('Cronograma R. Financiero'!$A$5:$A$1000,$N7))</f>
        <v/>
      </c>
      <c r="B7" s="63">
        <f>IF($N7="","",IF($O7="Sub","      ↳  "&amp;INDEX('Cronograma R. Financiero'!$C$5:$C$1000,$N7),INDEX('Cronograma R. Financiero'!$C$5:$C$1000,$N7)&amp;""))</f>
        <v/>
      </c>
      <c r="C7" s="78">
        <f>IF($N7="","",IF(INDEX('Cronograma R. Financiero'!$D$5:$D$1000,$N7)="","",INDEX('Cronograma R. Financiero'!$D$5:$D$1000,$N7)))</f>
        <v/>
      </c>
      <c r="D7" s="78">
        <f>IF($N7="","",IF(INDEX('Cronograma R. Financiero'!$E$5:$E$1000,$N7)="","",INDEX('Cronograma R. Financiero'!$E$5:$E$1000,$N7)))</f>
        <v/>
      </c>
      <c r="E7" s="55">
        <f>IF($N7="","",IF(NOT(ISNUMBER($D7)),"",IF($D7&lt;InicioCiclo,"Antes del ciclo",IF($D7&gt;=InicioCiclo+28,"Después del ciclo","Semana "&amp;(INT(($D7-InicioCiclo)/7)+1)))))</f>
        <v/>
      </c>
      <c r="F7" s="60">
        <f>IF($N7="","",IF($P7&gt;0,IF(1&lt;=SemanaActual,INDEX('Cronograma R. Financiero'!$AA$5:$AA$1000,$N7),""),IF(INDEX('Cronograma R. Financiero'!$H$5:$H$1000,$N7)="","",INDEX('Cronograma R. Financiero'!$H$5:$H$1000,$N7))))</f>
        <v/>
      </c>
      <c r="G7" s="60">
        <f>IF($N7="","",IF($P7&gt;0,IF(2&lt;=SemanaActual,INDEX('Cronograma R. Financiero'!$AB$5:$AB$1000,$N7),""),IF(INDEX('Cronograma R. Financiero'!$I$5:$I$1000,$N7)="","",INDEX('Cronograma R. Financiero'!$I$5:$I$1000,$N7))))</f>
        <v/>
      </c>
      <c r="H7" s="60">
        <f>IF($N7="","",IF($P7&gt;0,IF(3&lt;=SemanaActual,INDEX('Cronograma R. Financiero'!$AC$5:$AC$1000,$N7),""),IF(INDEX('Cronograma R. Financiero'!$J$5:$J$1000,$N7)="","",INDEX('Cronograma R. Financiero'!$J$5:$J$1000,$N7))))</f>
        <v/>
      </c>
      <c r="I7" s="60">
        <f>IF($N7="","",IF($P7&gt;0,IF(4&lt;=SemanaActual,INDEX('Cronograma R. Financiero'!$AD$5:$AD$1000,$N7),""),IF(INDEX('Cronograma R. Financiero'!$K$5:$K$1000,$N7)="","",INDEX('Cronograma R. Financiero'!$K$5:$K$1000,$N7))))</f>
        <v/>
      </c>
      <c r="J7" s="60">
        <f>IF($N7="","",INDEX('Cronograma R. Financiero'!$L$5:$L$1000,$N7))</f>
        <v/>
      </c>
      <c r="K7" s="55">
        <f>IF($N7="","",IF(N($J7)&gt;=1,"Completado",IF(AND(ISNUMBER($D7),$D7&lt;FechaRef),"Vencida",IF(N($J7)&gt;0,"En curso","Pendiente"))))</f>
        <v/>
      </c>
      <c r="L7" s="55">
        <f>IF($N7="","",INDEX('Cronograma R. Financiero'!$N$5:$N$1000,$N7)&amp;"")</f>
        <v/>
      </c>
      <c r="M7" s="63">
        <f>IF($N7="","",INDEX('Cronograma R. Financiero'!$O$5:$O$1000,$N7)&amp;"")</f>
        <v/>
      </c>
      <c r="N7">
        <f>IFERROR(MATCH(ROW()-4,rOrden_RF,0),"")</f>
        <v/>
      </c>
      <c r="O7">
        <f>IF($N7="","",INDEX('Cronograma R. Financiero'!$T$5:$T$1000,$N7))</f>
        <v/>
      </c>
      <c r="P7">
        <f>IF($N7="","",N(INDEX('Cronograma R. Financiero'!$U$5:$U$1000,$N7)))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5">
        <f>IF($N8="","",INDEX('Cronograma R. Financiero'!$A$5:$A$1000,$N8))</f>
        <v/>
      </c>
      <c r="B8" s="63">
        <f>IF($N8="","",IF($O8="Sub","      ↳  "&amp;INDEX('Cronograma R. Financiero'!$C$5:$C$1000,$N8),INDEX('Cronograma R. Financiero'!$C$5:$C$1000,$N8)&amp;""))</f>
        <v/>
      </c>
      <c r="C8" s="78">
        <f>IF($N8="","",IF(INDEX('Cronograma R. Financiero'!$D$5:$D$1000,$N8)="","",INDEX('Cronograma R. Financiero'!$D$5:$D$1000,$N8)))</f>
        <v/>
      </c>
      <c r="D8" s="78">
        <f>IF($N8="","",IF(INDEX('Cronograma R. Financiero'!$E$5:$E$1000,$N8)="","",INDEX('Cronograma R. Financiero'!$E$5:$E$1000,$N8)))</f>
        <v/>
      </c>
      <c r="E8" s="55">
        <f>IF($N8="","",IF(NOT(ISNUMBER($D8)),"",IF($D8&lt;InicioCiclo,"Antes del ciclo",IF($D8&gt;=InicioCiclo+28,"Después del ciclo","Semana "&amp;(INT(($D8-InicioCiclo)/7)+1)))))</f>
        <v/>
      </c>
      <c r="F8" s="60">
        <f>IF($N8="","",IF($P8&gt;0,IF(1&lt;=SemanaActual,INDEX('Cronograma R. Financiero'!$AA$5:$AA$1000,$N8),""),IF(INDEX('Cronograma R. Financiero'!$H$5:$H$1000,$N8)="","",INDEX('Cronograma R. Financiero'!$H$5:$H$1000,$N8))))</f>
        <v/>
      </c>
      <c r="G8" s="60">
        <f>IF($N8="","",IF($P8&gt;0,IF(2&lt;=SemanaActual,INDEX('Cronograma R. Financiero'!$AB$5:$AB$1000,$N8),""),IF(INDEX('Cronograma R. Financiero'!$I$5:$I$1000,$N8)="","",INDEX('Cronograma R. Financiero'!$I$5:$I$1000,$N8))))</f>
        <v/>
      </c>
      <c r="H8" s="60">
        <f>IF($N8="","",IF($P8&gt;0,IF(3&lt;=SemanaActual,INDEX('Cronograma R. Financiero'!$AC$5:$AC$1000,$N8),""),IF(INDEX('Cronograma R. Financiero'!$J$5:$J$1000,$N8)="","",INDEX('Cronograma R. Financiero'!$J$5:$J$1000,$N8))))</f>
        <v/>
      </c>
      <c r="I8" s="60">
        <f>IF($N8="","",IF($P8&gt;0,IF(4&lt;=SemanaActual,INDEX('Cronograma R. Financiero'!$AD$5:$AD$1000,$N8),""),IF(INDEX('Cronograma R. Financiero'!$K$5:$K$1000,$N8)="","",INDEX('Cronograma R. Financiero'!$K$5:$K$1000,$N8))))</f>
        <v/>
      </c>
      <c r="J8" s="60">
        <f>IF($N8="","",INDEX('Cronograma R. Financiero'!$L$5:$L$1000,$N8))</f>
        <v/>
      </c>
      <c r="K8" s="55">
        <f>IF($N8="","",IF(N($J8)&gt;=1,"Completado",IF(AND(ISNUMBER($D8),$D8&lt;FechaRef),"Vencida",IF(N($J8)&gt;0,"En curso","Pendiente"))))</f>
        <v/>
      </c>
      <c r="L8" s="55">
        <f>IF($N8="","",INDEX('Cronograma R. Financiero'!$N$5:$N$1000,$N8)&amp;"")</f>
        <v/>
      </c>
      <c r="M8" s="63">
        <f>IF($N8="","",INDEX('Cronograma R. Financiero'!$O$5:$O$1000,$N8)&amp;"")</f>
        <v/>
      </c>
      <c r="N8">
        <f>IFERROR(MATCH(ROW()-4,rOrden_RF,0),"")</f>
        <v/>
      </c>
      <c r="O8">
        <f>IF($N8="","",INDEX('Cronograma R. Financiero'!$T$5:$T$1000,$N8))</f>
        <v/>
      </c>
      <c r="P8">
        <f>IF($N8="","",N(INDEX('Cronograma R. Financiero'!$U$5:$U$1000,$N8)))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5">
        <f>IF($N9="","",INDEX('Cronograma R. Financiero'!$A$5:$A$1000,$N9))</f>
        <v/>
      </c>
      <c r="B9" s="63">
        <f>IF($N9="","",IF($O9="Sub","      ↳  "&amp;INDEX('Cronograma R. Financiero'!$C$5:$C$1000,$N9),INDEX('Cronograma R. Financiero'!$C$5:$C$1000,$N9)&amp;""))</f>
        <v/>
      </c>
      <c r="C9" s="78">
        <f>IF($N9="","",IF(INDEX('Cronograma R. Financiero'!$D$5:$D$1000,$N9)="","",INDEX('Cronograma R. Financiero'!$D$5:$D$1000,$N9)))</f>
        <v/>
      </c>
      <c r="D9" s="78">
        <f>IF($N9="","",IF(INDEX('Cronograma R. Financiero'!$E$5:$E$1000,$N9)="","",INDEX('Cronograma R. Financiero'!$E$5:$E$1000,$N9)))</f>
        <v/>
      </c>
      <c r="E9" s="55">
        <f>IF($N9="","",IF(NOT(ISNUMBER($D9)),"",IF($D9&lt;InicioCiclo,"Antes del ciclo",IF($D9&gt;=InicioCiclo+28,"Después del ciclo","Semana "&amp;(INT(($D9-InicioCiclo)/7)+1)))))</f>
        <v/>
      </c>
      <c r="F9" s="60">
        <f>IF($N9="","",IF($P9&gt;0,IF(1&lt;=SemanaActual,INDEX('Cronograma R. Financiero'!$AA$5:$AA$1000,$N9),""),IF(INDEX('Cronograma R. Financiero'!$H$5:$H$1000,$N9)="","",INDEX('Cronograma R. Financiero'!$H$5:$H$1000,$N9))))</f>
        <v/>
      </c>
      <c r="G9" s="60">
        <f>IF($N9="","",IF($P9&gt;0,IF(2&lt;=SemanaActual,INDEX('Cronograma R. Financiero'!$AB$5:$AB$1000,$N9),""),IF(INDEX('Cronograma R. Financiero'!$I$5:$I$1000,$N9)="","",INDEX('Cronograma R. Financiero'!$I$5:$I$1000,$N9))))</f>
        <v/>
      </c>
      <c r="H9" s="60">
        <f>IF($N9="","",IF($P9&gt;0,IF(3&lt;=SemanaActual,INDEX('Cronograma R. Financiero'!$AC$5:$AC$1000,$N9),""),IF(INDEX('Cronograma R. Financiero'!$J$5:$J$1000,$N9)="","",INDEX('Cronograma R. Financiero'!$J$5:$J$1000,$N9))))</f>
        <v/>
      </c>
      <c r="I9" s="60">
        <f>IF($N9="","",IF($P9&gt;0,IF(4&lt;=SemanaActual,INDEX('Cronograma R. Financiero'!$AD$5:$AD$1000,$N9),""),IF(INDEX('Cronograma R. Financiero'!$K$5:$K$1000,$N9)="","",INDEX('Cronograma R. Financiero'!$K$5:$K$1000,$N9))))</f>
        <v/>
      </c>
      <c r="J9" s="60">
        <f>IF($N9="","",INDEX('Cronograma R. Financiero'!$L$5:$L$1000,$N9))</f>
        <v/>
      </c>
      <c r="K9" s="55">
        <f>IF($N9="","",IF(N($J9)&gt;=1,"Completado",IF(AND(ISNUMBER($D9),$D9&lt;FechaRef),"Vencida",IF(N($J9)&gt;0,"En curso","Pendiente"))))</f>
        <v/>
      </c>
      <c r="L9" s="55">
        <f>IF($N9="","",INDEX('Cronograma R. Financiero'!$N$5:$N$1000,$N9)&amp;"")</f>
        <v/>
      </c>
      <c r="M9" s="63">
        <f>IF($N9="","",INDEX('Cronograma R. Financiero'!$O$5:$O$1000,$N9)&amp;"")</f>
        <v/>
      </c>
      <c r="N9">
        <f>IFERROR(MATCH(ROW()-4,rOrden_RF,0),"")</f>
        <v/>
      </c>
      <c r="O9">
        <f>IF($N9="","",INDEX('Cronograma R. Financiero'!$T$5:$T$1000,$N9))</f>
        <v/>
      </c>
      <c r="P9">
        <f>IF($N9="","",N(INDEX('Cronograma R. Financiero'!$U$5:$U$1000,$N9)))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5">
        <f>IF($N10="","",INDEX('Cronograma R. Financiero'!$A$5:$A$1000,$N10))</f>
        <v/>
      </c>
      <c r="B10" s="63">
        <f>IF($N10="","",IF($O10="Sub","      ↳  "&amp;INDEX('Cronograma R. Financiero'!$C$5:$C$1000,$N10),INDEX('Cronograma R. Financiero'!$C$5:$C$1000,$N10)&amp;""))</f>
        <v/>
      </c>
      <c r="C10" s="78">
        <f>IF($N10="","",IF(INDEX('Cronograma R. Financiero'!$D$5:$D$1000,$N10)="","",INDEX('Cronograma R. Financiero'!$D$5:$D$1000,$N10)))</f>
        <v/>
      </c>
      <c r="D10" s="78">
        <f>IF($N10="","",IF(INDEX('Cronograma R. Financiero'!$E$5:$E$1000,$N10)="","",INDEX('Cronograma R. Financiero'!$E$5:$E$1000,$N10)))</f>
        <v/>
      </c>
      <c r="E10" s="55">
        <f>IF($N10="","",IF(NOT(ISNUMBER($D10)),"",IF($D10&lt;InicioCiclo,"Antes del ciclo",IF($D10&gt;=InicioCiclo+28,"Después del ciclo","Semana "&amp;(INT(($D10-InicioCiclo)/7)+1)))))</f>
        <v/>
      </c>
      <c r="F10" s="60">
        <f>IF($N10="","",IF($P10&gt;0,IF(1&lt;=SemanaActual,INDEX('Cronograma R. Financiero'!$AA$5:$AA$1000,$N10),""),IF(INDEX('Cronograma R. Financiero'!$H$5:$H$1000,$N10)="","",INDEX('Cronograma R. Financiero'!$H$5:$H$1000,$N10))))</f>
        <v/>
      </c>
      <c r="G10" s="60">
        <f>IF($N10="","",IF($P10&gt;0,IF(2&lt;=SemanaActual,INDEX('Cronograma R. Financiero'!$AB$5:$AB$1000,$N10),""),IF(INDEX('Cronograma R. Financiero'!$I$5:$I$1000,$N10)="","",INDEX('Cronograma R. Financiero'!$I$5:$I$1000,$N10))))</f>
        <v/>
      </c>
      <c r="H10" s="60">
        <f>IF($N10="","",IF($P10&gt;0,IF(3&lt;=SemanaActual,INDEX('Cronograma R. Financiero'!$AC$5:$AC$1000,$N10),""),IF(INDEX('Cronograma R. Financiero'!$J$5:$J$1000,$N10)="","",INDEX('Cronograma R. Financiero'!$J$5:$J$1000,$N10))))</f>
        <v/>
      </c>
      <c r="I10" s="60">
        <f>IF($N10="","",IF($P10&gt;0,IF(4&lt;=SemanaActual,INDEX('Cronograma R. Financiero'!$AD$5:$AD$1000,$N10),""),IF(INDEX('Cronograma R. Financiero'!$K$5:$K$1000,$N10)="","",INDEX('Cronograma R. Financiero'!$K$5:$K$1000,$N10))))</f>
        <v/>
      </c>
      <c r="J10" s="60">
        <f>IF($N10="","",INDEX('Cronograma R. Financiero'!$L$5:$L$1000,$N10))</f>
        <v/>
      </c>
      <c r="K10" s="55">
        <f>IF($N10="","",IF(N($J10)&gt;=1,"Completado",IF(AND(ISNUMBER($D10),$D10&lt;FechaRef),"Vencida",IF(N($J10)&gt;0,"En curso","Pendiente"))))</f>
        <v/>
      </c>
      <c r="L10" s="55">
        <f>IF($N10="","",INDEX('Cronograma R. Financiero'!$N$5:$N$1000,$N10)&amp;"")</f>
        <v/>
      </c>
      <c r="M10" s="63">
        <f>IF($N10="","",INDEX('Cronograma R. Financiero'!$O$5:$O$1000,$N10)&amp;"")</f>
        <v/>
      </c>
      <c r="N10">
        <f>IFERROR(MATCH(ROW()-4,rOrden_RF,0),"")</f>
        <v/>
      </c>
      <c r="O10">
        <f>IF($N10="","",INDEX('Cronograma R. Financiero'!$T$5:$T$1000,$N10))</f>
        <v/>
      </c>
      <c r="P10">
        <f>IF($N10="","",N(INDEX('Cronograma R. Financiero'!$U$5:$U$1000,$N10)))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5">
        <f>IF($N11="","",INDEX('Cronograma R. Financiero'!$A$5:$A$1000,$N11))</f>
        <v/>
      </c>
      <c r="B11" s="63">
        <f>IF($N11="","",IF($O11="Sub","      ↳  "&amp;INDEX('Cronograma R. Financiero'!$C$5:$C$1000,$N11),INDEX('Cronograma R. Financiero'!$C$5:$C$1000,$N11)&amp;""))</f>
        <v/>
      </c>
      <c r="C11" s="78">
        <f>IF($N11="","",IF(INDEX('Cronograma R. Financiero'!$D$5:$D$1000,$N11)="","",INDEX('Cronograma R. Financiero'!$D$5:$D$1000,$N11)))</f>
        <v/>
      </c>
      <c r="D11" s="78">
        <f>IF($N11="","",IF(INDEX('Cronograma R. Financiero'!$E$5:$E$1000,$N11)="","",INDEX('Cronograma R. Financiero'!$E$5:$E$1000,$N11)))</f>
        <v/>
      </c>
      <c r="E11" s="55">
        <f>IF($N11="","",IF(NOT(ISNUMBER($D11)),"",IF($D11&lt;InicioCiclo,"Antes del ciclo",IF($D11&gt;=InicioCiclo+28,"Después del ciclo","Semana "&amp;(INT(($D11-InicioCiclo)/7)+1)))))</f>
        <v/>
      </c>
      <c r="F11" s="60">
        <f>IF($N11="","",IF($P11&gt;0,IF(1&lt;=SemanaActual,INDEX('Cronograma R. Financiero'!$AA$5:$AA$1000,$N11),""),IF(INDEX('Cronograma R. Financiero'!$H$5:$H$1000,$N11)="","",INDEX('Cronograma R. Financiero'!$H$5:$H$1000,$N11))))</f>
        <v/>
      </c>
      <c r="G11" s="60">
        <f>IF($N11="","",IF($P11&gt;0,IF(2&lt;=SemanaActual,INDEX('Cronograma R. Financiero'!$AB$5:$AB$1000,$N11),""),IF(INDEX('Cronograma R. Financiero'!$I$5:$I$1000,$N11)="","",INDEX('Cronograma R. Financiero'!$I$5:$I$1000,$N11))))</f>
        <v/>
      </c>
      <c r="H11" s="60">
        <f>IF($N11="","",IF($P11&gt;0,IF(3&lt;=SemanaActual,INDEX('Cronograma R. Financiero'!$AC$5:$AC$1000,$N11),""),IF(INDEX('Cronograma R. Financiero'!$J$5:$J$1000,$N11)="","",INDEX('Cronograma R. Financiero'!$J$5:$J$1000,$N11))))</f>
        <v/>
      </c>
      <c r="I11" s="60">
        <f>IF($N11="","",IF($P11&gt;0,IF(4&lt;=SemanaActual,INDEX('Cronograma R. Financiero'!$AD$5:$AD$1000,$N11),""),IF(INDEX('Cronograma R. Financiero'!$K$5:$K$1000,$N11)="","",INDEX('Cronograma R. Financiero'!$K$5:$K$1000,$N11))))</f>
        <v/>
      </c>
      <c r="J11" s="60">
        <f>IF($N11="","",INDEX('Cronograma R. Financiero'!$L$5:$L$1000,$N11))</f>
        <v/>
      </c>
      <c r="K11" s="55">
        <f>IF($N11="","",IF(N($J11)&gt;=1,"Completado",IF(AND(ISNUMBER($D11),$D11&lt;FechaRef),"Vencida",IF(N($J11)&gt;0,"En curso","Pendiente"))))</f>
        <v/>
      </c>
      <c r="L11" s="55">
        <f>IF($N11="","",INDEX('Cronograma R. Financiero'!$N$5:$N$1000,$N11)&amp;"")</f>
        <v/>
      </c>
      <c r="M11" s="63">
        <f>IF($N11="","",INDEX('Cronograma R. Financiero'!$O$5:$O$1000,$N11)&amp;"")</f>
        <v/>
      </c>
      <c r="N11">
        <f>IFERROR(MATCH(ROW()-4,rOrden_RF,0),"")</f>
        <v/>
      </c>
      <c r="O11">
        <f>IF($N11="","",INDEX('Cronograma R. Financiero'!$T$5:$T$1000,$N11))</f>
        <v/>
      </c>
      <c r="P11">
        <f>IF($N11="","",N(INDEX('Cronograma R. Financiero'!$U$5:$U$1000,$N11)))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5">
        <f>IF($N12="","",INDEX('Cronograma R. Financiero'!$A$5:$A$1000,$N12))</f>
        <v/>
      </c>
      <c r="B12" s="63">
        <f>IF($N12="","",IF($O12="Sub","      ↳  "&amp;INDEX('Cronograma R. Financiero'!$C$5:$C$1000,$N12),INDEX('Cronograma R. Financiero'!$C$5:$C$1000,$N12)&amp;""))</f>
        <v/>
      </c>
      <c r="C12" s="78">
        <f>IF($N12="","",IF(INDEX('Cronograma R. Financiero'!$D$5:$D$1000,$N12)="","",INDEX('Cronograma R. Financiero'!$D$5:$D$1000,$N12)))</f>
        <v/>
      </c>
      <c r="D12" s="78">
        <f>IF($N12="","",IF(INDEX('Cronograma R. Financiero'!$E$5:$E$1000,$N12)="","",INDEX('Cronograma R. Financiero'!$E$5:$E$1000,$N12)))</f>
        <v/>
      </c>
      <c r="E12" s="55">
        <f>IF($N12="","",IF(NOT(ISNUMBER($D12)),"",IF($D12&lt;InicioCiclo,"Antes del ciclo",IF($D12&gt;=InicioCiclo+28,"Después del ciclo","Semana "&amp;(INT(($D12-InicioCiclo)/7)+1)))))</f>
        <v/>
      </c>
      <c r="F12" s="60">
        <f>IF($N12="","",IF($P12&gt;0,IF(1&lt;=SemanaActual,INDEX('Cronograma R. Financiero'!$AA$5:$AA$1000,$N12),""),IF(INDEX('Cronograma R. Financiero'!$H$5:$H$1000,$N12)="","",INDEX('Cronograma R. Financiero'!$H$5:$H$1000,$N12))))</f>
        <v/>
      </c>
      <c r="G12" s="60">
        <f>IF($N12="","",IF($P12&gt;0,IF(2&lt;=SemanaActual,INDEX('Cronograma R. Financiero'!$AB$5:$AB$1000,$N12),""),IF(INDEX('Cronograma R. Financiero'!$I$5:$I$1000,$N12)="","",INDEX('Cronograma R. Financiero'!$I$5:$I$1000,$N12))))</f>
        <v/>
      </c>
      <c r="H12" s="60">
        <f>IF($N12="","",IF($P12&gt;0,IF(3&lt;=SemanaActual,INDEX('Cronograma R. Financiero'!$AC$5:$AC$1000,$N12),""),IF(INDEX('Cronograma R. Financiero'!$J$5:$J$1000,$N12)="","",INDEX('Cronograma R. Financiero'!$J$5:$J$1000,$N12))))</f>
        <v/>
      </c>
      <c r="I12" s="60">
        <f>IF($N12="","",IF($P12&gt;0,IF(4&lt;=SemanaActual,INDEX('Cronograma R. Financiero'!$AD$5:$AD$1000,$N12),""),IF(INDEX('Cronograma R. Financiero'!$K$5:$K$1000,$N12)="","",INDEX('Cronograma R. Financiero'!$K$5:$K$1000,$N12))))</f>
        <v/>
      </c>
      <c r="J12" s="60">
        <f>IF($N12="","",INDEX('Cronograma R. Financiero'!$L$5:$L$1000,$N12))</f>
        <v/>
      </c>
      <c r="K12" s="55">
        <f>IF($N12="","",IF(N($J12)&gt;=1,"Completado",IF(AND(ISNUMBER($D12),$D12&lt;FechaRef),"Vencida",IF(N($J12)&gt;0,"En curso","Pendiente"))))</f>
        <v/>
      </c>
      <c r="L12" s="55">
        <f>IF($N12="","",INDEX('Cronograma R. Financiero'!$N$5:$N$1000,$N12)&amp;"")</f>
        <v/>
      </c>
      <c r="M12" s="63">
        <f>IF($N12="","",INDEX('Cronograma R. Financiero'!$O$5:$O$1000,$N12)&amp;"")</f>
        <v/>
      </c>
      <c r="N12">
        <f>IFERROR(MATCH(ROW()-4,rOrden_RF,0),"")</f>
        <v/>
      </c>
      <c r="O12">
        <f>IF($N12="","",INDEX('Cronograma R. Financiero'!$T$5:$T$1000,$N12))</f>
        <v/>
      </c>
      <c r="P12">
        <f>IF($N12="","",N(INDEX('Cronograma R. Financiero'!$U$5:$U$1000,$N12)))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5">
        <f>IF($N13="","",INDEX('Cronograma R. Financiero'!$A$5:$A$1000,$N13))</f>
        <v/>
      </c>
      <c r="B13" s="63">
        <f>IF($N13="","",IF($O13="Sub","      ↳  "&amp;INDEX('Cronograma R. Financiero'!$C$5:$C$1000,$N13),INDEX('Cronograma R. Financiero'!$C$5:$C$1000,$N13)&amp;""))</f>
        <v/>
      </c>
      <c r="C13" s="78">
        <f>IF($N13="","",IF(INDEX('Cronograma R. Financiero'!$D$5:$D$1000,$N13)="","",INDEX('Cronograma R. Financiero'!$D$5:$D$1000,$N13)))</f>
        <v/>
      </c>
      <c r="D13" s="78">
        <f>IF($N13="","",IF(INDEX('Cronograma R. Financiero'!$E$5:$E$1000,$N13)="","",INDEX('Cronograma R. Financiero'!$E$5:$E$1000,$N13)))</f>
        <v/>
      </c>
      <c r="E13" s="55">
        <f>IF($N13="","",IF(NOT(ISNUMBER($D13)),"",IF($D13&lt;InicioCiclo,"Antes del ciclo",IF($D13&gt;=InicioCiclo+28,"Después del ciclo","Semana "&amp;(INT(($D13-InicioCiclo)/7)+1)))))</f>
        <v/>
      </c>
      <c r="F13" s="60">
        <f>IF($N13="","",IF($P13&gt;0,IF(1&lt;=SemanaActual,INDEX('Cronograma R. Financiero'!$AA$5:$AA$1000,$N13),""),IF(INDEX('Cronograma R. Financiero'!$H$5:$H$1000,$N13)="","",INDEX('Cronograma R. Financiero'!$H$5:$H$1000,$N13))))</f>
        <v/>
      </c>
      <c r="G13" s="60">
        <f>IF($N13="","",IF($P13&gt;0,IF(2&lt;=SemanaActual,INDEX('Cronograma R. Financiero'!$AB$5:$AB$1000,$N13),""),IF(INDEX('Cronograma R. Financiero'!$I$5:$I$1000,$N13)="","",INDEX('Cronograma R. Financiero'!$I$5:$I$1000,$N13))))</f>
        <v/>
      </c>
      <c r="H13" s="60">
        <f>IF($N13="","",IF($P13&gt;0,IF(3&lt;=SemanaActual,INDEX('Cronograma R. Financiero'!$AC$5:$AC$1000,$N13),""),IF(INDEX('Cronograma R. Financiero'!$J$5:$J$1000,$N13)="","",INDEX('Cronograma R. Financiero'!$J$5:$J$1000,$N13))))</f>
        <v/>
      </c>
      <c r="I13" s="60">
        <f>IF($N13="","",IF($P13&gt;0,IF(4&lt;=SemanaActual,INDEX('Cronograma R. Financiero'!$AD$5:$AD$1000,$N13),""),IF(INDEX('Cronograma R. Financiero'!$K$5:$K$1000,$N13)="","",INDEX('Cronograma R. Financiero'!$K$5:$K$1000,$N13))))</f>
        <v/>
      </c>
      <c r="J13" s="60">
        <f>IF($N13="","",INDEX('Cronograma R. Financiero'!$L$5:$L$1000,$N13))</f>
        <v/>
      </c>
      <c r="K13" s="55">
        <f>IF($N13="","",IF(N($J13)&gt;=1,"Completado",IF(AND(ISNUMBER($D13),$D13&lt;FechaRef),"Vencida",IF(N($J13)&gt;0,"En curso","Pendiente"))))</f>
        <v/>
      </c>
      <c r="L13" s="55">
        <f>IF($N13="","",INDEX('Cronograma R. Financiero'!$N$5:$N$1000,$N13)&amp;"")</f>
        <v/>
      </c>
      <c r="M13" s="63">
        <f>IF($N13="","",INDEX('Cronograma R. Financiero'!$O$5:$O$1000,$N13)&amp;"")</f>
        <v/>
      </c>
      <c r="N13">
        <f>IFERROR(MATCH(ROW()-4,rOrden_RF,0),"")</f>
        <v/>
      </c>
      <c r="O13">
        <f>IF($N13="","",INDEX('Cronograma R. Financiero'!$T$5:$T$1000,$N13))</f>
        <v/>
      </c>
      <c r="P13">
        <f>IF($N13="","",N(INDEX('Cronograma R. Financiero'!$U$5:$U$1000,$N13)))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5">
        <f>IF($N14="","",INDEX('Cronograma R. Financiero'!$A$5:$A$1000,$N14))</f>
        <v/>
      </c>
      <c r="B14" s="63">
        <f>IF($N14="","",IF($O14="Sub","      ↳  "&amp;INDEX('Cronograma R. Financiero'!$C$5:$C$1000,$N14),INDEX('Cronograma R. Financiero'!$C$5:$C$1000,$N14)&amp;""))</f>
        <v/>
      </c>
      <c r="C14" s="78">
        <f>IF($N14="","",IF(INDEX('Cronograma R. Financiero'!$D$5:$D$1000,$N14)="","",INDEX('Cronograma R. Financiero'!$D$5:$D$1000,$N14)))</f>
        <v/>
      </c>
      <c r="D14" s="78">
        <f>IF($N14="","",IF(INDEX('Cronograma R. Financiero'!$E$5:$E$1000,$N14)="","",INDEX('Cronograma R. Financiero'!$E$5:$E$1000,$N14)))</f>
        <v/>
      </c>
      <c r="E14" s="55">
        <f>IF($N14="","",IF(NOT(ISNUMBER($D14)),"",IF($D14&lt;InicioCiclo,"Antes del ciclo",IF($D14&gt;=InicioCiclo+28,"Después del ciclo","Semana "&amp;(INT(($D14-InicioCiclo)/7)+1)))))</f>
        <v/>
      </c>
      <c r="F14" s="60">
        <f>IF($N14="","",IF($P14&gt;0,IF(1&lt;=SemanaActual,INDEX('Cronograma R. Financiero'!$AA$5:$AA$1000,$N14),""),IF(INDEX('Cronograma R. Financiero'!$H$5:$H$1000,$N14)="","",INDEX('Cronograma R. Financiero'!$H$5:$H$1000,$N14))))</f>
        <v/>
      </c>
      <c r="G14" s="60">
        <f>IF($N14="","",IF($P14&gt;0,IF(2&lt;=SemanaActual,INDEX('Cronograma R. Financiero'!$AB$5:$AB$1000,$N14),""),IF(INDEX('Cronograma R. Financiero'!$I$5:$I$1000,$N14)="","",INDEX('Cronograma R. Financiero'!$I$5:$I$1000,$N14))))</f>
        <v/>
      </c>
      <c r="H14" s="60">
        <f>IF($N14="","",IF($P14&gt;0,IF(3&lt;=SemanaActual,INDEX('Cronograma R. Financiero'!$AC$5:$AC$1000,$N14),""),IF(INDEX('Cronograma R. Financiero'!$J$5:$J$1000,$N14)="","",INDEX('Cronograma R. Financiero'!$J$5:$J$1000,$N14))))</f>
        <v/>
      </c>
      <c r="I14" s="60">
        <f>IF($N14="","",IF($P14&gt;0,IF(4&lt;=SemanaActual,INDEX('Cronograma R. Financiero'!$AD$5:$AD$1000,$N14),""),IF(INDEX('Cronograma R. Financiero'!$K$5:$K$1000,$N14)="","",INDEX('Cronograma R. Financiero'!$K$5:$K$1000,$N14))))</f>
        <v/>
      </c>
      <c r="J14" s="60">
        <f>IF($N14="","",INDEX('Cronograma R. Financiero'!$L$5:$L$1000,$N14))</f>
        <v/>
      </c>
      <c r="K14" s="55">
        <f>IF($N14="","",IF(N($J14)&gt;=1,"Completado",IF(AND(ISNUMBER($D14),$D14&lt;FechaRef),"Vencida",IF(N($J14)&gt;0,"En curso","Pendiente"))))</f>
        <v/>
      </c>
      <c r="L14" s="55">
        <f>IF($N14="","",INDEX('Cronograma R. Financiero'!$N$5:$N$1000,$N14)&amp;"")</f>
        <v/>
      </c>
      <c r="M14" s="63">
        <f>IF($N14="","",INDEX('Cronograma R. Financiero'!$O$5:$O$1000,$N14)&amp;"")</f>
        <v/>
      </c>
      <c r="N14">
        <f>IFERROR(MATCH(ROW()-4,rOrden_RF,0),"")</f>
        <v/>
      </c>
      <c r="O14">
        <f>IF($N14="","",INDEX('Cronograma R. Financiero'!$T$5:$T$1000,$N14))</f>
        <v/>
      </c>
      <c r="P14">
        <f>IF($N14="","",N(INDEX('Cronograma R. Financiero'!$U$5:$U$1000,$N14)))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5">
        <f>IF($N15="","",INDEX('Cronograma R. Financiero'!$A$5:$A$1000,$N15))</f>
        <v/>
      </c>
      <c r="B15" s="63">
        <f>IF($N15="","",IF($O15="Sub","      ↳  "&amp;INDEX('Cronograma R. Financiero'!$C$5:$C$1000,$N15),INDEX('Cronograma R. Financiero'!$C$5:$C$1000,$N15)&amp;""))</f>
        <v/>
      </c>
      <c r="C15" s="78">
        <f>IF($N15="","",IF(INDEX('Cronograma R. Financiero'!$D$5:$D$1000,$N15)="","",INDEX('Cronograma R. Financiero'!$D$5:$D$1000,$N15)))</f>
        <v/>
      </c>
      <c r="D15" s="78">
        <f>IF($N15="","",IF(INDEX('Cronograma R. Financiero'!$E$5:$E$1000,$N15)="","",INDEX('Cronograma R. Financiero'!$E$5:$E$1000,$N15)))</f>
        <v/>
      </c>
      <c r="E15" s="55">
        <f>IF($N15="","",IF(NOT(ISNUMBER($D15)),"",IF($D15&lt;InicioCiclo,"Antes del ciclo",IF($D15&gt;=InicioCiclo+28,"Después del ciclo","Semana "&amp;(INT(($D15-InicioCiclo)/7)+1)))))</f>
        <v/>
      </c>
      <c r="F15" s="60">
        <f>IF($N15="","",IF($P15&gt;0,IF(1&lt;=SemanaActual,INDEX('Cronograma R. Financiero'!$AA$5:$AA$1000,$N15),""),IF(INDEX('Cronograma R. Financiero'!$H$5:$H$1000,$N15)="","",INDEX('Cronograma R. Financiero'!$H$5:$H$1000,$N15))))</f>
        <v/>
      </c>
      <c r="G15" s="60">
        <f>IF($N15="","",IF($P15&gt;0,IF(2&lt;=SemanaActual,INDEX('Cronograma R. Financiero'!$AB$5:$AB$1000,$N15),""),IF(INDEX('Cronograma R. Financiero'!$I$5:$I$1000,$N15)="","",INDEX('Cronograma R. Financiero'!$I$5:$I$1000,$N15))))</f>
        <v/>
      </c>
      <c r="H15" s="60">
        <f>IF($N15="","",IF($P15&gt;0,IF(3&lt;=SemanaActual,INDEX('Cronograma R. Financiero'!$AC$5:$AC$1000,$N15),""),IF(INDEX('Cronograma R. Financiero'!$J$5:$J$1000,$N15)="","",INDEX('Cronograma R. Financiero'!$J$5:$J$1000,$N15))))</f>
        <v/>
      </c>
      <c r="I15" s="60">
        <f>IF($N15="","",IF($P15&gt;0,IF(4&lt;=SemanaActual,INDEX('Cronograma R. Financiero'!$AD$5:$AD$1000,$N15),""),IF(INDEX('Cronograma R. Financiero'!$K$5:$K$1000,$N15)="","",INDEX('Cronograma R. Financiero'!$K$5:$K$1000,$N15))))</f>
        <v/>
      </c>
      <c r="J15" s="60">
        <f>IF($N15="","",INDEX('Cronograma R. Financiero'!$L$5:$L$1000,$N15))</f>
        <v/>
      </c>
      <c r="K15" s="55">
        <f>IF($N15="","",IF(N($J15)&gt;=1,"Completado",IF(AND(ISNUMBER($D15),$D15&lt;FechaRef),"Vencida",IF(N($J15)&gt;0,"En curso","Pendiente"))))</f>
        <v/>
      </c>
      <c r="L15" s="55">
        <f>IF($N15="","",INDEX('Cronograma R. Financiero'!$N$5:$N$1000,$N15)&amp;"")</f>
        <v/>
      </c>
      <c r="M15" s="63">
        <f>IF($N15="","",INDEX('Cronograma R. Financiero'!$O$5:$O$1000,$N15)&amp;"")</f>
        <v/>
      </c>
      <c r="N15">
        <f>IFERROR(MATCH(ROW()-4,rOrden_RF,0),"")</f>
        <v/>
      </c>
      <c r="O15">
        <f>IF($N15="","",INDEX('Cronograma R. Financiero'!$T$5:$T$1000,$N15))</f>
        <v/>
      </c>
      <c r="P15">
        <f>IF($N15="","",N(INDEX('Cronograma R. Financiero'!$U$5:$U$1000,$N15)))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5">
        <f>IF($N16="","",INDEX('Cronograma R. Financiero'!$A$5:$A$1000,$N16))</f>
        <v/>
      </c>
      <c r="B16" s="63">
        <f>IF($N16="","",IF($O16="Sub","      ↳  "&amp;INDEX('Cronograma R. Financiero'!$C$5:$C$1000,$N16),INDEX('Cronograma R. Financiero'!$C$5:$C$1000,$N16)&amp;""))</f>
        <v/>
      </c>
      <c r="C16" s="78">
        <f>IF($N16="","",IF(INDEX('Cronograma R. Financiero'!$D$5:$D$1000,$N16)="","",INDEX('Cronograma R. Financiero'!$D$5:$D$1000,$N16)))</f>
        <v/>
      </c>
      <c r="D16" s="78">
        <f>IF($N16="","",IF(INDEX('Cronograma R. Financiero'!$E$5:$E$1000,$N16)="","",INDEX('Cronograma R. Financiero'!$E$5:$E$1000,$N16)))</f>
        <v/>
      </c>
      <c r="E16" s="55">
        <f>IF($N16="","",IF(NOT(ISNUMBER($D16)),"",IF($D16&lt;InicioCiclo,"Antes del ciclo",IF($D16&gt;=InicioCiclo+28,"Después del ciclo","Semana "&amp;(INT(($D16-InicioCiclo)/7)+1)))))</f>
        <v/>
      </c>
      <c r="F16" s="60">
        <f>IF($N16="","",IF($P16&gt;0,IF(1&lt;=SemanaActual,INDEX('Cronograma R. Financiero'!$AA$5:$AA$1000,$N16),""),IF(INDEX('Cronograma R. Financiero'!$H$5:$H$1000,$N16)="","",INDEX('Cronograma R. Financiero'!$H$5:$H$1000,$N16))))</f>
        <v/>
      </c>
      <c r="G16" s="60">
        <f>IF($N16="","",IF($P16&gt;0,IF(2&lt;=SemanaActual,INDEX('Cronograma R. Financiero'!$AB$5:$AB$1000,$N16),""),IF(INDEX('Cronograma R. Financiero'!$I$5:$I$1000,$N16)="","",INDEX('Cronograma R. Financiero'!$I$5:$I$1000,$N16))))</f>
        <v/>
      </c>
      <c r="H16" s="60">
        <f>IF($N16="","",IF($P16&gt;0,IF(3&lt;=SemanaActual,INDEX('Cronograma R. Financiero'!$AC$5:$AC$1000,$N16),""),IF(INDEX('Cronograma R. Financiero'!$J$5:$J$1000,$N16)="","",INDEX('Cronograma R. Financiero'!$J$5:$J$1000,$N16))))</f>
        <v/>
      </c>
      <c r="I16" s="60">
        <f>IF($N16="","",IF($P16&gt;0,IF(4&lt;=SemanaActual,INDEX('Cronograma R. Financiero'!$AD$5:$AD$1000,$N16),""),IF(INDEX('Cronograma R. Financiero'!$K$5:$K$1000,$N16)="","",INDEX('Cronograma R. Financiero'!$K$5:$K$1000,$N16))))</f>
        <v/>
      </c>
      <c r="J16" s="60">
        <f>IF($N16="","",INDEX('Cronograma R. Financiero'!$L$5:$L$1000,$N16))</f>
        <v/>
      </c>
      <c r="K16" s="55">
        <f>IF($N16="","",IF(N($J16)&gt;=1,"Completado",IF(AND(ISNUMBER($D16),$D16&lt;FechaRef),"Vencida",IF(N($J16)&gt;0,"En curso","Pendiente"))))</f>
        <v/>
      </c>
      <c r="L16" s="55">
        <f>IF($N16="","",INDEX('Cronograma R. Financiero'!$N$5:$N$1000,$N16)&amp;"")</f>
        <v/>
      </c>
      <c r="M16" s="63">
        <f>IF($N16="","",INDEX('Cronograma R. Financiero'!$O$5:$O$1000,$N16)&amp;"")</f>
        <v/>
      </c>
      <c r="N16">
        <f>IFERROR(MATCH(ROW()-4,rOrden_RF,0),"")</f>
        <v/>
      </c>
      <c r="O16">
        <f>IF($N16="","",INDEX('Cronograma R. Financiero'!$T$5:$T$1000,$N16))</f>
        <v/>
      </c>
      <c r="P16">
        <f>IF($N16="","",N(INDEX('Cronograma R. Financiero'!$U$5:$U$1000,$N16)))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5">
        <f>IF($N17="","",INDEX('Cronograma R. Financiero'!$A$5:$A$1000,$N17))</f>
        <v/>
      </c>
      <c r="B17" s="63">
        <f>IF($N17="","",IF($O17="Sub","      ↳  "&amp;INDEX('Cronograma R. Financiero'!$C$5:$C$1000,$N17),INDEX('Cronograma R. Financiero'!$C$5:$C$1000,$N17)&amp;""))</f>
        <v/>
      </c>
      <c r="C17" s="78">
        <f>IF($N17="","",IF(INDEX('Cronograma R. Financiero'!$D$5:$D$1000,$N17)="","",INDEX('Cronograma R. Financiero'!$D$5:$D$1000,$N17)))</f>
        <v/>
      </c>
      <c r="D17" s="78">
        <f>IF($N17="","",IF(INDEX('Cronograma R. Financiero'!$E$5:$E$1000,$N17)="","",INDEX('Cronograma R. Financiero'!$E$5:$E$1000,$N17)))</f>
        <v/>
      </c>
      <c r="E17" s="55">
        <f>IF($N17="","",IF(NOT(ISNUMBER($D17)),"",IF($D17&lt;InicioCiclo,"Antes del ciclo",IF($D17&gt;=InicioCiclo+28,"Después del ciclo","Semana "&amp;(INT(($D17-InicioCiclo)/7)+1)))))</f>
        <v/>
      </c>
      <c r="F17" s="60">
        <f>IF($N17="","",IF($P17&gt;0,IF(1&lt;=SemanaActual,INDEX('Cronograma R. Financiero'!$AA$5:$AA$1000,$N17),""),IF(INDEX('Cronograma R. Financiero'!$H$5:$H$1000,$N17)="","",INDEX('Cronograma R. Financiero'!$H$5:$H$1000,$N17))))</f>
        <v/>
      </c>
      <c r="G17" s="60">
        <f>IF($N17="","",IF($P17&gt;0,IF(2&lt;=SemanaActual,INDEX('Cronograma R. Financiero'!$AB$5:$AB$1000,$N17),""),IF(INDEX('Cronograma R. Financiero'!$I$5:$I$1000,$N17)="","",INDEX('Cronograma R. Financiero'!$I$5:$I$1000,$N17))))</f>
        <v/>
      </c>
      <c r="H17" s="60">
        <f>IF($N17="","",IF($P17&gt;0,IF(3&lt;=SemanaActual,INDEX('Cronograma R. Financiero'!$AC$5:$AC$1000,$N17),""),IF(INDEX('Cronograma R. Financiero'!$J$5:$J$1000,$N17)="","",INDEX('Cronograma R. Financiero'!$J$5:$J$1000,$N17))))</f>
        <v/>
      </c>
      <c r="I17" s="60">
        <f>IF($N17="","",IF($P17&gt;0,IF(4&lt;=SemanaActual,INDEX('Cronograma R. Financiero'!$AD$5:$AD$1000,$N17),""),IF(INDEX('Cronograma R. Financiero'!$K$5:$K$1000,$N17)="","",INDEX('Cronograma R. Financiero'!$K$5:$K$1000,$N17))))</f>
        <v/>
      </c>
      <c r="J17" s="60">
        <f>IF($N17="","",INDEX('Cronograma R. Financiero'!$L$5:$L$1000,$N17))</f>
        <v/>
      </c>
      <c r="K17" s="55">
        <f>IF($N17="","",IF(N($J17)&gt;=1,"Completado",IF(AND(ISNUMBER($D17),$D17&lt;FechaRef),"Vencida",IF(N($J17)&gt;0,"En curso","Pendiente"))))</f>
        <v/>
      </c>
      <c r="L17" s="55">
        <f>IF($N17="","",INDEX('Cronograma R. Financiero'!$N$5:$N$1000,$N17)&amp;"")</f>
        <v/>
      </c>
      <c r="M17" s="63">
        <f>IF($N17="","",INDEX('Cronograma R. Financiero'!$O$5:$O$1000,$N17)&amp;"")</f>
        <v/>
      </c>
      <c r="N17">
        <f>IFERROR(MATCH(ROW()-4,rOrden_RF,0),"")</f>
        <v/>
      </c>
      <c r="O17">
        <f>IF($N17="","",INDEX('Cronograma R. Financiero'!$T$5:$T$1000,$N17))</f>
        <v/>
      </c>
      <c r="P17">
        <f>IF($N17="","",N(INDEX('Cronograma R. Financiero'!$U$5:$U$1000,$N17)))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5">
        <f>IF($N18="","",INDEX('Cronograma R. Financiero'!$A$5:$A$1000,$N18))</f>
        <v/>
      </c>
      <c r="B18" s="63">
        <f>IF($N18="","",IF($O18="Sub","      ↳  "&amp;INDEX('Cronograma R. Financiero'!$C$5:$C$1000,$N18),INDEX('Cronograma R. Financiero'!$C$5:$C$1000,$N18)&amp;""))</f>
        <v/>
      </c>
      <c r="C18" s="78">
        <f>IF($N18="","",IF(INDEX('Cronograma R. Financiero'!$D$5:$D$1000,$N18)="","",INDEX('Cronograma R. Financiero'!$D$5:$D$1000,$N18)))</f>
        <v/>
      </c>
      <c r="D18" s="78">
        <f>IF($N18="","",IF(INDEX('Cronograma R. Financiero'!$E$5:$E$1000,$N18)="","",INDEX('Cronograma R. Financiero'!$E$5:$E$1000,$N18)))</f>
        <v/>
      </c>
      <c r="E18" s="55">
        <f>IF($N18="","",IF(NOT(ISNUMBER($D18)),"",IF($D18&lt;InicioCiclo,"Antes del ciclo",IF($D18&gt;=InicioCiclo+28,"Después del ciclo","Semana "&amp;(INT(($D18-InicioCiclo)/7)+1)))))</f>
        <v/>
      </c>
      <c r="F18" s="60">
        <f>IF($N18="","",IF($P18&gt;0,IF(1&lt;=SemanaActual,INDEX('Cronograma R. Financiero'!$AA$5:$AA$1000,$N18),""),IF(INDEX('Cronograma R. Financiero'!$H$5:$H$1000,$N18)="","",INDEX('Cronograma R. Financiero'!$H$5:$H$1000,$N18))))</f>
        <v/>
      </c>
      <c r="G18" s="60">
        <f>IF($N18="","",IF($P18&gt;0,IF(2&lt;=SemanaActual,INDEX('Cronograma R. Financiero'!$AB$5:$AB$1000,$N18),""),IF(INDEX('Cronograma R. Financiero'!$I$5:$I$1000,$N18)="","",INDEX('Cronograma R. Financiero'!$I$5:$I$1000,$N18))))</f>
        <v/>
      </c>
      <c r="H18" s="60">
        <f>IF($N18="","",IF($P18&gt;0,IF(3&lt;=SemanaActual,INDEX('Cronograma R. Financiero'!$AC$5:$AC$1000,$N18),""),IF(INDEX('Cronograma R. Financiero'!$J$5:$J$1000,$N18)="","",INDEX('Cronograma R. Financiero'!$J$5:$J$1000,$N18))))</f>
        <v/>
      </c>
      <c r="I18" s="60">
        <f>IF($N18="","",IF($P18&gt;0,IF(4&lt;=SemanaActual,INDEX('Cronograma R. Financiero'!$AD$5:$AD$1000,$N18),""),IF(INDEX('Cronograma R. Financiero'!$K$5:$K$1000,$N18)="","",INDEX('Cronograma R. Financiero'!$K$5:$K$1000,$N18))))</f>
        <v/>
      </c>
      <c r="J18" s="60">
        <f>IF($N18="","",INDEX('Cronograma R. Financiero'!$L$5:$L$1000,$N18))</f>
        <v/>
      </c>
      <c r="K18" s="55">
        <f>IF($N18="","",IF(N($J18)&gt;=1,"Completado",IF(AND(ISNUMBER($D18),$D18&lt;FechaRef),"Vencida",IF(N($J18)&gt;0,"En curso","Pendiente"))))</f>
        <v/>
      </c>
      <c r="L18" s="55">
        <f>IF($N18="","",INDEX('Cronograma R. Financiero'!$N$5:$N$1000,$N18)&amp;"")</f>
        <v/>
      </c>
      <c r="M18" s="63">
        <f>IF($N18="","",INDEX('Cronograma R. Financiero'!$O$5:$O$1000,$N18)&amp;"")</f>
        <v/>
      </c>
      <c r="N18">
        <f>IFERROR(MATCH(ROW()-4,rOrden_RF,0),"")</f>
        <v/>
      </c>
      <c r="O18">
        <f>IF($N18="","",INDEX('Cronograma R. Financiero'!$T$5:$T$1000,$N18))</f>
        <v/>
      </c>
      <c r="P18">
        <f>IF($N18="","",N(INDEX('Cronograma R. Financiero'!$U$5:$U$1000,$N18)))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5">
        <f>IF($N19="","",INDEX('Cronograma R. Financiero'!$A$5:$A$1000,$N19))</f>
        <v/>
      </c>
      <c r="B19" s="63">
        <f>IF($N19="","",IF($O19="Sub","      ↳  "&amp;INDEX('Cronograma R. Financiero'!$C$5:$C$1000,$N19),INDEX('Cronograma R. Financiero'!$C$5:$C$1000,$N19)&amp;""))</f>
        <v/>
      </c>
      <c r="C19" s="78">
        <f>IF($N19="","",IF(INDEX('Cronograma R. Financiero'!$D$5:$D$1000,$N19)="","",INDEX('Cronograma R. Financiero'!$D$5:$D$1000,$N19)))</f>
        <v/>
      </c>
      <c r="D19" s="78">
        <f>IF($N19="","",IF(INDEX('Cronograma R. Financiero'!$E$5:$E$1000,$N19)="","",INDEX('Cronograma R. Financiero'!$E$5:$E$1000,$N19)))</f>
        <v/>
      </c>
      <c r="E19" s="55">
        <f>IF($N19="","",IF(NOT(ISNUMBER($D19)),"",IF($D19&lt;InicioCiclo,"Antes del ciclo",IF($D19&gt;=InicioCiclo+28,"Después del ciclo","Semana "&amp;(INT(($D19-InicioCiclo)/7)+1)))))</f>
        <v/>
      </c>
      <c r="F19" s="60">
        <f>IF($N19="","",IF($P19&gt;0,IF(1&lt;=SemanaActual,INDEX('Cronograma R. Financiero'!$AA$5:$AA$1000,$N19),""),IF(INDEX('Cronograma R. Financiero'!$H$5:$H$1000,$N19)="","",INDEX('Cronograma R. Financiero'!$H$5:$H$1000,$N19))))</f>
        <v/>
      </c>
      <c r="G19" s="60">
        <f>IF($N19="","",IF($P19&gt;0,IF(2&lt;=SemanaActual,INDEX('Cronograma R. Financiero'!$AB$5:$AB$1000,$N19),""),IF(INDEX('Cronograma R. Financiero'!$I$5:$I$1000,$N19)="","",INDEX('Cronograma R. Financiero'!$I$5:$I$1000,$N19))))</f>
        <v/>
      </c>
      <c r="H19" s="60">
        <f>IF($N19="","",IF($P19&gt;0,IF(3&lt;=SemanaActual,INDEX('Cronograma R. Financiero'!$AC$5:$AC$1000,$N19),""),IF(INDEX('Cronograma R. Financiero'!$J$5:$J$1000,$N19)="","",INDEX('Cronograma R. Financiero'!$J$5:$J$1000,$N19))))</f>
        <v/>
      </c>
      <c r="I19" s="60">
        <f>IF($N19="","",IF($P19&gt;0,IF(4&lt;=SemanaActual,INDEX('Cronograma R. Financiero'!$AD$5:$AD$1000,$N19),""),IF(INDEX('Cronograma R. Financiero'!$K$5:$K$1000,$N19)="","",INDEX('Cronograma R. Financiero'!$K$5:$K$1000,$N19))))</f>
        <v/>
      </c>
      <c r="J19" s="60">
        <f>IF($N19="","",INDEX('Cronograma R. Financiero'!$L$5:$L$1000,$N19))</f>
        <v/>
      </c>
      <c r="K19" s="55">
        <f>IF($N19="","",IF(N($J19)&gt;=1,"Completado",IF(AND(ISNUMBER($D19),$D19&lt;FechaRef),"Vencida",IF(N($J19)&gt;0,"En curso","Pendiente"))))</f>
        <v/>
      </c>
      <c r="L19" s="55">
        <f>IF($N19="","",INDEX('Cronograma R. Financiero'!$N$5:$N$1000,$N19)&amp;"")</f>
        <v/>
      </c>
      <c r="M19" s="63">
        <f>IF($N19="","",INDEX('Cronograma R. Financiero'!$O$5:$O$1000,$N19)&amp;"")</f>
        <v/>
      </c>
      <c r="N19">
        <f>IFERROR(MATCH(ROW()-4,rOrden_RF,0),"")</f>
        <v/>
      </c>
      <c r="O19">
        <f>IF($N19="","",INDEX('Cronograma R. Financiero'!$T$5:$T$1000,$N19))</f>
        <v/>
      </c>
      <c r="P19">
        <f>IF($N19="","",N(INDEX('Cronograma R. Financiero'!$U$5:$U$1000,$N19)))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5">
        <f>IF($N20="","",INDEX('Cronograma R. Financiero'!$A$5:$A$1000,$N20))</f>
        <v/>
      </c>
      <c r="B20" s="63">
        <f>IF($N20="","",IF($O20="Sub","      ↳  "&amp;INDEX('Cronograma R. Financiero'!$C$5:$C$1000,$N20),INDEX('Cronograma R. Financiero'!$C$5:$C$1000,$N20)&amp;""))</f>
        <v/>
      </c>
      <c r="C20" s="78">
        <f>IF($N20="","",IF(INDEX('Cronograma R. Financiero'!$D$5:$D$1000,$N20)="","",INDEX('Cronograma R. Financiero'!$D$5:$D$1000,$N20)))</f>
        <v/>
      </c>
      <c r="D20" s="78">
        <f>IF($N20="","",IF(INDEX('Cronograma R. Financiero'!$E$5:$E$1000,$N20)="","",INDEX('Cronograma R. Financiero'!$E$5:$E$1000,$N20)))</f>
        <v/>
      </c>
      <c r="E20" s="55">
        <f>IF($N20="","",IF(NOT(ISNUMBER($D20)),"",IF($D20&lt;InicioCiclo,"Antes del ciclo",IF($D20&gt;=InicioCiclo+28,"Después del ciclo","Semana "&amp;(INT(($D20-InicioCiclo)/7)+1)))))</f>
        <v/>
      </c>
      <c r="F20" s="60">
        <f>IF($N20="","",IF($P20&gt;0,IF(1&lt;=SemanaActual,INDEX('Cronograma R. Financiero'!$AA$5:$AA$1000,$N20),""),IF(INDEX('Cronograma R. Financiero'!$H$5:$H$1000,$N20)="","",INDEX('Cronograma R. Financiero'!$H$5:$H$1000,$N20))))</f>
        <v/>
      </c>
      <c r="G20" s="60">
        <f>IF($N20="","",IF($P20&gt;0,IF(2&lt;=SemanaActual,INDEX('Cronograma R. Financiero'!$AB$5:$AB$1000,$N20),""),IF(INDEX('Cronograma R. Financiero'!$I$5:$I$1000,$N20)="","",INDEX('Cronograma R. Financiero'!$I$5:$I$1000,$N20))))</f>
        <v/>
      </c>
      <c r="H20" s="60">
        <f>IF($N20="","",IF($P20&gt;0,IF(3&lt;=SemanaActual,INDEX('Cronograma R. Financiero'!$AC$5:$AC$1000,$N20),""),IF(INDEX('Cronograma R. Financiero'!$J$5:$J$1000,$N20)="","",INDEX('Cronograma R. Financiero'!$J$5:$J$1000,$N20))))</f>
        <v/>
      </c>
      <c r="I20" s="60">
        <f>IF($N20="","",IF($P20&gt;0,IF(4&lt;=SemanaActual,INDEX('Cronograma R. Financiero'!$AD$5:$AD$1000,$N20),""),IF(INDEX('Cronograma R. Financiero'!$K$5:$K$1000,$N20)="","",INDEX('Cronograma R. Financiero'!$K$5:$K$1000,$N20))))</f>
        <v/>
      </c>
      <c r="J20" s="60">
        <f>IF($N20="","",INDEX('Cronograma R. Financiero'!$L$5:$L$1000,$N20))</f>
        <v/>
      </c>
      <c r="K20" s="55">
        <f>IF($N20="","",IF(N($J20)&gt;=1,"Completado",IF(AND(ISNUMBER($D20),$D20&lt;FechaRef),"Vencida",IF(N($J20)&gt;0,"En curso","Pendiente"))))</f>
        <v/>
      </c>
      <c r="L20" s="55">
        <f>IF($N20="","",INDEX('Cronograma R. Financiero'!$N$5:$N$1000,$N20)&amp;"")</f>
        <v/>
      </c>
      <c r="M20" s="63">
        <f>IF($N20="","",INDEX('Cronograma R. Financiero'!$O$5:$O$1000,$N20)&amp;"")</f>
        <v/>
      </c>
      <c r="N20">
        <f>IFERROR(MATCH(ROW()-4,rOrden_RF,0),"")</f>
        <v/>
      </c>
      <c r="O20">
        <f>IF($N20="","",INDEX('Cronograma R. Financiero'!$T$5:$T$1000,$N20))</f>
        <v/>
      </c>
      <c r="P20">
        <f>IF($N20="","",N(INDEX('Cronograma R. Financiero'!$U$5:$U$1000,$N20)))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5">
        <f>IF($N21="","",INDEX('Cronograma R. Financiero'!$A$5:$A$1000,$N21))</f>
        <v/>
      </c>
      <c r="B21" s="63">
        <f>IF($N21="","",IF($O21="Sub","      ↳  "&amp;INDEX('Cronograma R. Financiero'!$C$5:$C$1000,$N21),INDEX('Cronograma R. Financiero'!$C$5:$C$1000,$N21)&amp;""))</f>
        <v/>
      </c>
      <c r="C21" s="78">
        <f>IF($N21="","",IF(INDEX('Cronograma R. Financiero'!$D$5:$D$1000,$N21)="","",INDEX('Cronograma R. Financiero'!$D$5:$D$1000,$N21)))</f>
        <v/>
      </c>
      <c r="D21" s="78">
        <f>IF($N21="","",IF(INDEX('Cronograma R. Financiero'!$E$5:$E$1000,$N21)="","",INDEX('Cronograma R. Financiero'!$E$5:$E$1000,$N21)))</f>
        <v/>
      </c>
      <c r="E21" s="55">
        <f>IF($N21="","",IF(NOT(ISNUMBER($D21)),"",IF($D21&lt;InicioCiclo,"Antes del ciclo",IF($D21&gt;=InicioCiclo+28,"Después del ciclo","Semana "&amp;(INT(($D21-InicioCiclo)/7)+1)))))</f>
        <v/>
      </c>
      <c r="F21" s="60">
        <f>IF($N21="","",IF($P21&gt;0,IF(1&lt;=SemanaActual,INDEX('Cronograma R. Financiero'!$AA$5:$AA$1000,$N21),""),IF(INDEX('Cronograma R. Financiero'!$H$5:$H$1000,$N21)="","",INDEX('Cronograma R. Financiero'!$H$5:$H$1000,$N21))))</f>
        <v/>
      </c>
      <c r="G21" s="60">
        <f>IF($N21="","",IF($P21&gt;0,IF(2&lt;=SemanaActual,INDEX('Cronograma R. Financiero'!$AB$5:$AB$1000,$N21),""),IF(INDEX('Cronograma R. Financiero'!$I$5:$I$1000,$N21)="","",INDEX('Cronograma R. Financiero'!$I$5:$I$1000,$N21))))</f>
        <v/>
      </c>
      <c r="H21" s="60">
        <f>IF($N21="","",IF($P21&gt;0,IF(3&lt;=SemanaActual,INDEX('Cronograma R. Financiero'!$AC$5:$AC$1000,$N21),""),IF(INDEX('Cronograma R. Financiero'!$J$5:$J$1000,$N21)="","",INDEX('Cronograma R. Financiero'!$J$5:$J$1000,$N21))))</f>
        <v/>
      </c>
      <c r="I21" s="60">
        <f>IF($N21="","",IF($P21&gt;0,IF(4&lt;=SemanaActual,INDEX('Cronograma R. Financiero'!$AD$5:$AD$1000,$N21),""),IF(INDEX('Cronograma R. Financiero'!$K$5:$K$1000,$N21)="","",INDEX('Cronograma R. Financiero'!$K$5:$K$1000,$N21))))</f>
        <v/>
      </c>
      <c r="J21" s="60">
        <f>IF($N21="","",INDEX('Cronograma R. Financiero'!$L$5:$L$1000,$N21))</f>
        <v/>
      </c>
      <c r="K21" s="55">
        <f>IF($N21="","",IF(N($J21)&gt;=1,"Completado",IF(AND(ISNUMBER($D21),$D21&lt;FechaRef),"Vencida",IF(N($J21)&gt;0,"En curso","Pendiente"))))</f>
        <v/>
      </c>
      <c r="L21" s="55">
        <f>IF($N21="","",INDEX('Cronograma R. Financiero'!$N$5:$N$1000,$N21)&amp;"")</f>
        <v/>
      </c>
      <c r="M21" s="63">
        <f>IF($N21="","",INDEX('Cronograma R. Financiero'!$O$5:$O$1000,$N21)&amp;"")</f>
        <v/>
      </c>
      <c r="N21">
        <f>IFERROR(MATCH(ROW()-4,rOrden_RF,0),"")</f>
        <v/>
      </c>
      <c r="O21">
        <f>IF($N21="","",INDEX('Cronograma R. Financiero'!$T$5:$T$1000,$N21))</f>
        <v/>
      </c>
      <c r="P21">
        <f>IF($N21="","",N(INDEX('Cronograma R. Financiero'!$U$5:$U$1000,$N21)))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5">
        <f>IF($N22="","",INDEX('Cronograma R. Financiero'!$A$5:$A$1000,$N22))</f>
        <v/>
      </c>
      <c r="B22" s="63">
        <f>IF($N22="","",IF($O22="Sub","      ↳  "&amp;INDEX('Cronograma R. Financiero'!$C$5:$C$1000,$N22),INDEX('Cronograma R. Financiero'!$C$5:$C$1000,$N22)&amp;""))</f>
        <v/>
      </c>
      <c r="C22" s="78">
        <f>IF($N22="","",IF(INDEX('Cronograma R. Financiero'!$D$5:$D$1000,$N22)="","",INDEX('Cronograma R. Financiero'!$D$5:$D$1000,$N22)))</f>
        <v/>
      </c>
      <c r="D22" s="78">
        <f>IF($N22="","",IF(INDEX('Cronograma R. Financiero'!$E$5:$E$1000,$N22)="","",INDEX('Cronograma R. Financiero'!$E$5:$E$1000,$N22)))</f>
        <v/>
      </c>
      <c r="E22" s="55">
        <f>IF($N22="","",IF(NOT(ISNUMBER($D22)),"",IF($D22&lt;InicioCiclo,"Antes del ciclo",IF($D22&gt;=InicioCiclo+28,"Después del ciclo","Semana "&amp;(INT(($D22-InicioCiclo)/7)+1)))))</f>
        <v/>
      </c>
      <c r="F22" s="60">
        <f>IF($N22="","",IF($P22&gt;0,IF(1&lt;=SemanaActual,INDEX('Cronograma R. Financiero'!$AA$5:$AA$1000,$N22),""),IF(INDEX('Cronograma R. Financiero'!$H$5:$H$1000,$N22)="","",INDEX('Cronograma R. Financiero'!$H$5:$H$1000,$N22))))</f>
        <v/>
      </c>
      <c r="G22" s="60">
        <f>IF($N22="","",IF($P22&gt;0,IF(2&lt;=SemanaActual,INDEX('Cronograma R. Financiero'!$AB$5:$AB$1000,$N22),""),IF(INDEX('Cronograma R. Financiero'!$I$5:$I$1000,$N22)="","",INDEX('Cronograma R. Financiero'!$I$5:$I$1000,$N22))))</f>
        <v/>
      </c>
      <c r="H22" s="60">
        <f>IF($N22="","",IF($P22&gt;0,IF(3&lt;=SemanaActual,INDEX('Cronograma R. Financiero'!$AC$5:$AC$1000,$N22),""),IF(INDEX('Cronograma R. Financiero'!$J$5:$J$1000,$N22)="","",INDEX('Cronograma R. Financiero'!$J$5:$J$1000,$N22))))</f>
        <v/>
      </c>
      <c r="I22" s="60">
        <f>IF($N22="","",IF($P22&gt;0,IF(4&lt;=SemanaActual,INDEX('Cronograma R. Financiero'!$AD$5:$AD$1000,$N22),""),IF(INDEX('Cronograma R. Financiero'!$K$5:$K$1000,$N22)="","",INDEX('Cronograma R. Financiero'!$K$5:$K$1000,$N22))))</f>
        <v/>
      </c>
      <c r="J22" s="60">
        <f>IF($N22="","",INDEX('Cronograma R. Financiero'!$L$5:$L$1000,$N22))</f>
        <v/>
      </c>
      <c r="K22" s="55">
        <f>IF($N22="","",IF(N($J22)&gt;=1,"Completado",IF(AND(ISNUMBER($D22),$D22&lt;FechaRef),"Vencida",IF(N($J22)&gt;0,"En curso","Pendiente"))))</f>
        <v/>
      </c>
      <c r="L22" s="55">
        <f>IF($N22="","",INDEX('Cronograma R. Financiero'!$N$5:$N$1000,$N22)&amp;"")</f>
        <v/>
      </c>
      <c r="M22" s="63">
        <f>IF($N22="","",INDEX('Cronograma R. Financiero'!$O$5:$O$1000,$N22)&amp;"")</f>
        <v/>
      </c>
      <c r="N22">
        <f>IFERROR(MATCH(ROW()-4,rOrden_RF,0),"")</f>
        <v/>
      </c>
      <c r="O22">
        <f>IF($N22="","",INDEX('Cronograma R. Financiero'!$T$5:$T$1000,$N22))</f>
        <v/>
      </c>
      <c r="P22">
        <f>IF($N22="","",N(INDEX('Cronograma R. Financiero'!$U$5:$U$1000,$N22)))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5">
        <f>IF($N23="","",INDEX('Cronograma R. Financiero'!$A$5:$A$1000,$N23))</f>
        <v/>
      </c>
      <c r="B23" s="63">
        <f>IF($N23="","",IF($O23="Sub","      ↳  "&amp;INDEX('Cronograma R. Financiero'!$C$5:$C$1000,$N23),INDEX('Cronograma R. Financiero'!$C$5:$C$1000,$N23)&amp;""))</f>
        <v/>
      </c>
      <c r="C23" s="78">
        <f>IF($N23="","",IF(INDEX('Cronograma R. Financiero'!$D$5:$D$1000,$N23)="","",INDEX('Cronograma R. Financiero'!$D$5:$D$1000,$N23)))</f>
        <v/>
      </c>
      <c r="D23" s="78">
        <f>IF($N23="","",IF(INDEX('Cronograma R. Financiero'!$E$5:$E$1000,$N23)="","",INDEX('Cronograma R. Financiero'!$E$5:$E$1000,$N23)))</f>
        <v/>
      </c>
      <c r="E23" s="55">
        <f>IF($N23="","",IF(NOT(ISNUMBER($D23)),"",IF($D23&lt;InicioCiclo,"Antes del ciclo",IF($D23&gt;=InicioCiclo+28,"Después del ciclo","Semana "&amp;(INT(($D23-InicioCiclo)/7)+1)))))</f>
        <v/>
      </c>
      <c r="F23" s="60">
        <f>IF($N23="","",IF($P23&gt;0,IF(1&lt;=SemanaActual,INDEX('Cronograma R. Financiero'!$AA$5:$AA$1000,$N23),""),IF(INDEX('Cronograma R. Financiero'!$H$5:$H$1000,$N23)="","",INDEX('Cronograma R. Financiero'!$H$5:$H$1000,$N23))))</f>
        <v/>
      </c>
      <c r="G23" s="60">
        <f>IF($N23="","",IF($P23&gt;0,IF(2&lt;=SemanaActual,INDEX('Cronograma R. Financiero'!$AB$5:$AB$1000,$N23),""),IF(INDEX('Cronograma R. Financiero'!$I$5:$I$1000,$N23)="","",INDEX('Cronograma R. Financiero'!$I$5:$I$1000,$N23))))</f>
        <v/>
      </c>
      <c r="H23" s="60">
        <f>IF($N23="","",IF($P23&gt;0,IF(3&lt;=SemanaActual,INDEX('Cronograma R. Financiero'!$AC$5:$AC$1000,$N23),""),IF(INDEX('Cronograma R. Financiero'!$J$5:$J$1000,$N23)="","",INDEX('Cronograma R. Financiero'!$J$5:$J$1000,$N23))))</f>
        <v/>
      </c>
      <c r="I23" s="60">
        <f>IF($N23="","",IF($P23&gt;0,IF(4&lt;=SemanaActual,INDEX('Cronograma R. Financiero'!$AD$5:$AD$1000,$N23),""),IF(INDEX('Cronograma R. Financiero'!$K$5:$K$1000,$N23)="","",INDEX('Cronograma R. Financiero'!$K$5:$K$1000,$N23))))</f>
        <v/>
      </c>
      <c r="J23" s="60">
        <f>IF($N23="","",INDEX('Cronograma R. Financiero'!$L$5:$L$1000,$N23))</f>
        <v/>
      </c>
      <c r="K23" s="55">
        <f>IF($N23="","",IF(N($J23)&gt;=1,"Completado",IF(AND(ISNUMBER($D23),$D23&lt;FechaRef),"Vencida",IF(N($J23)&gt;0,"En curso","Pendiente"))))</f>
        <v/>
      </c>
      <c r="L23" s="55">
        <f>IF($N23="","",INDEX('Cronograma R. Financiero'!$N$5:$N$1000,$N23)&amp;"")</f>
        <v/>
      </c>
      <c r="M23" s="63">
        <f>IF($N23="","",INDEX('Cronograma R. Financiero'!$O$5:$O$1000,$N23)&amp;"")</f>
        <v/>
      </c>
      <c r="N23">
        <f>IFERROR(MATCH(ROW()-4,rOrden_RF,0),"")</f>
        <v/>
      </c>
      <c r="O23">
        <f>IF($N23="","",INDEX('Cronograma R. Financiero'!$T$5:$T$1000,$N23))</f>
        <v/>
      </c>
      <c r="P23">
        <f>IF($N23="","",N(INDEX('Cronograma R. Financiero'!$U$5:$U$1000,$N23)))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5">
        <f>IF($N24="","",INDEX('Cronograma R. Financiero'!$A$5:$A$1000,$N24))</f>
        <v/>
      </c>
      <c r="B24" s="63">
        <f>IF($N24="","",IF($O24="Sub","      ↳  "&amp;INDEX('Cronograma R. Financiero'!$C$5:$C$1000,$N24),INDEX('Cronograma R. Financiero'!$C$5:$C$1000,$N24)&amp;""))</f>
        <v/>
      </c>
      <c r="C24" s="78">
        <f>IF($N24="","",IF(INDEX('Cronograma R. Financiero'!$D$5:$D$1000,$N24)="","",INDEX('Cronograma R. Financiero'!$D$5:$D$1000,$N24)))</f>
        <v/>
      </c>
      <c r="D24" s="78">
        <f>IF($N24="","",IF(INDEX('Cronograma R. Financiero'!$E$5:$E$1000,$N24)="","",INDEX('Cronograma R. Financiero'!$E$5:$E$1000,$N24)))</f>
        <v/>
      </c>
      <c r="E24" s="55">
        <f>IF($N24="","",IF(NOT(ISNUMBER($D24)),"",IF($D24&lt;InicioCiclo,"Antes del ciclo",IF($D24&gt;=InicioCiclo+28,"Después del ciclo","Semana "&amp;(INT(($D24-InicioCiclo)/7)+1)))))</f>
        <v/>
      </c>
      <c r="F24" s="60">
        <f>IF($N24="","",IF($P24&gt;0,IF(1&lt;=SemanaActual,INDEX('Cronograma R. Financiero'!$AA$5:$AA$1000,$N24),""),IF(INDEX('Cronograma R. Financiero'!$H$5:$H$1000,$N24)="","",INDEX('Cronograma R. Financiero'!$H$5:$H$1000,$N24))))</f>
        <v/>
      </c>
      <c r="G24" s="60">
        <f>IF($N24="","",IF($P24&gt;0,IF(2&lt;=SemanaActual,INDEX('Cronograma R. Financiero'!$AB$5:$AB$1000,$N24),""),IF(INDEX('Cronograma R. Financiero'!$I$5:$I$1000,$N24)="","",INDEX('Cronograma R. Financiero'!$I$5:$I$1000,$N24))))</f>
        <v/>
      </c>
      <c r="H24" s="60">
        <f>IF($N24="","",IF($P24&gt;0,IF(3&lt;=SemanaActual,INDEX('Cronograma R. Financiero'!$AC$5:$AC$1000,$N24),""),IF(INDEX('Cronograma R. Financiero'!$J$5:$J$1000,$N24)="","",INDEX('Cronograma R. Financiero'!$J$5:$J$1000,$N24))))</f>
        <v/>
      </c>
      <c r="I24" s="60">
        <f>IF($N24="","",IF($P24&gt;0,IF(4&lt;=SemanaActual,INDEX('Cronograma R. Financiero'!$AD$5:$AD$1000,$N24),""),IF(INDEX('Cronograma R. Financiero'!$K$5:$K$1000,$N24)="","",INDEX('Cronograma R. Financiero'!$K$5:$K$1000,$N24))))</f>
        <v/>
      </c>
      <c r="J24" s="60">
        <f>IF($N24="","",INDEX('Cronograma R. Financiero'!$L$5:$L$1000,$N24))</f>
        <v/>
      </c>
      <c r="K24" s="55">
        <f>IF($N24="","",IF(N($J24)&gt;=1,"Completado",IF(AND(ISNUMBER($D24),$D24&lt;FechaRef),"Vencida",IF(N($J24)&gt;0,"En curso","Pendiente"))))</f>
        <v/>
      </c>
      <c r="L24" s="55">
        <f>IF($N24="","",INDEX('Cronograma R. Financiero'!$N$5:$N$1000,$N24)&amp;"")</f>
        <v/>
      </c>
      <c r="M24" s="63">
        <f>IF($N24="","",INDEX('Cronograma R. Financiero'!$O$5:$O$1000,$N24)&amp;"")</f>
        <v/>
      </c>
      <c r="N24">
        <f>IFERROR(MATCH(ROW()-4,rOrden_RF,0),"")</f>
        <v/>
      </c>
      <c r="O24">
        <f>IF($N24="","",INDEX('Cronograma R. Financiero'!$T$5:$T$1000,$N24))</f>
        <v/>
      </c>
      <c r="P24">
        <f>IF($N24="","",N(INDEX('Cronograma R. Financiero'!$U$5:$U$1000,$N24)))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5">
        <f>IF($N25="","",INDEX('Cronograma R. Financiero'!$A$5:$A$1000,$N25))</f>
        <v/>
      </c>
      <c r="B25" s="63">
        <f>IF($N25="","",IF($O25="Sub","      ↳  "&amp;INDEX('Cronograma R. Financiero'!$C$5:$C$1000,$N25),INDEX('Cronograma R. Financiero'!$C$5:$C$1000,$N25)&amp;""))</f>
        <v/>
      </c>
      <c r="C25" s="78">
        <f>IF($N25="","",IF(INDEX('Cronograma R. Financiero'!$D$5:$D$1000,$N25)="","",INDEX('Cronograma R. Financiero'!$D$5:$D$1000,$N25)))</f>
        <v/>
      </c>
      <c r="D25" s="78">
        <f>IF($N25="","",IF(INDEX('Cronograma R. Financiero'!$E$5:$E$1000,$N25)="","",INDEX('Cronograma R. Financiero'!$E$5:$E$1000,$N25)))</f>
        <v/>
      </c>
      <c r="E25" s="55">
        <f>IF($N25="","",IF(NOT(ISNUMBER($D25)),"",IF($D25&lt;InicioCiclo,"Antes del ciclo",IF($D25&gt;=InicioCiclo+28,"Después del ciclo","Semana "&amp;(INT(($D25-InicioCiclo)/7)+1)))))</f>
        <v/>
      </c>
      <c r="F25" s="60">
        <f>IF($N25="","",IF($P25&gt;0,IF(1&lt;=SemanaActual,INDEX('Cronograma R. Financiero'!$AA$5:$AA$1000,$N25),""),IF(INDEX('Cronograma R. Financiero'!$H$5:$H$1000,$N25)="","",INDEX('Cronograma R. Financiero'!$H$5:$H$1000,$N25))))</f>
        <v/>
      </c>
      <c r="G25" s="60">
        <f>IF($N25="","",IF($P25&gt;0,IF(2&lt;=SemanaActual,INDEX('Cronograma R. Financiero'!$AB$5:$AB$1000,$N25),""),IF(INDEX('Cronograma R. Financiero'!$I$5:$I$1000,$N25)="","",INDEX('Cronograma R. Financiero'!$I$5:$I$1000,$N25))))</f>
        <v/>
      </c>
      <c r="H25" s="60">
        <f>IF($N25="","",IF($P25&gt;0,IF(3&lt;=SemanaActual,INDEX('Cronograma R. Financiero'!$AC$5:$AC$1000,$N25),""),IF(INDEX('Cronograma R. Financiero'!$J$5:$J$1000,$N25)="","",INDEX('Cronograma R. Financiero'!$J$5:$J$1000,$N25))))</f>
        <v/>
      </c>
      <c r="I25" s="60">
        <f>IF($N25="","",IF($P25&gt;0,IF(4&lt;=SemanaActual,INDEX('Cronograma R. Financiero'!$AD$5:$AD$1000,$N25),""),IF(INDEX('Cronograma R. Financiero'!$K$5:$K$1000,$N25)="","",INDEX('Cronograma R. Financiero'!$K$5:$K$1000,$N25))))</f>
        <v/>
      </c>
      <c r="J25" s="60">
        <f>IF($N25="","",INDEX('Cronograma R. Financiero'!$L$5:$L$1000,$N25))</f>
        <v/>
      </c>
      <c r="K25" s="55">
        <f>IF($N25="","",IF(N($J25)&gt;=1,"Completado",IF(AND(ISNUMBER($D25),$D25&lt;FechaRef),"Vencida",IF(N($J25)&gt;0,"En curso","Pendiente"))))</f>
        <v/>
      </c>
      <c r="L25" s="55">
        <f>IF($N25="","",INDEX('Cronograma R. Financiero'!$N$5:$N$1000,$N25)&amp;"")</f>
        <v/>
      </c>
      <c r="M25" s="63">
        <f>IF($N25="","",INDEX('Cronograma R. Financiero'!$O$5:$O$1000,$N25)&amp;"")</f>
        <v/>
      </c>
      <c r="N25">
        <f>IFERROR(MATCH(ROW()-4,rOrden_RF,0),"")</f>
        <v/>
      </c>
      <c r="O25">
        <f>IF($N25="","",INDEX('Cronograma R. Financiero'!$T$5:$T$1000,$N25))</f>
        <v/>
      </c>
      <c r="P25">
        <f>IF($N25="","",N(INDEX('Cronograma R. Financiero'!$U$5:$U$1000,$N25)))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5">
        <f>IF($N26="","",INDEX('Cronograma R. Financiero'!$A$5:$A$1000,$N26))</f>
        <v/>
      </c>
      <c r="B26" s="63">
        <f>IF($N26="","",IF($O26="Sub","      ↳  "&amp;INDEX('Cronograma R. Financiero'!$C$5:$C$1000,$N26),INDEX('Cronograma R. Financiero'!$C$5:$C$1000,$N26)&amp;""))</f>
        <v/>
      </c>
      <c r="C26" s="78">
        <f>IF($N26="","",IF(INDEX('Cronograma R. Financiero'!$D$5:$D$1000,$N26)="","",INDEX('Cronograma R. Financiero'!$D$5:$D$1000,$N26)))</f>
        <v/>
      </c>
      <c r="D26" s="78">
        <f>IF($N26="","",IF(INDEX('Cronograma R. Financiero'!$E$5:$E$1000,$N26)="","",INDEX('Cronograma R. Financiero'!$E$5:$E$1000,$N26)))</f>
        <v/>
      </c>
      <c r="E26" s="55">
        <f>IF($N26="","",IF(NOT(ISNUMBER($D26)),"",IF($D26&lt;InicioCiclo,"Antes del ciclo",IF($D26&gt;=InicioCiclo+28,"Después del ciclo","Semana "&amp;(INT(($D26-InicioCiclo)/7)+1)))))</f>
        <v/>
      </c>
      <c r="F26" s="60">
        <f>IF($N26="","",IF($P26&gt;0,IF(1&lt;=SemanaActual,INDEX('Cronograma R. Financiero'!$AA$5:$AA$1000,$N26),""),IF(INDEX('Cronograma R. Financiero'!$H$5:$H$1000,$N26)="","",INDEX('Cronograma R. Financiero'!$H$5:$H$1000,$N26))))</f>
        <v/>
      </c>
      <c r="G26" s="60">
        <f>IF($N26="","",IF($P26&gt;0,IF(2&lt;=SemanaActual,INDEX('Cronograma R. Financiero'!$AB$5:$AB$1000,$N26),""),IF(INDEX('Cronograma R. Financiero'!$I$5:$I$1000,$N26)="","",INDEX('Cronograma R. Financiero'!$I$5:$I$1000,$N26))))</f>
        <v/>
      </c>
      <c r="H26" s="60">
        <f>IF($N26="","",IF($P26&gt;0,IF(3&lt;=SemanaActual,INDEX('Cronograma R. Financiero'!$AC$5:$AC$1000,$N26),""),IF(INDEX('Cronograma R. Financiero'!$J$5:$J$1000,$N26)="","",INDEX('Cronograma R. Financiero'!$J$5:$J$1000,$N26))))</f>
        <v/>
      </c>
      <c r="I26" s="60">
        <f>IF($N26="","",IF($P26&gt;0,IF(4&lt;=SemanaActual,INDEX('Cronograma R. Financiero'!$AD$5:$AD$1000,$N26),""),IF(INDEX('Cronograma R. Financiero'!$K$5:$K$1000,$N26)="","",INDEX('Cronograma R. Financiero'!$K$5:$K$1000,$N26))))</f>
        <v/>
      </c>
      <c r="J26" s="60">
        <f>IF($N26="","",INDEX('Cronograma R. Financiero'!$L$5:$L$1000,$N26))</f>
        <v/>
      </c>
      <c r="K26" s="55">
        <f>IF($N26="","",IF(N($J26)&gt;=1,"Completado",IF(AND(ISNUMBER($D26),$D26&lt;FechaRef),"Vencida",IF(N($J26)&gt;0,"En curso","Pendiente"))))</f>
        <v/>
      </c>
      <c r="L26" s="55">
        <f>IF($N26="","",INDEX('Cronograma R. Financiero'!$N$5:$N$1000,$N26)&amp;"")</f>
        <v/>
      </c>
      <c r="M26" s="63">
        <f>IF($N26="","",INDEX('Cronograma R. Financiero'!$O$5:$O$1000,$N26)&amp;"")</f>
        <v/>
      </c>
      <c r="N26">
        <f>IFERROR(MATCH(ROW()-4,rOrden_RF,0),"")</f>
        <v/>
      </c>
      <c r="O26">
        <f>IF($N26="","",INDEX('Cronograma R. Financiero'!$T$5:$T$1000,$N26))</f>
        <v/>
      </c>
      <c r="P26">
        <f>IF($N26="","",N(INDEX('Cronograma R. Financiero'!$U$5:$U$1000,$N26)))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5">
        <f>IF($N27="","",INDEX('Cronograma R. Financiero'!$A$5:$A$1000,$N27))</f>
        <v/>
      </c>
      <c r="B27" s="63">
        <f>IF($N27="","",IF($O27="Sub","      ↳  "&amp;INDEX('Cronograma R. Financiero'!$C$5:$C$1000,$N27),INDEX('Cronograma R. Financiero'!$C$5:$C$1000,$N27)&amp;""))</f>
        <v/>
      </c>
      <c r="C27" s="78">
        <f>IF($N27="","",IF(INDEX('Cronograma R. Financiero'!$D$5:$D$1000,$N27)="","",INDEX('Cronograma R. Financiero'!$D$5:$D$1000,$N27)))</f>
        <v/>
      </c>
      <c r="D27" s="78">
        <f>IF($N27="","",IF(INDEX('Cronograma R. Financiero'!$E$5:$E$1000,$N27)="","",INDEX('Cronograma R. Financiero'!$E$5:$E$1000,$N27)))</f>
        <v/>
      </c>
      <c r="E27" s="55">
        <f>IF($N27="","",IF(NOT(ISNUMBER($D27)),"",IF($D27&lt;InicioCiclo,"Antes del ciclo",IF($D27&gt;=InicioCiclo+28,"Después del ciclo","Semana "&amp;(INT(($D27-InicioCiclo)/7)+1)))))</f>
        <v/>
      </c>
      <c r="F27" s="60">
        <f>IF($N27="","",IF($P27&gt;0,IF(1&lt;=SemanaActual,INDEX('Cronograma R. Financiero'!$AA$5:$AA$1000,$N27),""),IF(INDEX('Cronograma R. Financiero'!$H$5:$H$1000,$N27)="","",INDEX('Cronograma R. Financiero'!$H$5:$H$1000,$N27))))</f>
        <v/>
      </c>
      <c r="G27" s="60">
        <f>IF($N27="","",IF($P27&gt;0,IF(2&lt;=SemanaActual,INDEX('Cronograma R. Financiero'!$AB$5:$AB$1000,$N27),""),IF(INDEX('Cronograma R. Financiero'!$I$5:$I$1000,$N27)="","",INDEX('Cronograma R. Financiero'!$I$5:$I$1000,$N27))))</f>
        <v/>
      </c>
      <c r="H27" s="60">
        <f>IF($N27="","",IF($P27&gt;0,IF(3&lt;=SemanaActual,INDEX('Cronograma R. Financiero'!$AC$5:$AC$1000,$N27),""),IF(INDEX('Cronograma R. Financiero'!$J$5:$J$1000,$N27)="","",INDEX('Cronograma R. Financiero'!$J$5:$J$1000,$N27))))</f>
        <v/>
      </c>
      <c r="I27" s="60">
        <f>IF($N27="","",IF($P27&gt;0,IF(4&lt;=SemanaActual,INDEX('Cronograma R. Financiero'!$AD$5:$AD$1000,$N27),""),IF(INDEX('Cronograma R. Financiero'!$K$5:$K$1000,$N27)="","",INDEX('Cronograma R. Financiero'!$K$5:$K$1000,$N27))))</f>
        <v/>
      </c>
      <c r="J27" s="60">
        <f>IF($N27="","",INDEX('Cronograma R. Financiero'!$L$5:$L$1000,$N27))</f>
        <v/>
      </c>
      <c r="K27" s="55">
        <f>IF($N27="","",IF(N($J27)&gt;=1,"Completado",IF(AND(ISNUMBER($D27),$D27&lt;FechaRef),"Vencida",IF(N($J27)&gt;0,"En curso","Pendiente"))))</f>
        <v/>
      </c>
      <c r="L27" s="55">
        <f>IF($N27="","",INDEX('Cronograma R. Financiero'!$N$5:$N$1000,$N27)&amp;"")</f>
        <v/>
      </c>
      <c r="M27" s="63">
        <f>IF($N27="","",INDEX('Cronograma R. Financiero'!$O$5:$O$1000,$N27)&amp;"")</f>
        <v/>
      </c>
      <c r="N27">
        <f>IFERROR(MATCH(ROW()-4,rOrden_RF,0),"")</f>
        <v/>
      </c>
      <c r="O27">
        <f>IF($N27="","",INDEX('Cronograma R. Financiero'!$T$5:$T$1000,$N27))</f>
        <v/>
      </c>
      <c r="P27">
        <f>IF($N27="","",N(INDEX('Cronograma R. Financiero'!$U$5:$U$1000,$N27)))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5">
        <f>IF($N28="","",INDEX('Cronograma R. Financiero'!$A$5:$A$1000,$N28))</f>
        <v/>
      </c>
      <c r="B28" s="63">
        <f>IF($N28="","",IF($O28="Sub","      ↳  "&amp;INDEX('Cronograma R. Financiero'!$C$5:$C$1000,$N28),INDEX('Cronograma R. Financiero'!$C$5:$C$1000,$N28)&amp;""))</f>
        <v/>
      </c>
      <c r="C28" s="78">
        <f>IF($N28="","",IF(INDEX('Cronograma R. Financiero'!$D$5:$D$1000,$N28)="","",INDEX('Cronograma R. Financiero'!$D$5:$D$1000,$N28)))</f>
        <v/>
      </c>
      <c r="D28" s="78">
        <f>IF($N28="","",IF(INDEX('Cronograma R. Financiero'!$E$5:$E$1000,$N28)="","",INDEX('Cronograma R. Financiero'!$E$5:$E$1000,$N28)))</f>
        <v/>
      </c>
      <c r="E28" s="55">
        <f>IF($N28="","",IF(NOT(ISNUMBER($D28)),"",IF($D28&lt;InicioCiclo,"Antes del ciclo",IF($D28&gt;=InicioCiclo+28,"Después del ciclo","Semana "&amp;(INT(($D28-InicioCiclo)/7)+1)))))</f>
        <v/>
      </c>
      <c r="F28" s="60">
        <f>IF($N28="","",IF($P28&gt;0,IF(1&lt;=SemanaActual,INDEX('Cronograma R. Financiero'!$AA$5:$AA$1000,$N28),""),IF(INDEX('Cronograma R. Financiero'!$H$5:$H$1000,$N28)="","",INDEX('Cronograma R. Financiero'!$H$5:$H$1000,$N28))))</f>
        <v/>
      </c>
      <c r="G28" s="60">
        <f>IF($N28="","",IF($P28&gt;0,IF(2&lt;=SemanaActual,INDEX('Cronograma R. Financiero'!$AB$5:$AB$1000,$N28),""),IF(INDEX('Cronograma R. Financiero'!$I$5:$I$1000,$N28)="","",INDEX('Cronograma R. Financiero'!$I$5:$I$1000,$N28))))</f>
        <v/>
      </c>
      <c r="H28" s="60">
        <f>IF($N28="","",IF($P28&gt;0,IF(3&lt;=SemanaActual,INDEX('Cronograma R. Financiero'!$AC$5:$AC$1000,$N28),""),IF(INDEX('Cronograma R. Financiero'!$J$5:$J$1000,$N28)="","",INDEX('Cronograma R. Financiero'!$J$5:$J$1000,$N28))))</f>
        <v/>
      </c>
      <c r="I28" s="60">
        <f>IF($N28="","",IF($P28&gt;0,IF(4&lt;=SemanaActual,INDEX('Cronograma R. Financiero'!$AD$5:$AD$1000,$N28),""),IF(INDEX('Cronograma R. Financiero'!$K$5:$K$1000,$N28)="","",INDEX('Cronograma R. Financiero'!$K$5:$K$1000,$N28))))</f>
        <v/>
      </c>
      <c r="J28" s="60">
        <f>IF($N28="","",INDEX('Cronograma R. Financiero'!$L$5:$L$1000,$N28))</f>
        <v/>
      </c>
      <c r="K28" s="55">
        <f>IF($N28="","",IF(N($J28)&gt;=1,"Completado",IF(AND(ISNUMBER($D28),$D28&lt;FechaRef),"Vencida",IF(N($J28)&gt;0,"En curso","Pendiente"))))</f>
        <v/>
      </c>
      <c r="L28" s="55">
        <f>IF($N28="","",INDEX('Cronograma R. Financiero'!$N$5:$N$1000,$N28)&amp;"")</f>
        <v/>
      </c>
      <c r="M28" s="63">
        <f>IF($N28="","",INDEX('Cronograma R. Financiero'!$O$5:$O$1000,$N28)&amp;"")</f>
        <v/>
      </c>
      <c r="N28">
        <f>IFERROR(MATCH(ROW()-4,rOrden_RF,0),"")</f>
        <v/>
      </c>
      <c r="O28">
        <f>IF($N28="","",INDEX('Cronograma R. Financiero'!$T$5:$T$1000,$N28))</f>
        <v/>
      </c>
      <c r="P28">
        <f>IF($N28="","",N(INDEX('Cronograma R. Financiero'!$U$5:$U$1000,$N28)))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5">
        <f>IF($N29="","",INDEX('Cronograma R. Financiero'!$A$5:$A$1000,$N29))</f>
        <v/>
      </c>
      <c r="B29" s="63">
        <f>IF($N29="","",IF($O29="Sub","      ↳  "&amp;INDEX('Cronograma R. Financiero'!$C$5:$C$1000,$N29),INDEX('Cronograma R. Financiero'!$C$5:$C$1000,$N29)&amp;""))</f>
        <v/>
      </c>
      <c r="C29" s="78">
        <f>IF($N29="","",IF(INDEX('Cronograma R. Financiero'!$D$5:$D$1000,$N29)="","",INDEX('Cronograma R. Financiero'!$D$5:$D$1000,$N29)))</f>
        <v/>
      </c>
      <c r="D29" s="78">
        <f>IF($N29="","",IF(INDEX('Cronograma R. Financiero'!$E$5:$E$1000,$N29)="","",INDEX('Cronograma R. Financiero'!$E$5:$E$1000,$N29)))</f>
        <v/>
      </c>
      <c r="E29" s="55">
        <f>IF($N29="","",IF(NOT(ISNUMBER($D29)),"",IF($D29&lt;InicioCiclo,"Antes del ciclo",IF($D29&gt;=InicioCiclo+28,"Después del ciclo","Semana "&amp;(INT(($D29-InicioCiclo)/7)+1)))))</f>
        <v/>
      </c>
      <c r="F29" s="60">
        <f>IF($N29="","",IF($P29&gt;0,IF(1&lt;=SemanaActual,INDEX('Cronograma R. Financiero'!$AA$5:$AA$1000,$N29),""),IF(INDEX('Cronograma R. Financiero'!$H$5:$H$1000,$N29)="","",INDEX('Cronograma R. Financiero'!$H$5:$H$1000,$N29))))</f>
        <v/>
      </c>
      <c r="G29" s="60">
        <f>IF($N29="","",IF($P29&gt;0,IF(2&lt;=SemanaActual,INDEX('Cronograma R. Financiero'!$AB$5:$AB$1000,$N29),""),IF(INDEX('Cronograma R. Financiero'!$I$5:$I$1000,$N29)="","",INDEX('Cronograma R. Financiero'!$I$5:$I$1000,$N29))))</f>
        <v/>
      </c>
      <c r="H29" s="60">
        <f>IF($N29="","",IF($P29&gt;0,IF(3&lt;=SemanaActual,INDEX('Cronograma R. Financiero'!$AC$5:$AC$1000,$N29),""),IF(INDEX('Cronograma R. Financiero'!$J$5:$J$1000,$N29)="","",INDEX('Cronograma R. Financiero'!$J$5:$J$1000,$N29))))</f>
        <v/>
      </c>
      <c r="I29" s="60">
        <f>IF($N29="","",IF($P29&gt;0,IF(4&lt;=SemanaActual,INDEX('Cronograma R. Financiero'!$AD$5:$AD$1000,$N29),""),IF(INDEX('Cronograma R. Financiero'!$K$5:$K$1000,$N29)="","",INDEX('Cronograma R. Financiero'!$K$5:$K$1000,$N29))))</f>
        <v/>
      </c>
      <c r="J29" s="60">
        <f>IF($N29="","",INDEX('Cronograma R. Financiero'!$L$5:$L$1000,$N29))</f>
        <v/>
      </c>
      <c r="K29" s="55">
        <f>IF($N29="","",IF(N($J29)&gt;=1,"Completado",IF(AND(ISNUMBER($D29),$D29&lt;FechaRef),"Vencida",IF(N($J29)&gt;0,"En curso","Pendiente"))))</f>
        <v/>
      </c>
      <c r="L29" s="55">
        <f>IF($N29="","",INDEX('Cronograma R. Financiero'!$N$5:$N$1000,$N29)&amp;"")</f>
        <v/>
      </c>
      <c r="M29" s="63">
        <f>IF($N29="","",INDEX('Cronograma R. Financiero'!$O$5:$O$1000,$N29)&amp;"")</f>
        <v/>
      </c>
      <c r="N29">
        <f>IFERROR(MATCH(ROW()-4,rOrden_RF,0),"")</f>
        <v/>
      </c>
      <c r="O29">
        <f>IF($N29="","",INDEX('Cronograma R. Financiero'!$T$5:$T$1000,$N29))</f>
        <v/>
      </c>
      <c r="P29">
        <f>IF($N29="","",N(INDEX('Cronograma R. Financiero'!$U$5:$U$1000,$N29)))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5">
        <f>IF($N30="","",INDEX('Cronograma R. Financiero'!$A$5:$A$1000,$N30))</f>
        <v/>
      </c>
      <c r="B30" s="63">
        <f>IF($N30="","",IF($O30="Sub","      ↳  "&amp;INDEX('Cronograma R. Financiero'!$C$5:$C$1000,$N30),INDEX('Cronograma R. Financiero'!$C$5:$C$1000,$N30)&amp;""))</f>
        <v/>
      </c>
      <c r="C30" s="78">
        <f>IF($N30="","",IF(INDEX('Cronograma R. Financiero'!$D$5:$D$1000,$N30)="","",INDEX('Cronograma R. Financiero'!$D$5:$D$1000,$N30)))</f>
        <v/>
      </c>
      <c r="D30" s="78">
        <f>IF($N30="","",IF(INDEX('Cronograma R. Financiero'!$E$5:$E$1000,$N30)="","",INDEX('Cronograma R. Financiero'!$E$5:$E$1000,$N30)))</f>
        <v/>
      </c>
      <c r="E30" s="55">
        <f>IF($N30="","",IF(NOT(ISNUMBER($D30)),"",IF($D30&lt;InicioCiclo,"Antes del ciclo",IF($D30&gt;=InicioCiclo+28,"Después del ciclo","Semana "&amp;(INT(($D30-InicioCiclo)/7)+1)))))</f>
        <v/>
      </c>
      <c r="F30" s="60">
        <f>IF($N30="","",IF($P30&gt;0,IF(1&lt;=SemanaActual,INDEX('Cronograma R. Financiero'!$AA$5:$AA$1000,$N30),""),IF(INDEX('Cronograma R. Financiero'!$H$5:$H$1000,$N30)="","",INDEX('Cronograma R. Financiero'!$H$5:$H$1000,$N30))))</f>
        <v/>
      </c>
      <c r="G30" s="60">
        <f>IF($N30="","",IF($P30&gt;0,IF(2&lt;=SemanaActual,INDEX('Cronograma R. Financiero'!$AB$5:$AB$1000,$N30),""),IF(INDEX('Cronograma R. Financiero'!$I$5:$I$1000,$N30)="","",INDEX('Cronograma R. Financiero'!$I$5:$I$1000,$N30))))</f>
        <v/>
      </c>
      <c r="H30" s="60">
        <f>IF($N30="","",IF($P30&gt;0,IF(3&lt;=SemanaActual,INDEX('Cronograma R. Financiero'!$AC$5:$AC$1000,$N30),""),IF(INDEX('Cronograma R. Financiero'!$J$5:$J$1000,$N30)="","",INDEX('Cronograma R. Financiero'!$J$5:$J$1000,$N30))))</f>
        <v/>
      </c>
      <c r="I30" s="60">
        <f>IF($N30="","",IF($P30&gt;0,IF(4&lt;=SemanaActual,INDEX('Cronograma R. Financiero'!$AD$5:$AD$1000,$N30),""),IF(INDEX('Cronograma R. Financiero'!$K$5:$K$1000,$N30)="","",INDEX('Cronograma R. Financiero'!$K$5:$K$1000,$N30))))</f>
        <v/>
      </c>
      <c r="J30" s="60">
        <f>IF($N30="","",INDEX('Cronograma R. Financiero'!$L$5:$L$1000,$N30))</f>
        <v/>
      </c>
      <c r="K30" s="55">
        <f>IF($N30="","",IF(N($J30)&gt;=1,"Completado",IF(AND(ISNUMBER($D30),$D30&lt;FechaRef),"Vencida",IF(N($J30)&gt;0,"En curso","Pendiente"))))</f>
        <v/>
      </c>
      <c r="L30" s="55">
        <f>IF($N30="","",INDEX('Cronograma R. Financiero'!$N$5:$N$1000,$N30)&amp;"")</f>
        <v/>
      </c>
      <c r="M30" s="63">
        <f>IF($N30="","",INDEX('Cronograma R. Financiero'!$O$5:$O$1000,$N30)&amp;"")</f>
        <v/>
      </c>
      <c r="N30">
        <f>IFERROR(MATCH(ROW()-4,rOrden_RF,0),"")</f>
        <v/>
      </c>
      <c r="O30">
        <f>IF($N30="","",INDEX('Cronograma R. Financiero'!$T$5:$T$1000,$N30))</f>
        <v/>
      </c>
      <c r="P30">
        <f>IF($N30="","",N(INDEX('Cronograma R. Financiero'!$U$5:$U$1000,$N30)))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5">
        <f>IF($N31="","",INDEX('Cronograma R. Financiero'!$A$5:$A$1000,$N31))</f>
        <v/>
      </c>
      <c r="B31" s="63">
        <f>IF($N31="","",IF($O31="Sub","      ↳  "&amp;INDEX('Cronograma R. Financiero'!$C$5:$C$1000,$N31),INDEX('Cronograma R. Financiero'!$C$5:$C$1000,$N31)&amp;""))</f>
        <v/>
      </c>
      <c r="C31" s="78">
        <f>IF($N31="","",IF(INDEX('Cronograma R. Financiero'!$D$5:$D$1000,$N31)="","",INDEX('Cronograma R. Financiero'!$D$5:$D$1000,$N31)))</f>
        <v/>
      </c>
      <c r="D31" s="78">
        <f>IF($N31="","",IF(INDEX('Cronograma R. Financiero'!$E$5:$E$1000,$N31)="","",INDEX('Cronograma R. Financiero'!$E$5:$E$1000,$N31)))</f>
        <v/>
      </c>
      <c r="E31" s="55">
        <f>IF($N31="","",IF(NOT(ISNUMBER($D31)),"",IF($D31&lt;InicioCiclo,"Antes del ciclo",IF($D31&gt;=InicioCiclo+28,"Después del ciclo","Semana "&amp;(INT(($D31-InicioCiclo)/7)+1)))))</f>
        <v/>
      </c>
      <c r="F31" s="60">
        <f>IF($N31="","",IF($P31&gt;0,IF(1&lt;=SemanaActual,INDEX('Cronograma R. Financiero'!$AA$5:$AA$1000,$N31),""),IF(INDEX('Cronograma R. Financiero'!$H$5:$H$1000,$N31)="","",INDEX('Cronograma R. Financiero'!$H$5:$H$1000,$N31))))</f>
        <v/>
      </c>
      <c r="G31" s="60">
        <f>IF($N31="","",IF($P31&gt;0,IF(2&lt;=SemanaActual,INDEX('Cronograma R. Financiero'!$AB$5:$AB$1000,$N31),""),IF(INDEX('Cronograma R. Financiero'!$I$5:$I$1000,$N31)="","",INDEX('Cronograma R. Financiero'!$I$5:$I$1000,$N31))))</f>
        <v/>
      </c>
      <c r="H31" s="60">
        <f>IF($N31="","",IF($P31&gt;0,IF(3&lt;=SemanaActual,INDEX('Cronograma R. Financiero'!$AC$5:$AC$1000,$N31),""),IF(INDEX('Cronograma R. Financiero'!$J$5:$J$1000,$N31)="","",INDEX('Cronograma R. Financiero'!$J$5:$J$1000,$N31))))</f>
        <v/>
      </c>
      <c r="I31" s="60">
        <f>IF($N31="","",IF($P31&gt;0,IF(4&lt;=SemanaActual,INDEX('Cronograma R. Financiero'!$AD$5:$AD$1000,$N31),""),IF(INDEX('Cronograma R. Financiero'!$K$5:$K$1000,$N31)="","",INDEX('Cronograma R. Financiero'!$K$5:$K$1000,$N31))))</f>
        <v/>
      </c>
      <c r="J31" s="60">
        <f>IF($N31="","",INDEX('Cronograma R. Financiero'!$L$5:$L$1000,$N31))</f>
        <v/>
      </c>
      <c r="K31" s="55">
        <f>IF($N31="","",IF(N($J31)&gt;=1,"Completado",IF(AND(ISNUMBER($D31),$D31&lt;FechaRef),"Vencida",IF(N($J31)&gt;0,"En curso","Pendiente"))))</f>
        <v/>
      </c>
      <c r="L31" s="55">
        <f>IF($N31="","",INDEX('Cronograma R. Financiero'!$N$5:$N$1000,$N31)&amp;"")</f>
        <v/>
      </c>
      <c r="M31" s="63">
        <f>IF($N31="","",INDEX('Cronograma R. Financiero'!$O$5:$O$1000,$N31)&amp;"")</f>
        <v/>
      </c>
      <c r="N31">
        <f>IFERROR(MATCH(ROW()-4,rOrden_RF,0),"")</f>
        <v/>
      </c>
      <c r="O31">
        <f>IF($N31="","",INDEX('Cronograma R. Financiero'!$T$5:$T$1000,$N31))</f>
        <v/>
      </c>
      <c r="P31">
        <f>IF($N31="","",N(INDEX('Cronograma R. Financiero'!$U$5:$U$1000,$N31)))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5">
        <f>IF($N32="","",INDEX('Cronograma R. Financiero'!$A$5:$A$1000,$N32))</f>
        <v/>
      </c>
      <c r="B32" s="63">
        <f>IF($N32="","",IF($O32="Sub","      ↳  "&amp;INDEX('Cronograma R. Financiero'!$C$5:$C$1000,$N32),INDEX('Cronograma R. Financiero'!$C$5:$C$1000,$N32)&amp;""))</f>
        <v/>
      </c>
      <c r="C32" s="78">
        <f>IF($N32="","",IF(INDEX('Cronograma R. Financiero'!$D$5:$D$1000,$N32)="","",INDEX('Cronograma R. Financiero'!$D$5:$D$1000,$N32)))</f>
        <v/>
      </c>
      <c r="D32" s="78">
        <f>IF($N32="","",IF(INDEX('Cronograma R. Financiero'!$E$5:$E$1000,$N32)="","",INDEX('Cronograma R. Financiero'!$E$5:$E$1000,$N32)))</f>
        <v/>
      </c>
      <c r="E32" s="55">
        <f>IF($N32="","",IF(NOT(ISNUMBER($D32)),"",IF($D32&lt;InicioCiclo,"Antes del ciclo",IF($D32&gt;=InicioCiclo+28,"Después del ciclo","Semana "&amp;(INT(($D32-InicioCiclo)/7)+1)))))</f>
        <v/>
      </c>
      <c r="F32" s="60">
        <f>IF($N32="","",IF($P32&gt;0,IF(1&lt;=SemanaActual,INDEX('Cronograma R. Financiero'!$AA$5:$AA$1000,$N32),""),IF(INDEX('Cronograma R. Financiero'!$H$5:$H$1000,$N32)="","",INDEX('Cronograma R. Financiero'!$H$5:$H$1000,$N32))))</f>
        <v/>
      </c>
      <c r="G32" s="60">
        <f>IF($N32="","",IF($P32&gt;0,IF(2&lt;=SemanaActual,INDEX('Cronograma R. Financiero'!$AB$5:$AB$1000,$N32),""),IF(INDEX('Cronograma R. Financiero'!$I$5:$I$1000,$N32)="","",INDEX('Cronograma R. Financiero'!$I$5:$I$1000,$N32))))</f>
        <v/>
      </c>
      <c r="H32" s="60">
        <f>IF($N32="","",IF($P32&gt;0,IF(3&lt;=SemanaActual,INDEX('Cronograma R. Financiero'!$AC$5:$AC$1000,$N32),""),IF(INDEX('Cronograma R. Financiero'!$J$5:$J$1000,$N32)="","",INDEX('Cronograma R. Financiero'!$J$5:$J$1000,$N32))))</f>
        <v/>
      </c>
      <c r="I32" s="60">
        <f>IF($N32="","",IF($P32&gt;0,IF(4&lt;=SemanaActual,INDEX('Cronograma R. Financiero'!$AD$5:$AD$1000,$N32),""),IF(INDEX('Cronograma R. Financiero'!$K$5:$K$1000,$N32)="","",INDEX('Cronograma R. Financiero'!$K$5:$K$1000,$N32))))</f>
        <v/>
      </c>
      <c r="J32" s="60">
        <f>IF($N32="","",INDEX('Cronograma R. Financiero'!$L$5:$L$1000,$N32))</f>
        <v/>
      </c>
      <c r="K32" s="55">
        <f>IF($N32="","",IF(N($J32)&gt;=1,"Completado",IF(AND(ISNUMBER($D32),$D32&lt;FechaRef),"Vencida",IF(N($J32)&gt;0,"En curso","Pendiente"))))</f>
        <v/>
      </c>
      <c r="L32" s="55">
        <f>IF($N32="","",INDEX('Cronograma R. Financiero'!$N$5:$N$1000,$N32)&amp;"")</f>
        <v/>
      </c>
      <c r="M32" s="63">
        <f>IF($N32="","",INDEX('Cronograma R. Financiero'!$O$5:$O$1000,$N32)&amp;"")</f>
        <v/>
      </c>
      <c r="N32">
        <f>IFERROR(MATCH(ROW()-4,rOrden_RF,0),"")</f>
        <v/>
      </c>
      <c r="O32">
        <f>IF($N32="","",INDEX('Cronograma R. Financiero'!$T$5:$T$1000,$N32))</f>
        <v/>
      </c>
      <c r="P32">
        <f>IF($N32="","",N(INDEX('Cronograma R. Financiero'!$U$5:$U$1000,$N32)))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5">
        <f>IF($N33="","",INDEX('Cronograma R. Financiero'!$A$5:$A$1000,$N33))</f>
        <v/>
      </c>
      <c r="B33" s="63">
        <f>IF($N33="","",IF($O33="Sub","      ↳  "&amp;INDEX('Cronograma R. Financiero'!$C$5:$C$1000,$N33),INDEX('Cronograma R. Financiero'!$C$5:$C$1000,$N33)&amp;""))</f>
        <v/>
      </c>
      <c r="C33" s="78">
        <f>IF($N33="","",IF(INDEX('Cronograma R. Financiero'!$D$5:$D$1000,$N33)="","",INDEX('Cronograma R. Financiero'!$D$5:$D$1000,$N33)))</f>
        <v/>
      </c>
      <c r="D33" s="78">
        <f>IF($N33="","",IF(INDEX('Cronograma R. Financiero'!$E$5:$E$1000,$N33)="","",INDEX('Cronograma R. Financiero'!$E$5:$E$1000,$N33)))</f>
        <v/>
      </c>
      <c r="E33" s="55">
        <f>IF($N33="","",IF(NOT(ISNUMBER($D33)),"",IF($D33&lt;InicioCiclo,"Antes del ciclo",IF($D33&gt;=InicioCiclo+28,"Después del ciclo","Semana "&amp;(INT(($D33-InicioCiclo)/7)+1)))))</f>
        <v/>
      </c>
      <c r="F33" s="60">
        <f>IF($N33="","",IF($P33&gt;0,IF(1&lt;=SemanaActual,INDEX('Cronograma R. Financiero'!$AA$5:$AA$1000,$N33),""),IF(INDEX('Cronograma R. Financiero'!$H$5:$H$1000,$N33)="","",INDEX('Cronograma R. Financiero'!$H$5:$H$1000,$N33))))</f>
        <v/>
      </c>
      <c r="G33" s="60">
        <f>IF($N33="","",IF($P33&gt;0,IF(2&lt;=SemanaActual,INDEX('Cronograma R. Financiero'!$AB$5:$AB$1000,$N33),""),IF(INDEX('Cronograma R. Financiero'!$I$5:$I$1000,$N33)="","",INDEX('Cronograma R. Financiero'!$I$5:$I$1000,$N33))))</f>
        <v/>
      </c>
      <c r="H33" s="60">
        <f>IF($N33="","",IF($P33&gt;0,IF(3&lt;=SemanaActual,INDEX('Cronograma R. Financiero'!$AC$5:$AC$1000,$N33),""),IF(INDEX('Cronograma R. Financiero'!$J$5:$J$1000,$N33)="","",INDEX('Cronograma R. Financiero'!$J$5:$J$1000,$N33))))</f>
        <v/>
      </c>
      <c r="I33" s="60">
        <f>IF($N33="","",IF($P33&gt;0,IF(4&lt;=SemanaActual,INDEX('Cronograma R. Financiero'!$AD$5:$AD$1000,$N33),""),IF(INDEX('Cronograma R. Financiero'!$K$5:$K$1000,$N33)="","",INDEX('Cronograma R. Financiero'!$K$5:$K$1000,$N33))))</f>
        <v/>
      </c>
      <c r="J33" s="60">
        <f>IF($N33="","",INDEX('Cronograma R. Financiero'!$L$5:$L$1000,$N33))</f>
        <v/>
      </c>
      <c r="K33" s="55">
        <f>IF($N33="","",IF(N($J33)&gt;=1,"Completado",IF(AND(ISNUMBER($D33),$D33&lt;FechaRef),"Vencida",IF(N($J33)&gt;0,"En curso","Pendiente"))))</f>
        <v/>
      </c>
      <c r="L33" s="55">
        <f>IF($N33="","",INDEX('Cronograma R. Financiero'!$N$5:$N$1000,$N33)&amp;"")</f>
        <v/>
      </c>
      <c r="M33" s="63">
        <f>IF($N33="","",INDEX('Cronograma R. Financiero'!$O$5:$O$1000,$N33)&amp;"")</f>
        <v/>
      </c>
      <c r="N33">
        <f>IFERROR(MATCH(ROW()-4,rOrden_RF,0),"")</f>
        <v/>
      </c>
      <c r="O33">
        <f>IF($N33="","",INDEX('Cronograma R. Financiero'!$T$5:$T$1000,$N33))</f>
        <v/>
      </c>
      <c r="P33">
        <f>IF($N33="","",N(INDEX('Cronograma R. Financiero'!$U$5:$U$1000,$N33)))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5">
        <f>IF($N34="","",INDEX('Cronograma R. Financiero'!$A$5:$A$1000,$N34))</f>
        <v/>
      </c>
      <c r="B34" s="63">
        <f>IF($N34="","",IF($O34="Sub","      ↳  "&amp;INDEX('Cronograma R. Financiero'!$C$5:$C$1000,$N34),INDEX('Cronograma R. Financiero'!$C$5:$C$1000,$N34)&amp;""))</f>
        <v/>
      </c>
      <c r="C34" s="78">
        <f>IF($N34="","",IF(INDEX('Cronograma R. Financiero'!$D$5:$D$1000,$N34)="","",INDEX('Cronograma R. Financiero'!$D$5:$D$1000,$N34)))</f>
        <v/>
      </c>
      <c r="D34" s="78">
        <f>IF($N34="","",IF(INDEX('Cronograma R. Financiero'!$E$5:$E$1000,$N34)="","",INDEX('Cronograma R. Financiero'!$E$5:$E$1000,$N34)))</f>
        <v/>
      </c>
      <c r="E34" s="55">
        <f>IF($N34="","",IF(NOT(ISNUMBER($D34)),"",IF($D34&lt;InicioCiclo,"Antes del ciclo",IF($D34&gt;=InicioCiclo+28,"Después del ciclo","Semana "&amp;(INT(($D34-InicioCiclo)/7)+1)))))</f>
        <v/>
      </c>
      <c r="F34" s="60">
        <f>IF($N34="","",IF($P34&gt;0,IF(1&lt;=SemanaActual,INDEX('Cronograma R. Financiero'!$AA$5:$AA$1000,$N34),""),IF(INDEX('Cronograma R. Financiero'!$H$5:$H$1000,$N34)="","",INDEX('Cronograma R. Financiero'!$H$5:$H$1000,$N34))))</f>
        <v/>
      </c>
      <c r="G34" s="60">
        <f>IF($N34="","",IF($P34&gt;0,IF(2&lt;=SemanaActual,INDEX('Cronograma R. Financiero'!$AB$5:$AB$1000,$N34),""),IF(INDEX('Cronograma R. Financiero'!$I$5:$I$1000,$N34)="","",INDEX('Cronograma R. Financiero'!$I$5:$I$1000,$N34))))</f>
        <v/>
      </c>
      <c r="H34" s="60">
        <f>IF($N34="","",IF($P34&gt;0,IF(3&lt;=SemanaActual,INDEX('Cronograma R. Financiero'!$AC$5:$AC$1000,$N34),""),IF(INDEX('Cronograma R. Financiero'!$J$5:$J$1000,$N34)="","",INDEX('Cronograma R. Financiero'!$J$5:$J$1000,$N34))))</f>
        <v/>
      </c>
      <c r="I34" s="60">
        <f>IF($N34="","",IF($P34&gt;0,IF(4&lt;=SemanaActual,INDEX('Cronograma R. Financiero'!$AD$5:$AD$1000,$N34),""),IF(INDEX('Cronograma R. Financiero'!$K$5:$K$1000,$N34)="","",INDEX('Cronograma R. Financiero'!$K$5:$K$1000,$N34))))</f>
        <v/>
      </c>
      <c r="J34" s="60">
        <f>IF($N34="","",INDEX('Cronograma R. Financiero'!$L$5:$L$1000,$N34))</f>
        <v/>
      </c>
      <c r="K34" s="55">
        <f>IF($N34="","",IF(N($J34)&gt;=1,"Completado",IF(AND(ISNUMBER($D34),$D34&lt;FechaRef),"Vencida",IF(N($J34)&gt;0,"En curso","Pendiente"))))</f>
        <v/>
      </c>
      <c r="L34" s="55">
        <f>IF($N34="","",INDEX('Cronograma R. Financiero'!$N$5:$N$1000,$N34)&amp;"")</f>
        <v/>
      </c>
      <c r="M34" s="63">
        <f>IF($N34="","",INDEX('Cronograma R. Financiero'!$O$5:$O$1000,$N34)&amp;"")</f>
        <v/>
      </c>
      <c r="N34">
        <f>IFERROR(MATCH(ROW()-4,rOrden_RF,0),"")</f>
        <v/>
      </c>
      <c r="O34">
        <f>IF($N34="","",INDEX('Cronograma R. Financiero'!$T$5:$T$1000,$N34))</f>
        <v/>
      </c>
      <c r="P34">
        <f>IF($N34="","",N(INDEX('Cronograma R. Financiero'!$U$5:$U$1000,$N34)))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5">
        <f>IF($N35="","",INDEX('Cronograma R. Financiero'!$A$5:$A$1000,$N35))</f>
        <v/>
      </c>
      <c r="B35" s="63">
        <f>IF($N35="","",IF($O35="Sub","      ↳  "&amp;INDEX('Cronograma R. Financiero'!$C$5:$C$1000,$N35),INDEX('Cronograma R. Financiero'!$C$5:$C$1000,$N35)&amp;""))</f>
        <v/>
      </c>
      <c r="C35" s="78">
        <f>IF($N35="","",IF(INDEX('Cronograma R. Financiero'!$D$5:$D$1000,$N35)="","",INDEX('Cronograma R. Financiero'!$D$5:$D$1000,$N35)))</f>
        <v/>
      </c>
      <c r="D35" s="78">
        <f>IF($N35="","",IF(INDEX('Cronograma R. Financiero'!$E$5:$E$1000,$N35)="","",INDEX('Cronograma R. Financiero'!$E$5:$E$1000,$N35)))</f>
        <v/>
      </c>
      <c r="E35" s="55">
        <f>IF($N35="","",IF(NOT(ISNUMBER($D35)),"",IF($D35&lt;InicioCiclo,"Antes del ciclo",IF($D35&gt;=InicioCiclo+28,"Después del ciclo","Semana "&amp;(INT(($D35-InicioCiclo)/7)+1)))))</f>
        <v/>
      </c>
      <c r="F35" s="60">
        <f>IF($N35="","",IF($P35&gt;0,IF(1&lt;=SemanaActual,INDEX('Cronograma R. Financiero'!$AA$5:$AA$1000,$N35),""),IF(INDEX('Cronograma R. Financiero'!$H$5:$H$1000,$N35)="","",INDEX('Cronograma R. Financiero'!$H$5:$H$1000,$N35))))</f>
        <v/>
      </c>
      <c r="G35" s="60">
        <f>IF($N35="","",IF($P35&gt;0,IF(2&lt;=SemanaActual,INDEX('Cronograma R. Financiero'!$AB$5:$AB$1000,$N35),""),IF(INDEX('Cronograma R. Financiero'!$I$5:$I$1000,$N35)="","",INDEX('Cronograma R. Financiero'!$I$5:$I$1000,$N35))))</f>
        <v/>
      </c>
      <c r="H35" s="60">
        <f>IF($N35="","",IF($P35&gt;0,IF(3&lt;=SemanaActual,INDEX('Cronograma R. Financiero'!$AC$5:$AC$1000,$N35),""),IF(INDEX('Cronograma R. Financiero'!$J$5:$J$1000,$N35)="","",INDEX('Cronograma R. Financiero'!$J$5:$J$1000,$N35))))</f>
        <v/>
      </c>
      <c r="I35" s="60">
        <f>IF($N35="","",IF($P35&gt;0,IF(4&lt;=SemanaActual,INDEX('Cronograma R. Financiero'!$AD$5:$AD$1000,$N35),""),IF(INDEX('Cronograma R. Financiero'!$K$5:$K$1000,$N35)="","",INDEX('Cronograma R. Financiero'!$K$5:$K$1000,$N35))))</f>
        <v/>
      </c>
      <c r="J35" s="60">
        <f>IF($N35="","",INDEX('Cronograma R. Financiero'!$L$5:$L$1000,$N35))</f>
        <v/>
      </c>
      <c r="K35" s="55">
        <f>IF($N35="","",IF(N($J35)&gt;=1,"Completado",IF(AND(ISNUMBER($D35),$D35&lt;FechaRef),"Vencida",IF(N($J35)&gt;0,"En curso","Pendiente"))))</f>
        <v/>
      </c>
      <c r="L35" s="55">
        <f>IF($N35="","",INDEX('Cronograma R. Financiero'!$N$5:$N$1000,$N35)&amp;"")</f>
        <v/>
      </c>
      <c r="M35" s="63">
        <f>IF($N35="","",INDEX('Cronograma R. Financiero'!$O$5:$O$1000,$N35)&amp;"")</f>
        <v/>
      </c>
      <c r="N35">
        <f>IFERROR(MATCH(ROW()-4,rOrden_RF,0),"")</f>
        <v/>
      </c>
      <c r="O35">
        <f>IF($N35="","",INDEX('Cronograma R. Financiero'!$T$5:$T$1000,$N35))</f>
        <v/>
      </c>
      <c r="P35">
        <f>IF($N35="","",N(INDEX('Cronograma R. Financiero'!$U$5:$U$1000,$N35)))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5">
        <f>IF($N36="","",INDEX('Cronograma R. Financiero'!$A$5:$A$1000,$N36))</f>
        <v/>
      </c>
      <c r="B36" s="63">
        <f>IF($N36="","",IF($O36="Sub","      ↳  "&amp;INDEX('Cronograma R. Financiero'!$C$5:$C$1000,$N36),INDEX('Cronograma R. Financiero'!$C$5:$C$1000,$N36)&amp;""))</f>
        <v/>
      </c>
      <c r="C36" s="78">
        <f>IF($N36="","",IF(INDEX('Cronograma R. Financiero'!$D$5:$D$1000,$N36)="","",INDEX('Cronograma R. Financiero'!$D$5:$D$1000,$N36)))</f>
        <v/>
      </c>
      <c r="D36" s="78">
        <f>IF($N36="","",IF(INDEX('Cronograma R. Financiero'!$E$5:$E$1000,$N36)="","",INDEX('Cronograma R. Financiero'!$E$5:$E$1000,$N36)))</f>
        <v/>
      </c>
      <c r="E36" s="55">
        <f>IF($N36="","",IF(NOT(ISNUMBER($D36)),"",IF($D36&lt;InicioCiclo,"Antes del ciclo",IF($D36&gt;=InicioCiclo+28,"Después del ciclo","Semana "&amp;(INT(($D36-InicioCiclo)/7)+1)))))</f>
        <v/>
      </c>
      <c r="F36" s="60">
        <f>IF($N36="","",IF($P36&gt;0,IF(1&lt;=SemanaActual,INDEX('Cronograma R. Financiero'!$AA$5:$AA$1000,$N36),""),IF(INDEX('Cronograma R. Financiero'!$H$5:$H$1000,$N36)="","",INDEX('Cronograma R. Financiero'!$H$5:$H$1000,$N36))))</f>
        <v/>
      </c>
      <c r="G36" s="60">
        <f>IF($N36="","",IF($P36&gt;0,IF(2&lt;=SemanaActual,INDEX('Cronograma R. Financiero'!$AB$5:$AB$1000,$N36),""),IF(INDEX('Cronograma R. Financiero'!$I$5:$I$1000,$N36)="","",INDEX('Cronograma R. Financiero'!$I$5:$I$1000,$N36))))</f>
        <v/>
      </c>
      <c r="H36" s="60">
        <f>IF($N36="","",IF($P36&gt;0,IF(3&lt;=SemanaActual,INDEX('Cronograma R. Financiero'!$AC$5:$AC$1000,$N36),""),IF(INDEX('Cronograma R. Financiero'!$J$5:$J$1000,$N36)="","",INDEX('Cronograma R. Financiero'!$J$5:$J$1000,$N36))))</f>
        <v/>
      </c>
      <c r="I36" s="60">
        <f>IF($N36="","",IF($P36&gt;0,IF(4&lt;=SemanaActual,INDEX('Cronograma R. Financiero'!$AD$5:$AD$1000,$N36),""),IF(INDEX('Cronograma R. Financiero'!$K$5:$K$1000,$N36)="","",INDEX('Cronograma R. Financiero'!$K$5:$K$1000,$N36))))</f>
        <v/>
      </c>
      <c r="J36" s="60">
        <f>IF($N36="","",INDEX('Cronograma R. Financiero'!$L$5:$L$1000,$N36))</f>
        <v/>
      </c>
      <c r="K36" s="55">
        <f>IF($N36="","",IF(N($J36)&gt;=1,"Completado",IF(AND(ISNUMBER($D36),$D36&lt;FechaRef),"Vencida",IF(N($J36)&gt;0,"En curso","Pendiente"))))</f>
        <v/>
      </c>
      <c r="L36" s="55">
        <f>IF($N36="","",INDEX('Cronograma R. Financiero'!$N$5:$N$1000,$N36)&amp;"")</f>
        <v/>
      </c>
      <c r="M36" s="63">
        <f>IF($N36="","",INDEX('Cronograma R. Financiero'!$O$5:$O$1000,$N36)&amp;"")</f>
        <v/>
      </c>
      <c r="N36">
        <f>IFERROR(MATCH(ROW()-4,rOrden_RF,0),"")</f>
        <v/>
      </c>
      <c r="O36">
        <f>IF($N36="","",INDEX('Cronograma R. Financiero'!$T$5:$T$1000,$N36))</f>
        <v/>
      </c>
      <c r="P36">
        <f>IF($N36="","",N(INDEX('Cronograma R. Financiero'!$U$5:$U$1000,$N36)))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5">
        <f>IF($N37="","",INDEX('Cronograma R. Financiero'!$A$5:$A$1000,$N37))</f>
        <v/>
      </c>
      <c r="B37" s="63">
        <f>IF($N37="","",IF($O37="Sub","      ↳  "&amp;INDEX('Cronograma R. Financiero'!$C$5:$C$1000,$N37),INDEX('Cronograma R. Financiero'!$C$5:$C$1000,$N37)&amp;""))</f>
        <v/>
      </c>
      <c r="C37" s="78">
        <f>IF($N37="","",IF(INDEX('Cronograma R. Financiero'!$D$5:$D$1000,$N37)="","",INDEX('Cronograma R. Financiero'!$D$5:$D$1000,$N37)))</f>
        <v/>
      </c>
      <c r="D37" s="78">
        <f>IF($N37="","",IF(INDEX('Cronograma R. Financiero'!$E$5:$E$1000,$N37)="","",INDEX('Cronograma R. Financiero'!$E$5:$E$1000,$N37)))</f>
        <v/>
      </c>
      <c r="E37" s="55">
        <f>IF($N37="","",IF(NOT(ISNUMBER($D37)),"",IF($D37&lt;InicioCiclo,"Antes del ciclo",IF($D37&gt;=InicioCiclo+28,"Después del ciclo","Semana "&amp;(INT(($D37-InicioCiclo)/7)+1)))))</f>
        <v/>
      </c>
      <c r="F37" s="60">
        <f>IF($N37="","",IF($P37&gt;0,IF(1&lt;=SemanaActual,INDEX('Cronograma R. Financiero'!$AA$5:$AA$1000,$N37),""),IF(INDEX('Cronograma R. Financiero'!$H$5:$H$1000,$N37)="","",INDEX('Cronograma R. Financiero'!$H$5:$H$1000,$N37))))</f>
        <v/>
      </c>
      <c r="G37" s="60">
        <f>IF($N37="","",IF($P37&gt;0,IF(2&lt;=SemanaActual,INDEX('Cronograma R. Financiero'!$AB$5:$AB$1000,$N37),""),IF(INDEX('Cronograma R. Financiero'!$I$5:$I$1000,$N37)="","",INDEX('Cronograma R. Financiero'!$I$5:$I$1000,$N37))))</f>
        <v/>
      </c>
      <c r="H37" s="60">
        <f>IF($N37="","",IF($P37&gt;0,IF(3&lt;=SemanaActual,INDEX('Cronograma R. Financiero'!$AC$5:$AC$1000,$N37),""),IF(INDEX('Cronograma R. Financiero'!$J$5:$J$1000,$N37)="","",INDEX('Cronograma R. Financiero'!$J$5:$J$1000,$N37))))</f>
        <v/>
      </c>
      <c r="I37" s="60">
        <f>IF($N37="","",IF($P37&gt;0,IF(4&lt;=SemanaActual,INDEX('Cronograma R. Financiero'!$AD$5:$AD$1000,$N37),""),IF(INDEX('Cronograma R. Financiero'!$K$5:$K$1000,$N37)="","",INDEX('Cronograma R. Financiero'!$K$5:$K$1000,$N37))))</f>
        <v/>
      </c>
      <c r="J37" s="60">
        <f>IF($N37="","",INDEX('Cronograma R. Financiero'!$L$5:$L$1000,$N37))</f>
        <v/>
      </c>
      <c r="K37" s="55">
        <f>IF($N37="","",IF(N($J37)&gt;=1,"Completado",IF(AND(ISNUMBER($D37),$D37&lt;FechaRef),"Vencida",IF(N($J37)&gt;0,"En curso","Pendiente"))))</f>
        <v/>
      </c>
      <c r="L37" s="55">
        <f>IF($N37="","",INDEX('Cronograma R. Financiero'!$N$5:$N$1000,$N37)&amp;"")</f>
        <v/>
      </c>
      <c r="M37" s="63">
        <f>IF($N37="","",INDEX('Cronograma R. Financiero'!$O$5:$O$1000,$N37)&amp;"")</f>
        <v/>
      </c>
      <c r="N37">
        <f>IFERROR(MATCH(ROW()-4,rOrden_RF,0),"")</f>
        <v/>
      </c>
      <c r="O37">
        <f>IF($N37="","",INDEX('Cronograma R. Financiero'!$T$5:$T$1000,$N37))</f>
        <v/>
      </c>
      <c r="P37">
        <f>IF($N37="","",N(INDEX('Cronograma R. Financiero'!$U$5:$U$1000,$N37)))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5">
        <f>IF($N38="","",INDEX('Cronograma R. Financiero'!$A$5:$A$1000,$N38))</f>
        <v/>
      </c>
      <c r="B38" s="63">
        <f>IF($N38="","",IF($O38="Sub","      ↳  "&amp;INDEX('Cronograma R. Financiero'!$C$5:$C$1000,$N38),INDEX('Cronograma R. Financiero'!$C$5:$C$1000,$N38)&amp;""))</f>
        <v/>
      </c>
      <c r="C38" s="78">
        <f>IF($N38="","",IF(INDEX('Cronograma R. Financiero'!$D$5:$D$1000,$N38)="","",INDEX('Cronograma R. Financiero'!$D$5:$D$1000,$N38)))</f>
        <v/>
      </c>
      <c r="D38" s="78">
        <f>IF($N38="","",IF(INDEX('Cronograma R. Financiero'!$E$5:$E$1000,$N38)="","",INDEX('Cronograma R. Financiero'!$E$5:$E$1000,$N38)))</f>
        <v/>
      </c>
      <c r="E38" s="55">
        <f>IF($N38="","",IF(NOT(ISNUMBER($D38)),"",IF($D38&lt;InicioCiclo,"Antes del ciclo",IF($D38&gt;=InicioCiclo+28,"Después del ciclo","Semana "&amp;(INT(($D38-InicioCiclo)/7)+1)))))</f>
        <v/>
      </c>
      <c r="F38" s="60">
        <f>IF($N38="","",IF($P38&gt;0,IF(1&lt;=SemanaActual,INDEX('Cronograma R. Financiero'!$AA$5:$AA$1000,$N38),""),IF(INDEX('Cronograma R. Financiero'!$H$5:$H$1000,$N38)="","",INDEX('Cronograma R. Financiero'!$H$5:$H$1000,$N38))))</f>
        <v/>
      </c>
      <c r="G38" s="60">
        <f>IF($N38="","",IF($P38&gt;0,IF(2&lt;=SemanaActual,INDEX('Cronograma R. Financiero'!$AB$5:$AB$1000,$N38),""),IF(INDEX('Cronograma R. Financiero'!$I$5:$I$1000,$N38)="","",INDEX('Cronograma R. Financiero'!$I$5:$I$1000,$N38))))</f>
        <v/>
      </c>
      <c r="H38" s="60">
        <f>IF($N38="","",IF($P38&gt;0,IF(3&lt;=SemanaActual,INDEX('Cronograma R. Financiero'!$AC$5:$AC$1000,$N38),""),IF(INDEX('Cronograma R. Financiero'!$J$5:$J$1000,$N38)="","",INDEX('Cronograma R. Financiero'!$J$5:$J$1000,$N38))))</f>
        <v/>
      </c>
      <c r="I38" s="60">
        <f>IF($N38="","",IF($P38&gt;0,IF(4&lt;=SemanaActual,INDEX('Cronograma R. Financiero'!$AD$5:$AD$1000,$N38),""),IF(INDEX('Cronograma R. Financiero'!$K$5:$K$1000,$N38)="","",INDEX('Cronograma R. Financiero'!$K$5:$K$1000,$N38))))</f>
        <v/>
      </c>
      <c r="J38" s="60">
        <f>IF($N38="","",INDEX('Cronograma R. Financiero'!$L$5:$L$1000,$N38))</f>
        <v/>
      </c>
      <c r="K38" s="55">
        <f>IF($N38="","",IF(N($J38)&gt;=1,"Completado",IF(AND(ISNUMBER($D38),$D38&lt;FechaRef),"Vencida",IF(N($J38)&gt;0,"En curso","Pendiente"))))</f>
        <v/>
      </c>
      <c r="L38" s="55">
        <f>IF($N38="","",INDEX('Cronograma R. Financiero'!$N$5:$N$1000,$N38)&amp;"")</f>
        <v/>
      </c>
      <c r="M38" s="63">
        <f>IF($N38="","",INDEX('Cronograma R. Financiero'!$O$5:$O$1000,$N38)&amp;"")</f>
        <v/>
      </c>
      <c r="N38">
        <f>IFERROR(MATCH(ROW()-4,rOrden_RF,0),"")</f>
        <v/>
      </c>
      <c r="O38">
        <f>IF($N38="","",INDEX('Cronograma R. Financiero'!$T$5:$T$1000,$N38))</f>
        <v/>
      </c>
      <c r="P38">
        <f>IF($N38="","",N(INDEX('Cronograma R. Financiero'!$U$5:$U$1000,$N38)))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5">
        <f>IF($N39="","",INDEX('Cronograma R. Financiero'!$A$5:$A$1000,$N39))</f>
        <v/>
      </c>
      <c r="B39" s="63">
        <f>IF($N39="","",IF($O39="Sub","      ↳  "&amp;INDEX('Cronograma R. Financiero'!$C$5:$C$1000,$N39),INDEX('Cronograma R. Financiero'!$C$5:$C$1000,$N39)&amp;""))</f>
        <v/>
      </c>
      <c r="C39" s="78">
        <f>IF($N39="","",IF(INDEX('Cronograma R. Financiero'!$D$5:$D$1000,$N39)="","",INDEX('Cronograma R. Financiero'!$D$5:$D$1000,$N39)))</f>
        <v/>
      </c>
      <c r="D39" s="78">
        <f>IF($N39="","",IF(INDEX('Cronograma R. Financiero'!$E$5:$E$1000,$N39)="","",INDEX('Cronograma R. Financiero'!$E$5:$E$1000,$N39)))</f>
        <v/>
      </c>
      <c r="E39" s="55">
        <f>IF($N39="","",IF(NOT(ISNUMBER($D39)),"",IF($D39&lt;InicioCiclo,"Antes del ciclo",IF($D39&gt;=InicioCiclo+28,"Después del ciclo","Semana "&amp;(INT(($D39-InicioCiclo)/7)+1)))))</f>
        <v/>
      </c>
      <c r="F39" s="60">
        <f>IF($N39="","",IF($P39&gt;0,IF(1&lt;=SemanaActual,INDEX('Cronograma R. Financiero'!$AA$5:$AA$1000,$N39),""),IF(INDEX('Cronograma R. Financiero'!$H$5:$H$1000,$N39)="","",INDEX('Cronograma R. Financiero'!$H$5:$H$1000,$N39))))</f>
        <v/>
      </c>
      <c r="G39" s="60">
        <f>IF($N39="","",IF($P39&gt;0,IF(2&lt;=SemanaActual,INDEX('Cronograma R. Financiero'!$AB$5:$AB$1000,$N39),""),IF(INDEX('Cronograma R. Financiero'!$I$5:$I$1000,$N39)="","",INDEX('Cronograma R. Financiero'!$I$5:$I$1000,$N39))))</f>
        <v/>
      </c>
      <c r="H39" s="60">
        <f>IF($N39="","",IF($P39&gt;0,IF(3&lt;=SemanaActual,INDEX('Cronograma R. Financiero'!$AC$5:$AC$1000,$N39),""),IF(INDEX('Cronograma R. Financiero'!$J$5:$J$1000,$N39)="","",INDEX('Cronograma R. Financiero'!$J$5:$J$1000,$N39))))</f>
        <v/>
      </c>
      <c r="I39" s="60">
        <f>IF($N39="","",IF($P39&gt;0,IF(4&lt;=SemanaActual,INDEX('Cronograma R. Financiero'!$AD$5:$AD$1000,$N39),""),IF(INDEX('Cronograma R. Financiero'!$K$5:$K$1000,$N39)="","",INDEX('Cronograma R. Financiero'!$K$5:$K$1000,$N39))))</f>
        <v/>
      </c>
      <c r="J39" s="60">
        <f>IF($N39="","",INDEX('Cronograma R. Financiero'!$L$5:$L$1000,$N39))</f>
        <v/>
      </c>
      <c r="K39" s="55">
        <f>IF($N39="","",IF(N($J39)&gt;=1,"Completado",IF(AND(ISNUMBER($D39),$D39&lt;FechaRef),"Vencida",IF(N($J39)&gt;0,"En curso","Pendiente"))))</f>
        <v/>
      </c>
      <c r="L39" s="55">
        <f>IF($N39="","",INDEX('Cronograma R. Financiero'!$N$5:$N$1000,$N39)&amp;"")</f>
        <v/>
      </c>
      <c r="M39" s="63">
        <f>IF($N39="","",INDEX('Cronograma R. Financiero'!$O$5:$O$1000,$N39)&amp;"")</f>
        <v/>
      </c>
      <c r="N39">
        <f>IFERROR(MATCH(ROW()-4,rOrden_RF,0),"")</f>
        <v/>
      </c>
      <c r="O39">
        <f>IF($N39="","",INDEX('Cronograma R. Financiero'!$T$5:$T$1000,$N39))</f>
        <v/>
      </c>
      <c r="P39">
        <f>IF($N39="","",N(INDEX('Cronograma R. Financiero'!$U$5:$U$1000,$N39)))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5">
        <f>IF($N40="","",INDEX('Cronograma R. Financiero'!$A$5:$A$1000,$N40))</f>
        <v/>
      </c>
      <c r="B40" s="63">
        <f>IF($N40="","",IF($O40="Sub","      ↳  "&amp;INDEX('Cronograma R. Financiero'!$C$5:$C$1000,$N40),INDEX('Cronograma R. Financiero'!$C$5:$C$1000,$N40)&amp;""))</f>
        <v/>
      </c>
      <c r="C40" s="78">
        <f>IF($N40="","",IF(INDEX('Cronograma R. Financiero'!$D$5:$D$1000,$N40)="","",INDEX('Cronograma R. Financiero'!$D$5:$D$1000,$N40)))</f>
        <v/>
      </c>
      <c r="D40" s="78">
        <f>IF($N40="","",IF(INDEX('Cronograma R. Financiero'!$E$5:$E$1000,$N40)="","",INDEX('Cronograma R. Financiero'!$E$5:$E$1000,$N40)))</f>
        <v/>
      </c>
      <c r="E40" s="55">
        <f>IF($N40="","",IF(NOT(ISNUMBER($D40)),"",IF($D40&lt;InicioCiclo,"Antes del ciclo",IF($D40&gt;=InicioCiclo+28,"Después del ciclo","Semana "&amp;(INT(($D40-InicioCiclo)/7)+1)))))</f>
        <v/>
      </c>
      <c r="F40" s="60">
        <f>IF($N40="","",IF($P40&gt;0,IF(1&lt;=SemanaActual,INDEX('Cronograma R. Financiero'!$AA$5:$AA$1000,$N40),""),IF(INDEX('Cronograma R. Financiero'!$H$5:$H$1000,$N40)="","",INDEX('Cronograma R. Financiero'!$H$5:$H$1000,$N40))))</f>
        <v/>
      </c>
      <c r="G40" s="60">
        <f>IF($N40="","",IF($P40&gt;0,IF(2&lt;=SemanaActual,INDEX('Cronograma R. Financiero'!$AB$5:$AB$1000,$N40),""),IF(INDEX('Cronograma R. Financiero'!$I$5:$I$1000,$N40)="","",INDEX('Cronograma R. Financiero'!$I$5:$I$1000,$N40))))</f>
        <v/>
      </c>
      <c r="H40" s="60">
        <f>IF($N40="","",IF($P40&gt;0,IF(3&lt;=SemanaActual,INDEX('Cronograma R. Financiero'!$AC$5:$AC$1000,$N40),""),IF(INDEX('Cronograma R. Financiero'!$J$5:$J$1000,$N40)="","",INDEX('Cronograma R. Financiero'!$J$5:$J$1000,$N40))))</f>
        <v/>
      </c>
      <c r="I40" s="60">
        <f>IF($N40="","",IF($P40&gt;0,IF(4&lt;=SemanaActual,INDEX('Cronograma R. Financiero'!$AD$5:$AD$1000,$N40),""),IF(INDEX('Cronograma R. Financiero'!$K$5:$K$1000,$N40)="","",INDEX('Cronograma R. Financiero'!$K$5:$K$1000,$N40))))</f>
        <v/>
      </c>
      <c r="J40" s="60">
        <f>IF($N40="","",INDEX('Cronograma R. Financiero'!$L$5:$L$1000,$N40))</f>
        <v/>
      </c>
      <c r="K40" s="55">
        <f>IF($N40="","",IF(N($J40)&gt;=1,"Completado",IF(AND(ISNUMBER($D40),$D40&lt;FechaRef),"Vencida",IF(N($J40)&gt;0,"En curso","Pendiente"))))</f>
        <v/>
      </c>
      <c r="L40" s="55">
        <f>IF($N40="","",INDEX('Cronograma R. Financiero'!$N$5:$N$1000,$N40)&amp;"")</f>
        <v/>
      </c>
      <c r="M40" s="63">
        <f>IF($N40="","",INDEX('Cronograma R. Financiero'!$O$5:$O$1000,$N40)&amp;"")</f>
        <v/>
      </c>
      <c r="N40">
        <f>IFERROR(MATCH(ROW()-4,rOrden_RF,0),"")</f>
        <v/>
      </c>
      <c r="O40">
        <f>IF($N40="","",INDEX('Cronograma R. Financiero'!$T$5:$T$1000,$N40))</f>
        <v/>
      </c>
      <c r="P40">
        <f>IF($N40="","",N(INDEX('Cronograma R. Financiero'!$U$5:$U$1000,$N40)))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5">
        <f>IF($N41="","",INDEX('Cronograma R. Financiero'!$A$5:$A$1000,$N41))</f>
        <v/>
      </c>
      <c r="B41" s="63">
        <f>IF($N41="","",IF($O41="Sub","      ↳  "&amp;INDEX('Cronograma R. Financiero'!$C$5:$C$1000,$N41),INDEX('Cronograma R. Financiero'!$C$5:$C$1000,$N41)&amp;""))</f>
        <v/>
      </c>
      <c r="C41" s="78">
        <f>IF($N41="","",IF(INDEX('Cronograma R. Financiero'!$D$5:$D$1000,$N41)="","",INDEX('Cronograma R. Financiero'!$D$5:$D$1000,$N41)))</f>
        <v/>
      </c>
      <c r="D41" s="78">
        <f>IF($N41="","",IF(INDEX('Cronograma R. Financiero'!$E$5:$E$1000,$N41)="","",INDEX('Cronograma R. Financiero'!$E$5:$E$1000,$N41)))</f>
        <v/>
      </c>
      <c r="E41" s="55">
        <f>IF($N41="","",IF(NOT(ISNUMBER($D41)),"",IF($D41&lt;InicioCiclo,"Antes del ciclo",IF($D41&gt;=InicioCiclo+28,"Después del ciclo","Semana "&amp;(INT(($D41-InicioCiclo)/7)+1)))))</f>
        <v/>
      </c>
      <c r="F41" s="60">
        <f>IF($N41="","",IF($P41&gt;0,IF(1&lt;=SemanaActual,INDEX('Cronograma R. Financiero'!$AA$5:$AA$1000,$N41),""),IF(INDEX('Cronograma R. Financiero'!$H$5:$H$1000,$N41)="","",INDEX('Cronograma R. Financiero'!$H$5:$H$1000,$N41))))</f>
        <v/>
      </c>
      <c r="G41" s="60">
        <f>IF($N41="","",IF($P41&gt;0,IF(2&lt;=SemanaActual,INDEX('Cronograma R. Financiero'!$AB$5:$AB$1000,$N41),""),IF(INDEX('Cronograma R. Financiero'!$I$5:$I$1000,$N41)="","",INDEX('Cronograma R. Financiero'!$I$5:$I$1000,$N41))))</f>
        <v/>
      </c>
      <c r="H41" s="60">
        <f>IF($N41="","",IF($P41&gt;0,IF(3&lt;=SemanaActual,INDEX('Cronograma R. Financiero'!$AC$5:$AC$1000,$N41),""),IF(INDEX('Cronograma R. Financiero'!$J$5:$J$1000,$N41)="","",INDEX('Cronograma R. Financiero'!$J$5:$J$1000,$N41))))</f>
        <v/>
      </c>
      <c r="I41" s="60">
        <f>IF($N41="","",IF($P41&gt;0,IF(4&lt;=SemanaActual,INDEX('Cronograma R. Financiero'!$AD$5:$AD$1000,$N41),""),IF(INDEX('Cronograma R. Financiero'!$K$5:$K$1000,$N41)="","",INDEX('Cronograma R. Financiero'!$K$5:$K$1000,$N41))))</f>
        <v/>
      </c>
      <c r="J41" s="60">
        <f>IF($N41="","",INDEX('Cronograma R. Financiero'!$L$5:$L$1000,$N41))</f>
        <v/>
      </c>
      <c r="K41" s="55">
        <f>IF($N41="","",IF(N($J41)&gt;=1,"Completado",IF(AND(ISNUMBER($D41),$D41&lt;FechaRef),"Vencida",IF(N($J41)&gt;0,"En curso","Pendiente"))))</f>
        <v/>
      </c>
      <c r="L41" s="55">
        <f>IF($N41="","",INDEX('Cronograma R. Financiero'!$N$5:$N$1000,$N41)&amp;"")</f>
        <v/>
      </c>
      <c r="M41" s="63">
        <f>IF($N41="","",INDEX('Cronograma R. Financiero'!$O$5:$O$1000,$N41)&amp;"")</f>
        <v/>
      </c>
      <c r="N41">
        <f>IFERROR(MATCH(ROW()-4,rOrden_RF,0),"")</f>
        <v/>
      </c>
      <c r="O41">
        <f>IF($N41="","",INDEX('Cronograma R. Financiero'!$T$5:$T$1000,$N41))</f>
        <v/>
      </c>
      <c r="P41">
        <f>IF($N41="","",N(INDEX('Cronograma R. Financiero'!$U$5:$U$1000,$N41)))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5">
        <f>IF($N42="","",INDEX('Cronograma R. Financiero'!$A$5:$A$1000,$N42))</f>
        <v/>
      </c>
      <c r="B42" s="63">
        <f>IF($N42="","",IF($O42="Sub","      ↳  "&amp;INDEX('Cronograma R. Financiero'!$C$5:$C$1000,$N42),INDEX('Cronograma R. Financiero'!$C$5:$C$1000,$N42)&amp;""))</f>
        <v/>
      </c>
      <c r="C42" s="78">
        <f>IF($N42="","",IF(INDEX('Cronograma R. Financiero'!$D$5:$D$1000,$N42)="","",INDEX('Cronograma R. Financiero'!$D$5:$D$1000,$N42)))</f>
        <v/>
      </c>
      <c r="D42" s="78">
        <f>IF($N42="","",IF(INDEX('Cronograma R. Financiero'!$E$5:$E$1000,$N42)="","",INDEX('Cronograma R. Financiero'!$E$5:$E$1000,$N42)))</f>
        <v/>
      </c>
      <c r="E42" s="55">
        <f>IF($N42="","",IF(NOT(ISNUMBER($D42)),"",IF($D42&lt;InicioCiclo,"Antes del ciclo",IF($D42&gt;=InicioCiclo+28,"Después del ciclo","Semana "&amp;(INT(($D42-InicioCiclo)/7)+1)))))</f>
        <v/>
      </c>
      <c r="F42" s="60">
        <f>IF($N42="","",IF($P42&gt;0,IF(1&lt;=SemanaActual,INDEX('Cronograma R. Financiero'!$AA$5:$AA$1000,$N42),""),IF(INDEX('Cronograma R. Financiero'!$H$5:$H$1000,$N42)="","",INDEX('Cronograma R. Financiero'!$H$5:$H$1000,$N42))))</f>
        <v/>
      </c>
      <c r="G42" s="60">
        <f>IF($N42="","",IF($P42&gt;0,IF(2&lt;=SemanaActual,INDEX('Cronograma R. Financiero'!$AB$5:$AB$1000,$N42),""),IF(INDEX('Cronograma R. Financiero'!$I$5:$I$1000,$N42)="","",INDEX('Cronograma R. Financiero'!$I$5:$I$1000,$N42))))</f>
        <v/>
      </c>
      <c r="H42" s="60">
        <f>IF($N42="","",IF($P42&gt;0,IF(3&lt;=SemanaActual,INDEX('Cronograma R. Financiero'!$AC$5:$AC$1000,$N42),""),IF(INDEX('Cronograma R. Financiero'!$J$5:$J$1000,$N42)="","",INDEX('Cronograma R. Financiero'!$J$5:$J$1000,$N42))))</f>
        <v/>
      </c>
      <c r="I42" s="60">
        <f>IF($N42="","",IF($P42&gt;0,IF(4&lt;=SemanaActual,INDEX('Cronograma R. Financiero'!$AD$5:$AD$1000,$N42),""),IF(INDEX('Cronograma R. Financiero'!$K$5:$K$1000,$N42)="","",INDEX('Cronograma R. Financiero'!$K$5:$K$1000,$N42))))</f>
        <v/>
      </c>
      <c r="J42" s="60">
        <f>IF($N42="","",INDEX('Cronograma R. Financiero'!$L$5:$L$1000,$N42))</f>
        <v/>
      </c>
      <c r="K42" s="55">
        <f>IF($N42="","",IF(N($J42)&gt;=1,"Completado",IF(AND(ISNUMBER($D42),$D42&lt;FechaRef),"Vencida",IF(N($J42)&gt;0,"En curso","Pendiente"))))</f>
        <v/>
      </c>
      <c r="L42" s="55">
        <f>IF($N42="","",INDEX('Cronograma R. Financiero'!$N$5:$N$1000,$N42)&amp;"")</f>
        <v/>
      </c>
      <c r="M42" s="63">
        <f>IF($N42="","",INDEX('Cronograma R. Financiero'!$O$5:$O$1000,$N42)&amp;"")</f>
        <v/>
      </c>
      <c r="N42">
        <f>IFERROR(MATCH(ROW()-4,rOrden_RF,0),"")</f>
        <v/>
      </c>
      <c r="O42">
        <f>IF($N42="","",INDEX('Cronograma R. Financiero'!$T$5:$T$1000,$N42))</f>
        <v/>
      </c>
      <c r="P42">
        <f>IF($N42="","",N(INDEX('Cronograma R. Financiero'!$U$5:$U$1000,$N42)))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5">
        <f>IF($N43="","",INDEX('Cronograma R. Financiero'!$A$5:$A$1000,$N43))</f>
        <v/>
      </c>
      <c r="B43" s="63">
        <f>IF($N43="","",IF($O43="Sub","      ↳  "&amp;INDEX('Cronograma R. Financiero'!$C$5:$C$1000,$N43),INDEX('Cronograma R. Financiero'!$C$5:$C$1000,$N43)&amp;""))</f>
        <v/>
      </c>
      <c r="C43" s="78">
        <f>IF($N43="","",IF(INDEX('Cronograma R. Financiero'!$D$5:$D$1000,$N43)="","",INDEX('Cronograma R. Financiero'!$D$5:$D$1000,$N43)))</f>
        <v/>
      </c>
      <c r="D43" s="78">
        <f>IF($N43="","",IF(INDEX('Cronograma R. Financiero'!$E$5:$E$1000,$N43)="","",INDEX('Cronograma R. Financiero'!$E$5:$E$1000,$N43)))</f>
        <v/>
      </c>
      <c r="E43" s="55">
        <f>IF($N43="","",IF(NOT(ISNUMBER($D43)),"",IF($D43&lt;InicioCiclo,"Antes del ciclo",IF($D43&gt;=InicioCiclo+28,"Después del ciclo","Semana "&amp;(INT(($D43-InicioCiclo)/7)+1)))))</f>
        <v/>
      </c>
      <c r="F43" s="60">
        <f>IF($N43="","",IF($P43&gt;0,IF(1&lt;=SemanaActual,INDEX('Cronograma R. Financiero'!$AA$5:$AA$1000,$N43),""),IF(INDEX('Cronograma R. Financiero'!$H$5:$H$1000,$N43)="","",INDEX('Cronograma R. Financiero'!$H$5:$H$1000,$N43))))</f>
        <v/>
      </c>
      <c r="G43" s="60">
        <f>IF($N43="","",IF($P43&gt;0,IF(2&lt;=SemanaActual,INDEX('Cronograma R. Financiero'!$AB$5:$AB$1000,$N43),""),IF(INDEX('Cronograma R. Financiero'!$I$5:$I$1000,$N43)="","",INDEX('Cronograma R. Financiero'!$I$5:$I$1000,$N43))))</f>
        <v/>
      </c>
      <c r="H43" s="60">
        <f>IF($N43="","",IF($P43&gt;0,IF(3&lt;=SemanaActual,INDEX('Cronograma R. Financiero'!$AC$5:$AC$1000,$N43),""),IF(INDEX('Cronograma R. Financiero'!$J$5:$J$1000,$N43)="","",INDEX('Cronograma R. Financiero'!$J$5:$J$1000,$N43))))</f>
        <v/>
      </c>
      <c r="I43" s="60">
        <f>IF($N43="","",IF($P43&gt;0,IF(4&lt;=SemanaActual,INDEX('Cronograma R. Financiero'!$AD$5:$AD$1000,$N43),""),IF(INDEX('Cronograma R. Financiero'!$K$5:$K$1000,$N43)="","",INDEX('Cronograma R. Financiero'!$K$5:$K$1000,$N43))))</f>
        <v/>
      </c>
      <c r="J43" s="60">
        <f>IF($N43="","",INDEX('Cronograma R. Financiero'!$L$5:$L$1000,$N43))</f>
        <v/>
      </c>
      <c r="K43" s="55">
        <f>IF($N43="","",IF(N($J43)&gt;=1,"Completado",IF(AND(ISNUMBER($D43),$D43&lt;FechaRef),"Vencida",IF(N($J43)&gt;0,"En curso","Pendiente"))))</f>
        <v/>
      </c>
      <c r="L43" s="55">
        <f>IF($N43="","",INDEX('Cronograma R. Financiero'!$N$5:$N$1000,$N43)&amp;"")</f>
        <v/>
      </c>
      <c r="M43" s="63">
        <f>IF($N43="","",INDEX('Cronograma R. Financiero'!$O$5:$O$1000,$N43)&amp;"")</f>
        <v/>
      </c>
      <c r="N43">
        <f>IFERROR(MATCH(ROW()-4,rOrden_RF,0),"")</f>
        <v/>
      </c>
      <c r="O43">
        <f>IF($N43="","",INDEX('Cronograma R. Financiero'!$T$5:$T$1000,$N43))</f>
        <v/>
      </c>
      <c r="P43">
        <f>IF($N43="","",N(INDEX('Cronograma R. Financiero'!$U$5:$U$1000,$N43)))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5">
        <f>IF($N44="","",INDEX('Cronograma R. Financiero'!$A$5:$A$1000,$N44))</f>
        <v/>
      </c>
      <c r="B44" s="63">
        <f>IF($N44="","",IF($O44="Sub","      ↳  "&amp;INDEX('Cronograma R. Financiero'!$C$5:$C$1000,$N44),INDEX('Cronograma R. Financiero'!$C$5:$C$1000,$N44)&amp;""))</f>
        <v/>
      </c>
      <c r="C44" s="78">
        <f>IF($N44="","",IF(INDEX('Cronograma R. Financiero'!$D$5:$D$1000,$N44)="","",INDEX('Cronograma R. Financiero'!$D$5:$D$1000,$N44)))</f>
        <v/>
      </c>
      <c r="D44" s="78">
        <f>IF($N44="","",IF(INDEX('Cronograma R. Financiero'!$E$5:$E$1000,$N44)="","",INDEX('Cronograma R. Financiero'!$E$5:$E$1000,$N44)))</f>
        <v/>
      </c>
      <c r="E44" s="55">
        <f>IF($N44="","",IF(NOT(ISNUMBER($D44)),"",IF($D44&lt;InicioCiclo,"Antes del ciclo",IF($D44&gt;=InicioCiclo+28,"Después del ciclo","Semana "&amp;(INT(($D44-InicioCiclo)/7)+1)))))</f>
        <v/>
      </c>
      <c r="F44" s="60">
        <f>IF($N44="","",IF($P44&gt;0,IF(1&lt;=SemanaActual,INDEX('Cronograma R. Financiero'!$AA$5:$AA$1000,$N44),""),IF(INDEX('Cronograma R. Financiero'!$H$5:$H$1000,$N44)="","",INDEX('Cronograma R. Financiero'!$H$5:$H$1000,$N44))))</f>
        <v/>
      </c>
      <c r="G44" s="60">
        <f>IF($N44="","",IF($P44&gt;0,IF(2&lt;=SemanaActual,INDEX('Cronograma R. Financiero'!$AB$5:$AB$1000,$N44),""),IF(INDEX('Cronograma R. Financiero'!$I$5:$I$1000,$N44)="","",INDEX('Cronograma R. Financiero'!$I$5:$I$1000,$N44))))</f>
        <v/>
      </c>
      <c r="H44" s="60">
        <f>IF($N44="","",IF($P44&gt;0,IF(3&lt;=SemanaActual,INDEX('Cronograma R. Financiero'!$AC$5:$AC$1000,$N44),""),IF(INDEX('Cronograma R. Financiero'!$J$5:$J$1000,$N44)="","",INDEX('Cronograma R. Financiero'!$J$5:$J$1000,$N44))))</f>
        <v/>
      </c>
      <c r="I44" s="60">
        <f>IF($N44="","",IF($P44&gt;0,IF(4&lt;=SemanaActual,INDEX('Cronograma R. Financiero'!$AD$5:$AD$1000,$N44),""),IF(INDEX('Cronograma R. Financiero'!$K$5:$K$1000,$N44)="","",INDEX('Cronograma R. Financiero'!$K$5:$K$1000,$N44))))</f>
        <v/>
      </c>
      <c r="J44" s="60">
        <f>IF($N44="","",INDEX('Cronograma R. Financiero'!$L$5:$L$1000,$N44))</f>
        <v/>
      </c>
      <c r="K44" s="55">
        <f>IF($N44="","",IF(N($J44)&gt;=1,"Completado",IF(AND(ISNUMBER($D44),$D44&lt;FechaRef),"Vencida",IF(N($J44)&gt;0,"En curso","Pendiente"))))</f>
        <v/>
      </c>
      <c r="L44" s="55">
        <f>IF($N44="","",INDEX('Cronograma R. Financiero'!$N$5:$N$1000,$N44)&amp;"")</f>
        <v/>
      </c>
      <c r="M44" s="63">
        <f>IF($N44="","",INDEX('Cronograma R. Financiero'!$O$5:$O$1000,$N44)&amp;"")</f>
        <v/>
      </c>
      <c r="N44">
        <f>IFERROR(MATCH(ROW()-4,rOrden_RF,0),"")</f>
        <v/>
      </c>
      <c r="O44">
        <f>IF($N44="","",INDEX('Cronograma R. Financiero'!$T$5:$T$1000,$N44))</f>
        <v/>
      </c>
      <c r="P44">
        <f>IF($N44="","",N(INDEX('Cronograma R. Financiero'!$U$5:$U$1000,$N44)))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5">
        <f>IF($N45="","",INDEX('Cronograma R. Financiero'!$A$5:$A$1000,$N45))</f>
        <v/>
      </c>
      <c r="B45" s="63">
        <f>IF($N45="","",IF($O45="Sub","      ↳  "&amp;INDEX('Cronograma R. Financiero'!$C$5:$C$1000,$N45),INDEX('Cronograma R. Financiero'!$C$5:$C$1000,$N45)&amp;""))</f>
        <v/>
      </c>
      <c r="C45" s="78">
        <f>IF($N45="","",IF(INDEX('Cronograma R. Financiero'!$D$5:$D$1000,$N45)="","",INDEX('Cronograma R. Financiero'!$D$5:$D$1000,$N45)))</f>
        <v/>
      </c>
      <c r="D45" s="78">
        <f>IF($N45="","",IF(INDEX('Cronograma R. Financiero'!$E$5:$E$1000,$N45)="","",INDEX('Cronograma R. Financiero'!$E$5:$E$1000,$N45)))</f>
        <v/>
      </c>
      <c r="E45" s="55">
        <f>IF($N45="","",IF(NOT(ISNUMBER($D45)),"",IF($D45&lt;InicioCiclo,"Antes del ciclo",IF($D45&gt;=InicioCiclo+28,"Después del ciclo","Semana "&amp;(INT(($D45-InicioCiclo)/7)+1)))))</f>
        <v/>
      </c>
      <c r="F45" s="60">
        <f>IF($N45="","",IF($P45&gt;0,IF(1&lt;=SemanaActual,INDEX('Cronograma R. Financiero'!$AA$5:$AA$1000,$N45),""),IF(INDEX('Cronograma R. Financiero'!$H$5:$H$1000,$N45)="","",INDEX('Cronograma R. Financiero'!$H$5:$H$1000,$N45))))</f>
        <v/>
      </c>
      <c r="G45" s="60">
        <f>IF($N45="","",IF($P45&gt;0,IF(2&lt;=SemanaActual,INDEX('Cronograma R. Financiero'!$AB$5:$AB$1000,$N45),""),IF(INDEX('Cronograma R. Financiero'!$I$5:$I$1000,$N45)="","",INDEX('Cronograma R. Financiero'!$I$5:$I$1000,$N45))))</f>
        <v/>
      </c>
      <c r="H45" s="60">
        <f>IF($N45="","",IF($P45&gt;0,IF(3&lt;=SemanaActual,INDEX('Cronograma R. Financiero'!$AC$5:$AC$1000,$N45),""),IF(INDEX('Cronograma R. Financiero'!$J$5:$J$1000,$N45)="","",INDEX('Cronograma R. Financiero'!$J$5:$J$1000,$N45))))</f>
        <v/>
      </c>
      <c r="I45" s="60">
        <f>IF($N45="","",IF($P45&gt;0,IF(4&lt;=SemanaActual,INDEX('Cronograma R. Financiero'!$AD$5:$AD$1000,$N45),""),IF(INDEX('Cronograma R. Financiero'!$K$5:$K$1000,$N45)="","",INDEX('Cronograma R. Financiero'!$K$5:$K$1000,$N45))))</f>
        <v/>
      </c>
      <c r="J45" s="60">
        <f>IF($N45="","",INDEX('Cronograma R. Financiero'!$L$5:$L$1000,$N45))</f>
        <v/>
      </c>
      <c r="K45" s="55">
        <f>IF($N45="","",IF(N($J45)&gt;=1,"Completado",IF(AND(ISNUMBER($D45),$D45&lt;FechaRef),"Vencida",IF(N($J45)&gt;0,"En curso","Pendiente"))))</f>
        <v/>
      </c>
      <c r="L45" s="55">
        <f>IF($N45="","",INDEX('Cronograma R. Financiero'!$N$5:$N$1000,$N45)&amp;"")</f>
        <v/>
      </c>
      <c r="M45" s="63">
        <f>IF($N45="","",INDEX('Cronograma R. Financiero'!$O$5:$O$1000,$N45)&amp;"")</f>
        <v/>
      </c>
      <c r="N45">
        <f>IFERROR(MATCH(ROW()-4,rOrden_RF,0),"")</f>
        <v/>
      </c>
      <c r="O45">
        <f>IF($N45="","",INDEX('Cronograma R. Financiero'!$T$5:$T$1000,$N45))</f>
        <v/>
      </c>
      <c r="P45">
        <f>IF($N45="","",N(INDEX('Cronograma R. Financiero'!$U$5:$U$1000,$N45)))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5">
        <f>IF($N46="","",INDEX('Cronograma R. Financiero'!$A$5:$A$1000,$N46))</f>
        <v/>
      </c>
      <c r="B46" s="63">
        <f>IF($N46="","",IF($O46="Sub","      ↳  "&amp;INDEX('Cronograma R. Financiero'!$C$5:$C$1000,$N46),INDEX('Cronograma R. Financiero'!$C$5:$C$1000,$N46)&amp;""))</f>
        <v/>
      </c>
      <c r="C46" s="78">
        <f>IF($N46="","",IF(INDEX('Cronograma R. Financiero'!$D$5:$D$1000,$N46)="","",INDEX('Cronograma R. Financiero'!$D$5:$D$1000,$N46)))</f>
        <v/>
      </c>
      <c r="D46" s="78">
        <f>IF($N46="","",IF(INDEX('Cronograma R. Financiero'!$E$5:$E$1000,$N46)="","",INDEX('Cronograma R. Financiero'!$E$5:$E$1000,$N46)))</f>
        <v/>
      </c>
      <c r="E46" s="55">
        <f>IF($N46="","",IF(NOT(ISNUMBER($D46)),"",IF($D46&lt;InicioCiclo,"Antes del ciclo",IF($D46&gt;=InicioCiclo+28,"Después del ciclo","Semana "&amp;(INT(($D46-InicioCiclo)/7)+1)))))</f>
        <v/>
      </c>
      <c r="F46" s="60">
        <f>IF($N46="","",IF($P46&gt;0,IF(1&lt;=SemanaActual,INDEX('Cronograma R. Financiero'!$AA$5:$AA$1000,$N46),""),IF(INDEX('Cronograma R. Financiero'!$H$5:$H$1000,$N46)="","",INDEX('Cronograma R. Financiero'!$H$5:$H$1000,$N46))))</f>
        <v/>
      </c>
      <c r="G46" s="60">
        <f>IF($N46="","",IF($P46&gt;0,IF(2&lt;=SemanaActual,INDEX('Cronograma R. Financiero'!$AB$5:$AB$1000,$N46),""),IF(INDEX('Cronograma R. Financiero'!$I$5:$I$1000,$N46)="","",INDEX('Cronograma R. Financiero'!$I$5:$I$1000,$N46))))</f>
        <v/>
      </c>
      <c r="H46" s="60">
        <f>IF($N46="","",IF($P46&gt;0,IF(3&lt;=SemanaActual,INDEX('Cronograma R. Financiero'!$AC$5:$AC$1000,$N46),""),IF(INDEX('Cronograma R. Financiero'!$J$5:$J$1000,$N46)="","",INDEX('Cronograma R. Financiero'!$J$5:$J$1000,$N46))))</f>
        <v/>
      </c>
      <c r="I46" s="60">
        <f>IF($N46="","",IF($P46&gt;0,IF(4&lt;=SemanaActual,INDEX('Cronograma R. Financiero'!$AD$5:$AD$1000,$N46),""),IF(INDEX('Cronograma R. Financiero'!$K$5:$K$1000,$N46)="","",INDEX('Cronograma R. Financiero'!$K$5:$K$1000,$N46))))</f>
        <v/>
      </c>
      <c r="J46" s="60">
        <f>IF($N46="","",INDEX('Cronograma R. Financiero'!$L$5:$L$1000,$N46))</f>
        <v/>
      </c>
      <c r="K46" s="55">
        <f>IF($N46="","",IF(N($J46)&gt;=1,"Completado",IF(AND(ISNUMBER($D46),$D46&lt;FechaRef),"Vencida",IF(N($J46)&gt;0,"En curso","Pendiente"))))</f>
        <v/>
      </c>
      <c r="L46" s="55">
        <f>IF($N46="","",INDEX('Cronograma R. Financiero'!$N$5:$N$1000,$N46)&amp;"")</f>
        <v/>
      </c>
      <c r="M46" s="63">
        <f>IF($N46="","",INDEX('Cronograma R. Financiero'!$O$5:$O$1000,$N46)&amp;"")</f>
        <v/>
      </c>
      <c r="N46">
        <f>IFERROR(MATCH(ROW()-4,rOrden_RF,0),"")</f>
        <v/>
      </c>
      <c r="O46">
        <f>IF($N46="","",INDEX('Cronograma R. Financiero'!$T$5:$T$1000,$N46))</f>
        <v/>
      </c>
      <c r="P46">
        <f>IF($N46="","",N(INDEX('Cronograma R. Financiero'!$U$5:$U$1000,$N46)))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5">
        <f>IF($N47="","",INDEX('Cronograma R. Financiero'!$A$5:$A$1000,$N47))</f>
        <v/>
      </c>
      <c r="B47" s="63">
        <f>IF($N47="","",IF($O47="Sub","      ↳  "&amp;INDEX('Cronograma R. Financiero'!$C$5:$C$1000,$N47),INDEX('Cronograma R. Financiero'!$C$5:$C$1000,$N47)&amp;""))</f>
        <v/>
      </c>
      <c r="C47" s="78">
        <f>IF($N47="","",IF(INDEX('Cronograma R. Financiero'!$D$5:$D$1000,$N47)="","",INDEX('Cronograma R. Financiero'!$D$5:$D$1000,$N47)))</f>
        <v/>
      </c>
      <c r="D47" s="78">
        <f>IF($N47="","",IF(INDEX('Cronograma R. Financiero'!$E$5:$E$1000,$N47)="","",INDEX('Cronograma R. Financiero'!$E$5:$E$1000,$N47)))</f>
        <v/>
      </c>
      <c r="E47" s="55">
        <f>IF($N47="","",IF(NOT(ISNUMBER($D47)),"",IF($D47&lt;InicioCiclo,"Antes del ciclo",IF($D47&gt;=InicioCiclo+28,"Después del ciclo","Semana "&amp;(INT(($D47-InicioCiclo)/7)+1)))))</f>
        <v/>
      </c>
      <c r="F47" s="60">
        <f>IF($N47="","",IF($P47&gt;0,IF(1&lt;=SemanaActual,INDEX('Cronograma R. Financiero'!$AA$5:$AA$1000,$N47),""),IF(INDEX('Cronograma R. Financiero'!$H$5:$H$1000,$N47)="","",INDEX('Cronograma R. Financiero'!$H$5:$H$1000,$N47))))</f>
        <v/>
      </c>
      <c r="G47" s="60">
        <f>IF($N47="","",IF($P47&gt;0,IF(2&lt;=SemanaActual,INDEX('Cronograma R. Financiero'!$AB$5:$AB$1000,$N47),""),IF(INDEX('Cronograma R. Financiero'!$I$5:$I$1000,$N47)="","",INDEX('Cronograma R. Financiero'!$I$5:$I$1000,$N47))))</f>
        <v/>
      </c>
      <c r="H47" s="60">
        <f>IF($N47="","",IF($P47&gt;0,IF(3&lt;=SemanaActual,INDEX('Cronograma R. Financiero'!$AC$5:$AC$1000,$N47),""),IF(INDEX('Cronograma R. Financiero'!$J$5:$J$1000,$N47)="","",INDEX('Cronograma R. Financiero'!$J$5:$J$1000,$N47))))</f>
        <v/>
      </c>
      <c r="I47" s="60">
        <f>IF($N47="","",IF($P47&gt;0,IF(4&lt;=SemanaActual,INDEX('Cronograma R. Financiero'!$AD$5:$AD$1000,$N47),""),IF(INDEX('Cronograma R. Financiero'!$K$5:$K$1000,$N47)="","",INDEX('Cronograma R. Financiero'!$K$5:$K$1000,$N47))))</f>
        <v/>
      </c>
      <c r="J47" s="60">
        <f>IF($N47="","",INDEX('Cronograma R. Financiero'!$L$5:$L$1000,$N47))</f>
        <v/>
      </c>
      <c r="K47" s="55">
        <f>IF($N47="","",IF(N($J47)&gt;=1,"Completado",IF(AND(ISNUMBER($D47),$D47&lt;FechaRef),"Vencida",IF(N($J47)&gt;0,"En curso","Pendiente"))))</f>
        <v/>
      </c>
      <c r="L47" s="55">
        <f>IF($N47="","",INDEX('Cronograma R. Financiero'!$N$5:$N$1000,$N47)&amp;"")</f>
        <v/>
      </c>
      <c r="M47" s="63">
        <f>IF($N47="","",INDEX('Cronograma R. Financiero'!$O$5:$O$1000,$N47)&amp;"")</f>
        <v/>
      </c>
      <c r="N47">
        <f>IFERROR(MATCH(ROW()-4,rOrden_RF,0),"")</f>
        <v/>
      </c>
      <c r="O47">
        <f>IF($N47="","",INDEX('Cronograma R. Financiero'!$T$5:$T$1000,$N47))</f>
        <v/>
      </c>
      <c r="P47">
        <f>IF($N47="","",N(INDEX('Cronograma R. Financiero'!$U$5:$U$1000,$N47)))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5">
        <f>IF($N48="","",INDEX('Cronograma R. Financiero'!$A$5:$A$1000,$N48))</f>
        <v/>
      </c>
      <c r="B48" s="63">
        <f>IF($N48="","",IF($O48="Sub","      ↳  "&amp;INDEX('Cronograma R. Financiero'!$C$5:$C$1000,$N48),INDEX('Cronograma R. Financiero'!$C$5:$C$1000,$N48)&amp;""))</f>
        <v/>
      </c>
      <c r="C48" s="78">
        <f>IF($N48="","",IF(INDEX('Cronograma R. Financiero'!$D$5:$D$1000,$N48)="","",INDEX('Cronograma R. Financiero'!$D$5:$D$1000,$N48)))</f>
        <v/>
      </c>
      <c r="D48" s="78">
        <f>IF($N48="","",IF(INDEX('Cronograma R. Financiero'!$E$5:$E$1000,$N48)="","",INDEX('Cronograma R. Financiero'!$E$5:$E$1000,$N48)))</f>
        <v/>
      </c>
      <c r="E48" s="55">
        <f>IF($N48="","",IF(NOT(ISNUMBER($D48)),"",IF($D48&lt;InicioCiclo,"Antes del ciclo",IF($D48&gt;=InicioCiclo+28,"Después del ciclo","Semana "&amp;(INT(($D48-InicioCiclo)/7)+1)))))</f>
        <v/>
      </c>
      <c r="F48" s="60">
        <f>IF($N48="","",IF($P48&gt;0,IF(1&lt;=SemanaActual,INDEX('Cronograma R. Financiero'!$AA$5:$AA$1000,$N48),""),IF(INDEX('Cronograma R. Financiero'!$H$5:$H$1000,$N48)="","",INDEX('Cronograma R. Financiero'!$H$5:$H$1000,$N48))))</f>
        <v/>
      </c>
      <c r="G48" s="60">
        <f>IF($N48="","",IF($P48&gt;0,IF(2&lt;=SemanaActual,INDEX('Cronograma R. Financiero'!$AB$5:$AB$1000,$N48),""),IF(INDEX('Cronograma R. Financiero'!$I$5:$I$1000,$N48)="","",INDEX('Cronograma R. Financiero'!$I$5:$I$1000,$N48))))</f>
        <v/>
      </c>
      <c r="H48" s="60">
        <f>IF($N48="","",IF($P48&gt;0,IF(3&lt;=SemanaActual,INDEX('Cronograma R. Financiero'!$AC$5:$AC$1000,$N48),""),IF(INDEX('Cronograma R. Financiero'!$J$5:$J$1000,$N48)="","",INDEX('Cronograma R. Financiero'!$J$5:$J$1000,$N48))))</f>
        <v/>
      </c>
      <c r="I48" s="60">
        <f>IF($N48="","",IF($P48&gt;0,IF(4&lt;=SemanaActual,INDEX('Cronograma R. Financiero'!$AD$5:$AD$1000,$N48),""),IF(INDEX('Cronograma R. Financiero'!$K$5:$K$1000,$N48)="","",INDEX('Cronograma R. Financiero'!$K$5:$K$1000,$N48))))</f>
        <v/>
      </c>
      <c r="J48" s="60">
        <f>IF($N48="","",INDEX('Cronograma R. Financiero'!$L$5:$L$1000,$N48))</f>
        <v/>
      </c>
      <c r="K48" s="55">
        <f>IF($N48="","",IF(N($J48)&gt;=1,"Completado",IF(AND(ISNUMBER($D48),$D48&lt;FechaRef),"Vencida",IF(N($J48)&gt;0,"En curso","Pendiente"))))</f>
        <v/>
      </c>
      <c r="L48" s="55">
        <f>IF($N48="","",INDEX('Cronograma R. Financiero'!$N$5:$N$1000,$N48)&amp;"")</f>
        <v/>
      </c>
      <c r="M48" s="63">
        <f>IF($N48="","",INDEX('Cronograma R. Financiero'!$O$5:$O$1000,$N48)&amp;"")</f>
        <v/>
      </c>
      <c r="N48">
        <f>IFERROR(MATCH(ROW()-4,rOrden_RF,0),"")</f>
        <v/>
      </c>
      <c r="O48">
        <f>IF($N48="","",INDEX('Cronograma R. Financiero'!$T$5:$T$1000,$N48))</f>
        <v/>
      </c>
      <c r="P48">
        <f>IF($N48="","",N(INDEX('Cronograma R. Financiero'!$U$5:$U$1000,$N48)))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5">
        <f>IF($N49="","",INDEX('Cronograma R. Financiero'!$A$5:$A$1000,$N49))</f>
        <v/>
      </c>
      <c r="B49" s="63">
        <f>IF($N49="","",IF($O49="Sub","      ↳  "&amp;INDEX('Cronograma R. Financiero'!$C$5:$C$1000,$N49),INDEX('Cronograma R. Financiero'!$C$5:$C$1000,$N49)&amp;""))</f>
        <v/>
      </c>
      <c r="C49" s="78">
        <f>IF($N49="","",IF(INDEX('Cronograma R. Financiero'!$D$5:$D$1000,$N49)="","",INDEX('Cronograma R. Financiero'!$D$5:$D$1000,$N49)))</f>
        <v/>
      </c>
      <c r="D49" s="78">
        <f>IF($N49="","",IF(INDEX('Cronograma R. Financiero'!$E$5:$E$1000,$N49)="","",INDEX('Cronograma R. Financiero'!$E$5:$E$1000,$N49)))</f>
        <v/>
      </c>
      <c r="E49" s="55">
        <f>IF($N49="","",IF(NOT(ISNUMBER($D49)),"",IF($D49&lt;InicioCiclo,"Antes del ciclo",IF($D49&gt;=InicioCiclo+28,"Después del ciclo","Semana "&amp;(INT(($D49-InicioCiclo)/7)+1)))))</f>
        <v/>
      </c>
      <c r="F49" s="60">
        <f>IF($N49="","",IF($P49&gt;0,IF(1&lt;=SemanaActual,INDEX('Cronograma R. Financiero'!$AA$5:$AA$1000,$N49),""),IF(INDEX('Cronograma R. Financiero'!$H$5:$H$1000,$N49)="","",INDEX('Cronograma R. Financiero'!$H$5:$H$1000,$N49))))</f>
        <v/>
      </c>
      <c r="G49" s="60">
        <f>IF($N49="","",IF($P49&gt;0,IF(2&lt;=SemanaActual,INDEX('Cronograma R. Financiero'!$AB$5:$AB$1000,$N49),""),IF(INDEX('Cronograma R. Financiero'!$I$5:$I$1000,$N49)="","",INDEX('Cronograma R. Financiero'!$I$5:$I$1000,$N49))))</f>
        <v/>
      </c>
      <c r="H49" s="60">
        <f>IF($N49="","",IF($P49&gt;0,IF(3&lt;=SemanaActual,INDEX('Cronograma R. Financiero'!$AC$5:$AC$1000,$N49),""),IF(INDEX('Cronograma R. Financiero'!$J$5:$J$1000,$N49)="","",INDEX('Cronograma R. Financiero'!$J$5:$J$1000,$N49))))</f>
        <v/>
      </c>
      <c r="I49" s="60">
        <f>IF($N49="","",IF($P49&gt;0,IF(4&lt;=SemanaActual,INDEX('Cronograma R. Financiero'!$AD$5:$AD$1000,$N49),""),IF(INDEX('Cronograma R. Financiero'!$K$5:$K$1000,$N49)="","",INDEX('Cronograma R. Financiero'!$K$5:$K$1000,$N49))))</f>
        <v/>
      </c>
      <c r="J49" s="60">
        <f>IF($N49="","",INDEX('Cronograma R. Financiero'!$L$5:$L$1000,$N49))</f>
        <v/>
      </c>
      <c r="K49" s="55">
        <f>IF($N49="","",IF(N($J49)&gt;=1,"Completado",IF(AND(ISNUMBER($D49),$D49&lt;FechaRef),"Vencida",IF(N($J49)&gt;0,"En curso","Pendiente"))))</f>
        <v/>
      </c>
      <c r="L49" s="55">
        <f>IF($N49="","",INDEX('Cronograma R. Financiero'!$N$5:$N$1000,$N49)&amp;"")</f>
        <v/>
      </c>
      <c r="M49" s="63">
        <f>IF($N49="","",INDEX('Cronograma R. Financiero'!$O$5:$O$1000,$N49)&amp;"")</f>
        <v/>
      </c>
      <c r="N49">
        <f>IFERROR(MATCH(ROW()-4,rOrden_RF,0),"")</f>
        <v/>
      </c>
      <c r="O49">
        <f>IF($N49="","",INDEX('Cronograma R. Financiero'!$T$5:$T$1000,$N49))</f>
        <v/>
      </c>
      <c r="P49">
        <f>IF($N49="","",N(INDEX('Cronograma R. Financiero'!$U$5:$U$1000,$N49)))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5">
        <f>IF($N50="","",INDEX('Cronograma R. Financiero'!$A$5:$A$1000,$N50))</f>
        <v/>
      </c>
      <c r="B50" s="63">
        <f>IF($N50="","",IF($O50="Sub","      ↳  "&amp;INDEX('Cronograma R. Financiero'!$C$5:$C$1000,$N50),INDEX('Cronograma R. Financiero'!$C$5:$C$1000,$N50)&amp;""))</f>
        <v/>
      </c>
      <c r="C50" s="78">
        <f>IF($N50="","",IF(INDEX('Cronograma R. Financiero'!$D$5:$D$1000,$N50)="","",INDEX('Cronograma R. Financiero'!$D$5:$D$1000,$N50)))</f>
        <v/>
      </c>
      <c r="D50" s="78">
        <f>IF($N50="","",IF(INDEX('Cronograma R. Financiero'!$E$5:$E$1000,$N50)="","",INDEX('Cronograma R. Financiero'!$E$5:$E$1000,$N50)))</f>
        <v/>
      </c>
      <c r="E50" s="55">
        <f>IF($N50="","",IF(NOT(ISNUMBER($D50)),"",IF($D50&lt;InicioCiclo,"Antes del ciclo",IF($D50&gt;=InicioCiclo+28,"Después del ciclo","Semana "&amp;(INT(($D50-InicioCiclo)/7)+1)))))</f>
        <v/>
      </c>
      <c r="F50" s="60">
        <f>IF($N50="","",IF($P50&gt;0,IF(1&lt;=SemanaActual,INDEX('Cronograma R. Financiero'!$AA$5:$AA$1000,$N50),""),IF(INDEX('Cronograma R. Financiero'!$H$5:$H$1000,$N50)="","",INDEX('Cronograma R. Financiero'!$H$5:$H$1000,$N50))))</f>
        <v/>
      </c>
      <c r="G50" s="60">
        <f>IF($N50="","",IF($P50&gt;0,IF(2&lt;=SemanaActual,INDEX('Cronograma R. Financiero'!$AB$5:$AB$1000,$N50),""),IF(INDEX('Cronograma R. Financiero'!$I$5:$I$1000,$N50)="","",INDEX('Cronograma R. Financiero'!$I$5:$I$1000,$N50))))</f>
        <v/>
      </c>
      <c r="H50" s="60">
        <f>IF($N50="","",IF($P50&gt;0,IF(3&lt;=SemanaActual,INDEX('Cronograma R. Financiero'!$AC$5:$AC$1000,$N50),""),IF(INDEX('Cronograma R. Financiero'!$J$5:$J$1000,$N50)="","",INDEX('Cronograma R. Financiero'!$J$5:$J$1000,$N50))))</f>
        <v/>
      </c>
      <c r="I50" s="60">
        <f>IF($N50="","",IF($P50&gt;0,IF(4&lt;=SemanaActual,INDEX('Cronograma R. Financiero'!$AD$5:$AD$1000,$N50),""),IF(INDEX('Cronograma R. Financiero'!$K$5:$K$1000,$N50)="","",INDEX('Cronograma R. Financiero'!$K$5:$K$1000,$N50))))</f>
        <v/>
      </c>
      <c r="J50" s="60">
        <f>IF($N50="","",INDEX('Cronograma R. Financiero'!$L$5:$L$1000,$N50))</f>
        <v/>
      </c>
      <c r="K50" s="55">
        <f>IF($N50="","",IF(N($J50)&gt;=1,"Completado",IF(AND(ISNUMBER($D50),$D50&lt;FechaRef),"Vencida",IF(N($J50)&gt;0,"En curso","Pendiente"))))</f>
        <v/>
      </c>
      <c r="L50" s="55">
        <f>IF($N50="","",INDEX('Cronograma R. Financiero'!$N$5:$N$1000,$N50)&amp;"")</f>
        <v/>
      </c>
      <c r="M50" s="63">
        <f>IF($N50="","",INDEX('Cronograma R. Financiero'!$O$5:$O$1000,$N50)&amp;"")</f>
        <v/>
      </c>
      <c r="N50">
        <f>IFERROR(MATCH(ROW()-4,rOrden_RF,0),"")</f>
        <v/>
      </c>
      <c r="O50">
        <f>IF($N50="","",INDEX('Cronograma R. Financiero'!$T$5:$T$1000,$N50))</f>
        <v/>
      </c>
      <c r="P50">
        <f>IF($N50="","",N(INDEX('Cronograma R. Financiero'!$U$5:$U$1000,$N50)))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5">
        <f>IF($N51="","",INDEX('Cronograma R. Financiero'!$A$5:$A$1000,$N51))</f>
        <v/>
      </c>
      <c r="B51" s="63">
        <f>IF($N51="","",IF($O51="Sub","      ↳  "&amp;INDEX('Cronograma R. Financiero'!$C$5:$C$1000,$N51),INDEX('Cronograma R. Financiero'!$C$5:$C$1000,$N51)&amp;""))</f>
        <v/>
      </c>
      <c r="C51" s="78">
        <f>IF($N51="","",IF(INDEX('Cronograma R. Financiero'!$D$5:$D$1000,$N51)="","",INDEX('Cronograma R. Financiero'!$D$5:$D$1000,$N51)))</f>
        <v/>
      </c>
      <c r="D51" s="78">
        <f>IF($N51="","",IF(INDEX('Cronograma R. Financiero'!$E$5:$E$1000,$N51)="","",INDEX('Cronograma R. Financiero'!$E$5:$E$1000,$N51)))</f>
        <v/>
      </c>
      <c r="E51" s="55">
        <f>IF($N51="","",IF(NOT(ISNUMBER($D51)),"",IF($D51&lt;InicioCiclo,"Antes del ciclo",IF($D51&gt;=InicioCiclo+28,"Después del ciclo","Semana "&amp;(INT(($D51-InicioCiclo)/7)+1)))))</f>
        <v/>
      </c>
      <c r="F51" s="60">
        <f>IF($N51="","",IF($P51&gt;0,IF(1&lt;=SemanaActual,INDEX('Cronograma R. Financiero'!$AA$5:$AA$1000,$N51),""),IF(INDEX('Cronograma R. Financiero'!$H$5:$H$1000,$N51)="","",INDEX('Cronograma R. Financiero'!$H$5:$H$1000,$N51))))</f>
        <v/>
      </c>
      <c r="G51" s="60">
        <f>IF($N51="","",IF($P51&gt;0,IF(2&lt;=SemanaActual,INDEX('Cronograma R. Financiero'!$AB$5:$AB$1000,$N51),""),IF(INDEX('Cronograma R. Financiero'!$I$5:$I$1000,$N51)="","",INDEX('Cronograma R. Financiero'!$I$5:$I$1000,$N51))))</f>
        <v/>
      </c>
      <c r="H51" s="60">
        <f>IF($N51="","",IF($P51&gt;0,IF(3&lt;=SemanaActual,INDEX('Cronograma R. Financiero'!$AC$5:$AC$1000,$N51),""),IF(INDEX('Cronograma R. Financiero'!$J$5:$J$1000,$N51)="","",INDEX('Cronograma R. Financiero'!$J$5:$J$1000,$N51))))</f>
        <v/>
      </c>
      <c r="I51" s="60">
        <f>IF($N51="","",IF($P51&gt;0,IF(4&lt;=SemanaActual,INDEX('Cronograma R. Financiero'!$AD$5:$AD$1000,$N51),""),IF(INDEX('Cronograma R. Financiero'!$K$5:$K$1000,$N51)="","",INDEX('Cronograma R. Financiero'!$K$5:$K$1000,$N51))))</f>
        <v/>
      </c>
      <c r="J51" s="60">
        <f>IF($N51="","",INDEX('Cronograma R. Financiero'!$L$5:$L$1000,$N51))</f>
        <v/>
      </c>
      <c r="K51" s="55">
        <f>IF($N51="","",IF(N($J51)&gt;=1,"Completado",IF(AND(ISNUMBER($D51),$D51&lt;FechaRef),"Vencida",IF(N($J51)&gt;0,"En curso","Pendiente"))))</f>
        <v/>
      </c>
      <c r="L51" s="55">
        <f>IF($N51="","",INDEX('Cronograma R. Financiero'!$N$5:$N$1000,$N51)&amp;"")</f>
        <v/>
      </c>
      <c r="M51" s="63">
        <f>IF($N51="","",INDEX('Cronograma R. Financiero'!$O$5:$O$1000,$N51)&amp;"")</f>
        <v/>
      </c>
      <c r="N51">
        <f>IFERROR(MATCH(ROW()-4,rOrden_RF,0),"")</f>
        <v/>
      </c>
      <c r="O51">
        <f>IF($N51="","",INDEX('Cronograma R. Financiero'!$T$5:$T$1000,$N51))</f>
        <v/>
      </c>
      <c r="P51">
        <f>IF($N51="","",N(INDEX('Cronograma R. Financiero'!$U$5:$U$1000,$N51)))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5">
        <f>IF($N52="","",INDEX('Cronograma R. Financiero'!$A$5:$A$1000,$N52))</f>
        <v/>
      </c>
      <c r="B52" s="63">
        <f>IF($N52="","",IF($O52="Sub","      ↳  "&amp;INDEX('Cronograma R. Financiero'!$C$5:$C$1000,$N52),INDEX('Cronograma R. Financiero'!$C$5:$C$1000,$N52)&amp;""))</f>
        <v/>
      </c>
      <c r="C52" s="78">
        <f>IF($N52="","",IF(INDEX('Cronograma R. Financiero'!$D$5:$D$1000,$N52)="","",INDEX('Cronograma R. Financiero'!$D$5:$D$1000,$N52)))</f>
        <v/>
      </c>
      <c r="D52" s="78">
        <f>IF($N52="","",IF(INDEX('Cronograma R. Financiero'!$E$5:$E$1000,$N52)="","",INDEX('Cronograma R. Financiero'!$E$5:$E$1000,$N52)))</f>
        <v/>
      </c>
      <c r="E52" s="55">
        <f>IF($N52="","",IF(NOT(ISNUMBER($D52)),"",IF($D52&lt;InicioCiclo,"Antes del ciclo",IF($D52&gt;=InicioCiclo+28,"Después del ciclo","Semana "&amp;(INT(($D52-InicioCiclo)/7)+1)))))</f>
        <v/>
      </c>
      <c r="F52" s="60">
        <f>IF($N52="","",IF($P52&gt;0,IF(1&lt;=SemanaActual,INDEX('Cronograma R. Financiero'!$AA$5:$AA$1000,$N52),""),IF(INDEX('Cronograma R. Financiero'!$H$5:$H$1000,$N52)="","",INDEX('Cronograma R. Financiero'!$H$5:$H$1000,$N52))))</f>
        <v/>
      </c>
      <c r="G52" s="60">
        <f>IF($N52="","",IF($P52&gt;0,IF(2&lt;=SemanaActual,INDEX('Cronograma R. Financiero'!$AB$5:$AB$1000,$N52),""),IF(INDEX('Cronograma R. Financiero'!$I$5:$I$1000,$N52)="","",INDEX('Cronograma R. Financiero'!$I$5:$I$1000,$N52))))</f>
        <v/>
      </c>
      <c r="H52" s="60">
        <f>IF($N52="","",IF($P52&gt;0,IF(3&lt;=SemanaActual,INDEX('Cronograma R. Financiero'!$AC$5:$AC$1000,$N52),""),IF(INDEX('Cronograma R. Financiero'!$J$5:$J$1000,$N52)="","",INDEX('Cronograma R. Financiero'!$J$5:$J$1000,$N52))))</f>
        <v/>
      </c>
      <c r="I52" s="60">
        <f>IF($N52="","",IF($P52&gt;0,IF(4&lt;=SemanaActual,INDEX('Cronograma R. Financiero'!$AD$5:$AD$1000,$N52),""),IF(INDEX('Cronograma R. Financiero'!$K$5:$K$1000,$N52)="","",INDEX('Cronograma R. Financiero'!$K$5:$K$1000,$N52))))</f>
        <v/>
      </c>
      <c r="J52" s="60">
        <f>IF($N52="","",INDEX('Cronograma R. Financiero'!$L$5:$L$1000,$N52))</f>
        <v/>
      </c>
      <c r="K52" s="55">
        <f>IF($N52="","",IF(N($J52)&gt;=1,"Completado",IF(AND(ISNUMBER($D52),$D52&lt;FechaRef),"Vencida",IF(N($J52)&gt;0,"En curso","Pendiente"))))</f>
        <v/>
      </c>
      <c r="L52" s="55">
        <f>IF($N52="","",INDEX('Cronograma R. Financiero'!$N$5:$N$1000,$N52)&amp;"")</f>
        <v/>
      </c>
      <c r="M52" s="63">
        <f>IF($N52="","",INDEX('Cronograma R. Financiero'!$O$5:$O$1000,$N52)&amp;"")</f>
        <v/>
      </c>
      <c r="N52">
        <f>IFERROR(MATCH(ROW()-4,rOrden_RF,0),"")</f>
        <v/>
      </c>
      <c r="O52">
        <f>IF($N52="","",INDEX('Cronograma R. Financiero'!$T$5:$T$1000,$N52))</f>
        <v/>
      </c>
      <c r="P52">
        <f>IF($N52="","",N(INDEX('Cronograma R. Financiero'!$U$5:$U$1000,$N52)))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5">
        <f>IF($N53="","",INDEX('Cronograma R. Financiero'!$A$5:$A$1000,$N53))</f>
        <v/>
      </c>
      <c r="B53" s="63">
        <f>IF($N53="","",IF($O53="Sub","      ↳  "&amp;INDEX('Cronograma R. Financiero'!$C$5:$C$1000,$N53),INDEX('Cronograma R. Financiero'!$C$5:$C$1000,$N53)&amp;""))</f>
        <v/>
      </c>
      <c r="C53" s="78">
        <f>IF($N53="","",IF(INDEX('Cronograma R. Financiero'!$D$5:$D$1000,$N53)="","",INDEX('Cronograma R. Financiero'!$D$5:$D$1000,$N53)))</f>
        <v/>
      </c>
      <c r="D53" s="78">
        <f>IF($N53="","",IF(INDEX('Cronograma R. Financiero'!$E$5:$E$1000,$N53)="","",INDEX('Cronograma R. Financiero'!$E$5:$E$1000,$N53)))</f>
        <v/>
      </c>
      <c r="E53" s="55">
        <f>IF($N53="","",IF(NOT(ISNUMBER($D53)),"",IF($D53&lt;InicioCiclo,"Antes del ciclo",IF($D53&gt;=InicioCiclo+28,"Después del ciclo","Semana "&amp;(INT(($D53-InicioCiclo)/7)+1)))))</f>
        <v/>
      </c>
      <c r="F53" s="60">
        <f>IF($N53="","",IF($P53&gt;0,IF(1&lt;=SemanaActual,INDEX('Cronograma R. Financiero'!$AA$5:$AA$1000,$N53),""),IF(INDEX('Cronograma R. Financiero'!$H$5:$H$1000,$N53)="","",INDEX('Cronograma R. Financiero'!$H$5:$H$1000,$N53))))</f>
        <v/>
      </c>
      <c r="G53" s="60">
        <f>IF($N53="","",IF($P53&gt;0,IF(2&lt;=SemanaActual,INDEX('Cronograma R. Financiero'!$AB$5:$AB$1000,$N53),""),IF(INDEX('Cronograma R. Financiero'!$I$5:$I$1000,$N53)="","",INDEX('Cronograma R. Financiero'!$I$5:$I$1000,$N53))))</f>
        <v/>
      </c>
      <c r="H53" s="60">
        <f>IF($N53="","",IF($P53&gt;0,IF(3&lt;=SemanaActual,INDEX('Cronograma R. Financiero'!$AC$5:$AC$1000,$N53),""),IF(INDEX('Cronograma R. Financiero'!$J$5:$J$1000,$N53)="","",INDEX('Cronograma R. Financiero'!$J$5:$J$1000,$N53))))</f>
        <v/>
      </c>
      <c r="I53" s="60">
        <f>IF($N53="","",IF($P53&gt;0,IF(4&lt;=SemanaActual,INDEX('Cronograma R. Financiero'!$AD$5:$AD$1000,$N53),""),IF(INDEX('Cronograma R. Financiero'!$K$5:$K$1000,$N53)="","",INDEX('Cronograma R. Financiero'!$K$5:$K$1000,$N53))))</f>
        <v/>
      </c>
      <c r="J53" s="60">
        <f>IF($N53="","",INDEX('Cronograma R. Financiero'!$L$5:$L$1000,$N53))</f>
        <v/>
      </c>
      <c r="K53" s="55">
        <f>IF($N53="","",IF(N($J53)&gt;=1,"Completado",IF(AND(ISNUMBER($D53),$D53&lt;FechaRef),"Vencida",IF(N($J53)&gt;0,"En curso","Pendiente"))))</f>
        <v/>
      </c>
      <c r="L53" s="55">
        <f>IF($N53="","",INDEX('Cronograma R. Financiero'!$N$5:$N$1000,$N53)&amp;"")</f>
        <v/>
      </c>
      <c r="M53" s="63">
        <f>IF($N53="","",INDEX('Cronograma R. Financiero'!$O$5:$O$1000,$N53)&amp;"")</f>
        <v/>
      </c>
      <c r="N53">
        <f>IFERROR(MATCH(ROW()-4,rOrden_RF,0),"")</f>
        <v/>
      </c>
      <c r="O53">
        <f>IF($N53="","",INDEX('Cronograma R. Financiero'!$T$5:$T$1000,$N53))</f>
        <v/>
      </c>
      <c r="P53">
        <f>IF($N53="","",N(INDEX('Cronograma R. Financiero'!$U$5:$U$1000,$N53)))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5">
        <f>IF($N54="","",INDEX('Cronograma R. Financiero'!$A$5:$A$1000,$N54))</f>
        <v/>
      </c>
      <c r="B54" s="63">
        <f>IF($N54="","",IF($O54="Sub","      ↳  "&amp;INDEX('Cronograma R. Financiero'!$C$5:$C$1000,$N54),INDEX('Cronograma R. Financiero'!$C$5:$C$1000,$N54)&amp;""))</f>
        <v/>
      </c>
      <c r="C54" s="78">
        <f>IF($N54="","",IF(INDEX('Cronograma R. Financiero'!$D$5:$D$1000,$N54)="","",INDEX('Cronograma R. Financiero'!$D$5:$D$1000,$N54)))</f>
        <v/>
      </c>
      <c r="D54" s="78">
        <f>IF($N54="","",IF(INDEX('Cronograma R. Financiero'!$E$5:$E$1000,$N54)="","",INDEX('Cronograma R. Financiero'!$E$5:$E$1000,$N54)))</f>
        <v/>
      </c>
      <c r="E54" s="55">
        <f>IF($N54="","",IF(NOT(ISNUMBER($D54)),"",IF($D54&lt;InicioCiclo,"Antes del ciclo",IF($D54&gt;=InicioCiclo+28,"Después del ciclo","Semana "&amp;(INT(($D54-InicioCiclo)/7)+1)))))</f>
        <v/>
      </c>
      <c r="F54" s="60">
        <f>IF($N54="","",IF($P54&gt;0,IF(1&lt;=SemanaActual,INDEX('Cronograma R. Financiero'!$AA$5:$AA$1000,$N54),""),IF(INDEX('Cronograma R. Financiero'!$H$5:$H$1000,$N54)="","",INDEX('Cronograma R. Financiero'!$H$5:$H$1000,$N54))))</f>
        <v/>
      </c>
      <c r="G54" s="60">
        <f>IF($N54="","",IF($P54&gt;0,IF(2&lt;=SemanaActual,INDEX('Cronograma R. Financiero'!$AB$5:$AB$1000,$N54),""),IF(INDEX('Cronograma R. Financiero'!$I$5:$I$1000,$N54)="","",INDEX('Cronograma R. Financiero'!$I$5:$I$1000,$N54))))</f>
        <v/>
      </c>
      <c r="H54" s="60">
        <f>IF($N54="","",IF($P54&gt;0,IF(3&lt;=SemanaActual,INDEX('Cronograma R. Financiero'!$AC$5:$AC$1000,$N54),""),IF(INDEX('Cronograma R. Financiero'!$J$5:$J$1000,$N54)="","",INDEX('Cronograma R. Financiero'!$J$5:$J$1000,$N54))))</f>
        <v/>
      </c>
      <c r="I54" s="60">
        <f>IF($N54="","",IF($P54&gt;0,IF(4&lt;=SemanaActual,INDEX('Cronograma R. Financiero'!$AD$5:$AD$1000,$N54),""),IF(INDEX('Cronograma R. Financiero'!$K$5:$K$1000,$N54)="","",INDEX('Cronograma R. Financiero'!$K$5:$K$1000,$N54))))</f>
        <v/>
      </c>
      <c r="J54" s="60">
        <f>IF($N54="","",INDEX('Cronograma R. Financiero'!$L$5:$L$1000,$N54))</f>
        <v/>
      </c>
      <c r="K54" s="55">
        <f>IF($N54="","",IF(N($J54)&gt;=1,"Completado",IF(AND(ISNUMBER($D54),$D54&lt;FechaRef),"Vencida",IF(N($J54)&gt;0,"En curso","Pendiente"))))</f>
        <v/>
      </c>
      <c r="L54" s="55">
        <f>IF($N54="","",INDEX('Cronograma R. Financiero'!$N$5:$N$1000,$N54)&amp;"")</f>
        <v/>
      </c>
      <c r="M54" s="63">
        <f>IF($N54="","",INDEX('Cronograma R. Financiero'!$O$5:$O$1000,$N54)&amp;"")</f>
        <v/>
      </c>
      <c r="N54">
        <f>IFERROR(MATCH(ROW()-4,rOrden_RF,0),"")</f>
        <v/>
      </c>
      <c r="O54">
        <f>IF($N54="","",INDEX('Cronograma R. Financiero'!$T$5:$T$1000,$N54))</f>
        <v/>
      </c>
      <c r="P54">
        <f>IF($N54="","",N(INDEX('Cronograma R. Financiero'!$U$5:$U$1000,$N54)))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5">
        <f>IF($N55="","",INDEX('Cronograma R. Financiero'!$A$5:$A$1000,$N55))</f>
        <v/>
      </c>
      <c r="B55" s="63">
        <f>IF($N55="","",IF($O55="Sub","      ↳  "&amp;INDEX('Cronograma R. Financiero'!$C$5:$C$1000,$N55),INDEX('Cronograma R. Financiero'!$C$5:$C$1000,$N55)&amp;""))</f>
        <v/>
      </c>
      <c r="C55" s="78">
        <f>IF($N55="","",IF(INDEX('Cronograma R. Financiero'!$D$5:$D$1000,$N55)="","",INDEX('Cronograma R. Financiero'!$D$5:$D$1000,$N55)))</f>
        <v/>
      </c>
      <c r="D55" s="78">
        <f>IF($N55="","",IF(INDEX('Cronograma R. Financiero'!$E$5:$E$1000,$N55)="","",INDEX('Cronograma R. Financiero'!$E$5:$E$1000,$N55)))</f>
        <v/>
      </c>
      <c r="E55" s="55">
        <f>IF($N55="","",IF(NOT(ISNUMBER($D55)),"",IF($D55&lt;InicioCiclo,"Antes del ciclo",IF($D55&gt;=InicioCiclo+28,"Después del ciclo","Semana "&amp;(INT(($D55-InicioCiclo)/7)+1)))))</f>
        <v/>
      </c>
      <c r="F55" s="60">
        <f>IF($N55="","",IF($P55&gt;0,IF(1&lt;=SemanaActual,INDEX('Cronograma R. Financiero'!$AA$5:$AA$1000,$N55),""),IF(INDEX('Cronograma R. Financiero'!$H$5:$H$1000,$N55)="","",INDEX('Cronograma R. Financiero'!$H$5:$H$1000,$N55))))</f>
        <v/>
      </c>
      <c r="G55" s="60">
        <f>IF($N55="","",IF($P55&gt;0,IF(2&lt;=SemanaActual,INDEX('Cronograma R. Financiero'!$AB$5:$AB$1000,$N55),""),IF(INDEX('Cronograma R. Financiero'!$I$5:$I$1000,$N55)="","",INDEX('Cronograma R. Financiero'!$I$5:$I$1000,$N55))))</f>
        <v/>
      </c>
      <c r="H55" s="60">
        <f>IF($N55="","",IF($P55&gt;0,IF(3&lt;=SemanaActual,INDEX('Cronograma R. Financiero'!$AC$5:$AC$1000,$N55),""),IF(INDEX('Cronograma R. Financiero'!$J$5:$J$1000,$N55)="","",INDEX('Cronograma R. Financiero'!$J$5:$J$1000,$N55))))</f>
        <v/>
      </c>
      <c r="I55" s="60">
        <f>IF($N55="","",IF($P55&gt;0,IF(4&lt;=SemanaActual,INDEX('Cronograma R. Financiero'!$AD$5:$AD$1000,$N55),""),IF(INDEX('Cronograma R. Financiero'!$K$5:$K$1000,$N55)="","",INDEX('Cronograma R. Financiero'!$K$5:$K$1000,$N55))))</f>
        <v/>
      </c>
      <c r="J55" s="60">
        <f>IF($N55="","",INDEX('Cronograma R. Financiero'!$L$5:$L$1000,$N55))</f>
        <v/>
      </c>
      <c r="K55" s="55">
        <f>IF($N55="","",IF(N($J55)&gt;=1,"Completado",IF(AND(ISNUMBER($D55),$D55&lt;FechaRef),"Vencida",IF(N($J55)&gt;0,"En curso","Pendiente"))))</f>
        <v/>
      </c>
      <c r="L55" s="55">
        <f>IF($N55="","",INDEX('Cronograma R. Financiero'!$N$5:$N$1000,$N55)&amp;"")</f>
        <v/>
      </c>
      <c r="M55" s="63">
        <f>IF($N55="","",INDEX('Cronograma R. Financiero'!$O$5:$O$1000,$N55)&amp;"")</f>
        <v/>
      </c>
      <c r="N55">
        <f>IFERROR(MATCH(ROW()-4,rOrden_RF,0),"")</f>
        <v/>
      </c>
      <c r="O55">
        <f>IF($N55="","",INDEX('Cronograma R. Financiero'!$T$5:$T$1000,$N55))</f>
        <v/>
      </c>
      <c r="P55">
        <f>IF($N55="","",N(INDEX('Cronograma R. Financiero'!$U$5:$U$1000,$N55)))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5">
        <f>IF($N56="","",INDEX('Cronograma R. Financiero'!$A$5:$A$1000,$N56))</f>
        <v/>
      </c>
      <c r="B56" s="63">
        <f>IF($N56="","",IF($O56="Sub","      ↳  "&amp;INDEX('Cronograma R. Financiero'!$C$5:$C$1000,$N56),INDEX('Cronograma R. Financiero'!$C$5:$C$1000,$N56)&amp;""))</f>
        <v/>
      </c>
      <c r="C56" s="78">
        <f>IF($N56="","",IF(INDEX('Cronograma R. Financiero'!$D$5:$D$1000,$N56)="","",INDEX('Cronograma R. Financiero'!$D$5:$D$1000,$N56)))</f>
        <v/>
      </c>
      <c r="D56" s="78">
        <f>IF($N56="","",IF(INDEX('Cronograma R. Financiero'!$E$5:$E$1000,$N56)="","",INDEX('Cronograma R. Financiero'!$E$5:$E$1000,$N56)))</f>
        <v/>
      </c>
      <c r="E56" s="55">
        <f>IF($N56="","",IF(NOT(ISNUMBER($D56)),"",IF($D56&lt;InicioCiclo,"Antes del ciclo",IF($D56&gt;=InicioCiclo+28,"Después del ciclo","Semana "&amp;(INT(($D56-InicioCiclo)/7)+1)))))</f>
        <v/>
      </c>
      <c r="F56" s="60">
        <f>IF($N56="","",IF($P56&gt;0,IF(1&lt;=SemanaActual,INDEX('Cronograma R. Financiero'!$AA$5:$AA$1000,$N56),""),IF(INDEX('Cronograma R. Financiero'!$H$5:$H$1000,$N56)="","",INDEX('Cronograma R. Financiero'!$H$5:$H$1000,$N56))))</f>
        <v/>
      </c>
      <c r="G56" s="60">
        <f>IF($N56="","",IF($P56&gt;0,IF(2&lt;=SemanaActual,INDEX('Cronograma R. Financiero'!$AB$5:$AB$1000,$N56),""),IF(INDEX('Cronograma R. Financiero'!$I$5:$I$1000,$N56)="","",INDEX('Cronograma R. Financiero'!$I$5:$I$1000,$N56))))</f>
        <v/>
      </c>
      <c r="H56" s="60">
        <f>IF($N56="","",IF($P56&gt;0,IF(3&lt;=SemanaActual,INDEX('Cronograma R. Financiero'!$AC$5:$AC$1000,$N56),""),IF(INDEX('Cronograma R. Financiero'!$J$5:$J$1000,$N56)="","",INDEX('Cronograma R. Financiero'!$J$5:$J$1000,$N56))))</f>
        <v/>
      </c>
      <c r="I56" s="60">
        <f>IF($N56="","",IF($P56&gt;0,IF(4&lt;=SemanaActual,INDEX('Cronograma R. Financiero'!$AD$5:$AD$1000,$N56),""),IF(INDEX('Cronograma R. Financiero'!$K$5:$K$1000,$N56)="","",INDEX('Cronograma R. Financiero'!$K$5:$K$1000,$N56))))</f>
        <v/>
      </c>
      <c r="J56" s="60">
        <f>IF($N56="","",INDEX('Cronograma R. Financiero'!$L$5:$L$1000,$N56))</f>
        <v/>
      </c>
      <c r="K56" s="55">
        <f>IF($N56="","",IF(N($J56)&gt;=1,"Completado",IF(AND(ISNUMBER($D56),$D56&lt;FechaRef),"Vencida",IF(N($J56)&gt;0,"En curso","Pendiente"))))</f>
        <v/>
      </c>
      <c r="L56" s="55">
        <f>IF($N56="","",INDEX('Cronograma R. Financiero'!$N$5:$N$1000,$N56)&amp;"")</f>
        <v/>
      </c>
      <c r="M56" s="63">
        <f>IF($N56="","",INDEX('Cronograma R. Financiero'!$O$5:$O$1000,$N56)&amp;"")</f>
        <v/>
      </c>
      <c r="N56">
        <f>IFERROR(MATCH(ROW()-4,rOrden_RF,0),"")</f>
        <v/>
      </c>
      <c r="O56">
        <f>IF($N56="","",INDEX('Cronograma R. Financiero'!$T$5:$T$1000,$N56))</f>
        <v/>
      </c>
      <c r="P56">
        <f>IF($N56="","",N(INDEX('Cronograma R. Financiero'!$U$5:$U$1000,$N56)))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5">
        <f>IF($N57="","",INDEX('Cronograma R. Financiero'!$A$5:$A$1000,$N57))</f>
        <v/>
      </c>
      <c r="B57" s="63">
        <f>IF($N57="","",IF($O57="Sub","      ↳  "&amp;INDEX('Cronograma R. Financiero'!$C$5:$C$1000,$N57),INDEX('Cronograma R. Financiero'!$C$5:$C$1000,$N57)&amp;""))</f>
        <v/>
      </c>
      <c r="C57" s="78">
        <f>IF($N57="","",IF(INDEX('Cronograma R. Financiero'!$D$5:$D$1000,$N57)="","",INDEX('Cronograma R. Financiero'!$D$5:$D$1000,$N57)))</f>
        <v/>
      </c>
      <c r="D57" s="78">
        <f>IF($N57="","",IF(INDEX('Cronograma R. Financiero'!$E$5:$E$1000,$N57)="","",INDEX('Cronograma R. Financiero'!$E$5:$E$1000,$N57)))</f>
        <v/>
      </c>
      <c r="E57" s="55">
        <f>IF($N57="","",IF(NOT(ISNUMBER($D57)),"",IF($D57&lt;InicioCiclo,"Antes del ciclo",IF($D57&gt;=InicioCiclo+28,"Después del ciclo","Semana "&amp;(INT(($D57-InicioCiclo)/7)+1)))))</f>
        <v/>
      </c>
      <c r="F57" s="60">
        <f>IF($N57="","",IF($P57&gt;0,IF(1&lt;=SemanaActual,INDEX('Cronograma R. Financiero'!$AA$5:$AA$1000,$N57),""),IF(INDEX('Cronograma R. Financiero'!$H$5:$H$1000,$N57)="","",INDEX('Cronograma R. Financiero'!$H$5:$H$1000,$N57))))</f>
        <v/>
      </c>
      <c r="G57" s="60">
        <f>IF($N57="","",IF($P57&gt;0,IF(2&lt;=SemanaActual,INDEX('Cronograma R. Financiero'!$AB$5:$AB$1000,$N57),""),IF(INDEX('Cronograma R. Financiero'!$I$5:$I$1000,$N57)="","",INDEX('Cronograma R. Financiero'!$I$5:$I$1000,$N57))))</f>
        <v/>
      </c>
      <c r="H57" s="60">
        <f>IF($N57="","",IF($P57&gt;0,IF(3&lt;=SemanaActual,INDEX('Cronograma R. Financiero'!$AC$5:$AC$1000,$N57),""),IF(INDEX('Cronograma R. Financiero'!$J$5:$J$1000,$N57)="","",INDEX('Cronograma R. Financiero'!$J$5:$J$1000,$N57))))</f>
        <v/>
      </c>
      <c r="I57" s="60">
        <f>IF($N57="","",IF($P57&gt;0,IF(4&lt;=SemanaActual,INDEX('Cronograma R. Financiero'!$AD$5:$AD$1000,$N57),""),IF(INDEX('Cronograma R. Financiero'!$K$5:$K$1000,$N57)="","",INDEX('Cronograma R. Financiero'!$K$5:$K$1000,$N57))))</f>
        <v/>
      </c>
      <c r="J57" s="60">
        <f>IF($N57="","",INDEX('Cronograma R. Financiero'!$L$5:$L$1000,$N57))</f>
        <v/>
      </c>
      <c r="K57" s="55">
        <f>IF($N57="","",IF(N($J57)&gt;=1,"Completado",IF(AND(ISNUMBER($D57),$D57&lt;FechaRef),"Vencida",IF(N($J57)&gt;0,"En curso","Pendiente"))))</f>
        <v/>
      </c>
      <c r="L57" s="55">
        <f>IF($N57="","",INDEX('Cronograma R. Financiero'!$N$5:$N$1000,$N57)&amp;"")</f>
        <v/>
      </c>
      <c r="M57" s="63">
        <f>IF($N57="","",INDEX('Cronograma R. Financiero'!$O$5:$O$1000,$N57)&amp;"")</f>
        <v/>
      </c>
      <c r="N57">
        <f>IFERROR(MATCH(ROW()-4,rOrden_RF,0),"")</f>
        <v/>
      </c>
      <c r="O57">
        <f>IF($N57="","",INDEX('Cronograma R. Financiero'!$T$5:$T$1000,$N57))</f>
        <v/>
      </c>
      <c r="P57">
        <f>IF($N57="","",N(INDEX('Cronograma R. Financiero'!$U$5:$U$1000,$N57)))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5">
        <f>IF($N58="","",INDEX('Cronograma R. Financiero'!$A$5:$A$1000,$N58))</f>
        <v/>
      </c>
      <c r="B58" s="63">
        <f>IF($N58="","",IF($O58="Sub","      ↳  "&amp;INDEX('Cronograma R. Financiero'!$C$5:$C$1000,$N58),INDEX('Cronograma R. Financiero'!$C$5:$C$1000,$N58)&amp;""))</f>
        <v/>
      </c>
      <c r="C58" s="78">
        <f>IF($N58="","",IF(INDEX('Cronograma R. Financiero'!$D$5:$D$1000,$N58)="","",INDEX('Cronograma R. Financiero'!$D$5:$D$1000,$N58)))</f>
        <v/>
      </c>
      <c r="D58" s="78">
        <f>IF($N58="","",IF(INDEX('Cronograma R. Financiero'!$E$5:$E$1000,$N58)="","",INDEX('Cronograma R. Financiero'!$E$5:$E$1000,$N58)))</f>
        <v/>
      </c>
      <c r="E58" s="55">
        <f>IF($N58="","",IF(NOT(ISNUMBER($D58)),"",IF($D58&lt;InicioCiclo,"Antes del ciclo",IF($D58&gt;=InicioCiclo+28,"Después del ciclo","Semana "&amp;(INT(($D58-InicioCiclo)/7)+1)))))</f>
        <v/>
      </c>
      <c r="F58" s="60">
        <f>IF($N58="","",IF($P58&gt;0,IF(1&lt;=SemanaActual,INDEX('Cronograma R. Financiero'!$AA$5:$AA$1000,$N58),""),IF(INDEX('Cronograma R. Financiero'!$H$5:$H$1000,$N58)="","",INDEX('Cronograma R. Financiero'!$H$5:$H$1000,$N58))))</f>
        <v/>
      </c>
      <c r="G58" s="60">
        <f>IF($N58="","",IF($P58&gt;0,IF(2&lt;=SemanaActual,INDEX('Cronograma R. Financiero'!$AB$5:$AB$1000,$N58),""),IF(INDEX('Cronograma R. Financiero'!$I$5:$I$1000,$N58)="","",INDEX('Cronograma R. Financiero'!$I$5:$I$1000,$N58))))</f>
        <v/>
      </c>
      <c r="H58" s="60">
        <f>IF($N58="","",IF($P58&gt;0,IF(3&lt;=SemanaActual,INDEX('Cronograma R. Financiero'!$AC$5:$AC$1000,$N58),""),IF(INDEX('Cronograma R. Financiero'!$J$5:$J$1000,$N58)="","",INDEX('Cronograma R. Financiero'!$J$5:$J$1000,$N58))))</f>
        <v/>
      </c>
      <c r="I58" s="60">
        <f>IF($N58="","",IF($P58&gt;0,IF(4&lt;=SemanaActual,INDEX('Cronograma R. Financiero'!$AD$5:$AD$1000,$N58),""),IF(INDEX('Cronograma R. Financiero'!$K$5:$K$1000,$N58)="","",INDEX('Cronograma R. Financiero'!$K$5:$K$1000,$N58))))</f>
        <v/>
      </c>
      <c r="J58" s="60">
        <f>IF($N58="","",INDEX('Cronograma R. Financiero'!$L$5:$L$1000,$N58))</f>
        <v/>
      </c>
      <c r="K58" s="55">
        <f>IF($N58="","",IF(N($J58)&gt;=1,"Completado",IF(AND(ISNUMBER($D58),$D58&lt;FechaRef),"Vencida",IF(N($J58)&gt;0,"En curso","Pendiente"))))</f>
        <v/>
      </c>
      <c r="L58" s="55">
        <f>IF($N58="","",INDEX('Cronograma R. Financiero'!$N$5:$N$1000,$N58)&amp;"")</f>
        <v/>
      </c>
      <c r="M58" s="63">
        <f>IF($N58="","",INDEX('Cronograma R. Financiero'!$O$5:$O$1000,$N58)&amp;"")</f>
        <v/>
      </c>
      <c r="N58">
        <f>IFERROR(MATCH(ROW()-4,rOrden_RF,0),"")</f>
        <v/>
      </c>
      <c r="O58">
        <f>IF($N58="","",INDEX('Cronograma R. Financiero'!$T$5:$T$1000,$N58))</f>
        <v/>
      </c>
      <c r="P58">
        <f>IF($N58="","",N(INDEX('Cronograma R. Financiero'!$U$5:$U$1000,$N58)))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5">
        <f>IF($N59="","",INDEX('Cronograma R. Financiero'!$A$5:$A$1000,$N59))</f>
        <v/>
      </c>
      <c r="B59" s="63">
        <f>IF($N59="","",IF($O59="Sub","      ↳  "&amp;INDEX('Cronograma R. Financiero'!$C$5:$C$1000,$N59),INDEX('Cronograma R. Financiero'!$C$5:$C$1000,$N59)&amp;""))</f>
        <v/>
      </c>
      <c r="C59" s="78">
        <f>IF($N59="","",IF(INDEX('Cronograma R. Financiero'!$D$5:$D$1000,$N59)="","",INDEX('Cronograma R. Financiero'!$D$5:$D$1000,$N59)))</f>
        <v/>
      </c>
      <c r="D59" s="78">
        <f>IF($N59="","",IF(INDEX('Cronograma R. Financiero'!$E$5:$E$1000,$N59)="","",INDEX('Cronograma R. Financiero'!$E$5:$E$1000,$N59)))</f>
        <v/>
      </c>
      <c r="E59" s="55">
        <f>IF($N59="","",IF(NOT(ISNUMBER($D59)),"",IF($D59&lt;InicioCiclo,"Antes del ciclo",IF($D59&gt;=InicioCiclo+28,"Después del ciclo","Semana "&amp;(INT(($D59-InicioCiclo)/7)+1)))))</f>
        <v/>
      </c>
      <c r="F59" s="60">
        <f>IF($N59="","",IF($P59&gt;0,IF(1&lt;=SemanaActual,INDEX('Cronograma R. Financiero'!$AA$5:$AA$1000,$N59),""),IF(INDEX('Cronograma R. Financiero'!$H$5:$H$1000,$N59)="","",INDEX('Cronograma R. Financiero'!$H$5:$H$1000,$N59))))</f>
        <v/>
      </c>
      <c r="G59" s="60">
        <f>IF($N59="","",IF($P59&gt;0,IF(2&lt;=SemanaActual,INDEX('Cronograma R. Financiero'!$AB$5:$AB$1000,$N59),""),IF(INDEX('Cronograma R. Financiero'!$I$5:$I$1000,$N59)="","",INDEX('Cronograma R. Financiero'!$I$5:$I$1000,$N59))))</f>
        <v/>
      </c>
      <c r="H59" s="60">
        <f>IF($N59="","",IF($P59&gt;0,IF(3&lt;=SemanaActual,INDEX('Cronograma R. Financiero'!$AC$5:$AC$1000,$N59),""),IF(INDEX('Cronograma R. Financiero'!$J$5:$J$1000,$N59)="","",INDEX('Cronograma R. Financiero'!$J$5:$J$1000,$N59))))</f>
        <v/>
      </c>
      <c r="I59" s="60">
        <f>IF($N59="","",IF($P59&gt;0,IF(4&lt;=SemanaActual,INDEX('Cronograma R. Financiero'!$AD$5:$AD$1000,$N59),""),IF(INDEX('Cronograma R. Financiero'!$K$5:$K$1000,$N59)="","",INDEX('Cronograma R. Financiero'!$K$5:$K$1000,$N59))))</f>
        <v/>
      </c>
      <c r="J59" s="60">
        <f>IF($N59="","",INDEX('Cronograma R. Financiero'!$L$5:$L$1000,$N59))</f>
        <v/>
      </c>
      <c r="K59" s="55">
        <f>IF($N59="","",IF(N($J59)&gt;=1,"Completado",IF(AND(ISNUMBER($D59),$D59&lt;FechaRef),"Vencida",IF(N($J59)&gt;0,"En curso","Pendiente"))))</f>
        <v/>
      </c>
      <c r="L59" s="55">
        <f>IF($N59="","",INDEX('Cronograma R. Financiero'!$N$5:$N$1000,$N59)&amp;"")</f>
        <v/>
      </c>
      <c r="M59" s="63">
        <f>IF($N59="","",INDEX('Cronograma R. Financiero'!$O$5:$O$1000,$N59)&amp;"")</f>
        <v/>
      </c>
      <c r="N59">
        <f>IFERROR(MATCH(ROW()-4,rOrden_RF,0),"")</f>
        <v/>
      </c>
      <c r="O59">
        <f>IF($N59="","",INDEX('Cronograma R. Financiero'!$T$5:$T$1000,$N59))</f>
        <v/>
      </c>
      <c r="P59">
        <f>IF($N59="","",N(INDEX('Cronograma R. Financiero'!$U$5:$U$1000,$N59)))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5">
        <f>IF($N60="","",INDEX('Cronograma R. Financiero'!$A$5:$A$1000,$N60))</f>
        <v/>
      </c>
      <c r="B60" s="63">
        <f>IF($N60="","",IF($O60="Sub","      ↳  "&amp;INDEX('Cronograma R. Financiero'!$C$5:$C$1000,$N60),INDEX('Cronograma R. Financiero'!$C$5:$C$1000,$N60)&amp;""))</f>
        <v/>
      </c>
      <c r="C60" s="78">
        <f>IF($N60="","",IF(INDEX('Cronograma R. Financiero'!$D$5:$D$1000,$N60)="","",INDEX('Cronograma R. Financiero'!$D$5:$D$1000,$N60)))</f>
        <v/>
      </c>
      <c r="D60" s="78">
        <f>IF($N60="","",IF(INDEX('Cronograma R. Financiero'!$E$5:$E$1000,$N60)="","",INDEX('Cronograma R. Financiero'!$E$5:$E$1000,$N60)))</f>
        <v/>
      </c>
      <c r="E60" s="55">
        <f>IF($N60="","",IF(NOT(ISNUMBER($D60)),"",IF($D60&lt;InicioCiclo,"Antes del ciclo",IF($D60&gt;=InicioCiclo+28,"Después del ciclo","Semana "&amp;(INT(($D60-InicioCiclo)/7)+1)))))</f>
        <v/>
      </c>
      <c r="F60" s="60">
        <f>IF($N60="","",IF($P60&gt;0,IF(1&lt;=SemanaActual,INDEX('Cronograma R. Financiero'!$AA$5:$AA$1000,$N60),""),IF(INDEX('Cronograma R. Financiero'!$H$5:$H$1000,$N60)="","",INDEX('Cronograma R. Financiero'!$H$5:$H$1000,$N60))))</f>
        <v/>
      </c>
      <c r="G60" s="60">
        <f>IF($N60="","",IF($P60&gt;0,IF(2&lt;=SemanaActual,INDEX('Cronograma R. Financiero'!$AB$5:$AB$1000,$N60),""),IF(INDEX('Cronograma R. Financiero'!$I$5:$I$1000,$N60)="","",INDEX('Cronograma R. Financiero'!$I$5:$I$1000,$N60))))</f>
        <v/>
      </c>
      <c r="H60" s="60">
        <f>IF($N60="","",IF($P60&gt;0,IF(3&lt;=SemanaActual,INDEX('Cronograma R. Financiero'!$AC$5:$AC$1000,$N60),""),IF(INDEX('Cronograma R. Financiero'!$J$5:$J$1000,$N60)="","",INDEX('Cronograma R. Financiero'!$J$5:$J$1000,$N60))))</f>
        <v/>
      </c>
      <c r="I60" s="60">
        <f>IF($N60="","",IF($P60&gt;0,IF(4&lt;=SemanaActual,INDEX('Cronograma R. Financiero'!$AD$5:$AD$1000,$N60),""),IF(INDEX('Cronograma R. Financiero'!$K$5:$K$1000,$N60)="","",INDEX('Cronograma R. Financiero'!$K$5:$K$1000,$N60))))</f>
        <v/>
      </c>
      <c r="J60" s="60">
        <f>IF($N60="","",INDEX('Cronograma R. Financiero'!$L$5:$L$1000,$N60))</f>
        <v/>
      </c>
      <c r="K60" s="55">
        <f>IF($N60="","",IF(N($J60)&gt;=1,"Completado",IF(AND(ISNUMBER($D60),$D60&lt;FechaRef),"Vencida",IF(N($J60)&gt;0,"En curso","Pendiente"))))</f>
        <v/>
      </c>
      <c r="L60" s="55">
        <f>IF($N60="","",INDEX('Cronograma R. Financiero'!$N$5:$N$1000,$N60)&amp;"")</f>
        <v/>
      </c>
      <c r="M60" s="63">
        <f>IF($N60="","",INDEX('Cronograma R. Financiero'!$O$5:$O$1000,$N60)&amp;"")</f>
        <v/>
      </c>
      <c r="N60">
        <f>IFERROR(MATCH(ROW()-4,rOrden_RF,0),"")</f>
        <v/>
      </c>
      <c r="O60">
        <f>IF($N60="","",INDEX('Cronograma R. Financiero'!$T$5:$T$1000,$N60))</f>
        <v/>
      </c>
      <c r="P60">
        <f>IF($N60="","",N(INDEX('Cronograma R. Financiero'!$U$5:$U$1000,$N60)))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5">
        <f>IF($N61="","",INDEX('Cronograma R. Financiero'!$A$5:$A$1000,$N61))</f>
        <v/>
      </c>
      <c r="B61" s="63">
        <f>IF($N61="","",IF($O61="Sub","      ↳  "&amp;INDEX('Cronograma R. Financiero'!$C$5:$C$1000,$N61),INDEX('Cronograma R. Financiero'!$C$5:$C$1000,$N61)&amp;""))</f>
        <v/>
      </c>
      <c r="C61" s="78">
        <f>IF($N61="","",IF(INDEX('Cronograma R. Financiero'!$D$5:$D$1000,$N61)="","",INDEX('Cronograma R. Financiero'!$D$5:$D$1000,$N61)))</f>
        <v/>
      </c>
      <c r="D61" s="78">
        <f>IF($N61="","",IF(INDEX('Cronograma R. Financiero'!$E$5:$E$1000,$N61)="","",INDEX('Cronograma R. Financiero'!$E$5:$E$1000,$N61)))</f>
        <v/>
      </c>
      <c r="E61" s="55">
        <f>IF($N61="","",IF(NOT(ISNUMBER($D61)),"",IF($D61&lt;InicioCiclo,"Antes del ciclo",IF($D61&gt;=InicioCiclo+28,"Después del ciclo","Semana "&amp;(INT(($D61-InicioCiclo)/7)+1)))))</f>
        <v/>
      </c>
      <c r="F61" s="60">
        <f>IF($N61="","",IF($P61&gt;0,IF(1&lt;=SemanaActual,INDEX('Cronograma R. Financiero'!$AA$5:$AA$1000,$N61),""),IF(INDEX('Cronograma R. Financiero'!$H$5:$H$1000,$N61)="","",INDEX('Cronograma R. Financiero'!$H$5:$H$1000,$N61))))</f>
        <v/>
      </c>
      <c r="G61" s="60">
        <f>IF($N61="","",IF($P61&gt;0,IF(2&lt;=SemanaActual,INDEX('Cronograma R. Financiero'!$AB$5:$AB$1000,$N61),""),IF(INDEX('Cronograma R. Financiero'!$I$5:$I$1000,$N61)="","",INDEX('Cronograma R. Financiero'!$I$5:$I$1000,$N61))))</f>
        <v/>
      </c>
      <c r="H61" s="60">
        <f>IF($N61="","",IF($P61&gt;0,IF(3&lt;=SemanaActual,INDEX('Cronograma R. Financiero'!$AC$5:$AC$1000,$N61),""),IF(INDEX('Cronograma R. Financiero'!$J$5:$J$1000,$N61)="","",INDEX('Cronograma R. Financiero'!$J$5:$J$1000,$N61))))</f>
        <v/>
      </c>
      <c r="I61" s="60">
        <f>IF($N61="","",IF($P61&gt;0,IF(4&lt;=SemanaActual,INDEX('Cronograma R. Financiero'!$AD$5:$AD$1000,$N61),""),IF(INDEX('Cronograma R. Financiero'!$K$5:$K$1000,$N61)="","",INDEX('Cronograma R. Financiero'!$K$5:$K$1000,$N61))))</f>
        <v/>
      </c>
      <c r="J61" s="60">
        <f>IF($N61="","",INDEX('Cronograma R. Financiero'!$L$5:$L$1000,$N61))</f>
        <v/>
      </c>
      <c r="K61" s="55">
        <f>IF($N61="","",IF(N($J61)&gt;=1,"Completado",IF(AND(ISNUMBER($D61),$D61&lt;FechaRef),"Vencida",IF(N($J61)&gt;0,"En curso","Pendiente"))))</f>
        <v/>
      </c>
      <c r="L61" s="55">
        <f>IF($N61="","",INDEX('Cronograma R. Financiero'!$N$5:$N$1000,$N61)&amp;"")</f>
        <v/>
      </c>
      <c r="M61" s="63">
        <f>IF($N61="","",INDEX('Cronograma R. Financiero'!$O$5:$O$1000,$N61)&amp;"")</f>
        <v/>
      </c>
      <c r="N61">
        <f>IFERROR(MATCH(ROW()-4,rOrden_RF,0),"")</f>
        <v/>
      </c>
      <c r="O61">
        <f>IF($N61="","",INDEX('Cronograma R. Financiero'!$T$5:$T$1000,$N61))</f>
        <v/>
      </c>
      <c r="P61">
        <f>IF($N61="","",N(INDEX('Cronograma R. Financiero'!$U$5:$U$1000,$N61)))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5">
        <f>IF($N62="","",INDEX('Cronograma R. Financiero'!$A$5:$A$1000,$N62))</f>
        <v/>
      </c>
      <c r="B62" s="63">
        <f>IF($N62="","",IF($O62="Sub","      ↳  "&amp;INDEX('Cronograma R. Financiero'!$C$5:$C$1000,$N62),INDEX('Cronograma R. Financiero'!$C$5:$C$1000,$N62)&amp;""))</f>
        <v/>
      </c>
      <c r="C62" s="78">
        <f>IF($N62="","",IF(INDEX('Cronograma R. Financiero'!$D$5:$D$1000,$N62)="","",INDEX('Cronograma R. Financiero'!$D$5:$D$1000,$N62)))</f>
        <v/>
      </c>
      <c r="D62" s="78">
        <f>IF($N62="","",IF(INDEX('Cronograma R. Financiero'!$E$5:$E$1000,$N62)="","",INDEX('Cronograma R. Financiero'!$E$5:$E$1000,$N62)))</f>
        <v/>
      </c>
      <c r="E62" s="55">
        <f>IF($N62="","",IF(NOT(ISNUMBER($D62)),"",IF($D62&lt;InicioCiclo,"Antes del ciclo",IF($D62&gt;=InicioCiclo+28,"Después del ciclo","Semana "&amp;(INT(($D62-InicioCiclo)/7)+1)))))</f>
        <v/>
      </c>
      <c r="F62" s="60">
        <f>IF($N62="","",IF($P62&gt;0,IF(1&lt;=SemanaActual,INDEX('Cronograma R. Financiero'!$AA$5:$AA$1000,$N62),""),IF(INDEX('Cronograma R. Financiero'!$H$5:$H$1000,$N62)="","",INDEX('Cronograma R. Financiero'!$H$5:$H$1000,$N62))))</f>
        <v/>
      </c>
      <c r="G62" s="60">
        <f>IF($N62="","",IF($P62&gt;0,IF(2&lt;=SemanaActual,INDEX('Cronograma R. Financiero'!$AB$5:$AB$1000,$N62),""),IF(INDEX('Cronograma R. Financiero'!$I$5:$I$1000,$N62)="","",INDEX('Cronograma R. Financiero'!$I$5:$I$1000,$N62))))</f>
        <v/>
      </c>
      <c r="H62" s="60">
        <f>IF($N62="","",IF($P62&gt;0,IF(3&lt;=SemanaActual,INDEX('Cronograma R. Financiero'!$AC$5:$AC$1000,$N62),""),IF(INDEX('Cronograma R. Financiero'!$J$5:$J$1000,$N62)="","",INDEX('Cronograma R. Financiero'!$J$5:$J$1000,$N62))))</f>
        <v/>
      </c>
      <c r="I62" s="60">
        <f>IF($N62="","",IF($P62&gt;0,IF(4&lt;=SemanaActual,INDEX('Cronograma R. Financiero'!$AD$5:$AD$1000,$N62),""),IF(INDEX('Cronograma R. Financiero'!$K$5:$K$1000,$N62)="","",INDEX('Cronograma R. Financiero'!$K$5:$K$1000,$N62))))</f>
        <v/>
      </c>
      <c r="J62" s="60">
        <f>IF($N62="","",INDEX('Cronograma R. Financiero'!$L$5:$L$1000,$N62))</f>
        <v/>
      </c>
      <c r="K62" s="55">
        <f>IF($N62="","",IF(N($J62)&gt;=1,"Completado",IF(AND(ISNUMBER($D62),$D62&lt;FechaRef),"Vencida",IF(N($J62)&gt;0,"En curso","Pendiente"))))</f>
        <v/>
      </c>
      <c r="L62" s="55">
        <f>IF($N62="","",INDEX('Cronograma R. Financiero'!$N$5:$N$1000,$N62)&amp;"")</f>
        <v/>
      </c>
      <c r="M62" s="63">
        <f>IF($N62="","",INDEX('Cronograma R. Financiero'!$O$5:$O$1000,$N62)&amp;"")</f>
        <v/>
      </c>
      <c r="N62">
        <f>IFERROR(MATCH(ROW()-4,rOrden_RF,0),"")</f>
        <v/>
      </c>
      <c r="O62">
        <f>IF($N62="","",INDEX('Cronograma R. Financiero'!$T$5:$T$1000,$N62))</f>
        <v/>
      </c>
      <c r="P62">
        <f>IF($N62="","",N(INDEX('Cronograma R. Financiero'!$U$5:$U$1000,$N62)))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5">
        <f>IF($N63="","",INDEX('Cronograma R. Financiero'!$A$5:$A$1000,$N63))</f>
        <v/>
      </c>
      <c r="B63" s="63">
        <f>IF($N63="","",IF($O63="Sub","      ↳  "&amp;INDEX('Cronograma R. Financiero'!$C$5:$C$1000,$N63),INDEX('Cronograma R. Financiero'!$C$5:$C$1000,$N63)&amp;""))</f>
        <v/>
      </c>
      <c r="C63" s="78">
        <f>IF($N63="","",IF(INDEX('Cronograma R. Financiero'!$D$5:$D$1000,$N63)="","",INDEX('Cronograma R. Financiero'!$D$5:$D$1000,$N63)))</f>
        <v/>
      </c>
      <c r="D63" s="78">
        <f>IF($N63="","",IF(INDEX('Cronograma R. Financiero'!$E$5:$E$1000,$N63)="","",INDEX('Cronograma R. Financiero'!$E$5:$E$1000,$N63)))</f>
        <v/>
      </c>
      <c r="E63" s="55">
        <f>IF($N63="","",IF(NOT(ISNUMBER($D63)),"",IF($D63&lt;InicioCiclo,"Antes del ciclo",IF($D63&gt;=InicioCiclo+28,"Después del ciclo","Semana "&amp;(INT(($D63-InicioCiclo)/7)+1)))))</f>
        <v/>
      </c>
      <c r="F63" s="60">
        <f>IF($N63="","",IF($P63&gt;0,IF(1&lt;=SemanaActual,INDEX('Cronograma R. Financiero'!$AA$5:$AA$1000,$N63),""),IF(INDEX('Cronograma R. Financiero'!$H$5:$H$1000,$N63)="","",INDEX('Cronograma R. Financiero'!$H$5:$H$1000,$N63))))</f>
        <v/>
      </c>
      <c r="G63" s="60">
        <f>IF($N63="","",IF($P63&gt;0,IF(2&lt;=SemanaActual,INDEX('Cronograma R. Financiero'!$AB$5:$AB$1000,$N63),""),IF(INDEX('Cronograma R. Financiero'!$I$5:$I$1000,$N63)="","",INDEX('Cronograma R. Financiero'!$I$5:$I$1000,$N63))))</f>
        <v/>
      </c>
      <c r="H63" s="60">
        <f>IF($N63="","",IF($P63&gt;0,IF(3&lt;=SemanaActual,INDEX('Cronograma R. Financiero'!$AC$5:$AC$1000,$N63),""),IF(INDEX('Cronograma R. Financiero'!$J$5:$J$1000,$N63)="","",INDEX('Cronograma R. Financiero'!$J$5:$J$1000,$N63))))</f>
        <v/>
      </c>
      <c r="I63" s="60">
        <f>IF($N63="","",IF($P63&gt;0,IF(4&lt;=SemanaActual,INDEX('Cronograma R. Financiero'!$AD$5:$AD$1000,$N63),""),IF(INDEX('Cronograma R. Financiero'!$K$5:$K$1000,$N63)="","",INDEX('Cronograma R. Financiero'!$K$5:$K$1000,$N63))))</f>
        <v/>
      </c>
      <c r="J63" s="60">
        <f>IF($N63="","",INDEX('Cronograma R. Financiero'!$L$5:$L$1000,$N63))</f>
        <v/>
      </c>
      <c r="K63" s="55">
        <f>IF($N63="","",IF(N($J63)&gt;=1,"Completado",IF(AND(ISNUMBER($D63),$D63&lt;FechaRef),"Vencida",IF(N($J63)&gt;0,"En curso","Pendiente"))))</f>
        <v/>
      </c>
      <c r="L63" s="55">
        <f>IF($N63="","",INDEX('Cronograma R. Financiero'!$N$5:$N$1000,$N63)&amp;"")</f>
        <v/>
      </c>
      <c r="M63" s="63">
        <f>IF($N63="","",INDEX('Cronograma R. Financiero'!$O$5:$O$1000,$N63)&amp;"")</f>
        <v/>
      </c>
      <c r="N63">
        <f>IFERROR(MATCH(ROW()-4,rOrden_RF,0),"")</f>
        <v/>
      </c>
      <c r="O63">
        <f>IF($N63="","",INDEX('Cronograma R. Financiero'!$T$5:$T$1000,$N63))</f>
        <v/>
      </c>
      <c r="P63">
        <f>IF($N63="","",N(INDEX('Cronograma R. Financiero'!$U$5:$U$1000,$N63)))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5">
        <f>IF($N64="","",INDEX('Cronograma R. Financiero'!$A$5:$A$1000,$N64))</f>
        <v/>
      </c>
      <c r="B64" s="63">
        <f>IF($N64="","",IF($O64="Sub","      ↳  "&amp;INDEX('Cronograma R. Financiero'!$C$5:$C$1000,$N64),INDEX('Cronograma R. Financiero'!$C$5:$C$1000,$N64)&amp;""))</f>
        <v/>
      </c>
      <c r="C64" s="78">
        <f>IF($N64="","",IF(INDEX('Cronograma R. Financiero'!$D$5:$D$1000,$N64)="","",INDEX('Cronograma R. Financiero'!$D$5:$D$1000,$N64)))</f>
        <v/>
      </c>
      <c r="D64" s="78">
        <f>IF($N64="","",IF(INDEX('Cronograma R. Financiero'!$E$5:$E$1000,$N64)="","",INDEX('Cronograma R. Financiero'!$E$5:$E$1000,$N64)))</f>
        <v/>
      </c>
      <c r="E64" s="55">
        <f>IF($N64="","",IF(NOT(ISNUMBER($D64)),"",IF($D64&lt;InicioCiclo,"Antes del ciclo",IF($D64&gt;=InicioCiclo+28,"Después del ciclo","Semana "&amp;(INT(($D64-InicioCiclo)/7)+1)))))</f>
        <v/>
      </c>
      <c r="F64" s="60">
        <f>IF($N64="","",IF($P64&gt;0,IF(1&lt;=SemanaActual,INDEX('Cronograma R. Financiero'!$AA$5:$AA$1000,$N64),""),IF(INDEX('Cronograma R. Financiero'!$H$5:$H$1000,$N64)="","",INDEX('Cronograma R. Financiero'!$H$5:$H$1000,$N64))))</f>
        <v/>
      </c>
      <c r="G64" s="60">
        <f>IF($N64="","",IF($P64&gt;0,IF(2&lt;=SemanaActual,INDEX('Cronograma R. Financiero'!$AB$5:$AB$1000,$N64),""),IF(INDEX('Cronograma R. Financiero'!$I$5:$I$1000,$N64)="","",INDEX('Cronograma R. Financiero'!$I$5:$I$1000,$N64))))</f>
        <v/>
      </c>
      <c r="H64" s="60">
        <f>IF($N64="","",IF($P64&gt;0,IF(3&lt;=SemanaActual,INDEX('Cronograma R. Financiero'!$AC$5:$AC$1000,$N64),""),IF(INDEX('Cronograma R. Financiero'!$J$5:$J$1000,$N64)="","",INDEX('Cronograma R. Financiero'!$J$5:$J$1000,$N64))))</f>
        <v/>
      </c>
      <c r="I64" s="60">
        <f>IF($N64="","",IF($P64&gt;0,IF(4&lt;=SemanaActual,INDEX('Cronograma R. Financiero'!$AD$5:$AD$1000,$N64),""),IF(INDEX('Cronograma R. Financiero'!$K$5:$K$1000,$N64)="","",INDEX('Cronograma R. Financiero'!$K$5:$K$1000,$N64))))</f>
        <v/>
      </c>
      <c r="J64" s="60">
        <f>IF($N64="","",INDEX('Cronograma R. Financiero'!$L$5:$L$1000,$N64))</f>
        <v/>
      </c>
      <c r="K64" s="55">
        <f>IF($N64="","",IF(N($J64)&gt;=1,"Completado",IF(AND(ISNUMBER($D64),$D64&lt;FechaRef),"Vencida",IF(N($J64)&gt;0,"En curso","Pendiente"))))</f>
        <v/>
      </c>
      <c r="L64" s="55">
        <f>IF($N64="","",INDEX('Cronograma R. Financiero'!$N$5:$N$1000,$N64)&amp;"")</f>
        <v/>
      </c>
      <c r="M64" s="63">
        <f>IF($N64="","",INDEX('Cronograma R. Financiero'!$O$5:$O$1000,$N64)&amp;"")</f>
        <v/>
      </c>
      <c r="N64">
        <f>IFERROR(MATCH(ROW()-4,rOrden_RF,0),"")</f>
        <v/>
      </c>
      <c r="O64">
        <f>IF($N64="","",INDEX('Cronograma R. Financiero'!$T$5:$T$1000,$N64))</f>
        <v/>
      </c>
      <c r="P64">
        <f>IF($N64="","",N(INDEX('Cronograma R. Financiero'!$U$5:$U$1000,$N64)))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5">
        <f>IF($N65="","",INDEX('Cronograma R. Financiero'!$A$5:$A$1000,$N65))</f>
        <v/>
      </c>
      <c r="B65" s="63">
        <f>IF($N65="","",IF($O65="Sub","      ↳  "&amp;INDEX('Cronograma R. Financiero'!$C$5:$C$1000,$N65),INDEX('Cronograma R. Financiero'!$C$5:$C$1000,$N65)&amp;""))</f>
        <v/>
      </c>
      <c r="C65" s="78">
        <f>IF($N65="","",IF(INDEX('Cronograma R. Financiero'!$D$5:$D$1000,$N65)="","",INDEX('Cronograma R. Financiero'!$D$5:$D$1000,$N65)))</f>
        <v/>
      </c>
      <c r="D65" s="78">
        <f>IF($N65="","",IF(INDEX('Cronograma R. Financiero'!$E$5:$E$1000,$N65)="","",INDEX('Cronograma R. Financiero'!$E$5:$E$1000,$N65)))</f>
        <v/>
      </c>
      <c r="E65" s="55">
        <f>IF($N65="","",IF(NOT(ISNUMBER($D65)),"",IF($D65&lt;InicioCiclo,"Antes del ciclo",IF($D65&gt;=InicioCiclo+28,"Después del ciclo","Semana "&amp;(INT(($D65-InicioCiclo)/7)+1)))))</f>
        <v/>
      </c>
      <c r="F65" s="60">
        <f>IF($N65="","",IF($P65&gt;0,IF(1&lt;=SemanaActual,INDEX('Cronograma R. Financiero'!$AA$5:$AA$1000,$N65),""),IF(INDEX('Cronograma R. Financiero'!$H$5:$H$1000,$N65)="","",INDEX('Cronograma R. Financiero'!$H$5:$H$1000,$N65))))</f>
        <v/>
      </c>
      <c r="G65" s="60">
        <f>IF($N65="","",IF($P65&gt;0,IF(2&lt;=SemanaActual,INDEX('Cronograma R. Financiero'!$AB$5:$AB$1000,$N65),""),IF(INDEX('Cronograma R. Financiero'!$I$5:$I$1000,$N65)="","",INDEX('Cronograma R. Financiero'!$I$5:$I$1000,$N65))))</f>
        <v/>
      </c>
      <c r="H65" s="60">
        <f>IF($N65="","",IF($P65&gt;0,IF(3&lt;=SemanaActual,INDEX('Cronograma R. Financiero'!$AC$5:$AC$1000,$N65),""),IF(INDEX('Cronograma R. Financiero'!$J$5:$J$1000,$N65)="","",INDEX('Cronograma R. Financiero'!$J$5:$J$1000,$N65))))</f>
        <v/>
      </c>
      <c r="I65" s="60">
        <f>IF($N65="","",IF($P65&gt;0,IF(4&lt;=SemanaActual,INDEX('Cronograma R. Financiero'!$AD$5:$AD$1000,$N65),""),IF(INDEX('Cronograma R. Financiero'!$K$5:$K$1000,$N65)="","",INDEX('Cronograma R. Financiero'!$K$5:$K$1000,$N65))))</f>
        <v/>
      </c>
      <c r="J65" s="60">
        <f>IF($N65="","",INDEX('Cronograma R. Financiero'!$L$5:$L$1000,$N65))</f>
        <v/>
      </c>
      <c r="K65" s="55">
        <f>IF($N65="","",IF(N($J65)&gt;=1,"Completado",IF(AND(ISNUMBER($D65),$D65&lt;FechaRef),"Vencida",IF(N($J65)&gt;0,"En curso","Pendiente"))))</f>
        <v/>
      </c>
      <c r="L65" s="55">
        <f>IF($N65="","",INDEX('Cronograma R. Financiero'!$N$5:$N$1000,$N65)&amp;"")</f>
        <v/>
      </c>
      <c r="M65" s="63">
        <f>IF($N65="","",INDEX('Cronograma R. Financiero'!$O$5:$O$1000,$N65)&amp;"")</f>
        <v/>
      </c>
      <c r="N65">
        <f>IFERROR(MATCH(ROW()-4,rOrden_RF,0),"")</f>
        <v/>
      </c>
      <c r="O65">
        <f>IF($N65="","",INDEX('Cronograma R. Financiero'!$T$5:$T$1000,$N65))</f>
        <v/>
      </c>
      <c r="P65">
        <f>IF($N65="","",N(INDEX('Cronograma R. Financiero'!$U$5:$U$1000,$N65)))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5">
        <f>IF($N66="","",INDEX('Cronograma R. Financiero'!$A$5:$A$1000,$N66))</f>
        <v/>
      </c>
      <c r="B66" s="63">
        <f>IF($N66="","",IF($O66="Sub","      ↳  "&amp;INDEX('Cronograma R. Financiero'!$C$5:$C$1000,$N66),INDEX('Cronograma R. Financiero'!$C$5:$C$1000,$N66)&amp;""))</f>
        <v/>
      </c>
      <c r="C66" s="78">
        <f>IF($N66="","",IF(INDEX('Cronograma R. Financiero'!$D$5:$D$1000,$N66)="","",INDEX('Cronograma R. Financiero'!$D$5:$D$1000,$N66)))</f>
        <v/>
      </c>
      <c r="D66" s="78">
        <f>IF($N66="","",IF(INDEX('Cronograma R. Financiero'!$E$5:$E$1000,$N66)="","",INDEX('Cronograma R. Financiero'!$E$5:$E$1000,$N66)))</f>
        <v/>
      </c>
      <c r="E66" s="55">
        <f>IF($N66="","",IF(NOT(ISNUMBER($D66)),"",IF($D66&lt;InicioCiclo,"Antes del ciclo",IF($D66&gt;=InicioCiclo+28,"Después del ciclo","Semana "&amp;(INT(($D66-InicioCiclo)/7)+1)))))</f>
        <v/>
      </c>
      <c r="F66" s="60">
        <f>IF($N66="","",IF($P66&gt;0,IF(1&lt;=SemanaActual,INDEX('Cronograma R. Financiero'!$AA$5:$AA$1000,$N66),""),IF(INDEX('Cronograma R. Financiero'!$H$5:$H$1000,$N66)="","",INDEX('Cronograma R. Financiero'!$H$5:$H$1000,$N66))))</f>
        <v/>
      </c>
      <c r="G66" s="60">
        <f>IF($N66="","",IF($P66&gt;0,IF(2&lt;=SemanaActual,INDEX('Cronograma R. Financiero'!$AB$5:$AB$1000,$N66),""),IF(INDEX('Cronograma R. Financiero'!$I$5:$I$1000,$N66)="","",INDEX('Cronograma R. Financiero'!$I$5:$I$1000,$N66))))</f>
        <v/>
      </c>
      <c r="H66" s="60">
        <f>IF($N66="","",IF($P66&gt;0,IF(3&lt;=SemanaActual,INDEX('Cronograma R. Financiero'!$AC$5:$AC$1000,$N66),""),IF(INDEX('Cronograma R. Financiero'!$J$5:$J$1000,$N66)="","",INDEX('Cronograma R. Financiero'!$J$5:$J$1000,$N66))))</f>
        <v/>
      </c>
      <c r="I66" s="60">
        <f>IF($N66="","",IF($P66&gt;0,IF(4&lt;=SemanaActual,INDEX('Cronograma R. Financiero'!$AD$5:$AD$1000,$N66),""),IF(INDEX('Cronograma R. Financiero'!$K$5:$K$1000,$N66)="","",INDEX('Cronograma R. Financiero'!$K$5:$K$1000,$N66))))</f>
        <v/>
      </c>
      <c r="J66" s="60">
        <f>IF($N66="","",INDEX('Cronograma R. Financiero'!$L$5:$L$1000,$N66))</f>
        <v/>
      </c>
      <c r="K66" s="55">
        <f>IF($N66="","",IF(N($J66)&gt;=1,"Completado",IF(AND(ISNUMBER($D66),$D66&lt;FechaRef),"Vencida",IF(N($J66)&gt;0,"En curso","Pendiente"))))</f>
        <v/>
      </c>
      <c r="L66" s="55">
        <f>IF($N66="","",INDEX('Cronograma R. Financiero'!$N$5:$N$1000,$N66)&amp;"")</f>
        <v/>
      </c>
      <c r="M66" s="63">
        <f>IF($N66="","",INDEX('Cronograma R. Financiero'!$O$5:$O$1000,$N66)&amp;"")</f>
        <v/>
      </c>
      <c r="N66">
        <f>IFERROR(MATCH(ROW()-4,rOrden_RF,0),"")</f>
        <v/>
      </c>
      <c r="O66">
        <f>IF($N66="","",INDEX('Cronograma R. Financiero'!$T$5:$T$1000,$N66))</f>
        <v/>
      </c>
      <c r="P66">
        <f>IF($N66="","",N(INDEX('Cronograma R. Financiero'!$U$5:$U$1000,$N66)))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5">
        <f>IF($N67="","",INDEX('Cronograma R. Financiero'!$A$5:$A$1000,$N67))</f>
        <v/>
      </c>
      <c r="B67" s="63">
        <f>IF($N67="","",IF($O67="Sub","      ↳  "&amp;INDEX('Cronograma R. Financiero'!$C$5:$C$1000,$N67),INDEX('Cronograma R. Financiero'!$C$5:$C$1000,$N67)&amp;""))</f>
        <v/>
      </c>
      <c r="C67" s="78">
        <f>IF($N67="","",IF(INDEX('Cronograma R. Financiero'!$D$5:$D$1000,$N67)="","",INDEX('Cronograma R. Financiero'!$D$5:$D$1000,$N67)))</f>
        <v/>
      </c>
      <c r="D67" s="78">
        <f>IF($N67="","",IF(INDEX('Cronograma R. Financiero'!$E$5:$E$1000,$N67)="","",INDEX('Cronograma R. Financiero'!$E$5:$E$1000,$N67)))</f>
        <v/>
      </c>
      <c r="E67" s="55">
        <f>IF($N67="","",IF(NOT(ISNUMBER($D67)),"",IF($D67&lt;InicioCiclo,"Antes del ciclo",IF($D67&gt;=InicioCiclo+28,"Después del ciclo","Semana "&amp;(INT(($D67-InicioCiclo)/7)+1)))))</f>
        <v/>
      </c>
      <c r="F67" s="60">
        <f>IF($N67="","",IF($P67&gt;0,IF(1&lt;=SemanaActual,INDEX('Cronograma R. Financiero'!$AA$5:$AA$1000,$N67),""),IF(INDEX('Cronograma R. Financiero'!$H$5:$H$1000,$N67)="","",INDEX('Cronograma R. Financiero'!$H$5:$H$1000,$N67))))</f>
        <v/>
      </c>
      <c r="G67" s="60">
        <f>IF($N67="","",IF($P67&gt;0,IF(2&lt;=SemanaActual,INDEX('Cronograma R. Financiero'!$AB$5:$AB$1000,$N67),""),IF(INDEX('Cronograma R. Financiero'!$I$5:$I$1000,$N67)="","",INDEX('Cronograma R. Financiero'!$I$5:$I$1000,$N67))))</f>
        <v/>
      </c>
      <c r="H67" s="60">
        <f>IF($N67="","",IF($P67&gt;0,IF(3&lt;=SemanaActual,INDEX('Cronograma R. Financiero'!$AC$5:$AC$1000,$N67),""),IF(INDEX('Cronograma R. Financiero'!$J$5:$J$1000,$N67)="","",INDEX('Cronograma R. Financiero'!$J$5:$J$1000,$N67))))</f>
        <v/>
      </c>
      <c r="I67" s="60">
        <f>IF($N67="","",IF($P67&gt;0,IF(4&lt;=SemanaActual,INDEX('Cronograma R. Financiero'!$AD$5:$AD$1000,$N67),""),IF(INDEX('Cronograma R. Financiero'!$K$5:$K$1000,$N67)="","",INDEX('Cronograma R. Financiero'!$K$5:$K$1000,$N67))))</f>
        <v/>
      </c>
      <c r="J67" s="60">
        <f>IF($N67="","",INDEX('Cronograma R. Financiero'!$L$5:$L$1000,$N67))</f>
        <v/>
      </c>
      <c r="K67" s="55">
        <f>IF($N67="","",IF(N($J67)&gt;=1,"Completado",IF(AND(ISNUMBER($D67),$D67&lt;FechaRef),"Vencida",IF(N($J67)&gt;0,"En curso","Pendiente"))))</f>
        <v/>
      </c>
      <c r="L67" s="55">
        <f>IF($N67="","",INDEX('Cronograma R. Financiero'!$N$5:$N$1000,$N67)&amp;"")</f>
        <v/>
      </c>
      <c r="M67" s="63">
        <f>IF($N67="","",INDEX('Cronograma R. Financiero'!$O$5:$O$1000,$N67)&amp;"")</f>
        <v/>
      </c>
      <c r="N67">
        <f>IFERROR(MATCH(ROW()-4,rOrden_RF,0),"")</f>
        <v/>
      </c>
      <c r="O67">
        <f>IF($N67="","",INDEX('Cronograma R. Financiero'!$T$5:$T$1000,$N67))</f>
        <v/>
      </c>
      <c r="P67">
        <f>IF($N67="","",N(INDEX('Cronograma R. Financiero'!$U$5:$U$1000,$N67)))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5">
        <f>IF($N68="","",INDEX('Cronograma R. Financiero'!$A$5:$A$1000,$N68))</f>
        <v/>
      </c>
      <c r="B68" s="63">
        <f>IF($N68="","",IF($O68="Sub","      ↳  "&amp;INDEX('Cronograma R. Financiero'!$C$5:$C$1000,$N68),INDEX('Cronograma R. Financiero'!$C$5:$C$1000,$N68)&amp;""))</f>
        <v/>
      </c>
      <c r="C68" s="78">
        <f>IF($N68="","",IF(INDEX('Cronograma R. Financiero'!$D$5:$D$1000,$N68)="","",INDEX('Cronograma R. Financiero'!$D$5:$D$1000,$N68)))</f>
        <v/>
      </c>
      <c r="D68" s="78">
        <f>IF($N68="","",IF(INDEX('Cronograma R. Financiero'!$E$5:$E$1000,$N68)="","",INDEX('Cronograma R. Financiero'!$E$5:$E$1000,$N68)))</f>
        <v/>
      </c>
      <c r="E68" s="55">
        <f>IF($N68="","",IF(NOT(ISNUMBER($D68)),"",IF($D68&lt;InicioCiclo,"Antes del ciclo",IF($D68&gt;=InicioCiclo+28,"Después del ciclo","Semana "&amp;(INT(($D68-InicioCiclo)/7)+1)))))</f>
        <v/>
      </c>
      <c r="F68" s="60">
        <f>IF($N68="","",IF($P68&gt;0,IF(1&lt;=SemanaActual,INDEX('Cronograma R. Financiero'!$AA$5:$AA$1000,$N68),""),IF(INDEX('Cronograma R. Financiero'!$H$5:$H$1000,$N68)="","",INDEX('Cronograma R. Financiero'!$H$5:$H$1000,$N68))))</f>
        <v/>
      </c>
      <c r="G68" s="60">
        <f>IF($N68="","",IF($P68&gt;0,IF(2&lt;=SemanaActual,INDEX('Cronograma R. Financiero'!$AB$5:$AB$1000,$N68),""),IF(INDEX('Cronograma R. Financiero'!$I$5:$I$1000,$N68)="","",INDEX('Cronograma R. Financiero'!$I$5:$I$1000,$N68))))</f>
        <v/>
      </c>
      <c r="H68" s="60">
        <f>IF($N68="","",IF($P68&gt;0,IF(3&lt;=SemanaActual,INDEX('Cronograma R. Financiero'!$AC$5:$AC$1000,$N68),""),IF(INDEX('Cronograma R. Financiero'!$J$5:$J$1000,$N68)="","",INDEX('Cronograma R. Financiero'!$J$5:$J$1000,$N68))))</f>
        <v/>
      </c>
      <c r="I68" s="60">
        <f>IF($N68="","",IF($P68&gt;0,IF(4&lt;=SemanaActual,INDEX('Cronograma R. Financiero'!$AD$5:$AD$1000,$N68),""),IF(INDEX('Cronograma R. Financiero'!$K$5:$K$1000,$N68)="","",INDEX('Cronograma R. Financiero'!$K$5:$K$1000,$N68))))</f>
        <v/>
      </c>
      <c r="J68" s="60">
        <f>IF($N68="","",INDEX('Cronograma R. Financiero'!$L$5:$L$1000,$N68))</f>
        <v/>
      </c>
      <c r="K68" s="55">
        <f>IF($N68="","",IF(N($J68)&gt;=1,"Completado",IF(AND(ISNUMBER($D68),$D68&lt;FechaRef),"Vencida",IF(N($J68)&gt;0,"En curso","Pendiente"))))</f>
        <v/>
      </c>
      <c r="L68" s="55">
        <f>IF($N68="","",INDEX('Cronograma R. Financiero'!$N$5:$N$1000,$N68)&amp;"")</f>
        <v/>
      </c>
      <c r="M68" s="63">
        <f>IF($N68="","",INDEX('Cronograma R. Financiero'!$O$5:$O$1000,$N68)&amp;"")</f>
        <v/>
      </c>
      <c r="N68">
        <f>IFERROR(MATCH(ROW()-4,rOrden_RF,0),"")</f>
        <v/>
      </c>
      <c r="O68">
        <f>IF($N68="","",INDEX('Cronograma R. Financiero'!$T$5:$T$1000,$N68))</f>
        <v/>
      </c>
      <c r="P68">
        <f>IF($N68="","",N(INDEX('Cronograma R. Financiero'!$U$5:$U$1000,$N68)))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5">
        <f>IF($N69="","",INDEX('Cronograma R. Financiero'!$A$5:$A$1000,$N69))</f>
        <v/>
      </c>
      <c r="B69" s="63">
        <f>IF($N69="","",IF($O69="Sub","      ↳  "&amp;INDEX('Cronograma R. Financiero'!$C$5:$C$1000,$N69),INDEX('Cronograma R. Financiero'!$C$5:$C$1000,$N69)&amp;""))</f>
        <v/>
      </c>
      <c r="C69" s="78">
        <f>IF($N69="","",IF(INDEX('Cronograma R. Financiero'!$D$5:$D$1000,$N69)="","",INDEX('Cronograma R. Financiero'!$D$5:$D$1000,$N69)))</f>
        <v/>
      </c>
      <c r="D69" s="78">
        <f>IF($N69="","",IF(INDEX('Cronograma R. Financiero'!$E$5:$E$1000,$N69)="","",INDEX('Cronograma R. Financiero'!$E$5:$E$1000,$N69)))</f>
        <v/>
      </c>
      <c r="E69" s="55">
        <f>IF($N69="","",IF(NOT(ISNUMBER($D69)),"",IF($D69&lt;InicioCiclo,"Antes del ciclo",IF($D69&gt;=InicioCiclo+28,"Después del ciclo","Semana "&amp;(INT(($D69-InicioCiclo)/7)+1)))))</f>
        <v/>
      </c>
      <c r="F69" s="60">
        <f>IF($N69="","",IF($P69&gt;0,IF(1&lt;=SemanaActual,INDEX('Cronograma R. Financiero'!$AA$5:$AA$1000,$N69),""),IF(INDEX('Cronograma R. Financiero'!$H$5:$H$1000,$N69)="","",INDEX('Cronograma R. Financiero'!$H$5:$H$1000,$N69))))</f>
        <v/>
      </c>
      <c r="G69" s="60">
        <f>IF($N69="","",IF($P69&gt;0,IF(2&lt;=SemanaActual,INDEX('Cronograma R. Financiero'!$AB$5:$AB$1000,$N69),""),IF(INDEX('Cronograma R. Financiero'!$I$5:$I$1000,$N69)="","",INDEX('Cronograma R. Financiero'!$I$5:$I$1000,$N69))))</f>
        <v/>
      </c>
      <c r="H69" s="60">
        <f>IF($N69="","",IF($P69&gt;0,IF(3&lt;=SemanaActual,INDEX('Cronograma R. Financiero'!$AC$5:$AC$1000,$N69),""),IF(INDEX('Cronograma R. Financiero'!$J$5:$J$1000,$N69)="","",INDEX('Cronograma R. Financiero'!$J$5:$J$1000,$N69))))</f>
        <v/>
      </c>
      <c r="I69" s="60">
        <f>IF($N69="","",IF($P69&gt;0,IF(4&lt;=SemanaActual,INDEX('Cronograma R. Financiero'!$AD$5:$AD$1000,$N69),""),IF(INDEX('Cronograma R. Financiero'!$K$5:$K$1000,$N69)="","",INDEX('Cronograma R. Financiero'!$K$5:$K$1000,$N69))))</f>
        <v/>
      </c>
      <c r="J69" s="60">
        <f>IF($N69="","",INDEX('Cronograma R. Financiero'!$L$5:$L$1000,$N69))</f>
        <v/>
      </c>
      <c r="K69" s="55">
        <f>IF($N69="","",IF(N($J69)&gt;=1,"Completado",IF(AND(ISNUMBER($D69),$D69&lt;FechaRef),"Vencida",IF(N($J69)&gt;0,"En curso","Pendiente"))))</f>
        <v/>
      </c>
      <c r="L69" s="55">
        <f>IF($N69="","",INDEX('Cronograma R. Financiero'!$N$5:$N$1000,$N69)&amp;"")</f>
        <v/>
      </c>
      <c r="M69" s="63">
        <f>IF($N69="","",INDEX('Cronograma R. Financiero'!$O$5:$O$1000,$N69)&amp;"")</f>
        <v/>
      </c>
      <c r="N69">
        <f>IFERROR(MATCH(ROW()-4,rOrden_RF,0),"")</f>
        <v/>
      </c>
      <c r="O69">
        <f>IF($N69="","",INDEX('Cronograma R. Financiero'!$T$5:$T$1000,$N69))</f>
        <v/>
      </c>
      <c r="P69">
        <f>IF($N69="","",N(INDEX('Cronograma R. Financiero'!$U$5:$U$1000,$N69)))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5">
        <f>IF($N70="","",INDEX('Cronograma R. Financiero'!$A$5:$A$1000,$N70))</f>
        <v/>
      </c>
      <c r="B70" s="63">
        <f>IF($N70="","",IF($O70="Sub","      ↳  "&amp;INDEX('Cronograma R. Financiero'!$C$5:$C$1000,$N70),INDEX('Cronograma R. Financiero'!$C$5:$C$1000,$N70)&amp;""))</f>
        <v/>
      </c>
      <c r="C70" s="78">
        <f>IF($N70="","",IF(INDEX('Cronograma R. Financiero'!$D$5:$D$1000,$N70)="","",INDEX('Cronograma R. Financiero'!$D$5:$D$1000,$N70)))</f>
        <v/>
      </c>
      <c r="D70" s="78">
        <f>IF($N70="","",IF(INDEX('Cronograma R. Financiero'!$E$5:$E$1000,$N70)="","",INDEX('Cronograma R. Financiero'!$E$5:$E$1000,$N70)))</f>
        <v/>
      </c>
      <c r="E70" s="55">
        <f>IF($N70="","",IF(NOT(ISNUMBER($D70)),"",IF($D70&lt;InicioCiclo,"Antes del ciclo",IF($D70&gt;=InicioCiclo+28,"Después del ciclo","Semana "&amp;(INT(($D70-InicioCiclo)/7)+1)))))</f>
        <v/>
      </c>
      <c r="F70" s="60">
        <f>IF($N70="","",IF($P70&gt;0,IF(1&lt;=SemanaActual,INDEX('Cronograma R. Financiero'!$AA$5:$AA$1000,$N70),""),IF(INDEX('Cronograma R. Financiero'!$H$5:$H$1000,$N70)="","",INDEX('Cronograma R. Financiero'!$H$5:$H$1000,$N70))))</f>
        <v/>
      </c>
      <c r="G70" s="60">
        <f>IF($N70="","",IF($P70&gt;0,IF(2&lt;=SemanaActual,INDEX('Cronograma R. Financiero'!$AB$5:$AB$1000,$N70),""),IF(INDEX('Cronograma R. Financiero'!$I$5:$I$1000,$N70)="","",INDEX('Cronograma R. Financiero'!$I$5:$I$1000,$N70))))</f>
        <v/>
      </c>
      <c r="H70" s="60">
        <f>IF($N70="","",IF($P70&gt;0,IF(3&lt;=SemanaActual,INDEX('Cronograma R. Financiero'!$AC$5:$AC$1000,$N70),""),IF(INDEX('Cronograma R. Financiero'!$J$5:$J$1000,$N70)="","",INDEX('Cronograma R. Financiero'!$J$5:$J$1000,$N70))))</f>
        <v/>
      </c>
      <c r="I70" s="60">
        <f>IF($N70="","",IF($P70&gt;0,IF(4&lt;=SemanaActual,INDEX('Cronograma R. Financiero'!$AD$5:$AD$1000,$N70),""),IF(INDEX('Cronograma R. Financiero'!$K$5:$K$1000,$N70)="","",INDEX('Cronograma R. Financiero'!$K$5:$K$1000,$N70))))</f>
        <v/>
      </c>
      <c r="J70" s="60">
        <f>IF($N70="","",INDEX('Cronograma R. Financiero'!$L$5:$L$1000,$N70))</f>
        <v/>
      </c>
      <c r="K70" s="55">
        <f>IF($N70="","",IF(N($J70)&gt;=1,"Completado",IF(AND(ISNUMBER($D70),$D70&lt;FechaRef),"Vencida",IF(N($J70)&gt;0,"En curso","Pendiente"))))</f>
        <v/>
      </c>
      <c r="L70" s="55">
        <f>IF($N70="","",INDEX('Cronograma R. Financiero'!$N$5:$N$1000,$N70)&amp;"")</f>
        <v/>
      </c>
      <c r="M70" s="63">
        <f>IF($N70="","",INDEX('Cronograma R. Financiero'!$O$5:$O$1000,$N70)&amp;"")</f>
        <v/>
      </c>
      <c r="N70">
        <f>IFERROR(MATCH(ROW()-4,rOrden_RF,0),"")</f>
        <v/>
      </c>
      <c r="O70">
        <f>IF($N70="","",INDEX('Cronograma R. Financiero'!$T$5:$T$1000,$N70))</f>
        <v/>
      </c>
      <c r="P70">
        <f>IF($N70="","",N(INDEX('Cronograma R. Financiero'!$U$5:$U$1000,$N70)))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5">
        <f>IF($N71="","",INDEX('Cronograma R. Financiero'!$A$5:$A$1000,$N71))</f>
        <v/>
      </c>
      <c r="B71" s="63">
        <f>IF($N71="","",IF($O71="Sub","      ↳  "&amp;INDEX('Cronograma R. Financiero'!$C$5:$C$1000,$N71),INDEX('Cronograma R. Financiero'!$C$5:$C$1000,$N71)&amp;""))</f>
        <v/>
      </c>
      <c r="C71" s="78">
        <f>IF($N71="","",IF(INDEX('Cronograma R. Financiero'!$D$5:$D$1000,$N71)="","",INDEX('Cronograma R. Financiero'!$D$5:$D$1000,$N71)))</f>
        <v/>
      </c>
      <c r="D71" s="78">
        <f>IF($N71="","",IF(INDEX('Cronograma R. Financiero'!$E$5:$E$1000,$N71)="","",INDEX('Cronograma R. Financiero'!$E$5:$E$1000,$N71)))</f>
        <v/>
      </c>
      <c r="E71" s="55">
        <f>IF($N71="","",IF(NOT(ISNUMBER($D71)),"",IF($D71&lt;InicioCiclo,"Antes del ciclo",IF($D71&gt;=InicioCiclo+28,"Después del ciclo","Semana "&amp;(INT(($D71-InicioCiclo)/7)+1)))))</f>
        <v/>
      </c>
      <c r="F71" s="60">
        <f>IF($N71="","",IF($P71&gt;0,IF(1&lt;=SemanaActual,INDEX('Cronograma R. Financiero'!$AA$5:$AA$1000,$N71),""),IF(INDEX('Cronograma R. Financiero'!$H$5:$H$1000,$N71)="","",INDEX('Cronograma R. Financiero'!$H$5:$H$1000,$N71))))</f>
        <v/>
      </c>
      <c r="G71" s="60">
        <f>IF($N71="","",IF($P71&gt;0,IF(2&lt;=SemanaActual,INDEX('Cronograma R. Financiero'!$AB$5:$AB$1000,$N71),""),IF(INDEX('Cronograma R. Financiero'!$I$5:$I$1000,$N71)="","",INDEX('Cronograma R. Financiero'!$I$5:$I$1000,$N71))))</f>
        <v/>
      </c>
      <c r="H71" s="60">
        <f>IF($N71="","",IF($P71&gt;0,IF(3&lt;=SemanaActual,INDEX('Cronograma R. Financiero'!$AC$5:$AC$1000,$N71),""),IF(INDEX('Cronograma R. Financiero'!$J$5:$J$1000,$N71)="","",INDEX('Cronograma R. Financiero'!$J$5:$J$1000,$N71))))</f>
        <v/>
      </c>
      <c r="I71" s="60">
        <f>IF($N71="","",IF($P71&gt;0,IF(4&lt;=SemanaActual,INDEX('Cronograma R. Financiero'!$AD$5:$AD$1000,$N71),""),IF(INDEX('Cronograma R. Financiero'!$K$5:$K$1000,$N71)="","",INDEX('Cronograma R. Financiero'!$K$5:$K$1000,$N71))))</f>
        <v/>
      </c>
      <c r="J71" s="60">
        <f>IF($N71="","",INDEX('Cronograma R. Financiero'!$L$5:$L$1000,$N71))</f>
        <v/>
      </c>
      <c r="K71" s="55">
        <f>IF($N71="","",IF(N($J71)&gt;=1,"Completado",IF(AND(ISNUMBER($D71),$D71&lt;FechaRef),"Vencida",IF(N($J71)&gt;0,"En curso","Pendiente"))))</f>
        <v/>
      </c>
      <c r="L71" s="55">
        <f>IF($N71="","",INDEX('Cronograma R. Financiero'!$N$5:$N$1000,$N71)&amp;"")</f>
        <v/>
      </c>
      <c r="M71" s="63">
        <f>IF($N71="","",INDEX('Cronograma R. Financiero'!$O$5:$O$1000,$N71)&amp;"")</f>
        <v/>
      </c>
      <c r="N71">
        <f>IFERROR(MATCH(ROW()-4,rOrden_RF,0),"")</f>
        <v/>
      </c>
      <c r="O71">
        <f>IF($N71="","",INDEX('Cronograma R. Financiero'!$T$5:$T$1000,$N71))</f>
        <v/>
      </c>
      <c r="P71">
        <f>IF($N71="","",N(INDEX('Cronograma R. Financiero'!$U$5:$U$1000,$N71)))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5">
        <f>IF($N72="","",INDEX('Cronograma R. Financiero'!$A$5:$A$1000,$N72))</f>
        <v/>
      </c>
      <c r="B72" s="63">
        <f>IF($N72="","",IF($O72="Sub","      ↳  "&amp;INDEX('Cronograma R. Financiero'!$C$5:$C$1000,$N72),INDEX('Cronograma R. Financiero'!$C$5:$C$1000,$N72)&amp;""))</f>
        <v/>
      </c>
      <c r="C72" s="78">
        <f>IF($N72="","",IF(INDEX('Cronograma R. Financiero'!$D$5:$D$1000,$N72)="","",INDEX('Cronograma R. Financiero'!$D$5:$D$1000,$N72)))</f>
        <v/>
      </c>
      <c r="D72" s="78">
        <f>IF($N72="","",IF(INDEX('Cronograma R. Financiero'!$E$5:$E$1000,$N72)="","",INDEX('Cronograma R. Financiero'!$E$5:$E$1000,$N72)))</f>
        <v/>
      </c>
      <c r="E72" s="55">
        <f>IF($N72="","",IF(NOT(ISNUMBER($D72)),"",IF($D72&lt;InicioCiclo,"Antes del ciclo",IF($D72&gt;=InicioCiclo+28,"Después del ciclo","Semana "&amp;(INT(($D72-InicioCiclo)/7)+1)))))</f>
        <v/>
      </c>
      <c r="F72" s="60">
        <f>IF($N72="","",IF($P72&gt;0,IF(1&lt;=SemanaActual,INDEX('Cronograma R. Financiero'!$AA$5:$AA$1000,$N72),""),IF(INDEX('Cronograma R. Financiero'!$H$5:$H$1000,$N72)="","",INDEX('Cronograma R. Financiero'!$H$5:$H$1000,$N72))))</f>
        <v/>
      </c>
      <c r="G72" s="60">
        <f>IF($N72="","",IF($P72&gt;0,IF(2&lt;=SemanaActual,INDEX('Cronograma R. Financiero'!$AB$5:$AB$1000,$N72),""),IF(INDEX('Cronograma R. Financiero'!$I$5:$I$1000,$N72)="","",INDEX('Cronograma R. Financiero'!$I$5:$I$1000,$N72))))</f>
        <v/>
      </c>
      <c r="H72" s="60">
        <f>IF($N72="","",IF($P72&gt;0,IF(3&lt;=SemanaActual,INDEX('Cronograma R. Financiero'!$AC$5:$AC$1000,$N72),""),IF(INDEX('Cronograma R. Financiero'!$J$5:$J$1000,$N72)="","",INDEX('Cronograma R. Financiero'!$J$5:$J$1000,$N72))))</f>
        <v/>
      </c>
      <c r="I72" s="60">
        <f>IF($N72="","",IF($P72&gt;0,IF(4&lt;=SemanaActual,INDEX('Cronograma R. Financiero'!$AD$5:$AD$1000,$N72),""),IF(INDEX('Cronograma R. Financiero'!$K$5:$K$1000,$N72)="","",INDEX('Cronograma R. Financiero'!$K$5:$K$1000,$N72))))</f>
        <v/>
      </c>
      <c r="J72" s="60">
        <f>IF($N72="","",INDEX('Cronograma R. Financiero'!$L$5:$L$1000,$N72))</f>
        <v/>
      </c>
      <c r="K72" s="55">
        <f>IF($N72="","",IF(N($J72)&gt;=1,"Completado",IF(AND(ISNUMBER($D72),$D72&lt;FechaRef),"Vencida",IF(N($J72)&gt;0,"En curso","Pendiente"))))</f>
        <v/>
      </c>
      <c r="L72" s="55">
        <f>IF($N72="","",INDEX('Cronograma R. Financiero'!$N$5:$N$1000,$N72)&amp;"")</f>
        <v/>
      </c>
      <c r="M72" s="63">
        <f>IF($N72="","",INDEX('Cronograma R. Financiero'!$O$5:$O$1000,$N72)&amp;"")</f>
        <v/>
      </c>
      <c r="N72">
        <f>IFERROR(MATCH(ROW()-4,rOrden_RF,0),"")</f>
        <v/>
      </c>
      <c r="O72">
        <f>IF($N72="","",INDEX('Cronograma R. Financiero'!$T$5:$T$1000,$N72))</f>
        <v/>
      </c>
      <c r="P72">
        <f>IF($N72="","",N(INDEX('Cronograma R. Financiero'!$U$5:$U$1000,$N72)))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5">
        <f>IF($N73="","",INDEX('Cronograma R. Financiero'!$A$5:$A$1000,$N73))</f>
        <v/>
      </c>
      <c r="B73" s="63">
        <f>IF($N73="","",IF($O73="Sub","      ↳  "&amp;INDEX('Cronograma R. Financiero'!$C$5:$C$1000,$N73),INDEX('Cronograma R. Financiero'!$C$5:$C$1000,$N73)&amp;""))</f>
        <v/>
      </c>
      <c r="C73" s="78">
        <f>IF($N73="","",IF(INDEX('Cronograma R. Financiero'!$D$5:$D$1000,$N73)="","",INDEX('Cronograma R. Financiero'!$D$5:$D$1000,$N73)))</f>
        <v/>
      </c>
      <c r="D73" s="78">
        <f>IF($N73="","",IF(INDEX('Cronograma R. Financiero'!$E$5:$E$1000,$N73)="","",INDEX('Cronograma R. Financiero'!$E$5:$E$1000,$N73)))</f>
        <v/>
      </c>
      <c r="E73" s="55">
        <f>IF($N73="","",IF(NOT(ISNUMBER($D73)),"",IF($D73&lt;InicioCiclo,"Antes del ciclo",IF($D73&gt;=InicioCiclo+28,"Después del ciclo","Semana "&amp;(INT(($D73-InicioCiclo)/7)+1)))))</f>
        <v/>
      </c>
      <c r="F73" s="60">
        <f>IF($N73="","",IF($P73&gt;0,IF(1&lt;=SemanaActual,INDEX('Cronograma R. Financiero'!$AA$5:$AA$1000,$N73),""),IF(INDEX('Cronograma R. Financiero'!$H$5:$H$1000,$N73)="","",INDEX('Cronograma R. Financiero'!$H$5:$H$1000,$N73))))</f>
        <v/>
      </c>
      <c r="G73" s="60">
        <f>IF($N73="","",IF($P73&gt;0,IF(2&lt;=SemanaActual,INDEX('Cronograma R. Financiero'!$AB$5:$AB$1000,$N73),""),IF(INDEX('Cronograma R. Financiero'!$I$5:$I$1000,$N73)="","",INDEX('Cronograma R. Financiero'!$I$5:$I$1000,$N73))))</f>
        <v/>
      </c>
      <c r="H73" s="60">
        <f>IF($N73="","",IF($P73&gt;0,IF(3&lt;=SemanaActual,INDEX('Cronograma R. Financiero'!$AC$5:$AC$1000,$N73),""),IF(INDEX('Cronograma R. Financiero'!$J$5:$J$1000,$N73)="","",INDEX('Cronograma R. Financiero'!$J$5:$J$1000,$N73))))</f>
        <v/>
      </c>
      <c r="I73" s="60">
        <f>IF($N73="","",IF($P73&gt;0,IF(4&lt;=SemanaActual,INDEX('Cronograma R. Financiero'!$AD$5:$AD$1000,$N73),""),IF(INDEX('Cronograma R. Financiero'!$K$5:$K$1000,$N73)="","",INDEX('Cronograma R. Financiero'!$K$5:$K$1000,$N73))))</f>
        <v/>
      </c>
      <c r="J73" s="60">
        <f>IF($N73="","",INDEX('Cronograma R. Financiero'!$L$5:$L$1000,$N73))</f>
        <v/>
      </c>
      <c r="K73" s="55">
        <f>IF($N73="","",IF(N($J73)&gt;=1,"Completado",IF(AND(ISNUMBER($D73),$D73&lt;FechaRef),"Vencida",IF(N($J73)&gt;0,"En curso","Pendiente"))))</f>
        <v/>
      </c>
      <c r="L73" s="55">
        <f>IF($N73="","",INDEX('Cronograma R. Financiero'!$N$5:$N$1000,$N73)&amp;"")</f>
        <v/>
      </c>
      <c r="M73" s="63">
        <f>IF($N73="","",INDEX('Cronograma R. Financiero'!$O$5:$O$1000,$N73)&amp;"")</f>
        <v/>
      </c>
      <c r="N73">
        <f>IFERROR(MATCH(ROW()-4,rOrden_RF,0),"")</f>
        <v/>
      </c>
      <c r="O73">
        <f>IF($N73="","",INDEX('Cronograma R. Financiero'!$T$5:$T$1000,$N73))</f>
        <v/>
      </c>
      <c r="P73">
        <f>IF($N73="","",N(INDEX('Cronograma R. Financiero'!$U$5:$U$1000,$N73)))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5">
        <f>IF($N74="","",INDEX('Cronograma R. Financiero'!$A$5:$A$1000,$N74))</f>
        <v/>
      </c>
      <c r="B74" s="63">
        <f>IF($N74="","",IF($O74="Sub","      ↳  "&amp;INDEX('Cronograma R. Financiero'!$C$5:$C$1000,$N74),INDEX('Cronograma R. Financiero'!$C$5:$C$1000,$N74)&amp;""))</f>
        <v/>
      </c>
      <c r="C74" s="78">
        <f>IF($N74="","",IF(INDEX('Cronograma R. Financiero'!$D$5:$D$1000,$N74)="","",INDEX('Cronograma R. Financiero'!$D$5:$D$1000,$N74)))</f>
        <v/>
      </c>
      <c r="D74" s="78">
        <f>IF($N74="","",IF(INDEX('Cronograma R. Financiero'!$E$5:$E$1000,$N74)="","",INDEX('Cronograma R. Financiero'!$E$5:$E$1000,$N74)))</f>
        <v/>
      </c>
      <c r="E74" s="55">
        <f>IF($N74="","",IF(NOT(ISNUMBER($D74)),"",IF($D74&lt;InicioCiclo,"Antes del ciclo",IF($D74&gt;=InicioCiclo+28,"Después del ciclo","Semana "&amp;(INT(($D74-InicioCiclo)/7)+1)))))</f>
        <v/>
      </c>
      <c r="F74" s="60">
        <f>IF($N74="","",IF($P74&gt;0,IF(1&lt;=SemanaActual,INDEX('Cronograma R. Financiero'!$AA$5:$AA$1000,$N74),""),IF(INDEX('Cronograma R. Financiero'!$H$5:$H$1000,$N74)="","",INDEX('Cronograma R. Financiero'!$H$5:$H$1000,$N74))))</f>
        <v/>
      </c>
      <c r="G74" s="60">
        <f>IF($N74="","",IF($P74&gt;0,IF(2&lt;=SemanaActual,INDEX('Cronograma R. Financiero'!$AB$5:$AB$1000,$N74),""),IF(INDEX('Cronograma R. Financiero'!$I$5:$I$1000,$N74)="","",INDEX('Cronograma R. Financiero'!$I$5:$I$1000,$N74))))</f>
        <v/>
      </c>
      <c r="H74" s="60">
        <f>IF($N74="","",IF($P74&gt;0,IF(3&lt;=SemanaActual,INDEX('Cronograma R. Financiero'!$AC$5:$AC$1000,$N74),""),IF(INDEX('Cronograma R. Financiero'!$J$5:$J$1000,$N74)="","",INDEX('Cronograma R. Financiero'!$J$5:$J$1000,$N74))))</f>
        <v/>
      </c>
      <c r="I74" s="60">
        <f>IF($N74="","",IF($P74&gt;0,IF(4&lt;=SemanaActual,INDEX('Cronograma R. Financiero'!$AD$5:$AD$1000,$N74),""),IF(INDEX('Cronograma R. Financiero'!$K$5:$K$1000,$N74)="","",INDEX('Cronograma R. Financiero'!$K$5:$K$1000,$N74))))</f>
        <v/>
      </c>
      <c r="J74" s="60">
        <f>IF($N74="","",INDEX('Cronograma R. Financiero'!$L$5:$L$1000,$N74))</f>
        <v/>
      </c>
      <c r="K74" s="55">
        <f>IF($N74="","",IF(N($J74)&gt;=1,"Completado",IF(AND(ISNUMBER($D74),$D74&lt;FechaRef),"Vencida",IF(N($J74)&gt;0,"En curso","Pendiente"))))</f>
        <v/>
      </c>
      <c r="L74" s="55">
        <f>IF($N74="","",INDEX('Cronograma R. Financiero'!$N$5:$N$1000,$N74)&amp;"")</f>
        <v/>
      </c>
      <c r="M74" s="63">
        <f>IF($N74="","",INDEX('Cronograma R. Financiero'!$O$5:$O$1000,$N74)&amp;"")</f>
        <v/>
      </c>
      <c r="N74">
        <f>IFERROR(MATCH(ROW()-4,rOrden_RF,0),"")</f>
        <v/>
      </c>
      <c r="O74">
        <f>IF($N74="","",INDEX('Cronograma R. Financiero'!$T$5:$T$1000,$N74))</f>
        <v/>
      </c>
      <c r="P74">
        <f>IF($N74="","",N(INDEX('Cronograma R. Financiero'!$U$5:$U$1000,$N74)))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5">
        <f>IF($N75="","",INDEX('Cronograma R. Financiero'!$A$5:$A$1000,$N75))</f>
        <v/>
      </c>
      <c r="B75" s="63">
        <f>IF($N75="","",IF($O75="Sub","      ↳  "&amp;INDEX('Cronograma R. Financiero'!$C$5:$C$1000,$N75),INDEX('Cronograma R. Financiero'!$C$5:$C$1000,$N75)&amp;""))</f>
        <v/>
      </c>
      <c r="C75" s="78">
        <f>IF($N75="","",IF(INDEX('Cronograma R. Financiero'!$D$5:$D$1000,$N75)="","",INDEX('Cronograma R. Financiero'!$D$5:$D$1000,$N75)))</f>
        <v/>
      </c>
      <c r="D75" s="78">
        <f>IF($N75="","",IF(INDEX('Cronograma R. Financiero'!$E$5:$E$1000,$N75)="","",INDEX('Cronograma R. Financiero'!$E$5:$E$1000,$N75)))</f>
        <v/>
      </c>
      <c r="E75" s="55">
        <f>IF($N75="","",IF(NOT(ISNUMBER($D75)),"",IF($D75&lt;InicioCiclo,"Antes del ciclo",IF($D75&gt;=InicioCiclo+28,"Después del ciclo","Semana "&amp;(INT(($D75-InicioCiclo)/7)+1)))))</f>
        <v/>
      </c>
      <c r="F75" s="60">
        <f>IF($N75="","",IF($P75&gt;0,IF(1&lt;=SemanaActual,INDEX('Cronograma R. Financiero'!$AA$5:$AA$1000,$N75),""),IF(INDEX('Cronograma R. Financiero'!$H$5:$H$1000,$N75)="","",INDEX('Cronograma R. Financiero'!$H$5:$H$1000,$N75))))</f>
        <v/>
      </c>
      <c r="G75" s="60">
        <f>IF($N75="","",IF($P75&gt;0,IF(2&lt;=SemanaActual,INDEX('Cronograma R. Financiero'!$AB$5:$AB$1000,$N75),""),IF(INDEX('Cronograma R. Financiero'!$I$5:$I$1000,$N75)="","",INDEX('Cronograma R. Financiero'!$I$5:$I$1000,$N75))))</f>
        <v/>
      </c>
      <c r="H75" s="60">
        <f>IF($N75="","",IF($P75&gt;0,IF(3&lt;=SemanaActual,INDEX('Cronograma R. Financiero'!$AC$5:$AC$1000,$N75),""),IF(INDEX('Cronograma R. Financiero'!$J$5:$J$1000,$N75)="","",INDEX('Cronograma R. Financiero'!$J$5:$J$1000,$N75))))</f>
        <v/>
      </c>
      <c r="I75" s="60">
        <f>IF($N75="","",IF($P75&gt;0,IF(4&lt;=SemanaActual,INDEX('Cronograma R. Financiero'!$AD$5:$AD$1000,$N75),""),IF(INDEX('Cronograma R. Financiero'!$K$5:$K$1000,$N75)="","",INDEX('Cronograma R. Financiero'!$K$5:$K$1000,$N75))))</f>
        <v/>
      </c>
      <c r="J75" s="60">
        <f>IF($N75="","",INDEX('Cronograma R. Financiero'!$L$5:$L$1000,$N75))</f>
        <v/>
      </c>
      <c r="K75" s="55">
        <f>IF($N75="","",IF(N($J75)&gt;=1,"Completado",IF(AND(ISNUMBER($D75),$D75&lt;FechaRef),"Vencida",IF(N($J75)&gt;0,"En curso","Pendiente"))))</f>
        <v/>
      </c>
      <c r="L75" s="55">
        <f>IF($N75="","",INDEX('Cronograma R. Financiero'!$N$5:$N$1000,$N75)&amp;"")</f>
        <v/>
      </c>
      <c r="M75" s="63">
        <f>IF($N75="","",INDEX('Cronograma R. Financiero'!$O$5:$O$1000,$N75)&amp;"")</f>
        <v/>
      </c>
      <c r="N75">
        <f>IFERROR(MATCH(ROW()-4,rOrden_RF,0),"")</f>
        <v/>
      </c>
      <c r="O75">
        <f>IF($N75="","",INDEX('Cronograma R. Financiero'!$T$5:$T$1000,$N75))</f>
        <v/>
      </c>
      <c r="P75">
        <f>IF($N75="","",N(INDEX('Cronograma R. Financiero'!$U$5:$U$1000,$N75)))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5">
        <f>IF($N76="","",INDEX('Cronograma R. Financiero'!$A$5:$A$1000,$N76))</f>
        <v/>
      </c>
      <c r="B76" s="63">
        <f>IF($N76="","",IF($O76="Sub","      ↳  "&amp;INDEX('Cronograma R. Financiero'!$C$5:$C$1000,$N76),INDEX('Cronograma R. Financiero'!$C$5:$C$1000,$N76)&amp;""))</f>
        <v/>
      </c>
      <c r="C76" s="78">
        <f>IF($N76="","",IF(INDEX('Cronograma R. Financiero'!$D$5:$D$1000,$N76)="","",INDEX('Cronograma R. Financiero'!$D$5:$D$1000,$N76)))</f>
        <v/>
      </c>
      <c r="D76" s="78">
        <f>IF($N76="","",IF(INDEX('Cronograma R. Financiero'!$E$5:$E$1000,$N76)="","",INDEX('Cronograma R. Financiero'!$E$5:$E$1000,$N76)))</f>
        <v/>
      </c>
      <c r="E76" s="55">
        <f>IF($N76="","",IF(NOT(ISNUMBER($D76)),"",IF($D76&lt;InicioCiclo,"Antes del ciclo",IF($D76&gt;=InicioCiclo+28,"Después del ciclo","Semana "&amp;(INT(($D76-InicioCiclo)/7)+1)))))</f>
        <v/>
      </c>
      <c r="F76" s="60">
        <f>IF($N76="","",IF($P76&gt;0,IF(1&lt;=SemanaActual,INDEX('Cronograma R. Financiero'!$AA$5:$AA$1000,$N76),""),IF(INDEX('Cronograma R. Financiero'!$H$5:$H$1000,$N76)="","",INDEX('Cronograma R. Financiero'!$H$5:$H$1000,$N76))))</f>
        <v/>
      </c>
      <c r="G76" s="60">
        <f>IF($N76="","",IF($P76&gt;0,IF(2&lt;=SemanaActual,INDEX('Cronograma R. Financiero'!$AB$5:$AB$1000,$N76),""),IF(INDEX('Cronograma R. Financiero'!$I$5:$I$1000,$N76)="","",INDEX('Cronograma R. Financiero'!$I$5:$I$1000,$N76))))</f>
        <v/>
      </c>
      <c r="H76" s="60">
        <f>IF($N76="","",IF($P76&gt;0,IF(3&lt;=SemanaActual,INDEX('Cronograma R. Financiero'!$AC$5:$AC$1000,$N76),""),IF(INDEX('Cronograma R. Financiero'!$J$5:$J$1000,$N76)="","",INDEX('Cronograma R. Financiero'!$J$5:$J$1000,$N76))))</f>
        <v/>
      </c>
      <c r="I76" s="60">
        <f>IF($N76="","",IF($P76&gt;0,IF(4&lt;=SemanaActual,INDEX('Cronograma R. Financiero'!$AD$5:$AD$1000,$N76),""),IF(INDEX('Cronograma R. Financiero'!$K$5:$K$1000,$N76)="","",INDEX('Cronograma R. Financiero'!$K$5:$K$1000,$N76))))</f>
        <v/>
      </c>
      <c r="J76" s="60">
        <f>IF($N76="","",INDEX('Cronograma R. Financiero'!$L$5:$L$1000,$N76))</f>
        <v/>
      </c>
      <c r="K76" s="55">
        <f>IF($N76="","",IF(N($J76)&gt;=1,"Completado",IF(AND(ISNUMBER($D76),$D76&lt;FechaRef),"Vencida",IF(N($J76)&gt;0,"En curso","Pendiente"))))</f>
        <v/>
      </c>
      <c r="L76" s="55">
        <f>IF($N76="","",INDEX('Cronograma R. Financiero'!$N$5:$N$1000,$N76)&amp;"")</f>
        <v/>
      </c>
      <c r="M76" s="63">
        <f>IF($N76="","",INDEX('Cronograma R. Financiero'!$O$5:$O$1000,$N76)&amp;"")</f>
        <v/>
      </c>
      <c r="N76">
        <f>IFERROR(MATCH(ROW()-4,rOrden_RF,0),"")</f>
        <v/>
      </c>
      <c r="O76">
        <f>IF($N76="","",INDEX('Cronograma R. Financiero'!$T$5:$T$1000,$N76))</f>
        <v/>
      </c>
      <c r="P76">
        <f>IF($N76="","",N(INDEX('Cronograma R. Financiero'!$U$5:$U$1000,$N76)))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5">
        <f>IF($N77="","",INDEX('Cronograma R. Financiero'!$A$5:$A$1000,$N77))</f>
        <v/>
      </c>
      <c r="B77" s="63">
        <f>IF($N77="","",IF($O77="Sub","      ↳  "&amp;INDEX('Cronograma R. Financiero'!$C$5:$C$1000,$N77),INDEX('Cronograma R. Financiero'!$C$5:$C$1000,$N77)&amp;""))</f>
        <v/>
      </c>
      <c r="C77" s="78">
        <f>IF($N77="","",IF(INDEX('Cronograma R. Financiero'!$D$5:$D$1000,$N77)="","",INDEX('Cronograma R. Financiero'!$D$5:$D$1000,$N77)))</f>
        <v/>
      </c>
      <c r="D77" s="78">
        <f>IF($N77="","",IF(INDEX('Cronograma R. Financiero'!$E$5:$E$1000,$N77)="","",INDEX('Cronograma R. Financiero'!$E$5:$E$1000,$N77)))</f>
        <v/>
      </c>
      <c r="E77" s="55">
        <f>IF($N77="","",IF(NOT(ISNUMBER($D77)),"",IF($D77&lt;InicioCiclo,"Antes del ciclo",IF($D77&gt;=InicioCiclo+28,"Después del ciclo","Semana "&amp;(INT(($D77-InicioCiclo)/7)+1)))))</f>
        <v/>
      </c>
      <c r="F77" s="60">
        <f>IF($N77="","",IF($P77&gt;0,IF(1&lt;=SemanaActual,INDEX('Cronograma R. Financiero'!$AA$5:$AA$1000,$N77),""),IF(INDEX('Cronograma R. Financiero'!$H$5:$H$1000,$N77)="","",INDEX('Cronograma R. Financiero'!$H$5:$H$1000,$N77))))</f>
        <v/>
      </c>
      <c r="G77" s="60">
        <f>IF($N77="","",IF($P77&gt;0,IF(2&lt;=SemanaActual,INDEX('Cronograma R. Financiero'!$AB$5:$AB$1000,$N77),""),IF(INDEX('Cronograma R. Financiero'!$I$5:$I$1000,$N77)="","",INDEX('Cronograma R. Financiero'!$I$5:$I$1000,$N77))))</f>
        <v/>
      </c>
      <c r="H77" s="60">
        <f>IF($N77="","",IF($P77&gt;0,IF(3&lt;=SemanaActual,INDEX('Cronograma R. Financiero'!$AC$5:$AC$1000,$N77),""),IF(INDEX('Cronograma R. Financiero'!$J$5:$J$1000,$N77)="","",INDEX('Cronograma R. Financiero'!$J$5:$J$1000,$N77))))</f>
        <v/>
      </c>
      <c r="I77" s="60">
        <f>IF($N77="","",IF($P77&gt;0,IF(4&lt;=SemanaActual,INDEX('Cronograma R. Financiero'!$AD$5:$AD$1000,$N77),""),IF(INDEX('Cronograma R. Financiero'!$K$5:$K$1000,$N77)="","",INDEX('Cronograma R. Financiero'!$K$5:$K$1000,$N77))))</f>
        <v/>
      </c>
      <c r="J77" s="60">
        <f>IF($N77="","",INDEX('Cronograma R. Financiero'!$L$5:$L$1000,$N77))</f>
        <v/>
      </c>
      <c r="K77" s="55">
        <f>IF($N77="","",IF(N($J77)&gt;=1,"Completado",IF(AND(ISNUMBER($D77),$D77&lt;FechaRef),"Vencida",IF(N($J77)&gt;0,"En curso","Pendiente"))))</f>
        <v/>
      </c>
      <c r="L77" s="55">
        <f>IF($N77="","",INDEX('Cronograma R. Financiero'!$N$5:$N$1000,$N77)&amp;"")</f>
        <v/>
      </c>
      <c r="M77" s="63">
        <f>IF($N77="","",INDEX('Cronograma R. Financiero'!$O$5:$O$1000,$N77)&amp;"")</f>
        <v/>
      </c>
      <c r="N77">
        <f>IFERROR(MATCH(ROW()-4,rOrden_RF,0),"")</f>
        <v/>
      </c>
      <c r="O77">
        <f>IF($N77="","",INDEX('Cronograma R. Financiero'!$T$5:$T$1000,$N77))</f>
        <v/>
      </c>
      <c r="P77">
        <f>IF($N77="","",N(INDEX('Cronograma R. Financiero'!$U$5:$U$1000,$N77)))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5">
        <f>IF($N78="","",INDEX('Cronograma R. Financiero'!$A$5:$A$1000,$N78))</f>
        <v/>
      </c>
      <c r="B78" s="63">
        <f>IF($N78="","",IF($O78="Sub","      ↳  "&amp;INDEX('Cronograma R. Financiero'!$C$5:$C$1000,$N78),INDEX('Cronograma R. Financiero'!$C$5:$C$1000,$N78)&amp;""))</f>
        <v/>
      </c>
      <c r="C78" s="78">
        <f>IF($N78="","",IF(INDEX('Cronograma R. Financiero'!$D$5:$D$1000,$N78)="","",INDEX('Cronograma R. Financiero'!$D$5:$D$1000,$N78)))</f>
        <v/>
      </c>
      <c r="D78" s="78">
        <f>IF($N78="","",IF(INDEX('Cronograma R. Financiero'!$E$5:$E$1000,$N78)="","",INDEX('Cronograma R. Financiero'!$E$5:$E$1000,$N78)))</f>
        <v/>
      </c>
      <c r="E78" s="55">
        <f>IF($N78="","",IF(NOT(ISNUMBER($D78)),"",IF($D78&lt;InicioCiclo,"Antes del ciclo",IF($D78&gt;=InicioCiclo+28,"Después del ciclo","Semana "&amp;(INT(($D78-InicioCiclo)/7)+1)))))</f>
        <v/>
      </c>
      <c r="F78" s="60">
        <f>IF($N78="","",IF($P78&gt;0,IF(1&lt;=SemanaActual,INDEX('Cronograma R. Financiero'!$AA$5:$AA$1000,$N78),""),IF(INDEX('Cronograma R. Financiero'!$H$5:$H$1000,$N78)="","",INDEX('Cronograma R. Financiero'!$H$5:$H$1000,$N78))))</f>
        <v/>
      </c>
      <c r="G78" s="60">
        <f>IF($N78="","",IF($P78&gt;0,IF(2&lt;=SemanaActual,INDEX('Cronograma R. Financiero'!$AB$5:$AB$1000,$N78),""),IF(INDEX('Cronograma R. Financiero'!$I$5:$I$1000,$N78)="","",INDEX('Cronograma R. Financiero'!$I$5:$I$1000,$N78))))</f>
        <v/>
      </c>
      <c r="H78" s="60">
        <f>IF($N78="","",IF($P78&gt;0,IF(3&lt;=SemanaActual,INDEX('Cronograma R. Financiero'!$AC$5:$AC$1000,$N78),""),IF(INDEX('Cronograma R. Financiero'!$J$5:$J$1000,$N78)="","",INDEX('Cronograma R. Financiero'!$J$5:$J$1000,$N78))))</f>
        <v/>
      </c>
      <c r="I78" s="60">
        <f>IF($N78="","",IF($P78&gt;0,IF(4&lt;=SemanaActual,INDEX('Cronograma R. Financiero'!$AD$5:$AD$1000,$N78),""),IF(INDEX('Cronograma R. Financiero'!$K$5:$K$1000,$N78)="","",INDEX('Cronograma R. Financiero'!$K$5:$K$1000,$N78))))</f>
        <v/>
      </c>
      <c r="J78" s="60">
        <f>IF($N78="","",INDEX('Cronograma R. Financiero'!$L$5:$L$1000,$N78))</f>
        <v/>
      </c>
      <c r="K78" s="55">
        <f>IF($N78="","",IF(N($J78)&gt;=1,"Completado",IF(AND(ISNUMBER($D78),$D78&lt;FechaRef),"Vencida",IF(N($J78)&gt;0,"En curso","Pendiente"))))</f>
        <v/>
      </c>
      <c r="L78" s="55">
        <f>IF($N78="","",INDEX('Cronograma R. Financiero'!$N$5:$N$1000,$N78)&amp;"")</f>
        <v/>
      </c>
      <c r="M78" s="63">
        <f>IF($N78="","",INDEX('Cronograma R. Financiero'!$O$5:$O$1000,$N78)&amp;"")</f>
        <v/>
      </c>
      <c r="N78">
        <f>IFERROR(MATCH(ROW()-4,rOrden_RF,0),"")</f>
        <v/>
      </c>
      <c r="O78">
        <f>IF($N78="","",INDEX('Cronograma R. Financiero'!$T$5:$T$1000,$N78))</f>
        <v/>
      </c>
      <c r="P78">
        <f>IF($N78="","",N(INDEX('Cronograma R. Financiero'!$U$5:$U$1000,$N78)))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5">
        <f>IF($N79="","",INDEX('Cronograma R. Financiero'!$A$5:$A$1000,$N79))</f>
        <v/>
      </c>
      <c r="B79" s="63">
        <f>IF($N79="","",IF($O79="Sub","      ↳  "&amp;INDEX('Cronograma R. Financiero'!$C$5:$C$1000,$N79),INDEX('Cronograma R. Financiero'!$C$5:$C$1000,$N79)&amp;""))</f>
        <v/>
      </c>
      <c r="C79" s="78">
        <f>IF($N79="","",IF(INDEX('Cronograma R. Financiero'!$D$5:$D$1000,$N79)="","",INDEX('Cronograma R. Financiero'!$D$5:$D$1000,$N79)))</f>
        <v/>
      </c>
      <c r="D79" s="78">
        <f>IF($N79="","",IF(INDEX('Cronograma R. Financiero'!$E$5:$E$1000,$N79)="","",INDEX('Cronograma R. Financiero'!$E$5:$E$1000,$N79)))</f>
        <v/>
      </c>
      <c r="E79" s="55">
        <f>IF($N79="","",IF(NOT(ISNUMBER($D79)),"",IF($D79&lt;InicioCiclo,"Antes del ciclo",IF($D79&gt;=InicioCiclo+28,"Después del ciclo","Semana "&amp;(INT(($D79-InicioCiclo)/7)+1)))))</f>
        <v/>
      </c>
      <c r="F79" s="60">
        <f>IF($N79="","",IF($P79&gt;0,IF(1&lt;=SemanaActual,INDEX('Cronograma R. Financiero'!$AA$5:$AA$1000,$N79),""),IF(INDEX('Cronograma R. Financiero'!$H$5:$H$1000,$N79)="","",INDEX('Cronograma R. Financiero'!$H$5:$H$1000,$N79))))</f>
        <v/>
      </c>
      <c r="G79" s="60">
        <f>IF($N79="","",IF($P79&gt;0,IF(2&lt;=SemanaActual,INDEX('Cronograma R. Financiero'!$AB$5:$AB$1000,$N79),""),IF(INDEX('Cronograma R. Financiero'!$I$5:$I$1000,$N79)="","",INDEX('Cronograma R. Financiero'!$I$5:$I$1000,$N79))))</f>
        <v/>
      </c>
      <c r="H79" s="60">
        <f>IF($N79="","",IF($P79&gt;0,IF(3&lt;=SemanaActual,INDEX('Cronograma R. Financiero'!$AC$5:$AC$1000,$N79),""),IF(INDEX('Cronograma R. Financiero'!$J$5:$J$1000,$N79)="","",INDEX('Cronograma R. Financiero'!$J$5:$J$1000,$N79))))</f>
        <v/>
      </c>
      <c r="I79" s="60">
        <f>IF($N79="","",IF($P79&gt;0,IF(4&lt;=SemanaActual,INDEX('Cronograma R. Financiero'!$AD$5:$AD$1000,$N79),""),IF(INDEX('Cronograma R. Financiero'!$K$5:$K$1000,$N79)="","",INDEX('Cronograma R. Financiero'!$K$5:$K$1000,$N79))))</f>
        <v/>
      </c>
      <c r="J79" s="60">
        <f>IF($N79="","",INDEX('Cronograma R. Financiero'!$L$5:$L$1000,$N79))</f>
        <v/>
      </c>
      <c r="K79" s="55">
        <f>IF($N79="","",IF(N($J79)&gt;=1,"Completado",IF(AND(ISNUMBER($D79),$D79&lt;FechaRef),"Vencida",IF(N($J79)&gt;0,"En curso","Pendiente"))))</f>
        <v/>
      </c>
      <c r="L79" s="55">
        <f>IF($N79="","",INDEX('Cronograma R. Financiero'!$N$5:$N$1000,$N79)&amp;"")</f>
        <v/>
      </c>
      <c r="M79" s="63">
        <f>IF($N79="","",INDEX('Cronograma R. Financiero'!$O$5:$O$1000,$N79)&amp;"")</f>
        <v/>
      </c>
      <c r="N79">
        <f>IFERROR(MATCH(ROW()-4,rOrden_RF,0),"")</f>
        <v/>
      </c>
      <c r="O79">
        <f>IF($N79="","",INDEX('Cronograma R. Financiero'!$T$5:$T$1000,$N79))</f>
        <v/>
      </c>
      <c r="P79">
        <f>IF($N79="","",N(INDEX('Cronograma R. Financiero'!$U$5:$U$1000,$N79)))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5">
        <f>IF($N80="","",INDEX('Cronograma R. Financiero'!$A$5:$A$1000,$N80))</f>
        <v/>
      </c>
      <c r="B80" s="63">
        <f>IF($N80="","",IF($O80="Sub","      ↳  "&amp;INDEX('Cronograma R. Financiero'!$C$5:$C$1000,$N80),INDEX('Cronograma R. Financiero'!$C$5:$C$1000,$N80)&amp;""))</f>
        <v/>
      </c>
      <c r="C80" s="78">
        <f>IF($N80="","",IF(INDEX('Cronograma R. Financiero'!$D$5:$D$1000,$N80)="","",INDEX('Cronograma R. Financiero'!$D$5:$D$1000,$N80)))</f>
        <v/>
      </c>
      <c r="D80" s="78">
        <f>IF($N80="","",IF(INDEX('Cronograma R. Financiero'!$E$5:$E$1000,$N80)="","",INDEX('Cronograma R. Financiero'!$E$5:$E$1000,$N80)))</f>
        <v/>
      </c>
      <c r="E80" s="55">
        <f>IF($N80="","",IF(NOT(ISNUMBER($D80)),"",IF($D80&lt;InicioCiclo,"Antes del ciclo",IF($D80&gt;=InicioCiclo+28,"Después del ciclo","Semana "&amp;(INT(($D80-InicioCiclo)/7)+1)))))</f>
        <v/>
      </c>
      <c r="F80" s="60">
        <f>IF($N80="","",IF($P80&gt;0,IF(1&lt;=SemanaActual,INDEX('Cronograma R. Financiero'!$AA$5:$AA$1000,$N80),""),IF(INDEX('Cronograma R. Financiero'!$H$5:$H$1000,$N80)="","",INDEX('Cronograma R. Financiero'!$H$5:$H$1000,$N80))))</f>
        <v/>
      </c>
      <c r="G80" s="60">
        <f>IF($N80="","",IF($P80&gt;0,IF(2&lt;=SemanaActual,INDEX('Cronograma R. Financiero'!$AB$5:$AB$1000,$N80),""),IF(INDEX('Cronograma R. Financiero'!$I$5:$I$1000,$N80)="","",INDEX('Cronograma R. Financiero'!$I$5:$I$1000,$N80))))</f>
        <v/>
      </c>
      <c r="H80" s="60">
        <f>IF($N80="","",IF($P80&gt;0,IF(3&lt;=SemanaActual,INDEX('Cronograma R. Financiero'!$AC$5:$AC$1000,$N80),""),IF(INDEX('Cronograma R. Financiero'!$J$5:$J$1000,$N80)="","",INDEX('Cronograma R. Financiero'!$J$5:$J$1000,$N80))))</f>
        <v/>
      </c>
      <c r="I80" s="60">
        <f>IF($N80="","",IF($P80&gt;0,IF(4&lt;=SemanaActual,INDEX('Cronograma R. Financiero'!$AD$5:$AD$1000,$N80),""),IF(INDEX('Cronograma R. Financiero'!$K$5:$K$1000,$N80)="","",INDEX('Cronograma R. Financiero'!$K$5:$K$1000,$N80))))</f>
        <v/>
      </c>
      <c r="J80" s="60">
        <f>IF($N80="","",INDEX('Cronograma R. Financiero'!$L$5:$L$1000,$N80))</f>
        <v/>
      </c>
      <c r="K80" s="55">
        <f>IF($N80="","",IF(N($J80)&gt;=1,"Completado",IF(AND(ISNUMBER($D80),$D80&lt;FechaRef),"Vencida",IF(N($J80)&gt;0,"En curso","Pendiente"))))</f>
        <v/>
      </c>
      <c r="L80" s="55">
        <f>IF($N80="","",INDEX('Cronograma R. Financiero'!$N$5:$N$1000,$N80)&amp;"")</f>
        <v/>
      </c>
      <c r="M80" s="63">
        <f>IF($N80="","",INDEX('Cronograma R. Financiero'!$O$5:$O$1000,$N80)&amp;"")</f>
        <v/>
      </c>
      <c r="N80">
        <f>IFERROR(MATCH(ROW()-4,rOrden_RF,0),"")</f>
        <v/>
      </c>
      <c r="O80">
        <f>IF($N80="","",INDEX('Cronograma R. Financiero'!$T$5:$T$1000,$N80))</f>
        <v/>
      </c>
      <c r="P80">
        <f>IF($N80="","",N(INDEX('Cronograma R. Financiero'!$U$5:$U$1000,$N80)))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5">
        <f>IF($N81="","",INDEX('Cronograma R. Financiero'!$A$5:$A$1000,$N81))</f>
        <v/>
      </c>
      <c r="B81" s="63">
        <f>IF($N81="","",IF($O81="Sub","      ↳  "&amp;INDEX('Cronograma R. Financiero'!$C$5:$C$1000,$N81),INDEX('Cronograma R. Financiero'!$C$5:$C$1000,$N81)&amp;""))</f>
        <v/>
      </c>
      <c r="C81" s="78">
        <f>IF($N81="","",IF(INDEX('Cronograma R. Financiero'!$D$5:$D$1000,$N81)="","",INDEX('Cronograma R. Financiero'!$D$5:$D$1000,$N81)))</f>
        <v/>
      </c>
      <c r="D81" s="78">
        <f>IF($N81="","",IF(INDEX('Cronograma R. Financiero'!$E$5:$E$1000,$N81)="","",INDEX('Cronograma R. Financiero'!$E$5:$E$1000,$N81)))</f>
        <v/>
      </c>
      <c r="E81" s="55">
        <f>IF($N81="","",IF(NOT(ISNUMBER($D81)),"",IF($D81&lt;InicioCiclo,"Antes del ciclo",IF($D81&gt;=InicioCiclo+28,"Después del ciclo","Semana "&amp;(INT(($D81-InicioCiclo)/7)+1)))))</f>
        <v/>
      </c>
      <c r="F81" s="60">
        <f>IF($N81="","",IF($P81&gt;0,IF(1&lt;=SemanaActual,INDEX('Cronograma R. Financiero'!$AA$5:$AA$1000,$N81),""),IF(INDEX('Cronograma R. Financiero'!$H$5:$H$1000,$N81)="","",INDEX('Cronograma R. Financiero'!$H$5:$H$1000,$N81))))</f>
        <v/>
      </c>
      <c r="G81" s="60">
        <f>IF($N81="","",IF($P81&gt;0,IF(2&lt;=SemanaActual,INDEX('Cronograma R. Financiero'!$AB$5:$AB$1000,$N81),""),IF(INDEX('Cronograma R. Financiero'!$I$5:$I$1000,$N81)="","",INDEX('Cronograma R. Financiero'!$I$5:$I$1000,$N81))))</f>
        <v/>
      </c>
      <c r="H81" s="60">
        <f>IF($N81="","",IF($P81&gt;0,IF(3&lt;=SemanaActual,INDEX('Cronograma R. Financiero'!$AC$5:$AC$1000,$N81),""),IF(INDEX('Cronograma R. Financiero'!$J$5:$J$1000,$N81)="","",INDEX('Cronograma R. Financiero'!$J$5:$J$1000,$N81))))</f>
        <v/>
      </c>
      <c r="I81" s="60">
        <f>IF($N81="","",IF($P81&gt;0,IF(4&lt;=SemanaActual,INDEX('Cronograma R. Financiero'!$AD$5:$AD$1000,$N81),""),IF(INDEX('Cronograma R. Financiero'!$K$5:$K$1000,$N81)="","",INDEX('Cronograma R. Financiero'!$K$5:$K$1000,$N81))))</f>
        <v/>
      </c>
      <c r="J81" s="60">
        <f>IF($N81="","",INDEX('Cronograma R. Financiero'!$L$5:$L$1000,$N81))</f>
        <v/>
      </c>
      <c r="K81" s="55">
        <f>IF($N81="","",IF(N($J81)&gt;=1,"Completado",IF(AND(ISNUMBER($D81),$D81&lt;FechaRef),"Vencida",IF(N($J81)&gt;0,"En curso","Pendiente"))))</f>
        <v/>
      </c>
      <c r="L81" s="55">
        <f>IF($N81="","",INDEX('Cronograma R. Financiero'!$N$5:$N$1000,$N81)&amp;"")</f>
        <v/>
      </c>
      <c r="M81" s="63">
        <f>IF($N81="","",INDEX('Cronograma R. Financiero'!$O$5:$O$1000,$N81)&amp;"")</f>
        <v/>
      </c>
      <c r="N81">
        <f>IFERROR(MATCH(ROW()-4,rOrden_RF,0),"")</f>
        <v/>
      </c>
      <c r="O81">
        <f>IF($N81="","",INDEX('Cronograma R. Financiero'!$T$5:$T$1000,$N81))</f>
        <v/>
      </c>
      <c r="P81">
        <f>IF($N81="","",N(INDEX('Cronograma R. Financiero'!$U$5:$U$1000,$N81)))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5">
        <f>IF($N82="","",INDEX('Cronograma R. Financiero'!$A$5:$A$1000,$N82))</f>
        <v/>
      </c>
      <c r="B82" s="63">
        <f>IF($N82="","",IF($O82="Sub","      ↳  "&amp;INDEX('Cronograma R. Financiero'!$C$5:$C$1000,$N82),INDEX('Cronograma R. Financiero'!$C$5:$C$1000,$N82)&amp;""))</f>
        <v/>
      </c>
      <c r="C82" s="78">
        <f>IF($N82="","",IF(INDEX('Cronograma R. Financiero'!$D$5:$D$1000,$N82)="","",INDEX('Cronograma R. Financiero'!$D$5:$D$1000,$N82)))</f>
        <v/>
      </c>
      <c r="D82" s="78">
        <f>IF($N82="","",IF(INDEX('Cronograma R. Financiero'!$E$5:$E$1000,$N82)="","",INDEX('Cronograma R. Financiero'!$E$5:$E$1000,$N82)))</f>
        <v/>
      </c>
      <c r="E82" s="55">
        <f>IF($N82="","",IF(NOT(ISNUMBER($D82)),"",IF($D82&lt;InicioCiclo,"Antes del ciclo",IF($D82&gt;=InicioCiclo+28,"Después del ciclo","Semana "&amp;(INT(($D82-InicioCiclo)/7)+1)))))</f>
        <v/>
      </c>
      <c r="F82" s="60">
        <f>IF($N82="","",IF($P82&gt;0,IF(1&lt;=SemanaActual,INDEX('Cronograma R. Financiero'!$AA$5:$AA$1000,$N82),""),IF(INDEX('Cronograma R. Financiero'!$H$5:$H$1000,$N82)="","",INDEX('Cronograma R. Financiero'!$H$5:$H$1000,$N82))))</f>
        <v/>
      </c>
      <c r="G82" s="60">
        <f>IF($N82="","",IF($P82&gt;0,IF(2&lt;=SemanaActual,INDEX('Cronograma R. Financiero'!$AB$5:$AB$1000,$N82),""),IF(INDEX('Cronograma R. Financiero'!$I$5:$I$1000,$N82)="","",INDEX('Cronograma R. Financiero'!$I$5:$I$1000,$N82))))</f>
        <v/>
      </c>
      <c r="H82" s="60">
        <f>IF($N82="","",IF($P82&gt;0,IF(3&lt;=SemanaActual,INDEX('Cronograma R. Financiero'!$AC$5:$AC$1000,$N82),""),IF(INDEX('Cronograma R. Financiero'!$J$5:$J$1000,$N82)="","",INDEX('Cronograma R. Financiero'!$J$5:$J$1000,$N82))))</f>
        <v/>
      </c>
      <c r="I82" s="60">
        <f>IF($N82="","",IF($P82&gt;0,IF(4&lt;=SemanaActual,INDEX('Cronograma R. Financiero'!$AD$5:$AD$1000,$N82),""),IF(INDEX('Cronograma R. Financiero'!$K$5:$K$1000,$N82)="","",INDEX('Cronograma R. Financiero'!$K$5:$K$1000,$N82))))</f>
        <v/>
      </c>
      <c r="J82" s="60">
        <f>IF($N82="","",INDEX('Cronograma R. Financiero'!$L$5:$L$1000,$N82))</f>
        <v/>
      </c>
      <c r="K82" s="55">
        <f>IF($N82="","",IF(N($J82)&gt;=1,"Completado",IF(AND(ISNUMBER($D82),$D82&lt;FechaRef),"Vencida",IF(N($J82)&gt;0,"En curso","Pendiente"))))</f>
        <v/>
      </c>
      <c r="L82" s="55">
        <f>IF($N82="","",INDEX('Cronograma R. Financiero'!$N$5:$N$1000,$N82)&amp;"")</f>
        <v/>
      </c>
      <c r="M82" s="63">
        <f>IF($N82="","",INDEX('Cronograma R. Financiero'!$O$5:$O$1000,$N82)&amp;"")</f>
        <v/>
      </c>
      <c r="N82">
        <f>IFERROR(MATCH(ROW()-4,rOrden_RF,0),"")</f>
        <v/>
      </c>
      <c r="O82">
        <f>IF($N82="","",INDEX('Cronograma R. Financiero'!$T$5:$T$1000,$N82))</f>
        <v/>
      </c>
      <c r="P82">
        <f>IF($N82="","",N(INDEX('Cronograma R. Financiero'!$U$5:$U$1000,$N82)))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5">
        <f>IF($N83="","",INDEX('Cronograma R. Financiero'!$A$5:$A$1000,$N83))</f>
        <v/>
      </c>
      <c r="B83" s="63">
        <f>IF($N83="","",IF($O83="Sub","      ↳  "&amp;INDEX('Cronograma R. Financiero'!$C$5:$C$1000,$N83),INDEX('Cronograma R. Financiero'!$C$5:$C$1000,$N83)&amp;""))</f>
        <v/>
      </c>
      <c r="C83" s="78">
        <f>IF($N83="","",IF(INDEX('Cronograma R. Financiero'!$D$5:$D$1000,$N83)="","",INDEX('Cronograma R. Financiero'!$D$5:$D$1000,$N83)))</f>
        <v/>
      </c>
      <c r="D83" s="78">
        <f>IF($N83="","",IF(INDEX('Cronograma R. Financiero'!$E$5:$E$1000,$N83)="","",INDEX('Cronograma R. Financiero'!$E$5:$E$1000,$N83)))</f>
        <v/>
      </c>
      <c r="E83" s="55">
        <f>IF($N83="","",IF(NOT(ISNUMBER($D83)),"",IF($D83&lt;InicioCiclo,"Antes del ciclo",IF($D83&gt;=InicioCiclo+28,"Después del ciclo","Semana "&amp;(INT(($D83-InicioCiclo)/7)+1)))))</f>
        <v/>
      </c>
      <c r="F83" s="60">
        <f>IF($N83="","",IF($P83&gt;0,IF(1&lt;=SemanaActual,INDEX('Cronograma R. Financiero'!$AA$5:$AA$1000,$N83),""),IF(INDEX('Cronograma R. Financiero'!$H$5:$H$1000,$N83)="","",INDEX('Cronograma R. Financiero'!$H$5:$H$1000,$N83))))</f>
        <v/>
      </c>
      <c r="G83" s="60">
        <f>IF($N83="","",IF($P83&gt;0,IF(2&lt;=SemanaActual,INDEX('Cronograma R. Financiero'!$AB$5:$AB$1000,$N83),""),IF(INDEX('Cronograma R. Financiero'!$I$5:$I$1000,$N83)="","",INDEX('Cronograma R. Financiero'!$I$5:$I$1000,$N83))))</f>
        <v/>
      </c>
      <c r="H83" s="60">
        <f>IF($N83="","",IF($P83&gt;0,IF(3&lt;=SemanaActual,INDEX('Cronograma R. Financiero'!$AC$5:$AC$1000,$N83),""),IF(INDEX('Cronograma R. Financiero'!$J$5:$J$1000,$N83)="","",INDEX('Cronograma R. Financiero'!$J$5:$J$1000,$N83))))</f>
        <v/>
      </c>
      <c r="I83" s="60">
        <f>IF($N83="","",IF($P83&gt;0,IF(4&lt;=SemanaActual,INDEX('Cronograma R. Financiero'!$AD$5:$AD$1000,$N83),""),IF(INDEX('Cronograma R. Financiero'!$K$5:$K$1000,$N83)="","",INDEX('Cronograma R. Financiero'!$K$5:$K$1000,$N83))))</f>
        <v/>
      </c>
      <c r="J83" s="60">
        <f>IF($N83="","",INDEX('Cronograma R. Financiero'!$L$5:$L$1000,$N83))</f>
        <v/>
      </c>
      <c r="K83" s="55">
        <f>IF($N83="","",IF(N($J83)&gt;=1,"Completado",IF(AND(ISNUMBER($D83),$D83&lt;FechaRef),"Vencida",IF(N($J83)&gt;0,"En curso","Pendiente"))))</f>
        <v/>
      </c>
      <c r="L83" s="55">
        <f>IF($N83="","",INDEX('Cronograma R. Financiero'!$N$5:$N$1000,$N83)&amp;"")</f>
        <v/>
      </c>
      <c r="M83" s="63">
        <f>IF($N83="","",INDEX('Cronograma R. Financiero'!$O$5:$O$1000,$N83)&amp;"")</f>
        <v/>
      </c>
      <c r="N83">
        <f>IFERROR(MATCH(ROW()-4,rOrden_RF,0),"")</f>
        <v/>
      </c>
      <c r="O83">
        <f>IF($N83="","",INDEX('Cronograma R. Financiero'!$T$5:$T$1000,$N83))</f>
        <v/>
      </c>
      <c r="P83">
        <f>IF($N83="","",N(INDEX('Cronograma R. Financiero'!$U$5:$U$1000,$N83)))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5">
        <f>IF($N84="","",INDEX('Cronograma R. Financiero'!$A$5:$A$1000,$N84))</f>
        <v/>
      </c>
      <c r="B84" s="63">
        <f>IF($N84="","",IF($O84="Sub","      ↳  "&amp;INDEX('Cronograma R. Financiero'!$C$5:$C$1000,$N84),INDEX('Cronograma R. Financiero'!$C$5:$C$1000,$N84)&amp;""))</f>
        <v/>
      </c>
      <c r="C84" s="78">
        <f>IF($N84="","",IF(INDEX('Cronograma R. Financiero'!$D$5:$D$1000,$N84)="","",INDEX('Cronograma R. Financiero'!$D$5:$D$1000,$N84)))</f>
        <v/>
      </c>
      <c r="D84" s="78">
        <f>IF($N84="","",IF(INDEX('Cronograma R. Financiero'!$E$5:$E$1000,$N84)="","",INDEX('Cronograma R. Financiero'!$E$5:$E$1000,$N84)))</f>
        <v/>
      </c>
      <c r="E84" s="55">
        <f>IF($N84="","",IF(NOT(ISNUMBER($D84)),"",IF($D84&lt;InicioCiclo,"Antes del ciclo",IF($D84&gt;=InicioCiclo+28,"Después del ciclo","Semana "&amp;(INT(($D84-InicioCiclo)/7)+1)))))</f>
        <v/>
      </c>
      <c r="F84" s="60">
        <f>IF($N84="","",IF($P84&gt;0,IF(1&lt;=SemanaActual,INDEX('Cronograma R. Financiero'!$AA$5:$AA$1000,$N84),""),IF(INDEX('Cronograma R. Financiero'!$H$5:$H$1000,$N84)="","",INDEX('Cronograma R. Financiero'!$H$5:$H$1000,$N84))))</f>
        <v/>
      </c>
      <c r="G84" s="60">
        <f>IF($N84="","",IF($P84&gt;0,IF(2&lt;=SemanaActual,INDEX('Cronograma R. Financiero'!$AB$5:$AB$1000,$N84),""),IF(INDEX('Cronograma R. Financiero'!$I$5:$I$1000,$N84)="","",INDEX('Cronograma R. Financiero'!$I$5:$I$1000,$N84))))</f>
        <v/>
      </c>
      <c r="H84" s="60">
        <f>IF($N84="","",IF($P84&gt;0,IF(3&lt;=SemanaActual,INDEX('Cronograma R. Financiero'!$AC$5:$AC$1000,$N84),""),IF(INDEX('Cronograma R. Financiero'!$J$5:$J$1000,$N84)="","",INDEX('Cronograma R. Financiero'!$J$5:$J$1000,$N84))))</f>
        <v/>
      </c>
      <c r="I84" s="60">
        <f>IF($N84="","",IF($P84&gt;0,IF(4&lt;=SemanaActual,INDEX('Cronograma R. Financiero'!$AD$5:$AD$1000,$N84),""),IF(INDEX('Cronograma R. Financiero'!$K$5:$K$1000,$N84)="","",INDEX('Cronograma R. Financiero'!$K$5:$K$1000,$N84))))</f>
        <v/>
      </c>
      <c r="J84" s="60">
        <f>IF($N84="","",INDEX('Cronograma R. Financiero'!$L$5:$L$1000,$N84))</f>
        <v/>
      </c>
      <c r="K84" s="55">
        <f>IF($N84="","",IF(N($J84)&gt;=1,"Completado",IF(AND(ISNUMBER($D84),$D84&lt;FechaRef),"Vencida",IF(N($J84)&gt;0,"En curso","Pendiente"))))</f>
        <v/>
      </c>
      <c r="L84" s="55">
        <f>IF($N84="","",INDEX('Cronograma R. Financiero'!$N$5:$N$1000,$N84)&amp;"")</f>
        <v/>
      </c>
      <c r="M84" s="63">
        <f>IF($N84="","",INDEX('Cronograma R. Financiero'!$O$5:$O$1000,$N84)&amp;"")</f>
        <v/>
      </c>
      <c r="N84">
        <f>IFERROR(MATCH(ROW()-4,rOrden_RF,0),"")</f>
        <v/>
      </c>
      <c r="O84">
        <f>IF($N84="","",INDEX('Cronograma R. Financiero'!$T$5:$T$1000,$N84))</f>
        <v/>
      </c>
      <c r="P84">
        <f>IF($N84="","",N(INDEX('Cronograma R. Financiero'!$U$5:$U$1000,$N84)))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5">
        <f>IF($N85="","",INDEX('Cronograma R. Financiero'!$A$5:$A$1000,$N85))</f>
        <v/>
      </c>
      <c r="B85" s="63">
        <f>IF($N85="","",IF($O85="Sub","      ↳  "&amp;INDEX('Cronograma R. Financiero'!$C$5:$C$1000,$N85),INDEX('Cronograma R. Financiero'!$C$5:$C$1000,$N85)&amp;""))</f>
        <v/>
      </c>
      <c r="C85" s="78">
        <f>IF($N85="","",IF(INDEX('Cronograma R. Financiero'!$D$5:$D$1000,$N85)="","",INDEX('Cronograma R. Financiero'!$D$5:$D$1000,$N85)))</f>
        <v/>
      </c>
      <c r="D85" s="78">
        <f>IF($N85="","",IF(INDEX('Cronograma R. Financiero'!$E$5:$E$1000,$N85)="","",INDEX('Cronograma R. Financiero'!$E$5:$E$1000,$N85)))</f>
        <v/>
      </c>
      <c r="E85" s="55">
        <f>IF($N85="","",IF(NOT(ISNUMBER($D85)),"",IF($D85&lt;InicioCiclo,"Antes del ciclo",IF($D85&gt;=InicioCiclo+28,"Después del ciclo","Semana "&amp;(INT(($D85-InicioCiclo)/7)+1)))))</f>
        <v/>
      </c>
      <c r="F85" s="60">
        <f>IF($N85="","",IF($P85&gt;0,IF(1&lt;=SemanaActual,INDEX('Cronograma R. Financiero'!$AA$5:$AA$1000,$N85),""),IF(INDEX('Cronograma R. Financiero'!$H$5:$H$1000,$N85)="","",INDEX('Cronograma R. Financiero'!$H$5:$H$1000,$N85))))</f>
        <v/>
      </c>
      <c r="G85" s="60">
        <f>IF($N85="","",IF($P85&gt;0,IF(2&lt;=SemanaActual,INDEX('Cronograma R. Financiero'!$AB$5:$AB$1000,$N85),""),IF(INDEX('Cronograma R. Financiero'!$I$5:$I$1000,$N85)="","",INDEX('Cronograma R. Financiero'!$I$5:$I$1000,$N85))))</f>
        <v/>
      </c>
      <c r="H85" s="60">
        <f>IF($N85="","",IF($P85&gt;0,IF(3&lt;=SemanaActual,INDEX('Cronograma R. Financiero'!$AC$5:$AC$1000,$N85),""),IF(INDEX('Cronograma R. Financiero'!$J$5:$J$1000,$N85)="","",INDEX('Cronograma R. Financiero'!$J$5:$J$1000,$N85))))</f>
        <v/>
      </c>
      <c r="I85" s="60">
        <f>IF($N85="","",IF($P85&gt;0,IF(4&lt;=SemanaActual,INDEX('Cronograma R. Financiero'!$AD$5:$AD$1000,$N85),""),IF(INDEX('Cronograma R. Financiero'!$K$5:$K$1000,$N85)="","",INDEX('Cronograma R. Financiero'!$K$5:$K$1000,$N85))))</f>
        <v/>
      </c>
      <c r="J85" s="60">
        <f>IF($N85="","",INDEX('Cronograma R. Financiero'!$L$5:$L$1000,$N85))</f>
        <v/>
      </c>
      <c r="K85" s="55">
        <f>IF($N85="","",IF(N($J85)&gt;=1,"Completado",IF(AND(ISNUMBER($D85),$D85&lt;FechaRef),"Vencida",IF(N($J85)&gt;0,"En curso","Pendiente"))))</f>
        <v/>
      </c>
      <c r="L85" s="55">
        <f>IF($N85="","",INDEX('Cronograma R. Financiero'!$N$5:$N$1000,$N85)&amp;"")</f>
        <v/>
      </c>
      <c r="M85" s="63">
        <f>IF($N85="","",INDEX('Cronograma R. Financiero'!$O$5:$O$1000,$N85)&amp;"")</f>
        <v/>
      </c>
      <c r="N85">
        <f>IFERROR(MATCH(ROW()-4,rOrden_RF,0),"")</f>
        <v/>
      </c>
      <c r="O85">
        <f>IF($N85="","",INDEX('Cronograma R. Financiero'!$T$5:$T$1000,$N85))</f>
        <v/>
      </c>
      <c r="P85">
        <f>IF($N85="","",N(INDEX('Cronograma R. Financiero'!$U$5:$U$1000,$N85)))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5">
        <f>IF($N86="","",INDEX('Cronograma R. Financiero'!$A$5:$A$1000,$N86))</f>
        <v/>
      </c>
      <c r="B86" s="63">
        <f>IF($N86="","",IF($O86="Sub","      ↳  "&amp;INDEX('Cronograma R. Financiero'!$C$5:$C$1000,$N86),INDEX('Cronograma R. Financiero'!$C$5:$C$1000,$N86)&amp;""))</f>
        <v/>
      </c>
      <c r="C86" s="78">
        <f>IF($N86="","",IF(INDEX('Cronograma R. Financiero'!$D$5:$D$1000,$N86)="","",INDEX('Cronograma R. Financiero'!$D$5:$D$1000,$N86)))</f>
        <v/>
      </c>
      <c r="D86" s="78">
        <f>IF($N86="","",IF(INDEX('Cronograma R. Financiero'!$E$5:$E$1000,$N86)="","",INDEX('Cronograma R. Financiero'!$E$5:$E$1000,$N86)))</f>
        <v/>
      </c>
      <c r="E86" s="55">
        <f>IF($N86="","",IF(NOT(ISNUMBER($D86)),"",IF($D86&lt;InicioCiclo,"Antes del ciclo",IF($D86&gt;=InicioCiclo+28,"Después del ciclo","Semana "&amp;(INT(($D86-InicioCiclo)/7)+1)))))</f>
        <v/>
      </c>
      <c r="F86" s="60">
        <f>IF($N86="","",IF($P86&gt;0,IF(1&lt;=SemanaActual,INDEX('Cronograma R. Financiero'!$AA$5:$AA$1000,$N86),""),IF(INDEX('Cronograma R. Financiero'!$H$5:$H$1000,$N86)="","",INDEX('Cronograma R. Financiero'!$H$5:$H$1000,$N86))))</f>
        <v/>
      </c>
      <c r="G86" s="60">
        <f>IF($N86="","",IF($P86&gt;0,IF(2&lt;=SemanaActual,INDEX('Cronograma R. Financiero'!$AB$5:$AB$1000,$N86),""),IF(INDEX('Cronograma R. Financiero'!$I$5:$I$1000,$N86)="","",INDEX('Cronograma R. Financiero'!$I$5:$I$1000,$N86))))</f>
        <v/>
      </c>
      <c r="H86" s="60">
        <f>IF($N86="","",IF($P86&gt;0,IF(3&lt;=SemanaActual,INDEX('Cronograma R. Financiero'!$AC$5:$AC$1000,$N86),""),IF(INDEX('Cronograma R. Financiero'!$J$5:$J$1000,$N86)="","",INDEX('Cronograma R. Financiero'!$J$5:$J$1000,$N86))))</f>
        <v/>
      </c>
      <c r="I86" s="60">
        <f>IF($N86="","",IF($P86&gt;0,IF(4&lt;=SemanaActual,INDEX('Cronograma R. Financiero'!$AD$5:$AD$1000,$N86),""),IF(INDEX('Cronograma R. Financiero'!$K$5:$K$1000,$N86)="","",INDEX('Cronograma R. Financiero'!$K$5:$K$1000,$N86))))</f>
        <v/>
      </c>
      <c r="J86" s="60">
        <f>IF($N86="","",INDEX('Cronograma R. Financiero'!$L$5:$L$1000,$N86))</f>
        <v/>
      </c>
      <c r="K86" s="55">
        <f>IF($N86="","",IF(N($J86)&gt;=1,"Completado",IF(AND(ISNUMBER($D86),$D86&lt;FechaRef),"Vencida",IF(N($J86)&gt;0,"En curso","Pendiente"))))</f>
        <v/>
      </c>
      <c r="L86" s="55">
        <f>IF($N86="","",INDEX('Cronograma R. Financiero'!$N$5:$N$1000,$N86)&amp;"")</f>
        <v/>
      </c>
      <c r="M86" s="63">
        <f>IF($N86="","",INDEX('Cronograma R. Financiero'!$O$5:$O$1000,$N86)&amp;"")</f>
        <v/>
      </c>
      <c r="N86">
        <f>IFERROR(MATCH(ROW()-4,rOrden_RF,0),"")</f>
        <v/>
      </c>
      <c r="O86">
        <f>IF($N86="","",INDEX('Cronograma R. Financiero'!$T$5:$T$1000,$N86))</f>
        <v/>
      </c>
      <c r="P86">
        <f>IF($N86="","",N(INDEX('Cronograma R. Financiero'!$U$5:$U$1000,$N86)))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5">
        <f>IF($N87="","",INDEX('Cronograma R. Financiero'!$A$5:$A$1000,$N87))</f>
        <v/>
      </c>
      <c r="B87" s="63">
        <f>IF($N87="","",IF($O87="Sub","      ↳  "&amp;INDEX('Cronograma R. Financiero'!$C$5:$C$1000,$N87),INDEX('Cronograma R. Financiero'!$C$5:$C$1000,$N87)&amp;""))</f>
        <v/>
      </c>
      <c r="C87" s="78">
        <f>IF($N87="","",IF(INDEX('Cronograma R. Financiero'!$D$5:$D$1000,$N87)="","",INDEX('Cronograma R. Financiero'!$D$5:$D$1000,$N87)))</f>
        <v/>
      </c>
      <c r="D87" s="78">
        <f>IF($N87="","",IF(INDEX('Cronograma R. Financiero'!$E$5:$E$1000,$N87)="","",INDEX('Cronograma R. Financiero'!$E$5:$E$1000,$N87)))</f>
        <v/>
      </c>
      <c r="E87" s="55">
        <f>IF($N87="","",IF(NOT(ISNUMBER($D87)),"",IF($D87&lt;InicioCiclo,"Antes del ciclo",IF($D87&gt;=InicioCiclo+28,"Después del ciclo","Semana "&amp;(INT(($D87-InicioCiclo)/7)+1)))))</f>
        <v/>
      </c>
      <c r="F87" s="60">
        <f>IF($N87="","",IF($P87&gt;0,IF(1&lt;=SemanaActual,INDEX('Cronograma R. Financiero'!$AA$5:$AA$1000,$N87),""),IF(INDEX('Cronograma R. Financiero'!$H$5:$H$1000,$N87)="","",INDEX('Cronograma R. Financiero'!$H$5:$H$1000,$N87))))</f>
        <v/>
      </c>
      <c r="G87" s="60">
        <f>IF($N87="","",IF($P87&gt;0,IF(2&lt;=SemanaActual,INDEX('Cronograma R. Financiero'!$AB$5:$AB$1000,$N87),""),IF(INDEX('Cronograma R. Financiero'!$I$5:$I$1000,$N87)="","",INDEX('Cronograma R. Financiero'!$I$5:$I$1000,$N87))))</f>
        <v/>
      </c>
      <c r="H87" s="60">
        <f>IF($N87="","",IF($P87&gt;0,IF(3&lt;=SemanaActual,INDEX('Cronograma R. Financiero'!$AC$5:$AC$1000,$N87),""),IF(INDEX('Cronograma R. Financiero'!$J$5:$J$1000,$N87)="","",INDEX('Cronograma R. Financiero'!$J$5:$J$1000,$N87))))</f>
        <v/>
      </c>
      <c r="I87" s="60">
        <f>IF($N87="","",IF($P87&gt;0,IF(4&lt;=SemanaActual,INDEX('Cronograma R. Financiero'!$AD$5:$AD$1000,$N87),""),IF(INDEX('Cronograma R. Financiero'!$K$5:$K$1000,$N87)="","",INDEX('Cronograma R. Financiero'!$K$5:$K$1000,$N87))))</f>
        <v/>
      </c>
      <c r="J87" s="60">
        <f>IF($N87="","",INDEX('Cronograma R. Financiero'!$L$5:$L$1000,$N87))</f>
        <v/>
      </c>
      <c r="K87" s="55">
        <f>IF($N87="","",IF(N($J87)&gt;=1,"Completado",IF(AND(ISNUMBER($D87),$D87&lt;FechaRef),"Vencida",IF(N($J87)&gt;0,"En curso","Pendiente"))))</f>
        <v/>
      </c>
      <c r="L87" s="55">
        <f>IF($N87="","",INDEX('Cronograma R. Financiero'!$N$5:$N$1000,$N87)&amp;"")</f>
        <v/>
      </c>
      <c r="M87" s="63">
        <f>IF($N87="","",INDEX('Cronograma R. Financiero'!$O$5:$O$1000,$N87)&amp;"")</f>
        <v/>
      </c>
      <c r="N87">
        <f>IFERROR(MATCH(ROW()-4,rOrden_RF,0),"")</f>
        <v/>
      </c>
      <c r="O87">
        <f>IF($N87="","",INDEX('Cronograma R. Financiero'!$T$5:$T$1000,$N87))</f>
        <v/>
      </c>
      <c r="P87">
        <f>IF($N87="","",N(INDEX('Cronograma R. Financiero'!$U$5:$U$1000,$N87)))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5">
        <f>IF($N88="","",INDEX('Cronograma R. Financiero'!$A$5:$A$1000,$N88))</f>
        <v/>
      </c>
      <c r="B88" s="63">
        <f>IF($N88="","",IF($O88="Sub","      ↳  "&amp;INDEX('Cronograma R. Financiero'!$C$5:$C$1000,$N88),INDEX('Cronograma R. Financiero'!$C$5:$C$1000,$N88)&amp;""))</f>
        <v/>
      </c>
      <c r="C88" s="78">
        <f>IF($N88="","",IF(INDEX('Cronograma R. Financiero'!$D$5:$D$1000,$N88)="","",INDEX('Cronograma R. Financiero'!$D$5:$D$1000,$N88)))</f>
        <v/>
      </c>
      <c r="D88" s="78">
        <f>IF($N88="","",IF(INDEX('Cronograma R. Financiero'!$E$5:$E$1000,$N88)="","",INDEX('Cronograma R. Financiero'!$E$5:$E$1000,$N88)))</f>
        <v/>
      </c>
      <c r="E88" s="55">
        <f>IF($N88="","",IF(NOT(ISNUMBER($D88)),"",IF($D88&lt;InicioCiclo,"Antes del ciclo",IF($D88&gt;=InicioCiclo+28,"Después del ciclo","Semana "&amp;(INT(($D88-InicioCiclo)/7)+1)))))</f>
        <v/>
      </c>
      <c r="F88" s="60">
        <f>IF($N88="","",IF($P88&gt;0,IF(1&lt;=SemanaActual,INDEX('Cronograma R. Financiero'!$AA$5:$AA$1000,$N88),""),IF(INDEX('Cronograma R. Financiero'!$H$5:$H$1000,$N88)="","",INDEX('Cronograma R. Financiero'!$H$5:$H$1000,$N88))))</f>
        <v/>
      </c>
      <c r="G88" s="60">
        <f>IF($N88="","",IF($P88&gt;0,IF(2&lt;=SemanaActual,INDEX('Cronograma R. Financiero'!$AB$5:$AB$1000,$N88),""),IF(INDEX('Cronograma R. Financiero'!$I$5:$I$1000,$N88)="","",INDEX('Cronograma R. Financiero'!$I$5:$I$1000,$N88))))</f>
        <v/>
      </c>
      <c r="H88" s="60">
        <f>IF($N88="","",IF($P88&gt;0,IF(3&lt;=SemanaActual,INDEX('Cronograma R. Financiero'!$AC$5:$AC$1000,$N88),""),IF(INDEX('Cronograma R. Financiero'!$J$5:$J$1000,$N88)="","",INDEX('Cronograma R. Financiero'!$J$5:$J$1000,$N88))))</f>
        <v/>
      </c>
      <c r="I88" s="60">
        <f>IF($N88="","",IF($P88&gt;0,IF(4&lt;=SemanaActual,INDEX('Cronograma R. Financiero'!$AD$5:$AD$1000,$N88),""),IF(INDEX('Cronograma R. Financiero'!$K$5:$K$1000,$N88)="","",INDEX('Cronograma R. Financiero'!$K$5:$K$1000,$N88))))</f>
        <v/>
      </c>
      <c r="J88" s="60">
        <f>IF($N88="","",INDEX('Cronograma R. Financiero'!$L$5:$L$1000,$N88))</f>
        <v/>
      </c>
      <c r="K88" s="55">
        <f>IF($N88="","",IF(N($J88)&gt;=1,"Completado",IF(AND(ISNUMBER($D88),$D88&lt;FechaRef),"Vencida",IF(N($J88)&gt;0,"En curso","Pendiente"))))</f>
        <v/>
      </c>
      <c r="L88" s="55">
        <f>IF($N88="","",INDEX('Cronograma R. Financiero'!$N$5:$N$1000,$N88)&amp;"")</f>
        <v/>
      </c>
      <c r="M88" s="63">
        <f>IF($N88="","",INDEX('Cronograma R. Financiero'!$O$5:$O$1000,$N88)&amp;"")</f>
        <v/>
      </c>
      <c r="N88">
        <f>IFERROR(MATCH(ROW()-4,rOrden_RF,0),"")</f>
        <v/>
      </c>
      <c r="O88">
        <f>IF($N88="","",INDEX('Cronograma R. Financiero'!$T$5:$T$1000,$N88))</f>
        <v/>
      </c>
      <c r="P88">
        <f>IF($N88="","",N(INDEX('Cronograma R. Financiero'!$U$5:$U$1000,$N88)))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5">
        <f>IF($N89="","",INDEX('Cronograma R. Financiero'!$A$5:$A$1000,$N89))</f>
        <v/>
      </c>
      <c r="B89" s="63">
        <f>IF($N89="","",IF($O89="Sub","      ↳  "&amp;INDEX('Cronograma R. Financiero'!$C$5:$C$1000,$N89),INDEX('Cronograma R. Financiero'!$C$5:$C$1000,$N89)&amp;""))</f>
        <v/>
      </c>
      <c r="C89" s="78">
        <f>IF($N89="","",IF(INDEX('Cronograma R. Financiero'!$D$5:$D$1000,$N89)="","",INDEX('Cronograma R. Financiero'!$D$5:$D$1000,$N89)))</f>
        <v/>
      </c>
      <c r="D89" s="78">
        <f>IF($N89="","",IF(INDEX('Cronograma R. Financiero'!$E$5:$E$1000,$N89)="","",INDEX('Cronograma R. Financiero'!$E$5:$E$1000,$N89)))</f>
        <v/>
      </c>
      <c r="E89" s="55">
        <f>IF($N89="","",IF(NOT(ISNUMBER($D89)),"",IF($D89&lt;InicioCiclo,"Antes del ciclo",IF($D89&gt;=InicioCiclo+28,"Después del ciclo","Semana "&amp;(INT(($D89-InicioCiclo)/7)+1)))))</f>
        <v/>
      </c>
      <c r="F89" s="60">
        <f>IF($N89="","",IF($P89&gt;0,IF(1&lt;=SemanaActual,INDEX('Cronograma R. Financiero'!$AA$5:$AA$1000,$N89),""),IF(INDEX('Cronograma R. Financiero'!$H$5:$H$1000,$N89)="","",INDEX('Cronograma R. Financiero'!$H$5:$H$1000,$N89))))</f>
        <v/>
      </c>
      <c r="G89" s="60">
        <f>IF($N89="","",IF($P89&gt;0,IF(2&lt;=SemanaActual,INDEX('Cronograma R. Financiero'!$AB$5:$AB$1000,$N89),""),IF(INDEX('Cronograma R. Financiero'!$I$5:$I$1000,$N89)="","",INDEX('Cronograma R. Financiero'!$I$5:$I$1000,$N89))))</f>
        <v/>
      </c>
      <c r="H89" s="60">
        <f>IF($N89="","",IF($P89&gt;0,IF(3&lt;=SemanaActual,INDEX('Cronograma R. Financiero'!$AC$5:$AC$1000,$N89),""),IF(INDEX('Cronograma R. Financiero'!$J$5:$J$1000,$N89)="","",INDEX('Cronograma R. Financiero'!$J$5:$J$1000,$N89))))</f>
        <v/>
      </c>
      <c r="I89" s="60">
        <f>IF($N89="","",IF($P89&gt;0,IF(4&lt;=SemanaActual,INDEX('Cronograma R. Financiero'!$AD$5:$AD$1000,$N89),""),IF(INDEX('Cronograma R. Financiero'!$K$5:$K$1000,$N89)="","",INDEX('Cronograma R. Financiero'!$K$5:$K$1000,$N89))))</f>
        <v/>
      </c>
      <c r="J89" s="60">
        <f>IF($N89="","",INDEX('Cronograma R. Financiero'!$L$5:$L$1000,$N89))</f>
        <v/>
      </c>
      <c r="K89" s="55">
        <f>IF($N89="","",IF(N($J89)&gt;=1,"Completado",IF(AND(ISNUMBER($D89),$D89&lt;FechaRef),"Vencida",IF(N($J89)&gt;0,"En curso","Pendiente"))))</f>
        <v/>
      </c>
      <c r="L89" s="55">
        <f>IF($N89="","",INDEX('Cronograma R. Financiero'!$N$5:$N$1000,$N89)&amp;"")</f>
        <v/>
      </c>
      <c r="M89" s="63">
        <f>IF($N89="","",INDEX('Cronograma R. Financiero'!$O$5:$O$1000,$N89)&amp;"")</f>
        <v/>
      </c>
      <c r="N89">
        <f>IFERROR(MATCH(ROW()-4,rOrden_RF,0),"")</f>
        <v/>
      </c>
      <c r="O89">
        <f>IF($N89="","",INDEX('Cronograma R. Financiero'!$T$5:$T$1000,$N89))</f>
        <v/>
      </c>
      <c r="P89">
        <f>IF($N89="","",N(INDEX('Cronograma R. Financiero'!$U$5:$U$1000,$N89)))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5">
        <f>IF($N90="","",INDEX('Cronograma R. Financiero'!$A$5:$A$1000,$N90))</f>
        <v/>
      </c>
      <c r="B90" s="63">
        <f>IF($N90="","",IF($O90="Sub","      ↳  "&amp;INDEX('Cronograma R. Financiero'!$C$5:$C$1000,$N90),INDEX('Cronograma R. Financiero'!$C$5:$C$1000,$N90)&amp;""))</f>
        <v/>
      </c>
      <c r="C90" s="78">
        <f>IF($N90="","",IF(INDEX('Cronograma R. Financiero'!$D$5:$D$1000,$N90)="","",INDEX('Cronograma R. Financiero'!$D$5:$D$1000,$N90)))</f>
        <v/>
      </c>
      <c r="D90" s="78">
        <f>IF($N90="","",IF(INDEX('Cronograma R. Financiero'!$E$5:$E$1000,$N90)="","",INDEX('Cronograma R. Financiero'!$E$5:$E$1000,$N90)))</f>
        <v/>
      </c>
      <c r="E90" s="55">
        <f>IF($N90="","",IF(NOT(ISNUMBER($D90)),"",IF($D90&lt;InicioCiclo,"Antes del ciclo",IF($D90&gt;=InicioCiclo+28,"Después del ciclo","Semana "&amp;(INT(($D90-InicioCiclo)/7)+1)))))</f>
        <v/>
      </c>
      <c r="F90" s="60">
        <f>IF($N90="","",IF($P90&gt;0,IF(1&lt;=SemanaActual,INDEX('Cronograma R. Financiero'!$AA$5:$AA$1000,$N90),""),IF(INDEX('Cronograma R. Financiero'!$H$5:$H$1000,$N90)="","",INDEX('Cronograma R. Financiero'!$H$5:$H$1000,$N90))))</f>
        <v/>
      </c>
      <c r="G90" s="60">
        <f>IF($N90="","",IF($P90&gt;0,IF(2&lt;=SemanaActual,INDEX('Cronograma R. Financiero'!$AB$5:$AB$1000,$N90),""),IF(INDEX('Cronograma R. Financiero'!$I$5:$I$1000,$N90)="","",INDEX('Cronograma R. Financiero'!$I$5:$I$1000,$N90))))</f>
        <v/>
      </c>
      <c r="H90" s="60">
        <f>IF($N90="","",IF($P90&gt;0,IF(3&lt;=SemanaActual,INDEX('Cronograma R. Financiero'!$AC$5:$AC$1000,$N90),""),IF(INDEX('Cronograma R. Financiero'!$J$5:$J$1000,$N90)="","",INDEX('Cronograma R. Financiero'!$J$5:$J$1000,$N90))))</f>
        <v/>
      </c>
      <c r="I90" s="60">
        <f>IF($N90="","",IF($P90&gt;0,IF(4&lt;=SemanaActual,INDEX('Cronograma R. Financiero'!$AD$5:$AD$1000,$N90),""),IF(INDEX('Cronograma R. Financiero'!$K$5:$K$1000,$N90)="","",INDEX('Cronograma R. Financiero'!$K$5:$K$1000,$N90))))</f>
        <v/>
      </c>
      <c r="J90" s="60">
        <f>IF($N90="","",INDEX('Cronograma R. Financiero'!$L$5:$L$1000,$N90))</f>
        <v/>
      </c>
      <c r="K90" s="55">
        <f>IF($N90="","",IF(N($J90)&gt;=1,"Completado",IF(AND(ISNUMBER($D90),$D90&lt;FechaRef),"Vencida",IF(N($J90)&gt;0,"En curso","Pendiente"))))</f>
        <v/>
      </c>
      <c r="L90" s="55">
        <f>IF($N90="","",INDEX('Cronograma R. Financiero'!$N$5:$N$1000,$N90)&amp;"")</f>
        <v/>
      </c>
      <c r="M90" s="63">
        <f>IF($N90="","",INDEX('Cronograma R. Financiero'!$O$5:$O$1000,$N90)&amp;"")</f>
        <v/>
      </c>
      <c r="N90">
        <f>IFERROR(MATCH(ROW()-4,rOrden_RF,0),"")</f>
        <v/>
      </c>
      <c r="O90">
        <f>IF($N90="","",INDEX('Cronograma R. Financiero'!$T$5:$T$1000,$N90))</f>
        <v/>
      </c>
      <c r="P90">
        <f>IF($N90="","",N(INDEX('Cronograma R. Financiero'!$U$5:$U$1000,$N90)))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5">
        <f>IF($N91="","",INDEX('Cronograma R. Financiero'!$A$5:$A$1000,$N91))</f>
        <v/>
      </c>
      <c r="B91" s="63">
        <f>IF($N91="","",IF($O91="Sub","      ↳  "&amp;INDEX('Cronograma R. Financiero'!$C$5:$C$1000,$N91),INDEX('Cronograma R. Financiero'!$C$5:$C$1000,$N91)&amp;""))</f>
        <v/>
      </c>
      <c r="C91" s="78">
        <f>IF($N91="","",IF(INDEX('Cronograma R. Financiero'!$D$5:$D$1000,$N91)="","",INDEX('Cronograma R. Financiero'!$D$5:$D$1000,$N91)))</f>
        <v/>
      </c>
      <c r="D91" s="78">
        <f>IF($N91="","",IF(INDEX('Cronograma R. Financiero'!$E$5:$E$1000,$N91)="","",INDEX('Cronograma R. Financiero'!$E$5:$E$1000,$N91)))</f>
        <v/>
      </c>
      <c r="E91" s="55">
        <f>IF($N91="","",IF(NOT(ISNUMBER($D91)),"",IF($D91&lt;InicioCiclo,"Antes del ciclo",IF($D91&gt;=InicioCiclo+28,"Después del ciclo","Semana "&amp;(INT(($D91-InicioCiclo)/7)+1)))))</f>
        <v/>
      </c>
      <c r="F91" s="60">
        <f>IF($N91="","",IF($P91&gt;0,IF(1&lt;=SemanaActual,INDEX('Cronograma R. Financiero'!$AA$5:$AA$1000,$N91),""),IF(INDEX('Cronograma R. Financiero'!$H$5:$H$1000,$N91)="","",INDEX('Cronograma R. Financiero'!$H$5:$H$1000,$N91))))</f>
        <v/>
      </c>
      <c r="G91" s="60">
        <f>IF($N91="","",IF($P91&gt;0,IF(2&lt;=SemanaActual,INDEX('Cronograma R. Financiero'!$AB$5:$AB$1000,$N91),""),IF(INDEX('Cronograma R. Financiero'!$I$5:$I$1000,$N91)="","",INDEX('Cronograma R. Financiero'!$I$5:$I$1000,$N91))))</f>
        <v/>
      </c>
      <c r="H91" s="60">
        <f>IF($N91="","",IF($P91&gt;0,IF(3&lt;=SemanaActual,INDEX('Cronograma R. Financiero'!$AC$5:$AC$1000,$N91),""),IF(INDEX('Cronograma R. Financiero'!$J$5:$J$1000,$N91)="","",INDEX('Cronograma R. Financiero'!$J$5:$J$1000,$N91))))</f>
        <v/>
      </c>
      <c r="I91" s="60">
        <f>IF($N91="","",IF($P91&gt;0,IF(4&lt;=SemanaActual,INDEX('Cronograma R. Financiero'!$AD$5:$AD$1000,$N91),""),IF(INDEX('Cronograma R. Financiero'!$K$5:$K$1000,$N91)="","",INDEX('Cronograma R. Financiero'!$K$5:$K$1000,$N91))))</f>
        <v/>
      </c>
      <c r="J91" s="60">
        <f>IF($N91="","",INDEX('Cronograma R. Financiero'!$L$5:$L$1000,$N91))</f>
        <v/>
      </c>
      <c r="K91" s="55">
        <f>IF($N91="","",IF(N($J91)&gt;=1,"Completado",IF(AND(ISNUMBER($D91),$D91&lt;FechaRef),"Vencida",IF(N($J91)&gt;0,"En curso","Pendiente"))))</f>
        <v/>
      </c>
      <c r="L91" s="55">
        <f>IF($N91="","",INDEX('Cronograma R. Financiero'!$N$5:$N$1000,$N91)&amp;"")</f>
        <v/>
      </c>
      <c r="M91" s="63">
        <f>IF($N91="","",INDEX('Cronograma R. Financiero'!$O$5:$O$1000,$N91)&amp;"")</f>
        <v/>
      </c>
      <c r="N91">
        <f>IFERROR(MATCH(ROW()-4,rOrden_RF,0),"")</f>
        <v/>
      </c>
      <c r="O91">
        <f>IF($N91="","",INDEX('Cronograma R. Financiero'!$T$5:$T$1000,$N91))</f>
        <v/>
      </c>
      <c r="P91">
        <f>IF($N91="","",N(INDEX('Cronograma R. Financiero'!$U$5:$U$1000,$N91)))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5">
        <f>IF($N92="","",INDEX('Cronograma R. Financiero'!$A$5:$A$1000,$N92))</f>
        <v/>
      </c>
      <c r="B92" s="63">
        <f>IF($N92="","",IF($O92="Sub","      ↳  "&amp;INDEX('Cronograma R. Financiero'!$C$5:$C$1000,$N92),INDEX('Cronograma R. Financiero'!$C$5:$C$1000,$N92)&amp;""))</f>
        <v/>
      </c>
      <c r="C92" s="78">
        <f>IF($N92="","",IF(INDEX('Cronograma R. Financiero'!$D$5:$D$1000,$N92)="","",INDEX('Cronograma R. Financiero'!$D$5:$D$1000,$N92)))</f>
        <v/>
      </c>
      <c r="D92" s="78">
        <f>IF($N92="","",IF(INDEX('Cronograma R. Financiero'!$E$5:$E$1000,$N92)="","",INDEX('Cronograma R. Financiero'!$E$5:$E$1000,$N92)))</f>
        <v/>
      </c>
      <c r="E92" s="55">
        <f>IF($N92="","",IF(NOT(ISNUMBER($D92)),"",IF($D92&lt;InicioCiclo,"Antes del ciclo",IF($D92&gt;=InicioCiclo+28,"Después del ciclo","Semana "&amp;(INT(($D92-InicioCiclo)/7)+1)))))</f>
        <v/>
      </c>
      <c r="F92" s="60">
        <f>IF($N92="","",IF($P92&gt;0,IF(1&lt;=SemanaActual,INDEX('Cronograma R. Financiero'!$AA$5:$AA$1000,$N92),""),IF(INDEX('Cronograma R. Financiero'!$H$5:$H$1000,$N92)="","",INDEX('Cronograma R. Financiero'!$H$5:$H$1000,$N92))))</f>
        <v/>
      </c>
      <c r="G92" s="60">
        <f>IF($N92="","",IF($P92&gt;0,IF(2&lt;=SemanaActual,INDEX('Cronograma R. Financiero'!$AB$5:$AB$1000,$N92),""),IF(INDEX('Cronograma R. Financiero'!$I$5:$I$1000,$N92)="","",INDEX('Cronograma R. Financiero'!$I$5:$I$1000,$N92))))</f>
        <v/>
      </c>
      <c r="H92" s="60">
        <f>IF($N92="","",IF($P92&gt;0,IF(3&lt;=SemanaActual,INDEX('Cronograma R. Financiero'!$AC$5:$AC$1000,$N92),""),IF(INDEX('Cronograma R. Financiero'!$J$5:$J$1000,$N92)="","",INDEX('Cronograma R. Financiero'!$J$5:$J$1000,$N92))))</f>
        <v/>
      </c>
      <c r="I92" s="60">
        <f>IF($N92="","",IF($P92&gt;0,IF(4&lt;=SemanaActual,INDEX('Cronograma R. Financiero'!$AD$5:$AD$1000,$N92),""),IF(INDEX('Cronograma R. Financiero'!$K$5:$K$1000,$N92)="","",INDEX('Cronograma R. Financiero'!$K$5:$K$1000,$N92))))</f>
        <v/>
      </c>
      <c r="J92" s="60">
        <f>IF($N92="","",INDEX('Cronograma R. Financiero'!$L$5:$L$1000,$N92))</f>
        <v/>
      </c>
      <c r="K92" s="55">
        <f>IF($N92="","",IF(N($J92)&gt;=1,"Completado",IF(AND(ISNUMBER($D92),$D92&lt;FechaRef),"Vencida",IF(N($J92)&gt;0,"En curso","Pendiente"))))</f>
        <v/>
      </c>
      <c r="L92" s="55">
        <f>IF($N92="","",INDEX('Cronograma R. Financiero'!$N$5:$N$1000,$N92)&amp;"")</f>
        <v/>
      </c>
      <c r="M92" s="63">
        <f>IF($N92="","",INDEX('Cronograma R. Financiero'!$O$5:$O$1000,$N92)&amp;"")</f>
        <v/>
      </c>
      <c r="N92">
        <f>IFERROR(MATCH(ROW()-4,rOrden_RF,0),"")</f>
        <v/>
      </c>
      <c r="O92">
        <f>IF($N92="","",INDEX('Cronograma R. Financiero'!$T$5:$T$1000,$N92))</f>
        <v/>
      </c>
      <c r="P92">
        <f>IF($N92="","",N(INDEX('Cronograma R. Financiero'!$U$5:$U$1000,$N92)))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5">
        <f>IF($N93="","",INDEX('Cronograma R. Financiero'!$A$5:$A$1000,$N93))</f>
        <v/>
      </c>
      <c r="B93" s="63">
        <f>IF($N93="","",IF($O93="Sub","      ↳  "&amp;INDEX('Cronograma R. Financiero'!$C$5:$C$1000,$N93),INDEX('Cronograma R. Financiero'!$C$5:$C$1000,$N93)&amp;""))</f>
        <v/>
      </c>
      <c r="C93" s="78">
        <f>IF($N93="","",IF(INDEX('Cronograma R. Financiero'!$D$5:$D$1000,$N93)="","",INDEX('Cronograma R. Financiero'!$D$5:$D$1000,$N93)))</f>
        <v/>
      </c>
      <c r="D93" s="78">
        <f>IF($N93="","",IF(INDEX('Cronograma R. Financiero'!$E$5:$E$1000,$N93)="","",INDEX('Cronograma R. Financiero'!$E$5:$E$1000,$N93)))</f>
        <v/>
      </c>
      <c r="E93" s="55">
        <f>IF($N93="","",IF(NOT(ISNUMBER($D93)),"",IF($D93&lt;InicioCiclo,"Antes del ciclo",IF($D93&gt;=InicioCiclo+28,"Después del ciclo","Semana "&amp;(INT(($D93-InicioCiclo)/7)+1)))))</f>
        <v/>
      </c>
      <c r="F93" s="60">
        <f>IF($N93="","",IF($P93&gt;0,IF(1&lt;=SemanaActual,INDEX('Cronograma R. Financiero'!$AA$5:$AA$1000,$N93),""),IF(INDEX('Cronograma R. Financiero'!$H$5:$H$1000,$N93)="","",INDEX('Cronograma R. Financiero'!$H$5:$H$1000,$N93))))</f>
        <v/>
      </c>
      <c r="G93" s="60">
        <f>IF($N93="","",IF($P93&gt;0,IF(2&lt;=SemanaActual,INDEX('Cronograma R. Financiero'!$AB$5:$AB$1000,$N93),""),IF(INDEX('Cronograma R. Financiero'!$I$5:$I$1000,$N93)="","",INDEX('Cronograma R. Financiero'!$I$5:$I$1000,$N93))))</f>
        <v/>
      </c>
      <c r="H93" s="60">
        <f>IF($N93="","",IF($P93&gt;0,IF(3&lt;=SemanaActual,INDEX('Cronograma R. Financiero'!$AC$5:$AC$1000,$N93),""),IF(INDEX('Cronograma R. Financiero'!$J$5:$J$1000,$N93)="","",INDEX('Cronograma R. Financiero'!$J$5:$J$1000,$N93))))</f>
        <v/>
      </c>
      <c r="I93" s="60">
        <f>IF($N93="","",IF($P93&gt;0,IF(4&lt;=SemanaActual,INDEX('Cronograma R. Financiero'!$AD$5:$AD$1000,$N93),""),IF(INDEX('Cronograma R. Financiero'!$K$5:$K$1000,$N93)="","",INDEX('Cronograma R. Financiero'!$K$5:$K$1000,$N93))))</f>
        <v/>
      </c>
      <c r="J93" s="60">
        <f>IF($N93="","",INDEX('Cronograma R. Financiero'!$L$5:$L$1000,$N93))</f>
        <v/>
      </c>
      <c r="K93" s="55">
        <f>IF($N93="","",IF(N($J93)&gt;=1,"Completado",IF(AND(ISNUMBER($D93),$D93&lt;FechaRef),"Vencida",IF(N($J93)&gt;0,"En curso","Pendiente"))))</f>
        <v/>
      </c>
      <c r="L93" s="55">
        <f>IF($N93="","",INDEX('Cronograma R. Financiero'!$N$5:$N$1000,$N93)&amp;"")</f>
        <v/>
      </c>
      <c r="M93" s="63">
        <f>IF($N93="","",INDEX('Cronograma R. Financiero'!$O$5:$O$1000,$N93)&amp;"")</f>
        <v/>
      </c>
      <c r="N93">
        <f>IFERROR(MATCH(ROW()-4,rOrden_RF,0),"")</f>
        <v/>
      </c>
      <c r="O93">
        <f>IF($N93="","",INDEX('Cronograma R. Financiero'!$T$5:$T$1000,$N93))</f>
        <v/>
      </c>
      <c r="P93">
        <f>IF($N93="","",N(INDEX('Cronograma R. Financiero'!$U$5:$U$1000,$N93)))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5">
        <f>IF($N94="","",INDEX('Cronograma R. Financiero'!$A$5:$A$1000,$N94))</f>
        <v/>
      </c>
      <c r="B94" s="63">
        <f>IF($N94="","",IF($O94="Sub","      ↳  "&amp;INDEX('Cronograma R. Financiero'!$C$5:$C$1000,$N94),INDEX('Cronograma R. Financiero'!$C$5:$C$1000,$N94)&amp;""))</f>
        <v/>
      </c>
      <c r="C94" s="78">
        <f>IF($N94="","",IF(INDEX('Cronograma R. Financiero'!$D$5:$D$1000,$N94)="","",INDEX('Cronograma R. Financiero'!$D$5:$D$1000,$N94)))</f>
        <v/>
      </c>
      <c r="D94" s="78">
        <f>IF($N94="","",IF(INDEX('Cronograma R. Financiero'!$E$5:$E$1000,$N94)="","",INDEX('Cronograma R. Financiero'!$E$5:$E$1000,$N94)))</f>
        <v/>
      </c>
      <c r="E94" s="55">
        <f>IF($N94="","",IF(NOT(ISNUMBER($D94)),"",IF($D94&lt;InicioCiclo,"Antes del ciclo",IF($D94&gt;=InicioCiclo+28,"Después del ciclo","Semana "&amp;(INT(($D94-InicioCiclo)/7)+1)))))</f>
        <v/>
      </c>
      <c r="F94" s="60">
        <f>IF($N94="","",IF($P94&gt;0,IF(1&lt;=SemanaActual,INDEX('Cronograma R. Financiero'!$AA$5:$AA$1000,$N94),""),IF(INDEX('Cronograma R. Financiero'!$H$5:$H$1000,$N94)="","",INDEX('Cronograma R. Financiero'!$H$5:$H$1000,$N94))))</f>
        <v/>
      </c>
      <c r="G94" s="60">
        <f>IF($N94="","",IF($P94&gt;0,IF(2&lt;=SemanaActual,INDEX('Cronograma R. Financiero'!$AB$5:$AB$1000,$N94),""),IF(INDEX('Cronograma R. Financiero'!$I$5:$I$1000,$N94)="","",INDEX('Cronograma R. Financiero'!$I$5:$I$1000,$N94))))</f>
        <v/>
      </c>
      <c r="H94" s="60">
        <f>IF($N94="","",IF($P94&gt;0,IF(3&lt;=SemanaActual,INDEX('Cronograma R. Financiero'!$AC$5:$AC$1000,$N94),""),IF(INDEX('Cronograma R. Financiero'!$J$5:$J$1000,$N94)="","",INDEX('Cronograma R. Financiero'!$J$5:$J$1000,$N94))))</f>
        <v/>
      </c>
      <c r="I94" s="60">
        <f>IF($N94="","",IF($P94&gt;0,IF(4&lt;=SemanaActual,INDEX('Cronograma R. Financiero'!$AD$5:$AD$1000,$N94),""),IF(INDEX('Cronograma R. Financiero'!$K$5:$K$1000,$N94)="","",INDEX('Cronograma R. Financiero'!$K$5:$K$1000,$N94))))</f>
        <v/>
      </c>
      <c r="J94" s="60">
        <f>IF($N94="","",INDEX('Cronograma R. Financiero'!$L$5:$L$1000,$N94))</f>
        <v/>
      </c>
      <c r="K94" s="55">
        <f>IF($N94="","",IF(N($J94)&gt;=1,"Completado",IF(AND(ISNUMBER($D94),$D94&lt;FechaRef),"Vencida",IF(N($J94)&gt;0,"En curso","Pendiente"))))</f>
        <v/>
      </c>
      <c r="L94" s="55">
        <f>IF($N94="","",INDEX('Cronograma R. Financiero'!$N$5:$N$1000,$N94)&amp;"")</f>
        <v/>
      </c>
      <c r="M94" s="63">
        <f>IF($N94="","",INDEX('Cronograma R. Financiero'!$O$5:$O$1000,$N94)&amp;"")</f>
        <v/>
      </c>
      <c r="N94">
        <f>IFERROR(MATCH(ROW()-4,rOrden_RF,0),"")</f>
        <v/>
      </c>
      <c r="O94">
        <f>IF($N94="","",INDEX('Cronograma R. Financiero'!$T$5:$T$1000,$N94))</f>
        <v/>
      </c>
      <c r="P94">
        <f>IF($N94="","",N(INDEX('Cronograma R. Financiero'!$U$5:$U$1000,$N94)))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5">
        <f>IF($N95="","",INDEX('Cronograma R. Financiero'!$A$5:$A$1000,$N95))</f>
        <v/>
      </c>
      <c r="B95" s="63">
        <f>IF($N95="","",IF($O95="Sub","      ↳  "&amp;INDEX('Cronograma R. Financiero'!$C$5:$C$1000,$N95),INDEX('Cronograma R. Financiero'!$C$5:$C$1000,$N95)&amp;""))</f>
        <v/>
      </c>
      <c r="C95" s="78">
        <f>IF($N95="","",IF(INDEX('Cronograma R. Financiero'!$D$5:$D$1000,$N95)="","",INDEX('Cronograma R. Financiero'!$D$5:$D$1000,$N95)))</f>
        <v/>
      </c>
      <c r="D95" s="78">
        <f>IF($N95="","",IF(INDEX('Cronograma R. Financiero'!$E$5:$E$1000,$N95)="","",INDEX('Cronograma R. Financiero'!$E$5:$E$1000,$N95)))</f>
        <v/>
      </c>
      <c r="E95" s="55">
        <f>IF($N95="","",IF(NOT(ISNUMBER($D95)),"",IF($D95&lt;InicioCiclo,"Antes del ciclo",IF($D95&gt;=InicioCiclo+28,"Después del ciclo","Semana "&amp;(INT(($D95-InicioCiclo)/7)+1)))))</f>
        <v/>
      </c>
      <c r="F95" s="60">
        <f>IF($N95="","",IF($P95&gt;0,IF(1&lt;=SemanaActual,INDEX('Cronograma R. Financiero'!$AA$5:$AA$1000,$N95),""),IF(INDEX('Cronograma R. Financiero'!$H$5:$H$1000,$N95)="","",INDEX('Cronograma R. Financiero'!$H$5:$H$1000,$N95))))</f>
        <v/>
      </c>
      <c r="G95" s="60">
        <f>IF($N95="","",IF($P95&gt;0,IF(2&lt;=SemanaActual,INDEX('Cronograma R. Financiero'!$AB$5:$AB$1000,$N95),""),IF(INDEX('Cronograma R. Financiero'!$I$5:$I$1000,$N95)="","",INDEX('Cronograma R. Financiero'!$I$5:$I$1000,$N95))))</f>
        <v/>
      </c>
      <c r="H95" s="60">
        <f>IF($N95="","",IF($P95&gt;0,IF(3&lt;=SemanaActual,INDEX('Cronograma R. Financiero'!$AC$5:$AC$1000,$N95),""),IF(INDEX('Cronograma R. Financiero'!$J$5:$J$1000,$N95)="","",INDEX('Cronograma R. Financiero'!$J$5:$J$1000,$N95))))</f>
        <v/>
      </c>
      <c r="I95" s="60">
        <f>IF($N95="","",IF($P95&gt;0,IF(4&lt;=SemanaActual,INDEX('Cronograma R. Financiero'!$AD$5:$AD$1000,$N95),""),IF(INDEX('Cronograma R. Financiero'!$K$5:$K$1000,$N95)="","",INDEX('Cronograma R. Financiero'!$K$5:$K$1000,$N95))))</f>
        <v/>
      </c>
      <c r="J95" s="60">
        <f>IF($N95="","",INDEX('Cronograma R. Financiero'!$L$5:$L$1000,$N95))</f>
        <v/>
      </c>
      <c r="K95" s="55">
        <f>IF($N95="","",IF(N($J95)&gt;=1,"Completado",IF(AND(ISNUMBER($D95),$D95&lt;FechaRef),"Vencida",IF(N($J95)&gt;0,"En curso","Pendiente"))))</f>
        <v/>
      </c>
      <c r="L95" s="55">
        <f>IF($N95="","",INDEX('Cronograma R. Financiero'!$N$5:$N$1000,$N95)&amp;"")</f>
        <v/>
      </c>
      <c r="M95" s="63">
        <f>IF($N95="","",INDEX('Cronograma R. Financiero'!$O$5:$O$1000,$N95)&amp;"")</f>
        <v/>
      </c>
      <c r="N95">
        <f>IFERROR(MATCH(ROW()-4,rOrden_RF,0),"")</f>
        <v/>
      </c>
      <c r="O95">
        <f>IF($N95="","",INDEX('Cronograma R. Financiero'!$T$5:$T$1000,$N95))</f>
        <v/>
      </c>
      <c r="P95">
        <f>IF($N95="","",N(INDEX('Cronograma R. Financiero'!$U$5:$U$1000,$N95)))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5">
        <f>IF($N96="","",INDEX('Cronograma R. Financiero'!$A$5:$A$1000,$N96))</f>
        <v/>
      </c>
      <c r="B96" s="63">
        <f>IF($N96="","",IF($O96="Sub","      ↳  "&amp;INDEX('Cronograma R. Financiero'!$C$5:$C$1000,$N96),INDEX('Cronograma R. Financiero'!$C$5:$C$1000,$N96)&amp;""))</f>
        <v/>
      </c>
      <c r="C96" s="78">
        <f>IF($N96="","",IF(INDEX('Cronograma R. Financiero'!$D$5:$D$1000,$N96)="","",INDEX('Cronograma R. Financiero'!$D$5:$D$1000,$N96)))</f>
        <v/>
      </c>
      <c r="D96" s="78">
        <f>IF($N96="","",IF(INDEX('Cronograma R. Financiero'!$E$5:$E$1000,$N96)="","",INDEX('Cronograma R. Financiero'!$E$5:$E$1000,$N96)))</f>
        <v/>
      </c>
      <c r="E96" s="55">
        <f>IF($N96="","",IF(NOT(ISNUMBER($D96)),"",IF($D96&lt;InicioCiclo,"Antes del ciclo",IF($D96&gt;=InicioCiclo+28,"Después del ciclo","Semana "&amp;(INT(($D96-InicioCiclo)/7)+1)))))</f>
        <v/>
      </c>
      <c r="F96" s="60">
        <f>IF($N96="","",IF($P96&gt;0,IF(1&lt;=SemanaActual,INDEX('Cronograma R. Financiero'!$AA$5:$AA$1000,$N96),""),IF(INDEX('Cronograma R. Financiero'!$H$5:$H$1000,$N96)="","",INDEX('Cronograma R. Financiero'!$H$5:$H$1000,$N96))))</f>
        <v/>
      </c>
      <c r="G96" s="60">
        <f>IF($N96="","",IF($P96&gt;0,IF(2&lt;=SemanaActual,INDEX('Cronograma R. Financiero'!$AB$5:$AB$1000,$N96),""),IF(INDEX('Cronograma R. Financiero'!$I$5:$I$1000,$N96)="","",INDEX('Cronograma R. Financiero'!$I$5:$I$1000,$N96))))</f>
        <v/>
      </c>
      <c r="H96" s="60">
        <f>IF($N96="","",IF($P96&gt;0,IF(3&lt;=SemanaActual,INDEX('Cronograma R. Financiero'!$AC$5:$AC$1000,$N96),""),IF(INDEX('Cronograma R. Financiero'!$J$5:$J$1000,$N96)="","",INDEX('Cronograma R. Financiero'!$J$5:$J$1000,$N96))))</f>
        <v/>
      </c>
      <c r="I96" s="60">
        <f>IF($N96="","",IF($P96&gt;0,IF(4&lt;=SemanaActual,INDEX('Cronograma R. Financiero'!$AD$5:$AD$1000,$N96),""),IF(INDEX('Cronograma R. Financiero'!$K$5:$K$1000,$N96)="","",INDEX('Cronograma R. Financiero'!$K$5:$K$1000,$N96))))</f>
        <v/>
      </c>
      <c r="J96" s="60">
        <f>IF($N96="","",INDEX('Cronograma R. Financiero'!$L$5:$L$1000,$N96))</f>
        <v/>
      </c>
      <c r="K96" s="55">
        <f>IF($N96="","",IF(N($J96)&gt;=1,"Completado",IF(AND(ISNUMBER($D96),$D96&lt;FechaRef),"Vencida",IF(N($J96)&gt;0,"En curso","Pendiente"))))</f>
        <v/>
      </c>
      <c r="L96" s="55">
        <f>IF($N96="","",INDEX('Cronograma R. Financiero'!$N$5:$N$1000,$N96)&amp;"")</f>
        <v/>
      </c>
      <c r="M96" s="63">
        <f>IF($N96="","",INDEX('Cronograma R. Financiero'!$O$5:$O$1000,$N96)&amp;"")</f>
        <v/>
      </c>
      <c r="N96">
        <f>IFERROR(MATCH(ROW()-4,rOrden_RF,0),"")</f>
        <v/>
      </c>
      <c r="O96">
        <f>IF($N96="","",INDEX('Cronograma R. Financiero'!$T$5:$T$1000,$N96))</f>
        <v/>
      </c>
      <c r="P96">
        <f>IF($N96="","",N(INDEX('Cronograma R. Financiero'!$U$5:$U$1000,$N96)))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5">
        <f>IF($N97="","",INDEX('Cronograma R. Financiero'!$A$5:$A$1000,$N97))</f>
        <v/>
      </c>
      <c r="B97" s="63">
        <f>IF($N97="","",IF($O97="Sub","      ↳  "&amp;INDEX('Cronograma R. Financiero'!$C$5:$C$1000,$N97),INDEX('Cronograma R. Financiero'!$C$5:$C$1000,$N97)&amp;""))</f>
        <v/>
      </c>
      <c r="C97" s="78">
        <f>IF($N97="","",IF(INDEX('Cronograma R. Financiero'!$D$5:$D$1000,$N97)="","",INDEX('Cronograma R. Financiero'!$D$5:$D$1000,$N97)))</f>
        <v/>
      </c>
      <c r="D97" s="78">
        <f>IF($N97="","",IF(INDEX('Cronograma R. Financiero'!$E$5:$E$1000,$N97)="","",INDEX('Cronograma R. Financiero'!$E$5:$E$1000,$N97)))</f>
        <v/>
      </c>
      <c r="E97" s="55">
        <f>IF($N97="","",IF(NOT(ISNUMBER($D97)),"",IF($D97&lt;InicioCiclo,"Antes del ciclo",IF($D97&gt;=InicioCiclo+28,"Después del ciclo","Semana "&amp;(INT(($D97-InicioCiclo)/7)+1)))))</f>
        <v/>
      </c>
      <c r="F97" s="60">
        <f>IF($N97="","",IF($P97&gt;0,IF(1&lt;=SemanaActual,INDEX('Cronograma R. Financiero'!$AA$5:$AA$1000,$N97),""),IF(INDEX('Cronograma R. Financiero'!$H$5:$H$1000,$N97)="","",INDEX('Cronograma R. Financiero'!$H$5:$H$1000,$N97))))</f>
        <v/>
      </c>
      <c r="G97" s="60">
        <f>IF($N97="","",IF($P97&gt;0,IF(2&lt;=SemanaActual,INDEX('Cronograma R. Financiero'!$AB$5:$AB$1000,$N97),""),IF(INDEX('Cronograma R. Financiero'!$I$5:$I$1000,$N97)="","",INDEX('Cronograma R. Financiero'!$I$5:$I$1000,$N97))))</f>
        <v/>
      </c>
      <c r="H97" s="60">
        <f>IF($N97="","",IF($P97&gt;0,IF(3&lt;=SemanaActual,INDEX('Cronograma R. Financiero'!$AC$5:$AC$1000,$N97),""),IF(INDEX('Cronograma R. Financiero'!$J$5:$J$1000,$N97)="","",INDEX('Cronograma R. Financiero'!$J$5:$J$1000,$N97))))</f>
        <v/>
      </c>
      <c r="I97" s="60">
        <f>IF($N97="","",IF($P97&gt;0,IF(4&lt;=SemanaActual,INDEX('Cronograma R. Financiero'!$AD$5:$AD$1000,$N97),""),IF(INDEX('Cronograma R. Financiero'!$K$5:$K$1000,$N97)="","",INDEX('Cronograma R. Financiero'!$K$5:$K$1000,$N97))))</f>
        <v/>
      </c>
      <c r="J97" s="60">
        <f>IF($N97="","",INDEX('Cronograma R. Financiero'!$L$5:$L$1000,$N97))</f>
        <v/>
      </c>
      <c r="K97" s="55">
        <f>IF($N97="","",IF(N($J97)&gt;=1,"Completado",IF(AND(ISNUMBER($D97),$D97&lt;FechaRef),"Vencida",IF(N($J97)&gt;0,"En curso","Pendiente"))))</f>
        <v/>
      </c>
      <c r="L97" s="55">
        <f>IF($N97="","",INDEX('Cronograma R. Financiero'!$N$5:$N$1000,$N97)&amp;"")</f>
        <v/>
      </c>
      <c r="M97" s="63">
        <f>IF($N97="","",INDEX('Cronograma R. Financiero'!$O$5:$O$1000,$N97)&amp;"")</f>
        <v/>
      </c>
      <c r="N97">
        <f>IFERROR(MATCH(ROW()-4,rOrden_RF,0),"")</f>
        <v/>
      </c>
      <c r="O97">
        <f>IF($N97="","",INDEX('Cronograma R. Financiero'!$T$5:$T$1000,$N97))</f>
        <v/>
      </c>
      <c r="P97">
        <f>IF($N97="","",N(INDEX('Cronograma R. Financiero'!$U$5:$U$1000,$N97)))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5">
        <f>IF($N98="","",INDEX('Cronograma R. Financiero'!$A$5:$A$1000,$N98))</f>
        <v/>
      </c>
      <c r="B98" s="63">
        <f>IF($N98="","",IF($O98="Sub","      ↳  "&amp;INDEX('Cronograma R. Financiero'!$C$5:$C$1000,$N98),INDEX('Cronograma R. Financiero'!$C$5:$C$1000,$N98)&amp;""))</f>
        <v/>
      </c>
      <c r="C98" s="78">
        <f>IF($N98="","",IF(INDEX('Cronograma R. Financiero'!$D$5:$D$1000,$N98)="","",INDEX('Cronograma R. Financiero'!$D$5:$D$1000,$N98)))</f>
        <v/>
      </c>
      <c r="D98" s="78">
        <f>IF($N98="","",IF(INDEX('Cronograma R. Financiero'!$E$5:$E$1000,$N98)="","",INDEX('Cronograma R. Financiero'!$E$5:$E$1000,$N98)))</f>
        <v/>
      </c>
      <c r="E98" s="55">
        <f>IF($N98="","",IF(NOT(ISNUMBER($D98)),"",IF($D98&lt;InicioCiclo,"Antes del ciclo",IF($D98&gt;=InicioCiclo+28,"Después del ciclo","Semana "&amp;(INT(($D98-InicioCiclo)/7)+1)))))</f>
        <v/>
      </c>
      <c r="F98" s="60">
        <f>IF($N98="","",IF($P98&gt;0,IF(1&lt;=SemanaActual,INDEX('Cronograma R. Financiero'!$AA$5:$AA$1000,$N98),""),IF(INDEX('Cronograma R. Financiero'!$H$5:$H$1000,$N98)="","",INDEX('Cronograma R. Financiero'!$H$5:$H$1000,$N98))))</f>
        <v/>
      </c>
      <c r="G98" s="60">
        <f>IF($N98="","",IF($P98&gt;0,IF(2&lt;=SemanaActual,INDEX('Cronograma R. Financiero'!$AB$5:$AB$1000,$N98),""),IF(INDEX('Cronograma R. Financiero'!$I$5:$I$1000,$N98)="","",INDEX('Cronograma R. Financiero'!$I$5:$I$1000,$N98))))</f>
        <v/>
      </c>
      <c r="H98" s="60">
        <f>IF($N98="","",IF($P98&gt;0,IF(3&lt;=SemanaActual,INDEX('Cronograma R. Financiero'!$AC$5:$AC$1000,$N98),""),IF(INDEX('Cronograma R. Financiero'!$J$5:$J$1000,$N98)="","",INDEX('Cronograma R. Financiero'!$J$5:$J$1000,$N98))))</f>
        <v/>
      </c>
      <c r="I98" s="60">
        <f>IF($N98="","",IF($P98&gt;0,IF(4&lt;=SemanaActual,INDEX('Cronograma R. Financiero'!$AD$5:$AD$1000,$N98),""),IF(INDEX('Cronograma R. Financiero'!$K$5:$K$1000,$N98)="","",INDEX('Cronograma R. Financiero'!$K$5:$K$1000,$N98))))</f>
        <v/>
      </c>
      <c r="J98" s="60">
        <f>IF($N98="","",INDEX('Cronograma R. Financiero'!$L$5:$L$1000,$N98))</f>
        <v/>
      </c>
      <c r="K98" s="55">
        <f>IF($N98="","",IF(N($J98)&gt;=1,"Completado",IF(AND(ISNUMBER($D98),$D98&lt;FechaRef),"Vencida",IF(N($J98)&gt;0,"En curso","Pendiente"))))</f>
        <v/>
      </c>
      <c r="L98" s="55">
        <f>IF($N98="","",INDEX('Cronograma R. Financiero'!$N$5:$N$1000,$N98)&amp;"")</f>
        <v/>
      </c>
      <c r="M98" s="63">
        <f>IF($N98="","",INDEX('Cronograma R. Financiero'!$O$5:$O$1000,$N98)&amp;"")</f>
        <v/>
      </c>
      <c r="N98">
        <f>IFERROR(MATCH(ROW()-4,rOrden_RF,0),"")</f>
        <v/>
      </c>
      <c r="O98">
        <f>IF($N98="","",INDEX('Cronograma R. Financiero'!$T$5:$T$1000,$N98))</f>
        <v/>
      </c>
      <c r="P98">
        <f>IF($N98="","",N(INDEX('Cronograma R. Financiero'!$U$5:$U$1000,$N98)))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5">
        <f>IF($N99="","",INDEX('Cronograma R. Financiero'!$A$5:$A$1000,$N99))</f>
        <v/>
      </c>
      <c r="B99" s="63">
        <f>IF($N99="","",IF($O99="Sub","      ↳  "&amp;INDEX('Cronograma R. Financiero'!$C$5:$C$1000,$N99),INDEX('Cronograma R. Financiero'!$C$5:$C$1000,$N99)&amp;""))</f>
        <v/>
      </c>
      <c r="C99" s="78">
        <f>IF($N99="","",IF(INDEX('Cronograma R. Financiero'!$D$5:$D$1000,$N99)="","",INDEX('Cronograma R. Financiero'!$D$5:$D$1000,$N99)))</f>
        <v/>
      </c>
      <c r="D99" s="78">
        <f>IF($N99="","",IF(INDEX('Cronograma R. Financiero'!$E$5:$E$1000,$N99)="","",INDEX('Cronograma R. Financiero'!$E$5:$E$1000,$N99)))</f>
        <v/>
      </c>
      <c r="E99" s="55">
        <f>IF($N99="","",IF(NOT(ISNUMBER($D99)),"",IF($D99&lt;InicioCiclo,"Antes del ciclo",IF($D99&gt;=InicioCiclo+28,"Después del ciclo","Semana "&amp;(INT(($D99-InicioCiclo)/7)+1)))))</f>
        <v/>
      </c>
      <c r="F99" s="60">
        <f>IF($N99="","",IF($P99&gt;0,IF(1&lt;=SemanaActual,INDEX('Cronograma R. Financiero'!$AA$5:$AA$1000,$N99),""),IF(INDEX('Cronograma R. Financiero'!$H$5:$H$1000,$N99)="","",INDEX('Cronograma R. Financiero'!$H$5:$H$1000,$N99))))</f>
        <v/>
      </c>
      <c r="G99" s="60">
        <f>IF($N99="","",IF($P99&gt;0,IF(2&lt;=SemanaActual,INDEX('Cronograma R. Financiero'!$AB$5:$AB$1000,$N99),""),IF(INDEX('Cronograma R. Financiero'!$I$5:$I$1000,$N99)="","",INDEX('Cronograma R. Financiero'!$I$5:$I$1000,$N99))))</f>
        <v/>
      </c>
      <c r="H99" s="60">
        <f>IF($N99="","",IF($P99&gt;0,IF(3&lt;=SemanaActual,INDEX('Cronograma R. Financiero'!$AC$5:$AC$1000,$N99),""),IF(INDEX('Cronograma R. Financiero'!$J$5:$J$1000,$N99)="","",INDEX('Cronograma R. Financiero'!$J$5:$J$1000,$N99))))</f>
        <v/>
      </c>
      <c r="I99" s="60">
        <f>IF($N99="","",IF($P99&gt;0,IF(4&lt;=SemanaActual,INDEX('Cronograma R. Financiero'!$AD$5:$AD$1000,$N99),""),IF(INDEX('Cronograma R. Financiero'!$K$5:$K$1000,$N99)="","",INDEX('Cronograma R. Financiero'!$K$5:$K$1000,$N99))))</f>
        <v/>
      </c>
      <c r="J99" s="60">
        <f>IF($N99="","",INDEX('Cronograma R. Financiero'!$L$5:$L$1000,$N99))</f>
        <v/>
      </c>
      <c r="K99" s="55">
        <f>IF($N99="","",IF(N($J99)&gt;=1,"Completado",IF(AND(ISNUMBER($D99),$D99&lt;FechaRef),"Vencida",IF(N($J99)&gt;0,"En curso","Pendiente"))))</f>
        <v/>
      </c>
      <c r="L99" s="55">
        <f>IF($N99="","",INDEX('Cronograma R. Financiero'!$N$5:$N$1000,$N99)&amp;"")</f>
        <v/>
      </c>
      <c r="M99" s="63">
        <f>IF($N99="","",INDEX('Cronograma R. Financiero'!$O$5:$O$1000,$N99)&amp;"")</f>
        <v/>
      </c>
      <c r="N99">
        <f>IFERROR(MATCH(ROW()-4,rOrden_RF,0),"")</f>
        <v/>
      </c>
      <c r="O99">
        <f>IF($N99="","",INDEX('Cronograma R. Financiero'!$T$5:$T$1000,$N99))</f>
        <v/>
      </c>
      <c r="P99">
        <f>IF($N99="","",N(INDEX('Cronograma R. Financiero'!$U$5:$U$1000,$N99)))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5">
        <f>IF($N100="","",INDEX('Cronograma R. Financiero'!$A$5:$A$1000,$N100))</f>
        <v/>
      </c>
      <c r="B100" s="63">
        <f>IF($N100="","",IF($O100="Sub","      ↳  "&amp;INDEX('Cronograma R. Financiero'!$C$5:$C$1000,$N100),INDEX('Cronograma R. Financiero'!$C$5:$C$1000,$N100)&amp;""))</f>
        <v/>
      </c>
      <c r="C100" s="78">
        <f>IF($N100="","",IF(INDEX('Cronograma R. Financiero'!$D$5:$D$1000,$N100)="","",INDEX('Cronograma R. Financiero'!$D$5:$D$1000,$N100)))</f>
        <v/>
      </c>
      <c r="D100" s="78">
        <f>IF($N100="","",IF(INDEX('Cronograma R. Financiero'!$E$5:$E$1000,$N100)="","",INDEX('Cronograma R. Financiero'!$E$5:$E$1000,$N100)))</f>
        <v/>
      </c>
      <c r="E100" s="55">
        <f>IF($N100="","",IF(NOT(ISNUMBER($D100)),"",IF($D100&lt;InicioCiclo,"Antes del ciclo",IF($D100&gt;=InicioCiclo+28,"Después del ciclo","Semana "&amp;(INT(($D100-InicioCiclo)/7)+1)))))</f>
        <v/>
      </c>
      <c r="F100" s="60">
        <f>IF($N100="","",IF($P100&gt;0,IF(1&lt;=SemanaActual,INDEX('Cronograma R. Financiero'!$AA$5:$AA$1000,$N100),""),IF(INDEX('Cronograma R. Financiero'!$H$5:$H$1000,$N100)="","",INDEX('Cronograma R. Financiero'!$H$5:$H$1000,$N100))))</f>
        <v/>
      </c>
      <c r="G100" s="60">
        <f>IF($N100="","",IF($P100&gt;0,IF(2&lt;=SemanaActual,INDEX('Cronograma R. Financiero'!$AB$5:$AB$1000,$N100),""),IF(INDEX('Cronograma R. Financiero'!$I$5:$I$1000,$N100)="","",INDEX('Cronograma R. Financiero'!$I$5:$I$1000,$N100))))</f>
        <v/>
      </c>
      <c r="H100" s="60">
        <f>IF($N100="","",IF($P100&gt;0,IF(3&lt;=SemanaActual,INDEX('Cronograma R. Financiero'!$AC$5:$AC$1000,$N100),""),IF(INDEX('Cronograma R. Financiero'!$J$5:$J$1000,$N100)="","",INDEX('Cronograma R. Financiero'!$J$5:$J$1000,$N100))))</f>
        <v/>
      </c>
      <c r="I100" s="60">
        <f>IF($N100="","",IF($P100&gt;0,IF(4&lt;=SemanaActual,INDEX('Cronograma R. Financiero'!$AD$5:$AD$1000,$N100),""),IF(INDEX('Cronograma R. Financiero'!$K$5:$K$1000,$N100)="","",INDEX('Cronograma R. Financiero'!$K$5:$K$1000,$N100))))</f>
        <v/>
      </c>
      <c r="J100" s="60">
        <f>IF($N100="","",INDEX('Cronograma R. Financiero'!$L$5:$L$1000,$N100))</f>
        <v/>
      </c>
      <c r="K100" s="55">
        <f>IF($N100="","",IF(N($J100)&gt;=1,"Completado",IF(AND(ISNUMBER($D100),$D100&lt;FechaRef),"Vencida",IF(N($J100)&gt;0,"En curso","Pendiente"))))</f>
        <v/>
      </c>
      <c r="L100" s="55">
        <f>IF($N100="","",INDEX('Cronograma R. Financiero'!$N$5:$N$1000,$N100)&amp;"")</f>
        <v/>
      </c>
      <c r="M100" s="63">
        <f>IF($N100="","",INDEX('Cronograma R. Financiero'!$O$5:$O$1000,$N100)&amp;"")</f>
        <v/>
      </c>
      <c r="N100">
        <f>IFERROR(MATCH(ROW()-4,rOrden_RF,0),"")</f>
        <v/>
      </c>
      <c r="O100">
        <f>IF($N100="","",INDEX('Cronograma R. Financiero'!$T$5:$T$1000,$N100))</f>
        <v/>
      </c>
      <c r="P100">
        <f>IF($N100="","",N(INDEX('Cronograma R. Financiero'!$U$5:$U$1000,$N100)))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5">
        <f>IF($N101="","",INDEX('Cronograma R. Financiero'!$A$5:$A$1000,$N101))</f>
        <v/>
      </c>
      <c r="B101" s="63">
        <f>IF($N101="","",IF($O101="Sub","      ↳  "&amp;INDEX('Cronograma R. Financiero'!$C$5:$C$1000,$N101),INDEX('Cronograma R. Financiero'!$C$5:$C$1000,$N101)&amp;""))</f>
        <v/>
      </c>
      <c r="C101" s="78">
        <f>IF($N101="","",IF(INDEX('Cronograma R. Financiero'!$D$5:$D$1000,$N101)="","",INDEX('Cronograma R. Financiero'!$D$5:$D$1000,$N101)))</f>
        <v/>
      </c>
      <c r="D101" s="78">
        <f>IF($N101="","",IF(INDEX('Cronograma R. Financiero'!$E$5:$E$1000,$N101)="","",INDEX('Cronograma R. Financiero'!$E$5:$E$1000,$N101)))</f>
        <v/>
      </c>
      <c r="E101" s="55">
        <f>IF($N101="","",IF(NOT(ISNUMBER($D101)),"",IF($D101&lt;InicioCiclo,"Antes del ciclo",IF($D101&gt;=InicioCiclo+28,"Después del ciclo","Semana "&amp;(INT(($D101-InicioCiclo)/7)+1)))))</f>
        <v/>
      </c>
      <c r="F101" s="60">
        <f>IF($N101="","",IF($P101&gt;0,IF(1&lt;=SemanaActual,INDEX('Cronograma R. Financiero'!$AA$5:$AA$1000,$N101),""),IF(INDEX('Cronograma R. Financiero'!$H$5:$H$1000,$N101)="","",INDEX('Cronograma R. Financiero'!$H$5:$H$1000,$N101))))</f>
        <v/>
      </c>
      <c r="G101" s="60">
        <f>IF($N101="","",IF($P101&gt;0,IF(2&lt;=SemanaActual,INDEX('Cronograma R. Financiero'!$AB$5:$AB$1000,$N101),""),IF(INDEX('Cronograma R. Financiero'!$I$5:$I$1000,$N101)="","",INDEX('Cronograma R. Financiero'!$I$5:$I$1000,$N101))))</f>
        <v/>
      </c>
      <c r="H101" s="60">
        <f>IF($N101="","",IF($P101&gt;0,IF(3&lt;=SemanaActual,INDEX('Cronograma R. Financiero'!$AC$5:$AC$1000,$N101),""),IF(INDEX('Cronograma R. Financiero'!$J$5:$J$1000,$N101)="","",INDEX('Cronograma R. Financiero'!$J$5:$J$1000,$N101))))</f>
        <v/>
      </c>
      <c r="I101" s="60">
        <f>IF($N101="","",IF($P101&gt;0,IF(4&lt;=SemanaActual,INDEX('Cronograma R. Financiero'!$AD$5:$AD$1000,$N101),""),IF(INDEX('Cronograma R. Financiero'!$K$5:$K$1000,$N101)="","",INDEX('Cronograma R. Financiero'!$K$5:$K$1000,$N101))))</f>
        <v/>
      </c>
      <c r="J101" s="60">
        <f>IF($N101="","",INDEX('Cronograma R. Financiero'!$L$5:$L$1000,$N101))</f>
        <v/>
      </c>
      <c r="K101" s="55">
        <f>IF($N101="","",IF(N($J101)&gt;=1,"Completado",IF(AND(ISNUMBER($D101),$D101&lt;FechaRef),"Vencida",IF(N($J101)&gt;0,"En curso","Pendiente"))))</f>
        <v/>
      </c>
      <c r="L101" s="55">
        <f>IF($N101="","",INDEX('Cronograma R. Financiero'!$N$5:$N$1000,$N101)&amp;"")</f>
        <v/>
      </c>
      <c r="M101" s="63">
        <f>IF($N101="","",INDEX('Cronograma R. Financiero'!$O$5:$O$1000,$N101)&amp;"")</f>
        <v/>
      </c>
      <c r="N101">
        <f>IFERROR(MATCH(ROW()-4,rOrden_RF,0),"")</f>
        <v/>
      </c>
      <c r="O101">
        <f>IF($N101="","",INDEX('Cronograma R. Financiero'!$T$5:$T$1000,$N101))</f>
        <v/>
      </c>
      <c r="P101">
        <f>IF($N101="","",N(INDEX('Cronograma R. Financiero'!$U$5:$U$1000,$N101)))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5">
        <f>IF($N102="","",INDEX('Cronograma R. Financiero'!$A$5:$A$1000,$N102))</f>
        <v/>
      </c>
      <c r="B102" s="63">
        <f>IF($N102="","",IF($O102="Sub","      ↳  "&amp;INDEX('Cronograma R. Financiero'!$C$5:$C$1000,$N102),INDEX('Cronograma R. Financiero'!$C$5:$C$1000,$N102)&amp;""))</f>
        <v/>
      </c>
      <c r="C102" s="78">
        <f>IF($N102="","",IF(INDEX('Cronograma R. Financiero'!$D$5:$D$1000,$N102)="","",INDEX('Cronograma R. Financiero'!$D$5:$D$1000,$N102)))</f>
        <v/>
      </c>
      <c r="D102" s="78">
        <f>IF($N102="","",IF(INDEX('Cronograma R. Financiero'!$E$5:$E$1000,$N102)="","",INDEX('Cronograma R. Financiero'!$E$5:$E$1000,$N102)))</f>
        <v/>
      </c>
      <c r="E102" s="55">
        <f>IF($N102="","",IF(NOT(ISNUMBER($D102)),"",IF($D102&lt;InicioCiclo,"Antes del ciclo",IF($D102&gt;=InicioCiclo+28,"Después del ciclo","Semana "&amp;(INT(($D102-InicioCiclo)/7)+1)))))</f>
        <v/>
      </c>
      <c r="F102" s="60">
        <f>IF($N102="","",IF($P102&gt;0,IF(1&lt;=SemanaActual,INDEX('Cronograma R. Financiero'!$AA$5:$AA$1000,$N102),""),IF(INDEX('Cronograma R. Financiero'!$H$5:$H$1000,$N102)="","",INDEX('Cronograma R. Financiero'!$H$5:$H$1000,$N102))))</f>
        <v/>
      </c>
      <c r="G102" s="60">
        <f>IF($N102="","",IF($P102&gt;0,IF(2&lt;=SemanaActual,INDEX('Cronograma R. Financiero'!$AB$5:$AB$1000,$N102),""),IF(INDEX('Cronograma R. Financiero'!$I$5:$I$1000,$N102)="","",INDEX('Cronograma R. Financiero'!$I$5:$I$1000,$N102))))</f>
        <v/>
      </c>
      <c r="H102" s="60">
        <f>IF($N102="","",IF($P102&gt;0,IF(3&lt;=SemanaActual,INDEX('Cronograma R. Financiero'!$AC$5:$AC$1000,$N102),""),IF(INDEX('Cronograma R. Financiero'!$J$5:$J$1000,$N102)="","",INDEX('Cronograma R. Financiero'!$J$5:$J$1000,$N102))))</f>
        <v/>
      </c>
      <c r="I102" s="60">
        <f>IF($N102="","",IF($P102&gt;0,IF(4&lt;=SemanaActual,INDEX('Cronograma R. Financiero'!$AD$5:$AD$1000,$N102),""),IF(INDEX('Cronograma R. Financiero'!$K$5:$K$1000,$N102)="","",INDEX('Cronograma R. Financiero'!$K$5:$K$1000,$N102))))</f>
        <v/>
      </c>
      <c r="J102" s="60">
        <f>IF($N102="","",INDEX('Cronograma R. Financiero'!$L$5:$L$1000,$N102))</f>
        <v/>
      </c>
      <c r="K102" s="55">
        <f>IF($N102="","",IF(N($J102)&gt;=1,"Completado",IF(AND(ISNUMBER($D102),$D102&lt;FechaRef),"Vencida",IF(N($J102)&gt;0,"En curso","Pendiente"))))</f>
        <v/>
      </c>
      <c r="L102" s="55">
        <f>IF($N102="","",INDEX('Cronograma R. Financiero'!$N$5:$N$1000,$N102)&amp;"")</f>
        <v/>
      </c>
      <c r="M102" s="63">
        <f>IF($N102="","",INDEX('Cronograma R. Financiero'!$O$5:$O$1000,$N102)&amp;"")</f>
        <v/>
      </c>
      <c r="N102">
        <f>IFERROR(MATCH(ROW()-4,rOrden_RF,0),"")</f>
        <v/>
      </c>
      <c r="O102">
        <f>IF($N102="","",INDEX('Cronograma R. Financiero'!$T$5:$T$1000,$N102))</f>
        <v/>
      </c>
      <c r="P102">
        <f>IF($N102="","",N(INDEX('Cronograma R. Financiero'!$U$5:$U$1000,$N102)))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5">
        <f>IF($N103="","",INDEX('Cronograma R. Financiero'!$A$5:$A$1000,$N103))</f>
        <v/>
      </c>
      <c r="B103" s="63">
        <f>IF($N103="","",IF($O103="Sub","      ↳  "&amp;INDEX('Cronograma R. Financiero'!$C$5:$C$1000,$N103),INDEX('Cronograma R. Financiero'!$C$5:$C$1000,$N103)&amp;""))</f>
        <v/>
      </c>
      <c r="C103" s="78">
        <f>IF($N103="","",IF(INDEX('Cronograma R. Financiero'!$D$5:$D$1000,$N103)="","",INDEX('Cronograma R. Financiero'!$D$5:$D$1000,$N103)))</f>
        <v/>
      </c>
      <c r="D103" s="78">
        <f>IF($N103="","",IF(INDEX('Cronograma R. Financiero'!$E$5:$E$1000,$N103)="","",INDEX('Cronograma R. Financiero'!$E$5:$E$1000,$N103)))</f>
        <v/>
      </c>
      <c r="E103" s="55">
        <f>IF($N103="","",IF(NOT(ISNUMBER($D103)),"",IF($D103&lt;InicioCiclo,"Antes del ciclo",IF($D103&gt;=InicioCiclo+28,"Después del ciclo","Semana "&amp;(INT(($D103-InicioCiclo)/7)+1)))))</f>
        <v/>
      </c>
      <c r="F103" s="60">
        <f>IF($N103="","",IF($P103&gt;0,IF(1&lt;=SemanaActual,INDEX('Cronograma R. Financiero'!$AA$5:$AA$1000,$N103),""),IF(INDEX('Cronograma R. Financiero'!$H$5:$H$1000,$N103)="","",INDEX('Cronograma R. Financiero'!$H$5:$H$1000,$N103))))</f>
        <v/>
      </c>
      <c r="G103" s="60">
        <f>IF($N103="","",IF($P103&gt;0,IF(2&lt;=SemanaActual,INDEX('Cronograma R. Financiero'!$AB$5:$AB$1000,$N103),""),IF(INDEX('Cronograma R. Financiero'!$I$5:$I$1000,$N103)="","",INDEX('Cronograma R. Financiero'!$I$5:$I$1000,$N103))))</f>
        <v/>
      </c>
      <c r="H103" s="60">
        <f>IF($N103="","",IF($P103&gt;0,IF(3&lt;=SemanaActual,INDEX('Cronograma R. Financiero'!$AC$5:$AC$1000,$N103),""),IF(INDEX('Cronograma R. Financiero'!$J$5:$J$1000,$N103)="","",INDEX('Cronograma R. Financiero'!$J$5:$J$1000,$N103))))</f>
        <v/>
      </c>
      <c r="I103" s="60">
        <f>IF($N103="","",IF($P103&gt;0,IF(4&lt;=SemanaActual,INDEX('Cronograma R. Financiero'!$AD$5:$AD$1000,$N103),""),IF(INDEX('Cronograma R. Financiero'!$K$5:$K$1000,$N103)="","",INDEX('Cronograma R. Financiero'!$K$5:$K$1000,$N103))))</f>
        <v/>
      </c>
      <c r="J103" s="60">
        <f>IF($N103="","",INDEX('Cronograma R. Financiero'!$L$5:$L$1000,$N103))</f>
        <v/>
      </c>
      <c r="K103" s="55">
        <f>IF($N103="","",IF(N($J103)&gt;=1,"Completado",IF(AND(ISNUMBER($D103),$D103&lt;FechaRef),"Vencida",IF(N($J103)&gt;0,"En curso","Pendiente"))))</f>
        <v/>
      </c>
      <c r="L103" s="55">
        <f>IF($N103="","",INDEX('Cronograma R. Financiero'!$N$5:$N$1000,$N103)&amp;"")</f>
        <v/>
      </c>
      <c r="M103" s="63">
        <f>IF($N103="","",INDEX('Cronograma R. Financiero'!$O$5:$O$1000,$N103)&amp;"")</f>
        <v/>
      </c>
      <c r="N103">
        <f>IFERROR(MATCH(ROW()-4,rOrden_RF,0),"")</f>
        <v/>
      </c>
      <c r="O103">
        <f>IF($N103="","",INDEX('Cronograma R. Financiero'!$T$5:$T$1000,$N103))</f>
        <v/>
      </c>
      <c r="P103">
        <f>IF($N103="","",N(INDEX('Cronograma R. Financiero'!$U$5:$U$1000,$N103)))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5">
        <f>IF($N104="","",INDEX('Cronograma R. Financiero'!$A$5:$A$1000,$N104))</f>
        <v/>
      </c>
      <c r="B104" s="63">
        <f>IF($N104="","",IF($O104="Sub","      ↳  "&amp;INDEX('Cronograma R. Financiero'!$C$5:$C$1000,$N104),INDEX('Cronograma R. Financiero'!$C$5:$C$1000,$N104)&amp;""))</f>
        <v/>
      </c>
      <c r="C104" s="78">
        <f>IF($N104="","",IF(INDEX('Cronograma R. Financiero'!$D$5:$D$1000,$N104)="","",INDEX('Cronograma R. Financiero'!$D$5:$D$1000,$N104)))</f>
        <v/>
      </c>
      <c r="D104" s="78">
        <f>IF($N104="","",IF(INDEX('Cronograma R. Financiero'!$E$5:$E$1000,$N104)="","",INDEX('Cronograma R. Financiero'!$E$5:$E$1000,$N104)))</f>
        <v/>
      </c>
      <c r="E104" s="55">
        <f>IF($N104="","",IF(NOT(ISNUMBER($D104)),"",IF($D104&lt;InicioCiclo,"Antes del ciclo",IF($D104&gt;=InicioCiclo+28,"Después del ciclo","Semana "&amp;(INT(($D104-InicioCiclo)/7)+1)))))</f>
        <v/>
      </c>
      <c r="F104" s="60">
        <f>IF($N104="","",IF($P104&gt;0,IF(1&lt;=SemanaActual,INDEX('Cronograma R. Financiero'!$AA$5:$AA$1000,$N104),""),IF(INDEX('Cronograma R. Financiero'!$H$5:$H$1000,$N104)="","",INDEX('Cronograma R. Financiero'!$H$5:$H$1000,$N104))))</f>
        <v/>
      </c>
      <c r="G104" s="60">
        <f>IF($N104="","",IF($P104&gt;0,IF(2&lt;=SemanaActual,INDEX('Cronograma R. Financiero'!$AB$5:$AB$1000,$N104),""),IF(INDEX('Cronograma R. Financiero'!$I$5:$I$1000,$N104)="","",INDEX('Cronograma R. Financiero'!$I$5:$I$1000,$N104))))</f>
        <v/>
      </c>
      <c r="H104" s="60">
        <f>IF($N104="","",IF($P104&gt;0,IF(3&lt;=SemanaActual,INDEX('Cronograma R. Financiero'!$AC$5:$AC$1000,$N104),""),IF(INDEX('Cronograma R. Financiero'!$J$5:$J$1000,$N104)="","",INDEX('Cronograma R. Financiero'!$J$5:$J$1000,$N104))))</f>
        <v/>
      </c>
      <c r="I104" s="60">
        <f>IF($N104="","",IF($P104&gt;0,IF(4&lt;=SemanaActual,INDEX('Cronograma R. Financiero'!$AD$5:$AD$1000,$N104),""),IF(INDEX('Cronograma R. Financiero'!$K$5:$K$1000,$N104)="","",INDEX('Cronograma R. Financiero'!$K$5:$K$1000,$N104))))</f>
        <v/>
      </c>
      <c r="J104" s="60">
        <f>IF($N104="","",INDEX('Cronograma R. Financiero'!$L$5:$L$1000,$N104))</f>
        <v/>
      </c>
      <c r="K104" s="55">
        <f>IF($N104="","",IF(N($J104)&gt;=1,"Completado",IF(AND(ISNUMBER($D104),$D104&lt;FechaRef),"Vencida",IF(N($J104)&gt;0,"En curso","Pendiente"))))</f>
        <v/>
      </c>
      <c r="L104" s="55">
        <f>IF($N104="","",INDEX('Cronograma R. Financiero'!$N$5:$N$1000,$N104)&amp;"")</f>
        <v/>
      </c>
      <c r="M104" s="63">
        <f>IF($N104="","",INDEX('Cronograma R. Financiero'!$O$5:$O$1000,$N104)&amp;"")</f>
        <v/>
      </c>
      <c r="N104">
        <f>IFERROR(MATCH(ROW()-4,rOrden_RF,0),"")</f>
        <v/>
      </c>
      <c r="O104">
        <f>IF($N104="","",INDEX('Cronograma R. Financiero'!$T$5:$T$1000,$N104))</f>
        <v/>
      </c>
      <c r="P104">
        <f>IF($N104="","",N(INDEX('Cronograma R. Financiero'!$U$5:$U$1000,$N104)))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2">
      <formula>AND(ISNUMBER($C5),ISNUMBER($D5),$C5&lt;=InicioCiclo+7*(COLUMN(F5)-6)+6,$D5&gt;=InicioCiclo+7*(COLUMN(F5)-6))</formula>
    </cfRule>
  </conditionalFormatting>
  <conditionalFormatting sqref="A5:B104">
    <cfRule type="expression" priority="3" dxfId="21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2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E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48" customWidth="1" min="3" max="3"/>
    <col width="12" customWidth="1" min="4" max="4"/>
    <col width="12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24" customWidth="1" min="14" max="14"/>
    <col width="36" customWidth="1" min="15" max="15"/>
    <col width="44" customWidth="1" min="16" max="16"/>
    <col width="14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28" customHeight="1">
      <c r="A1" s="83" t="inlineStr">
        <is>
          <t>Cronograma – Asistente Técnico de Riesgo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</row>
    <row r="2" ht="44" customHeight="1">
      <c r="A2" s="48" t="inlineStr">
        <is>
          <t>Llene solo las celdas GRIS SUAVE; las AZUL CLARO son automáticas. En «Tipo» elija Macroactividad o Subactividad: las subactividades van en las filas de ABAJO de su macroactividad (se ven con ↳) y su promedio da el % de la macroactividad. Cuando termine algo, escriba la FECHA DE CUMPLIMIENTO: queda al 100% y ya no aparece vencido. Si quiere registrar avances parciales, escriba en cada semana el % total logrado hasta esa semana. Cada mes agregue sus actividades debajo de las anteriores (no borre los meses pasados: quedan como historial).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  <c r="N2" s="48" t="n"/>
      <c r="O2" s="48" t="n"/>
      <c r="P2" s="48" t="n"/>
      <c r="Q2" s="48" t="n"/>
    </row>
    <row r="3" ht="22" customHeight="1">
      <c r="A3" s="49" t="inlineStr">
        <is>
          <t>Llenar</t>
        </is>
      </c>
      <c r="B3" s="50" t="inlineStr">
        <is>
          <t>Automático</t>
        </is>
      </c>
      <c r="C3" s="84" t="inlineStr">
        <is>
          <t>Macroactividad (fila resaltada)</t>
        </is>
      </c>
      <c r="D3" s="6" t="inlineStr">
        <is>
          <t>Peso: solo macroactividades. Si lo deja vacío valen igual; si lo escribe, se ajusta solo a 100%.</t>
        </is>
      </c>
      <c r="E3" s="6" t="n"/>
      <c r="F3" s="6" t="n"/>
      <c r="G3" s="6" t="n"/>
      <c r="H3" s="6" t="n"/>
      <c r="I3" s="6" t="n"/>
      <c r="J3" s="52" t="inlineStr">
        <is>
          <t>Plazos del mes:</t>
        </is>
      </c>
      <c r="L3" s="43">
        <f>COUNTIFS($Q$5:$Q$1000,MesCiclo,$N$5:$N$1000,"Vencida*")&amp;" vencida(s)  ·  "&amp;COUNTIFS($Q$5:$Q$1000,MesCiclo,$N$5:$N$1000,"Vence*")&amp;" por vencer"</f>
        <v/>
      </c>
      <c r="M3" s="43" t="n"/>
      <c r="N3" s="43" t="n"/>
    </row>
    <row r="4" ht="42" customHeight="1">
      <c r="A4" s="53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Fecha de inicio</t>
        </is>
      </c>
      <c r="E4" s="7" t="inlineStr">
        <is>
          <t>Fecha límite</t>
        </is>
      </c>
      <c r="F4" s="7" t="inlineStr">
        <is>
          <t>Fecha de cumplimiento</t>
        </is>
      </c>
      <c r="G4" s="7" t="inlineStr">
        <is>
          <t>Peso (%) – solo macroactividad</t>
        </is>
      </c>
      <c r="H4" s="7" t="inlineStr">
        <is>
          <t>Avance Semana 1 (%)</t>
        </is>
      </c>
      <c r="I4" s="7" t="inlineStr">
        <is>
          <t>Avance Semana 2 (%)</t>
        </is>
      </c>
      <c r="J4" s="7" t="inlineStr">
        <is>
          <t>Avance Semana 3 (%)</t>
        </is>
      </c>
      <c r="K4" s="7" t="inlineStr">
        <is>
          <t>Avance Semana 4 (%)</t>
        </is>
      </c>
      <c r="L4" s="53" t="inlineStr">
        <is>
          <t>% de Avance Total Actual</t>
        </is>
      </c>
      <c r="M4" s="53" t="inlineStr">
        <is>
          <t>Estado</t>
        </is>
      </c>
      <c r="N4" s="53" t="inlineStr">
        <is>
          <t>Alerta de plazo</t>
        </is>
      </c>
      <c r="O4" s="7" t="inlineStr">
        <is>
          <t>Observaciones</t>
        </is>
      </c>
      <c r="P4" s="53" t="inlineStr">
        <is>
          <t>Revisión automática (alertas)</t>
        </is>
      </c>
      <c r="Q4" s="53" t="inlineStr">
        <is>
          <t>Mes</t>
        </is>
      </c>
      <c r="R4" s="53" t="inlineStr">
        <is>
          <t>Orden en el mes (aux)</t>
        </is>
      </c>
      <c r="S4" s="53" t="inlineStr">
        <is>
          <t>Grupo (aux)</t>
        </is>
      </c>
      <c r="T4" s="53" t="inlineStr">
        <is>
          <t>Tipo (aux)</t>
        </is>
      </c>
      <c r="U4" s="53" t="inlineStr">
        <is>
          <t>N subactividades (aux)</t>
        </is>
      </c>
      <c r="V4" s="53" t="inlineStr">
        <is>
          <t>Avance propio (aux)</t>
        </is>
      </c>
      <c r="W4" s="53" t="inlineStr">
        <is>
          <t>Propio S1 (aux)</t>
        </is>
      </c>
      <c r="X4" s="53" t="inlineStr">
        <is>
          <t>Propio S2 (aux)</t>
        </is>
      </c>
      <c r="Y4" s="53" t="inlineStr">
        <is>
          <t>Propio S3 (aux)</t>
        </is>
      </c>
      <c r="Z4" s="53" t="inlineStr">
        <is>
          <t>Propio S4 (aux)</t>
        </is>
      </c>
      <c r="AA4" s="53" t="inlineStr">
        <is>
          <t>Efectivo S1 (aux)</t>
        </is>
      </c>
      <c r="AB4" s="53" t="inlineStr">
        <is>
          <t>Efectivo S2 (aux)</t>
        </is>
      </c>
      <c r="AC4" s="53" t="inlineStr">
        <is>
          <t>Efectivo S3 (aux)</t>
        </is>
      </c>
      <c r="AD4" s="53" t="inlineStr">
        <is>
          <t>Efectivo S4 (aux)</t>
        </is>
      </c>
      <c r="AE4" s="53" t="inlineStr">
        <is>
          <t>Peso efectivo (aux)</t>
        </is>
      </c>
    </row>
    <row r="5">
      <c r="A5" s="55">
        <f>IF(NOT((COUNTA($B5:$K5)+COUNTA($O5))&gt;0),"",IF($T5="Macro",COUNTIFS($T$5:$T5,"Macro",$Q$5:$Q5,$Q5),IF(N($S5)=0,"?",COUNTIFS(INDEX($T$5:$T$1000,1):INDEX($T$5:$T$1000,$S5-4),"Macro",INDEX($Q$5:$Q$1000,1):INDEX($Q$5:$Q$1000,$S5-4),INDEX($Q$5:$Q$1000,$S5-4))&amp;"."&amp;COUNTIFS($S$5:$S5,$S5,$T$5:$T5,"Sub"))))</f>
        <v/>
      </c>
      <c r="B5" s="56" t="n"/>
      <c r="C5" s="57" t="n"/>
      <c r="D5" s="58" t="n"/>
      <c r="E5" s="58" t="n"/>
      <c r="F5" s="58" t="n"/>
      <c r="G5" s="59" t="n"/>
      <c r="H5" s="59" t="n"/>
      <c r="I5" s="59" t="n"/>
      <c r="J5" s="59" t="n"/>
      <c r="K5" s="59" t="n"/>
      <c r="L5" s="60">
        <f>IF(NOT((COUNTA($B5:$K5)+COUNTA($O5))&gt;0),"",IF(ISNUMBER($F5),1,IF(N($U5)&gt;0,AVERAGEIFS($V$5:$V$1000,$S$5:$S$1000,ROW(),$T$5:$T$1000,"Sub"),$V5)))</f>
        <v/>
      </c>
      <c r="M5" s="55">
        <f>IF($L5="","",IF($L5&gt;=1,"Completado",IF($L5&gt;0,"En curso","Pendiente")))</f>
        <v/>
      </c>
      <c r="N5" s="55">
        <f>IF(NOT((COUNTA($B5:$K5)+COUNTA($O5))&gt;0),"",IF(ISNUMBER($F5),IF(AND(ISNUMBER($E5),$F5&gt;$E5),"Cumplida con "&amp;($F5-$E5)&amp;IF($F5-$E5=1," día"," días")&amp;" de retraso","Cumplida"),IF(N($L5)&gt;=1,"Cumplida",IF(NOT(ISNUMBER($E5)),"Sin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plazo")))))))</f>
        <v/>
      </c>
      <c r="O5" s="57" t="n"/>
      <c r="P5" s="61">
        <f>IF(NOT((COUNTA($B5:$K5)+COUNTA($O5))&gt;0),"",IF((IF($C5="","Falta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",""))="","✔ OK","⚠ "&amp;LEFT(IF($C5="","Falta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",""),LEN(IF($C5="","Falta el nombre de la actividad"&amp;" · ","")&amp;IF(AND($T5="Sub",N($S5)=0),"Subactividad sin macroactividad arriba"&amp;" · ","")&amp;IF($D5="","Sin fecha de inicio"&amp;" · ","")&amp;IF($E5="","Sin fecha límite"&amp;" · ","")&amp;IF(OR(AND($D5&lt;&gt;"",NOT(ISNUMBER($D5))),AND($E5&lt;&gt;"",NOT(ISNUMBER($E5))),AND($F5&lt;&gt;"",NOT(ISNUMBER($F5)))),"Fecha no válida"&amp;" · ","")&amp;IF(AND(ISNUMBER($D5),ISNUMBER($E5),$D5&gt;$E5),"Inicio posterior a fecha límite"&amp;" · ","")&amp;IF(AND($T5="Macro",$G5&lt;&gt;"",OR(NOT(ISNUMBER($G5)),$G5&lt;0,$G5&gt;1)),"Peso fuera de rango"&amp;" · ","")&amp;IF(AND($T5="Sub",$G5&lt;&gt;""),"Las subactividades no llevan peso (valen igual dentro de su macroactividad)"&amp;" · ","")&amp;IF(AND(N($U5)&gt;0,COUNT($H5:$K5)&gt;0),"Con subactividades: deje vacías las semanas (se calculan solas)"&amp;" · ","")&amp;IF((COUNTIF($H5:$K5,"&gt;1")+COUNTIF($H5:$K5,"&lt;0")+COUNTA($H5:$K5)-COUNT($H5:$K5))&gt;0,"Avance fuera de rango 0-100%"&amp;" · ","")&amp;IF(OR(AND($I5&lt;&gt;"",$I5&lt;$H5),AND($J5&lt;&gt;"",$J5&lt;MAX($H5:$I5)),AND($K5&lt;&gt;"",$K5&lt;MAX($H5:$J5))),"Avance semanal decreciente"&amp;" · ","")&amp;IF(AND(ISNUMBER($E5),$E5&lt;FechaRef,N($L5)&lt;1),"Vencida"&amp;" · ","")&amp;IF(AND(ObsObligatoria="Sí",ISNUMBER($E5),$E5&lt;FechaRef,N($L5)&lt;1,$O5=""),"Vencida sin observación"&amp;" · ",""))-3)))</f>
        <v/>
      </c>
      <c r="Q5" s="62">
        <f>IF(NOT((COUNTA($B5:$K5)+COUNTA($O5))&gt;0),"",IF(AND($T5="Sub",N($S5)&gt;0),IF(ISNUMBER(INDEX($D$5:$D$1000,$S5-4)),DATE(YEAR(INDEX($D$5:$D$1000,$S5-4)),MONTH(INDEX($D$5:$D$1000,$S5-4)),1),IF(ISNUMBER(INDEX($E$5:$E$1000,$S5-4)),DATE(YEAR(INDEX($E$5:$E$1000,$S5-4)),MONTH(INDEX($E$5:$E$1000,$S5-4)),1),MesCiclo)),IF(ISNUMBER($D5),DATE(YEAR($D5),MONTH($D5),1),IF(ISNUMBER($E5),DATE(YEAR($E5),MONTH($E5),1),MesCiclo))))</f>
        <v/>
      </c>
      <c r="R5" s="63">
        <f>IF(OR($Q5="",$Q5&lt;&gt;MesCiclo),"",COUNTIF($Q$5:$Q5,MesCiclo))</f>
        <v/>
      </c>
      <c r="S5" s="63">
        <f>IF($T5="","",IF($T5="Macro",ROW(),IFERROR(LOOKUP(2,1/($T$5:$T5="Macro"),ROW($T$5:$T5)),0)))</f>
        <v/>
      </c>
      <c r="T5" s="63">
        <f>IF(NOT((COUNTA($B5:$K5)+COUNTA($O5))&gt;0),"",IF($B5="Subactividad","Sub","Macro"))</f>
        <v/>
      </c>
      <c r="U5" s="63">
        <f>IF($T5="Macro",COUNTIFS($S$5:$S$1000,ROW(),$T$5:$T$1000,"Sub"),"")</f>
        <v/>
      </c>
      <c r="V5" s="63">
        <f>IF($T5="","",IF(ISNUMBER($F5),1,IFERROR(LOOKUP(2,1/($H5:$K5&lt;&gt;""),$H5:$K5),0)))</f>
        <v/>
      </c>
      <c r="W5" s="63">
        <f>IF($T5="","",IF(AND(ISNUMBER($F5),$F5&lt;=IF($Q5=MesCiclo,InicioCiclo,$Q5+MOD(2-WEEKDAY($Q5),7))+6),1,IF(ISNUMBER($H5),$H5,0)))</f>
        <v/>
      </c>
      <c r="X5" s="63">
        <f>IF($T5="","",IF(AND(ISNUMBER($F5),$F5&lt;=IF($Q5=MesCiclo,InicioCiclo,$Q5+MOD(2-WEEKDAY($Q5),7))+13),1,IF(ISNUMBER($I5),$I5,$W5)))</f>
        <v/>
      </c>
      <c r="Y5" s="63">
        <f>IF($T5="","",IF(AND(ISNUMBER($F5),$F5&lt;=IF($Q5=MesCiclo,InicioCiclo,$Q5+MOD(2-WEEKDAY($Q5),7))+20),1,IF(ISNUMBER($J5),$J5,$X5)))</f>
        <v/>
      </c>
      <c r="Z5" s="63">
        <f>IF($T5="","",IF(AND(ISNUMBER($F5),$F5&lt;=IF($Q5=MesCiclo,InicioCiclo,$Q5+MOD(2-WEEKDAY($Q5),7))+27),1,IF(ISNUMBER($K5),$K5,$Y5)))</f>
        <v/>
      </c>
      <c r="AA5" s="63">
        <f>IF($T5="","",IF(AND(ISNUMBER($F5),$F5&lt;=IF($Q5=MesCiclo,InicioCiclo,$Q5+MOD(2-WEEKDAY($Q5),7))+6),1,IF(N($U5)&gt;0,AVERAGEIFS($W$5:$W$1000,$S$5:$S$1000,ROW(),$T$5:$T$1000,"Sub"),$W5)))</f>
        <v/>
      </c>
      <c r="AB5" s="63">
        <f>IF($T5="","",IF(AND(ISNUMBER($F5),$F5&lt;=IF($Q5=MesCiclo,InicioCiclo,$Q5+MOD(2-WEEKDAY($Q5),7))+13),1,IF(N($U5)&gt;0,AVERAGEIFS($X$5:$X$1000,$S$5:$S$1000,ROW(),$T$5:$T$1000,"Sub"),$X5)))</f>
        <v/>
      </c>
      <c r="AC5" s="63">
        <f>IF($T5="","",IF(AND(ISNUMBER($F5),$F5&lt;=IF($Q5=MesCiclo,InicioCiclo,$Q5+MOD(2-WEEKDAY($Q5),7))+20),1,IF(N($U5)&gt;0,AVERAGEIFS($Y$5:$Y$1000,$S$5:$S$1000,ROW(),$T$5:$T$1000,"Sub"),$Y5)))</f>
        <v/>
      </c>
      <c r="AD5" s="63">
        <f>IF($T5="","",IF(AND(ISNUMBER($F5),$F5&lt;=IF($Q5=MesCiclo,InicioCiclo,$Q5+MOD(2-WEEKDAY($Q5),7))+27),1,IF(N($U5)&gt;0,AVERAGEIFS($Z$5:$Z$1000,$S$5:$S$1000,ROW(),$T$5:$T$1000,"Sub"),$Z5)))</f>
        <v/>
      </c>
      <c r="AE5" s="63">
        <f>IF($T5&lt;&gt;"Macro","",IF(COUNTIFS($Q$5:$Q$1000,$Q5,$T$5:$T$1000,"Macro",$G$5:$G$1000,"&gt;0")=0,1/COUNTIFS($Q$5:$Q$1000,$Q5,$T$5:$T$1000,"Macro"),IF(AND(ISNUMBER($G5),N($G5)&gt;0),$G5,SUMIFS($G$5:$G$1000,$Q$5:$Q$1000,$Q5,$T$5:$T$1000,"Macro")/COUNTIFS($Q$5:$Q$1000,$Q5,$T$5:$T$1000,"Macro",$G$5:$G$1000,"&gt;0"))/(COUNTIFS($Q$5:$Q$1000,$Q5,$T$5:$T$1000,"Macro")*SUMIFS($G$5:$G$1000,$Q$5:$Q$1000,$Q5,$T$5:$T$1000,"Macro")/COUNTIFS($Q$5:$Q$1000,$Q5,$T$5:$T$1000,"Macro",$G$5:$G$1000,"&gt;0"))))</f>
        <v/>
      </c>
    </row>
    <row r="6">
      <c r="A6" s="55">
        <f>IF(NOT((COUNTA($B6:$K6)+COUNTA($O6))&gt;0),"",IF($T6="Macro",COUNTIFS($T$5:$T6,"Macro",$Q$5:$Q6,$Q6),IF(N($S6)=0,"?",COUNTIFS(INDEX($T$5:$T$1000,1):INDEX($T$5:$T$1000,$S6-4),"Macro",INDEX($Q$5:$Q$1000,1):INDEX($Q$5:$Q$1000,$S6-4),INDEX($Q$5:$Q$1000,$S6-4))&amp;"."&amp;COUNTIFS($S$5:$S6,$S6,$T$5:$T6,"Sub"))))</f>
        <v/>
      </c>
      <c r="B6" s="56" t="n"/>
      <c r="C6" s="57" t="n"/>
      <c r="D6" s="58" t="n"/>
      <c r="E6" s="58" t="n"/>
      <c r="F6" s="58" t="n"/>
      <c r="G6" s="59" t="n"/>
      <c r="H6" s="59" t="n"/>
      <c r="I6" s="59" t="n"/>
      <c r="J6" s="59" t="n"/>
      <c r="K6" s="59" t="n"/>
      <c r="L6" s="60">
        <f>IF(NOT((COUNTA($B6:$K6)+COUNTA($O6))&gt;0),"",IF(ISNUMBER($F6),1,IF(N($U6)&gt;0,AVERAGEIFS($V$5:$V$1000,$S$5:$S$1000,ROW(),$T$5:$T$1000,"Sub"),$V6)))</f>
        <v/>
      </c>
      <c r="M6" s="55">
        <f>IF($L6="","",IF($L6&gt;=1,"Completado",IF($L6&gt;0,"En curso","Pendiente")))</f>
        <v/>
      </c>
      <c r="N6" s="55">
        <f>IF(NOT((COUNTA($B6:$K6)+COUNTA($O6))&gt;0),"",IF(ISNUMBER($F6),IF(AND(ISNUMBER($E6),$F6&gt;$E6),"Cumplida con "&amp;($F6-$E6)&amp;IF($F6-$E6=1," día"," días")&amp;" de retraso","Cumplida"),IF(N($L6)&gt;=1,"Cumplida",IF(NOT(ISNUMBER($E6)),"Sin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plazo")))))))</f>
        <v/>
      </c>
      <c r="O6" s="57" t="n"/>
      <c r="P6" s="61">
        <f>IF(NOT((COUNTA($B6:$K6)+COUNTA($O6))&gt;0),"",IF((IF($C6="","Falta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",""))="","✔ OK","⚠ "&amp;LEFT(IF($C6="","Falta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",""),LEN(IF($C6="","Falta el nombre de la actividad"&amp;" · ","")&amp;IF(AND($T6="Sub",N($S6)=0),"Subactividad sin macroactividad arriba"&amp;" · ","")&amp;IF($D6="","Sin fecha de inicio"&amp;" · ","")&amp;IF($E6="","Sin fecha límite"&amp;" · ","")&amp;IF(OR(AND($D6&lt;&gt;"",NOT(ISNUMBER($D6))),AND($E6&lt;&gt;"",NOT(ISNUMBER($E6))),AND($F6&lt;&gt;"",NOT(ISNUMBER($F6)))),"Fecha no válida"&amp;" · ","")&amp;IF(AND(ISNUMBER($D6),ISNUMBER($E6),$D6&gt;$E6),"Inicio posterior a fecha límite"&amp;" · ","")&amp;IF(AND($T6="Macro",$G6&lt;&gt;"",OR(NOT(ISNUMBER($G6)),$G6&lt;0,$G6&gt;1)),"Peso fuera de rango"&amp;" · ","")&amp;IF(AND($T6="Sub",$G6&lt;&gt;""),"Las subactividades no llevan peso (valen igual dentro de su macroactividad)"&amp;" · ","")&amp;IF(AND(N($U6)&gt;0,COUNT($H6:$K6)&gt;0),"Con subactividades: deje vacías las semanas (se calculan solas)"&amp;" · ","")&amp;IF((COUNTIF($H6:$K6,"&gt;1")+COUNTIF($H6:$K6,"&lt;0")+COUNTA($H6:$K6)-COUNT($H6:$K6))&gt;0,"Avance fuera de rango 0-100%"&amp;" · ","")&amp;IF(OR(AND($I6&lt;&gt;"",$I6&lt;$H6),AND($J6&lt;&gt;"",$J6&lt;MAX($H6:$I6)),AND($K6&lt;&gt;"",$K6&lt;MAX($H6:$J6))),"Avance semanal decreciente"&amp;" · ","")&amp;IF(AND(ISNUMBER($E6),$E6&lt;FechaRef,N($L6)&lt;1),"Vencida"&amp;" · ","")&amp;IF(AND(ObsObligatoria="Sí",ISNUMBER($E6),$E6&lt;FechaRef,N($L6)&lt;1,$O6=""),"Vencida sin observación"&amp;" · ",""))-3)))</f>
        <v/>
      </c>
      <c r="Q6" s="62">
        <f>IF(NOT((COUNTA($B6:$K6)+COUNTA($O6))&gt;0),"",IF(AND($T6="Sub",N($S6)&gt;0),IF(ISNUMBER(INDEX($D$5:$D$1000,$S6-4)),DATE(YEAR(INDEX($D$5:$D$1000,$S6-4)),MONTH(INDEX($D$5:$D$1000,$S6-4)),1),IF(ISNUMBER(INDEX($E$5:$E$1000,$S6-4)),DATE(YEAR(INDEX($E$5:$E$1000,$S6-4)),MONTH(INDEX($E$5:$E$1000,$S6-4)),1),MesCiclo)),IF(ISNUMBER($D6),DATE(YEAR($D6),MONTH($D6),1),IF(ISNUMBER($E6),DATE(YEAR($E6),MONTH($E6),1),MesCiclo))))</f>
        <v/>
      </c>
      <c r="R6" s="63">
        <f>IF(OR($Q6="",$Q6&lt;&gt;MesCiclo),"",COUNTIF($Q$5:$Q6,MesCiclo))</f>
        <v/>
      </c>
      <c r="S6" s="63">
        <f>IF($T6="","",IF($T6="Macro",ROW(),IFERROR(LOOKUP(2,1/($T$5:$T6="Macro"),ROW($T$5:$T6)),0)))</f>
        <v/>
      </c>
      <c r="T6" s="63">
        <f>IF(NOT((COUNTA($B6:$K6)+COUNTA($O6))&gt;0),"",IF($B6="Subactividad","Sub","Macro"))</f>
        <v/>
      </c>
      <c r="U6" s="63">
        <f>IF($T6="Macro",COUNTIFS($S$5:$S$1000,ROW(),$T$5:$T$1000,"Sub"),"")</f>
        <v/>
      </c>
      <c r="V6" s="63">
        <f>IF($T6="","",IF(ISNUMBER($F6),1,IFERROR(LOOKUP(2,1/($H6:$K6&lt;&gt;""),$H6:$K6),0)))</f>
        <v/>
      </c>
      <c r="W6" s="63">
        <f>IF($T6="","",IF(AND(ISNUMBER($F6),$F6&lt;=IF($Q6=MesCiclo,InicioCiclo,$Q6+MOD(2-WEEKDAY($Q6),7))+6),1,IF(ISNUMBER($H6),$H6,0)))</f>
        <v/>
      </c>
      <c r="X6" s="63">
        <f>IF($T6="","",IF(AND(ISNUMBER($F6),$F6&lt;=IF($Q6=MesCiclo,InicioCiclo,$Q6+MOD(2-WEEKDAY($Q6),7))+13),1,IF(ISNUMBER($I6),$I6,$W6)))</f>
        <v/>
      </c>
      <c r="Y6" s="63">
        <f>IF($T6="","",IF(AND(ISNUMBER($F6),$F6&lt;=IF($Q6=MesCiclo,InicioCiclo,$Q6+MOD(2-WEEKDAY($Q6),7))+20),1,IF(ISNUMBER($J6),$J6,$X6)))</f>
        <v/>
      </c>
      <c r="Z6" s="63">
        <f>IF($T6="","",IF(AND(ISNUMBER($F6),$F6&lt;=IF($Q6=MesCiclo,InicioCiclo,$Q6+MOD(2-WEEKDAY($Q6),7))+27),1,IF(ISNUMBER($K6),$K6,$Y6)))</f>
        <v/>
      </c>
      <c r="AA6" s="63">
        <f>IF($T6="","",IF(AND(ISNUMBER($F6),$F6&lt;=IF($Q6=MesCiclo,InicioCiclo,$Q6+MOD(2-WEEKDAY($Q6),7))+6),1,IF(N($U6)&gt;0,AVERAGEIFS($W$5:$W$1000,$S$5:$S$1000,ROW(),$T$5:$T$1000,"Sub"),$W6)))</f>
        <v/>
      </c>
      <c r="AB6" s="63">
        <f>IF($T6="","",IF(AND(ISNUMBER($F6),$F6&lt;=IF($Q6=MesCiclo,InicioCiclo,$Q6+MOD(2-WEEKDAY($Q6),7))+13),1,IF(N($U6)&gt;0,AVERAGEIFS($X$5:$X$1000,$S$5:$S$1000,ROW(),$T$5:$T$1000,"Sub"),$X6)))</f>
        <v/>
      </c>
      <c r="AC6" s="63">
        <f>IF($T6="","",IF(AND(ISNUMBER($F6),$F6&lt;=IF($Q6=MesCiclo,InicioCiclo,$Q6+MOD(2-WEEKDAY($Q6),7))+20),1,IF(N($U6)&gt;0,AVERAGEIFS($Y$5:$Y$1000,$S$5:$S$1000,ROW(),$T$5:$T$1000,"Sub"),$Y6)))</f>
        <v/>
      </c>
      <c r="AD6" s="63">
        <f>IF($T6="","",IF(AND(ISNUMBER($F6),$F6&lt;=IF($Q6=MesCiclo,InicioCiclo,$Q6+MOD(2-WEEKDAY($Q6),7))+27),1,IF(N($U6)&gt;0,AVERAGEIFS($Z$5:$Z$1000,$S$5:$S$1000,ROW(),$T$5:$T$1000,"Sub"),$Z6)))</f>
        <v/>
      </c>
      <c r="AE6" s="63">
        <f>IF($T6&lt;&gt;"Macro","",IF(COUNTIFS($Q$5:$Q$1000,$Q6,$T$5:$T$1000,"Macro",$G$5:$G$1000,"&gt;0")=0,1/COUNTIFS($Q$5:$Q$1000,$Q6,$T$5:$T$1000,"Macro"),IF(AND(ISNUMBER($G6),N($G6)&gt;0),$G6,SUMIFS($G$5:$G$1000,$Q$5:$Q$1000,$Q6,$T$5:$T$1000,"Macro")/COUNTIFS($Q$5:$Q$1000,$Q6,$T$5:$T$1000,"Macro",$G$5:$G$1000,"&gt;0"))/(COUNTIFS($Q$5:$Q$1000,$Q6,$T$5:$T$1000,"Macro")*SUMIFS($G$5:$G$1000,$Q$5:$Q$1000,$Q6,$T$5:$T$1000,"Macro")/COUNTIFS($Q$5:$Q$1000,$Q6,$T$5:$T$1000,"Macro",$G$5:$G$1000,"&gt;0"))))</f>
        <v/>
      </c>
    </row>
    <row r="7">
      <c r="A7" s="55">
        <f>IF(NOT((COUNTA($B7:$K7)+COUNTA($O7))&gt;0),"",IF($T7="Macro",COUNTIFS($T$5:$T7,"Macro",$Q$5:$Q7,$Q7),IF(N($S7)=0,"?",COUNTIFS(INDEX($T$5:$T$1000,1):INDEX($T$5:$T$1000,$S7-4),"Macro",INDEX($Q$5:$Q$1000,1):INDEX($Q$5:$Q$1000,$S7-4),INDEX($Q$5:$Q$1000,$S7-4))&amp;"."&amp;COUNTIFS($S$5:$S7,$S7,$T$5:$T7,"Sub"))))</f>
        <v/>
      </c>
      <c r="B7" s="56" t="n"/>
      <c r="C7" s="57" t="n"/>
      <c r="D7" s="58" t="n"/>
      <c r="E7" s="58" t="n"/>
      <c r="F7" s="58" t="n"/>
      <c r="G7" s="59" t="n"/>
      <c r="H7" s="59" t="n"/>
      <c r="I7" s="59" t="n"/>
      <c r="J7" s="59" t="n"/>
      <c r="K7" s="59" t="n"/>
      <c r="L7" s="60">
        <f>IF(NOT((COUNTA($B7:$K7)+COUNTA($O7))&gt;0),"",IF(ISNUMBER($F7),1,IF(N($U7)&gt;0,AVERAGEIFS($V$5:$V$1000,$S$5:$S$1000,ROW(),$T$5:$T$1000,"Sub"),$V7)))</f>
        <v/>
      </c>
      <c r="M7" s="55">
        <f>IF($L7="","",IF($L7&gt;=1,"Completado",IF($L7&gt;0,"En curso","Pendiente")))</f>
        <v/>
      </c>
      <c r="N7" s="55">
        <f>IF(NOT((COUNTA($B7:$K7)+COUNTA($O7))&gt;0),"",IF(ISNUMBER($F7),IF(AND(ISNUMBER($E7),$F7&gt;$E7),"Cumplida con "&amp;($F7-$E7)&amp;IF($F7-$E7=1," día"," días")&amp;" de retraso","Cumplida"),IF(N($L7)&gt;=1,"Cumplida",IF(NOT(ISNUMBER($E7)),"Sin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plazo")))))))</f>
        <v/>
      </c>
      <c r="O7" s="57" t="n"/>
      <c r="P7" s="61">
        <f>IF(NOT((COUNTA($B7:$K7)+COUNTA($O7))&gt;0),"",IF((IF($C7="","Falta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",""))="","✔ OK","⚠ "&amp;LEFT(IF($C7="","Falta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",""),LEN(IF($C7="","Falta el nombre de la actividad"&amp;" · ","")&amp;IF(AND($T7="Sub",N($S7)=0),"Subactividad sin macroactividad arriba"&amp;" · ","")&amp;IF($D7="","Sin fecha de inicio"&amp;" · ","")&amp;IF($E7="","Sin fecha límite"&amp;" · ","")&amp;IF(OR(AND($D7&lt;&gt;"",NOT(ISNUMBER($D7))),AND($E7&lt;&gt;"",NOT(ISNUMBER($E7))),AND($F7&lt;&gt;"",NOT(ISNUMBER($F7)))),"Fecha no válida"&amp;" · ","")&amp;IF(AND(ISNUMBER($D7),ISNUMBER($E7),$D7&gt;$E7),"Inicio posterior a fecha límite"&amp;" · ","")&amp;IF(AND($T7="Macro",$G7&lt;&gt;"",OR(NOT(ISNUMBER($G7)),$G7&lt;0,$G7&gt;1)),"Peso fuera de rango"&amp;" · ","")&amp;IF(AND($T7="Sub",$G7&lt;&gt;""),"Las subactividades no llevan peso (valen igual dentro de su macroactividad)"&amp;" · ","")&amp;IF(AND(N($U7)&gt;0,COUNT($H7:$K7)&gt;0),"Con subactividades: deje vacías las semanas (se calculan solas)"&amp;" · ","")&amp;IF((COUNTIF($H7:$K7,"&gt;1")+COUNTIF($H7:$K7,"&lt;0")+COUNTA($H7:$K7)-COUNT($H7:$K7))&gt;0,"Avance fuera de rango 0-100%"&amp;" · ","")&amp;IF(OR(AND($I7&lt;&gt;"",$I7&lt;$H7),AND($J7&lt;&gt;"",$J7&lt;MAX($H7:$I7)),AND($K7&lt;&gt;"",$K7&lt;MAX($H7:$J7))),"Avance semanal decreciente"&amp;" · ","")&amp;IF(AND(ISNUMBER($E7),$E7&lt;FechaRef,N($L7)&lt;1),"Vencida"&amp;" · ","")&amp;IF(AND(ObsObligatoria="Sí",ISNUMBER($E7),$E7&lt;FechaRef,N($L7)&lt;1,$O7=""),"Vencida sin observación"&amp;" · ",""))-3)))</f>
        <v/>
      </c>
      <c r="Q7" s="62">
        <f>IF(NOT((COUNTA($B7:$K7)+COUNTA($O7))&gt;0),"",IF(AND($T7="Sub",N($S7)&gt;0),IF(ISNUMBER(INDEX($D$5:$D$1000,$S7-4)),DATE(YEAR(INDEX($D$5:$D$1000,$S7-4)),MONTH(INDEX($D$5:$D$1000,$S7-4)),1),IF(ISNUMBER(INDEX($E$5:$E$1000,$S7-4)),DATE(YEAR(INDEX($E$5:$E$1000,$S7-4)),MONTH(INDEX($E$5:$E$1000,$S7-4)),1),MesCiclo)),IF(ISNUMBER($D7),DATE(YEAR($D7),MONTH($D7),1),IF(ISNUMBER($E7),DATE(YEAR($E7),MONTH($E7),1),MesCiclo))))</f>
        <v/>
      </c>
      <c r="R7" s="63">
        <f>IF(OR($Q7="",$Q7&lt;&gt;MesCiclo),"",COUNTIF($Q$5:$Q7,MesCiclo))</f>
        <v/>
      </c>
      <c r="S7" s="63">
        <f>IF($T7="","",IF($T7="Macro",ROW(),IFERROR(LOOKUP(2,1/($T$5:$T7="Macro"),ROW($T$5:$T7)),0)))</f>
        <v/>
      </c>
      <c r="T7" s="63">
        <f>IF(NOT((COUNTA($B7:$K7)+COUNTA($O7))&gt;0),"",IF($B7="Subactividad","Sub","Macro"))</f>
        <v/>
      </c>
      <c r="U7" s="63">
        <f>IF($T7="Macro",COUNTIFS($S$5:$S$1000,ROW(),$T$5:$T$1000,"Sub"),"")</f>
        <v/>
      </c>
      <c r="V7" s="63">
        <f>IF($T7="","",IF(ISNUMBER($F7),1,IFERROR(LOOKUP(2,1/($H7:$K7&lt;&gt;""),$H7:$K7),0)))</f>
        <v/>
      </c>
      <c r="W7" s="63">
        <f>IF($T7="","",IF(AND(ISNUMBER($F7),$F7&lt;=IF($Q7=MesCiclo,InicioCiclo,$Q7+MOD(2-WEEKDAY($Q7),7))+6),1,IF(ISNUMBER($H7),$H7,0)))</f>
        <v/>
      </c>
      <c r="X7" s="63">
        <f>IF($T7="","",IF(AND(ISNUMBER($F7),$F7&lt;=IF($Q7=MesCiclo,InicioCiclo,$Q7+MOD(2-WEEKDAY($Q7),7))+13),1,IF(ISNUMBER($I7),$I7,$W7)))</f>
        <v/>
      </c>
      <c r="Y7" s="63">
        <f>IF($T7="","",IF(AND(ISNUMBER($F7),$F7&lt;=IF($Q7=MesCiclo,InicioCiclo,$Q7+MOD(2-WEEKDAY($Q7),7))+20),1,IF(ISNUMBER($J7),$J7,$X7)))</f>
        <v/>
      </c>
      <c r="Z7" s="63">
        <f>IF($T7="","",IF(AND(ISNUMBER($F7),$F7&lt;=IF($Q7=MesCiclo,InicioCiclo,$Q7+MOD(2-WEEKDAY($Q7),7))+27),1,IF(ISNUMBER($K7),$K7,$Y7)))</f>
        <v/>
      </c>
      <c r="AA7" s="63">
        <f>IF($T7="","",IF(AND(ISNUMBER($F7),$F7&lt;=IF($Q7=MesCiclo,InicioCiclo,$Q7+MOD(2-WEEKDAY($Q7),7))+6),1,IF(N($U7)&gt;0,AVERAGEIFS($W$5:$W$1000,$S$5:$S$1000,ROW(),$T$5:$T$1000,"Sub"),$W7)))</f>
        <v/>
      </c>
      <c r="AB7" s="63">
        <f>IF($T7="","",IF(AND(ISNUMBER($F7),$F7&lt;=IF($Q7=MesCiclo,InicioCiclo,$Q7+MOD(2-WEEKDAY($Q7),7))+13),1,IF(N($U7)&gt;0,AVERAGEIFS($X$5:$X$1000,$S$5:$S$1000,ROW(),$T$5:$T$1000,"Sub"),$X7)))</f>
        <v/>
      </c>
      <c r="AC7" s="63">
        <f>IF($T7="","",IF(AND(ISNUMBER($F7),$F7&lt;=IF($Q7=MesCiclo,InicioCiclo,$Q7+MOD(2-WEEKDAY($Q7),7))+20),1,IF(N($U7)&gt;0,AVERAGEIFS($Y$5:$Y$1000,$S$5:$S$1000,ROW(),$T$5:$T$1000,"Sub"),$Y7)))</f>
        <v/>
      </c>
      <c r="AD7" s="63">
        <f>IF($T7="","",IF(AND(ISNUMBER($F7),$F7&lt;=IF($Q7=MesCiclo,InicioCiclo,$Q7+MOD(2-WEEKDAY($Q7),7))+27),1,IF(N($U7)&gt;0,AVERAGEIFS($Z$5:$Z$1000,$S$5:$S$1000,ROW(),$T$5:$T$1000,"Sub"),$Z7)))</f>
        <v/>
      </c>
      <c r="AE7" s="63">
        <f>IF($T7&lt;&gt;"Macro","",IF(COUNTIFS($Q$5:$Q$1000,$Q7,$T$5:$T$1000,"Macro",$G$5:$G$1000,"&gt;0")=0,1/COUNTIFS($Q$5:$Q$1000,$Q7,$T$5:$T$1000,"Macro"),IF(AND(ISNUMBER($G7),N($G7)&gt;0),$G7,SUMIFS($G$5:$G$1000,$Q$5:$Q$1000,$Q7,$T$5:$T$1000,"Macro")/COUNTIFS($Q$5:$Q$1000,$Q7,$T$5:$T$1000,"Macro",$G$5:$G$1000,"&gt;0"))/(COUNTIFS($Q$5:$Q$1000,$Q7,$T$5:$T$1000,"Macro")*SUMIFS($G$5:$G$1000,$Q$5:$Q$1000,$Q7,$T$5:$T$1000,"Macro")/COUNTIFS($Q$5:$Q$1000,$Q7,$T$5:$T$1000,"Macro",$G$5:$G$1000,"&gt;0"))))</f>
        <v/>
      </c>
    </row>
    <row r="8">
      <c r="A8" s="55">
        <f>IF(NOT((COUNTA($B8:$K8)+COUNTA($O8))&gt;0),"",IF($T8="Macro",COUNTIFS($T$5:$T8,"Macro",$Q$5:$Q8,$Q8),IF(N($S8)=0,"?",COUNTIFS(INDEX($T$5:$T$1000,1):INDEX($T$5:$T$1000,$S8-4),"Macro",INDEX($Q$5:$Q$1000,1):INDEX($Q$5:$Q$1000,$S8-4),INDEX($Q$5:$Q$1000,$S8-4))&amp;"."&amp;COUNTIFS($S$5:$S8,$S8,$T$5:$T8,"Sub"))))</f>
        <v/>
      </c>
      <c r="B8" s="56" t="n"/>
      <c r="C8" s="57" t="n"/>
      <c r="D8" s="58" t="n"/>
      <c r="E8" s="58" t="n"/>
      <c r="F8" s="58" t="n"/>
      <c r="G8" s="59" t="n"/>
      <c r="H8" s="59" t="n"/>
      <c r="I8" s="59" t="n"/>
      <c r="J8" s="59" t="n"/>
      <c r="K8" s="59" t="n"/>
      <c r="L8" s="60">
        <f>IF(NOT((COUNTA($B8:$K8)+COUNTA($O8))&gt;0),"",IF(ISNUMBER($F8),1,IF(N($U8)&gt;0,AVERAGEIFS($V$5:$V$1000,$S$5:$S$1000,ROW(),$T$5:$T$1000,"Sub"),$V8)))</f>
        <v/>
      </c>
      <c r="M8" s="55">
        <f>IF($L8="","",IF($L8&gt;=1,"Completado",IF($L8&gt;0,"En curso","Pendiente")))</f>
        <v/>
      </c>
      <c r="N8" s="55">
        <f>IF(NOT((COUNTA($B8:$K8)+COUNTA($O8))&gt;0),"",IF(ISNUMBER($F8),IF(AND(ISNUMBER($E8),$F8&gt;$E8),"Cumplida con "&amp;($F8-$E8)&amp;IF($F8-$E8=1," día"," días")&amp;" de retraso","Cumplida"),IF(N($L8)&gt;=1,"Cumplida",IF(NOT(ISNUMBER($E8)),"Sin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plazo")))))))</f>
        <v/>
      </c>
      <c r="O8" s="57" t="n"/>
      <c r="P8" s="61">
        <f>IF(NOT((COUNTA($B8:$K8)+COUNTA($O8))&gt;0),"",IF((IF($C8="","Falta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",""))="","✔ OK","⚠ "&amp;LEFT(IF($C8="","Falta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",""),LEN(IF($C8="","Falta el nombre de la actividad"&amp;" · ","")&amp;IF(AND($T8="Sub",N($S8)=0),"Subactividad sin macroactividad arriba"&amp;" · ","")&amp;IF($D8="","Sin fecha de inicio"&amp;" · ","")&amp;IF($E8="","Sin fecha límite"&amp;" · ","")&amp;IF(OR(AND($D8&lt;&gt;"",NOT(ISNUMBER($D8))),AND($E8&lt;&gt;"",NOT(ISNUMBER($E8))),AND($F8&lt;&gt;"",NOT(ISNUMBER($F8)))),"Fecha no válida"&amp;" · ","")&amp;IF(AND(ISNUMBER($D8),ISNUMBER($E8),$D8&gt;$E8),"Inicio posterior a fecha límite"&amp;" · ","")&amp;IF(AND($T8="Macro",$G8&lt;&gt;"",OR(NOT(ISNUMBER($G8)),$G8&lt;0,$G8&gt;1)),"Peso fuera de rango"&amp;" · ","")&amp;IF(AND($T8="Sub",$G8&lt;&gt;""),"Las subactividades no llevan peso (valen igual dentro de su macroactividad)"&amp;" · ","")&amp;IF(AND(N($U8)&gt;0,COUNT($H8:$K8)&gt;0),"Con subactividades: deje vacías las semanas (se calculan solas)"&amp;" · ","")&amp;IF((COUNTIF($H8:$K8,"&gt;1")+COUNTIF($H8:$K8,"&lt;0")+COUNTA($H8:$K8)-COUNT($H8:$K8))&gt;0,"Avance fuera de rango 0-100%"&amp;" · ","")&amp;IF(OR(AND($I8&lt;&gt;"",$I8&lt;$H8),AND($J8&lt;&gt;"",$J8&lt;MAX($H8:$I8)),AND($K8&lt;&gt;"",$K8&lt;MAX($H8:$J8))),"Avance semanal decreciente"&amp;" · ","")&amp;IF(AND(ISNUMBER($E8),$E8&lt;FechaRef,N($L8)&lt;1),"Vencida"&amp;" · ","")&amp;IF(AND(ObsObligatoria="Sí",ISNUMBER($E8),$E8&lt;FechaRef,N($L8)&lt;1,$O8=""),"Vencida sin observación"&amp;" · ",""))-3)))</f>
        <v/>
      </c>
      <c r="Q8" s="62">
        <f>IF(NOT((COUNTA($B8:$K8)+COUNTA($O8))&gt;0),"",IF(AND($T8="Sub",N($S8)&gt;0),IF(ISNUMBER(INDEX($D$5:$D$1000,$S8-4)),DATE(YEAR(INDEX($D$5:$D$1000,$S8-4)),MONTH(INDEX($D$5:$D$1000,$S8-4)),1),IF(ISNUMBER(INDEX($E$5:$E$1000,$S8-4)),DATE(YEAR(INDEX($E$5:$E$1000,$S8-4)),MONTH(INDEX($E$5:$E$1000,$S8-4)),1),MesCiclo)),IF(ISNUMBER($D8),DATE(YEAR($D8),MONTH($D8),1),IF(ISNUMBER($E8),DATE(YEAR($E8),MONTH($E8),1),MesCiclo))))</f>
        <v/>
      </c>
      <c r="R8" s="63">
        <f>IF(OR($Q8="",$Q8&lt;&gt;MesCiclo),"",COUNTIF($Q$5:$Q8,MesCiclo))</f>
        <v/>
      </c>
      <c r="S8" s="63">
        <f>IF($T8="","",IF($T8="Macro",ROW(),IFERROR(LOOKUP(2,1/($T$5:$T8="Macro"),ROW($T$5:$T8)),0)))</f>
        <v/>
      </c>
      <c r="T8" s="63">
        <f>IF(NOT((COUNTA($B8:$K8)+COUNTA($O8))&gt;0),"",IF($B8="Subactividad","Sub","Macro"))</f>
        <v/>
      </c>
      <c r="U8" s="63">
        <f>IF($T8="Macro",COUNTIFS($S$5:$S$1000,ROW(),$T$5:$T$1000,"Sub"),"")</f>
        <v/>
      </c>
      <c r="V8" s="63">
        <f>IF($T8="","",IF(ISNUMBER($F8),1,IFERROR(LOOKUP(2,1/($H8:$K8&lt;&gt;""),$H8:$K8),0)))</f>
        <v/>
      </c>
      <c r="W8" s="63">
        <f>IF($T8="","",IF(AND(ISNUMBER($F8),$F8&lt;=IF($Q8=MesCiclo,InicioCiclo,$Q8+MOD(2-WEEKDAY($Q8),7))+6),1,IF(ISNUMBER($H8),$H8,0)))</f>
        <v/>
      </c>
      <c r="X8" s="63">
        <f>IF($T8="","",IF(AND(ISNUMBER($F8),$F8&lt;=IF($Q8=MesCiclo,InicioCiclo,$Q8+MOD(2-WEEKDAY($Q8),7))+13),1,IF(ISNUMBER($I8),$I8,$W8)))</f>
        <v/>
      </c>
      <c r="Y8" s="63">
        <f>IF($T8="","",IF(AND(ISNUMBER($F8),$F8&lt;=IF($Q8=MesCiclo,InicioCiclo,$Q8+MOD(2-WEEKDAY($Q8),7))+20),1,IF(ISNUMBER($J8),$J8,$X8)))</f>
        <v/>
      </c>
      <c r="Z8" s="63">
        <f>IF($T8="","",IF(AND(ISNUMBER($F8),$F8&lt;=IF($Q8=MesCiclo,InicioCiclo,$Q8+MOD(2-WEEKDAY($Q8),7))+27),1,IF(ISNUMBER($K8),$K8,$Y8)))</f>
        <v/>
      </c>
      <c r="AA8" s="63">
        <f>IF($T8="","",IF(AND(ISNUMBER($F8),$F8&lt;=IF($Q8=MesCiclo,InicioCiclo,$Q8+MOD(2-WEEKDAY($Q8),7))+6),1,IF(N($U8)&gt;0,AVERAGEIFS($W$5:$W$1000,$S$5:$S$1000,ROW(),$T$5:$T$1000,"Sub"),$W8)))</f>
        <v/>
      </c>
      <c r="AB8" s="63">
        <f>IF($T8="","",IF(AND(ISNUMBER($F8),$F8&lt;=IF($Q8=MesCiclo,InicioCiclo,$Q8+MOD(2-WEEKDAY($Q8),7))+13),1,IF(N($U8)&gt;0,AVERAGEIFS($X$5:$X$1000,$S$5:$S$1000,ROW(),$T$5:$T$1000,"Sub"),$X8)))</f>
        <v/>
      </c>
      <c r="AC8" s="63">
        <f>IF($T8="","",IF(AND(ISNUMBER($F8),$F8&lt;=IF($Q8=MesCiclo,InicioCiclo,$Q8+MOD(2-WEEKDAY($Q8),7))+20),1,IF(N($U8)&gt;0,AVERAGEIFS($Y$5:$Y$1000,$S$5:$S$1000,ROW(),$T$5:$T$1000,"Sub"),$Y8)))</f>
        <v/>
      </c>
      <c r="AD8" s="63">
        <f>IF($T8="","",IF(AND(ISNUMBER($F8),$F8&lt;=IF($Q8=MesCiclo,InicioCiclo,$Q8+MOD(2-WEEKDAY($Q8),7))+27),1,IF(N($U8)&gt;0,AVERAGEIFS($Z$5:$Z$1000,$S$5:$S$1000,ROW(),$T$5:$T$1000,"Sub"),$Z8)))</f>
        <v/>
      </c>
      <c r="AE8" s="63">
        <f>IF($T8&lt;&gt;"Macro","",IF(COUNTIFS($Q$5:$Q$1000,$Q8,$T$5:$T$1000,"Macro",$G$5:$G$1000,"&gt;0")=0,1/COUNTIFS($Q$5:$Q$1000,$Q8,$T$5:$T$1000,"Macro"),IF(AND(ISNUMBER($G8),N($G8)&gt;0),$G8,SUMIFS($G$5:$G$1000,$Q$5:$Q$1000,$Q8,$T$5:$T$1000,"Macro")/COUNTIFS($Q$5:$Q$1000,$Q8,$T$5:$T$1000,"Macro",$G$5:$G$1000,"&gt;0"))/(COUNTIFS($Q$5:$Q$1000,$Q8,$T$5:$T$1000,"Macro")*SUMIFS($G$5:$G$1000,$Q$5:$Q$1000,$Q8,$T$5:$T$1000,"Macro")/COUNTIFS($Q$5:$Q$1000,$Q8,$T$5:$T$1000,"Macro",$G$5:$G$1000,"&gt;0"))))</f>
        <v/>
      </c>
    </row>
    <row r="9">
      <c r="A9" s="55">
        <f>IF(NOT((COUNTA($B9:$K9)+COUNTA($O9))&gt;0),"",IF($T9="Macro",COUNTIFS($T$5:$T9,"Macro",$Q$5:$Q9,$Q9),IF(N($S9)=0,"?",COUNTIFS(INDEX($T$5:$T$1000,1):INDEX($T$5:$T$1000,$S9-4),"Macro",INDEX($Q$5:$Q$1000,1):INDEX($Q$5:$Q$1000,$S9-4),INDEX($Q$5:$Q$1000,$S9-4))&amp;"."&amp;COUNTIFS($S$5:$S9,$S9,$T$5:$T9,"Sub"))))</f>
        <v/>
      </c>
      <c r="B9" s="56" t="n"/>
      <c r="C9" s="57" t="n"/>
      <c r="D9" s="58" t="n"/>
      <c r="E9" s="58" t="n"/>
      <c r="F9" s="58" t="n"/>
      <c r="G9" s="59" t="n"/>
      <c r="H9" s="59" t="n"/>
      <c r="I9" s="59" t="n"/>
      <c r="J9" s="59" t="n"/>
      <c r="K9" s="59" t="n"/>
      <c r="L9" s="60">
        <f>IF(NOT((COUNTA($B9:$K9)+COUNTA($O9))&gt;0),"",IF(ISNUMBER($F9),1,IF(N($U9)&gt;0,AVERAGEIFS($V$5:$V$1000,$S$5:$S$1000,ROW(),$T$5:$T$1000,"Sub"),$V9)))</f>
        <v/>
      </c>
      <c r="M9" s="55">
        <f>IF($L9="","",IF($L9&gt;=1,"Completado",IF($L9&gt;0,"En curso","Pendiente")))</f>
        <v/>
      </c>
      <c r="N9" s="55">
        <f>IF(NOT((COUNTA($B9:$K9)+COUNTA($O9))&gt;0),"",IF(ISNUMBER($F9),IF(AND(ISNUMBER($E9),$F9&gt;$E9),"Cumplida con "&amp;($F9-$E9)&amp;IF($F9-$E9=1," día"," días")&amp;" de retraso","Cumplida"),IF(N($L9)&gt;=1,"Cumplida",IF(NOT(ISNUMBER($E9)),"Sin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plazo")))))))</f>
        <v/>
      </c>
      <c r="O9" s="57" t="n"/>
      <c r="P9" s="61">
        <f>IF(NOT((COUNTA($B9:$K9)+COUNTA($O9))&gt;0),"",IF((IF($C9="","Falta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",""))="","✔ OK","⚠ "&amp;LEFT(IF($C9="","Falta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",""),LEN(IF($C9="","Falta el nombre de la actividad"&amp;" · ","")&amp;IF(AND($T9="Sub",N($S9)=0),"Subactividad sin macroactividad arriba"&amp;" · ","")&amp;IF($D9="","Sin fecha de inicio"&amp;" · ","")&amp;IF($E9="","Sin fecha límite"&amp;" · ","")&amp;IF(OR(AND($D9&lt;&gt;"",NOT(ISNUMBER($D9))),AND($E9&lt;&gt;"",NOT(ISNUMBER($E9))),AND($F9&lt;&gt;"",NOT(ISNUMBER($F9)))),"Fecha no válida"&amp;" · ","")&amp;IF(AND(ISNUMBER($D9),ISNUMBER($E9),$D9&gt;$E9),"Inicio posterior a fecha límite"&amp;" · ","")&amp;IF(AND($T9="Macro",$G9&lt;&gt;"",OR(NOT(ISNUMBER($G9)),$G9&lt;0,$G9&gt;1)),"Peso fuera de rango"&amp;" · ","")&amp;IF(AND($T9="Sub",$G9&lt;&gt;""),"Las subactividades no llevan peso (valen igual dentro de su macroactividad)"&amp;" · ","")&amp;IF(AND(N($U9)&gt;0,COUNT($H9:$K9)&gt;0),"Con subactividades: deje vacías las semanas (se calculan solas)"&amp;" · ","")&amp;IF((COUNTIF($H9:$K9,"&gt;1")+COUNTIF($H9:$K9,"&lt;0")+COUNTA($H9:$K9)-COUNT($H9:$K9))&gt;0,"Avance fuera de rango 0-100%"&amp;" · ","")&amp;IF(OR(AND($I9&lt;&gt;"",$I9&lt;$H9),AND($J9&lt;&gt;"",$J9&lt;MAX($H9:$I9)),AND($K9&lt;&gt;"",$K9&lt;MAX($H9:$J9))),"Avance semanal decreciente"&amp;" · ","")&amp;IF(AND(ISNUMBER($E9),$E9&lt;FechaRef,N($L9)&lt;1),"Vencida"&amp;" · ","")&amp;IF(AND(ObsObligatoria="Sí",ISNUMBER($E9),$E9&lt;FechaRef,N($L9)&lt;1,$O9=""),"Vencida sin observación"&amp;" · ",""))-3)))</f>
        <v/>
      </c>
      <c r="Q9" s="62">
        <f>IF(NOT((COUNTA($B9:$K9)+COUNTA($O9))&gt;0),"",IF(AND($T9="Sub",N($S9)&gt;0),IF(ISNUMBER(INDEX($D$5:$D$1000,$S9-4)),DATE(YEAR(INDEX($D$5:$D$1000,$S9-4)),MONTH(INDEX($D$5:$D$1000,$S9-4)),1),IF(ISNUMBER(INDEX($E$5:$E$1000,$S9-4)),DATE(YEAR(INDEX($E$5:$E$1000,$S9-4)),MONTH(INDEX($E$5:$E$1000,$S9-4)),1),MesCiclo)),IF(ISNUMBER($D9),DATE(YEAR($D9),MONTH($D9),1),IF(ISNUMBER($E9),DATE(YEAR($E9),MONTH($E9),1),MesCiclo))))</f>
        <v/>
      </c>
      <c r="R9" s="63">
        <f>IF(OR($Q9="",$Q9&lt;&gt;MesCiclo),"",COUNTIF($Q$5:$Q9,MesCiclo))</f>
        <v/>
      </c>
      <c r="S9" s="63">
        <f>IF($T9="","",IF($T9="Macro",ROW(),IFERROR(LOOKUP(2,1/($T$5:$T9="Macro"),ROW($T$5:$T9)),0)))</f>
        <v/>
      </c>
      <c r="T9" s="63">
        <f>IF(NOT((COUNTA($B9:$K9)+COUNTA($O9))&gt;0),"",IF($B9="Subactividad","Sub","Macro"))</f>
        <v/>
      </c>
      <c r="U9" s="63">
        <f>IF($T9="Macro",COUNTIFS($S$5:$S$1000,ROW(),$T$5:$T$1000,"Sub"),"")</f>
        <v/>
      </c>
      <c r="V9" s="63">
        <f>IF($T9="","",IF(ISNUMBER($F9),1,IFERROR(LOOKUP(2,1/($H9:$K9&lt;&gt;""),$H9:$K9),0)))</f>
        <v/>
      </c>
      <c r="W9" s="63">
        <f>IF($T9="","",IF(AND(ISNUMBER($F9),$F9&lt;=IF($Q9=MesCiclo,InicioCiclo,$Q9+MOD(2-WEEKDAY($Q9),7))+6),1,IF(ISNUMBER($H9),$H9,0)))</f>
        <v/>
      </c>
      <c r="X9" s="63">
        <f>IF($T9="","",IF(AND(ISNUMBER($F9),$F9&lt;=IF($Q9=MesCiclo,InicioCiclo,$Q9+MOD(2-WEEKDAY($Q9),7))+13),1,IF(ISNUMBER($I9),$I9,$W9)))</f>
        <v/>
      </c>
      <c r="Y9" s="63">
        <f>IF($T9="","",IF(AND(ISNUMBER($F9),$F9&lt;=IF($Q9=MesCiclo,InicioCiclo,$Q9+MOD(2-WEEKDAY($Q9),7))+20),1,IF(ISNUMBER($J9),$J9,$X9)))</f>
        <v/>
      </c>
      <c r="Z9" s="63">
        <f>IF($T9="","",IF(AND(ISNUMBER($F9),$F9&lt;=IF($Q9=MesCiclo,InicioCiclo,$Q9+MOD(2-WEEKDAY($Q9),7))+27),1,IF(ISNUMBER($K9),$K9,$Y9)))</f>
        <v/>
      </c>
      <c r="AA9" s="63">
        <f>IF($T9="","",IF(AND(ISNUMBER($F9),$F9&lt;=IF($Q9=MesCiclo,InicioCiclo,$Q9+MOD(2-WEEKDAY($Q9),7))+6),1,IF(N($U9)&gt;0,AVERAGEIFS($W$5:$W$1000,$S$5:$S$1000,ROW(),$T$5:$T$1000,"Sub"),$W9)))</f>
        <v/>
      </c>
      <c r="AB9" s="63">
        <f>IF($T9="","",IF(AND(ISNUMBER($F9),$F9&lt;=IF($Q9=MesCiclo,InicioCiclo,$Q9+MOD(2-WEEKDAY($Q9),7))+13),1,IF(N($U9)&gt;0,AVERAGEIFS($X$5:$X$1000,$S$5:$S$1000,ROW(),$T$5:$T$1000,"Sub"),$X9)))</f>
        <v/>
      </c>
      <c r="AC9" s="63">
        <f>IF($T9="","",IF(AND(ISNUMBER($F9),$F9&lt;=IF($Q9=MesCiclo,InicioCiclo,$Q9+MOD(2-WEEKDAY($Q9),7))+20),1,IF(N($U9)&gt;0,AVERAGEIFS($Y$5:$Y$1000,$S$5:$S$1000,ROW(),$T$5:$T$1000,"Sub"),$Y9)))</f>
        <v/>
      </c>
      <c r="AD9" s="63">
        <f>IF($T9="","",IF(AND(ISNUMBER($F9),$F9&lt;=IF($Q9=MesCiclo,InicioCiclo,$Q9+MOD(2-WEEKDAY($Q9),7))+27),1,IF(N($U9)&gt;0,AVERAGEIFS($Z$5:$Z$1000,$S$5:$S$1000,ROW(),$T$5:$T$1000,"Sub"),$Z9)))</f>
        <v/>
      </c>
      <c r="AE9" s="63">
        <f>IF($T9&lt;&gt;"Macro","",IF(COUNTIFS($Q$5:$Q$1000,$Q9,$T$5:$T$1000,"Macro",$G$5:$G$1000,"&gt;0")=0,1/COUNTIFS($Q$5:$Q$1000,$Q9,$T$5:$T$1000,"Macro"),IF(AND(ISNUMBER($G9),N($G9)&gt;0),$G9,SUMIFS($G$5:$G$1000,$Q$5:$Q$1000,$Q9,$T$5:$T$1000,"Macro")/COUNTIFS($Q$5:$Q$1000,$Q9,$T$5:$T$1000,"Macro",$G$5:$G$1000,"&gt;0"))/(COUNTIFS($Q$5:$Q$1000,$Q9,$T$5:$T$1000,"Macro")*SUMIFS($G$5:$G$1000,$Q$5:$Q$1000,$Q9,$T$5:$T$1000,"Macro")/COUNTIFS($Q$5:$Q$1000,$Q9,$T$5:$T$1000,"Macro",$G$5:$G$1000,"&gt;0"))))</f>
        <v/>
      </c>
    </row>
    <row r="10">
      <c r="A10" s="55">
        <f>IF(NOT((COUNTA($B10:$K10)+COUNTA($O10))&gt;0),"",IF($T10="Macro",COUNTIFS($T$5:$T10,"Macro",$Q$5:$Q10,$Q10),IF(N($S10)=0,"?",COUNTIFS(INDEX($T$5:$T$1000,1):INDEX($T$5:$T$1000,$S10-4),"Macro",INDEX($Q$5:$Q$1000,1):INDEX($Q$5:$Q$1000,$S10-4),INDEX($Q$5:$Q$1000,$S10-4))&amp;"."&amp;COUNTIFS($S$5:$S10,$S10,$T$5:$T10,"Sub"))))</f>
        <v/>
      </c>
      <c r="B10" s="56" t="n"/>
      <c r="C10" s="57" t="n"/>
      <c r="D10" s="58" t="n"/>
      <c r="E10" s="58" t="n"/>
      <c r="F10" s="58" t="n"/>
      <c r="G10" s="59" t="n"/>
      <c r="H10" s="59" t="n"/>
      <c r="I10" s="59" t="n"/>
      <c r="J10" s="59" t="n"/>
      <c r="K10" s="59" t="n"/>
      <c r="L10" s="60">
        <f>IF(NOT((COUNTA($B10:$K10)+COUNTA($O10))&gt;0),"",IF(ISNUMBER($F10),1,IF(N($U10)&gt;0,AVERAGEIFS($V$5:$V$1000,$S$5:$S$1000,ROW(),$T$5:$T$1000,"Sub"),$V10)))</f>
        <v/>
      </c>
      <c r="M10" s="55">
        <f>IF($L10="","",IF($L10&gt;=1,"Completado",IF($L10&gt;0,"En curso","Pendiente")))</f>
        <v/>
      </c>
      <c r="N10" s="55">
        <f>IF(NOT((COUNTA($B10:$K10)+COUNTA($O10))&gt;0),"",IF(ISNUMBER($F10),IF(AND(ISNUMBER($E10),$F10&gt;$E10),"Cumplida con "&amp;($F10-$E10)&amp;IF($F10-$E10=1," día"," días")&amp;" de retraso","Cumplida"),IF(N($L10)&gt;=1,"Cumplida",IF(NOT(ISNUMBER($E10)),"Sin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plazo")))))))</f>
        <v/>
      </c>
      <c r="O10" s="57" t="n"/>
      <c r="P10" s="61">
        <f>IF(NOT((COUNTA($B10:$K10)+COUNTA($O10))&gt;0),"",IF((IF($C10="","Falta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",""))="","✔ OK","⚠ "&amp;LEFT(IF($C10="","Falta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",""),LEN(IF($C10="","Falta el nombre de la actividad"&amp;" · ","")&amp;IF(AND($T10="Sub",N($S10)=0),"Subactividad sin macroactividad arriba"&amp;" · ","")&amp;IF($D10="","Sin fecha de inicio"&amp;" · ","")&amp;IF($E10="","Sin fecha límite"&amp;" · ","")&amp;IF(OR(AND($D10&lt;&gt;"",NOT(ISNUMBER($D10))),AND($E10&lt;&gt;"",NOT(ISNUMBER($E10))),AND($F10&lt;&gt;"",NOT(ISNUMBER($F10)))),"Fecha no válida"&amp;" · ","")&amp;IF(AND(ISNUMBER($D10),ISNUMBER($E10),$D10&gt;$E10),"Inicio posterior a fecha límite"&amp;" · ","")&amp;IF(AND($T10="Macro",$G10&lt;&gt;"",OR(NOT(ISNUMBER($G10)),$G10&lt;0,$G10&gt;1)),"Peso fuera de rango"&amp;" · ","")&amp;IF(AND($T10="Sub",$G10&lt;&gt;""),"Las subactividades no llevan peso (valen igual dentro de su macroactividad)"&amp;" · ","")&amp;IF(AND(N($U10)&gt;0,COUNT($H10:$K10)&gt;0),"Con subactividades: deje vacías las semanas (se calculan solas)"&amp;" · ","")&amp;IF((COUNTIF($H10:$K10,"&gt;1")+COUNTIF($H10:$K10,"&lt;0")+COUNTA($H10:$K10)-COUNT($H10:$K10))&gt;0,"Avance fuera de rango 0-100%"&amp;" · ","")&amp;IF(OR(AND($I10&lt;&gt;"",$I10&lt;$H10),AND($J10&lt;&gt;"",$J10&lt;MAX($H10:$I10)),AND($K10&lt;&gt;"",$K10&lt;MAX($H10:$J10))),"Avance semanal decreciente"&amp;" · ","")&amp;IF(AND(ISNUMBER($E10),$E10&lt;FechaRef,N($L10)&lt;1),"Vencida"&amp;" · ","")&amp;IF(AND(ObsObligatoria="Sí",ISNUMBER($E10),$E10&lt;FechaRef,N($L10)&lt;1,$O10=""),"Vencida sin observación"&amp;" · ",""))-3)))</f>
        <v/>
      </c>
      <c r="Q10" s="62">
        <f>IF(NOT((COUNTA($B10:$K10)+COUNTA($O10))&gt;0),"",IF(AND($T10="Sub",N($S10)&gt;0),IF(ISNUMBER(INDEX($D$5:$D$1000,$S10-4)),DATE(YEAR(INDEX($D$5:$D$1000,$S10-4)),MONTH(INDEX($D$5:$D$1000,$S10-4)),1),IF(ISNUMBER(INDEX($E$5:$E$1000,$S10-4)),DATE(YEAR(INDEX($E$5:$E$1000,$S10-4)),MONTH(INDEX($E$5:$E$1000,$S10-4)),1),MesCiclo)),IF(ISNUMBER($D10),DATE(YEAR($D10),MONTH($D10),1),IF(ISNUMBER($E10),DATE(YEAR($E10),MONTH($E10),1),MesCiclo))))</f>
        <v/>
      </c>
      <c r="R10" s="63">
        <f>IF(OR($Q10="",$Q10&lt;&gt;MesCiclo),"",COUNTIF($Q$5:$Q10,MesCiclo))</f>
        <v/>
      </c>
      <c r="S10" s="63">
        <f>IF($T10="","",IF($T10="Macro",ROW(),IFERROR(LOOKUP(2,1/($T$5:$T10="Macro"),ROW($T$5:$T10)),0)))</f>
        <v/>
      </c>
      <c r="T10" s="63">
        <f>IF(NOT((COUNTA($B10:$K10)+COUNTA($O10))&gt;0),"",IF($B10="Subactividad","Sub","Macro"))</f>
        <v/>
      </c>
      <c r="U10" s="63">
        <f>IF($T10="Macro",COUNTIFS($S$5:$S$1000,ROW(),$T$5:$T$1000,"Sub"),"")</f>
        <v/>
      </c>
      <c r="V10" s="63">
        <f>IF($T10="","",IF(ISNUMBER($F10),1,IFERROR(LOOKUP(2,1/($H10:$K10&lt;&gt;""),$H10:$K10),0)))</f>
        <v/>
      </c>
      <c r="W10" s="63">
        <f>IF($T10="","",IF(AND(ISNUMBER($F10),$F10&lt;=IF($Q10=MesCiclo,InicioCiclo,$Q10+MOD(2-WEEKDAY($Q10),7))+6),1,IF(ISNUMBER($H10),$H10,0)))</f>
        <v/>
      </c>
      <c r="X10" s="63">
        <f>IF($T10="","",IF(AND(ISNUMBER($F10),$F10&lt;=IF($Q10=MesCiclo,InicioCiclo,$Q10+MOD(2-WEEKDAY($Q10),7))+13),1,IF(ISNUMBER($I10),$I10,$W10)))</f>
        <v/>
      </c>
      <c r="Y10" s="63">
        <f>IF($T10="","",IF(AND(ISNUMBER($F10),$F10&lt;=IF($Q10=MesCiclo,InicioCiclo,$Q10+MOD(2-WEEKDAY($Q10),7))+20),1,IF(ISNUMBER($J10),$J10,$X10)))</f>
        <v/>
      </c>
      <c r="Z10" s="63">
        <f>IF($T10="","",IF(AND(ISNUMBER($F10),$F10&lt;=IF($Q10=MesCiclo,InicioCiclo,$Q10+MOD(2-WEEKDAY($Q10),7))+27),1,IF(ISNUMBER($K10),$K10,$Y10)))</f>
        <v/>
      </c>
      <c r="AA10" s="63">
        <f>IF($T10="","",IF(AND(ISNUMBER($F10),$F10&lt;=IF($Q10=MesCiclo,InicioCiclo,$Q10+MOD(2-WEEKDAY($Q10),7))+6),1,IF(N($U10)&gt;0,AVERAGEIFS($W$5:$W$1000,$S$5:$S$1000,ROW(),$T$5:$T$1000,"Sub"),$W10)))</f>
        <v/>
      </c>
      <c r="AB10" s="63">
        <f>IF($T10="","",IF(AND(ISNUMBER($F10),$F10&lt;=IF($Q10=MesCiclo,InicioCiclo,$Q10+MOD(2-WEEKDAY($Q10),7))+13),1,IF(N($U10)&gt;0,AVERAGEIFS($X$5:$X$1000,$S$5:$S$1000,ROW(),$T$5:$T$1000,"Sub"),$X10)))</f>
        <v/>
      </c>
      <c r="AC10" s="63">
        <f>IF($T10="","",IF(AND(ISNUMBER($F10),$F10&lt;=IF($Q10=MesCiclo,InicioCiclo,$Q10+MOD(2-WEEKDAY($Q10),7))+20),1,IF(N($U10)&gt;0,AVERAGEIFS($Y$5:$Y$1000,$S$5:$S$1000,ROW(),$T$5:$T$1000,"Sub"),$Y10)))</f>
        <v/>
      </c>
      <c r="AD10" s="63">
        <f>IF($T10="","",IF(AND(ISNUMBER($F10),$F10&lt;=IF($Q10=MesCiclo,InicioCiclo,$Q10+MOD(2-WEEKDAY($Q10),7))+27),1,IF(N($U10)&gt;0,AVERAGEIFS($Z$5:$Z$1000,$S$5:$S$1000,ROW(),$T$5:$T$1000,"Sub"),$Z10)))</f>
        <v/>
      </c>
      <c r="AE10" s="63">
        <f>IF($T10&lt;&gt;"Macro","",IF(COUNTIFS($Q$5:$Q$1000,$Q10,$T$5:$T$1000,"Macro",$G$5:$G$1000,"&gt;0")=0,1/COUNTIFS($Q$5:$Q$1000,$Q10,$T$5:$T$1000,"Macro"),IF(AND(ISNUMBER($G10),N($G10)&gt;0),$G10,SUMIFS($G$5:$G$1000,$Q$5:$Q$1000,$Q10,$T$5:$T$1000,"Macro")/COUNTIFS($Q$5:$Q$1000,$Q10,$T$5:$T$1000,"Macro",$G$5:$G$1000,"&gt;0"))/(COUNTIFS($Q$5:$Q$1000,$Q10,$T$5:$T$1000,"Macro")*SUMIFS($G$5:$G$1000,$Q$5:$Q$1000,$Q10,$T$5:$T$1000,"Macro")/COUNTIFS($Q$5:$Q$1000,$Q10,$T$5:$T$1000,"Macro",$G$5:$G$1000,"&gt;0"))))</f>
        <v/>
      </c>
    </row>
    <row r="11">
      <c r="A11" s="55">
        <f>IF(NOT((COUNTA($B11:$K11)+COUNTA($O11))&gt;0),"",IF($T11="Macro",COUNTIFS($T$5:$T11,"Macro",$Q$5:$Q11,$Q11),IF(N($S11)=0,"?",COUNTIFS(INDEX($T$5:$T$1000,1):INDEX($T$5:$T$1000,$S11-4),"Macro",INDEX($Q$5:$Q$1000,1):INDEX($Q$5:$Q$1000,$S11-4),INDEX($Q$5:$Q$1000,$S11-4))&amp;"."&amp;COUNTIFS($S$5:$S11,$S11,$T$5:$T11,"Sub"))))</f>
        <v/>
      </c>
      <c r="B11" s="56" t="n"/>
      <c r="C11" s="57" t="n"/>
      <c r="D11" s="58" t="n"/>
      <c r="E11" s="58" t="n"/>
      <c r="F11" s="58" t="n"/>
      <c r="G11" s="59" t="n"/>
      <c r="H11" s="59" t="n"/>
      <c r="I11" s="59" t="n"/>
      <c r="J11" s="59" t="n"/>
      <c r="K11" s="59" t="n"/>
      <c r="L11" s="60">
        <f>IF(NOT((COUNTA($B11:$K11)+COUNTA($O11))&gt;0),"",IF(ISNUMBER($F11),1,IF(N($U11)&gt;0,AVERAGEIFS($V$5:$V$1000,$S$5:$S$1000,ROW(),$T$5:$T$1000,"Sub"),$V11)))</f>
        <v/>
      </c>
      <c r="M11" s="55">
        <f>IF($L11="","",IF($L11&gt;=1,"Completado",IF($L11&gt;0,"En curso","Pendiente")))</f>
        <v/>
      </c>
      <c r="N11" s="55">
        <f>IF(NOT((COUNTA($B11:$K11)+COUNTA($O11))&gt;0),"",IF(ISNUMBER($F11),IF(AND(ISNUMBER($E11),$F11&gt;$E11),"Cumplida con "&amp;($F11-$E11)&amp;IF($F11-$E11=1," día"," días")&amp;" de retraso","Cumplida"),IF(N($L11)&gt;=1,"Cumplida",IF(NOT(ISNUMBER($E11)),"Sin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plazo")))))))</f>
        <v/>
      </c>
      <c r="O11" s="57" t="n"/>
      <c r="P11" s="61">
        <f>IF(NOT((COUNTA($B11:$K11)+COUNTA($O11))&gt;0),"",IF((IF($C11="","Falta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",""))="","✔ OK","⚠ "&amp;LEFT(IF($C11="","Falta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",""),LEN(IF($C11="","Falta el nombre de la actividad"&amp;" · ","")&amp;IF(AND($T11="Sub",N($S11)=0),"Subactividad sin macroactividad arriba"&amp;" · ","")&amp;IF($D11="","Sin fecha de inicio"&amp;" · ","")&amp;IF($E11="","Sin fecha límite"&amp;" · ","")&amp;IF(OR(AND($D11&lt;&gt;"",NOT(ISNUMBER($D11))),AND($E11&lt;&gt;"",NOT(ISNUMBER($E11))),AND($F11&lt;&gt;"",NOT(ISNUMBER($F11)))),"Fecha no válida"&amp;" · ","")&amp;IF(AND(ISNUMBER($D11),ISNUMBER($E11),$D11&gt;$E11),"Inicio posterior a fecha límite"&amp;" · ","")&amp;IF(AND($T11="Macro",$G11&lt;&gt;"",OR(NOT(ISNUMBER($G11)),$G11&lt;0,$G11&gt;1)),"Peso fuera de rango"&amp;" · ","")&amp;IF(AND($T11="Sub",$G11&lt;&gt;""),"Las subactividades no llevan peso (valen igual dentro de su macroactividad)"&amp;" · ","")&amp;IF(AND(N($U11)&gt;0,COUNT($H11:$K11)&gt;0),"Con subactividades: deje vacías las semanas (se calculan solas)"&amp;" · ","")&amp;IF((COUNTIF($H11:$K11,"&gt;1")+COUNTIF($H11:$K11,"&lt;0")+COUNTA($H11:$K11)-COUNT($H11:$K11))&gt;0,"Avance fuera de rango 0-100%"&amp;" · ","")&amp;IF(OR(AND($I11&lt;&gt;"",$I11&lt;$H11),AND($J11&lt;&gt;"",$J11&lt;MAX($H11:$I11)),AND($K11&lt;&gt;"",$K11&lt;MAX($H11:$J11))),"Avance semanal decreciente"&amp;" · ","")&amp;IF(AND(ISNUMBER($E11),$E11&lt;FechaRef,N($L11)&lt;1),"Vencida"&amp;" · ","")&amp;IF(AND(ObsObligatoria="Sí",ISNUMBER($E11),$E11&lt;FechaRef,N($L11)&lt;1,$O11=""),"Vencida sin observación"&amp;" · ",""))-3)))</f>
        <v/>
      </c>
      <c r="Q11" s="62">
        <f>IF(NOT((COUNTA($B11:$K11)+COUNTA($O11))&gt;0),"",IF(AND($T11="Sub",N($S11)&gt;0),IF(ISNUMBER(INDEX($D$5:$D$1000,$S11-4)),DATE(YEAR(INDEX($D$5:$D$1000,$S11-4)),MONTH(INDEX($D$5:$D$1000,$S11-4)),1),IF(ISNUMBER(INDEX($E$5:$E$1000,$S11-4)),DATE(YEAR(INDEX($E$5:$E$1000,$S11-4)),MONTH(INDEX($E$5:$E$1000,$S11-4)),1),MesCiclo)),IF(ISNUMBER($D11),DATE(YEAR($D11),MONTH($D11),1),IF(ISNUMBER($E11),DATE(YEAR($E11),MONTH($E11),1),MesCiclo))))</f>
        <v/>
      </c>
      <c r="R11" s="63">
        <f>IF(OR($Q11="",$Q11&lt;&gt;MesCiclo),"",COUNTIF($Q$5:$Q11,MesCiclo))</f>
        <v/>
      </c>
      <c r="S11" s="63">
        <f>IF($T11="","",IF($T11="Macro",ROW(),IFERROR(LOOKUP(2,1/($T$5:$T11="Macro"),ROW($T$5:$T11)),0)))</f>
        <v/>
      </c>
      <c r="T11" s="63">
        <f>IF(NOT((COUNTA($B11:$K11)+COUNTA($O11))&gt;0),"",IF($B11="Subactividad","Sub","Macro"))</f>
        <v/>
      </c>
      <c r="U11" s="63">
        <f>IF($T11="Macro",COUNTIFS($S$5:$S$1000,ROW(),$T$5:$T$1000,"Sub"),"")</f>
        <v/>
      </c>
      <c r="V11" s="63">
        <f>IF($T11="","",IF(ISNUMBER($F11),1,IFERROR(LOOKUP(2,1/($H11:$K11&lt;&gt;""),$H11:$K11),0)))</f>
        <v/>
      </c>
      <c r="W11" s="63">
        <f>IF($T11="","",IF(AND(ISNUMBER($F11),$F11&lt;=IF($Q11=MesCiclo,InicioCiclo,$Q11+MOD(2-WEEKDAY($Q11),7))+6),1,IF(ISNUMBER($H11),$H11,0)))</f>
        <v/>
      </c>
      <c r="X11" s="63">
        <f>IF($T11="","",IF(AND(ISNUMBER($F11),$F11&lt;=IF($Q11=MesCiclo,InicioCiclo,$Q11+MOD(2-WEEKDAY($Q11),7))+13),1,IF(ISNUMBER($I11),$I11,$W11)))</f>
        <v/>
      </c>
      <c r="Y11" s="63">
        <f>IF($T11="","",IF(AND(ISNUMBER($F11),$F11&lt;=IF($Q11=MesCiclo,InicioCiclo,$Q11+MOD(2-WEEKDAY($Q11),7))+20),1,IF(ISNUMBER($J11),$J11,$X11)))</f>
        <v/>
      </c>
      <c r="Z11" s="63">
        <f>IF($T11="","",IF(AND(ISNUMBER($F11),$F11&lt;=IF($Q11=MesCiclo,InicioCiclo,$Q11+MOD(2-WEEKDAY($Q11),7))+27),1,IF(ISNUMBER($K11),$K11,$Y11)))</f>
        <v/>
      </c>
      <c r="AA11" s="63">
        <f>IF($T11="","",IF(AND(ISNUMBER($F11),$F11&lt;=IF($Q11=MesCiclo,InicioCiclo,$Q11+MOD(2-WEEKDAY($Q11),7))+6),1,IF(N($U11)&gt;0,AVERAGEIFS($W$5:$W$1000,$S$5:$S$1000,ROW(),$T$5:$T$1000,"Sub"),$W11)))</f>
        <v/>
      </c>
      <c r="AB11" s="63">
        <f>IF($T11="","",IF(AND(ISNUMBER($F11),$F11&lt;=IF($Q11=MesCiclo,InicioCiclo,$Q11+MOD(2-WEEKDAY($Q11),7))+13),1,IF(N($U11)&gt;0,AVERAGEIFS($X$5:$X$1000,$S$5:$S$1000,ROW(),$T$5:$T$1000,"Sub"),$X11)))</f>
        <v/>
      </c>
      <c r="AC11" s="63">
        <f>IF($T11="","",IF(AND(ISNUMBER($F11),$F11&lt;=IF($Q11=MesCiclo,InicioCiclo,$Q11+MOD(2-WEEKDAY($Q11),7))+20),1,IF(N($U11)&gt;0,AVERAGEIFS($Y$5:$Y$1000,$S$5:$S$1000,ROW(),$T$5:$T$1000,"Sub"),$Y11)))</f>
        <v/>
      </c>
      <c r="AD11" s="63">
        <f>IF($T11="","",IF(AND(ISNUMBER($F11),$F11&lt;=IF($Q11=MesCiclo,InicioCiclo,$Q11+MOD(2-WEEKDAY($Q11),7))+27),1,IF(N($U11)&gt;0,AVERAGEIFS($Z$5:$Z$1000,$S$5:$S$1000,ROW(),$T$5:$T$1000,"Sub"),$Z11)))</f>
        <v/>
      </c>
      <c r="AE11" s="63">
        <f>IF($T11&lt;&gt;"Macro","",IF(COUNTIFS($Q$5:$Q$1000,$Q11,$T$5:$T$1000,"Macro",$G$5:$G$1000,"&gt;0")=0,1/COUNTIFS($Q$5:$Q$1000,$Q11,$T$5:$T$1000,"Macro"),IF(AND(ISNUMBER($G11),N($G11)&gt;0),$G11,SUMIFS($G$5:$G$1000,$Q$5:$Q$1000,$Q11,$T$5:$T$1000,"Macro")/COUNTIFS($Q$5:$Q$1000,$Q11,$T$5:$T$1000,"Macro",$G$5:$G$1000,"&gt;0"))/(COUNTIFS($Q$5:$Q$1000,$Q11,$T$5:$T$1000,"Macro")*SUMIFS($G$5:$G$1000,$Q$5:$Q$1000,$Q11,$T$5:$T$1000,"Macro")/COUNTIFS($Q$5:$Q$1000,$Q11,$T$5:$T$1000,"Macro",$G$5:$G$1000,"&gt;0"))))</f>
        <v/>
      </c>
    </row>
    <row r="12">
      <c r="A12" s="55">
        <f>IF(NOT((COUNTA($B12:$K12)+COUNTA($O12))&gt;0),"",IF($T12="Macro",COUNTIFS($T$5:$T12,"Macro",$Q$5:$Q12,$Q12),IF(N($S12)=0,"?",COUNTIFS(INDEX($T$5:$T$1000,1):INDEX($T$5:$T$1000,$S12-4),"Macro",INDEX($Q$5:$Q$1000,1):INDEX($Q$5:$Q$1000,$S12-4),INDEX($Q$5:$Q$1000,$S12-4))&amp;"."&amp;COUNTIFS($S$5:$S12,$S12,$T$5:$T12,"Sub"))))</f>
        <v/>
      </c>
      <c r="B12" s="56" t="n"/>
      <c r="C12" s="57" t="n"/>
      <c r="D12" s="58" t="n"/>
      <c r="E12" s="58" t="n"/>
      <c r="F12" s="58" t="n"/>
      <c r="G12" s="59" t="n"/>
      <c r="H12" s="59" t="n"/>
      <c r="I12" s="59" t="n"/>
      <c r="J12" s="59" t="n"/>
      <c r="K12" s="59" t="n"/>
      <c r="L12" s="60">
        <f>IF(NOT((COUNTA($B12:$K12)+COUNTA($O12))&gt;0),"",IF(ISNUMBER($F12),1,IF(N($U12)&gt;0,AVERAGEIFS($V$5:$V$1000,$S$5:$S$1000,ROW(),$T$5:$T$1000,"Sub"),$V12)))</f>
        <v/>
      </c>
      <c r="M12" s="55">
        <f>IF($L12="","",IF($L12&gt;=1,"Completado",IF($L12&gt;0,"En curso","Pendiente")))</f>
        <v/>
      </c>
      <c r="N12" s="55">
        <f>IF(NOT((COUNTA($B12:$K12)+COUNTA($O12))&gt;0),"",IF(ISNUMBER($F12),IF(AND(ISNUMBER($E12),$F12&gt;$E12),"Cumplida con "&amp;($F12-$E12)&amp;IF($F12-$E12=1," día"," días")&amp;" de retraso","Cumplida"),IF(N($L12)&gt;=1,"Cumplida",IF(NOT(ISNUMBER($E12)),"Sin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plazo")))))))</f>
        <v/>
      </c>
      <c r="O12" s="57" t="n"/>
      <c r="P12" s="61">
        <f>IF(NOT((COUNTA($B12:$K12)+COUNTA($O12))&gt;0),"",IF((IF($C12="","Falta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",""))="","✔ OK","⚠ "&amp;LEFT(IF($C12="","Falta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",""),LEN(IF($C12="","Falta el nombre de la actividad"&amp;" · ","")&amp;IF(AND($T12="Sub",N($S12)=0),"Subactividad sin macroactividad arriba"&amp;" · ","")&amp;IF($D12="","Sin fecha de inicio"&amp;" · ","")&amp;IF($E12="","Sin fecha límite"&amp;" · ","")&amp;IF(OR(AND($D12&lt;&gt;"",NOT(ISNUMBER($D12))),AND($E12&lt;&gt;"",NOT(ISNUMBER($E12))),AND($F12&lt;&gt;"",NOT(ISNUMBER($F12)))),"Fecha no válida"&amp;" · ","")&amp;IF(AND(ISNUMBER($D12),ISNUMBER($E12),$D12&gt;$E12),"Inicio posterior a fecha límite"&amp;" · ","")&amp;IF(AND($T12="Macro",$G12&lt;&gt;"",OR(NOT(ISNUMBER($G12)),$G12&lt;0,$G12&gt;1)),"Peso fuera de rango"&amp;" · ","")&amp;IF(AND($T12="Sub",$G12&lt;&gt;""),"Las subactividades no llevan peso (valen igual dentro de su macroactividad)"&amp;" · ","")&amp;IF(AND(N($U12)&gt;0,COUNT($H12:$K12)&gt;0),"Con subactividades: deje vacías las semanas (se calculan solas)"&amp;" · ","")&amp;IF((COUNTIF($H12:$K12,"&gt;1")+COUNTIF($H12:$K12,"&lt;0")+COUNTA($H12:$K12)-COUNT($H12:$K12))&gt;0,"Avance fuera de rango 0-100%"&amp;" · ","")&amp;IF(OR(AND($I12&lt;&gt;"",$I12&lt;$H12),AND($J12&lt;&gt;"",$J12&lt;MAX($H12:$I12)),AND($K12&lt;&gt;"",$K12&lt;MAX($H12:$J12))),"Avance semanal decreciente"&amp;" · ","")&amp;IF(AND(ISNUMBER($E12),$E12&lt;FechaRef,N($L12)&lt;1),"Vencida"&amp;" · ","")&amp;IF(AND(ObsObligatoria="Sí",ISNUMBER($E12),$E12&lt;FechaRef,N($L12)&lt;1,$O12=""),"Vencida sin observación"&amp;" · ",""))-3)))</f>
        <v/>
      </c>
      <c r="Q12" s="62">
        <f>IF(NOT((COUNTA($B12:$K12)+COUNTA($O12))&gt;0),"",IF(AND($T12="Sub",N($S12)&gt;0),IF(ISNUMBER(INDEX($D$5:$D$1000,$S12-4)),DATE(YEAR(INDEX($D$5:$D$1000,$S12-4)),MONTH(INDEX($D$5:$D$1000,$S12-4)),1),IF(ISNUMBER(INDEX($E$5:$E$1000,$S12-4)),DATE(YEAR(INDEX($E$5:$E$1000,$S12-4)),MONTH(INDEX($E$5:$E$1000,$S12-4)),1),MesCiclo)),IF(ISNUMBER($D12),DATE(YEAR($D12),MONTH($D12),1),IF(ISNUMBER($E12),DATE(YEAR($E12),MONTH($E12),1),MesCiclo))))</f>
        <v/>
      </c>
      <c r="R12" s="63">
        <f>IF(OR($Q12="",$Q12&lt;&gt;MesCiclo),"",COUNTIF($Q$5:$Q12,MesCiclo))</f>
        <v/>
      </c>
      <c r="S12" s="63">
        <f>IF($T12="","",IF($T12="Macro",ROW(),IFERROR(LOOKUP(2,1/($T$5:$T12="Macro"),ROW($T$5:$T12)),0)))</f>
        <v/>
      </c>
      <c r="T12" s="63">
        <f>IF(NOT((COUNTA($B12:$K12)+COUNTA($O12))&gt;0),"",IF($B12="Subactividad","Sub","Macro"))</f>
        <v/>
      </c>
      <c r="U12" s="63">
        <f>IF($T12="Macro",COUNTIFS($S$5:$S$1000,ROW(),$T$5:$T$1000,"Sub"),"")</f>
        <v/>
      </c>
      <c r="V12" s="63">
        <f>IF($T12="","",IF(ISNUMBER($F12),1,IFERROR(LOOKUP(2,1/($H12:$K12&lt;&gt;""),$H12:$K12),0)))</f>
        <v/>
      </c>
      <c r="W12" s="63">
        <f>IF($T12="","",IF(AND(ISNUMBER($F12),$F12&lt;=IF($Q12=MesCiclo,InicioCiclo,$Q12+MOD(2-WEEKDAY($Q12),7))+6),1,IF(ISNUMBER($H12),$H12,0)))</f>
        <v/>
      </c>
      <c r="X12" s="63">
        <f>IF($T12="","",IF(AND(ISNUMBER($F12),$F12&lt;=IF($Q12=MesCiclo,InicioCiclo,$Q12+MOD(2-WEEKDAY($Q12),7))+13),1,IF(ISNUMBER($I12),$I12,$W12)))</f>
        <v/>
      </c>
      <c r="Y12" s="63">
        <f>IF($T12="","",IF(AND(ISNUMBER($F12),$F12&lt;=IF($Q12=MesCiclo,InicioCiclo,$Q12+MOD(2-WEEKDAY($Q12),7))+20),1,IF(ISNUMBER($J12),$J12,$X12)))</f>
        <v/>
      </c>
      <c r="Z12" s="63">
        <f>IF($T12="","",IF(AND(ISNUMBER($F12),$F12&lt;=IF($Q12=MesCiclo,InicioCiclo,$Q12+MOD(2-WEEKDAY($Q12),7))+27),1,IF(ISNUMBER($K12),$K12,$Y12)))</f>
        <v/>
      </c>
      <c r="AA12" s="63">
        <f>IF($T12="","",IF(AND(ISNUMBER($F12),$F12&lt;=IF($Q12=MesCiclo,InicioCiclo,$Q12+MOD(2-WEEKDAY($Q12),7))+6),1,IF(N($U12)&gt;0,AVERAGEIFS($W$5:$W$1000,$S$5:$S$1000,ROW(),$T$5:$T$1000,"Sub"),$W12)))</f>
        <v/>
      </c>
      <c r="AB12" s="63">
        <f>IF($T12="","",IF(AND(ISNUMBER($F12),$F12&lt;=IF($Q12=MesCiclo,InicioCiclo,$Q12+MOD(2-WEEKDAY($Q12),7))+13),1,IF(N($U12)&gt;0,AVERAGEIFS($X$5:$X$1000,$S$5:$S$1000,ROW(),$T$5:$T$1000,"Sub"),$X12)))</f>
        <v/>
      </c>
      <c r="AC12" s="63">
        <f>IF($T12="","",IF(AND(ISNUMBER($F12),$F12&lt;=IF($Q12=MesCiclo,InicioCiclo,$Q12+MOD(2-WEEKDAY($Q12),7))+20),1,IF(N($U12)&gt;0,AVERAGEIFS($Y$5:$Y$1000,$S$5:$S$1000,ROW(),$T$5:$T$1000,"Sub"),$Y12)))</f>
        <v/>
      </c>
      <c r="AD12" s="63">
        <f>IF($T12="","",IF(AND(ISNUMBER($F12),$F12&lt;=IF($Q12=MesCiclo,InicioCiclo,$Q12+MOD(2-WEEKDAY($Q12),7))+27),1,IF(N($U12)&gt;0,AVERAGEIFS($Z$5:$Z$1000,$S$5:$S$1000,ROW(),$T$5:$T$1000,"Sub"),$Z12)))</f>
        <v/>
      </c>
      <c r="AE12" s="63">
        <f>IF($T12&lt;&gt;"Macro","",IF(COUNTIFS($Q$5:$Q$1000,$Q12,$T$5:$T$1000,"Macro",$G$5:$G$1000,"&gt;0")=0,1/COUNTIFS($Q$5:$Q$1000,$Q12,$T$5:$T$1000,"Macro"),IF(AND(ISNUMBER($G12),N($G12)&gt;0),$G12,SUMIFS($G$5:$G$1000,$Q$5:$Q$1000,$Q12,$T$5:$T$1000,"Macro")/COUNTIFS($Q$5:$Q$1000,$Q12,$T$5:$T$1000,"Macro",$G$5:$G$1000,"&gt;0"))/(COUNTIFS($Q$5:$Q$1000,$Q12,$T$5:$T$1000,"Macro")*SUMIFS($G$5:$G$1000,$Q$5:$Q$1000,$Q12,$T$5:$T$1000,"Macro")/COUNTIFS($Q$5:$Q$1000,$Q12,$T$5:$T$1000,"Macro",$G$5:$G$1000,"&gt;0"))))</f>
        <v/>
      </c>
    </row>
    <row r="13">
      <c r="A13" s="55">
        <f>IF(NOT((COUNTA($B13:$K13)+COUNTA($O13))&gt;0),"",IF($T13="Macro",COUNTIFS($T$5:$T13,"Macro",$Q$5:$Q13,$Q13),IF(N($S13)=0,"?",COUNTIFS(INDEX($T$5:$T$1000,1):INDEX($T$5:$T$1000,$S13-4),"Macro",INDEX($Q$5:$Q$1000,1):INDEX($Q$5:$Q$1000,$S13-4),INDEX($Q$5:$Q$1000,$S13-4))&amp;"."&amp;COUNTIFS($S$5:$S13,$S13,$T$5:$T13,"Sub"))))</f>
        <v/>
      </c>
      <c r="B13" s="56" t="n"/>
      <c r="C13" s="57" t="n"/>
      <c r="D13" s="58" t="n"/>
      <c r="E13" s="58" t="n"/>
      <c r="F13" s="58" t="n"/>
      <c r="G13" s="59" t="n"/>
      <c r="H13" s="59" t="n"/>
      <c r="I13" s="59" t="n"/>
      <c r="J13" s="59" t="n"/>
      <c r="K13" s="59" t="n"/>
      <c r="L13" s="60">
        <f>IF(NOT((COUNTA($B13:$K13)+COUNTA($O13))&gt;0),"",IF(ISNUMBER($F13),1,IF(N($U13)&gt;0,AVERAGEIFS($V$5:$V$1000,$S$5:$S$1000,ROW(),$T$5:$T$1000,"Sub"),$V13)))</f>
        <v/>
      </c>
      <c r="M13" s="55">
        <f>IF($L13="","",IF($L13&gt;=1,"Completado",IF($L13&gt;0,"En curso","Pendiente")))</f>
        <v/>
      </c>
      <c r="N13" s="55">
        <f>IF(NOT((COUNTA($B13:$K13)+COUNTA($O13))&gt;0),"",IF(ISNUMBER($F13),IF(AND(ISNUMBER($E13),$F13&gt;$E13),"Cumplida con "&amp;($F13-$E13)&amp;IF($F13-$E13=1," día"," días")&amp;" de retraso","Cumplida"),IF(N($L13)&gt;=1,"Cumplida",IF(NOT(ISNUMBER($E13)),"Sin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plazo")))))))</f>
        <v/>
      </c>
      <c r="O13" s="57" t="n"/>
      <c r="P13" s="61">
        <f>IF(NOT((COUNTA($B13:$K13)+COUNTA($O13))&gt;0),"",IF((IF($C13="","Falta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",""))="","✔ OK","⚠ "&amp;LEFT(IF($C13="","Falta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",""),LEN(IF($C13="","Falta el nombre de la actividad"&amp;" · ","")&amp;IF(AND($T13="Sub",N($S13)=0),"Subactividad sin macroactividad arriba"&amp;" · ","")&amp;IF($D13="","Sin fecha de inicio"&amp;" · ","")&amp;IF($E13="","Sin fecha límite"&amp;" · ","")&amp;IF(OR(AND($D13&lt;&gt;"",NOT(ISNUMBER($D13))),AND($E13&lt;&gt;"",NOT(ISNUMBER($E13))),AND($F13&lt;&gt;"",NOT(ISNUMBER($F13)))),"Fecha no válida"&amp;" · ","")&amp;IF(AND(ISNUMBER($D13),ISNUMBER($E13),$D13&gt;$E13),"Inicio posterior a fecha límite"&amp;" · ","")&amp;IF(AND($T13="Macro",$G13&lt;&gt;"",OR(NOT(ISNUMBER($G13)),$G13&lt;0,$G13&gt;1)),"Peso fuera de rango"&amp;" · ","")&amp;IF(AND($T13="Sub",$G13&lt;&gt;""),"Las subactividades no llevan peso (valen igual dentro de su macroactividad)"&amp;" · ","")&amp;IF(AND(N($U13)&gt;0,COUNT($H13:$K13)&gt;0),"Con subactividades: deje vacías las semanas (se calculan solas)"&amp;" · ","")&amp;IF((COUNTIF($H13:$K13,"&gt;1")+COUNTIF($H13:$K13,"&lt;0")+COUNTA($H13:$K13)-COUNT($H13:$K13))&gt;0,"Avance fuera de rango 0-100%"&amp;" · ","")&amp;IF(OR(AND($I13&lt;&gt;"",$I13&lt;$H13),AND($J13&lt;&gt;"",$J13&lt;MAX($H13:$I13)),AND($K13&lt;&gt;"",$K13&lt;MAX($H13:$J13))),"Avance semanal decreciente"&amp;" · ","")&amp;IF(AND(ISNUMBER($E13),$E13&lt;FechaRef,N($L13)&lt;1),"Vencida"&amp;" · ","")&amp;IF(AND(ObsObligatoria="Sí",ISNUMBER($E13),$E13&lt;FechaRef,N($L13)&lt;1,$O13=""),"Vencida sin observación"&amp;" · ",""))-3)))</f>
        <v/>
      </c>
      <c r="Q13" s="62">
        <f>IF(NOT((COUNTA($B13:$K13)+COUNTA($O13))&gt;0),"",IF(AND($T13="Sub",N($S13)&gt;0),IF(ISNUMBER(INDEX($D$5:$D$1000,$S13-4)),DATE(YEAR(INDEX($D$5:$D$1000,$S13-4)),MONTH(INDEX($D$5:$D$1000,$S13-4)),1),IF(ISNUMBER(INDEX($E$5:$E$1000,$S13-4)),DATE(YEAR(INDEX($E$5:$E$1000,$S13-4)),MONTH(INDEX($E$5:$E$1000,$S13-4)),1),MesCiclo)),IF(ISNUMBER($D13),DATE(YEAR($D13),MONTH($D13),1),IF(ISNUMBER($E13),DATE(YEAR($E13),MONTH($E13),1),MesCiclo))))</f>
        <v/>
      </c>
      <c r="R13" s="63">
        <f>IF(OR($Q13="",$Q13&lt;&gt;MesCiclo),"",COUNTIF($Q$5:$Q13,MesCiclo))</f>
        <v/>
      </c>
      <c r="S13" s="63">
        <f>IF($T13="","",IF($T13="Macro",ROW(),IFERROR(LOOKUP(2,1/($T$5:$T13="Macro"),ROW($T$5:$T13)),0)))</f>
        <v/>
      </c>
      <c r="T13" s="63">
        <f>IF(NOT((COUNTA($B13:$K13)+COUNTA($O13))&gt;0),"",IF($B13="Subactividad","Sub","Macro"))</f>
        <v/>
      </c>
      <c r="U13" s="63">
        <f>IF($T13="Macro",COUNTIFS($S$5:$S$1000,ROW(),$T$5:$T$1000,"Sub"),"")</f>
        <v/>
      </c>
      <c r="V13" s="63">
        <f>IF($T13="","",IF(ISNUMBER($F13),1,IFERROR(LOOKUP(2,1/($H13:$K13&lt;&gt;""),$H13:$K13),0)))</f>
        <v/>
      </c>
      <c r="W13" s="63">
        <f>IF($T13="","",IF(AND(ISNUMBER($F13),$F13&lt;=IF($Q13=MesCiclo,InicioCiclo,$Q13+MOD(2-WEEKDAY($Q13),7))+6),1,IF(ISNUMBER($H13),$H13,0)))</f>
        <v/>
      </c>
      <c r="X13" s="63">
        <f>IF($T13="","",IF(AND(ISNUMBER($F13),$F13&lt;=IF($Q13=MesCiclo,InicioCiclo,$Q13+MOD(2-WEEKDAY($Q13),7))+13),1,IF(ISNUMBER($I13),$I13,$W13)))</f>
        <v/>
      </c>
      <c r="Y13" s="63">
        <f>IF($T13="","",IF(AND(ISNUMBER($F13),$F13&lt;=IF($Q13=MesCiclo,InicioCiclo,$Q13+MOD(2-WEEKDAY($Q13),7))+20),1,IF(ISNUMBER($J13),$J13,$X13)))</f>
        <v/>
      </c>
      <c r="Z13" s="63">
        <f>IF($T13="","",IF(AND(ISNUMBER($F13),$F13&lt;=IF($Q13=MesCiclo,InicioCiclo,$Q13+MOD(2-WEEKDAY($Q13),7))+27),1,IF(ISNUMBER($K13),$K13,$Y13)))</f>
        <v/>
      </c>
      <c r="AA13" s="63">
        <f>IF($T13="","",IF(AND(ISNUMBER($F13),$F13&lt;=IF($Q13=MesCiclo,InicioCiclo,$Q13+MOD(2-WEEKDAY($Q13),7))+6),1,IF(N($U13)&gt;0,AVERAGEIFS($W$5:$W$1000,$S$5:$S$1000,ROW(),$T$5:$T$1000,"Sub"),$W13)))</f>
        <v/>
      </c>
      <c r="AB13" s="63">
        <f>IF($T13="","",IF(AND(ISNUMBER($F13),$F13&lt;=IF($Q13=MesCiclo,InicioCiclo,$Q13+MOD(2-WEEKDAY($Q13),7))+13),1,IF(N($U13)&gt;0,AVERAGEIFS($X$5:$X$1000,$S$5:$S$1000,ROW(),$T$5:$T$1000,"Sub"),$X13)))</f>
        <v/>
      </c>
      <c r="AC13" s="63">
        <f>IF($T13="","",IF(AND(ISNUMBER($F13),$F13&lt;=IF($Q13=MesCiclo,InicioCiclo,$Q13+MOD(2-WEEKDAY($Q13),7))+20),1,IF(N($U13)&gt;0,AVERAGEIFS($Y$5:$Y$1000,$S$5:$S$1000,ROW(),$T$5:$T$1000,"Sub"),$Y13)))</f>
        <v/>
      </c>
      <c r="AD13" s="63">
        <f>IF($T13="","",IF(AND(ISNUMBER($F13),$F13&lt;=IF($Q13=MesCiclo,InicioCiclo,$Q13+MOD(2-WEEKDAY($Q13),7))+27),1,IF(N($U13)&gt;0,AVERAGEIFS($Z$5:$Z$1000,$S$5:$S$1000,ROW(),$T$5:$T$1000,"Sub"),$Z13)))</f>
        <v/>
      </c>
      <c r="AE13" s="63">
        <f>IF($T13&lt;&gt;"Macro","",IF(COUNTIFS($Q$5:$Q$1000,$Q13,$T$5:$T$1000,"Macro",$G$5:$G$1000,"&gt;0")=0,1/COUNTIFS($Q$5:$Q$1000,$Q13,$T$5:$T$1000,"Macro"),IF(AND(ISNUMBER($G13),N($G13)&gt;0),$G13,SUMIFS($G$5:$G$1000,$Q$5:$Q$1000,$Q13,$T$5:$T$1000,"Macro")/COUNTIFS($Q$5:$Q$1000,$Q13,$T$5:$T$1000,"Macro",$G$5:$G$1000,"&gt;0"))/(COUNTIFS($Q$5:$Q$1000,$Q13,$T$5:$T$1000,"Macro")*SUMIFS($G$5:$G$1000,$Q$5:$Q$1000,$Q13,$T$5:$T$1000,"Macro")/COUNTIFS($Q$5:$Q$1000,$Q13,$T$5:$T$1000,"Macro",$G$5:$G$1000,"&gt;0"))))</f>
        <v/>
      </c>
    </row>
    <row r="14">
      <c r="A14" s="55">
        <f>IF(NOT((COUNTA($B14:$K14)+COUNTA($O14))&gt;0),"",IF($T14="Macro",COUNTIFS($T$5:$T14,"Macro",$Q$5:$Q14,$Q14),IF(N($S14)=0,"?",COUNTIFS(INDEX($T$5:$T$1000,1):INDEX($T$5:$T$1000,$S14-4),"Macro",INDEX($Q$5:$Q$1000,1):INDEX($Q$5:$Q$1000,$S14-4),INDEX($Q$5:$Q$1000,$S14-4))&amp;"."&amp;COUNTIFS($S$5:$S14,$S14,$T$5:$T14,"Sub"))))</f>
        <v/>
      </c>
      <c r="B14" s="56" t="n"/>
      <c r="C14" s="57" t="n"/>
      <c r="D14" s="58" t="n"/>
      <c r="E14" s="58" t="n"/>
      <c r="F14" s="58" t="n"/>
      <c r="G14" s="59" t="n"/>
      <c r="H14" s="59" t="n"/>
      <c r="I14" s="59" t="n"/>
      <c r="J14" s="59" t="n"/>
      <c r="K14" s="59" t="n"/>
      <c r="L14" s="60">
        <f>IF(NOT((COUNTA($B14:$K14)+COUNTA($O14))&gt;0),"",IF(ISNUMBER($F14),1,IF(N($U14)&gt;0,AVERAGEIFS($V$5:$V$1000,$S$5:$S$1000,ROW(),$T$5:$T$1000,"Sub"),$V14)))</f>
        <v/>
      </c>
      <c r="M14" s="55">
        <f>IF($L14="","",IF($L14&gt;=1,"Completado",IF($L14&gt;0,"En curso","Pendiente")))</f>
        <v/>
      </c>
      <c r="N14" s="55">
        <f>IF(NOT((COUNTA($B14:$K14)+COUNTA($O14))&gt;0),"",IF(ISNUMBER($F14),IF(AND(ISNUMBER($E14),$F14&gt;$E14),"Cumplida con "&amp;($F14-$E14)&amp;IF($F14-$E14=1," día"," días")&amp;" de retraso","Cumplida"),IF(N($L14)&gt;=1,"Cumplida",IF(NOT(ISNUMBER($E14)),"Sin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plazo")))))))</f>
        <v/>
      </c>
      <c r="O14" s="57" t="n"/>
      <c r="P14" s="61">
        <f>IF(NOT((COUNTA($B14:$K14)+COUNTA($O14))&gt;0),"",IF((IF($C14="","Falta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",""))="","✔ OK","⚠ "&amp;LEFT(IF($C14="","Falta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",""),LEN(IF($C14="","Falta el nombre de la actividad"&amp;" · ","")&amp;IF(AND($T14="Sub",N($S14)=0),"Subactividad sin macroactividad arriba"&amp;" · ","")&amp;IF($D14="","Sin fecha de inicio"&amp;" · ","")&amp;IF($E14="","Sin fecha límite"&amp;" · ","")&amp;IF(OR(AND($D14&lt;&gt;"",NOT(ISNUMBER($D14))),AND($E14&lt;&gt;"",NOT(ISNUMBER($E14))),AND($F14&lt;&gt;"",NOT(ISNUMBER($F14)))),"Fecha no válida"&amp;" · ","")&amp;IF(AND(ISNUMBER($D14),ISNUMBER($E14),$D14&gt;$E14),"Inicio posterior a fecha límite"&amp;" · ","")&amp;IF(AND($T14="Macro",$G14&lt;&gt;"",OR(NOT(ISNUMBER($G14)),$G14&lt;0,$G14&gt;1)),"Peso fuera de rango"&amp;" · ","")&amp;IF(AND($T14="Sub",$G14&lt;&gt;""),"Las subactividades no llevan peso (valen igual dentro de su macroactividad)"&amp;" · ","")&amp;IF(AND(N($U14)&gt;0,COUNT($H14:$K14)&gt;0),"Con subactividades: deje vacías las semanas (se calculan solas)"&amp;" · ","")&amp;IF((COUNTIF($H14:$K14,"&gt;1")+COUNTIF($H14:$K14,"&lt;0")+COUNTA($H14:$K14)-COUNT($H14:$K14))&gt;0,"Avance fuera de rango 0-100%"&amp;" · ","")&amp;IF(OR(AND($I14&lt;&gt;"",$I14&lt;$H14),AND($J14&lt;&gt;"",$J14&lt;MAX($H14:$I14)),AND($K14&lt;&gt;"",$K14&lt;MAX($H14:$J14))),"Avance semanal decreciente"&amp;" · ","")&amp;IF(AND(ISNUMBER($E14),$E14&lt;FechaRef,N($L14)&lt;1),"Vencida"&amp;" · ","")&amp;IF(AND(ObsObligatoria="Sí",ISNUMBER($E14),$E14&lt;FechaRef,N($L14)&lt;1,$O14=""),"Vencida sin observación"&amp;" · ",""))-3)))</f>
        <v/>
      </c>
      <c r="Q14" s="62">
        <f>IF(NOT((COUNTA($B14:$K14)+COUNTA($O14))&gt;0),"",IF(AND($T14="Sub",N($S14)&gt;0),IF(ISNUMBER(INDEX($D$5:$D$1000,$S14-4)),DATE(YEAR(INDEX($D$5:$D$1000,$S14-4)),MONTH(INDEX($D$5:$D$1000,$S14-4)),1),IF(ISNUMBER(INDEX($E$5:$E$1000,$S14-4)),DATE(YEAR(INDEX($E$5:$E$1000,$S14-4)),MONTH(INDEX($E$5:$E$1000,$S14-4)),1),MesCiclo)),IF(ISNUMBER($D14),DATE(YEAR($D14),MONTH($D14),1),IF(ISNUMBER($E14),DATE(YEAR($E14),MONTH($E14),1),MesCiclo))))</f>
        <v/>
      </c>
      <c r="R14" s="63">
        <f>IF(OR($Q14="",$Q14&lt;&gt;MesCiclo),"",COUNTIF($Q$5:$Q14,MesCiclo))</f>
        <v/>
      </c>
      <c r="S14" s="63">
        <f>IF($T14="","",IF($T14="Macro",ROW(),IFERROR(LOOKUP(2,1/($T$5:$T14="Macro"),ROW($T$5:$T14)),0)))</f>
        <v/>
      </c>
      <c r="T14" s="63">
        <f>IF(NOT((COUNTA($B14:$K14)+COUNTA($O14))&gt;0),"",IF($B14="Subactividad","Sub","Macro"))</f>
        <v/>
      </c>
      <c r="U14" s="63">
        <f>IF($T14="Macro",COUNTIFS($S$5:$S$1000,ROW(),$T$5:$T$1000,"Sub"),"")</f>
        <v/>
      </c>
      <c r="V14" s="63">
        <f>IF($T14="","",IF(ISNUMBER($F14),1,IFERROR(LOOKUP(2,1/($H14:$K14&lt;&gt;""),$H14:$K14),0)))</f>
        <v/>
      </c>
      <c r="W14" s="63">
        <f>IF($T14="","",IF(AND(ISNUMBER($F14),$F14&lt;=IF($Q14=MesCiclo,InicioCiclo,$Q14+MOD(2-WEEKDAY($Q14),7))+6),1,IF(ISNUMBER($H14),$H14,0)))</f>
        <v/>
      </c>
      <c r="X14" s="63">
        <f>IF($T14="","",IF(AND(ISNUMBER($F14),$F14&lt;=IF($Q14=MesCiclo,InicioCiclo,$Q14+MOD(2-WEEKDAY($Q14),7))+13),1,IF(ISNUMBER($I14),$I14,$W14)))</f>
        <v/>
      </c>
      <c r="Y14" s="63">
        <f>IF($T14="","",IF(AND(ISNUMBER($F14),$F14&lt;=IF($Q14=MesCiclo,InicioCiclo,$Q14+MOD(2-WEEKDAY($Q14),7))+20),1,IF(ISNUMBER($J14),$J14,$X14)))</f>
        <v/>
      </c>
      <c r="Z14" s="63">
        <f>IF($T14="","",IF(AND(ISNUMBER($F14),$F14&lt;=IF($Q14=MesCiclo,InicioCiclo,$Q14+MOD(2-WEEKDAY($Q14),7))+27),1,IF(ISNUMBER($K14),$K14,$Y14)))</f>
        <v/>
      </c>
      <c r="AA14" s="63">
        <f>IF($T14="","",IF(AND(ISNUMBER($F14),$F14&lt;=IF($Q14=MesCiclo,InicioCiclo,$Q14+MOD(2-WEEKDAY($Q14),7))+6),1,IF(N($U14)&gt;0,AVERAGEIFS($W$5:$W$1000,$S$5:$S$1000,ROW(),$T$5:$T$1000,"Sub"),$W14)))</f>
        <v/>
      </c>
      <c r="AB14" s="63">
        <f>IF($T14="","",IF(AND(ISNUMBER($F14),$F14&lt;=IF($Q14=MesCiclo,InicioCiclo,$Q14+MOD(2-WEEKDAY($Q14),7))+13),1,IF(N($U14)&gt;0,AVERAGEIFS($X$5:$X$1000,$S$5:$S$1000,ROW(),$T$5:$T$1000,"Sub"),$X14)))</f>
        <v/>
      </c>
      <c r="AC14" s="63">
        <f>IF($T14="","",IF(AND(ISNUMBER($F14),$F14&lt;=IF($Q14=MesCiclo,InicioCiclo,$Q14+MOD(2-WEEKDAY($Q14),7))+20),1,IF(N($U14)&gt;0,AVERAGEIFS($Y$5:$Y$1000,$S$5:$S$1000,ROW(),$T$5:$T$1000,"Sub"),$Y14)))</f>
        <v/>
      </c>
      <c r="AD14" s="63">
        <f>IF($T14="","",IF(AND(ISNUMBER($F14),$F14&lt;=IF($Q14=MesCiclo,InicioCiclo,$Q14+MOD(2-WEEKDAY($Q14),7))+27),1,IF(N($U14)&gt;0,AVERAGEIFS($Z$5:$Z$1000,$S$5:$S$1000,ROW(),$T$5:$T$1000,"Sub"),$Z14)))</f>
        <v/>
      </c>
      <c r="AE14" s="63">
        <f>IF($T14&lt;&gt;"Macro","",IF(COUNTIFS($Q$5:$Q$1000,$Q14,$T$5:$T$1000,"Macro",$G$5:$G$1000,"&gt;0")=0,1/COUNTIFS($Q$5:$Q$1000,$Q14,$T$5:$T$1000,"Macro"),IF(AND(ISNUMBER($G14),N($G14)&gt;0),$G14,SUMIFS($G$5:$G$1000,$Q$5:$Q$1000,$Q14,$T$5:$T$1000,"Macro")/COUNTIFS($Q$5:$Q$1000,$Q14,$T$5:$T$1000,"Macro",$G$5:$G$1000,"&gt;0"))/(COUNTIFS($Q$5:$Q$1000,$Q14,$T$5:$T$1000,"Macro")*SUMIFS($G$5:$G$1000,$Q$5:$Q$1000,$Q14,$T$5:$T$1000,"Macro")/COUNTIFS($Q$5:$Q$1000,$Q14,$T$5:$T$1000,"Macro",$G$5:$G$1000,"&gt;0"))))</f>
        <v/>
      </c>
    </row>
    <row r="15">
      <c r="A15" s="55">
        <f>IF(NOT((COUNTA($B15:$K15)+COUNTA($O15))&gt;0),"",IF($T15="Macro",COUNTIFS($T$5:$T15,"Macro",$Q$5:$Q15,$Q15),IF(N($S15)=0,"?",COUNTIFS(INDEX($T$5:$T$1000,1):INDEX($T$5:$T$1000,$S15-4),"Macro",INDEX($Q$5:$Q$1000,1):INDEX($Q$5:$Q$1000,$S15-4),INDEX($Q$5:$Q$1000,$S15-4))&amp;"."&amp;COUNTIFS($S$5:$S15,$S15,$T$5:$T15,"Sub"))))</f>
        <v/>
      </c>
      <c r="B15" s="56" t="n"/>
      <c r="C15" s="57" t="n"/>
      <c r="D15" s="58" t="n"/>
      <c r="E15" s="58" t="n"/>
      <c r="F15" s="58" t="n"/>
      <c r="G15" s="59" t="n"/>
      <c r="H15" s="59" t="n"/>
      <c r="I15" s="59" t="n"/>
      <c r="J15" s="59" t="n"/>
      <c r="K15" s="59" t="n"/>
      <c r="L15" s="60">
        <f>IF(NOT((COUNTA($B15:$K15)+COUNTA($O15))&gt;0),"",IF(ISNUMBER($F15),1,IF(N($U15)&gt;0,AVERAGEIFS($V$5:$V$1000,$S$5:$S$1000,ROW(),$T$5:$T$1000,"Sub"),$V15)))</f>
        <v/>
      </c>
      <c r="M15" s="55">
        <f>IF($L15="","",IF($L15&gt;=1,"Completado",IF($L15&gt;0,"En curso","Pendiente")))</f>
        <v/>
      </c>
      <c r="N15" s="55">
        <f>IF(NOT((COUNTA($B15:$K15)+COUNTA($O15))&gt;0),"",IF(ISNUMBER($F15),IF(AND(ISNUMBER($E15),$F15&gt;$E15),"Cumplida con "&amp;($F15-$E15)&amp;IF($F15-$E15=1," día"," días")&amp;" de retraso","Cumplida"),IF(N($L15)&gt;=1,"Cumplida",IF(NOT(ISNUMBER($E15)),"Sin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plazo")))))))</f>
        <v/>
      </c>
      <c r="O15" s="57" t="n"/>
      <c r="P15" s="61">
        <f>IF(NOT((COUNTA($B15:$K15)+COUNTA($O15))&gt;0),"",IF((IF($C15="","Falta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",""))="","✔ OK","⚠ "&amp;LEFT(IF($C15="","Falta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",""),LEN(IF($C15="","Falta el nombre de la actividad"&amp;" · ","")&amp;IF(AND($T15="Sub",N($S15)=0),"Subactividad sin macroactividad arriba"&amp;" · ","")&amp;IF($D15="","Sin fecha de inicio"&amp;" · ","")&amp;IF($E15="","Sin fecha límite"&amp;" · ","")&amp;IF(OR(AND($D15&lt;&gt;"",NOT(ISNUMBER($D15))),AND($E15&lt;&gt;"",NOT(ISNUMBER($E15))),AND($F15&lt;&gt;"",NOT(ISNUMBER($F15)))),"Fecha no válida"&amp;" · ","")&amp;IF(AND(ISNUMBER($D15),ISNUMBER($E15),$D15&gt;$E15),"Inicio posterior a fecha límite"&amp;" · ","")&amp;IF(AND($T15="Macro",$G15&lt;&gt;"",OR(NOT(ISNUMBER($G15)),$G15&lt;0,$G15&gt;1)),"Peso fuera de rango"&amp;" · ","")&amp;IF(AND($T15="Sub",$G15&lt;&gt;""),"Las subactividades no llevan peso (valen igual dentro de su macroactividad)"&amp;" · ","")&amp;IF(AND(N($U15)&gt;0,COUNT($H15:$K15)&gt;0),"Con subactividades: deje vacías las semanas (se calculan solas)"&amp;" · ","")&amp;IF((COUNTIF($H15:$K15,"&gt;1")+COUNTIF($H15:$K15,"&lt;0")+COUNTA($H15:$K15)-COUNT($H15:$K15))&gt;0,"Avance fuera de rango 0-100%"&amp;" · ","")&amp;IF(OR(AND($I15&lt;&gt;"",$I15&lt;$H15),AND($J15&lt;&gt;"",$J15&lt;MAX($H15:$I15)),AND($K15&lt;&gt;"",$K15&lt;MAX($H15:$J15))),"Avance semanal decreciente"&amp;" · ","")&amp;IF(AND(ISNUMBER($E15),$E15&lt;FechaRef,N($L15)&lt;1),"Vencida"&amp;" · ","")&amp;IF(AND(ObsObligatoria="Sí",ISNUMBER($E15),$E15&lt;FechaRef,N($L15)&lt;1,$O15=""),"Vencida sin observación"&amp;" · ",""))-3)))</f>
        <v/>
      </c>
      <c r="Q15" s="62">
        <f>IF(NOT((COUNTA($B15:$K15)+COUNTA($O15))&gt;0),"",IF(AND($T15="Sub",N($S15)&gt;0),IF(ISNUMBER(INDEX($D$5:$D$1000,$S15-4)),DATE(YEAR(INDEX($D$5:$D$1000,$S15-4)),MONTH(INDEX($D$5:$D$1000,$S15-4)),1),IF(ISNUMBER(INDEX($E$5:$E$1000,$S15-4)),DATE(YEAR(INDEX($E$5:$E$1000,$S15-4)),MONTH(INDEX($E$5:$E$1000,$S15-4)),1),MesCiclo)),IF(ISNUMBER($D15),DATE(YEAR($D15),MONTH($D15),1),IF(ISNUMBER($E15),DATE(YEAR($E15),MONTH($E15),1),MesCiclo))))</f>
        <v/>
      </c>
      <c r="R15" s="63">
        <f>IF(OR($Q15="",$Q15&lt;&gt;MesCiclo),"",COUNTIF($Q$5:$Q15,MesCiclo))</f>
        <v/>
      </c>
      <c r="S15" s="63">
        <f>IF($T15="","",IF($T15="Macro",ROW(),IFERROR(LOOKUP(2,1/($T$5:$T15="Macro"),ROW($T$5:$T15)),0)))</f>
        <v/>
      </c>
      <c r="T15" s="63">
        <f>IF(NOT((COUNTA($B15:$K15)+COUNTA($O15))&gt;0),"",IF($B15="Subactividad","Sub","Macro"))</f>
        <v/>
      </c>
      <c r="U15" s="63">
        <f>IF($T15="Macro",COUNTIFS($S$5:$S$1000,ROW(),$T$5:$T$1000,"Sub"),"")</f>
        <v/>
      </c>
      <c r="V15" s="63">
        <f>IF($T15="","",IF(ISNUMBER($F15),1,IFERROR(LOOKUP(2,1/($H15:$K15&lt;&gt;""),$H15:$K15),0)))</f>
        <v/>
      </c>
      <c r="W15" s="63">
        <f>IF($T15="","",IF(AND(ISNUMBER($F15),$F15&lt;=IF($Q15=MesCiclo,InicioCiclo,$Q15+MOD(2-WEEKDAY($Q15),7))+6),1,IF(ISNUMBER($H15),$H15,0)))</f>
        <v/>
      </c>
      <c r="X15" s="63">
        <f>IF($T15="","",IF(AND(ISNUMBER($F15),$F15&lt;=IF($Q15=MesCiclo,InicioCiclo,$Q15+MOD(2-WEEKDAY($Q15),7))+13),1,IF(ISNUMBER($I15),$I15,$W15)))</f>
        <v/>
      </c>
      <c r="Y15" s="63">
        <f>IF($T15="","",IF(AND(ISNUMBER($F15),$F15&lt;=IF($Q15=MesCiclo,InicioCiclo,$Q15+MOD(2-WEEKDAY($Q15),7))+20),1,IF(ISNUMBER($J15),$J15,$X15)))</f>
        <v/>
      </c>
      <c r="Z15" s="63">
        <f>IF($T15="","",IF(AND(ISNUMBER($F15),$F15&lt;=IF($Q15=MesCiclo,InicioCiclo,$Q15+MOD(2-WEEKDAY($Q15),7))+27),1,IF(ISNUMBER($K15),$K15,$Y15)))</f>
        <v/>
      </c>
      <c r="AA15" s="63">
        <f>IF($T15="","",IF(AND(ISNUMBER($F15),$F15&lt;=IF($Q15=MesCiclo,InicioCiclo,$Q15+MOD(2-WEEKDAY($Q15),7))+6),1,IF(N($U15)&gt;0,AVERAGEIFS($W$5:$W$1000,$S$5:$S$1000,ROW(),$T$5:$T$1000,"Sub"),$W15)))</f>
        <v/>
      </c>
      <c r="AB15" s="63">
        <f>IF($T15="","",IF(AND(ISNUMBER($F15),$F15&lt;=IF($Q15=MesCiclo,InicioCiclo,$Q15+MOD(2-WEEKDAY($Q15),7))+13),1,IF(N($U15)&gt;0,AVERAGEIFS($X$5:$X$1000,$S$5:$S$1000,ROW(),$T$5:$T$1000,"Sub"),$X15)))</f>
        <v/>
      </c>
      <c r="AC15" s="63">
        <f>IF($T15="","",IF(AND(ISNUMBER($F15),$F15&lt;=IF($Q15=MesCiclo,InicioCiclo,$Q15+MOD(2-WEEKDAY($Q15),7))+20),1,IF(N($U15)&gt;0,AVERAGEIFS($Y$5:$Y$1000,$S$5:$S$1000,ROW(),$T$5:$T$1000,"Sub"),$Y15)))</f>
        <v/>
      </c>
      <c r="AD15" s="63">
        <f>IF($T15="","",IF(AND(ISNUMBER($F15),$F15&lt;=IF($Q15=MesCiclo,InicioCiclo,$Q15+MOD(2-WEEKDAY($Q15),7))+27),1,IF(N($U15)&gt;0,AVERAGEIFS($Z$5:$Z$1000,$S$5:$S$1000,ROW(),$T$5:$T$1000,"Sub"),$Z15)))</f>
        <v/>
      </c>
      <c r="AE15" s="63">
        <f>IF($T15&lt;&gt;"Macro","",IF(COUNTIFS($Q$5:$Q$1000,$Q15,$T$5:$T$1000,"Macro",$G$5:$G$1000,"&gt;0")=0,1/COUNTIFS($Q$5:$Q$1000,$Q15,$T$5:$T$1000,"Macro"),IF(AND(ISNUMBER($G15),N($G15)&gt;0),$G15,SUMIFS($G$5:$G$1000,$Q$5:$Q$1000,$Q15,$T$5:$T$1000,"Macro")/COUNTIFS($Q$5:$Q$1000,$Q15,$T$5:$T$1000,"Macro",$G$5:$G$1000,"&gt;0"))/(COUNTIFS($Q$5:$Q$1000,$Q15,$T$5:$T$1000,"Macro")*SUMIFS($G$5:$G$1000,$Q$5:$Q$1000,$Q15,$T$5:$T$1000,"Macro")/COUNTIFS($Q$5:$Q$1000,$Q15,$T$5:$T$1000,"Macro",$G$5:$G$1000,"&gt;0"))))</f>
        <v/>
      </c>
    </row>
    <row r="16">
      <c r="A16" s="55">
        <f>IF(NOT((COUNTA($B16:$K16)+COUNTA($O16))&gt;0),"",IF($T16="Macro",COUNTIFS($T$5:$T16,"Macro",$Q$5:$Q16,$Q16),IF(N($S16)=0,"?",COUNTIFS(INDEX($T$5:$T$1000,1):INDEX($T$5:$T$1000,$S16-4),"Macro",INDEX($Q$5:$Q$1000,1):INDEX($Q$5:$Q$1000,$S16-4),INDEX($Q$5:$Q$1000,$S16-4))&amp;"."&amp;COUNTIFS($S$5:$S16,$S16,$T$5:$T16,"Sub"))))</f>
        <v/>
      </c>
      <c r="B16" s="56" t="n"/>
      <c r="C16" s="57" t="n"/>
      <c r="D16" s="58" t="n"/>
      <c r="E16" s="58" t="n"/>
      <c r="F16" s="58" t="n"/>
      <c r="G16" s="59" t="n"/>
      <c r="H16" s="59" t="n"/>
      <c r="I16" s="59" t="n"/>
      <c r="J16" s="59" t="n"/>
      <c r="K16" s="59" t="n"/>
      <c r="L16" s="60">
        <f>IF(NOT((COUNTA($B16:$K16)+COUNTA($O16))&gt;0),"",IF(ISNUMBER($F16),1,IF(N($U16)&gt;0,AVERAGEIFS($V$5:$V$1000,$S$5:$S$1000,ROW(),$T$5:$T$1000,"Sub"),$V16)))</f>
        <v/>
      </c>
      <c r="M16" s="55">
        <f>IF($L16="","",IF($L16&gt;=1,"Completado",IF($L16&gt;0,"En curso","Pendiente")))</f>
        <v/>
      </c>
      <c r="N16" s="55">
        <f>IF(NOT((COUNTA($B16:$K16)+COUNTA($O16))&gt;0),"",IF(ISNUMBER($F16),IF(AND(ISNUMBER($E16),$F16&gt;$E16),"Cumplida con "&amp;($F16-$E16)&amp;IF($F16-$E16=1," día"," días")&amp;" de retraso","Cumplida"),IF(N($L16)&gt;=1,"Cumplida",IF(NOT(ISNUMBER($E16)),"Sin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plazo")))))))</f>
        <v/>
      </c>
      <c r="O16" s="57" t="n"/>
      <c r="P16" s="61">
        <f>IF(NOT((COUNTA($B16:$K16)+COUNTA($O16))&gt;0),"",IF((IF($C16="","Falta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",""))="","✔ OK","⚠ "&amp;LEFT(IF($C16="","Falta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",""),LEN(IF($C16="","Falta el nombre de la actividad"&amp;" · ","")&amp;IF(AND($T16="Sub",N($S16)=0),"Subactividad sin macroactividad arriba"&amp;" · ","")&amp;IF($D16="","Sin fecha de inicio"&amp;" · ","")&amp;IF($E16="","Sin fecha límite"&amp;" · ","")&amp;IF(OR(AND($D16&lt;&gt;"",NOT(ISNUMBER($D16))),AND($E16&lt;&gt;"",NOT(ISNUMBER($E16))),AND($F16&lt;&gt;"",NOT(ISNUMBER($F16)))),"Fecha no válida"&amp;" · ","")&amp;IF(AND(ISNUMBER($D16),ISNUMBER($E16),$D16&gt;$E16),"Inicio posterior a fecha límite"&amp;" · ","")&amp;IF(AND($T16="Macro",$G16&lt;&gt;"",OR(NOT(ISNUMBER($G16)),$G16&lt;0,$G16&gt;1)),"Peso fuera de rango"&amp;" · ","")&amp;IF(AND($T16="Sub",$G16&lt;&gt;""),"Las subactividades no llevan peso (valen igual dentro de su macroactividad)"&amp;" · ","")&amp;IF(AND(N($U16)&gt;0,COUNT($H16:$K16)&gt;0),"Con subactividades: deje vacías las semanas (se calculan solas)"&amp;" · ","")&amp;IF((COUNTIF($H16:$K16,"&gt;1")+COUNTIF($H16:$K16,"&lt;0")+COUNTA($H16:$K16)-COUNT($H16:$K16))&gt;0,"Avance fuera de rango 0-100%"&amp;" · ","")&amp;IF(OR(AND($I16&lt;&gt;"",$I16&lt;$H16),AND($J16&lt;&gt;"",$J16&lt;MAX($H16:$I16)),AND($K16&lt;&gt;"",$K16&lt;MAX($H16:$J16))),"Avance semanal decreciente"&amp;" · ","")&amp;IF(AND(ISNUMBER($E16),$E16&lt;FechaRef,N($L16)&lt;1),"Vencida"&amp;" · ","")&amp;IF(AND(ObsObligatoria="Sí",ISNUMBER($E16),$E16&lt;FechaRef,N($L16)&lt;1,$O16=""),"Vencida sin observación"&amp;" · ",""))-3)))</f>
        <v/>
      </c>
      <c r="Q16" s="62">
        <f>IF(NOT((COUNTA($B16:$K16)+COUNTA($O16))&gt;0),"",IF(AND($T16="Sub",N($S16)&gt;0),IF(ISNUMBER(INDEX($D$5:$D$1000,$S16-4)),DATE(YEAR(INDEX($D$5:$D$1000,$S16-4)),MONTH(INDEX($D$5:$D$1000,$S16-4)),1),IF(ISNUMBER(INDEX($E$5:$E$1000,$S16-4)),DATE(YEAR(INDEX($E$5:$E$1000,$S16-4)),MONTH(INDEX($E$5:$E$1000,$S16-4)),1),MesCiclo)),IF(ISNUMBER($D16),DATE(YEAR($D16),MONTH($D16),1),IF(ISNUMBER($E16),DATE(YEAR($E16),MONTH($E16),1),MesCiclo))))</f>
        <v/>
      </c>
      <c r="R16" s="63">
        <f>IF(OR($Q16="",$Q16&lt;&gt;MesCiclo),"",COUNTIF($Q$5:$Q16,MesCiclo))</f>
        <v/>
      </c>
      <c r="S16" s="63">
        <f>IF($T16="","",IF($T16="Macro",ROW(),IFERROR(LOOKUP(2,1/($T$5:$T16="Macro"),ROW($T$5:$T16)),0)))</f>
        <v/>
      </c>
      <c r="T16" s="63">
        <f>IF(NOT((COUNTA($B16:$K16)+COUNTA($O16))&gt;0),"",IF($B16="Subactividad","Sub","Macro"))</f>
        <v/>
      </c>
      <c r="U16" s="63">
        <f>IF($T16="Macro",COUNTIFS($S$5:$S$1000,ROW(),$T$5:$T$1000,"Sub"),"")</f>
        <v/>
      </c>
      <c r="V16" s="63">
        <f>IF($T16="","",IF(ISNUMBER($F16),1,IFERROR(LOOKUP(2,1/($H16:$K16&lt;&gt;""),$H16:$K16),0)))</f>
        <v/>
      </c>
      <c r="W16" s="63">
        <f>IF($T16="","",IF(AND(ISNUMBER($F16),$F16&lt;=IF($Q16=MesCiclo,InicioCiclo,$Q16+MOD(2-WEEKDAY($Q16),7))+6),1,IF(ISNUMBER($H16),$H16,0)))</f>
        <v/>
      </c>
      <c r="X16" s="63">
        <f>IF($T16="","",IF(AND(ISNUMBER($F16),$F16&lt;=IF($Q16=MesCiclo,InicioCiclo,$Q16+MOD(2-WEEKDAY($Q16),7))+13),1,IF(ISNUMBER($I16),$I16,$W16)))</f>
        <v/>
      </c>
      <c r="Y16" s="63">
        <f>IF($T16="","",IF(AND(ISNUMBER($F16),$F16&lt;=IF($Q16=MesCiclo,InicioCiclo,$Q16+MOD(2-WEEKDAY($Q16),7))+20),1,IF(ISNUMBER($J16),$J16,$X16)))</f>
        <v/>
      </c>
      <c r="Z16" s="63">
        <f>IF($T16="","",IF(AND(ISNUMBER($F16),$F16&lt;=IF($Q16=MesCiclo,InicioCiclo,$Q16+MOD(2-WEEKDAY($Q16),7))+27),1,IF(ISNUMBER($K16),$K16,$Y16)))</f>
        <v/>
      </c>
      <c r="AA16" s="63">
        <f>IF($T16="","",IF(AND(ISNUMBER($F16),$F16&lt;=IF($Q16=MesCiclo,InicioCiclo,$Q16+MOD(2-WEEKDAY($Q16),7))+6),1,IF(N($U16)&gt;0,AVERAGEIFS($W$5:$W$1000,$S$5:$S$1000,ROW(),$T$5:$T$1000,"Sub"),$W16)))</f>
        <v/>
      </c>
      <c r="AB16" s="63">
        <f>IF($T16="","",IF(AND(ISNUMBER($F16),$F16&lt;=IF($Q16=MesCiclo,InicioCiclo,$Q16+MOD(2-WEEKDAY($Q16),7))+13),1,IF(N($U16)&gt;0,AVERAGEIFS($X$5:$X$1000,$S$5:$S$1000,ROW(),$T$5:$T$1000,"Sub"),$X16)))</f>
        <v/>
      </c>
      <c r="AC16" s="63">
        <f>IF($T16="","",IF(AND(ISNUMBER($F16),$F16&lt;=IF($Q16=MesCiclo,InicioCiclo,$Q16+MOD(2-WEEKDAY($Q16),7))+20),1,IF(N($U16)&gt;0,AVERAGEIFS($Y$5:$Y$1000,$S$5:$S$1000,ROW(),$T$5:$T$1000,"Sub"),$Y16)))</f>
        <v/>
      </c>
      <c r="AD16" s="63">
        <f>IF($T16="","",IF(AND(ISNUMBER($F16),$F16&lt;=IF($Q16=MesCiclo,InicioCiclo,$Q16+MOD(2-WEEKDAY($Q16),7))+27),1,IF(N($U16)&gt;0,AVERAGEIFS($Z$5:$Z$1000,$S$5:$S$1000,ROW(),$T$5:$T$1000,"Sub"),$Z16)))</f>
        <v/>
      </c>
      <c r="AE16" s="63">
        <f>IF($T16&lt;&gt;"Macro","",IF(COUNTIFS($Q$5:$Q$1000,$Q16,$T$5:$T$1000,"Macro",$G$5:$G$1000,"&gt;0")=0,1/COUNTIFS($Q$5:$Q$1000,$Q16,$T$5:$T$1000,"Macro"),IF(AND(ISNUMBER($G16),N($G16)&gt;0),$G16,SUMIFS($G$5:$G$1000,$Q$5:$Q$1000,$Q16,$T$5:$T$1000,"Macro")/COUNTIFS($Q$5:$Q$1000,$Q16,$T$5:$T$1000,"Macro",$G$5:$G$1000,"&gt;0"))/(COUNTIFS($Q$5:$Q$1000,$Q16,$T$5:$T$1000,"Macro")*SUMIFS($G$5:$G$1000,$Q$5:$Q$1000,$Q16,$T$5:$T$1000,"Macro")/COUNTIFS($Q$5:$Q$1000,$Q16,$T$5:$T$1000,"Macro",$G$5:$G$1000,"&gt;0"))))</f>
        <v/>
      </c>
    </row>
    <row r="17">
      <c r="A17" s="55">
        <f>IF(NOT((COUNTA($B17:$K17)+COUNTA($O17))&gt;0),"",IF($T17="Macro",COUNTIFS($T$5:$T17,"Macro",$Q$5:$Q17,$Q17),IF(N($S17)=0,"?",COUNTIFS(INDEX($T$5:$T$1000,1):INDEX($T$5:$T$1000,$S17-4),"Macro",INDEX($Q$5:$Q$1000,1):INDEX($Q$5:$Q$1000,$S17-4),INDEX($Q$5:$Q$1000,$S17-4))&amp;"."&amp;COUNTIFS($S$5:$S17,$S17,$T$5:$T17,"Sub"))))</f>
        <v/>
      </c>
      <c r="B17" s="56" t="n"/>
      <c r="C17" s="57" t="n"/>
      <c r="D17" s="58" t="n"/>
      <c r="E17" s="58" t="n"/>
      <c r="F17" s="58" t="n"/>
      <c r="G17" s="59" t="n"/>
      <c r="H17" s="59" t="n"/>
      <c r="I17" s="59" t="n"/>
      <c r="J17" s="59" t="n"/>
      <c r="K17" s="59" t="n"/>
      <c r="L17" s="60">
        <f>IF(NOT((COUNTA($B17:$K17)+COUNTA($O17))&gt;0),"",IF(ISNUMBER($F17),1,IF(N($U17)&gt;0,AVERAGEIFS($V$5:$V$1000,$S$5:$S$1000,ROW(),$T$5:$T$1000,"Sub"),$V17)))</f>
        <v/>
      </c>
      <c r="M17" s="55">
        <f>IF($L17="","",IF($L17&gt;=1,"Completado",IF($L17&gt;0,"En curso","Pendiente")))</f>
        <v/>
      </c>
      <c r="N17" s="55">
        <f>IF(NOT((COUNTA($B17:$K17)+COUNTA($O17))&gt;0),"",IF(ISNUMBER($F17),IF(AND(ISNUMBER($E17),$F17&gt;$E17),"Cumplida con "&amp;($F17-$E17)&amp;IF($F17-$E17=1," día"," días")&amp;" de retraso","Cumplida"),IF(N($L17)&gt;=1,"Cumplida",IF(NOT(ISNUMBER($E17)),"Sin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plazo")))))))</f>
        <v/>
      </c>
      <c r="O17" s="57" t="n"/>
      <c r="P17" s="61">
        <f>IF(NOT((COUNTA($B17:$K17)+COUNTA($O17))&gt;0),"",IF((IF($C17="","Falta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",""))="","✔ OK","⚠ "&amp;LEFT(IF($C17="","Falta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",""),LEN(IF($C17="","Falta el nombre de la actividad"&amp;" · ","")&amp;IF(AND($T17="Sub",N($S17)=0),"Subactividad sin macroactividad arriba"&amp;" · ","")&amp;IF($D17="","Sin fecha de inicio"&amp;" · ","")&amp;IF($E17="","Sin fecha límite"&amp;" · ","")&amp;IF(OR(AND($D17&lt;&gt;"",NOT(ISNUMBER($D17))),AND($E17&lt;&gt;"",NOT(ISNUMBER($E17))),AND($F17&lt;&gt;"",NOT(ISNUMBER($F17)))),"Fecha no válida"&amp;" · ","")&amp;IF(AND(ISNUMBER($D17),ISNUMBER($E17),$D17&gt;$E17),"Inicio posterior a fecha límite"&amp;" · ","")&amp;IF(AND($T17="Macro",$G17&lt;&gt;"",OR(NOT(ISNUMBER($G17)),$G17&lt;0,$G17&gt;1)),"Peso fuera de rango"&amp;" · ","")&amp;IF(AND($T17="Sub",$G17&lt;&gt;""),"Las subactividades no llevan peso (valen igual dentro de su macroactividad)"&amp;" · ","")&amp;IF(AND(N($U17)&gt;0,COUNT($H17:$K17)&gt;0),"Con subactividades: deje vacías las semanas (se calculan solas)"&amp;" · ","")&amp;IF((COUNTIF($H17:$K17,"&gt;1")+COUNTIF($H17:$K17,"&lt;0")+COUNTA($H17:$K17)-COUNT($H17:$K17))&gt;0,"Avance fuera de rango 0-100%"&amp;" · ","")&amp;IF(OR(AND($I17&lt;&gt;"",$I17&lt;$H17),AND($J17&lt;&gt;"",$J17&lt;MAX($H17:$I17)),AND($K17&lt;&gt;"",$K17&lt;MAX($H17:$J17))),"Avance semanal decreciente"&amp;" · ","")&amp;IF(AND(ISNUMBER($E17),$E17&lt;FechaRef,N($L17)&lt;1),"Vencida"&amp;" · ","")&amp;IF(AND(ObsObligatoria="Sí",ISNUMBER($E17),$E17&lt;FechaRef,N($L17)&lt;1,$O17=""),"Vencida sin observación"&amp;" · ",""))-3)))</f>
        <v/>
      </c>
      <c r="Q17" s="62">
        <f>IF(NOT((COUNTA($B17:$K17)+COUNTA($O17))&gt;0),"",IF(AND($T17="Sub",N($S17)&gt;0),IF(ISNUMBER(INDEX($D$5:$D$1000,$S17-4)),DATE(YEAR(INDEX($D$5:$D$1000,$S17-4)),MONTH(INDEX($D$5:$D$1000,$S17-4)),1),IF(ISNUMBER(INDEX($E$5:$E$1000,$S17-4)),DATE(YEAR(INDEX($E$5:$E$1000,$S17-4)),MONTH(INDEX($E$5:$E$1000,$S17-4)),1),MesCiclo)),IF(ISNUMBER($D17),DATE(YEAR($D17),MONTH($D17),1),IF(ISNUMBER($E17),DATE(YEAR($E17),MONTH($E17),1),MesCiclo))))</f>
        <v/>
      </c>
      <c r="R17" s="63">
        <f>IF(OR($Q17="",$Q17&lt;&gt;MesCiclo),"",COUNTIF($Q$5:$Q17,MesCiclo))</f>
        <v/>
      </c>
      <c r="S17" s="63">
        <f>IF($T17="","",IF($T17="Macro",ROW(),IFERROR(LOOKUP(2,1/($T$5:$T17="Macro"),ROW($T$5:$T17)),0)))</f>
        <v/>
      </c>
      <c r="T17" s="63">
        <f>IF(NOT((COUNTA($B17:$K17)+COUNTA($O17))&gt;0),"",IF($B17="Subactividad","Sub","Macro"))</f>
        <v/>
      </c>
      <c r="U17" s="63">
        <f>IF($T17="Macro",COUNTIFS($S$5:$S$1000,ROW(),$T$5:$T$1000,"Sub"),"")</f>
        <v/>
      </c>
      <c r="V17" s="63">
        <f>IF($T17="","",IF(ISNUMBER($F17),1,IFERROR(LOOKUP(2,1/($H17:$K17&lt;&gt;""),$H17:$K17),0)))</f>
        <v/>
      </c>
      <c r="W17" s="63">
        <f>IF($T17="","",IF(AND(ISNUMBER($F17),$F17&lt;=IF($Q17=MesCiclo,InicioCiclo,$Q17+MOD(2-WEEKDAY($Q17),7))+6),1,IF(ISNUMBER($H17),$H17,0)))</f>
        <v/>
      </c>
      <c r="X17" s="63">
        <f>IF($T17="","",IF(AND(ISNUMBER($F17),$F17&lt;=IF($Q17=MesCiclo,InicioCiclo,$Q17+MOD(2-WEEKDAY($Q17),7))+13),1,IF(ISNUMBER($I17),$I17,$W17)))</f>
        <v/>
      </c>
      <c r="Y17" s="63">
        <f>IF($T17="","",IF(AND(ISNUMBER($F17),$F17&lt;=IF($Q17=MesCiclo,InicioCiclo,$Q17+MOD(2-WEEKDAY($Q17),7))+20),1,IF(ISNUMBER($J17),$J17,$X17)))</f>
        <v/>
      </c>
      <c r="Z17" s="63">
        <f>IF($T17="","",IF(AND(ISNUMBER($F17),$F17&lt;=IF($Q17=MesCiclo,InicioCiclo,$Q17+MOD(2-WEEKDAY($Q17),7))+27),1,IF(ISNUMBER($K17),$K17,$Y17)))</f>
        <v/>
      </c>
      <c r="AA17" s="63">
        <f>IF($T17="","",IF(AND(ISNUMBER($F17),$F17&lt;=IF($Q17=MesCiclo,InicioCiclo,$Q17+MOD(2-WEEKDAY($Q17),7))+6),1,IF(N($U17)&gt;0,AVERAGEIFS($W$5:$W$1000,$S$5:$S$1000,ROW(),$T$5:$T$1000,"Sub"),$W17)))</f>
        <v/>
      </c>
      <c r="AB17" s="63">
        <f>IF($T17="","",IF(AND(ISNUMBER($F17),$F17&lt;=IF($Q17=MesCiclo,InicioCiclo,$Q17+MOD(2-WEEKDAY($Q17),7))+13),1,IF(N($U17)&gt;0,AVERAGEIFS($X$5:$X$1000,$S$5:$S$1000,ROW(),$T$5:$T$1000,"Sub"),$X17)))</f>
        <v/>
      </c>
      <c r="AC17" s="63">
        <f>IF($T17="","",IF(AND(ISNUMBER($F17),$F17&lt;=IF($Q17=MesCiclo,InicioCiclo,$Q17+MOD(2-WEEKDAY($Q17),7))+20),1,IF(N($U17)&gt;0,AVERAGEIFS($Y$5:$Y$1000,$S$5:$S$1000,ROW(),$T$5:$T$1000,"Sub"),$Y17)))</f>
        <v/>
      </c>
      <c r="AD17" s="63">
        <f>IF($T17="","",IF(AND(ISNUMBER($F17),$F17&lt;=IF($Q17=MesCiclo,InicioCiclo,$Q17+MOD(2-WEEKDAY($Q17),7))+27),1,IF(N($U17)&gt;0,AVERAGEIFS($Z$5:$Z$1000,$S$5:$S$1000,ROW(),$T$5:$T$1000,"Sub"),$Z17)))</f>
        <v/>
      </c>
      <c r="AE17" s="63">
        <f>IF($T17&lt;&gt;"Macro","",IF(COUNTIFS($Q$5:$Q$1000,$Q17,$T$5:$T$1000,"Macro",$G$5:$G$1000,"&gt;0")=0,1/COUNTIFS($Q$5:$Q$1000,$Q17,$T$5:$T$1000,"Macro"),IF(AND(ISNUMBER($G17),N($G17)&gt;0),$G17,SUMIFS($G$5:$G$1000,$Q$5:$Q$1000,$Q17,$T$5:$T$1000,"Macro")/COUNTIFS($Q$5:$Q$1000,$Q17,$T$5:$T$1000,"Macro",$G$5:$G$1000,"&gt;0"))/(COUNTIFS($Q$5:$Q$1000,$Q17,$T$5:$T$1000,"Macro")*SUMIFS($G$5:$G$1000,$Q$5:$Q$1000,$Q17,$T$5:$T$1000,"Macro")/COUNTIFS($Q$5:$Q$1000,$Q17,$T$5:$T$1000,"Macro",$G$5:$G$1000,"&gt;0"))))</f>
        <v/>
      </c>
    </row>
    <row r="18">
      <c r="A18" s="55">
        <f>IF(NOT((COUNTA($B18:$K18)+COUNTA($O18))&gt;0),"",IF($T18="Macro",COUNTIFS($T$5:$T18,"Macro",$Q$5:$Q18,$Q18),IF(N($S18)=0,"?",COUNTIFS(INDEX($T$5:$T$1000,1):INDEX($T$5:$T$1000,$S18-4),"Macro",INDEX($Q$5:$Q$1000,1):INDEX($Q$5:$Q$1000,$S18-4),INDEX($Q$5:$Q$1000,$S18-4))&amp;"."&amp;COUNTIFS($S$5:$S18,$S18,$T$5:$T18,"Sub"))))</f>
        <v/>
      </c>
      <c r="B18" s="56" t="n"/>
      <c r="C18" s="57" t="n"/>
      <c r="D18" s="58" t="n"/>
      <c r="E18" s="58" t="n"/>
      <c r="F18" s="58" t="n"/>
      <c r="G18" s="59" t="n"/>
      <c r="H18" s="59" t="n"/>
      <c r="I18" s="59" t="n"/>
      <c r="J18" s="59" t="n"/>
      <c r="K18" s="59" t="n"/>
      <c r="L18" s="60">
        <f>IF(NOT((COUNTA($B18:$K18)+COUNTA($O18))&gt;0),"",IF(ISNUMBER($F18),1,IF(N($U18)&gt;0,AVERAGEIFS($V$5:$V$1000,$S$5:$S$1000,ROW(),$T$5:$T$1000,"Sub"),$V18)))</f>
        <v/>
      </c>
      <c r="M18" s="55">
        <f>IF($L18="","",IF($L18&gt;=1,"Completado",IF($L18&gt;0,"En curso","Pendiente")))</f>
        <v/>
      </c>
      <c r="N18" s="55">
        <f>IF(NOT((COUNTA($B18:$K18)+COUNTA($O18))&gt;0),"",IF(ISNUMBER($F18),IF(AND(ISNUMBER($E18),$F18&gt;$E18),"Cumplida con "&amp;($F18-$E18)&amp;IF($F18-$E18=1," día"," días")&amp;" de retraso","Cumplida"),IF(N($L18)&gt;=1,"Cumplida",IF(NOT(ISNUMBER($E18)),"Sin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plazo")))))))</f>
        <v/>
      </c>
      <c r="O18" s="57" t="n"/>
      <c r="P18" s="61">
        <f>IF(NOT((COUNTA($B18:$K18)+COUNTA($O18))&gt;0),"",IF((IF($C18="","Falta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",""))="","✔ OK","⚠ "&amp;LEFT(IF($C18="","Falta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",""),LEN(IF($C18="","Falta el nombre de la actividad"&amp;" · ","")&amp;IF(AND($T18="Sub",N($S18)=0),"Subactividad sin macroactividad arriba"&amp;" · ","")&amp;IF($D18="","Sin fecha de inicio"&amp;" · ","")&amp;IF($E18="","Sin fecha límite"&amp;" · ","")&amp;IF(OR(AND($D18&lt;&gt;"",NOT(ISNUMBER($D18))),AND($E18&lt;&gt;"",NOT(ISNUMBER($E18))),AND($F18&lt;&gt;"",NOT(ISNUMBER($F18)))),"Fecha no válida"&amp;" · ","")&amp;IF(AND(ISNUMBER($D18),ISNUMBER($E18),$D18&gt;$E18),"Inicio posterior a fecha límite"&amp;" · ","")&amp;IF(AND($T18="Macro",$G18&lt;&gt;"",OR(NOT(ISNUMBER($G18)),$G18&lt;0,$G18&gt;1)),"Peso fuera de rango"&amp;" · ","")&amp;IF(AND($T18="Sub",$G18&lt;&gt;""),"Las subactividades no llevan peso (valen igual dentro de su macroactividad)"&amp;" · ","")&amp;IF(AND(N($U18)&gt;0,COUNT($H18:$K18)&gt;0),"Con subactividades: deje vacías las semanas (se calculan solas)"&amp;" · ","")&amp;IF((COUNTIF($H18:$K18,"&gt;1")+COUNTIF($H18:$K18,"&lt;0")+COUNTA($H18:$K18)-COUNT($H18:$K18))&gt;0,"Avance fuera de rango 0-100%"&amp;" · ","")&amp;IF(OR(AND($I18&lt;&gt;"",$I18&lt;$H18),AND($J18&lt;&gt;"",$J18&lt;MAX($H18:$I18)),AND($K18&lt;&gt;"",$K18&lt;MAX($H18:$J18))),"Avance semanal decreciente"&amp;" · ","")&amp;IF(AND(ISNUMBER($E18),$E18&lt;FechaRef,N($L18)&lt;1),"Vencida"&amp;" · ","")&amp;IF(AND(ObsObligatoria="Sí",ISNUMBER($E18),$E18&lt;FechaRef,N($L18)&lt;1,$O18=""),"Vencida sin observación"&amp;" · ",""))-3)))</f>
        <v/>
      </c>
      <c r="Q18" s="62">
        <f>IF(NOT((COUNTA($B18:$K18)+COUNTA($O18))&gt;0),"",IF(AND($T18="Sub",N($S18)&gt;0),IF(ISNUMBER(INDEX($D$5:$D$1000,$S18-4)),DATE(YEAR(INDEX($D$5:$D$1000,$S18-4)),MONTH(INDEX($D$5:$D$1000,$S18-4)),1),IF(ISNUMBER(INDEX($E$5:$E$1000,$S18-4)),DATE(YEAR(INDEX($E$5:$E$1000,$S18-4)),MONTH(INDEX($E$5:$E$1000,$S18-4)),1),MesCiclo)),IF(ISNUMBER($D18),DATE(YEAR($D18),MONTH($D18),1),IF(ISNUMBER($E18),DATE(YEAR($E18),MONTH($E18),1),MesCiclo))))</f>
        <v/>
      </c>
      <c r="R18" s="63">
        <f>IF(OR($Q18="",$Q18&lt;&gt;MesCiclo),"",COUNTIF($Q$5:$Q18,MesCiclo))</f>
        <v/>
      </c>
      <c r="S18" s="63">
        <f>IF($T18="","",IF($T18="Macro",ROW(),IFERROR(LOOKUP(2,1/($T$5:$T18="Macro"),ROW($T$5:$T18)),0)))</f>
        <v/>
      </c>
      <c r="T18" s="63">
        <f>IF(NOT((COUNTA($B18:$K18)+COUNTA($O18))&gt;0),"",IF($B18="Subactividad","Sub","Macro"))</f>
        <v/>
      </c>
      <c r="U18" s="63">
        <f>IF($T18="Macro",COUNTIFS($S$5:$S$1000,ROW(),$T$5:$T$1000,"Sub"),"")</f>
        <v/>
      </c>
      <c r="V18" s="63">
        <f>IF($T18="","",IF(ISNUMBER($F18),1,IFERROR(LOOKUP(2,1/($H18:$K18&lt;&gt;""),$H18:$K18),0)))</f>
        <v/>
      </c>
      <c r="W18" s="63">
        <f>IF($T18="","",IF(AND(ISNUMBER($F18),$F18&lt;=IF($Q18=MesCiclo,InicioCiclo,$Q18+MOD(2-WEEKDAY($Q18),7))+6),1,IF(ISNUMBER($H18),$H18,0)))</f>
        <v/>
      </c>
      <c r="X18" s="63">
        <f>IF($T18="","",IF(AND(ISNUMBER($F18),$F18&lt;=IF($Q18=MesCiclo,InicioCiclo,$Q18+MOD(2-WEEKDAY($Q18),7))+13),1,IF(ISNUMBER($I18),$I18,$W18)))</f>
        <v/>
      </c>
      <c r="Y18" s="63">
        <f>IF($T18="","",IF(AND(ISNUMBER($F18),$F18&lt;=IF($Q18=MesCiclo,InicioCiclo,$Q18+MOD(2-WEEKDAY($Q18),7))+20),1,IF(ISNUMBER($J18),$J18,$X18)))</f>
        <v/>
      </c>
      <c r="Z18" s="63">
        <f>IF($T18="","",IF(AND(ISNUMBER($F18),$F18&lt;=IF($Q18=MesCiclo,InicioCiclo,$Q18+MOD(2-WEEKDAY($Q18),7))+27),1,IF(ISNUMBER($K18),$K18,$Y18)))</f>
        <v/>
      </c>
      <c r="AA18" s="63">
        <f>IF($T18="","",IF(AND(ISNUMBER($F18),$F18&lt;=IF($Q18=MesCiclo,InicioCiclo,$Q18+MOD(2-WEEKDAY($Q18),7))+6),1,IF(N($U18)&gt;0,AVERAGEIFS($W$5:$W$1000,$S$5:$S$1000,ROW(),$T$5:$T$1000,"Sub"),$W18)))</f>
        <v/>
      </c>
      <c r="AB18" s="63">
        <f>IF($T18="","",IF(AND(ISNUMBER($F18),$F18&lt;=IF($Q18=MesCiclo,InicioCiclo,$Q18+MOD(2-WEEKDAY($Q18),7))+13),1,IF(N($U18)&gt;0,AVERAGEIFS($X$5:$X$1000,$S$5:$S$1000,ROW(),$T$5:$T$1000,"Sub"),$X18)))</f>
        <v/>
      </c>
      <c r="AC18" s="63">
        <f>IF($T18="","",IF(AND(ISNUMBER($F18),$F18&lt;=IF($Q18=MesCiclo,InicioCiclo,$Q18+MOD(2-WEEKDAY($Q18),7))+20),1,IF(N($U18)&gt;0,AVERAGEIFS($Y$5:$Y$1000,$S$5:$S$1000,ROW(),$T$5:$T$1000,"Sub"),$Y18)))</f>
        <v/>
      </c>
      <c r="AD18" s="63">
        <f>IF($T18="","",IF(AND(ISNUMBER($F18),$F18&lt;=IF($Q18=MesCiclo,InicioCiclo,$Q18+MOD(2-WEEKDAY($Q18),7))+27),1,IF(N($U18)&gt;0,AVERAGEIFS($Z$5:$Z$1000,$S$5:$S$1000,ROW(),$T$5:$T$1000,"Sub"),$Z18)))</f>
        <v/>
      </c>
      <c r="AE18" s="63">
        <f>IF($T18&lt;&gt;"Macro","",IF(COUNTIFS($Q$5:$Q$1000,$Q18,$T$5:$T$1000,"Macro",$G$5:$G$1000,"&gt;0")=0,1/COUNTIFS($Q$5:$Q$1000,$Q18,$T$5:$T$1000,"Macro"),IF(AND(ISNUMBER($G18),N($G18)&gt;0),$G18,SUMIFS($G$5:$G$1000,$Q$5:$Q$1000,$Q18,$T$5:$T$1000,"Macro")/COUNTIFS($Q$5:$Q$1000,$Q18,$T$5:$T$1000,"Macro",$G$5:$G$1000,"&gt;0"))/(COUNTIFS($Q$5:$Q$1000,$Q18,$T$5:$T$1000,"Macro")*SUMIFS($G$5:$G$1000,$Q$5:$Q$1000,$Q18,$T$5:$T$1000,"Macro")/COUNTIFS($Q$5:$Q$1000,$Q18,$T$5:$T$1000,"Macro",$G$5:$G$1000,"&gt;0"))))</f>
        <v/>
      </c>
    </row>
    <row r="19">
      <c r="A19" s="55">
        <f>IF(NOT((COUNTA($B19:$K19)+COUNTA($O19))&gt;0),"",IF($T19="Macro",COUNTIFS($T$5:$T19,"Macro",$Q$5:$Q19,$Q19),IF(N($S19)=0,"?",COUNTIFS(INDEX($T$5:$T$1000,1):INDEX($T$5:$T$1000,$S19-4),"Macro",INDEX($Q$5:$Q$1000,1):INDEX($Q$5:$Q$1000,$S19-4),INDEX($Q$5:$Q$1000,$S19-4))&amp;"."&amp;COUNTIFS($S$5:$S19,$S19,$T$5:$T19,"Sub"))))</f>
        <v/>
      </c>
      <c r="B19" s="56" t="n"/>
      <c r="C19" s="57" t="n"/>
      <c r="D19" s="58" t="n"/>
      <c r="E19" s="58" t="n"/>
      <c r="F19" s="58" t="n"/>
      <c r="G19" s="59" t="n"/>
      <c r="H19" s="59" t="n"/>
      <c r="I19" s="59" t="n"/>
      <c r="J19" s="59" t="n"/>
      <c r="K19" s="59" t="n"/>
      <c r="L19" s="60">
        <f>IF(NOT((COUNTA($B19:$K19)+COUNTA($O19))&gt;0),"",IF(ISNUMBER($F19),1,IF(N($U19)&gt;0,AVERAGEIFS($V$5:$V$1000,$S$5:$S$1000,ROW(),$T$5:$T$1000,"Sub"),$V19)))</f>
        <v/>
      </c>
      <c r="M19" s="55">
        <f>IF($L19="","",IF($L19&gt;=1,"Completado",IF($L19&gt;0,"En curso","Pendiente")))</f>
        <v/>
      </c>
      <c r="N19" s="55">
        <f>IF(NOT((COUNTA($B19:$K19)+COUNTA($O19))&gt;0),"",IF(ISNUMBER($F19),IF(AND(ISNUMBER($E19),$F19&gt;$E19),"Cumplida con "&amp;($F19-$E19)&amp;IF($F19-$E19=1," día"," días")&amp;" de retraso","Cumplida"),IF(N($L19)&gt;=1,"Cumplida",IF(NOT(ISNUMBER($E19)),"Sin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plazo")))))))</f>
        <v/>
      </c>
      <c r="O19" s="57" t="n"/>
      <c r="P19" s="61">
        <f>IF(NOT((COUNTA($B19:$K19)+COUNTA($O19))&gt;0),"",IF((IF($C19="","Falta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",""))="","✔ OK","⚠ "&amp;LEFT(IF($C19="","Falta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",""),LEN(IF($C19="","Falta el nombre de la actividad"&amp;" · ","")&amp;IF(AND($T19="Sub",N($S19)=0),"Subactividad sin macroactividad arriba"&amp;" · ","")&amp;IF($D19="","Sin fecha de inicio"&amp;" · ","")&amp;IF($E19="","Sin fecha límite"&amp;" · ","")&amp;IF(OR(AND($D19&lt;&gt;"",NOT(ISNUMBER($D19))),AND($E19&lt;&gt;"",NOT(ISNUMBER($E19))),AND($F19&lt;&gt;"",NOT(ISNUMBER($F19)))),"Fecha no válida"&amp;" · ","")&amp;IF(AND(ISNUMBER($D19),ISNUMBER($E19),$D19&gt;$E19),"Inicio posterior a fecha límite"&amp;" · ","")&amp;IF(AND($T19="Macro",$G19&lt;&gt;"",OR(NOT(ISNUMBER($G19)),$G19&lt;0,$G19&gt;1)),"Peso fuera de rango"&amp;" · ","")&amp;IF(AND($T19="Sub",$G19&lt;&gt;""),"Las subactividades no llevan peso (valen igual dentro de su macroactividad)"&amp;" · ","")&amp;IF(AND(N($U19)&gt;0,COUNT($H19:$K19)&gt;0),"Con subactividades: deje vacías las semanas (se calculan solas)"&amp;" · ","")&amp;IF((COUNTIF($H19:$K19,"&gt;1")+COUNTIF($H19:$K19,"&lt;0")+COUNTA($H19:$K19)-COUNT($H19:$K19))&gt;0,"Avance fuera de rango 0-100%"&amp;" · ","")&amp;IF(OR(AND($I19&lt;&gt;"",$I19&lt;$H19),AND($J19&lt;&gt;"",$J19&lt;MAX($H19:$I19)),AND($K19&lt;&gt;"",$K19&lt;MAX($H19:$J19))),"Avance semanal decreciente"&amp;" · ","")&amp;IF(AND(ISNUMBER($E19),$E19&lt;FechaRef,N($L19)&lt;1),"Vencida"&amp;" · ","")&amp;IF(AND(ObsObligatoria="Sí",ISNUMBER($E19),$E19&lt;FechaRef,N($L19)&lt;1,$O19=""),"Vencida sin observación"&amp;" · ",""))-3)))</f>
        <v/>
      </c>
      <c r="Q19" s="62">
        <f>IF(NOT((COUNTA($B19:$K19)+COUNTA($O19))&gt;0),"",IF(AND($T19="Sub",N($S19)&gt;0),IF(ISNUMBER(INDEX($D$5:$D$1000,$S19-4)),DATE(YEAR(INDEX($D$5:$D$1000,$S19-4)),MONTH(INDEX($D$5:$D$1000,$S19-4)),1),IF(ISNUMBER(INDEX($E$5:$E$1000,$S19-4)),DATE(YEAR(INDEX($E$5:$E$1000,$S19-4)),MONTH(INDEX($E$5:$E$1000,$S19-4)),1),MesCiclo)),IF(ISNUMBER($D19),DATE(YEAR($D19),MONTH($D19),1),IF(ISNUMBER($E19),DATE(YEAR($E19),MONTH($E19),1),MesCiclo))))</f>
        <v/>
      </c>
      <c r="R19" s="63">
        <f>IF(OR($Q19="",$Q19&lt;&gt;MesCiclo),"",COUNTIF($Q$5:$Q19,MesCiclo))</f>
        <v/>
      </c>
      <c r="S19" s="63">
        <f>IF($T19="","",IF($T19="Macro",ROW(),IFERROR(LOOKUP(2,1/($T$5:$T19="Macro"),ROW($T$5:$T19)),0)))</f>
        <v/>
      </c>
      <c r="T19" s="63">
        <f>IF(NOT((COUNTA($B19:$K19)+COUNTA($O19))&gt;0),"",IF($B19="Subactividad","Sub","Macro"))</f>
        <v/>
      </c>
      <c r="U19" s="63">
        <f>IF($T19="Macro",COUNTIFS($S$5:$S$1000,ROW(),$T$5:$T$1000,"Sub"),"")</f>
        <v/>
      </c>
      <c r="V19" s="63">
        <f>IF($T19="","",IF(ISNUMBER($F19),1,IFERROR(LOOKUP(2,1/($H19:$K19&lt;&gt;""),$H19:$K19),0)))</f>
        <v/>
      </c>
      <c r="W19" s="63">
        <f>IF($T19="","",IF(AND(ISNUMBER($F19),$F19&lt;=IF($Q19=MesCiclo,InicioCiclo,$Q19+MOD(2-WEEKDAY($Q19),7))+6),1,IF(ISNUMBER($H19),$H19,0)))</f>
        <v/>
      </c>
      <c r="X19" s="63">
        <f>IF($T19="","",IF(AND(ISNUMBER($F19),$F19&lt;=IF($Q19=MesCiclo,InicioCiclo,$Q19+MOD(2-WEEKDAY($Q19),7))+13),1,IF(ISNUMBER($I19),$I19,$W19)))</f>
        <v/>
      </c>
      <c r="Y19" s="63">
        <f>IF($T19="","",IF(AND(ISNUMBER($F19),$F19&lt;=IF($Q19=MesCiclo,InicioCiclo,$Q19+MOD(2-WEEKDAY($Q19),7))+20),1,IF(ISNUMBER($J19),$J19,$X19)))</f>
        <v/>
      </c>
      <c r="Z19" s="63">
        <f>IF($T19="","",IF(AND(ISNUMBER($F19),$F19&lt;=IF($Q19=MesCiclo,InicioCiclo,$Q19+MOD(2-WEEKDAY($Q19),7))+27),1,IF(ISNUMBER($K19),$K19,$Y19)))</f>
        <v/>
      </c>
      <c r="AA19" s="63">
        <f>IF($T19="","",IF(AND(ISNUMBER($F19),$F19&lt;=IF($Q19=MesCiclo,InicioCiclo,$Q19+MOD(2-WEEKDAY($Q19),7))+6),1,IF(N($U19)&gt;0,AVERAGEIFS($W$5:$W$1000,$S$5:$S$1000,ROW(),$T$5:$T$1000,"Sub"),$W19)))</f>
        <v/>
      </c>
      <c r="AB19" s="63">
        <f>IF($T19="","",IF(AND(ISNUMBER($F19),$F19&lt;=IF($Q19=MesCiclo,InicioCiclo,$Q19+MOD(2-WEEKDAY($Q19),7))+13),1,IF(N($U19)&gt;0,AVERAGEIFS($X$5:$X$1000,$S$5:$S$1000,ROW(),$T$5:$T$1000,"Sub"),$X19)))</f>
        <v/>
      </c>
      <c r="AC19" s="63">
        <f>IF($T19="","",IF(AND(ISNUMBER($F19),$F19&lt;=IF($Q19=MesCiclo,InicioCiclo,$Q19+MOD(2-WEEKDAY($Q19),7))+20),1,IF(N($U19)&gt;0,AVERAGEIFS($Y$5:$Y$1000,$S$5:$S$1000,ROW(),$T$5:$T$1000,"Sub"),$Y19)))</f>
        <v/>
      </c>
      <c r="AD19" s="63">
        <f>IF($T19="","",IF(AND(ISNUMBER($F19),$F19&lt;=IF($Q19=MesCiclo,InicioCiclo,$Q19+MOD(2-WEEKDAY($Q19),7))+27),1,IF(N($U19)&gt;0,AVERAGEIFS($Z$5:$Z$1000,$S$5:$S$1000,ROW(),$T$5:$T$1000,"Sub"),$Z19)))</f>
        <v/>
      </c>
      <c r="AE19" s="63">
        <f>IF($T19&lt;&gt;"Macro","",IF(COUNTIFS($Q$5:$Q$1000,$Q19,$T$5:$T$1000,"Macro",$G$5:$G$1000,"&gt;0")=0,1/COUNTIFS($Q$5:$Q$1000,$Q19,$T$5:$T$1000,"Macro"),IF(AND(ISNUMBER($G19),N($G19)&gt;0),$G19,SUMIFS($G$5:$G$1000,$Q$5:$Q$1000,$Q19,$T$5:$T$1000,"Macro")/COUNTIFS($Q$5:$Q$1000,$Q19,$T$5:$T$1000,"Macro",$G$5:$G$1000,"&gt;0"))/(COUNTIFS($Q$5:$Q$1000,$Q19,$T$5:$T$1000,"Macro")*SUMIFS($G$5:$G$1000,$Q$5:$Q$1000,$Q19,$T$5:$T$1000,"Macro")/COUNTIFS($Q$5:$Q$1000,$Q19,$T$5:$T$1000,"Macro",$G$5:$G$1000,"&gt;0"))))</f>
        <v/>
      </c>
    </row>
    <row r="20">
      <c r="A20" s="55">
        <f>IF(NOT((COUNTA($B20:$K20)+COUNTA($O20))&gt;0),"",IF($T20="Macro",COUNTIFS($T$5:$T20,"Macro",$Q$5:$Q20,$Q20),IF(N($S20)=0,"?",COUNTIFS(INDEX($T$5:$T$1000,1):INDEX($T$5:$T$1000,$S20-4),"Macro",INDEX($Q$5:$Q$1000,1):INDEX($Q$5:$Q$1000,$S20-4),INDEX($Q$5:$Q$1000,$S20-4))&amp;"."&amp;COUNTIFS($S$5:$S20,$S20,$T$5:$T20,"Sub"))))</f>
        <v/>
      </c>
      <c r="B20" s="56" t="n"/>
      <c r="C20" s="57" t="n"/>
      <c r="D20" s="58" t="n"/>
      <c r="E20" s="58" t="n"/>
      <c r="F20" s="58" t="n"/>
      <c r="G20" s="59" t="n"/>
      <c r="H20" s="59" t="n"/>
      <c r="I20" s="59" t="n"/>
      <c r="J20" s="59" t="n"/>
      <c r="K20" s="59" t="n"/>
      <c r="L20" s="60">
        <f>IF(NOT((COUNTA($B20:$K20)+COUNTA($O20))&gt;0),"",IF(ISNUMBER($F20),1,IF(N($U20)&gt;0,AVERAGEIFS($V$5:$V$1000,$S$5:$S$1000,ROW(),$T$5:$T$1000,"Sub"),$V20)))</f>
        <v/>
      </c>
      <c r="M20" s="55">
        <f>IF($L20="","",IF($L20&gt;=1,"Completado",IF($L20&gt;0,"En curso","Pendiente")))</f>
        <v/>
      </c>
      <c r="N20" s="55">
        <f>IF(NOT((COUNTA($B20:$K20)+COUNTA($O20))&gt;0),"",IF(ISNUMBER($F20),IF(AND(ISNUMBER($E20),$F20&gt;$E20),"Cumplida con "&amp;($F20-$E20)&amp;IF($F20-$E20=1," día"," días")&amp;" de retraso","Cumplida"),IF(N($L20)&gt;=1,"Cumplida",IF(NOT(ISNUMBER($E20)),"Sin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plazo")))))))</f>
        <v/>
      </c>
      <c r="O20" s="57" t="n"/>
      <c r="P20" s="61">
        <f>IF(NOT((COUNTA($B20:$K20)+COUNTA($O20))&gt;0),"",IF((IF($C20="","Falta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",""))="","✔ OK","⚠ "&amp;LEFT(IF($C20="","Falta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",""),LEN(IF($C20="","Falta el nombre de la actividad"&amp;" · ","")&amp;IF(AND($T20="Sub",N($S20)=0),"Subactividad sin macroactividad arriba"&amp;" · ","")&amp;IF($D20="","Sin fecha de inicio"&amp;" · ","")&amp;IF($E20="","Sin fecha límite"&amp;" · ","")&amp;IF(OR(AND($D20&lt;&gt;"",NOT(ISNUMBER($D20))),AND($E20&lt;&gt;"",NOT(ISNUMBER($E20))),AND($F20&lt;&gt;"",NOT(ISNUMBER($F20)))),"Fecha no válida"&amp;" · ","")&amp;IF(AND(ISNUMBER($D20),ISNUMBER($E20),$D20&gt;$E20),"Inicio posterior a fecha límite"&amp;" · ","")&amp;IF(AND($T20="Macro",$G20&lt;&gt;"",OR(NOT(ISNUMBER($G20)),$G20&lt;0,$G20&gt;1)),"Peso fuera de rango"&amp;" · ","")&amp;IF(AND($T20="Sub",$G20&lt;&gt;""),"Las subactividades no llevan peso (valen igual dentro de su macroactividad)"&amp;" · ","")&amp;IF(AND(N($U20)&gt;0,COUNT($H20:$K20)&gt;0),"Con subactividades: deje vacías las semanas (se calculan solas)"&amp;" · ","")&amp;IF((COUNTIF($H20:$K20,"&gt;1")+COUNTIF($H20:$K20,"&lt;0")+COUNTA($H20:$K20)-COUNT($H20:$K20))&gt;0,"Avance fuera de rango 0-100%"&amp;" · ","")&amp;IF(OR(AND($I20&lt;&gt;"",$I20&lt;$H20),AND($J20&lt;&gt;"",$J20&lt;MAX($H20:$I20)),AND($K20&lt;&gt;"",$K20&lt;MAX($H20:$J20))),"Avance semanal decreciente"&amp;" · ","")&amp;IF(AND(ISNUMBER($E20),$E20&lt;FechaRef,N($L20)&lt;1),"Vencida"&amp;" · ","")&amp;IF(AND(ObsObligatoria="Sí",ISNUMBER($E20),$E20&lt;FechaRef,N($L20)&lt;1,$O20=""),"Vencida sin observación"&amp;" · ",""))-3)))</f>
        <v/>
      </c>
      <c r="Q20" s="62">
        <f>IF(NOT((COUNTA($B20:$K20)+COUNTA($O20))&gt;0),"",IF(AND($T20="Sub",N($S20)&gt;0),IF(ISNUMBER(INDEX($D$5:$D$1000,$S20-4)),DATE(YEAR(INDEX($D$5:$D$1000,$S20-4)),MONTH(INDEX($D$5:$D$1000,$S20-4)),1),IF(ISNUMBER(INDEX($E$5:$E$1000,$S20-4)),DATE(YEAR(INDEX($E$5:$E$1000,$S20-4)),MONTH(INDEX($E$5:$E$1000,$S20-4)),1),MesCiclo)),IF(ISNUMBER($D20),DATE(YEAR($D20),MONTH($D20),1),IF(ISNUMBER($E20),DATE(YEAR($E20),MONTH($E20),1),MesCiclo))))</f>
        <v/>
      </c>
      <c r="R20" s="63">
        <f>IF(OR($Q20="",$Q20&lt;&gt;MesCiclo),"",COUNTIF($Q$5:$Q20,MesCiclo))</f>
        <v/>
      </c>
      <c r="S20" s="63">
        <f>IF($T20="","",IF($T20="Macro",ROW(),IFERROR(LOOKUP(2,1/($T$5:$T20="Macro"),ROW($T$5:$T20)),0)))</f>
        <v/>
      </c>
      <c r="T20" s="63">
        <f>IF(NOT((COUNTA($B20:$K20)+COUNTA($O20))&gt;0),"",IF($B20="Subactividad","Sub","Macro"))</f>
        <v/>
      </c>
      <c r="U20" s="63">
        <f>IF($T20="Macro",COUNTIFS($S$5:$S$1000,ROW(),$T$5:$T$1000,"Sub"),"")</f>
        <v/>
      </c>
      <c r="V20" s="63">
        <f>IF($T20="","",IF(ISNUMBER($F20),1,IFERROR(LOOKUP(2,1/($H20:$K20&lt;&gt;""),$H20:$K20),0)))</f>
        <v/>
      </c>
      <c r="W20" s="63">
        <f>IF($T20="","",IF(AND(ISNUMBER($F20),$F20&lt;=IF($Q20=MesCiclo,InicioCiclo,$Q20+MOD(2-WEEKDAY($Q20),7))+6),1,IF(ISNUMBER($H20),$H20,0)))</f>
        <v/>
      </c>
      <c r="X20" s="63">
        <f>IF($T20="","",IF(AND(ISNUMBER($F20),$F20&lt;=IF($Q20=MesCiclo,InicioCiclo,$Q20+MOD(2-WEEKDAY($Q20),7))+13),1,IF(ISNUMBER($I20),$I20,$W20)))</f>
        <v/>
      </c>
      <c r="Y20" s="63">
        <f>IF($T20="","",IF(AND(ISNUMBER($F20),$F20&lt;=IF($Q20=MesCiclo,InicioCiclo,$Q20+MOD(2-WEEKDAY($Q20),7))+20),1,IF(ISNUMBER($J20),$J20,$X20)))</f>
        <v/>
      </c>
      <c r="Z20" s="63">
        <f>IF($T20="","",IF(AND(ISNUMBER($F20),$F20&lt;=IF($Q20=MesCiclo,InicioCiclo,$Q20+MOD(2-WEEKDAY($Q20),7))+27),1,IF(ISNUMBER($K20),$K20,$Y20)))</f>
        <v/>
      </c>
      <c r="AA20" s="63">
        <f>IF($T20="","",IF(AND(ISNUMBER($F20),$F20&lt;=IF($Q20=MesCiclo,InicioCiclo,$Q20+MOD(2-WEEKDAY($Q20),7))+6),1,IF(N($U20)&gt;0,AVERAGEIFS($W$5:$W$1000,$S$5:$S$1000,ROW(),$T$5:$T$1000,"Sub"),$W20)))</f>
        <v/>
      </c>
      <c r="AB20" s="63">
        <f>IF($T20="","",IF(AND(ISNUMBER($F20),$F20&lt;=IF($Q20=MesCiclo,InicioCiclo,$Q20+MOD(2-WEEKDAY($Q20),7))+13),1,IF(N($U20)&gt;0,AVERAGEIFS($X$5:$X$1000,$S$5:$S$1000,ROW(),$T$5:$T$1000,"Sub"),$X20)))</f>
        <v/>
      </c>
      <c r="AC20" s="63">
        <f>IF($T20="","",IF(AND(ISNUMBER($F20),$F20&lt;=IF($Q20=MesCiclo,InicioCiclo,$Q20+MOD(2-WEEKDAY($Q20),7))+20),1,IF(N($U20)&gt;0,AVERAGEIFS($Y$5:$Y$1000,$S$5:$S$1000,ROW(),$T$5:$T$1000,"Sub"),$Y20)))</f>
        <v/>
      </c>
      <c r="AD20" s="63">
        <f>IF($T20="","",IF(AND(ISNUMBER($F20),$F20&lt;=IF($Q20=MesCiclo,InicioCiclo,$Q20+MOD(2-WEEKDAY($Q20),7))+27),1,IF(N($U20)&gt;0,AVERAGEIFS($Z$5:$Z$1000,$S$5:$S$1000,ROW(),$T$5:$T$1000,"Sub"),$Z20)))</f>
        <v/>
      </c>
      <c r="AE20" s="63">
        <f>IF($T20&lt;&gt;"Macro","",IF(COUNTIFS($Q$5:$Q$1000,$Q20,$T$5:$T$1000,"Macro",$G$5:$G$1000,"&gt;0")=0,1/COUNTIFS($Q$5:$Q$1000,$Q20,$T$5:$T$1000,"Macro"),IF(AND(ISNUMBER($G20),N($G20)&gt;0),$G20,SUMIFS($G$5:$G$1000,$Q$5:$Q$1000,$Q20,$T$5:$T$1000,"Macro")/COUNTIFS($Q$5:$Q$1000,$Q20,$T$5:$T$1000,"Macro",$G$5:$G$1000,"&gt;0"))/(COUNTIFS($Q$5:$Q$1000,$Q20,$T$5:$T$1000,"Macro")*SUMIFS($G$5:$G$1000,$Q$5:$Q$1000,$Q20,$T$5:$T$1000,"Macro")/COUNTIFS($Q$5:$Q$1000,$Q20,$T$5:$T$1000,"Macro",$G$5:$G$1000,"&gt;0"))))</f>
        <v/>
      </c>
    </row>
    <row r="21">
      <c r="A21" s="55">
        <f>IF(NOT((COUNTA($B21:$K21)+COUNTA($O21))&gt;0),"",IF($T21="Macro",COUNTIFS($T$5:$T21,"Macro",$Q$5:$Q21,$Q21),IF(N($S21)=0,"?",COUNTIFS(INDEX($T$5:$T$1000,1):INDEX($T$5:$T$1000,$S21-4),"Macro",INDEX($Q$5:$Q$1000,1):INDEX($Q$5:$Q$1000,$S21-4),INDEX($Q$5:$Q$1000,$S21-4))&amp;"."&amp;COUNTIFS($S$5:$S21,$S21,$T$5:$T21,"Sub"))))</f>
        <v/>
      </c>
      <c r="B21" s="56" t="n"/>
      <c r="C21" s="57" t="n"/>
      <c r="D21" s="58" t="n"/>
      <c r="E21" s="58" t="n"/>
      <c r="F21" s="58" t="n"/>
      <c r="G21" s="59" t="n"/>
      <c r="H21" s="59" t="n"/>
      <c r="I21" s="59" t="n"/>
      <c r="J21" s="59" t="n"/>
      <c r="K21" s="59" t="n"/>
      <c r="L21" s="60">
        <f>IF(NOT((COUNTA($B21:$K21)+COUNTA($O21))&gt;0),"",IF(ISNUMBER($F21),1,IF(N($U21)&gt;0,AVERAGEIFS($V$5:$V$1000,$S$5:$S$1000,ROW(),$T$5:$T$1000,"Sub"),$V21)))</f>
        <v/>
      </c>
      <c r="M21" s="55">
        <f>IF($L21="","",IF($L21&gt;=1,"Completado",IF($L21&gt;0,"En curso","Pendiente")))</f>
        <v/>
      </c>
      <c r="N21" s="55">
        <f>IF(NOT((COUNTA($B21:$K21)+COUNTA($O21))&gt;0),"",IF(ISNUMBER($F21),IF(AND(ISNUMBER($E21),$F21&gt;$E21),"Cumplida con "&amp;($F21-$E21)&amp;IF($F21-$E21=1," día"," días")&amp;" de retraso","Cumplida"),IF(N($L21)&gt;=1,"Cumplida",IF(NOT(ISNUMBER($E21)),"Sin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plazo")))))))</f>
        <v/>
      </c>
      <c r="O21" s="57" t="n"/>
      <c r="P21" s="61">
        <f>IF(NOT((COUNTA($B21:$K21)+COUNTA($O21))&gt;0),"",IF((IF($C21="","Falta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",""))="","✔ OK","⚠ "&amp;LEFT(IF($C21="","Falta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",""),LEN(IF($C21="","Falta el nombre de la actividad"&amp;" · ","")&amp;IF(AND($T21="Sub",N($S21)=0),"Subactividad sin macroactividad arriba"&amp;" · ","")&amp;IF($D21="","Sin fecha de inicio"&amp;" · ","")&amp;IF($E21="","Sin fecha límite"&amp;" · ","")&amp;IF(OR(AND($D21&lt;&gt;"",NOT(ISNUMBER($D21))),AND($E21&lt;&gt;"",NOT(ISNUMBER($E21))),AND($F21&lt;&gt;"",NOT(ISNUMBER($F21)))),"Fecha no válida"&amp;" · ","")&amp;IF(AND(ISNUMBER($D21),ISNUMBER($E21),$D21&gt;$E21),"Inicio posterior a fecha límite"&amp;" · ","")&amp;IF(AND($T21="Macro",$G21&lt;&gt;"",OR(NOT(ISNUMBER($G21)),$G21&lt;0,$G21&gt;1)),"Peso fuera de rango"&amp;" · ","")&amp;IF(AND($T21="Sub",$G21&lt;&gt;""),"Las subactividades no llevan peso (valen igual dentro de su macroactividad)"&amp;" · ","")&amp;IF(AND(N($U21)&gt;0,COUNT($H21:$K21)&gt;0),"Con subactividades: deje vacías las semanas (se calculan solas)"&amp;" · ","")&amp;IF((COUNTIF($H21:$K21,"&gt;1")+COUNTIF($H21:$K21,"&lt;0")+COUNTA($H21:$K21)-COUNT($H21:$K21))&gt;0,"Avance fuera de rango 0-100%"&amp;" · ","")&amp;IF(OR(AND($I21&lt;&gt;"",$I21&lt;$H21),AND($J21&lt;&gt;"",$J21&lt;MAX($H21:$I21)),AND($K21&lt;&gt;"",$K21&lt;MAX($H21:$J21))),"Avance semanal decreciente"&amp;" · ","")&amp;IF(AND(ISNUMBER($E21),$E21&lt;FechaRef,N($L21)&lt;1),"Vencida"&amp;" · ","")&amp;IF(AND(ObsObligatoria="Sí",ISNUMBER($E21),$E21&lt;FechaRef,N($L21)&lt;1,$O21=""),"Vencida sin observación"&amp;" · ",""))-3)))</f>
        <v/>
      </c>
      <c r="Q21" s="62">
        <f>IF(NOT((COUNTA($B21:$K21)+COUNTA($O21))&gt;0),"",IF(AND($T21="Sub",N($S21)&gt;0),IF(ISNUMBER(INDEX($D$5:$D$1000,$S21-4)),DATE(YEAR(INDEX($D$5:$D$1000,$S21-4)),MONTH(INDEX($D$5:$D$1000,$S21-4)),1),IF(ISNUMBER(INDEX($E$5:$E$1000,$S21-4)),DATE(YEAR(INDEX($E$5:$E$1000,$S21-4)),MONTH(INDEX($E$5:$E$1000,$S21-4)),1),MesCiclo)),IF(ISNUMBER($D21),DATE(YEAR($D21),MONTH($D21),1),IF(ISNUMBER($E21),DATE(YEAR($E21),MONTH($E21),1),MesCiclo))))</f>
        <v/>
      </c>
      <c r="R21" s="63">
        <f>IF(OR($Q21="",$Q21&lt;&gt;MesCiclo),"",COUNTIF($Q$5:$Q21,MesCiclo))</f>
        <v/>
      </c>
      <c r="S21" s="63">
        <f>IF($T21="","",IF($T21="Macro",ROW(),IFERROR(LOOKUP(2,1/($T$5:$T21="Macro"),ROW($T$5:$T21)),0)))</f>
        <v/>
      </c>
      <c r="T21" s="63">
        <f>IF(NOT((COUNTA($B21:$K21)+COUNTA($O21))&gt;0),"",IF($B21="Subactividad","Sub","Macro"))</f>
        <v/>
      </c>
      <c r="U21" s="63">
        <f>IF($T21="Macro",COUNTIFS($S$5:$S$1000,ROW(),$T$5:$T$1000,"Sub"),"")</f>
        <v/>
      </c>
      <c r="V21" s="63">
        <f>IF($T21="","",IF(ISNUMBER($F21),1,IFERROR(LOOKUP(2,1/($H21:$K21&lt;&gt;""),$H21:$K21),0)))</f>
        <v/>
      </c>
      <c r="W21" s="63">
        <f>IF($T21="","",IF(AND(ISNUMBER($F21),$F21&lt;=IF($Q21=MesCiclo,InicioCiclo,$Q21+MOD(2-WEEKDAY($Q21),7))+6),1,IF(ISNUMBER($H21),$H21,0)))</f>
        <v/>
      </c>
      <c r="X21" s="63">
        <f>IF($T21="","",IF(AND(ISNUMBER($F21),$F21&lt;=IF($Q21=MesCiclo,InicioCiclo,$Q21+MOD(2-WEEKDAY($Q21),7))+13),1,IF(ISNUMBER($I21),$I21,$W21)))</f>
        <v/>
      </c>
      <c r="Y21" s="63">
        <f>IF($T21="","",IF(AND(ISNUMBER($F21),$F21&lt;=IF($Q21=MesCiclo,InicioCiclo,$Q21+MOD(2-WEEKDAY($Q21),7))+20),1,IF(ISNUMBER($J21),$J21,$X21)))</f>
        <v/>
      </c>
      <c r="Z21" s="63">
        <f>IF($T21="","",IF(AND(ISNUMBER($F21),$F21&lt;=IF($Q21=MesCiclo,InicioCiclo,$Q21+MOD(2-WEEKDAY($Q21),7))+27),1,IF(ISNUMBER($K21),$K21,$Y21)))</f>
        <v/>
      </c>
      <c r="AA21" s="63">
        <f>IF($T21="","",IF(AND(ISNUMBER($F21),$F21&lt;=IF($Q21=MesCiclo,InicioCiclo,$Q21+MOD(2-WEEKDAY($Q21),7))+6),1,IF(N($U21)&gt;0,AVERAGEIFS($W$5:$W$1000,$S$5:$S$1000,ROW(),$T$5:$T$1000,"Sub"),$W21)))</f>
        <v/>
      </c>
      <c r="AB21" s="63">
        <f>IF($T21="","",IF(AND(ISNUMBER($F21),$F21&lt;=IF($Q21=MesCiclo,InicioCiclo,$Q21+MOD(2-WEEKDAY($Q21),7))+13),1,IF(N($U21)&gt;0,AVERAGEIFS($X$5:$X$1000,$S$5:$S$1000,ROW(),$T$5:$T$1000,"Sub"),$X21)))</f>
        <v/>
      </c>
      <c r="AC21" s="63">
        <f>IF($T21="","",IF(AND(ISNUMBER($F21),$F21&lt;=IF($Q21=MesCiclo,InicioCiclo,$Q21+MOD(2-WEEKDAY($Q21),7))+20),1,IF(N($U21)&gt;0,AVERAGEIFS($Y$5:$Y$1000,$S$5:$S$1000,ROW(),$T$5:$T$1000,"Sub"),$Y21)))</f>
        <v/>
      </c>
      <c r="AD21" s="63">
        <f>IF($T21="","",IF(AND(ISNUMBER($F21),$F21&lt;=IF($Q21=MesCiclo,InicioCiclo,$Q21+MOD(2-WEEKDAY($Q21),7))+27),1,IF(N($U21)&gt;0,AVERAGEIFS($Z$5:$Z$1000,$S$5:$S$1000,ROW(),$T$5:$T$1000,"Sub"),$Z21)))</f>
        <v/>
      </c>
      <c r="AE21" s="63">
        <f>IF($T21&lt;&gt;"Macro","",IF(COUNTIFS($Q$5:$Q$1000,$Q21,$T$5:$T$1000,"Macro",$G$5:$G$1000,"&gt;0")=0,1/COUNTIFS($Q$5:$Q$1000,$Q21,$T$5:$T$1000,"Macro"),IF(AND(ISNUMBER($G21),N($G21)&gt;0),$G21,SUMIFS($G$5:$G$1000,$Q$5:$Q$1000,$Q21,$T$5:$T$1000,"Macro")/COUNTIFS($Q$5:$Q$1000,$Q21,$T$5:$T$1000,"Macro",$G$5:$G$1000,"&gt;0"))/(COUNTIFS($Q$5:$Q$1000,$Q21,$T$5:$T$1000,"Macro")*SUMIFS($G$5:$G$1000,$Q$5:$Q$1000,$Q21,$T$5:$T$1000,"Macro")/COUNTIFS($Q$5:$Q$1000,$Q21,$T$5:$T$1000,"Macro",$G$5:$G$1000,"&gt;0"))))</f>
        <v/>
      </c>
    </row>
    <row r="22">
      <c r="A22" s="55">
        <f>IF(NOT((COUNTA($B22:$K22)+COUNTA($O22))&gt;0),"",IF($T22="Macro",COUNTIFS($T$5:$T22,"Macro",$Q$5:$Q22,$Q22),IF(N($S22)=0,"?",COUNTIFS(INDEX($T$5:$T$1000,1):INDEX($T$5:$T$1000,$S22-4),"Macro",INDEX($Q$5:$Q$1000,1):INDEX($Q$5:$Q$1000,$S22-4),INDEX($Q$5:$Q$1000,$S22-4))&amp;"."&amp;COUNTIFS($S$5:$S22,$S22,$T$5:$T22,"Sub"))))</f>
        <v/>
      </c>
      <c r="B22" s="56" t="n"/>
      <c r="C22" s="57" t="n"/>
      <c r="D22" s="58" t="n"/>
      <c r="E22" s="58" t="n"/>
      <c r="F22" s="58" t="n"/>
      <c r="G22" s="59" t="n"/>
      <c r="H22" s="59" t="n"/>
      <c r="I22" s="59" t="n"/>
      <c r="J22" s="59" t="n"/>
      <c r="K22" s="59" t="n"/>
      <c r="L22" s="60">
        <f>IF(NOT((COUNTA($B22:$K22)+COUNTA($O22))&gt;0),"",IF(ISNUMBER($F22),1,IF(N($U22)&gt;0,AVERAGEIFS($V$5:$V$1000,$S$5:$S$1000,ROW(),$T$5:$T$1000,"Sub"),$V22)))</f>
        <v/>
      </c>
      <c r="M22" s="55">
        <f>IF($L22="","",IF($L22&gt;=1,"Completado",IF($L22&gt;0,"En curso","Pendiente")))</f>
        <v/>
      </c>
      <c r="N22" s="55">
        <f>IF(NOT((COUNTA($B22:$K22)+COUNTA($O22))&gt;0),"",IF(ISNUMBER($F22),IF(AND(ISNUMBER($E22),$F22&gt;$E22),"Cumplida con "&amp;($F22-$E22)&amp;IF($F22-$E22=1," día"," días")&amp;" de retraso","Cumplida"),IF(N($L22)&gt;=1,"Cumplida",IF(NOT(ISNUMBER($E22)),"Sin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plazo")))))))</f>
        <v/>
      </c>
      <c r="O22" s="57" t="n"/>
      <c r="P22" s="61">
        <f>IF(NOT((COUNTA($B22:$K22)+COUNTA($O22))&gt;0),"",IF((IF($C22="","Falta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",""))="","✔ OK","⚠ "&amp;LEFT(IF($C22="","Falta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",""),LEN(IF($C22="","Falta el nombre de la actividad"&amp;" · ","")&amp;IF(AND($T22="Sub",N($S22)=0),"Subactividad sin macroactividad arriba"&amp;" · ","")&amp;IF($D22="","Sin fecha de inicio"&amp;" · ","")&amp;IF($E22="","Sin fecha límite"&amp;" · ","")&amp;IF(OR(AND($D22&lt;&gt;"",NOT(ISNUMBER($D22))),AND($E22&lt;&gt;"",NOT(ISNUMBER($E22))),AND($F22&lt;&gt;"",NOT(ISNUMBER($F22)))),"Fecha no válida"&amp;" · ","")&amp;IF(AND(ISNUMBER($D22),ISNUMBER($E22),$D22&gt;$E22),"Inicio posterior a fecha límite"&amp;" · ","")&amp;IF(AND($T22="Macro",$G22&lt;&gt;"",OR(NOT(ISNUMBER($G22)),$G22&lt;0,$G22&gt;1)),"Peso fuera de rango"&amp;" · ","")&amp;IF(AND($T22="Sub",$G22&lt;&gt;""),"Las subactividades no llevan peso (valen igual dentro de su macroactividad)"&amp;" · ","")&amp;IF(AND(N($U22)&gt;0,COUNT($H22:$K22)&gt;0),"Con subactividades: deje vacías las semanas (se calculan solas)"&amp;" · ","")&amp;IF((COUNTIF($H22:$K22,"&gt;1")+COUNTIF($H22:$K22,"&lt;0")+COUNTA($H22:$K22)-COUNT($H22:$K22))&gt;0,"Avance fuera de rango 0-100%"&amp;" · ","")&amp;IF(OR(AND($I22&lt;&gt;"",$I22&lt;$H22),AND($J22&lt;&gt;"",$J22&lt;MAX($H22:$I22)),AND($K22&lt;&gt;"",$K22&lt;MAX($H22:$J22))),"Avance semanal decreciente"&amp;" · ","")&amp;IF(AND(ISNUMBER($E22),$E22&lt;FechaRef,N($L22)&lt;1),"Vencida"&amp;" · ","")&amp;IF(AND(ObsObligatoria="Sí",ISNUMBER($E22),$E22&lt;FechaRef,N($L22)&lt;1,$O22=""),"Vencida sin observación"&amp;" · ",""))-3)))</f>
        <v/>
      </c>
      <c r="Q22" s="62">
        <f>IF(NOT((COUNTA($B22:$K22)+COUNTA($O22))&gt;0),"",IF(AND($T22="Sub",N($S22)&gt;0),IF(ISNUMBER(INDEX($D$5:$D$1000,$S22-4)),DATE(YEAR(INDEX($D$5:$D$1000,$S22-4)),MONTH(INDEX($D$5:$D$1000,$S22-4)),1),IF(ISNUMBER(INDEX($E$5:$E$1000,$S22-4)),DATE(YEAR(INDEX($E$5:$E$1000,$S22-4)),MONTH(INDEX($E$5:$E$1000,$S22-4)),1),MesCiclo)),IF(ISNUMBER($D22),DATE(YEAR($D22),MONTH($D22),1),IF(ISNUMBER($E22),DATE(YEAR($E22),MONTH($E22),1),MesCiclo))))</f>
        <v/>
      </c>
      <c r="R22" s="63">
        <f>IF(OR($Q22="",$Q22&lt;&gt;MesCiclo),"",COUNTIF($Q$5:$Q22,MesCiclo))</f>
        <v/>
      </c>
      <c r="S22" s="63">
        <f>IF($T22="","",IF($T22="Macro",ROW(),IFERROR(LOOKUP(2,1/($T$5:$T22="Macro"),ROW($T$5:$T22)),0)))</f>
        <v/>
      </c>
      <c r="T22" s="63">
        <f>IF(NOT((COUNTA($B22:$K22)+COUNTA($O22))&gt;0),"",IF($B22="Subactividad","Sub","Macro"))</f>
        <v/>
      </c>
      <c r="U22" s="63">
        <f>IF($T22="Macro",COUNTIFS($S$5:$S$1000,ROW(),$T$5:$T$1000,"Sub"),"")</f>
        <v/>
      </c>
      <c r="V22" s="63">
        <f>IF($T22="","",IF(ISNUMBER($F22),1,IFERROR(LOOKUP(2,1/($H22:$K22&lt;&gt;""),$H22:$K22),0)))</f>
        <v/>
      </c>
      <c r="W22" s="63">
        <f>IF($T22="","",IF(AND(ISNUMBER($F22),$F22&lt;=IF($Q22=MesCiclo,InicioCiclo,$Q22+MOD(2-WEEKDAY($Q22),7))+6),1,IF(ISNUMBER($H22),$H22,0)))</f>
        <v/>
      </c>
      <c r="X22" s="63">
        <f>IF($T22="","",IF(AND(ISNUMBER($F22),$F22&lt;=IF($Q22=MesCiclo,InicioCiclo,$Q22+MOD(2-WEEKDAY($Q22),7))+13),1,IF(ISNUMBER($I22),$I22,$W22)))</f>
        <v/>
      </c>
      <c r="Y22" s="63">
        <f>IF($T22="","",IF(AND(ISNUMBER($F22),$F22&lt;=IF($Q22=MesCiclo,InicioCiclo,$Q22+MOD(2-WEEKDAY($Q22),7))+20),1,IF(ISNUMBER($J22),$J22,$X22)))</f>
        <v/>
      </c>
      <c r="Z22" s="63">
        <f>IF($T22="","",IF(AND(ISNUMBER($F22),$F22&lt;=IF($Q22=MesCiclo,InicioCiclo,$Q22+MOD(2-WEEKDAY($Q22),7))+27),1,IF(ISNUMBER($K22),$K22,$Y22)))</f>
        <v/>
      </c>
      <c r="AA22" s="63">
        <f>IF($T22="","",IF(AND(ISNUMBER($F22),$F22&lt;=IF($Q22=MesCiclo,InicioCiclo,$Q22+MOD(2-WEEKDAY($Q22),7))+6),1,IF(N($U22)&gt;0,AVERAGEIFS($W$5:$W$1000,$S$5:$S$1000,ROW(),$T$5:$T$1000,"Sub"),$W22)))</f>
        <v/>
      </c>
      <c r="AB22" s="63">
        <f>IF($T22="","",IF(AND(ISNUMBER($F22),$F22&lt;=IF($Q22=MesCiclo,InicioCiclo,$Q22+MOD(2-WEEKDAY($Q22),7))+13),1,IF(N($U22)&gt;0,AVERAGEIFS($X$5:$X$1000,$S$5:$S$1000,ROW(),$T$5:$T$1000,"Sub"),$X22)))</f>
        <v/>
      </c>
      <c r="AC22" s="63">
        <f>IF($T22="","",IF(AND(ISNUMBER($F22),$F22&lt;=IF($Q22=MesCiclo,InicioCiclo,$Q22+MOD(2-WEEKDAY($Q22),7))+20),1,IF(N($U22)&gt;0,AVERAGEIFS($Y$5:$Y$1000,$S$5:$S$1000,ROW(),$T$5:$T$1000,"Sub"),$Y22)))</f>
        <v/>
      </c>
      <c r="AD22" s="63">
        <f>IF($T22="","",IF(AND(ISNUMBER($F22),$F22&lt;=IF($Q22=MesCiclo,InicioCiclo,$Q22+MOD(2-WEEKDAY($Q22),7))+27),1,IF(N($U22)&gt;0,AVERAGEIFS($Z$5:$Z$1000,$S$5:$S$1000,ROW(),$T$5:$T$1000,"Sub"),$Z22)))</f>
        <v/>
      </c>
      <c r="AE22" s="63">
        <f>IF($T22&lt;&gt;"Macro","",IF(COUNTIFS($Q$5:$Q$1000,$Q22,$T$5:$T$1000,"Macro",$G$5:$G$1000,"&gt;0")=0,1/COUNTIFS($Q$5:$Q$1000,$Q22,$T$5:$T$1000,"Macro"),IF(AND(ISNUMBER($G22),N($G22)&gt;0),$G22,SUMIFS($G$5:$G$1000,$Q$5:$Q$1000,$Q22,$T$5:$T$1000,"Macro")/COUNTIFS($Q$5:$Q$1000,$Q22,$T$5:$T$1000,"Macro",$G$5:$G$1000,"&gt;0"))/(COUNTIFS($Q$5:$Q$1000,$Q22,$T$5:$T$1000,"Macro")*SUMIFS($G$5:$G$1000,$Q$5:$Q$1000,$Q22,$T$5:$T$1000,"Macro")/COUNTIFS($Q$5:$Q$1000,$Q22,$T$5:$T$1000,"Macro",$G$5:$G$1000,"&gt;0"))))</f>
        <v/>
      </c>
    </row>
    <row r="23">
      <c r="A23" s="55">
        <f>IF(NOT((COUNTA($B23:$K23)+COUNTA($O23))&gt;0),"",IF($T23="Macro",COUNTIFS($T$5:$T23,"Macro",$Q$5:$Q23,$Q23),IF(N($S23)=0,"?",COUNTIFS(INDEX($T$5:$T$1000,1):INDEX($T$5:$T$1000,$S23-4),"Macro",INDEX($Q$5:$Q$1000,1):INDEX($Q$5:$Q$1000,$S23-4),INDEX($Q$5:$Q$1000,$S23-4))&amp;"."&amp;COUNTIFS($S$5:$S23,$S23,$T$5:$T23,"Sub"))))</f>
        <v/>
      </c>
      <c r="B23" s="56" t="n"/>
      <c r="C23" s="57" t="n"/>
      <c r="D23" s="58" t="n"/>
      <c r="E23" s="58" t="n"/>
      <c r="F23" s="58" t="n"/>
      <c r="G23" s="59" t="n"/>
      <c r="H23" s="59" t="n"/>
      <c r="I23" s="59" t="n"/>
      <c r="J23" s="59" t="n"/>
      <c r="K23" s="59" t="n"/>
      <c r="L23" s="60">
        <f>IF(NOT((COUNTA($B23:$K23)+COUNTA($O23))&gt;0),"",IF(ISNUMBER($F23),1,IF(N($U23)&gt;0,AVERAGEIFS($V$5:$V$1000,$S$5:$S$1000,ROW(),$T$5:$T$1000,"Sub"),$V23)))</f>
        <v/>
      </c>
      <c r="M23" s="55">
        <f>IF($L23="","",IF($L23&gt;=1,"Completado",IF($L23&gt;0,"En curso","Pendiente")))</f>
        <v/>
      </c>
      <c r="N23" s="55">
        <f>IF(NOT((COUNTA($B23:$K23)+COUNTA($O23))&gt;0),"",IF(ISNUMBER($F23),IF(AND(ISNUMBER($E23),$F23&gt;$E23),"Cumplida con "&amp;($F23-$E23)&amp;IF($F23-$E23=1," día"," días")&amp;" de retraso","Cumplida"),IF(N($L23)&gt;=1,"Cumplida",IF(NOT(ISNUMBER($E23)),"Sin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plazo")))))))</f>
        <v/>
      </c>
      <c r="O23" s="57" t="n"/>
      <c r="P23" s="61">
        <f>IF(NOT((COUNTA($B23:$K23)+COUNTA($O23))&gt;0),"",IF((IF($C23="","Falta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",""))="","✔ OK","⚠ "&amp;LEFT(IF($C23="","Falta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",""),LEN(IF($C23="","Falta el nombre de la actividad"&amp;" · ","")&amp;IF(AND($T23="Sub",N($S23)=0),"Subactividad sin macroactividad arriba"&amp;" · ","")&amp;IF($D23="","Sin fecha de inicio"&amp;" · ","")&amp;IF($E23="","Sin fecha límite"&amp;" · ","")&amp;IF(OR(AND($D23&lt;&gt;"",NOT(ISNUMBER($D23))),AND($E23&lt;&gt;"",NOT(ISNUMBER($E23))),AND($F23&lt;&gt;"",NOT(ISNUMBER($F23)))),"Fecha no válida"&amp;" · ","")&amp;IF(AND(ISNUMBER($D23),ISNUMBER($E23),$D23&gt;$E23),"Inicio posterior a fecha límite"&amp;" · ","")&amp;IF(AND($T23="Macro",$G23&lt;&gt;"",OR(NOT(ISNUMBER($G23)),$G23&lt;0,$G23&gt;1)),"Peso fuera de rango"&amp;" · ","")&amp;IF(AND($T23="Sub",$G23&lt;&gt;""),"Las subactividades no llevan peso (valen igual dentro de su macroactividad)"&amp;" · ","")&amp;IF(AND(N($U23)&gt;0,COUNT($H23:$K23)&gt;0),"Con subactividades: deje vacías las semanas (se calculan solas)"&amp;" · ","")&amp;IF((COUNTIF($H23:$K23,"&gt;1")+COUNTIF($H23:$K23,"&lt;0")+COUNTA($H23:$K23)-COUNT($H23:$K23))&gt;0,"Avance fuera de rango 0-100%"&amp;" · ","")&amp;IF(OR(AND($I23&lt;&gt;"",$I23&lt;$H23),AND($J23&lt;&gt;"",$J23&lt;MAX($H23:$I23)),AND($K23&lt;&gt;"",$K23&lt;MAX($H23:$J23))),"Avance semanal decreciente"&amp;" · ","")&amp;IF(AND(ISNUMBER($E23),$E23&lt;FechaRef,N($L23)&lt;1),"Vencida"&amp;" · ","")&amp;IF(AND(ObsObligatoria="Sí",ISNUMBER($E23),$E23&lt;FechaRef,N($L23)&lt;1,$O23=""),"Vencida sin observación"&amp;" · ",""))-3)))</f>
        <v/>
      </c>
      <c r="Q23" s="62">
        <f>IF(NOT((COUNTA($B23:$K23)+COUNTA($O23))&gt;0),"",IF(AND($T23="Sub",N($S23)&gt;0),IF(ISNUMBER(INDEX($D$5:$D$1000,$S23-4)),DATE(YEAR(INDEX($D$5:$D$1000,$S23-4)),MONTH(INDEX($D$5:$D$1000,$S23-4)),1),IF(ISNUMBER(INDEX($E$5:$E$1000,$S23-4)),DATE(YEAR(INDEX($E$5:$E$1000,$S23-4)),MONTH(INDEX($E$5:$E$1000,$S23-4)),1),MesCiclo)),IF(ISNUMBER($D23),DATE(YEAR($D23),MONTH($D23),1),IF(ISNUMBER($E23),DATE(YEAR($E23),MONTH($E23),1),MesCiclo))))</f>
        <v/>
      </c>
      <c r="R23" s="63">
        <f>IF(OR($Q23="",$Q23&lt;&gt;MesCiclo),"",COUNTIF($Q$5:$Q23,MesCiclo))</f>
        <v/>
      </c>
      <c r="S23" s="63">
        <f>IF($T23="","",IF($T23="Macro",ROW(),IFERROR(LOOKUP(2,1/($T$5:$T23="Macro"),ROW($T$5:$T23)),0)))</f>
        <v/>
      </c>
      <c r="T23" s="63">
        <f>IF(NOT((COUNTA($B23:$K23)+COUNTA($O23))&gt;0),"",IF($B23="Subactividad","Sub","Macro"))</f>
        <v/>
      </c>
      <c r="U23" s="63">
        <f>IF($T23="Macro",COUNTIFS($S$5:$S$1000,ROW(),$T$5:$T$1000,"Sub"),"")</f>
        <v/>
      </c>
      <c r="V23" s="63">
        <f>IF($T23="","",IF(ISNUMBER($F23),1,IFERROR(LOOKUP(2,1/($H23:$K23&lt;&gt;""),$H23:$K23),0)))</f>
        <v/>
      </c>
      <c r="W23" s="63">
        <f>IF($T23="","",IF(AND(ISNUMBER($F23),$F23&lt;=IF($Q23=MesCiclo,InicioCiclo,$Q23+MOD(2-WEEKDAY($Q23),7))+6),1,IF(ISNUMBER($H23),$H23,0)))</f>
        <v/>
      </c>
      <c r="X23" s="63">
        <f>IF($T23="","",IF(AND(ISNUMBER($F23),$F23&lt;=IF($Q23=MesCiclo,InicioCiclo,$Q23+MOD(2-WEEKDAY($Q23),7))+13),1,IF(ISNUMBER($I23),$I23,$W23)))</f>
        <v/>
      </c>
      <c r="Y23" s="63">
        <f>IF($T23="","",IF(AND(ISNUMBER($F23),$F23&lt;=IF($Q23=MesCiclo,InicioCiclo,$Q23+MOD(2-WEEKDAY($Q23),7))+20),1,IF(ISNUMBER($J23),$J23,$X23)))</f>
        <v/>
      </c>
      <c r="Z23" s="63">
        <f>IF($T23="","",IF(AND(ISNUMBER($F23),$F23&lt;=IF($Q23=MesCiclo,InicioCiclo,$Q23+MOD(2-WEEKDAY($Q23),7))+27),1,IF(ISNUMBER($K23),$K23,$Y23)))</f>
        <v/>
      </c>
      <c r="AA23" s="63">
        <f>IF($T23="","",IF(AND(ISNUMBER($F23),$F23&lt;=IF($Q23=MesCiclo,InicioCiclo,$Q23+MOD(2-WEEKDAY($Q23),7))+6),1,IF(N($U23)&gt;0,AVERAGEIFS($W$5:$W$1000,$S$5:$S$1000,ROW(),$T$5:$T$1000,"Sub"),$W23)))</f>
        <v/>
      </c>
      <c r="AB23" s="63">
        <f>IF($T23="","",IF(AND(ISNUMBER($F23),$F23&lt;=IF($Q23=MesCiclo,InicioCiclo,$Q23+MOD(2-WEEKDAY($Q23),7))+13),1,IF(N($U23)&gt;0,AVERAGEIFS($X$5:$X$1000,$S$5:$S$1000,ROW(),$T$5:$T$1000,"Sub"),$X23)))</f>
        <v/>
      </c>
      <c r="AC23" s="63">
        <f>IF($T23="","",IF(AND(ISNUMBER($F23),$F23&lt;=IF($Q23=MesCiclo,InicioCiclo,$Q23+MOD(2-WEEKDAY($Q23),7))+20),1,IF(N($U23)&gt;0,AVERAGEIFS($Y$5:$Y$1000,$S$5:$S$1000,ROW(),$T$5:$T$1000,"Sub"),$Y23)))</f>
        <v/>
      </c>
      <c r="AD23" s="63">
        <f>IF($T23="","",IF(AND(ISNUMBER($F23),$F23&lt;=IF($Q23=MesCiclo,InicioCiclo,$Q23+MOD(2-WEEKDAY($Q23),7))+27),1,IF(N($U23)&gt;0,AVERAGEIFS($Z$5:$Z$1000,$S$5:$S$1000,ROW(),$T$5:$T$1000,"Sub"),$Z23)))</f>
        <v/>
      </c>
      <c r="AE23" s="63">
        <f>IF($T23&lt;&gt;"Macro","",IF(COUNTIFS($Q$5:$Q$1000,$Q23,$T$5:$T$1000,"Macro",$G$5:$G$1000,"&gt;0")=0,1/COUNTIFS($Q$5:$Q$1000,$Q23,$T$5:$T$1000,"Macro"),IF(AND(ISNUMBER($G23),N($G23)&gt;0),$G23,SUMIFS($G$5:$G$1000,$Q$5:$Q$1000,$Q23,$T$5:$T$1000,"Macro")/COUNTIFS($Q$5:$Q$1000,$Q23,$T$5:$T$1000,"Macro",$G$5:$G$1000,"&gt;0"))/(COUNTIFS($Q$5:$Q$1000,$Q23,$T$5:$T$1000,"Macro")*SUMIFS($G$5:$G$1000,$Q$5:$Q$1000,$Q23,$T$5:$T$1000,"Macro")/COUNTIFS($Q$5:$Q$1000,$Q23,$T$5:$T$1000,"Macro",$G$5:$G$1000,"&gt;0"))))</f>
        <v/>
      </c>
    </row>
    <row r="24">
      <c r="A24" s="55">
        <f>IF(NOT((COUNTA($B24:$K24)+COUNTA($O24))&gt;0),"",IF($T24="Macro",COUNTIFS($T$5:$T24,"Macro",$Q$5:$Q24,$Q24),IF(N($S24)=0,"?",COUNTIFS(INDEX($T$5:$T$1000,1):INDEX($T$5:$T$1000,$S24-4),"Macro",INDEX($Q$5:$Q$1000,1):INDEX($Q$5:$Q$1000,$S24-4),INDEX($Q$5:$Q$1000,$S24-4))&amp;"."&amp;COUNTIFS($S$5:$S24,$S24,$T$5:$T24,"Sub"))))</f>
        <v/>
      </c>
      <c r="B24" s="56" t="n"/>
      <c r="C24" s="57" t="n"/>
      <c r="D24" s="58" t="n"/>
      <c r="E24" s="58" t="n"/>
      <c r="F24" s="58" t="n"/>
      <c r="G24" s="59" t="n"/>
      <c r="H24" s="59" t="n"/>
      <c r="I24" s="59" t="n"/>
      <c r="J24" s="59" t="n"/>
      <c r="K24" s="59" t="n"/>
      <c r="L24" s="60">
        <f>IF(NOT((COUNTA($B24:$K24)+COUNTA($O24))&gt;0),"",IF(ISNUMBER($F24),1,IF(N($U24)&gt;0,AVERAGEIFS($V$5:$V$1000,$S$5:$S$1000,ROW(),$T$5:$T$1000,"Sub"),$V24)))</f>
        <v/>
      </c>
      <c r="M24" s="55">
        <f>IF($L24="","",IF($L24&gt;=1,"Completado",IF($L24&gt;0,"En curso","Pendiente")))</f>
        <v/>
      </c>
      <c r="N24" s="55">
        <f>IF(NOT((COUNTA($B24:$K24)+COUNTA($O24))&gt;0),"",IF(ISNUMBER($F24),IF(AND(ISNUMBER($E24),$F24&gt;$E24),"Cumplida con "&amp;($F24-$E24)&amp;IF($F24-$E24=1," día"," días")&amp;" de retraso","Cumplida"),IF(N($L24)&gt;=1,"Cumplida",IF(NOT(ISNUMBER($E24)),"Sin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plazo")))))))</f>
        <v/>
      </c>
      <c r="O24" s="57" t="n"/>
      <c r="P24" s="61">
        <f>IF(NOT((COUNTA($B24:$K24)+COUNTA($O24))&gt;0),"",IF((IF($C24="","Falta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",""))="","✔ OK","⚠ "&amp;LEFT(IF($C24="","Falta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",""),LEN(IF($C24="","Falta el nombre de la actividad"&amp;" · ","")&amp;IF(AND($T24="Sub",N($S24)=0),"Subactividad sin macroactividad arriba"&amp;" · ","")&amp;IF($D24="","Sin fecha de inicio"&amp;" · ","")&amp;IF($E24="","Sin fecha límite"&amp;" · ","")&amp;IF(OR(AND($D24&lt;&gt;"",NOT(ISNUMBER($D24))),AND($E24&lt;&gt;"",NOT(ISNUMBER($E24))),AND($F24&lt;&gt;"",NOT(ISNUMBER($F24)))),"Fecha no válida"&amp;" · ","")&amp;IF(AND(ISNUMBER($D24),ISNUMBER($E24),$D24&gt;$E24),"Inicio posterior a fecha límite"&amp;" · ","")&amp;IF(AND($T24="Macro",$G24&lt;&gt;"",OR(NOT(ISNUMBER($G24)),$G24&lt;0,$G24&gt;1)),"Peso fuera de rango"&amp;" · ","")&amp;IF(AND($T24="Sub",$G24&lt;&gt;""),"Las subactividades no llevan peso (valen igual dentro de su macroactividad)"&amp;" · ","")&amp;IF(AND(N($U24)&gt;0,COUNT($H24:$K24)&gt;0),"Con subactividades: deje vacías las semanas (se calculan solas)"&amp;" · ","")&amp;IF((COUNTIF($H24:$K24,"&gt;1")+COUNTIF($H24:$K24,"&lt;0")+COUNTA($H24:$K24)-COUNT($H24:$K24))&gt;0,"Avance fuera de rango 0-100%"&amp;" · ","")&amp;IF(OR(AND($I24&lt;&gt;"",$I24&lt;$H24),AND($J24&lt;&gt;"",$J24&lt;MAX($H24:$I24)),AND($K24&lt;&gt;"",$K24&lt;MAX($H24:$J24))),"Avance semanal decreciente"&amp;" · ","")&amp;IF(AND(ISNUMBER($E24),$E24&lt;FechaRef,N($L24)&lt;1),"Vencida"&amp;" · ","")&amp;IF(AND(ObsObligatoria="Sí",ISNUMBER($E24),$E24&lt;FechaRef,N($L24)&lt;1,$O24=""),"Vencida sin observación"&amp;" · ",""))-3)))</f>
        <v/>
      </c>
      <c r="Q24" s="62">
        <f>IF(NOT((COUNTA($B24:$K24)+COUNTA($O24))&gt;0),"",IF(AND($T24="Sub",N($S24)&gt;0),IF(ISNUMBER(INDEX($D$5:$D$1000,$S24-4)),DATE(YEAR(INDEX($D$5:$D$1000,$S24-4)),MONTH(INDEX($D$5:$D$1000,$S24-4)),1),IF(ISNUMBER(INDEX($E$5:$E$1000,$S24-4)),DATE(YEAR(INDEX($E$5:$E$1000,$S24-4)),MONTH(INDEX($E$5:$E$1000,$S24-4)),1),MesCiclo)),IF(ISNUMBER($D24),DATE(YEAR($D24),MONTH($D24),1),IF(ISNUMBER($E24),DATE(YEAR($E24),MONTH($E24),1),MesCiclo))))</f>
        <v/>
      </c>
      <c r="R24" s="63">
        <f>IF(OR($Q24="",$Q24&lt;&gt;MesCiclo),"",COUNTIF($Q$5:$Q24,MesCiclo))</f>
        <v/>
      </c>
      <c r="S24" s="63">
        <f>IF($T24="","",IF($T24="Macro",ROW(),IFERROR(LOOKUP(2,1/($T$5:$T24="Macro"),ROW($T$5:$T24)),0)))</f>
        <v/>
      </c>
      <c r="T24" s="63">
        <f>IF(NOT((COUNTA($B24:$K24)+COUNTA($O24))&gt;0),"",IF($B24="Subactividad","Sub","Macro"))</f>
        <v/>
      </c>
      <c r="U24" s="63">
        <f>IF($T24="Macro",COUNTIFS($S$5:$S$1000,ROW(),$T$5:$T$1000,"Sub"),"")</f>
        <v/>
      </c>
      <c r="V24" s="63">
        <f>IF($T24="","",IF(ISNUMBER($F24),1,IFERROR(LOOKUP(2,1/($H24:$K24&lt;&gt;""),$H24:$K24),0)))</f>
        <v/>
      </c>
      <c r="W24" s="63">
        <f>IF($T24="","",IF(AND(ISNUMBER($F24),$F24&lt;=IF($Q24=MesCiclo,InicioCiclo,$Q24+MOD(2-WEEKDAY($Q24),7))+6),1,IF(ISNUMBER($H24),$H24,0)))</f>
        <v/>
      </c>
      <c r="X24" s="63">
        <f>IF($T24="","",IF(AND(ISNUMBER($F24),$F24&lt;=IF($Q24=MesCiclo,InicioCiclo,$Q24+MOD(2-WEEKDAY($Q24),7))+13),1,IF(ISNUMBER($I24),$I24,$W24)))</f>
        <v/>
      </c>
      <c r="Y24" s="63">
        <f>IF($T24="","",IF(AND(ISNUMBER($F24),$F24&lt;=IF($Q24=MesCiclo,InicioCiclo,$Q24+MOD(2-WEEKDAY($Q24),7))+20),1,IF(ISNUMBER($J24),$J24,$X24)))</f>
        <v/>
      </c>
      <c r="Z24" s="63">
        <f>IF($T24="","",IF(AND(ISNUMBER($F24),$F24&lt;=IF($Q24=MesCiclo,InicioCiclo,$Q24+MOD(2-WEEKDAY($Q24),7))+27),1,IF(ISNUMBER($K24),$K24,$Y24)))</f>
        <v/>
      </c>
      <c r="AA24" s="63">
        <f>IF($T24="","",IF(AND(ISNUMBER($F24),$F24&lt;=IF($Q24=MesCiclo,InicioCiclo,$Q24+MOD(2-WEEKDAY($Q24),7))+6),1,IF(N($U24)&gt;0,AVERAGEIFS($W$5:$W$1000,$S$5:$S$1000,ROW(),$T$5:$T$1000,"Sub"),$W24)))</f>
        <v/>
      </c>
      <c r="AB24" s="63">
        <f>IF($T24="","",IF(AND(ISNUMBER($F24),$F24&lt;=IF($Q24=MesCiclo,InicioCiclo,$Q24+MOD(2-WEEKDAY($Q24),7))+13),1,IF(N($U24)&gt;0,AVERAGEIFS($X$5:$X$1000,$S$5:$S$1000,ROW(),$T$5:$T$1000,"Sub"),$X24)))</f>
        <v/>
      </c>
      <c r="AC24" s="63">
        <f>IF($T24="","",IF(AND(ISNUMBER($F24),$F24&lt;=IF($Q24=MesCiclo,InicioCiclo,$Q24+MOD(2-WEEKDAY($Q24),7))+20),1,IF(N($U24)&gt;0,AVERAGEIFS($Y$5:$Y$1000,$S$5:$S$1000,ROW(),$T$5:$T$1000,"Sub"),$Y24)))</f>
        <v/>
      </c>
      <c r="AD24" s="63">
        <f>IF($T24="","",IF(AND(ISNUMBER($F24),$F24&lt;=IF($Q24=MesCiclo,InicioCiclo,$Q24+MOD(2-WEEKDAY($Q24),7))+27),1,IF(N($U24)&gt;0,AVERAGEIFS($Z$5:$Z$1000,$S$5:$S$1000,ROW(),$T$5:$T$1000,"Sub"),$Z24)))</f>
        <v/>
      </c>
      <c r="AE24" s="63">
        <f>IF($T24&lt;&gt;"Macro","",IF(COUNTIFS($Q$5:$Q$1000,$Q24,$T$5:$T$1000,"Macro",$G$5:$G$1000,"&gt;0")=0,1/COUNTIFS($Q$5:$Q$1000,$Q24,$T$5:$T$1000,"Macro"),IF(AND(ISNUMBER($G24),N($G24)&gt;0),$G24,SUMIFS($G$5:$G$1000,$Q$5:$Q$1000,$Q24,$T$5:$T$1000,"Macro")/COUNTIFS($Q$5:$Q$1000,$Q24,$T$5:$T$1000,"Macro",$G$5:$G$1000,"&gt;0"))/(COUNTIFS($Q$5:$Q$1000,$Q24,$T$5:$T$1000,"Macro")*SUMIFS($G$5:$G$1000,$Q$5:$Q$1000,$Q24,$T$5:$T$1000,"Macro")/COUNTIFS($Q$5:$Q$1000,$Q24,$T$5:$T$1000,"Macro",$G$5:$G$1000,"&gt;0"))))</f>
        <v/>
      </c>
    </row>
    <row r="25">
      <c r="A25" s="55">
        <f>IF(NOT((COUNTA($B25:$K25)+COUNTA($O25))&gt;0),"",IF($T25="Macro",COUNTIFS($T$5:$T25,"Macro",$Q$5:$Q25,$Q25),IF(N($S25)=0,"?",COUNTIFS(INDEX($T$5:$T$1000,1):INDEX($T$5:$T$1000,$S25-4),"Macro",INDEX($Q$5:$Q$1000,1):INDEX($Q$5:$Q$1000,$S25-4),INDEX($Q$5:$Q$1000,$S25-4))&amp;"."&amp;COUNTIFS($S$5:$S25,$S25,$T$5:$T25,"Sub"))))</f>
        <v/>
      </c>
      <c r="B25" s="56" t="n"/>
      <c r="C25" s="57" t="n"/>
      <c r="D25" s="58" t="n"/>
      <c r="E25" s="58" t="n"/>
      <c r="F25" s="58" t="n"/>
      <c r="G25" s="59" t="n"/>
      <c r="H25" s="59" t="n"/>
      <c r="I25" s="59" t="n"/>
      <c r="J25" s="59" t="n"/>
      <c r="K25" s="59" t="n"/>
      <c r="L25" s="60">
        <f>IF(NOT((COUNTA($B25:$K25)+COUNTA($O25))&gt;0),"",IF(ISNUMBER($F25),1,IF(N($U25)&gt;0,AVERAGEIFS($V$5:$V$1000,$S$5:$S$1000,ROW(),$T$5:$T$1000,"Sub"),$V25)))</f>
        <v/>
      </c>
      <c r="M25" s="55">
        <f>IF($L25="","",IF($L25&gt;=1,"Completado",IF($L25&gt;0,"En curso","Pendiente")))</f>
        <v/>
      </c>
      <c r="N25" s="55">
        <f>IF(NOT((COUNTA($B25:$K25)+COUNTA($O25))&gt;0),"",IF(ISNUMBER($F25),IF(AND(ISNUMBER($E25),$F25&gt;$E25),"Cumplida con "&amp;($F25-$E25)&amp;IF($F25-$E25=1," día"," días")&amp;" de retraso","Cumplida"),IF(N($L25)&gt;=1,"Cumplida",IF(NOT(ISNUMBER($E25)),"Sin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plazo")))))))</f>
        <v/>
      </c>
      <c r="O25" s="57" t="n"/>
      <c r="P25" s="61">
        <f>IF(NOT((COUNTA($B25:$K25)+COUNTA($O25))&gt;0),"",IF((IF($C25="","Falta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",""))="","✔ OK","⚠ "&amp;LEFT(IF($C25="","Falta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",""),LEN(IF($C25="","Falta el nombre de la actividad"&amp;" · ","")&amp;IF(AND($T25="Sub",N($S25)=0),"Subactividad sin macroactividad arriba"&amp;" · ","")&amp;IF($D25="","Sin fecha de inicio"&amp;" · ","")&amp;IF($E25="","Sin fecha límite"&amp;" · ","")&amp;IF(OR(AND($D25&lt;&gt;"",NOT(ISNUMBER($D25))),AND($E25&lt;&gt;"",NOT(ISNUMBER($E25))),AND($F25&lt;&gt;"",NOT(ISNUMBER($F25)))),"Fecha no válida"&amp;" · ","")&amp;IF(AND(ISNUMBER($D25),ISNUMBER($E25),$D25&gt;$E25),"Inicio posterior a fecha límite"&amp;" · ","")&amp;IF(AND($T25="Macro",$G25&lt;&gt;"",OR(NOT(ISNUMBER($G25)),$G25&lt;0,$G25&gt;1)),"Peso fuera de rango"&amp;" · ","")&amp;IF(AND($T25="Sub",$G25&lt;&gt;""),"Las subactividades no llevan peso (valen igual dentro de su macroactividad)"&amp;" · ","")&amp;IF(AND(N($U25)&gt;0,COUNT($H25:$K25)&gt;0),"Con subactividades: deje vacías las semanas (se calculan solas)"&amp;" · ","")&amp;IF((COUNTIF($H25:$K25,"&gt;1")+COUNTIF($H25:$K25,"&lt;0")+COUNTA($H25:$K25)-COUNT($H25:$K25))&gt;0,"Avance fuera de rango 0-100%"&amp;" · ","")&amp;IF(OR(AND($I25&lt;&gt;"",$I25&lt;$H25),AND($J25&lt;&gt;"",$J25&lt;MAX($H25:$I25)),AND($K25&lt;&gt;"",$K25&lt;MAX($H25:$J25))),"Avance semanal decreciente"&amp;" · ","")&amp;IF(AND(ISNUMBER($E25),$E25&lt;FechaRef,N($L25)&lt;1),"Vencida"&amp;" · ","")&amp;IF(AND(ObsObligatoria="Sí",ISNUMBER($E25),$E25&lt;FechaRef,N($L25)&lt;1,$O25=""),"Vencida sin observación"&amp;" · ",""))-3)))</f>
        <v/>
      </c>
      <c r="Q25" s="62">
        <f>IF(NOT((COUNTA($B25:$K25)+COUNTA($O25))&gt;0),"",IF(AND($T25="Sub",N($S25)&gt;0),IF(ISNUMBER(INDEX($D$5:$D$1000,$S25-4)),DATE(YEAR(INDEX($D$5:$D$1000,$S25-4)),MONTH(INDEX($D$5:$D$1000,$S25-4)),1),IF(ISNUMBER(INDEX($E$5:$E$1000,$S25-4)),DATE(YEAR(INDEX($E$5:$E$1000,$S25-4)),MONTH(INDEX($E$5:$E$1000,$S25-4)),1),MesCiclo)),IF(ISNUMBER($D25),DATE(YEAR($D25),MONTH($D25),1),IF(ISNUMBER($E25),DATE(YEAR($E25),MONTH($E25),1),MesCiclo))))</f>
        <v/>
      </c>
      <c r="R25" s="63">
        <f>IF(OR($Q25="",$Q25&lt;&gt;MesCiclo),"",COUNTIF($Q$5:$Q25,MesCiclo))</f>
        <v/>
      </c>
      <c r="S25" s="63">
        <f>IF($T25="","",IF($T25="Macro",ROW(),IFERROR(LOOKUP(2,1/($T$5:$T25="Macro"),ROW($T$5:$T25)),0)))</f>
        <v/>
      </c>
      <c r="T25" s="63">
        <f>IF(NOT((COUNTA($B25:$K25)+COUNTA($O25))&gt;0),"",IF($B25="Subactividad","Sub","Macro"))</f>
        <v/>
      </c>
      <c r="U25" s="63">
        <f>IF($T25="Macro",COUNTIFS($S$5:$S$1000,ROW(),$T$5:$T$1000,"Sub"),"")</f>
        <v/>
      </c>
      <c r="V25" s="63">
        <f>IF($T25="","",IF(ISNUMBER($F25),1,IFERROR(LOOKUP(2,1/($H25:$K25&lt;&gt;""),$H25:$K25),0)))</f>
        <v/>
      </c>
      <c r="W25" s="63">
        <f>IF($T25="","",IF(AND(ISNUMBER($F25),$F25&lt;=IF($Q25=MesCiclo,InicioCiclo,$Q25+MOD(2-WEEKDAY($Q25),7))+6),1,IF(ISNUMBER($H25),$H25,0)))</f>
        <v/>
      </c>
      <c r="X25" s="63">
        <f>IF($T25="","",IF(AND(ISNUMBER($F25),$F25&lt;=IF($Q25=MesCiclo,InicioCiclo,$Q25+MOD(2-WEEKDAY($Q25),7))+13),1,IF(ISNUMBER($I25),$I25,$W25)))</f>
        <v/>
      </c>
      <c r="Y25" s="63">
        <f>IF($T25="","",IF(AND(ISNUMBER($F25),$F25&lt;=IF($Q25=MesCiclo,InicioCiclo,$Q25+MOD(2-WEEKDAY($Q25),7))+20),1,IF(ISNUMBER($J25),$J25,$X25)))</f>
        <v/>
      </c>
      <c r="Z25" s="63">
        <f>IF($T25="","",IF(AND(ISNUMBER($F25),$F25&lt;=IF($Q25=MesCiclo,InicioCiclo,$Q25+MOD(2-WEEKDAY($Q25),7))+27),1,IF(ISNUMBER($K25),$K25,$Y25)))</f>
        <v/>
      </c>
      <c r="AA25" s="63">
        <f>IF($T25="","",IF(AND(ISNUMBER($F25),$F25&lt;=IF($Q25=MesCiclo,InicioCiclo,$Q25+MOD(2-WEEKDAY($Q25),7))+6),1,IF(N($U25)&gt;0,AVERAGEIFS($W$5:$W$1000,$S$5:$S$1000,ROW(),$T$5:$T$1000,"Sub"),$W25)))</f>
        <v/>
      </c>
      <c r="AB25" s="63">
        <f>IF($T25="","",IF(AND(ISNUMBER($F25),$F25&lt;=IF($Q25=MesCiclo,InicioCiclo,$Q25+MOD(2-WEEKDAY($Q25),7))+13),1,IF(N($U25)&gt;0,AVERAGEIFS($X$5:$X$1000,$S$5:$S$1000,ROW(),$T$5:$T$1000,"Sub"),$X25)))</f>
        <v/>
      </c>
      <c r="AC25" s="63">
        <f>IF($T25="","",IF(AND(ISNUMBER($F25),$F25&lt;=IF($Q25=MesCiclo,InicioCiclo,$Q25+MOD(2-WEEKDAY($Q25),7))+20),1,IF(N($U25)&gt;0,AVERAGEIFS($Y$5:$Y$1000,$S$5:$S$1000,ROW(),$T$5:$T$1000,"Sub"),$Y25)))</f>
        <v/>
      </c>
      <c r="AD25" s="63">
        <f>IF($T25="","",IF(AND(ISNUMBER($F25),$F25&lt;=IF($Q25=MesCiclo,InicioCiclo,$Q25+MOD(2-WEEKDAY($Q25),7))+27),1,IF(N($U25)&gt;0,AVERAGEIFS($Z$5:$Z$1000,$S$5:$S$1000,ROW(),$T$5:$T$1000,"Sub"),$Z25)))</f>
        <v/>
      </c>
      <c r="AE25" s="63">
        <f>IF($T25&lt;&gt;"Macro","",IF(COUNTIFS($Q$5:$Q$1000,$Q25,$T$5:$T$1000,"Macro",$G$5:$G$1000,"&gt;0")=0,1/COUNTIFS($Q$5:$Q$1000,$Q25,$T$5:$T$1000,"Macro"),IF(AND(ISNUMBER($G25),N($G25)&gt;0),$G25,SUMIFS($G$5:$G$1000,$Q$5:$Q$1000,$Q25,$T$5:$T$1000,"Macro")/COUNTIFS($Q$5:$Q$1000,$Q25,$T$5:$T$1000,"Macro",$G$5:$G$1000,"&gt;0"))/(COUNTIFS($Q$5:$Q$1000,$Q25,$T$5:$T$1000,"Macro")*SUMIFS($G$5:$G$1000,$Q$5:$Q$1000,$Q25,$T$5:$T$1000,"Macro")/COUNTIFS($Q$5:$Q$1000,$Q25,$T$5:$T$1000,"Macro",$G$5:$G$1000,"&gt;0"))))</f>
        <v/>
      </c>
    </row>
    <row r="26">
      <c r="A26" s="55">
        <f>IF(NOT((COUNTA($B26:$K26)+COUNTA($O26))&gt;0),"",IF($T26="Macro",COUNTIFS($T$5:$T26,"Macro",$Q$5:$Q26,$Q26),IF(N($S26)=0,"?",COUNTIFS(INDEX($T$5:$T$1000,1):INDEX($T$5:$T$1000,$S26-4),"Macro",INDEX($Q$5:$Q$1000,1):INDEX($Q$5:$Q$1000,$S26-4),INDEX($Q$5:$Q$1000,$S26-4))&amp;"."&amp;COUNTIFS($S$5:$S26,$S26,$T$5:$T26,"Sub"))))</f>
        <v/>
      </c>
      <c r="B26" s="56" t="n"/>
      <c r="C26" s="57" t="n"/>
      <c r="D26" s="58" t="n"/>
      <c r="E26" s="58" t="n"/>
      <c r="F26" s="58" t="n"/>
      <c r="G26" s="59" t="n"/>
      <c r="H26" s="59" t="n"/>
      <c r="I26" s="59" t="n"/>
      <c r="J26" s="59" t="n"/>
      <c r="K26" s="59" t="n"/>
      <c r="L26" s="60">
        <f>IF(NOT((COUNTA($B26:$K26)+COUNTA($O26))&gt;0),"",IF(ISNUMBER($F26),1,IF(N($U26)&gt;0,AVERAGEIFS($V$5:$V$1000,$S$5:$S$1000,ROW(),$T$5:$T$1000,"Sub"),$V26)))</f>
        <v/>
      </c>
      <c r="M26" s="55">
        <f>IF($L26="","",IF($L26&gt;=1,"Completado",IF($L26&gt;0,"En curso","Pendiente")))</f>
        <v/>
      </c>
      <c r="N26" s="55">
        <f>IF(NOT((COUNTA($B26:$K26)+COUNTA($O26))&gt;0),"",IF(ISNUMBER($F26),IF(AND(ISNUMBER($E26),$F26&gt;$E26),"Cumplida con "&amp;($F26-$E26)&amp;IF($F26-$E26=1," día"," días")&amp;" de retraso","Cumplida"),IF(N($L26)&gt;=1,"Cumplida",IF(NOT(ISNUMBER($E26)),"Sin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plazo")))))))</f>
        <v/>
      </c>
      <c r="O26" s="57" t="n"/>
      <c r="P26" s="61">
        <f>IF(NOT((COUNTA($B26:$K26)+COUNTA($O26))&gt;0),"",IF((IF($C26="","Falta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",""))="","✔ OK","⚠ "&amp;LEFT(IF($C26="","Falta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",""),LEN(IF($C26="","Falta el nombre de la actividad"&amp;" · ","")&amp;IF(AND($T26="Sub",N($S26)=0),"Subactividad sin macroactividad arriba"&amp;" · ","")&amp;IF($D26="","Sin fecha de inicio"&amp;" · ","")&amp;IF($E26="","Sin fecha límite"&amp;" · ","")&amp;IF(OR(AND($D26&lt;&gt;"",NOT(ISNUMBER($D26))),AND($E26&lt;&gt;"",NOT(ISNUMBER($E26))),AND($F26&lt;&gt;"",NOT(ISNUMBER($F26)))),"Fecha no válida"&amp;" · ","")&amp;IF(AND(ISNUMBER($D26),ISNUMBER($E26),$D26&gt;$E26),"Inicio posterior a fecha límite"&amp;" · ","")&amp;IF(AND($T26="Macro",$G26&lt;&gt;"",OR(NOT(ISNUMBER($G26)),$G26&lt;0,$G26&gt;1)),"Peso fuera de rango"&amp;" · ","")&amp;IF(AND($T26="Sub",$G26&lt;&gt;""),"Las subactividades no llevan peso (valen igual dentro de su macroactividad)"&amp;" · ","")&amp;IF(AND(N($U26)&gt;0,COUNT($H26:$K26)&gt;0),"Con subactividades: deje vacías las semanas (se calculan solas)"&amp;" · ","")&amp;IF((COUNTIF($H26:$K26,"&gt;1")+COUNTIF($H26:$K26,"&lt;0")+COUNTA($H26:$K26)-COUNT($H26:$K26))&gt;0,"Avance fuera de rango 0-100%"&amp;" · ","")&amp;IF(OR(AND($I26&lt;&gt;"",$I26&lt;$H26),AND($J26&lt;&gt;"",$J26&lt;MAX($H26:$I26)),AND($K26&lt;&gt;"",$K26&lt;MAX($H26:$J26))),"Avance semanal decreciente"&amp;" · ","")&amp;IF(AND(ISNUMBER($E26),$E26&lt;FechaRef,N($L26)&lt;1),"Vencida"&amp;" · ","")&amp;IF(AND(ObsObligatoria="Sí",ISNUMBER($E26),$E26&lt;FechaRef,N($L26)&lt;1,$O26=""),"Vencida sin observación"&amp;" · ",""))-3)))</f>
        <v/>
      </c>
      <c r="Q26" s="62">
        <f>IF(NOT((COUNTA($B26:$K26)+COUNTA($O26))&gt;0),"",IF(AND($T26="Sub",N($S26)&gt;0),IF(ISNUMBER(INDEX($D$5:$D$1000,$S26-4)),DATE(YEAR(INDEX($D$5:$D$1000,$S26-4)),MONTH(INDEX($D$5:$D$1000,$S26-4)),1),IF(ISNUMBER(INDEX($E$5:$E$1000,$S26-4)),DATE(YEAR(INDEX($E$5:$E$1000,$S26-4)),MONTH(INDEX($E$5:$E$1000,$S26-4)),1),MesCiclo)),IF(ISNUMBER($D26),DATE(YEAR($D26),MONTH($D26),1),IF(ISNUMBER($E26),DATE(YEAR($E26),MONTH($E26),1),MesCiclo))))</f>
        <v/>
      </c>
      <c r="R26" s="63">
        <f>IF(OR($Q26="",$Q26&lt;&gt;MesCiclo),"",COUNTIF($Q$5:$Q26,MesCiclo))</f>
        <v/>
      </c>
      <c r="S26" s="63">
        <f>IF($T26="","",IF($T26="Macro",ROW(),IFERROR(LOOKUP(2,1/($T$5:$T26="Macro"),ROW($T$5:$T26)),0)))</f>
        <v/>
      </c>
      <c r="T26" s="63">
        <f>IF(NOT((COUNTA($B26:$K26)+COUNTA($O26))&gt;0),"",IF($B26="Subactividad","Sub","Macro"))</f>
        <v/>
      </c>
      <c r="U26" s="63">
        <f>IF($T26="Macro",COUNTIFS($S$5:$S$1000,ROW(),$T$5:$T$1000,"Sub"),"")</f>
        <v/>
      </c>
      <c r="V26" s="63">
        <f>IF($T26="","",IF(ISNUMBER($F26),1,IFERROR(LOOKUP(2,1/($H26:$K26&lt;&gt;""),$H26:$K26),0)))</f>
        <v/>
      </c>
      <c r="W26" s="63">
        <f>IF($T26="","",IF(AND(ISNUMBER($F26),$F26&lt;=IF($Q26=MesCiclo,InicioCiclo,$Q26+MOD(2-WEEKDAY($Q26),7))+6),1,IF(ISNUMBER($H26),$H26,0)))</f>
        <v/>
      </c>
      <c r="X26" s="63">
        <f>IF($T26="","",IF(AND(ISNUMBER($F26),$F26&lt;=IF($Q26=MesCiclo,InicioCiclo,$Q26+MOD(2-WEEKDAY($Q26),7))+13),1,IF(ISNUMBER($I26),$I26,$W26)))</f>
        <v/>
      </c>
      <c r="Y26" s="63">
        <f>IF($T26="","",IF(AND(ISNUMBER($F26),$F26&lt;=IF($Q26=MesCiclo,InicioCiclo,$Q26+MOD(2-WEEKDAY($Q26),7))+20),1,IF(ISNUMBER($J26),$J26,$X26)))</f>
        <v/>
      </c>
      <c r="Z26" s="63">
        <f>IF($T26="","",IF(AND(ISNUMBER($F26),$F26&lt;=IF($Q26=MesCiclo,InicioCiclo,$Q26+MOD(2-WEEKDAY($Q26),7))+27),1,IF(ISNUMBER($K26),$K26,$Y26)))</f>
        <v/>
      </c>
      <c r="AA26" s="63">
        <f>IF($T26="","",IF(AND(ISNUMBER($F26),$F26&lt;=IF($Q26=MesCiclo,InicioCiclo,$Q26+MOD(2-WEEKDAY($Q26),7))+6),1,IF(N($U26)&gt;0,AVERAGEIFS($W$5:$W$1000,$S$5:$S$1000,ROW(),$T$5:$T$1000,"Sub"),$W26)))</f>
        <v/>
      </c>
      <c r="AB26" s="63">
        <f>IF($T26="","",IF(AND(ISNUMBER($F26),$F26&lt;=IF($Q26=MesCiclo,InicioCiclo,$Q26+MOD(2-WEEKDAY($Q26),7))+13),1,IF(N($U26)&gt;0,AVERAGEIFS($X$5:$X$1000,$S$5:$S$1000,ROW(),$T$5:$T$1000,"Sub"),$X26)))</f>
        <v/>
      </c>
      <c r="AC26" s="63">
        <f>IF($T26="","",IF(AND(ISNUMBER($F26),$F26&lt;=IF($Q26=MesCiclo,InicioCiclo,$Q26+MOD(2-WEEKDAY($Q26),7))+20),1,IF(N($U26)&gt;0,AVERAGEIFS($Y$5:$Y$1000,$S$5:$S$1000,ROW(),$T$5:$T$1000,"Sub"),$Y26)))</f>
        <v/>
      </c>
      <c r="AD26" s="63">
        <f>IF($T26="","",IF(AND(ISNUMBER($F26),$F26&lt;=IF($Q26=MesCiclo,InicioCiclo,$Q26+MOD(2-WEEKDAY($Q26),7))+27),1,IF(N($U26)&gt;0,AVERAGEIFS($Z$5:$Z$1000,$S$5:$S$1000,ROW(),$T$5:$T$1000,"Sub"),$Z26)))</f>
        <v/>
      </c>
      <c r="AE26" s="63">
        <f>IF($T26&lt;&gt;"Macro","",IF(COUNTIFS($Q$5:$Q$1000,$Q26,$T$5:$T$1000,"Macro",$G$5:$G$1000,"&gt;0")=0,1/COUNTIFS($Q$5:$Q$1000,$Q26,$T$5:$T$1000,"Macro"),IF(AND(ISNUMBER($G26),N($G26)&gt;0),$G26,SUMIFS($G$5:$G$1000,$Q$5:$Q$1000,$Q26,$T$5:$T$1000,"Macro")/COUNTIFS($Q$5:$Q$1000,$Q26,$T$5:$T$1000,"Macro",$G$5:$G$1000,"&gt;0"))/(COUNTIFS($Q$5:$Q$1000,$Q26,$T$5:$T$1000,"Macro")*SUMIFS($G$5:$G$1000,$Q$5:$Q$1000,$Q26,$T$5:$T$1000,"Macro")/COUNTIFS($Q$5:$Q$1000,$Q26,$T$5:$T$1000,"Macro",$G$5:$G$1000,"&gt;0"))))</f>
        <v/>
      </c>
    </row>
    <row r="27">
      <c r="A27" s="55">
        <f>IF(NOT((COUNTA($B27:$K27)+COUNTA($O27))&gt;0),"",IF($T27="Macro",COUNTIFS($T$5:$T27,"Macro",$Q$5:$Q27,$Q27),IF(N($S27)=0,"?",COUNTIFS(INDEX($T$5:$T$1000,1):INDEX($T$5:$T$1000,$S27-4),"Macro",INDEX($Q$5:$Q$1000,1):INDEX($Q$5:$Q$1000,$S27-4),INDEX($Q$5:$Q$1000,$S27-4))&amp;"."&amp;COUNTIFS($S$5:$S27,$S27,$T$5:$T27,"Sub"))))</f>
        <v/>
      </c>
      <c r="B27" s="56" t="n"/>
      <c r="C27" s="57" t="n"/>
      <c r="D27" s="58" t="n"/>
      <c r="E27" s="58" t="n"/>
      <c r="F27" s="58" t="n"/>
      <c r="G27" s="59" t="n"/>
      <c r="H27" s="59" t="n"/>
      <c r="I27" s="59" t="n"/>
      <c r="J27" s="59" t="n"/>
      <c r="K27" s="59" t="n"/>
      <c r="L27" s="60">
        <f>IF(NOT((COUNTA($B27:$K27)+COUNTA($O27))&gt;0),"",IF(ISNUMBER($F27),1,IF(N($U27)&gt;0,AVERAGEIFS($V$5:$V$1000,$S$5:$S$1000,ROW(),$T$5:$T$1000,"Sub"),$V27)))</f>
        <v/>
      </c>
      <c r="M27" s="55">
        <f>IF($L27="","",IF($L27&gt;=1,"Completado",IF($L27&gt;0,"En curso","Pendiente")))</f>
        <v/>
      </c>
      <c r="N27" s="55">
        <f>IF(NOT((COUNTA($B27:$K27)+COUNTA($O27))&gt;0),"",IF(ISNUMBER($F27),IF(AND(ISNUMBER($E27),$F27&gt;$E27),"Cumplida con "&amp;($F27-$E27)&amp;IF($F27-$E27=1," día"," días")&amp;" de retraso","Cumplida"),IF(N($L27)&gt;=1,"Cumplida",IF(NOT(ISNUMBER($E27)),"Sin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plazo")))))))</f>
        <v/>
      </c>
      <c r="O27" s="57" t="n"/>
      <c r="P27" s="61">
        <f>IF(NOT((COUNTA($B27:$K27)+COUNTA($O27))&gt;0),"",IF((IF($C27="","Falta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",""))="","✔ OK","⚠ "&amp;LEFT(IF($C27="","Falta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",""),LEN(IF($C27="","Falta el nombre de la actividad"&amp;" · ","")&amp;IF(AND($T27="Sub",N($S27)=0),"Subactividad sin macroactividad arriba"&amp;" · ","")&amp;IF($D27="","Sin fecha de inicio"&amp;" · ","")&amp;IF($E27="","Sin fecha límite"&amp;" · ","")&amp;IF(OR(AND($D27&lt;&gt;"",NOT(ISNUMBER($D27))),AND($E27&lt;&gt;"",NOT(ISNUMBER($E27))),AND($F27&lt;&gt;"",NOT(ISNUMBER($F27)))),"Fecha no válida"&amp;" · ","")&amp;IF(AND(ISNUMBER($D27),ISNUMBER($E27),$D27&gt;$E27),"Inicio posterior a fecha límite"&amp;" · ","")&amp;IF(AND($T27="Macro",$G27&lt;&gt;"",OR(NOT(ISNUMBER($G27)),$G27&lt;0,$G27&gt;1)),"Peso fuera de rango"&amp;" · ","")&amp;IF(AND($T27="Sub",$G27&lt;&gt;""),"Las subactividades no llevan peso (valen igual dentro de su macroactividad)"&amp;" · ","")&amp;IF(AND(N($U27)&gt;0,COUNT($H27:$K27)&gt;0),"Con subactividades: deje vacías las semanas (se calculan solas)"&amp;" · ","")&amp;IF((COUNTIF($H27:$K27,"&gt;1")+COUNTIF($H27:$K27,"&lt;0")+COUNTA($H27:$K27)-COUNT($H27:$K27))&gt;0,"Avance fuera de rango 0-100%"&amp;" · ","")&amp;IF(OR(AND($I27&lt;&gt;"",$I27&lt;$H27),AND($J27&lt;&gt;"",$J27&lt;MAX($H27:$I27)),AND($K27&lt;&gt;"",$K27&lt;MAX($H27:$J27))),"Avance semanal decreciente"&amp;" · ","")&amp;IF(AND(ISNUMBER($E27),$E27&lt;FechaRef,N($L27)&lt;1),"Vencida"&amp;" · ","")&amp;IF(AND(ObsObligatoria="Sí",ISNUMBER($E27),$E27&lt;FechaRef,N($L27)&lt;1,$O27=""),"Vencida sin observación"&amp;" · ",""))-3)))</f>
        <v/>
      </c>
      <c r="Q27" s="62">
        <f>IF(NOT((COUNTA($B27:$K27)+COUNTA($O27))&gt;0),"",IF(AND($T27="Sub",N($S27)&gt;0),IF(ISNUMBER(INDEX($D$5:$D$1000,$S27-4)),DATE(YEAR(INDEX($D$5:$D$1000,$S27-4)),MONTH(INDEX($D$5:$D$1000,$S27-4)),1),IF(ISNUMBER(INDEX($E$5:$E$1000,$S27-4)),DATE(YEAR(INDEX($E$5:$E$1000,$S27-4)),MONTH(INDEX($E$5:$E$1000,$S27-4)),1),MesCiclo)),IF(ISNUMBER($D27),DATE(YEAR($D27),MONTH($D27),1),IF(ISNUMBER($E27),DATE(YEAR($E27),MONTH($E27),1),MesCiclo))))</f>
        <v/>
      </c>
      <c r="R27" s="63">
        <f>IF(OR($Q27="",$Q27&lt;&gt;MesCiclo),"",COUNTIF($Q$5:$Q27,MesCiclo))</f>
        <v/>
      </c>
      <c r="S27" s="63">
        <f>IF($T27="","",IF($T27="Macro",ROW(),IFERROR(LOOKUP(2,1/($T$5:$T27="Macro"),ROW($T$5:$T27)),0)))</f>
        <v/>
      </c>
      <c r="T27" s="63">
        <f>IF(NOT((COUNTA($B27:$K27)+COUNTA($O27))&gt;0),"",IF($B27="Subactividad","Sub","Macro"))</f>
        <v/>
      </c>
      <c r="U27" s="63">
        <f>IF($T27="Macro",COUNTIFS($S$5:$S$1000,ROW(),$T$5:$T$1000,"Sub"),"")</f>
        <v/>
      </c>
      <c r="V27" s="63">
        <f>IF($T27="","",IF(ISNUMBER($F27),1,IFERROR(LOOKUP(2,1/($H27:$K27&lt;&gt;""),$H27:$K27),0)))</f>
        <v/>
      </c>
      <c r="W27" s="63">
        <f>IF($T27="","",IF(AND(ISNUMBER($F27),$F27&lt;=IF($Q27=MesCiclo,InicioCiclo,$Q27+MOD(2-WEEKDAY($Q27),7))+6),1,IF(ISNUMBER($H27),$H27,0)))</f>
        <v/>
      </c>
      <c r="X27" s="63">
        <f>IF($T27="","",IF(AND(ISNUMBER($F27),$F27&lt;=IF($Q27=MesCiclo,InicioCiclo,$Q27+MOD(2-WEEKDAY($Q27),7))+13),1,IF(ISNUMBER($I27),$I27,$W27)))</f>
        <v/>
      </c>
      <c r="Y27" s="63">
        <f>IF($T27="","",IF(AND(ISNUMBER($F27),$F27&lt;=IF($Q27=MesCiclo,InicioCiclo,$Q27+MOD(2-WEEKDAY($Q27),7))+20),1,IF(ISNUMBER($J27),$J27,$X27)))</f>
        <v/>
      </c>
      <c r="Z27" s="63">
        <f>IF($T27="","",IF(AND(ISNUMBER($F27),$F27&lt;=IF($Q27=MesCiclo,InicioCiclo,$Q27+MOD(2-WEEKDAY($Q27),7))+27),1,IF(ISNUMBER($K27),$K27,$Y27)))</f>
        <v/>
      </c>
      <c r="AA27" s="63">
        <f>IF($T27="","",IF(AND(ISNUMBER($F27),$F27&lt;=IF($Q27=MesCiclo,InicioCiclo,$Q27+MOD(2-WEEKDAY($Q27),7))+6),1,IF(N($U27)&gt;0,AVERAGEIFS($W$5:$W$1000,$S$5:$S$1000,ROW(),$T$5:$T$1000,"Sub"),$W27)))</f>
        <v/>
      </c>
      <c r="AB27" s="63">
        <f>IF($T27="","",IF(AND(ISNUMBER($F27),$F27&lt;=IF($Q27=MesCiclo,InicioCiclo,$Q27+MOD(2-WEEKDAY($Q27),7))+13),1,IF(N($U27)&gt;0,AVERAGEIFS($X$5:$X$1000,$S$5:$S$1000,ROW(),$T$5:$T$1000,"Sub"),$X27)))</f>
        <v/>
      </c>
      <c r="AC27" s="63">
        <f>IF($T27="","",IF(AND(ISNUMBER($F27),$F27&lt;=IF($Q27=MesCiclo,InicioCiclo,$Q27+MOD(2-WEEKDAY($Q27),7))+20),1,IF(N($U27)&gt;0,AVERAGEIFS($Y$5:$Y$1000,$S$5:$S$1000,ROW(),$T$5:$T$1000,"Sub"),$Y27)))</f>
        <v/>
      </c>
      <c r="AD27" s="63">
        <f>IF($T27="","",IF(AND(ISNUMBER($F27),$F27&lt;=IF($Q27=MesCiclo,InicioCiclo,$Q27+MOD(2-WEEKDAY($Q27),7))+27),1,IF(N($U27)&gt;0,AVERAGEIFS($Z$5:$Z$1000,$S$5:$S$1000,ROW(),$T$5:$T$1000,"Sub"),$Z27)))</f>
        <v/>
      </c>
      <c r="AE27" s="63">
        <f>IF($T27&lt;&gt;"Macro","",IF(COUNTIFS($Q$5:$Q$1000,$Q27,$T$5:$T$1000,"Macro",$G$5:$G$1000,"&gt;0")=0,1/COUNTIFS($Q$5:$Q$1000,$Q27,$T$5:$T$1000,"Macro"),IF(AND(ISNUMBER($G27),N($G27)&gt;0),$G27,SUMIFS($G$5:$G$1000,$Q$5:$Q$1000,$Q27,$T$5:$T$1000,"Macro")/COUNTIFS($Q$5:$Q$1000,$Q27,$T$5:$T$1000,"Macro",$G$5:$G$1000,"&gt;0"))/(COUNTIFS($Q$5:$Q$1000,$Q27,$T$5:$T$1000,"Macro")*SUMIFS($G$5:$G$1000,$Q$5:$Q$1000,$Q27,$T$5:$T$1000,"Macro")/COUNTIFS($Q$5:$Q$1000,$Q27,$T$5:$T$1000,"Macro",$G$5:$G$1000,"&gt;0"))))</f>
        <v/>
      </c>
    </row>
    <row r="28">
      <c r="A28" s="55">
        <f>IF(NOT((COUNTA($B28:$K28)+COUNTA($O28))&gt;0),"",IF($T28="Macro",COUNTIFS($T$5:$T28,"Macro",$Q$5:$Q28,$Q28),IF(N($S28)=0,"?",COUNTIFS(INDEX($T$5:$T$1000,1):INDEX($T$5:$T$1000,$S28-4),"Macro",INDEX($Q$5:$Q$1000,1):INDEX($Q$5:$Q$1000,$S28-4),INDEX($Q$5:$Q$1000,$S28-4))&amp;"."&amp;COUNTIFS($S$5:$S28,$S28,$T$5:$T28,"Sub"))))</f>
        <v/>
      </c>
      <c r="B28" s="56" t="n"/>
      <c r="C28" s="57" t="n"/>
      <c r="D28" s="58" t="n"/>
      <c r="E28" s="58" t="n"/>
      <c r="F28" s="58" t="n"/>
      <c r="G28" s="59" t="n"/>
      <c r="H28" s="59" t="n"/>
      <c r="I28" s="59" t="n"/>
      <c r="J28" s="59" t="n"/>
      <c r="K28" s="59" t="n"/>
      <c r="L28" s="60">
        <f>IF(NOT((COUNTA($B28:$K28)+COUNTA($O28))&gt;0),"",IF(ISNUMBER($F28),1,IF(N($U28)&gt;0,AVERAGEIFS($V$5:$V$1000,$S$5:$S$1000,ROW(),$T$5:$T$1000,"Sub"),$V28)))</f>
        <v/>
      </c>
      <c r="M28" s="55">
        <f>IF($L28="","",IF($L28&gt;=1,"Completado",IF($L28&gt;0,"En curso","Pendiente")))</f>
        <v/>
      </c>
      <c r="N28" s="55">
        <f>IF(NOT((COUNTA($B28:$K28)+COUNTA($O28))&gt;0),"",IF(ISNUMBER($F28),IF(AND(ISNUMBER($E28),$F28&gt;$E28),"Cumplida con "&amp;($F28-$E28)&amp;IF($F28-$E28=1," día"," días")&amp;" de retraso","Cumplida"),IF(N($L28)&gt;=1,"Cumplida",IF(NOT(ISNUMBER($E28)),"Sin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plazo")))))))</f>
        <v/>
      </c>
      <c r="O28" s="57" t="n"/>
      <c r="P28" s="61">
        <f>IF(NOT((COUNTA($B28:$K28)+COUNTA($O28))&gt;0),"",IF((IF($C28="","Falta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",""))="","✔ OK","⚠ "&amp;LEFT(IF($C28="","Falta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",""),LEN(IF($C28="","Falta el nombre de la actividad"&amp;" · ","")&amp;IF(AND($T28="Sub",N($S28)=0),"Subactividad sin macroactividad arriba"&amp;" · ","")&amp;IF($D28="","Sin fecha de inicio"&amp;" · ","")&amp;IF($E28="","Sin fecha límite"&amp;" · ","")&amp;IF(OR(AND($D28&lt;&gt;"",NOT(ISNUMBER($D28))),AND($E28&lt;&gt;"",NOT(ISNUMBER($E28))),AND($F28&lt;&gt;"",NOT(ISNUMBER($F28)))),"Fecha no válida"&amp;" · ","")&amp;IF(AND(ISNUMBER($D28),ISNUMBER($E28),$D28&gt;$E28),"Inicio posterior a fecha límite"&amp;" · ","")&amp;IF(AND($T28="Macro",$G28&lt;&gt;"",OR(NOT(ISNUMBER($G28)),$G28&lt;0,$G28&gt;1)),"Peso fuera de rango"&amp;" · ","")&amp;IF(AND($T28="Sub",$G28&lt;&gt;""),"Las subactividades no llevan peso (valen igual dentro de su macroactividad)"&amp;" · ","")&amp;IF(AND(N($U28)&gt;0,COUNT($H28:$K28)&gt;0),"Con subactividades: deje vacías las semanas (se calculan solas)"&amp;" · ","")&amp;IF((COUNTIF($H28:$K28,"&gt;1")+COUNTIF($H28:$K28,"&lt;0")+COUNTA($H28:$K28)-COUNT($H28:$K28))&gt;0,"Avance fuera de rango 0-100%"&amp;" · ","")&amp;IF(OR(AND($I28&lt;&gt;"",$I28&lt;$H28),AND($J28&lt;&gt;"",$J28&lt;MAX($H28:$I28)),AND($K28&lt;&gt;"",$K28&lt;MAX($H28:$J28))),"Avance semanal decreciente"&amp;" · ","")&amp;IF(AND(ISNUMBER($E28),$E28&lt;FechaRef,N($L28)&lt;1),"Vencida"&amp;" · ","")&amp;IF(AND(ObsObligatoria="Sí",ISNUMBER($E28),$E28&lt;FechaRef,N($L28)&lt;1,$O28=""),"Vencida sin observación"&amp;" · ",""))-3)))</f>
        <v/>
      </c>
      <c r="Q28" s="62">
        <f>IF(NOT((COUNTA($B28:$K28)+COUNTA($O28))&gt;0),"",IF(AND($T28="Sub",N($S28)&gt;0),IF(ISNUMBER(INDEX($D$5:$D$1000,$S28-4)),DATE(YEAR(INDEX($D$5:$D$1000,$S28-4)),MONTH(INDEX($D$5:$D$1000,$S28-4)),1),IF(ISNUMBER(INDEX($E$5:$E$1000,$S28-4)),DATE(YEAR(INDEX($E$5:$E$1000,$S28-4)),MONTH(INDEX($E$5:$E$1000,$S28-4)),1),MesCiclo)),IF(ISNUMBER($D28),DATE(YEAR($D28),MONTH($D28),1),IF(ISNUMBER($E28),DATE(YEAR($E28),MONTH($E28),1),MesCiclo))))</f>
        <v/>
      </c>
      <c r="R28" s="63">
        <f>IF(OR($Q28="",$Q28&lt;&gt;MesCiclo),"",COUNTIF($Q$5:$Q28,MesCiclo))</f>
        <v/>
      </c>
      <c r="S28" s="63">
        <f>IF($T28="","",IF($T28="Macro",ROW(),IFERROR(LOOKUP(2,1/($T$5:$T28="Macro"),ROW($T$5:$T28)),0)))</f>
        <v/>
      </c>
      <c r="T28" s="63">
        <f>IF(NOT((COUNTA($B28:$K28)+COUNTA($O28))&gt;0),"",IF($B28="Subactividad","Sub","Macro"))</f>
        <v/>
      </c>
      <c r="U28" s="63">
        <f>IF($T28="Macro",COUNTIFS($S$5:$S$1000,ROW(),$T$5:$T$1000,"Sub"),"")</f>
        <v/>
      </c>
      <c r="V28" s="63">
        <f>IF($T28="","",IF(ISNUMBER($F28),1,IFERROR(LOOKUP(2,1/($H28:$K28&lt;&gt;""),$H28:$K28),0)))</f>
        <v/>
      </c>
      <c r="W28" s="63">
        <f>IF($T28="","",IF(AND(ISNUMBER($F28),$F28&lt;=IF($Q28=MesCiclo,InicioCiclo,$Q28+MOD(2-WEEKDAY($Q28),7))+6),1,IF(ISNUMBER($H28),$H28,0)))</f>
        <v/>
      </c>
      <c r="X28" s="63">
        <f>IF($T28="","",IF(AND(ISNUMBER($F28),$F28&lt;=IF($Q28=MesCiclo,InicioCiclo,$Q28+MOD(2-WEEKDAY($Q28),7))+13),1,IF(ISNUMBER($I28),$I28,$W28)))</f>
        <v/>
      </c>
      <c r="Y28" s="63">
        <f>IF($T28="","",IF(AND(ISNUMBER($F28),$F28&lt;=IF($Q28=MesCiclo,InicioCiclo,$Q28+MOD(2-WEEKDAY($Q28),7))+20),1,IF(ISNUMBER($J28),$J28,$X28)))</f>
        <v/>
      </c>
      <c r="Z28" s="63">
        <f>IF($T28="","",IF(AND(ISNUMBER($F28),$F28&lt;=IF($Q28=MesCiclo,InicioCiclo,$Q28+MOD(2-WEEKDAY($Q28),7))+27),1,IF(ISNUMBER($K28),$K28,$Y28)))</f>
        <v/>
      </c>
      <c r="AA28" s="63">
        <f>IF($T28="","",IF(AND(ISNUMBER($F28),$F28&lt;=IF($Q28=MesCiclo,InicioCiclo,$Q28+MOD(2-WEEKDAY($Q28),7))+6),1,IF(N($U28)&gt;0,AVERAGEIFS($W$5:$W$1000,$S$5:$S$1000,ROW(),$T$5:$T$1000,"Sub"),$W28)))</f>
        <v/>
      </c>
      <c r="AB28" s="63">
        <f>IF($T28="","",IF(AND(ISNUMBER($F28),$F28&lt;=IF($Q28=MesCiclo,InicioCiclo,$Q28+MOD(2-WEEKDAY($Q28),7))+13),1,IF(N($U28)&gt;0,AVERAGEIFS($X$5:$X$1000,$S$5:$S$1000,ROW(),$T$5:$T$1000,"Sub"),$X28)))</f>
        <v/>
      </c>
      <c r="AC28" s="63">
        <f>IF($T28="","",IF(AND(ISNUMBER($F28),$F28&lt;=IF($Q28=MesCiclo,InicioCiclo,$Q28+MOD(2-WEEKDAY($Q28),7))+20),1,IF(N($U28)&gt;0,AVERAGEIFS($Y$5:$Y$1000,$S$5:$S$1000,ROW(),$T$5:$T$1000,"Sub"),$Y28)))</f>
        <v/>
      </c>
      <c r="AD28" s="63">
        <f>IF($T28="","",IF(AND(ISNUMBER($F28),$F28&lt;=IF($Q28=MesCiclo,InicioCiclo,$Q28+MOD(2-WEEKDAY($Q28),7))+27),1,IF(N($U28)&gt;0,AVERAGEIFS($Z$5:$Z$1000,$S$5:$S$1000,ROW(),$T$5:$T$1000,"Sub"),$Z28)))</f>
        <v/>
      </c>
      <c r="AE28" s="63">
        <f>IF($T28&lt;&gt;"Macro","",IF(COUNTIFS($Q$5:$Q$1000,$Q28,$T$5:$T$1000,"Macro",$G$5:$G$1000,"&gt;0")=0,1/COUNTIFS($Q$5:$Q$1000,$Q28,$T$5:$T$1000,"Macro"),IF(AND(ISNUMBER($G28),N($G28)&gt;0),$G28,SUMIFS($G$5:$G$1000,$Q$5:$Q$1000,$Q28,$T$5:$T$1000,"Macro")/COUNTIFS($Q$5:$Q$1000,$Q28,$T$5:$T$1000,"Macro",$G$5:$G$1000,"&gt;0"))/(COUNTIFS($Q$5:$Q$1000,$Q28,$T$5:$T$1000,"Macro")*SUMIFS($G$5:$G$1000,$Q$5:$Q$1000,$Q28,$T$5:$T$1000,"Macro")/COUNTIFS($Q$5:$Q$1000,$Q28,$T$5:$T$1000,"Macro",$G$5:$G$1000,"&gt;0"))))</f>
        <v/>
      </c>
    </row>
    <row r="29">
      <c r="A29" s="55">
        <f>IF(NOT((COUNTA($B29:$K29)+COUNTA($O29))&gt;0),"",IF($T29="Macro",COUNTIFS($T$5:$T29,"Macro",$Q$5:$Q29,$Q29),IF(N($S29)=0,"?",COUNTIFS(INDEX($T$5:$T$1000,1):INDEX($T$5:$T$1000,$S29-4),"Macro",INDEX($Q$5:$Q$1000,1):INDEX($Q$5:$Q$1000,$S29-4),INDEX($Q$5:$Q$1000,$S29-4))&amp;"."&amp;COUNTIFS($S$5:$S29,$S29,$T$5:$T29,"Sub"))))</f>
        <v/>
      </c>
      <c r="B29" s="56" t="n"/>
      <c r="C29" s="57" t="n"/>
      <c r="D29" s="58" t="n"/>
      <c r="E29" s="58" t="n"/>
      <c r="F29" s="58" t="n"/>
      <c r="G29" s="59" t="n"/>
      <c r="H29" s="59" t="n"/>
      <c r="I29" s="59" t="n"/>
      <c r="J29" s="59" t="n"/>
      <c r="K29" s="59" t="n"/>
      <c r="L29" s="60">
        <f>IF(NOT((COUNTA($B29:$K29)+COUNTA($O29))&gt;0),"",IF(ISNUMBER($F29),1,IF(N($U29)&gt;0,AVERAGEIFS($V$5:$V$1000,$S$5:$S$1000,ROW(),$T$5:$T$1000,"Sub"),$V29)))</f>
        <v/>
      </c>
      <c r="M29" s="55">
        <f>IF($L29="","",IF($L29&gt;=1,"Completado",IF($L29&gt;0,"En curso","Pendiente")))</f>
        <v/>
      </c>
      <c r="N29" s="55">
        <f>IF(NOT((COUNTA($B29:$K29)+COUNTA($O29))&gt;0),"",IF(ISNUMBER($F29),IF(AND(ISNUMBER($E29),$F29&gt;$E29),"Cumplida con "&amp;($F29-$E29)&amp;IF($F29-$E29=1," día"," días")&amp;" de retraso","Cumplida"),IF(N($L29)&gt;=1,"Cumplida",IF(NOT(ISNUMBER($E29)),"Sin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plazo")))))))</f>
        <v/>
      </c>
      <c r="O29" s="57" t="n"/>
      <c r="P29" s="61">
        <f>IF(NOT((COUNTA($B29:$K29)+COUNTA($O29))&gt;0),"",IF((IF($C29="","Falta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",""))="","✔ OK","⚠ "&amp;LEFT(IF($C29="","Falta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",""),LEN(IF($C29="","Falta el nombre de la actividad"&amp;" · ","")&amp;IF(AND($T29="Sub",N($S29)=0),"Subactividad sin macroactividad arriba"&amp;" · ","")&amp;IF($D29="","Sin fecha de inicio"&amp;" · ","")&amp;IF($E29="","Sin fecha límite"&amp;" · ","")&amp;IF(OR(AND($D29&lt;&gt;"",NOT(ISNUMBER($D29))),AND($E29&lt;&gt;"",NOT(ISNUMBER($E29))),AND($F29&lt;&gt;"",NOT(ISNUMBER($F29)))),"Fecha no válida"&amp;" · ","")&amp;IF(AND(ISNUMBER($D29),ISNUMBER($E29),$D29&gt;$E29),"Inicio posterior a fecha límite"&amp;" · ","")&amp;IF(AND($T29="Macro",$G29&lt;&gt;"",OR(NOT(ISNUMBER($G29)),$G29&lt;0,$G29&gt;1)),"Peso fuera de rango"&amp;" · ","")&amp;IF(AND($T29="Sub",$G29&lt;&gt;""),"Las subactividades no llevan peso (valen igual dentro de su macroactividad)"&amp;" · ","")&amp;IF(AND(N($U29)&gt;0,COUNT($H29:$K29)&gt;0),"Con subactividades: deje vacías las semanas (se calculan solas)"&amp;" · ","")&amp;IF((COUNTIF($H29:$K29,"&gt;1")+COUNTIF($H29:$K29,"&lt;0")+COUNTA($H29:$K29)-COUNT($H29:$K29))&gt;0,"Avance fuera de rango 0-100%"&amp;" · ","")&amp;IF(OR(AND($I29&lt;&gt;"",$I29&lt;$H29),AND($J29&lt;&gt;"",$J29&lt;MAX($H29:$I29)),AND($K29&lt;&gt;"",$K29&lt;MAX($H29:$J29))),"Avance semanal decreciente"&amp;" · ","")&amp;IF(AND(ISNUMBER($E29),$E29&lt;FechaRef,N($L29)&lt;1),"Vencida"&amp;" · ","")&amp;IF(AND(ObsObligatoria="Sí",ISNUMBER($E29),$E29&lt;FechaRef,N($L29)&lt;1,$O29=""),"Vencida sin observación"&amp;" · ",""))-3)))</f>
        <v/>
      </c>
      <c r="Q29" s="62">
        <f>IF(NOT((COUNTA($B29:$K29)+COUNTA($O29))&gt;0),"",IF(AND($T29="Sub",N($S29)&gt;0),IF(ISNUMBER(INDEX($D$5:$D$1000,$S29-4)),DATE(YEAR(INDEX($D$5:$D$1000,$S29-4)),MONTH(INDEX($D$5:$D$1000,$S29-4)),1),IF(ISNUMBER(INDEX($E$5:$E$1000,$S29-4)),DATE(YEAR(INDEX($E$5:$E$1000,$S29-4)),MONTH(INDEX($E$5:$E$1000,$S29-4)),1),MesCiclo)),IF(ISNUMBER($D29),DATE(YEAR($D29),MONTH($D29),1),IF(ISNUMBER($E29),DATE(YEAR($E29),MONTH($E29),1),MesCiclo))))</f>
        <v/>
      </c>
      <c r="R29" s="63">
        <f>IF(OR($Q29="",$Q29&lt;&gt;MesCiclo),"",COUNTIF($Q$5:$Q29,MesCiclo))</f>
        <v/>
      </c>
      <c r="S29" s="63">
        <f>IF($T29="","",IF($T29="Macro",ROW(),IFERROR(LOOKUP(2,1/($T$5:$T29="Macro"),ROW($T$5:$T29)),0)))</f>
        <v/>
      </c>
      <c r="T29" s="63">
        <f>IF(NOT((COUNTA($B29:$K29)+COUNTA($O29))&gt;0),"",IF($B29="Subactividad","Sub","Macro"))</f>
        <v/>
      </c>
      <c r="U29" s="63">
        <f>IF($T29="Macro",COUNTIFS($S$5:$S$1000,ROW(),$T$5:$T$1000,"Sub"),"")</f>
        <v/>
      </c>
      <c r="V29" s="63">
        <f>IF($T29="","",IF(ISNUMBER($F29),1,IFERROR(LOOKUP(2,1/($H29:$K29&lt;&gt;""),$H29:$K29),0)))</f>
        <v/>
      </c>
      <c r="W29" s="63">
        <f>IF($T29="","",IF(AND(ISNUMBER($F29),$F29&lt;=IF($Q29=MesCiclo,InicioCiclo,$Q29+MOD(2-WEEKDAY($Q29),7))+6),1,IF(ISNUMBER($H29),$H29,0)))</f>
        <v/>
      </c>
      <c r="X29" s="63">
        <f>IF($T29="","",IF(AND(ISNUMBER($F29),$F29&lt;=IF($Q29=MesCiclo,InicioCiclo,$Q29+MOD(2-WEEKDAY($Q29),7))+13),1,IF(ISNUMBER($I29),$I29,$W29)))</f>
        <v/>
      </c>
      <c r="Y29" s="63">
        <f>IF($T29="","",IF(AND(ISNUMBER($F29),$F29&lt;=IF($Q29=MesCiclo,InicioCiclo,$Q29+MOD(2-WEEKDAY($Q29),7))+20),1,IF(ISNUMBER($J29),$J29,$X29)))</f>
        <v/>
      </c>
      <c r="Z29" s="63">
        <f>IF($T29="","",IF(AND(ISNUMBER($F29),$F29&lt;=IF($Q29=MesCiclo,InicioCiclo,$Q29+MOD(2-WEEKDAY($Q29),7))+27),1,IF(ISNUMBER($K29),$K29,$Y29)))</f>
        <v/>
      </c>
      <c r="AA29" s="63">
        <f>IF($T29="","",IF(AND(ISNUMBER($F29),$F29&lt;=IF($Q29=MesCiclo,InicioCiclo,$Q29+MOD(2-WEEKDAY($Q29),7))+6),1,IF(N($U29)&gt;0,AVERAGEIFS($W$5:$W$1000,$S$5:$S$1000,ROW(),$T$5:$T$1000,"Sub"),$W29)))</f>
        <v/>
      </c>
      <c r="AB29" s="63">
        <f>IF($T29="","",IF(AND(ISNUMBER($F29),$F29&lt;=IF($Q29=MesCiclo,InicioCiclo,$Q29+MOD(2-WEEKDAY($Q29),7))+13),1,IF(N($U29)&gt;0,AVERAGEIFS($X$5:$X$1000,$S$5:$S$1000,ROW(),$T$5:$T$1000,"Sub"),$X29)))</f>
        <v/>
      </c>
      <c r="AC29" s="63">
        <f>IF($T29="","",IF(AND(ISNUMBER($F29),$F29&lt;=IF($Q29=MesCiclo,InicioCiclo,$Q29+MOD(2-WEEKDAY($Q29),7))+20),1,IF(N($U29)&gt;0,AVERAGEIFS($Y$5:$Y$1000,$S$5:$S$1000,ROW(),$T$5:$T$1000,"Sub"),$Y29)))</f>
        <v/>
      </c>
      <c r="AD29" s="63">
        <f>IF($T29="","",IF(AND(ISNUMBER($F29),$F29&lt;=IF($Q29=MesCiclo,InicioCiclo,$Q29+MOD(2-WEEKDAY($Q29),7))+27),1,IF(N($U29)&gt;0,AVERAGEIFS($Z$5:$Z$1000,$S$5:$S$1000,ROW(),$T$5:$T$1000,"Sub"),$Z29)))</f>
        <v/>
      </c>
      <c r="AE29" s="63">
        <f>IF($T29&lt;&gt;"Macro","",IF(COUNTIFS($Q$5:$Q$1000,$Q29,$T$5:$T$1000,"Macro",$G$5:$G$1000,"&gt;0")=0,1/COUNTIFS($Q$5:$Q$1000,$Q29,$T$5:$T$1000,"Macro"),IF(AND(ISNUMBER($G29),N($G29)&gt;0),$G29,SUMIFS($G$5:$G$1000,$Q$5:$Q$1000,$Q29,$T$5:$T$1000,"Macro")/COUNTIFS($Q$5:$Q$1000,$Q29,$T$5:$T$1000,"Macro",$G$5:$G$1000,"&gt;0"))/(COUNTIFS($Q$5:$Q$1000,$Q29,$T$5:$T$1000,"Macro")*SUMIFS($G$5:$G$1000,$Q$5:$Q$1000,$Q29,$T$5:$T$1000,"Macro")/COUNTIFS($Q$5:$Q$1000,$Q29,$T$5:$T$1000,"Macro",$G$5:$G$1000,"&gt;0"))))</f>
        <v/>
      </c>
    </row>
    <row r="30">
      <c r="A30" s="55">
        <f>IF(NOT((COUNTA($B30:$K30)+COUNTA($O30))&gt;0),"",IF($T30="Macro",COUNTIFS($T$5:$T30,"Macro",$Q$5:$Q30,$Q30),IF(N($S30)=0,"?",COUNTIFS(INDEX($T$5:$T$1000,1):INDEX($T$5:$T$1000,$S30-4),"Macro",INDEX($Q$5:$Q$1000,1):INDEX($Q$5:$Q$1000,$S30-4),INDEX($Q$5:$Q$1000,$S30-4))&amp;"."&amp;COUNTIFS($S$5:$S30,$S30,$T$5:$T30,"Sub"))))</f>
        <v/>
      </c>
      <c r="B30" s="56" t="n"/>
      <c r="C30" s="57" t="n"/>
      <c r="D30" s="58" t="n"/>
      <c r="E30" s="58" t="n"/>
      <c r="F30" s="58" t="n"/>
      <c r="G30" s="59" t="n"/>
      <c r="H30" s="59" t="n"/>
      <c r="I30" s="59" t="n"/>
      <c r="J30" s="59" t="n"/>
      <c r="K30" s="59" t="n"/>
      <c r="L30" s="60">
        <f>IF(NOT((COUNTA($B30:$K30)+COUNTA($O30))&gt;0),"",IF(ISNUMBER($F30),1,IF(N($U30)&gt;0,AVERAGEIFS($V$5:$V$1000,$S$5:$S$1000,ROW(),$T$5:$T$1000,"Sub"),$V30)))</f>
        <v/>
      </c>
      <c r="M30" s="55">
        <f>IF($L30="","",IF($L30&gt;=1,"Completado",IF($L30&gt;0,"En curso","Pendiente")))</f>
        <v/>
      </c>
      <c r="N30" s="55">
        <f>IF(NOT((COUNTA($B30:$K30)+COUNTA($O30))&gt;0),"",IF(ISNUMBER($F30),IF(AND(ISNUMBER($E30),$F30&gt;$E30),"Cumplida con "&amp;($F30-$E30)&amp;IF($F30-$E30=1," día"," días")&amp;" de retraso","Cumplida"),IF(N($L30)&gt;=1,"Cumplida",IF(NOT(ISNUMBER($E30)),"Sin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plazo")))))))</f>
        <v/>
      </c>
      <c r="O30" s="57" t="n"/>
      <c r="P30" s="61">
        <f>IF(NOT((COUNTA($B30:$K30)+COUNTA($O30))&gt;0),"",IF((IF($C30="","Falta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",""))="","✔ OK","⚠ "&amp;LEFT(IF($C30="","Falta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",""),LEN(IF($C30="","Falta el nombre de la actividad"&amp;" · ","")&amp;IF(AND($T30="Sub",N($S30)=0),"Subactividad sin macroactividad arriba"&amp;" · ","")&amp;IF($D30="","Sin fecha de inicio"&amp;" · ","")&amp;IF($E30="","Sin fecha límite"&amp;" · ","")&amp;IF(OR(AND($D30&lt;&gt;"",NOT(ISNUMBER($D30))),AND($E30&lt;&gt;"",NOT(ISNUMBER($E30))),AND($F30&lt;&gt;"",NOT(ISNUMBER($F30)))),"Fecha no válida"&amp;" · ","")&amp;IF(AND(ISNUMBER($D30),ISNUMBER($E30),$D30&gt;$E30),"Inicio posterior a fecha límite"&amp;" · ","")&amp;IF(AND($T30="Macro",$G30&lt;&gt;"",OR(NOT(ISNUMBER($G30)),$G30&lt;0,$G30&gt;1)),"Peso fuera de rango"&amp;" · ","")&amp;IF(AND($T30="Sub",$G30&lt;&gt;""),"Las subactividades no llevan peso (valen igual dentro de su macroactividad)"&amp;" · ","")&amp;IF(AND(N($U30)&gt;0,COUNT($H30:$K30)&gt;0),"Con subactividades: deje vacías las semanas (se calculan solas)"&amp;" · ","")&amp;IF((COUNTIF($H30:$K30,"&gt;1")+COUNTIF($H30:$K30,"&lt;0")+COUNTA($H30:$K30)-COUNT($H30:$K30))&gt;0,"Avance fuera de rango 0-100%"&amp;" · ","")&amp;IF(OR(AND($I30&lt;&gt;"",$I30&lt;$H30),AND($J30&lt;&gt;"",$J30&lt;MAX($H30:$I30)),AND($K30&lt;&gt;"",$K30&lt;MAX($H30:$J30))),"Avance semanal decreciente"&amp;" · ","")&amp;IF(AND(ISNUMBER($E30),$E30&lt;FechaRef,N($L30)&lt;1),"Vencida"&amp;" · ","")&amp;IF(AND(ObsObligatoria="Sí",ISNUMBER($E30),$E30&lt;FechaRef,N($L30)&lt;1,$O30=""),"Vencida sin observación"&amp;" · ",""))-3)))</f>
        <v/>
      </c>
      <c r="Q30" s="62">
        <f>IF(NOT((COUNTA($B30:$K30)+COUNTA($O30))&gt;0),"",IF(AND($T30="Sub",N($S30)&gt;0),IF(ISNUMBER(INDEX($D$5:$D$1000,$S30-4)),DATE(YEAR(INDEX($D$5:$D$1000,$S30-4)),MONTH(INDEX($D$5:$D$1000,$S30-4)),1),IF(ISNUMBER(INDEX($E$5:$E$1000,$S30-4)),DATE(YEAR(INDEX($E$5:$E$1000,$S30-4)),MONTH(INDEX($E$5:$E$1000,$S30-4)),1),MesCiclo)),IF(ISNUMBER($D30),DATE(YEAR($D30),MONTH($D30),1),IF(ISNUMBER($E30),DATE(YEAR($E30),MONTH($E30),1),MesCiclo))))</f>
        <v/>
      </c>
      <c r="R30" s="63">
        <f>IF(OR($Q30="",$Q30&lt;&gt;MesCiclo),"",COUNTIF($Q$5:$Q30,MesCiclo))</f>
        <v/>
      </c>
      <c r="S30" s="63">
        <f>IF($T30="","",IF($T30="Macro",ROW(),IFERROR(LOOKUP(2,1/($T$5:$T30="Macro"),ROW($T$5:$T30)),0)))</f>
        <v/>
      </c>
      <c r="T30" s="63">
        <f>IF(NOT((COUNTA($B30:$K30)+COUNTA($O30))&gt;0),"",IF($B30="Subactividad","Sub","Macro"))</f>
        <v/>
      </c>
      <c r="U30" s="63">
        <f>IF($T30="Macro",COUNTIFS($S$5:$S$1000,ROW(),$T$5:$T$1000,"Sub"),"")</f>
        <v/>
      </c>
      <c r="V30" s="63">
        <f>IF($T30="","",IF(ISNUMBER($F30),1,IFERROR(LOOKUP(2,1/($H30:$K30&lt;&gt;""),$H30:$K30),0)))</f>
        <v/>
      </c>
      <c r="W30" s="63">
        <f>IF($T30="","",IF(AND(ISNUMBER($F30),$F30&lt;=IF($Q30=MesCiclo,InicioCiclo,$Q30+MOD(2-WEEKDAY($Q30),7))+6),1,IF(ISNUMBER($H30),$H30,0)))</f>
        <v/>
      </c>
      <c r="X30" s="63">
        <f>IF($T30="","",IF(AND(ISNUMBER($F30),$F30&lt;=IF($Q30=MesCiclo,InicioCiclo,$Q30+MOD(2-WEEKDAY($Q30),7))+13),1,IF(ISNUMBER($I30),$I30,$W30)))</f>
        <v/>
      </c>
      <c r="Y30" s="63">
        <f>IF($T30="","",IF(AND(ISNUMBER($F30),$F30&lt;=IF($Q30=MesCiclo,InicioCiclo,$Q30+MOD(2-WEEKDAY($Q30),7))+20),1,IF(ISNUMBER($J30),$J30,$X30)))</f>
        <v/>
      </c>
      <c r="Z30" s="63">
        <f>IF($T30="","",IF(AND(ISNUMBER($F30),$F30&lt;=IF($Q30=MesCiclo,InicioCiclo,$Q30+MOD(2-WEEKDAY($Q30),7))+27),1,IF(ISNUMBER($K30),$K30,$Y30)))</f>
        <v/>
      </c>
      <c r="AA30" s="63">
        <f>IF($T30="","",IF(AND(ISNUMBER($F30),$F30&lt;=IF($Q30=MesCiclo,InicioCiclo,$Q30+MOD(2-WEEKDAY($Q30),7))+6),1,IF(N($U30)&gt;0,AVERAGEIFS($W$5:$W$1000,$S$5:$S$1000,ROW(),$T$5:$T$1000,"Sub"),$W30)))</f>
        <v/>
      </c>
      <c r="AB30" s="63">
        <f>IF($T30="","",IF(AND(ISNUMBER($F30),$F30&lt;=IF($Q30=MesCiclo,InicioCiclo,$Q30+MOD(2-WEEKDAY($Q30),7))+13),1,IF(N($U30)&gt;0,AVERAGEIFS($X$5:$X$1000,$S$5:$S$1000,ROW(),$T$5:$T$1000,"Sub"),$X30)))</f>
        <v/>
      </c>
      <c r="AC30" s="63">
        <f>IF($T30="","",IF(AND(ISNUMBER($F30),$F30&lt;=IF($Q30=MesCiclo,InicioCiclo,$Q30+MOD(2-WEEKDAY($Q30),7))+20),1,IF(N($U30)&gt;0,AVERAGEIFS($Y$5:$Y$1000,$S$5:$S$1000,ROW(),$T$5:$T$1000,"Sub"),$Y30)))</f>
        <v/>
      </c>
      <c r="AD30" s="63">
        <f>IF($T30="","",IF(AND(ISNUMBER($F30),$F30&lt;=IF($Q30=MesCiclo,InicioCiclo,$Q30+MOD(2-WEEKDAY($Q30),7))+27),1,IF(N($U30)&gt;0,AVERAGEIFS($Z$5:$Z$1000,$S$5:$S$1000,ROW(),$T$5:$T$1000,"Sub"),$Z30)))</f>
        <v/>
      </c>
      <c r="AE30" s="63">
        <f>IF($T30&lt;&gt;"Macro","",IF(COUNTIFS($Q$5:$Q$1000,$Q30,$T$5:$T$1000,"Macro",$G$5:$G$1000,"&gt;0")=0,1/COUNTIFS($Q$5:$Q$1000,$Q30,$T$5:$T$1000,"Macro"),IF(AND(ISNUMBER($G30),N($G30)&gt;0),$G30,SUMIFS($G$5:$G$1000,$Q$5:$Q$1000,$Q30,$T$5:$T$1000,"Macro")/COUNTIFS($Q$5:$Q$1000,$Q30,$T$5:$T$1000,"Macro",$G$5:$G$1000,"&gt;0"))/(COUNTIFS($Q$5:$Q$1000,$Q30,$T$5:$T$1000,"Macro")*SUMIFS($G$5:$G$1000,$Q$5:$Q$1000,$Q30,$T$5:$T$1000,"Macro")/COUNTIFS($Q$5:$Q$1000,$Q30,$T$5:$T$1000,"Macro",$G$5:$G$1000,"&gt;0"))))</f>
        <v/>
      </c>
    </row>
    <row r="31">
      <c r="A31" s="55">
        <f>IF(NOT((COUNTA($B31:$K31)+COUNTA($O31))&gt;0),"",IF($T31="Macro",COUNTIFS($T$5:$T31,"Macro",$Q$5:$Q31,$Q31),IF(N($S31)=0,"?",COUNTIFS(INDEX($T$5:$T$1000,1):INDEX($T$5:$T$1000,$S31-4),"Macro",INDEX($Q$5:$Q$1000,1):INDEX($Q$5:$Q$1000,$S31-4),INDEX($Q$5:$Q$1000,$S31-4))&amp;"."&amp;COUNTIFS($S$5:$S31,$S31,$T$5:$T31,"Sub"))))</f>
        <v/>
      </c>
      <c r="B31" s="56" t="n"/>
      <c r="C31" s="57" t="n"/>
      <c r="D31" s="58" t="n"/>
      <c r="E31" s="58" t="n"/>
      <c r="F31" s="58" t="n"/>
      <c r="G31" s="59" t="n"/>
      <c r="H31" s="59" t="n"/>
      <c r="I31" s="59" t="n"/>
      <c r="J31" s="59" t="n"/>
      <c r="K31" s="59" t="n"/>
      <c r="L31" s="60">
        <f>IF(NOT((COUNTA($B31:$K31)+COUNTA($O31))&gt;0),"",IF(ISNUMBER($F31),1,IF(N($U31)&gt;0,AVERAGEIFS($V$5:$V$1000,$S$5:$S$1000,ROW(),$T$5:$T$1000,"Sub"),$V31)))</f>
        <v/>
      </c>
      <c r="M31" s="55">
        <f>IF($L31="","",IF($L31&gt;=1,"Completado",IF($L31&gt;0,"En curso","Pendiente")))</f>
        <v/>
      </c>
      <c r="N31" s="55">
        <f>IF(NOT((COUNTA($B31:$K31)+COUNTA($O31))&gt;0),"",IF(ISNUMBER($F31),IF(AND(ISNUMBER($E31),$F31&gt;$E31),"Cumplida con "&amp;($F31-$E31)&amp;IF($F31-$E31=1," día"," días")&amp;" de retraso","Cumplida"),IF(N($L31)&gt;=1,"Cumplida",IF(NOT(ISNUMBER($E31)),"Sin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plazo")))))))</f>
        <v/>
      </c>
      <c r="O31" s="57" t="n"/>
      <c r="P31" s="61">
        <f>IF(NOT((COUNTA($B31:$K31)+COUNTA($O31))&gt;0),"",IF((IF($C31="","Falta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",""))="","✔ OK","⚠ "&amp;LEFT(IF($C31="","Falta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",""),LEN(IF($C31="","Falta el nombre de la actividad"&amp;" · ","")&amp;IF(AND($T31="Sub",N($S31)=0),"Subactividad sin macroactividad arriba"&amp;" · ","")&amp;IF($D31="","Sin fecha de inicio"&amp;" · ","")&amp;IF($E31="","Sin fecha límite"&amp;" · ","")&amp;IF(OR(AND($D31&lt;&gt;"",NOT(ISNUMBER($D31))),AND($E31&lt;&gt;"",NOT(ISNUMBER($E31))),AND($F31&lt;&gt;"",NOT(ISNUMBER($F31)))),"Fecha no válida"&amp;" · ","")&amp;IF(AND(ISNUMBER($D31),ISNUMBER($E31),$D31&gt;$E31),"Inicio posterior a fecha límite"&amp;" · ","")&amp;IF(AND($T31="Macro",$G31&lt;&gt;"",OR(NOT(ISNUMBER($G31)),$G31&lt;0,$G31&gt;1)),"Peso fuera de rango"&amp;" · ","")&amp;IF(AND($T31="Sub",$G31&lt;&gt;""),"Las subactividades no llevan peso (valen igual dentro de su macroactividad)"&amp;" · ","")&amp;IF(AND(N($U31)&gt;0,COUNT($H31:$K31)&gt;0),"Con subactividades: deje vacías las semanas (se calculan solas)"&amp;" · ","")&amp;IF((COUNTIF($H31:$K31,"&gt;1")+COUNTIF($H31:$K31,"&lt;0")+COUNTA($H31:$K31)-COUNT($H31:$K31))&gt;0,"Avance fuera de rango 0-100%"&amp;" · ","")&amp;IF(OR(AND($I31&lt;&gt;"",$I31&lt;$H31),AND($J31&lt;&gt;"",$J31&lt;MAX($H31:$I31)),AND($K31&lt;&gt;"",$K31&lt;MAX($H31:$J31))),"Avance semanal decreciente"&amp;" · ","")&amp;IF(AND(ISNUMBER($E31),$E31&lt;FechaRef,N($L31)&lt;1),"Vencida"&amp;" · ","")&amp;IF(AND(ObsObligatoria="Sí",ISNUMBER($E31),$E31&lt;FechaRef,N($L31)&lt;1,$O31=""),"Vencida sin observación"&amp;" · ",""))-3)))</f>
        <v/>
      </c>
      <c r="Q31" s="62">
        <f>IF(NOT((COUNTA($B31:$K31)+COUNTA($O31))&gt;0),"",IF(AND($T31="Sub",N($S31)&gt;0),IF(ISNUMBER(INDEX($D$5:$D$1000,$S31-4)),DATE(YEAR(INDEX($D$5:$D$1000,$S31-4)),MONTH(INDEX($D$5:$D$1000,$S31-4)),1),IF(ISNUMBER(INDEX($E$5:$E$1000,$S31-4)),DATE(YEAR(INDEX($E$5:$E$1000,$S31-4)),MONTH(INDEX($E$5:$E$1000,$S31-4)),1),MesCiclo)),IF(ISNUMBER($D31),DATE(YEAR($D31),MONTH($D31),1),IF(ISNUMBER($E31),DATE(YEAR($E31),MONTH($E31),1),MesCiclo))))</f>
        <v/>
      </c>
      <c r="R31" s="63">
        <f>IF(OR($Q31="",$Q31&lt;&gt;MesCiclo),"",COUNTIF($Q$5:$Q31,MesCiclo))</f>
        <v/>
      </c>
      <c r="S31" s="63">
        <f>IF($T31="","",IF($T31="Macro",ROW(),IFERROR(LOOKUP(2,1/($T$5:$T31="Macro"),ROW($T$5:$T31)),0)))</f>
        <v/>
      </c>
      <c r="T31" s="63">
        <f>IF(NOT((COUNTA($B31:$K31)+COUNTA($O31))&gt;0),"",IF($B31="Subactividad","Sub","Macro"))</f>
        <v/>
      </c>
      <c r="U31" s="63">
        <f>IF($T31="Macro",COUNTIFS($S$5:$S$1000,ROW(),$T$5:$T$1000,"Sub"),"")</f>
        <v/>
      </c>
      <c r="V31" s="63">
        <f>IF($T31="","",IF(ISNUMBER($F31),1,IFERROR(LOOKUP(2,1/($H31:$K31&lt;&gt;""),$H31:$K31),0)))</f>
        <v/>
      </c>
      <c r="W31" s="63">
        <f>IF($T31="","",IF(AND(ISNUMBER($F31),$F31&lt;=IF($Q31=MesCiclo,InicioCiclo,$Q31+MOD(2-WEEKDAY($Q31),7))+6),1,IF(ISNUMBER($H31),$H31,0)))</f>
        <v/>
      </c>
      <c r="X31" s="63">
        <f>IF($T31="","",IF(AND(ISNUMBER($F31),$F31&lt;=IF($Q31=MesCiclo,InicioCiclo,$Q31+MOD(2-WEEKDAY($Q31),7))+13),1,IF(ISNUMBER($I31),$I31,$W31)))</f>
        <v/>
      </c>
      <c r="Y31" s="63">
        <f>IF($T31="","",IF(AND(ISNUMBER($F31),$F31&lt;=IF($Q31=MesCiclo,InicioCiclo,$Q31+MOD(2-WEEKDAY($Q31),7))+20),1,IF(ISNUMBER($J31),$J31,$X31)))</f>
        <v/>
      </c>
      <c r="Z31" s="63">
        <f>IF($T31="","",IF(AND(ISNUMBER($F31),$F31&lt;=IF($Q31=MesCiclo,InicioCiclo,$Q31+MOD(2-WEEKDAY($Q31),7))+27),1,IF(ISNUMBER($K31),$K31,$Y31)))</f>
        <v/>
      </c>
      <c r="AA31" s="63">
        <f>IF($T31="","",IF(AND(ISNUMBER($F31),$F31&lt;=IF($Q31=MesCiclo,InicioCiclo,$Q31+MOD(2-WEEKDAY($Q31),7))+6),1,IF(N($U31)&gt;0,AVERAGEIFS($W$5:$W$1000,$S$5:$S$1000,ROW(),$T$5:$T$1000,"Sub"),$W31)))</f>
        <v/>
      </c>
      <c r="AB31" s="63">
        <f>IF($T31="","",IF(AND(ISNUMBER($F31),$F31&lt;=IF($Q31=MesCiclo,InicioCiclo,$Q31+MOD(2-WEEKDAY($Q31),7))+13),1,IF(N($U31)&gt;0,AVERAGEIFS($X$5:$X$1000,$S$5:$S$1000,ROW(),$T$5:$T$1000,"Sub"),$X31)))</f>
        <v/>
      </c>
      <c r="AC31" s="63">
        <f>IF($T31="","",IF(AND(ISNUMBER($F31),$F31&lt;=IF($Q31=MesCiclo,InicioCiclo,$Q31+MOD(2-WEEKDAY($Q31),7))+20),1,IF(N($U31)&gt;0,AVERAGEIFS($Y$5:$Y$1000,$S$5:$S$1000,ROW(),$T$5:$T$1000,"Sub"),$Y31)))</f>
        <v/>
      </c>
      <c r="AD31" s="63">
        <f>IF($T31="","",IF(AND(ISNUMBER($F31),$F31&lt;=IF($Q31=MesCiclo,InicioCiclo,$Q31+MOD(2-WEEKDAY($Q31),7))+27),1,IF(N($U31)&gt;0,AVERAGEIFS($Z$5:$Z$1000,$S$5:$S$1000,ROW(),$T$5:$T$1000,"Sub"),$Z31)))</f>
        <v/>
      </c>
      <c r="AE31" s="63">
        <f>IF($T31&lt;&gt;"Macro","",IF(COUNTIFS($Q$5:$Q$1000,$Q31,$T$5:$T$1000,"Macro",$G$5:$G$1000,"&gt;0")=0,1/COUNTIFS($Q$5:$Q$1000,$Q31,$T$5:$T$1000,"Macro"),IF(AND(ISNUMBER($G31),N($G31)&gt;0),$G31,SUMIFS($G$5:$G$1000,$Q$5:$Q$1000,$Q31,$T$5:$T$1000,"Macro")/COUNTIFS($Q$5:$Q$1000,$Q31,$T$5:$T$1000,"Macro",$G$5:$G$1000,"&gt;0"))/(COUNTIFS($Q$5:$Q$1000,$Q31,$T$5:$T$1000,"Macro")*SUMIFS($G$5:$G$1000,$Q$5:$Q$1000,$Q31,$T$5:$T$1000,"Macro")/COUNTIFS($Q$5:$Q$1000,$Q31,$T$5:$T$1000,"Macro",$G$5:$G$1000,"&gt;0"))))</f>
        <v/>
      </c>
    </row>
    <row r="32">
      <c r="A32" s="55">
        <f>IF(NOT((COUNTA($B32:$K32)+COUNTA($O32))&gt;0),"",IF($T32="Macro",COUNTIFS($T$5:$T32,"Macro",$Q$5:$Q32,$Q32),IF(N($S32)=0,"?",COUNTIFS(INDEX($T$5:$T$1000,1):INDEX($T$5:$T$1000,$S32-4),"Macro",INDEX($Q$5:$Q$1000,1):INDEX($Q$5:$Q$1000,$S32-4),INDEX($Q$5:$Q$1000,$S32-4))&amp;"."&amp;COUNTIFS($S$5:$S32,$S32,$T$5:$T32,"Sub"))))</f>
        <v/>
      </c>
      <c r="B32" s="56" t="n"/>
      <c r="C32" s="57" t="n"/>
      <c r="D32" s="58" t="n"/>
      <c r="E32" s="58" t="n"/>
      <c r="F32" s="58" t="n"/>
      <c r="G32" s="59" t="n"/>
      <c r="H32" s="59" t="n"/>
      <c r="I32" s="59" t="n"/>
      <c r="J32" s="59" t="n"/>
      <c r="K32" s="59" t="n"/>
      <c r="L32" s="60">
        <f>IF(NOT((COUNTA($B32:$K32)+COUNTA($O32))&gt;0),"",IF(ISNUMBER($F32),1,IF(N($U32)&gt;0,AVERAGEIFS($V$5:$V$1000,$S$5:$S$1000,ROW(),$T$5:$T$1000,"Sub"),$V32)))</f>
        <v/>
      </c>
      <c r="M32" s="55">
        <f>IF($L32="","",IF($L32&gt;=1,"Completado",IF($L32&gt;0,"En curso","Pendiente")))</f>
        <v/>
      </c>
      <c r="N32" s="55">
        <f>IF(NOT((COUNTA($B32:$K32)+COUNTA($O32))&gt;0),"",IF(ISNUMBER($F32),IF(AND(ISNUMBER($E32),$F32&gt;$E32),"Cumplida con "&amp;($F32-$E32)&amp;IF($F32-$E32=1," día"," días")&amp;" de retraso","Cumplida"),IF(N($L32)&gt;=1,"Cumplida",IF(NOT(ISNUMBER($E32)),"Sin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plazo")))))))</f>
        <v/>
      </c>
      <c r="O32" s="57" t="n"/>
      <c r="P32" s="61">
        <f>IF(NOT((COUNTA($B32:$K32)+COUNTA($O32))&gt;0),"",IF((IF($C32="","Falta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",""))="","✔ OK","⚠ "&amp;LEFT(IF($C32="","Falta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",""),LEN(IF($C32="","Falta el nombre de la actividad"&amp;" · ","")&amp;IF(AND($T32="Sub",N($S32)=0),"Subactividad sin macroactividad arriba"&amp;" · ","")&amp;IF($D32="","Sin fecha de inicio"&amp;" · ","")&amp;IF($E32="","Sin fecha límite"&amp;" · ","")&amp;IF(OR(AND($D32&lt;&gt;"",NOT(ISNUMBER($D32))),AND($E32&lt;&gt;"",NOT(ISNUMBER($E32))),AND($F32&lt;&gt;"",NOT(ISNUMBER($F32)))),"Fecha no válida"&amp;" · ","")&amp;IF(AND(ISNUMBER($D32),ISNUMBER($E32),$D32&gt;$E32),"Inicio posterior a fecha límite"&amp;" · ","")&amp;IF(AND($T32="Macro",$G32&lt;&gt;"",OR(NOT(ISNUMBER($G32)),$G32&lt;0,$G32&gt;1)),"Peso fuera de rango"&amp;" · ","")&amp;IF(AND($T32="Sub",$G32&lt;&gt;""),"Las subactividades no llevan peso (valen igual dentro de su macroactividad)"&amp;" · ","")&amp;IF(AND(N($U32)&gt;0,COUNT($H32:$K32)&gt;0),"Con subactividades: deje vacías las semanas (se calculan solas)"&amp;" · ","")&amp;IF((COUNTIF($H32:$K32,"&gt;1")+COUNTIF($H32:$K32,"&lt;0")+COUNTA($H32:$K32)-COUNT($H32:$K32))&gt;0,"Avance fuera de rango 0-100%"&amp;" · ","")&amp;IF(OR(AND($I32&lt;&gt;"",$I32&lt;$H32),AND($J32&lt;&gt;"",$J32&lt;MAX($H32:$I32)),AND($K32&lt;&gt;"",$K32&lt;MAX($H32:$J32))),"Avance semanal decreciente"&amp;" · ","")&amp;IF(AND(ISNUMBER($E32),$E32&lt;FechaRef,N($L32)&lt;1),"Vencida"&amp;" · ","")&amp;IF(AND(ObsObligatoria="Sí",ISNUMBER($E32),$E32&lt;FechaRef,N($L32)&lt;1,$O32=""),"Vencida sin observación"&amp;" · ",""))-3)))</f>
        <v/>
      </c>
      <c r="Q32" s="62">
        <f>IF(NOT((COUNTA($B32:$K32)+COUNTA($O32))&gt;0),"",IF(AND($T32="Sub",N($S32)&gt;0),IF(ISNUMBER(INDEX($D$5:$D$1000,$S32-4)),DATE(YEAR(INDEX($D$5:$D$1000,$S32-4)),MONTH(INDEX($D$5:$D$1000,$S32-4)),1),IF(ISNUMBER(INDEX($E$5:$E$1000,$S32-4)),DATE(YEAR(INDEX($E$5:$E$1000,$S32-4)),MONTH(INDEX($E$5:$E$1000,$S32-4)),1),MesCiclo)),IF(ISNUMBER($D32),DATE(YEAR($D32),MONTH($D32),1),IF(ISNUMBER($E32),DATE(YEAR($E32),MONTH($E32),1),MesCiclo))))</f>
        <v/>
      </c>
      <c r="R32" s="63">
        <f>IF(OR($Q32="",$Q32&lt;&gt;MesCiclo),"",COUNTIF($Q$5:$Q32,MesCiclo))</f>
        <v/>
      </c>
      <c r="S32" s="63">
        <f>IF($T32="","",IF($T32="Macro",ROW(),IFERROR(LOOKUP(2,1/($T$5:$T32="Macro"),ROW($T$5:$T32)),0)))</f>
        <v/>
      </c>
      <c r="T32" s="63">
        <f>IF(NOT((COUNTA($B32:$K32)+COUNTA($O32))&gt;0),"",IF($B32="Subactividad","Sub","Macro"))</f>
        <v/>
      </c>
      <c r="U32" s="63">
        <f>IF($T32="Macro",COUNTIFS($S$5:$S$1000,ROW(),$T$5:$T$1000,"Sub"),"")</f>
        <v/>
      </c>
      <c r="V32" s="63">
        <f>IF($T32="","",IF(ISNUMBER($F32),1,IFERROR(LOOKUP(2,1/($H32:$K32&lt;&gt;""),$H32:$K32),0)))</f>
        <v/>
      </c>
      <c r="W32" s="63">
        <f>IF($T32="","",IF(AND(ISNUMBER($F32),$F32&lt;=IF($Q32=MesCiclo,InicioCiclo,$Q32+MOD(2-WEEKDAY($Q32),7))+6),1,IF(ISNUMBER($H32),$H32,0)))</f>
        <v/>
      </c>
      <c r="X32" s="63">
        <f>IF($T32="","",IF(AND(ISNUMBER($F32),$F32&lt;=IF($Q32=MesCiclo,InicioCiclo,$Q32+MOD(2-WEEKDAY($Q32),7))+13),1,IF(ISNUMBER($I32),$I32,$W32)))</f>
        <v/>
      </c>
      <c r="Y32" s="63">
        <f>IF($T32="","",IF(AND(ISNUMBER($F32),$F32&lt;=IF($Q32=MesCiclo,InicioCiclo,$Q32+MOD(2-WEEKDAY($Q32),7))+20),1,IF(ISNUMBER($J32),$J32,$X32)))</f>
        <v/>
      </c>
      <c r="Z32" s="63">
        <f>IF($T32="","",IF(AND(ISNUMBER($F32),$F32&lt;=IF($Q32=MesCiclo,InicioCiclo,$Q32+MOD(2-WEEKDAY($Q32),7))+27),1,IF(ISNUMBER($K32),$K32,$Y32)))</f>
        <v/>
      </c>
      <c r="AA32" s="63">
        <f>IF($T32="","",IF(AND(ISNUMBER($F32),$F32&lt;=IF($Q32=MesCiclo,InicioCiclo,$Q32+MOD(2-WEEKDAY($Q32),7))+6),1,IF(N($U32)&gt;0,AVERAGEIFS($W$5:$W$1000,$S$5:$S$1000,ROW(),$T$5:$T$1000,"Sub"),$W32)))</f>
        <v/>
      </c>
      <c r="AB32" s="63">
        <f>IF($T32="","",IF(AND(ISNUMBER($F32),$F32&lt;=IF($Q32=MesCiclo,InicioCiclo,$Q32+MOD(2-WEEKDAY($Q32),7))+13),1,IF(N($U32)&gt;0,AVERAGEIFS($X$5:$X$1000,$S$5:$S$1000,ROW(),$T$5:$T$1000,"Sub"),$X32)))</f>
        <v/>
      </c>
      <c r="AC32" s="63">
        <f>IF($T32="","",IF(AND(ISNUMBER($F32),$F32&lt;=IF($Q32=MesCiclo,InicioCiclo,$Q32+MOD(2-WEEKDAY($Q32),7))+20),1,IF(N($U32)&gt;0,AVERAGEIFS($Y$5:$Y$1000,$S$5:$S$1000,ROW(),$T$5:$T$1000,"Sub"),$Y32)))</f>
        <v/>
      </c>
      <c r="AD32" s="63">
        <f>IF($T32="","",IF(AND(ISNUMBER($F32),$F32&lt;=IF($Q32=MesCiclo,InicioCiclo,$Q32+MOD(2-WEEKDAY($Q32),7))+27),1,IF(N($U32)&gt;0,AVERAGEIFS($Z$5:$Z$1000,$S$5:$S$1000,ROW(),$T$5:$T$1000,"Sub"),$Z32)))</f>
        <v/>
      </c>
      <c r="AE32" s="63">
        <f>IF($T32&lt;&gt;"Macro","",IF(COUNTIFS($Q$5:$Q$1000,$Q32,$T$5:$T$1000,"Macro",$G$5:$G$1000,"&gt;0")=0,1/COUNTIFS($Q$5:$Q$1000,$Q32,$T$5:$T$1000,"Macro"),IF(AND(ISNUMBER($G32),N($G32)&gt;0),$G32,SUMIFS($G$5:$G$1000,$Q$5:$Q$1000,$Q32,$T$5:$T$1000,"Macro")/COUNTIFS($Q$5:$Q$1000,$Q32,$T$5:$T$1000,"Macro",$G$5:$G$1000,"&gt;0"))/(COUNTIFS($Q$5:$Q$1000,$Q32,$T$5:$T$1000,"Macro")*SUMIFS($G$5:$G$1000,$Q$5:$Q$1000,$Q32,$T$5:$T$1000,"Macro")/COUNTIFS($Q$5:$Q$1000,$Q32,$T$5:$T$1000,"Macro",$G$5:$G$1000,"&gt;0"))))</f>
        <v/>
      </c>
    </row>
    <row r="33">
      <c r="A33" s="55">
        <f>IF(NOT((COUNTA($B33:$K33)+COUNTA($O33))&gt;0),"",IF($T33="Macro",COUNTIFS($T$5:$T33,"Macro",$Q$5:$Q33,$Q33),IF(N($S33)=0,"?",COUNTIFS(INDEX($T$5:$T$1000,1):INDEX($T$5:$T$1000,$S33-4),"Macro",INDEX($Q$5:$Q$1000,1):INDEX($Q$5:$Q$1000,$S33-4),INDEX($Q$5:$Q$1000,$S33-4))&amp;"."&amp;COUNTIFS($S$5:$S33,$S33,$T$5:$T33,"Sub"))))</f>
        <v/>
      </c>
      <c r="B33" s="56" t="n"/>
      <c r="C33" s="57" t="n"/>
      <c r="D33" s="58" t="n"/>
      <c r="E33" s="58" t="n"/>
      <c r="F33" s="58" t="n"/>
      <c r="G33" s="59" t="n"/>
      <c r="H33" s="59" t="n"/>
      <c r="I33" s="59" t="n"/>
      <c r="J33" s="59" t="n"/>
      <c r="K33" s="59" t="n"/>
      <c r="L33" s="60">
        <f>IF(NOT((COUNTA($B33:$K33)+COUNTA($O33))&gt;0),"",IF(ISNUMBER($F33),1,IF(N($U33)&gt;0,AVERAGEIFS($V$5:$V$1000,$S$5:$S$1000,ROW(),$T$5:$T$1000,"Sub"),$V33)))</f>
        <v/>
      </c>
      <c r="M33" s="55">
        <f>IF($L33="","",IF($L33&gt;=1,"Completado",IF($L33&gt;0,"En curso","Pendiente")))</f>
        <v/>
      </c>
      <c r="N33" s="55">
        <f>IF(NOT((COUNTA($B33:$K33)+COUNTA($O33))&gt;0),"",IF(ISNUMBER($F33),IF(AND(ISNUMBER($E33),$F33&gt;$E33),"Cumplida con "&amp;($F33-$E33)&amp;IF($F33-$E33=1," día"," días")&amp;" de retraso","Cumplida"),IF(N($L33)&gt;=1,"Cumplida",IF(NOT(ISNUMBER($E33)),"Sin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plazo")))))))</f>
        <v/>
      </c>
      <c r="O33" s="57" t="n"/>
      <c r="P33" s="61">
        <f>IF(NOT((COUNTA($B33:$K33)+COUNTA($O33))&gt;0),"",IF((IF($C33="","Falta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",""))="","✔ OK","⚠ "&amp;LEFT(IF($C33="","Falta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",""),LEN(IF($C33="","Falta el nombre de la actividad"&amp;" · ","")&amp;IF(AND($T33="Sub",N($S33)=0),"Subactividad sin macroactividad arriba"&amp;" · ","")&amp;IF($D33="","Sin fecha de inicio"&amp;" · ","")&amp;IF($E33="","Sin fecha límite"&amp;" · ","")&amp;IF(OR(AND($D33&lt;&gt;"",NOT(ISNUMBER($D33))),AND($E33&lt;&gt;"",NOT(ISNUMBER($E33))),AND($F33&lt;&gt;"",NOT(ISNUMBER($F33)))),"Fecha no válida"&amp;" · ","")&amp;IF(AND(ISNUMBER($D33),ISNUMBER($E33),$D33&gt;$E33),"Inicio posterior a fecha límite"&amp;" · ","")&amp;IF(AND($T33="Macro",$G33&lt;&gt;"",OR(NOT(ISNUMBER($G33)),$G33&lt;0,$G33&gt;1)),"Peso fuera de rango"&amp;" · ","")&amp;IF(AND($T33="Sub",$G33&lt;&gt;""),"Las subactividades no llevan peso (valen igual dentro de su macroactividad)"&amp;" · ","")&amp;IF(AND(N($U33)&gt;0,COUNT($H33:$K33)&gt;0),"Con subactividades: deje vacías las semanas (se calculan solas)"&amp;" · ","")&amp;IF((COUNTIF($H33:$K33,"&gt;1")+COUNTIF($H33:$K33,"&lt;0")+COUNTA($H33:$K33)-COUNT($H33:$K33))&gt;0,"Avance fuera de rango 0-100%"&amp;" · ","")&amp;IF(OR(AND($I33&lt;&gt;"",$I33&lt;$H33),AND($J33&lt;&gt;"",$J33&lt;MAX($H33:$I33)),AND($K33&lt;&gt;"",$K33&lt;MAX($H33:$J33))),"Avance semanal decreciente"&amp;" · ","")&amp;IF(AND(ISNUMBER($E33),$E33&lt;FechaRef,N($L33)&lt;1),"Vencida"&amp;" · ","")&amp;IF(AND(ObsObligatoria="Sí",ISNUMBER($E33),$E33&lt;FechaRef,N($L33)&lt;1,$O33=""),"Vencida sin observación"&amp;" · ",""))-3)))</f>
        <v/>
      </c>
      <c r="Q33" s="62">
        <f>IF(NOT((COUNTA($B33:$K33)+COUNTA($O33))&gt;0),"",IF(AND($T33="Sub",N($S33)&gt;0),IF(ISNUMBER(INDEX($D$5:$D$1000,$S33-4)),DATE(YEAR(INDEX($D$5:$D$1000,$S33-4)),MONTH(INDEX($D$5:$D$1000,$S33-4)),1),IF(ISNUMBER(INDEX($E$5:$E$1000,$S33-4)),DATE(YEAR(INDEX($E$5:$E$1000,$S33-4)),MONTH(INDEX($E$5:$E$1000,$S33-4)),1),MesCiclo)),IF(ISNUMBER($D33),DATE(YEAR($D33),MONTH($D33),1),IF(ISNUMBER($E33),DATE(YEAR($E33),MONTH($E33),1),MesCiclo))))</f>
        <v/>
      </c>
      <c r="R33" s="63">
        <f>IF(OR($Q33="",$Q33&lt;&gt;MesCiclo),"",COUNTIF($Q$5:$Q33,MesCiclo))</f>
        <v/>
      </c>
      <c r="S33" s="63">
        <f>IF($T33="","",IF($T33="Macro",ROW(),IFERROR(LOOKUP(2,1/($T$5:$T33="Macro"),ROW($T$5:$T33)),0)))</f>
        <v/>
      </c>
      <c r="T33" s="63">
        <f>IF(NOT((COUNTA($B33:$K33)+COUNTA($O33))&gt;0),"",IF($B33="Subactividad","Sub","Macro"))</f>
        <v/>
      </c>
      <c r="U33" s="63">
        <f>IF($T33="Macro",COUNTIFS($S$5:$S$1000,ROW(),$T$5:$T$1000,"Sub"),"")</f>
        <v/>
      </c>
      <c r="V33" s="63">
        <f>IF($T33="","",IF(ISNUMBER($F33),1,IFERROR(LOOKUP(2,1/($H33:$K33&lt;&gt;""),$H33:$K33),0)))</f>
        <v/>
      </c>
      <c r="W33" s="63">
        <f>IF($T33="","",IF(AND(ISNUMBER($F33),$F33&lt;=IF($Q33=MesCiclo,InicioCiclo,$Q33+MOD(2-WEEKDAY($Q33),7))+6),1,IF(ISNUMBER($H33),$H33,0)))</f>
        <v/>
      </c>
      <c r="X33" s="63">
        <f>IF($T33="","",IF(AND(ISNUMBER($F33),$F33&lt;=IF($Q33=MesCiclo,InicioCiclo,$Q33+MOD(2-WEEKDAY($Q33),7))+13),1,IF(ISNUMBER($I33),$I33,$W33)))</f>
        <v/>
      </c>
      <c r="Y33" s="63">
        <f>IF($T33="","",IF(AND(ISNUMBER($F33),$F33&lt;=IF($Q33=MesCiclo,InicioCiclo,$Q33+MOD(2-WEEKDAY($Q33),7))+20),1,IF(ISNUMBER($J33),$J33,$X33)))</f>
        <v/>
      </c>
      <c r="Z33" s="63">
        <f>IF($T33="","",IF(AND(ISNUMBER($F33),$F33&lt;=IF($Q33=MesCiclo,InicioCiclo,$Q33+MOD(2-WEEKDAY($Q33),7))+27),1,IF(ISNUMBER($K33),$K33,$Y33)))</f>
        <v/>
      </c>
      <c r="AA33" s="63">
        <f>IF($T33="","",IF(AND(ISNUMBER($F33),$F33&lt;=IF($Q33=MesCiclo,InicioCiclo,$Q33+MOD(2-WEEKDAY($Q33),7))+6),1,IF(N($U33)&gt;0,AVERAGEIFS($W$5:$W$1000,$S$5:$S$1000,ROW(),$T$5:$T$1000,"Sub"),$W33)))</f>
        <v/>
      </c>
      <c r="AB33" s="63">
        <f>IF($T33="","",IF(AND(ISNUMBER($F33),$F33&lt;=IF($Q33=MesCiclo,InicioCiclo,$Q33+MOD(2-WEEKDAY($Q33),7))+13),1,IF(N($U33)&gt;0,AVERAGEIFS($X$5:$X$1000,$S$5:$S$1000,ROW(),$T$5:$T$1000,"Sub"),$X33)))</f>
        <v/>
      </c>
      <c r="AC33" s="63">
        <f>IF($T33="","",IF(AND(ISNUMBER($F33),$F33&lt;=IF($Q33=MesCiclo,InicioCiclo,$Q33+MOD(2-WEEKDAY($Q33),7))+20),1,IF(N($U33)&gt;0,AVERAGEIFS($Y$5:$Y$1000,$S$5:$S$1000,ROW(),$T$5:$T$1000,"Sub"),$Y33)))</f>
        <v/>
      </c>
      <c r="AD33" s="63">
        <f>IF($T33="","",IF(AND(ISNUMBER($F33),$F33&lt;=IF($Q33=MesCiclo,InicioCiclo,$Q33+MOD(2-WEEKDAY($Q33),7))+27),1,IF(N($U33)&gt;0,AVERAGEIFS($Z$5:$Z$1000,$S$5:$S$1000,ROW(),$T$5:$T$1000,"Sub"),$Z33)))</f>
        <v/>
      </c>
      <c r="AE33" s="63">
        <f>IF($T33&lt;&gt;"Macro","",IF(COUNTIFS($Q$5:$Q$1000,$Q33,$T$5:$T$1000,"Macro",$G$5:$G$1000,"&gt;0")=0,1/COUNTIFS($Q$5:$Q$1000,$Q33,$T$5:$T$1000,"Macro"),IF(AND(ISNUMBER($G33),N($G33)&gt;0),$G33,SUMIFS($G$5:$G$1000,$Q$5:$Q$1000,$Q33,$T$5:$T$1000,"Macro")/COUNTIFS($Q$5:$Q$1000,$Q33,$T$5:$T$1000,"Macro",$G$5:$G$1000,"&gt;0"))/(COUNTIFS($Q$5:$Q$1000,$Q33,$T$5:$T$1000,"Macro")*SUMIFS($G$5:$G$1000,$Q$5:$Q$1000,$Q33,$T$5:$T$1000,"Macro")/COUNTIFS($Q$5:$Q$1000,$Q33,$T$5:$T$1000,"Macro",$G$5:$G$1000,"&gt;0"))))</f>
        <v/>
      </c>
    </row>
    <row r="34">
      <c r="A34" s="55">
        <f>IF(NOT((COUNTA($B34:$K34)+COUNTA($O34))&gt;0),"",IF($T34="Macro",COUNTIFS($T$5:$T34,"Macro",$Q$5:$Q34,$Q34),IF(N($S34)=0,"?",COUNTIFS(INDEX($T$5:$T$1000,1):INDEX($T$5:$T$1000,$S34-4),"Macro",INDEX($Q$5:$Q$1000,1):INDEX($Q$5:$Q$1000,$S34-4),INDEX($Q$5:$Q$1000,$S34-4))&amp;"."&amp;COUNTIFS($S$5:$S34,$S34,$T$5:$T34,"Sub"))))</f>
        <v/>
      </c>
      <c r="B34" s="56" t="n"/>
      <c r="C34" s="57" t="n"/>
      <c r="D34" s="58" t="n"/>
      <c r="E34" s="58" t="n"/>
      <c r="F34" s="58" t="n"/>
      <c r="G34" s="59" t="n"/>
      <c r="H34" s="59" t="n"/>
      <c r="I34" s="59" t="n"/>
      <c r="J34" s="59" t="n"/>
      <c r="K34" s="59" t="n"/>
      <c r="L34" s="60">
        <f>IF(NOT((COUNTA($B34:$K34)+COUNTA($O34))&gt;0),"",IF(ISNUMBER($F34),1,IF(N($U34)&gt;0,AVERAGEIFS($V$5:$V$1000,$S$5:$S$1000,ROW(),$T$5:$T$1000,"Sub"),$V34)))</f>
        <v/>
      </c>
      <c r="M34" s="55">
        <f>IF($L34="","",IF($L34&gt;=1,"Completado",IF($L34&gt;0,"En curso","Pendiente")))</f>
        <v/>
      </c>
      <c r="N34" s="55">
        <f>IF(NOT((COUNTA($B34:$K34)+COUNTA($O34))&gt;0),"",IF(ISNUMBER($F34),IF(AND(ISNUMBER($E34),$F34&gt;$E34),"Cumplida con "&amp;($F34-$E34)&amp;IF($F34-$E34=1," día"," días")&amp;" de retraso","Cumplida"),IF(N($L34)&gt;=1,"Cumplida",IF(NOT(ISNUMBER($E34)),"Sin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plazo")))))))</f>
        <v/>
      </c>
      <c r="O34" s="57" t="n"/>
      <c r="P34" s="61">
        <f>IF(NOT((COUNTA($B34:$K34)+COUNTA($O34))&gt;0),"",IF((IF($C34="","Falta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",""))="","✔ OK","⚠ "&amp;LEFT(IF($C34="","Falta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",""),LEN(IF($C34="","Falta el nombre de la actividad"&amp;" · ","")&amp;IF(AND($T34="Sub",N($S34)=0),"Subactividad sin macroactividad arriba"&amp;" · ","")&amp;IF($D34="","Sin fecha de inicio"&amp;" · ","")&amp;IF($E34="","Sin fecha límite"&amp;" · ","")&amp;IF(OR(AND($D34&lt;&gt;"",NOT(ISNUMBER($D34))),AND($E34&lt;&gt;"",NOT(ISNUMBER($E34))),AND($F34&lt;&gt;"",NOT(ISNUMBER($F34)))),"Fecha no válida"&amp;" · ","")&amp;IF(AND(ISNUMBER($D34),ISNUMBER($E34),$D34&gt;$E34),"Inicio posterior a fecha límite"&amp;" · ","")&amp;IF(AND($T34="Macro",$G34&lt;&gt;"",OR(NOT(ISNUMBER($G34)),$G34&lt;0,$G34&gt;1)),"Peso fuera de rango"&amp;" · ","")&amp;IF(AND($T34="Sub",$G34&lt;&gt;""),"Las subactividades no llevan peso (valen igual dentro de su macroactividad)"&amp;" · ","")&amp;IF(AND(N($U34)&gt;0,COUNT($H34:$K34)&gt;0),"Con subactividades: deje vacías las semanas (se calculan solas)"&amp;" · ","")&amp;IF((COUNTIF($H34:$K34,"&gt;1")+COUNTIF($H34:$K34,"&lt;0")+COUNTA($H34:$K34)-COUNT($H34:$K34))&gt;0,"Avance fuera de rango 0-100%"&amp;" · ","")&amp;IF(OR(AND($I34&lt;&gt;"",$I34&lt;$H34),AND($J34&lt;&gt;"",$J34&lt;MAX($H34:$I34)),AND($K34&lt;&gt;"",$K34&lt;MAX($H34:$J34))),"Avance semanal decreciente"&amp;" · ","")&amp;IF(AND(ISNUMBER($E34),$E34&lt;FechaRef,N($L34)&lt;1),"Vencida"&amp;" · ","")&amp;IF(AND(ObsObligatoria="Sí",ISNUMBER($E34),$E34&lt;FechaRef,N($L34)&lt;1,$O34=""),"Vencida sin observación"&amp;" · ",""))-3)))</f>
        <v/>
      </c>
      <c r="Q34" s="62">
        <f>IF(NOT((COUNTA($B34:$K34)+COUNTA($O34))&gt;0),"",IF(AND($T34="Sub",N($S34)&gt;0),IF(ISNUMBER(INDEX($D$5:$D$1000,$S34-4)),DATE(YEAR(INDEX($D$5:$D$1000,$S34-4)),MONTH(INDEX($D$5:$D$1000,$S34-4)),1),IF(ISNUMBER(INDEX($E$5:$E$1000,$S34-4)),DATE(YEAR(INDEX($E$5:$E$1000,$S34-4)),MONTH(INDEX($E$5:$E$1000,$S34-4)),1),MesCiclo)),IF(ISNUMBER($D34),DATE(YEAR($D34),MONTH($D34),1),IF(ISNUMBER($E34),DATE(YEAR($E34),MONTH($E34),1),MesCiclo))))</f>
        <v/>
      </c>
      <c r="R34" s="63">
        <f>IF(OR($Q34="",$Q34&lt;&gt;MesCiclo),"",COUNTIF($Q$5:$Q34,MesCiclo))</f>
        <v/>
      </c>
      <c r="S34" s="63">
        <f>IF($T34="","",IF($T34="Macro",ROW(),IFERROR(LOOKUP(2,1/($T$5:$T34="Macro"),ROW($T$5:$T34)),0)))</f>
        <v/>
      </c>
      <c r="T34" s="63">
        <f>IF(NOT((COUNTA($B34:$K34)+COUNTA($O34))&gt;0),"",IF($B34="Subactividad","Sub","Macro"))</f>
        <v/>
      </c>
      <c r="U34" s="63">
        <f>IF($T34="Macro",COUNTIFS($S$5:$S$1000,ROW(),$T$5:$T$1000,"Sub"),"")</f>
        <v/>
      </c>
      <c r="V34" s="63">
        <f>IF($T34="","",IF(ISNUMBER($F34),1,IFERROR(LOOKUP(2,1/($H34:$K34&lt;&gt;""),$H34:$K34),0)))</f>
        <v/>
      </c>
      <c r="W34" s="63">
        <f>IF($T34="","",IF(AND(ISNUMBER($F34),$F34&lt;=IF($Q34=MesCiclo,InicioCiclo,$Q34+MOD(2-WEEKDAY($Q34),7))+6),1,IF(ISNUMBER($H34),$H34,0)))</f>
        <v/>
      </c>
      <c r="X34" s="63">
        <f>IF($T34="","",IF(AND(ISNUMBER($F34),$F34&lt;=IF($Q34=MesCiclo,InicioCiclo,$Q34+MOD(2-WEEKDAY($Q34),7))+13),1,IF(ISNUMBER($I34),$I34,$W34)))</f>
        <v/>
      </c>
      <c r="Y34" s="63">
        <f>IF($T34="","",IF(AND(ISNUMBER($F34),$F34&lt;=IF($Q34=MesCiclo,InicioCiclo,$Q34+MOD(2-WEEKDAY($Q34),7))+20),1,IF(ISNUMBER($J34),$J34,$X34)))</f>
        <v/>
      </c>
      <c r="Z34" s="63">
        <f>IF($T34="","",IF(AND(ISNUMBER($F34),$F34&lt;=IF($Q34=MesCiclo,InicioCiclo,$Q34+MOD(2-WEEKDAY($Q34),7))+27),1,IF(ISNUMBER($K34),$K34,$Y34)))</f>
        <v/>
      </c>
      <c r="AA34" s="63">
        <f>IF($T34="","",IF(AND(ISNUMBER($F34),$F34&lt;=IF($Q34=MesCiclo,InicioCiclo,$Q34+MOD(2-WEEKDAY($Q34),7))+6),1,IF(N($U34)&gt;0,AVERAGEIFS($W$5:$W$1000,$S$5:$S$1000,ROW(),$T$5:$T$1000,"Sub"),$W34)))</f>
        <v/>
      </c>
      <c r="AB34" s="63">
        <f>IF($T34="","",IF(AND(ISNUMBER($F34),$F34&lt;=IF($Q34=MesCiclo,InicioCiclo,$Q34+MOD(2-WEEKDAY($Q34),7))+13),1,IF(N($U34)&gt;0,AVERAGEIFS($X$5:$X$1000,$S$5:$S$1000,ROW(),$T$5:$T$1000,"Sub"),$X34)))</f>
        <v/>
      </c>
      <c r="AC34" s="63">
        <f>IF($T34="","",IF(AND(ISNUMBER($F34),$F34&lt;=IF($Q34=MesCiclo,InicioCiclo,$Q34+MOD(2-WEEKDAY($Q34),7))+20),1,IF(N($U34)&gt;0,AVERAGEIFS($Y$5:$Y$1000,$S$5:$S$1000,ROW(),$T$5:$T$1000,"Sub"),$Y34)))</f>
        <v/>
      </c>
      <c r="AD34" s="63">
        <f>IF($T34="","",IF(AND(ISNUMBER($F34),$F34&lt;=IF($Q34=MesCiclo,InicioCiclo,$Q34+MOD(2-WEEKDAY($Q34),7))+27),1,IF(N($U34)&gt;0,AVERAGEIFS($Z$5:$Z$1000,$S$5:$S$1000,ROW(),$T$5:$T$1000,"Sub"),$Z34)))</f>
        <v/>
      </c>
      <c r="AE34" s="63">
        <f>IF($T34&lt;&gt;"Macro","",IF(COUNTIFS($Q$5:$Q$1000,$Q34,$T$5:$T$1000,"Macro",$G$5:$G$1000,"&gt;0")=0,1/COUNTIFS($Q$5:$Q$1000,$Q34,$T$5:$T$1000,"Macro"),IF(AND(ISNUMBER($G34),N($G34)&gt;0),$G34,SUMIFS($G$5:$G$1000,$Q$5:$Q$1000,$Q34,$T$5:$T$1000,"Macro")/COUNTIFS($Q$5:$Q$1000,$Q34,$T$5:$T$1000,"Macro",$G$5:$G$1000,"&gt;0"))/(COUNTIFS($Q$5:$Q$1000,$Q34,$T$5:$T$1000,"Macro")*SUMIFS($G$5:$G$1000,$Q$5:$Q$1000,$Q34,$T$5:$T$1000,"Macro")/COUNTIFS($Q$5:$Q$1000,$Q34,$T$5:$T$1000,"Macro",$G$5:$G$1000,"&gt;0"))))</f>
        <v/>
      </c>
    </row>
    <row r="35">
      <c r="A35" s="55">
        <f>IF(NOT((COUNTA($B35:$K35)+COUNTA($O35))&gt;0),"",IF($T35="Macro",COUNTIFS($T$5:$T35,"Macro",$Q$5:$Q35,$Q35),IF(N($S35)=0,"?",COUNTIFS(INDEX($T$5:$T$1000,1):INDEX($T$5:$T$1000,$S35-4),"Macro",INDEX($Q$5:$Q$1000,1):INDEX($Q$5:$Q$1000,$S35-4),INDEX($Q$5:$Q$1000,$S35-4))&amp;"."&amp;COUNTIFS($S$5:$S35,$S35,$T$5:$T35,"Sub"))))</f>
        <v/>
      </c>
      <c r="B35" s="56" t="n"/>
      <c r="C35" s="57" t="n"/>
      <c r="D35" s="58" t="n"/>
      <c r="E35" s="58" t="n"/>
      <c r="F35" s="58" t="n"/>
      <c r="G35" s="59" t="n"/>
      <c r="H35" s="59" t="n"/>
      <c r="I35" s="59" t="n"/>
      <c r="J35" s="59" t="n"/>
      <c r="K35" s="59" t="n"/>
      <c r="L35" s="60">
        <f>IF(NOT((COUNTA($B35:$K35)+COUNTA($O35))&gt;0),"",IF(ISNUMBER($F35),1,IF(N($U35)&gt;0,AVERAGEIFS($V$5:$V$1000,$S$5:$S$1000,ROW(),$T$5:$T$1000,"Sub"),$V35)))</f>
        <v/>
      </c>
      <c r="M35" s="55">
        <f>IF($L35="","",IF($L35&gt;=1,"Completado",IF($L35&gt;0,"En curso","Pendiente")))</f>
        <v/>
      </c>
      <c r="N35" s="55">
        <f>IF(NOT((COUNTA($B35:$K35)+COUNTA($O35))&gt;0),"",IF(ISNUMBER($F35),IF(AND(ISNUMBER($E35),$F35&gt;$E35),"Cumplida con "&amp;($F35-$E35)&amp;IF($F35-$E35=1," día"," días")&amp;" de retraso","Cumplida"),IF(N($L35)&gt;=1,"Cumplida",IF(NOT(ISNUMBER($E35)),"Sin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plazo")))))))</f>
        <v/>
      </c>
      <c r="O35" s="57" t="n"/>
      <c r="P35" s="61">
        <f>IF(NOT((COUNTA($B35:$K35)+COUNTA($O35))&gt;0),"",IF((IF($C35="","Falta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",""))="","✔ OK","⚠ "&amp;LEFT(IF($C35="","Falta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",""),LEN(IF($C35="","Falta el nombre de la actividad"&amp;" · ","")&amp;IF(AND($T35="Sub",N($S35)=0),"Subactividad sin macroactividad arriba"&amp;" · ","")&amp;IF($D35="","Sin fecha de inicio"&amp;" · ","")&amp;IF($E35="","Sin fecha límite"&amp;" · ","")&amp;IF(OR(AND($D35&lt;&gt;"",NOT(ISNUMBER($D35))),AND($E35&lt;&gt;"",NOT(ISNUMBER($E35))),AND($F35&lt;&gt;"",NOT(ISNUMBER($F35)))),"Fecha no válida"&amp;" · ","")&amp;IF(AND(ISNUMBER($D35),ISNUMBER($E35),$D35&gt;$E35),"Inicio posterior a fecha límite"&amp;" · ","")&amp;IF(AND($T35="Macro",$G35&lt;&gt;"",OR(NOT(ISNUMBER($G35)),$G35&lt;0,$G35&gt;1)),"Peso fuera de rango"&amp;" · ","")&amp;IF(AND($T35="Sub",$G35&lt;&gt;""),"Las subactividades no llevan peso (valen igual dentro de su macroactividad)"&amp;" · ","")&amp;IF(AND(N($U35)&gt;0,COUNT($H35:$K35)&gt;0),"Con subactividades: deje vacías las semanas (se calculan solas)"&amp;" · ","")&amp;IF((COUNTIF($H35:$K35,"&gt;1")+COUNTIF($H35:$K35,"&lt;0")+COUNTA($H35:$K35)-COUNT($H35:$K35))&gt;0,"Avance fuera de rango 0-100%"&amp;" · ","")&amp;IF(OR(AND($I35&lt;&gt;"",$I35&lt;$H35),AND($J35&lt;&gt;"",$J35&lt;MAX($H35:$I35)),AND($K35&lt;&gt;"",$K35&lt;MAX($H35:$J35))),"Avance semanal decreciente"&amp;" · ","")&amp;IF(AND(ISNUMBER($E35),$E35&lt;FechaRef,N($L35)&lt;1),"Vencida"&amp;" · ","")&amp;IF(AND(ObsObligatoria="Sí",ISNUMBER($E35),$E35&lt;FechaRef,N($L35)&lt;1,$O35=""),"Vencida sin observación"&amp;" · ",""))-3)))</f>
        <v/>
      </c>
      <c r="Q35" s="62">
        <f>IF(NOT((COUNTA($B35:$K35)+COUNTA($O35))&gt;0),"",IF(AND($T35="Sub",N($S35)&gt;0),IF(ISNUMBER(INDEX($D$5:$D$1000,$S35-4)),DATE(YEAR(INDEX($D$5:$D$1000,$S35-4)),MONTH(INDEX($D$5:$D$1000,$S35-4)),1),IF(ISNUMBER(INDEX($E$5:$E$1000,$S35-4)),DATE(YEAR(INDEX($E$5:$E$1000,$S35-4)),MONTH(INDEX($E$5:$E$1000,$S35-4)),1),MesCiclo)),IF(ISNUMBER($D35),DATE(YEAR($D35),MONTH($D35),1),IF(ISNUMBER($E35),DATE(YEAR($E35),MONTH($E35),1),MesCiclo))))</f>
        <v/>
      </c>
      <c r="R35" s="63">
        <f>IF(OR($Q35="",$Q35&lt;&gt;MesCiclo),"",COUNTIF($Q$5:$Q35,MesCiclo))</f>
        <v/>
      </c>
      <c r="S35" s="63">
        <f>IF($T35="","",IF($T35="Macro",ROW(),IFERROR(LOOKUP(2,1/($T$5:$T35="Macro"),ROW($T$5:$T35)),0)))</f>
        <v/>
      </c>
      <c r="T35" s="63">
        <f>IF(NOT((COUNTA($B35:$K35)+COUNTA($O35))&gt;0),"",IF($B35="Subactividad","Sub","Macro"))</f>
        <v/>
      </c>
      <c r="U35" s="63">
        <f>IF($T35="Macro",COUNTIFS($S$5:$S$1000,ROW(),$T$5:$T$1000,"Sub"),"")</f>
        <v/>
      </c>
      <c r="V35" s="63">
        <f>IF($T35="","",IF(ISNUMBER($F35),1,IFERROR(LOOKUP(2,1/($H35:$K35&lt;&gt;""),$H35:$K35),0)))</f>
        <v/>
      </c>
      <c r="W35" s="63">
        <f>IF($T35="","",IF(AND(ISNUMBER($F35),$F35&lt;=IF($Q35=MesCiclo,InicioCiclo,$Q35+MOD(2-WEEKDAY($Q35),7))+6),1,IF(ISNUMBER($H35),$H35,0)))</f>
        <v/>
      </c>
      <c r="X35" s="63">
        <f>IF($T35="","",IF(AND(ISNUMBER($F35),$F35&lt;=IF($Q35=MesCiclo,InicioCiclo,$Q35+MOD(2-WEEKDAY($Q35),7))+13),1,IF(ISNUMBER($I35),$I35,$W35)))</f>
        <v/>
      </c>
      <c r="Y35" s="63">
        <f>IF($T35="","",IF(AND(ISNUMBER($F35),$F35&lt;=IF($Q35=MesCiclo,InicioCiclo,$Q35+MOD(2-WEEKDAY($Q35),7))+20),1,IF(ISNUMBER($J35),$J35,$X35)))</f>
        <v/>
      </c>
      <c r="Z35" s="63">
        <f>IF($T35="","",IF(AND(ISNUMBER($F35),$F35&lt;=IF($Q35=MesCiclo,InicioCiclo,$Q35+MOD(2-WEEKDAY($Q35),7))+27),1,IF(ISNUMBER($K35),$K35,$Y35)))</f>
        <v/>
      </c>
      <c r="AA35" s="63">
        <f>IF($T35="","",IF(AND(ISNUMBER($F35),$F35&lt;=IF($Q35=MesCiclo,InicioCiclo,$Q35+MOD(2-WEEKDAY($Q35),7))+6),1,IF(N($U35)&gt;0,AVERAGEIFS($W$5:$W$1000,$S$5:$S$1000,ROW(),$T$5:$T$1000,"Sub"),$W35)))</f>
        <v/>
      </c>
      <c r="AB35" s="63">
        <f>IF($T35="","",IF(AND(ISNUMBER($F35),$F35&lt;=IF($Q35=MesCiclo,InicioCiclo,$Q35+MOD(2-WEEKDAY($Q35),7))+13),1,IF(N($U35)&gt;0,AVERAGEIFS($X$5:$X$1000,$S$5:$S$1000,ROW(),$T$5:$T$1000,"Sub"),$X35)))</f>
        <v/>
      </c>
      <c r="AC35" s="63">
        <f>IF($T35="","",IF(AND(ISNUMBER($F35),$F35&lt;=IF($Q35=MesCiclo,InicioCiclo,$Q35+MOD(2-WEEKDAY($Q35),7))+20),1,IF(N($U35)&gt;0,AVERAGEIFS($Y$5:$Y$1000,$S$5:$S$1000,ROW(),$T$5:$T$1000,"Sub"),$Y35)))</f>
        <v/>
      </c>
      <c r="AD35" s="63">
        <f>IF($T35="","",IF(AND(ISNUMBER($F35),$F35&lt;=IF($Q35=MesCiclo,InicioCiclo,$Q35+MOD(2-WEEKDAY($Q35),7))+27),1,IF(N($U35)&gt;0,AVERAGEIFS($Z$5:$Z$1000,$S$5:$S$1000,ROW(),$T$5:$T$1000,"Sub"),$Z35)))</f>
        <v/>
      </c>
      <c r="AE35" s="63">
        <f>IF($T35&lt;&gt;"Macro","",IF(COUNTIFS($Q$5:$Q$1000,$Q35,$T$5:$T$1000,"Macro",$G$5:$G$1000,"&gt;0")=0,1/COUNTIFS($Q$5:$Q$1000,$Q35,$T$5:$T$1000,"Macro"),IF(AND(ISNUMBER($G35),N($G35)&gt;0),$G35,SUMIFS($G$5:$G$1000,$Q$5:$Q$1000,$Q35,$T$5:$T$1000,"Macro")/COUNTIFS($Q$5:$Q$1000,$Q35,$T$5:$T$1000,"Macro",$G$5:$G$1000,"&gt;0"))/(COUNTIFS($Q$5:$Q$1000,$Q35,$T$5:$T$1000,"Macro")*SUMIFS($G$5:$G$1000,$Q$5:$Q$1000,$Q35,$T$5:$T$1000,"Macro")/COUNTIFS($Q$5:$Q$1000,$Q35,$T$5:$T$1000,"Macro",$G$5:$G$1000,"&gt;0"))))</f>
        <v/>
      </c>
    </row>
    <row r="36">
      <c r="A36" s="55">
        <f>IF(NOT((COUNTA($B36:$K36)+COUNTA($O36))&gt;0),"",IF($T36="Macro",COUNTIFS($T$5:$T36,"Macro",$Q$5:$Q36,$Q36),IF(N($S36)=0,"?",COUNTIFS(INDEX($T$5:$T$1000,1):INDEX($T$5:$T$1000,$S36-4),"Macro",INDEX($Q$5:$Q$1000,1):INDEX($Q$5:$Q$1000,$S36-4),INDEX($Q$5:$Q$1000,$S36-4))&amp;"."&amp;COUNTIFS($S$5:$S36,$S36,$T$5:$T36,"Sub"))))</f>
        <v/>
      </c>
      <c r="B36" s="56" t="n"/>
      <c r="C36" s="57" t="n"/>
      <c r="D36" s="58" t="n"/>
      <c r="E36" s="58" t="n"/>
      <c r="F36" s="58" t="n"/>
      <c r="G36" s="59" t="n"/>
      <c r="H36" s="59" t="n"/>
      <c r="I36" s="59" t="n"/>
      <c r="J36" s="59" t="n"/>
      <c r="K36" s="59" t="n"/>
      <c r="L36" s="60">
        <f>IF(NOT((COUNTA($B36:$K36)+COUNTA($O36))&gt;0),"",IF(ISNUMBER($F36),1,IF(N($U36)&gt;0,AVERAGEIFS($V$5:$V$1000,$S$5:$S$1000,ROW(),$T$5:$T$1000,"Sub"),$V36)))</f>
        <v/>
      </c>
      <c r="M36" s="55">
        <f>IF($L36="","",IF($L36&gt;=1,"Completado",IF($L36&gt;0,"En curso","Pendiente")))</f>
        <v/>
      </c>
      <c r="N36" s="55">
        <f>IF(NOT((COUNTA($B36:$K36)+COUNTA($O36))&gt;0),"",IF(ISNUMBER($F36),IF(AND(ISNUMBER($E36),$F36&gt;$E36),"Cumplida con "&amp;($F36-$E36)&amp;IF($F36-$E36=1," día"," días")&amp;" de retraso","Cumplida"),IF(N($L36)&gt;=1,"Cumplida",IF(NOT(ISNUMBER($E36)),"Sin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plazo")))))))</f>
        <v/>
      </c>
      <c r="O36" s="57" t="n"/>
      <c r="P36" s="61">
        <f>IF(NOT((COUNTA($B36:$K36)+COUNTA($O36))&gt;0),"",IF((IF($C36="","Falta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",""))="","✔ OK","⚠ "&amp;LEFT(IF($C36="","Falta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",""),LEN(IF($C36="","Falta el nombre de la actividad"&amp;" · ","")&amp;IF(AND($T36="Sub",N($S36)=0),"Subactividad sin macroactividad arriba"&amp;" · ","")&amp;IF($D36="","Sin fecha de inicio"&amp;" · ","")&amp;IF($E36="","Sin fecha límite"&amp;" · ","")&amp;IF(OR(AND($D36&lt;&gt;"",NOT(ISNUMBER($D36))),AND($E36&lt;&gt;"",NOT(ISNUMBER($E36))),AND($F36&lt;&gt;"",NOT(ISNUMBER($F36)))),"Fecha no válida"&amp;" · ","")&amp;IF(AND(ISNUMBER($D36),ISNUMBER($E36),$D36&gt;$E36),"Inicio posterior a fecha límite"&amp;" · ","")&amp;IF(AND($T36="Macro",$G36&lt;&gt;"",OR(NOT(ISNUMBER($G36)),$G36&lt;0,$G36&gt;1)),"Peso fuera de rango"&amp;" · ","")&amp;IF(AND($T36="Sub",$G36&lt;&gt;""),"Las subactividades no llevan peso (valen igual dentro de su macroactividad)"&amp;" · ","")&amp;IF(AND(N($U36)&gt;0,COUNT($H36:$K36)&gt;0),"Con subactividades: deje vacías las semanas (se calculan solas)"&amp;" · ","")&amp;IF((COUNTIF($H36:$K36,"&gt;1")+COUNTIF($H36:$K36,"&lt;0")+COUNTA($H36:$K36)-COUNT($H36:$K36))&gt;0,"Avance fuera de rango 0-100%"&amp;" · ","")&amp;IF(OR(AND($I36&lt;&gt;"",$I36&lt;$H36),AND($J36&lt;&gt;"",$J36&lt;MAX($H36:$I36)),AND($K36&lt;&gt;"",$K36&lt;MAX($H36:$J36))),"Avance semanal decreciente"&amp;" · ","")&amp;IF(AND(ISNUMBER($E36),$E36&lt;FechaRef,N($L36)&lt;1),"Vencida"&amp;" · ","")&amp;IF(AND(ObsObligatoria="Sí",ISNUMBER($E36),$E36&lt;FechaRef,N($L36)&lt;1,$O36=""),"Vencida sin observación"&amp;" · ",""))-3)))</f>
        <v/>
      </c>
      <c r="Q36" s="62">
        <f>IF(NOT((COUNTA($B36:$K36)+COUNTA($O36))&gt;0),"",IF(AND($T36="Sub",N($S36)&gt;0),IF(ISNUMBER(INDEX($D$5:$D$1000,$S36-4)),DATE(YEAR(INDEX($D$5:$D$1000,$S36-4)),MONTH(INDEX($D$5:$D$1000,$S36-4)),1),IF(ISNUMBER(INDEX($E$5:$E$1000,$S36-4)),DATE(YEAR(INDEX($E$5:$E$1000,$S36-4)),MONTH(INDEX($E$5:$E$1000,$S36-4)),1),MesCiclo)),IF(ISNUMBER($D36),DATE(YEAR($D36),MONTH($D36),1),IF(ISNUMBER($E36),DATE(YEAR($E36),MONTH($E36),1),MesCiclo))))</f>
        <v/>
      </c>
      <c r="R36" s="63">
        <f>IF(OR($Q36="",$Q36&lt;&gt;MesCiclo),"",COUNTIF($Q$5:$Q36,MesCiclo))</f>
        <v/>
      </c>
      <c r="S36" s="63">
        <f>IF($T36="","",IF($T36="Macro",ROW(),IFERROR(LOOKUP(2,1/($T$5:$T36="Macro"),ROW($T$5:$T36)),0)))</f>
        <v/>
      </c>
      <c r="T36" s="63">
        <f>IF(NOT((COUNTA($B36:$K36)+COUNTA($O36))&gt;0),"",IF($B36="Subactividad","Sub","Macro"))</f>
        <v/>
      </c>
      <c r="U36" s="63">
        <f>IF($T36="Macro",COUNTIFS($S$5:$S$1000,ROW(),$T$5:$T$1000,"Sub"),"")</f>
        <v/>
      </c>
      <c r="V36" s="63">
        <f>IF($T36="","",IF(ISNUMBER($F36),1,IFERROR(LOOKUP(2,1/($H36:$K36&lt;&gt;""),$H36:$K36),0)))</f>
        <v/>
      </c>
      <c r="W36" s="63">
        <f>IF($T36="","",IF(AND(ISNUMBER($F36),$F36&lt;=IF($Q36=MesCiclo,InicioCiclo,$Q36+MOD(2-WEEKDAY($Q36),7))+6),1,IF(ISNUMBER($H36),$H36,0)))</f>
        <v/>
      </c>
      <c r="X36" s="63">
        <f>IF($T36="","",IF(AND(ISNUMBER($F36),$F36&lt;=IF($Q36=MesCiclo,InicioCiclo,$Q36+MOD(2-WEEKDAY($Q36),7))+13),1,IF(ISNUMBER($I36),$I36,$W36)))</f>
        <v/>
      </c>
      <c r="Y36" s="63">
        <f>IF($T36="","",IF(AND(ISNUMBER($F36),$F36&lt;=IF($Q36=MesCiclo,InicioCiclo,$Q36+MOD(2-WEEKDAY($Q36),7))+20),1,IF(ISNUMBER($J36),$J36,$X36)))</f>
        <v/>
      </c>
      <c r="Z36" s="63">
        <f>IF($T36="","",IF(AND(ISNUMBER($F36),$F36&lt;=IF($Q36=MesCiclo,InicioCiclo,$Q36+MOD(2-WEEKDAY($Q36),7))+27),1,IF(ISNUMBER($K36),$K36,$Y36)))</f>
        <v/>
      </c>
      <c r="AA36" s="63">
        <f>IF($T36="","",IF(AND(ISNUMBER($F36),$F36&lt;=IF($Q36=MesCiclo,InicioCiclo,$Q36+MOD(2-WEEKDAY($Q36),7))+6),1,IF(N($U36)&gt;0,AVERAGEIFS($W$5:$W$1000,$S$5:$S$1000,ROW(),$T$5:$T$1000,"Sub"),$W36)))</f>
        <v/>
      </c>
      <c r="AB36" s="63">
        <f>IF($T36="","",IF(AND(ISNUMBER($F36),$F36&lt;=IF($Q36=MesCiclo,InicioCiclo,$Q36+MOD(2-WEEKDAY($Q36),7))+13),1,IF(N($U36)&gt;0,AVERAGEIFS($X$5:$X$1000,$S$5:$S$1000,ROW(),$T$5:$T$1000,"Sub"),$X36)))</f>
        <v/>
      </c>
      <c r="AC36" s="63">
        <f>IF($T36="","",IF(AND(ISNUMBER($F36),$F36&lt;=IF($Q36=MesCiclo,InicioCiclo,$Q36+MOD(2-WEEKDAY($Q36),7))+20),1,IF(N($U36)&gt;0,AVERAGEIFS($Y$5:$Y$1000,$S$5:$S$1000,ROW(),$T$5:$T$1000,"Sub"),$Y36)))</f>
        <v/>
      </c>
      <c r="AD36" s="63">
        <f>IF($T36="","",IF(AND(ISNUMBER($F36),$F36&lt;=IF($Q36=MesCiclo,InicioCiclo,$Q36+MOD(2-WEEKDAY($Q36),7))+27),1,IF(N($U36)&gt;0,AVERAGEIFS($Z$5:$Z$1000,$S$5:$S$1000,ROW(),$T$5:$T$1000,"Sub"),$Z36)))</f>
        <v/>
      </c>
      <c r="AE36" s="63">
        <f>IF($T36&lt;&gt;"Macro","",IF(COUNTIFS($Q$5:$Q$1000,$Q36,$T$5:$T$1000,"Macro",$G$5:$G$1000,"&gt;0")=0,1/COUNTIFS($Q$5:$Q$1000,$Q36,$T$5:$T$1000,"Macro"),IF(AND(ISNUMBER($G36),N($G36)&gt;0),$G36,SUMIFS($G$5:$G$1000,$Q$5:$Q$1000,$Q36,$T$5:$T$1000,"Macro")/COUNTIFS($Q$5:$Q$1000,$Q36,$T$5:$T$1000,"Macro",$G$5:$G$1000,"&gt;0"))/(COUNTIFS($Q$5:$Q$1000,$Q36,$T$5:$T$1000,"Macro")*SUMIFS($G$5:$G$1000,$Q$5:$Q$1000,$Q36,$T$5:$T$1000,"Macro")/COUNTIFS($Q$5:$Q$1000,$Q36,$T$5:$T$1000,"Macro",$G$5:$G$1000,"&gt;0"))))</f>
        <v/>
      </c>
    </row>
    <row r="37">
      <c r="A37" s="55">
        <f>IF(NOT((COUNTA($B37:$K37)+COUNTA($O37))&gt;0),"",IF($T37="Macro",COUNTIFS($T$5:$T37,"Macro",$Q$5:$Q37,$Q37),IF(N($S37)=0,"?",COUNTIFS(INDEX($T$5:$T$1000,1):INDEX($T$5:$T$1000,$S37-4),"Macro",INDEX($Q$5:$Q$1000,1):INDEX($Q$5:$Q$1000,$S37-4),INDEX($Q$5:$Q$1000,$S37-4))&amp;"."&amp;COUNTIFS($S$5:$S37,$S37,$T$5:$T37,"Sub"))))</f>
        <v/>
      </c>
      <c r="B37" s="56" t="n"/>
      <c r="C37" s="57" t="n"/>
      <c r="D37" s="58" t="n"/>
      <c r="E37" s="58" t="n"/>
      <c r="F37" s="58" t="n"/>
      <c r="G37" s="59" t="n"/>
      <c r="H37" s="59" t="n"/>
      <c r="I37" s="59" t="n"/>
      <c r="J37" s="59" t="n"/>
      <c r="K37" s="59" t="n"/>
      <c r="L37" s="60">
        <f>IF(NOT((COUNTA($B37:$K37)+COUNTA($O37))&gt;0),"",IF(ISNUMBER($F37),1,IF(N($U37)&gt;0,AVERAGEIFS($V$5:$V$1000,$S$5:$S$1000,ROW(),$T$5:$T$1000,"Sub"),$V37)))</f>
        <v/>
      </c>
      <c r="M37" s="55">
        <f>IF($L37="","",IF($L37&gt;=1,"Completado",IF($L37&gt;0,"En curso","Pendiente")))</f>
        <v/>
      </c>
      <c r="N37" s="55">
        <f>IF(NOT((COUNTA($B37:$K37)+COUNTA($O37))&gt;0),"",IF(ISNUMBER($F37),IF(AND(ISNUMBER($E37),$F37&gt;$E37),"Cumplida con "&amp;($F37-$E37)&amp;IF($F37-$E37=1," día"," días")&amp;" de retraso","Cumplida"),IF(N($L37)&gt;=1,"Cumplida",IF(NOT(ISNUMBER($E37)),"Sin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plazo")))))))</f>
        <v/>
      </c>
      <c r="O37" s="57" t="n"/>
      <c r="P37" s="61">
        <f>IF(NOT((COUNTA($B37:$K37)+COUNTA($O37))&gt;0),"",IF((IF($C37="","Falta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",""))="","✔ OK","⚠ "&amp;LEFT(IF($C37="","Falta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",""),LEN(IF($C37="","Falta el nombre de la actividad"&amp;" · ","")&amp;IF(AND($T37="Sub",N($S37)=0),"Subactividad sin macroactividad arriba"&amp;" · ","")&amp;IF($D37="","Sin fecha de inicio"&amp;" · ","")&amp;IF($E37="","Sin fecha límite"&amp;" · ","")&amp;IF(OR(AND($D37&lt;&gt;"",NOT(ISNUMBER($D37))),AND($E37&lt;&gt;"",NOT(ISNUMBER($E37))),AND($F37&lt;&gt;"",NOT(ISNUMBER($F37)))),"Fecha no válida"&amp;" · ","")&amp;IF(AND(ISNUMBER($D37),ISNUMBER($E37),$D37&gt;$E37),"Inicio posterior a fecha límite"&amp;" · ","")&amp;IF(AND($T37="Macro",$G37&lt;&gt;"",OR(NOT(ISNUMBER($G37)),$G37&lt;0,$G37&gt;1)),"Peso fuera de rango"&amp;" · ","")&amp;IF(AND($T37="Sub",$G37&lt;&gt;""),"Las subactividades no llevan peso (valen igual dentro de su macroactividad)"&amp;" · ","")&amp;IF(AND(N($U37)&gt;0,COUNT($H37:$K37)&gt;0),"Con subactividades: deje vacías las semanas (se calculan solas)"&amp;" · ","")&amp;IF((COUNTIF($H37:$K37,"&gt;1")+COUNTIF($H37:$K37,"&lt;0")+COUNTA($H37:$K37)-COUNT($H37:$K37))&gt;0,"Avance fuera de rango 0-100%"&amp;" · ","")&amp;IF(OR(AND($I37&lt;&gt;"",$I37&lt;$H37),AND($J37&lt;&gt;"",$J37&lt;MAX($H37:$I37)),AND($K37&lt;&gt;"",$K37&lt;MAX($H37:$J37))),"Avance semanal decreciente"&amp;" · ","")&amp;IF(AND(ISNUMBER($E37),$E37&lt;FechaRef,N($L37)&lt;1),"Vencida"&amp;" · ","")&amp;IF(AND(ObsObligatoria="Sí",ISNUMBER($E37),$E37&lt;FechaRef,N($L37)&lt;1,$O37=""),"Vencida sin observación"&amp;" · ",""))-3)))</f>
        <v/>
      </c>
      <c r="Q37" s="62">
        <f>IF(NOT((COUNTA($B37:$K37)+COUNTA($O37))&gt;0),"",IF(AND($T37="Sub",N($S37)&gt;0),IF(ISNUMBER(INDEX($D$5:$D$1000,$S37-4)),DATE(YEAR(INDEX($D$5:$D$1000,$S37-4)),MONTH(INDEX($D$5:$D$1000,$S37-4)),1),IF(ISNUMBER(INDEX($E$5:$E$1000,$S37-4)),DATE(YEAR(INDEX($E$5:$E$1000,$S37-4)),MONTH(INDEX($E$5:$E$1000,$S37-4)),1),MesCiclo)),IF(ISNUMBER($D37),DATE(YEAR($D37),MONTH($D37),1),IF(ISNUMBER($E37),DATE(YEAR($E37),MONTH($E37),1),MesCiclo))))</f>
        <v/>
      </c>
      <c r="R37" s="63">
        <f>IF(OR($Q37="",$Q37&lt;&gt;MesCiclo),"",COUNTIF($Q$5:$Q37,MesCiclo))</f>
        <v/>
      </c>
      <c r="S37" s="63">
        <f>IF($T37="","",IF($T37="Macro",ROW(),IFERROR(LOOKUP(2,1/($T$5:$T37="Macro"),ROW($T$5:$T37)),0)))</f>
        <v/>
      </c>
      <c r="T37" s="63">
        <f>IF(NOT((COUNTA($B37:$K37)+COUNTA($O37))&gt;0),"",IF($B37="Subactividad","Sub","Macro"))</f>
        <v/>
      </c>
      <c r="U37" s="63">
        <f>IF($T37="Macro",COUNTIFS($S$5:$S$1000,ROW(),$T$5:$T$1000,"Sub"),"")</f>
        <v/>
      </c>
      <c r="V37" s="63">
        <f>IF($T37="","",IF(ISNUMBER($F37),1,IFERROR(LOOKUP(2,1/($H37:$K37&lt;&gt;""),$H37:$K37),0)))</f>
        <v/>
      </c>
      <c r="W37" s="63">
        <f>IF($T37="","",IF(AND(ISNUMBER($F37),$F37&lt;=IF($Q37=MesCiclo,InicioCiclo,$Q37+MOD(2-WEEKDAY($Q37),7))+6),1,IF(ISNUMBER($H37),$H37,0)))</f>
        <v/>
      </c>
      <c r="X37" s="63">
        <f>IF($T37="","",IF(AND(ISNUMBER($F37),$F37&lt;=IF($Q37=MesCiclo,InicioCiclo,$Q37+MOD(2-WEEKDAY($Q37),7))+13),1,IF(ISNUMBER($I37),$I37,$W37)))</f>
        <v/>
      </c>
      <c r="Y37" s="63">
        <f>IF($T37="","",IF(AND(ISNUMBER($F37),$F37&lt;=IF($Q37=MesCiclo,InicioCiclo,$Q37+MOD(2-WEEKDAY($Q37),7))+20),1,IF(ISNUMBER($J37),$J37,$X37)))</f>
        <v/>
      </c>
      <c r="Z37" s="63">
        <f>IF($T37="","",IF(AND(ISNUMBER($F37),$F37&lt;=IF($Q37=MesCiclo,InicioCiclo,$Q37+MOD(2-WEEKDAY($Q37),7))+27),1,IF(ISNUMBER($K37),$K37,$Y37)))</f>
        <v/>
      </c>
      <c r="AA37" s="63">
        <f>IF($T37="","",IF(AND(ISNUMBER($F37),$F37&lt;=IF($Q37=MesCiclo,InicioCiclo,$Q37+MOD(2-WEEKDAY($Q37),7))+6),1,IF(N($U37)&gt;0,AVERAGEIFS($W$5:$W$1000,$S$5:$S$1000,ROW(),$T$5:$T$1000,"Sub"),$W37)))</f>
        <v/>
      </c>
      <c r="AB37" s="63">
        <f>IF($T37="","",IF(AND(ISNUMBER($F37),$F37&lt;=IF($Q37=MesCiclo,InicioCiclo,$Q37+MOD(2-WEEKDAY($Q37),7))+13),1,IF(N($U37)&gt;0,AVERAGEIFS($X$5:$X$1000,$S$5:$S$1000,ROW(),$T$5:$T$1000,"Sub"),$X37)))</f>
        <v/>
      </c>
      <c r="AC37" s="63">
        <f>IF($T37="","",IF(AND(ISNUMBER($F37),$F37&lt;=IF($Q37=MesCiclo,InicioCiclo,$Q37+MOD(2-WEEKDAY($Q37),7))+20),1,IF(N($U37)&gt;0,AVERAGEIFS($Y$5:$Y$1000,$S$5:$S$1000,ROW(),$T$5:$T$1000,"Sub"),$Y37)))</f>
        <v/>
      </c>
      <c r="AD37" s="63">
        <f>IF($T37="","",IF(AND(ISNUMBER($F37),$F37&lt;=IF($Q37=MesCiclo,InicioCiclo,$Q37+MOD(2-WEEKDAY($Q37),7))+27),1,IF(N($U37)&gt;0,AVERAGEIFS($Z$5:$Z$1000,$S$5:$S$1000,ROW(),$T$5:$T$1000,"Sub"),$Z37)))</f>
        <v/>
      </c>
      <c r="AE37" s="63">
        <f>IF($T37&lt;&gt;"Macro","",IF(COUNTIFS($Q$5:$Q$1000,$Q37,$T$5:$T$1000,"Macro",$G$5:$G$1000,"&gt;0")=0,1/COUNTIFS($Q$5:$Q$1000,$Q37,$T$5:$T$1000,"Macro"),IF(AND(ISNUMBER($G37),N($G37)&gt;0),$G37,SUMIFS($G$5:$G$1000,$Q$5:$Q$1000,$Q37,$T$5:$T$1000,"Macro")/COUNTIFS($Q$5:$Q$1000,$Q37,$T$5:$T$1000,"Macro",$G$5:$G$1000,"&gt;0"))/(COUNTIFS($Q$5:$Q$1000,$Q37,$T$5:$T$1000,"Macro")*SUMIFS($G$5:$G$1000,$Q$5:$Q$1000,$Q37,$T$5:$T$1000,"Macro")/COUNTIFS($Q$5:$Q$1000,$Q37,$T$5:$T$1000,"Macro",$G$5:$G$1000,"&gt;0"))))</f>
        <v/>
      </c>
    </row>
    <row r="38">
      <c r="A38" s="55">
        <f>IF(NOT((COUNTA($B38:$K38)+COUNTA($O38))&gt;0),"",IF($T38="Macro",COUNTIFS($T$5:$T38,"Macro",$Q$5:$Q38,$Q38),IF(N($S38)=0,"?",COUNTIFS(INDEX($T$5:$T$1000,1):INDEX($T$5:$T$1000,$S38-4),"Macro",INDEX($Q$5:$Q$1000,1):INDEX($Q$5:$Q$1000,$S38-4),INDEX($Q$5:$Q$1000,$S38-4))&amp;"."&amp;COUNTIFS($S$5:$S38,$S38,$T$5:$T38,"Sub"))))</f>
        <v/>
      </c>
      <c r="B38" s="56" t="n"/>
      <c r="C38" s="57" t="n"/>
      <c r="D38" s="58" t="n"/>
      <c r="E38" s="58" t="n"/>
      <c r="F38" s="58" t="n"/>
      <c r="G38" s="59" t="n"/>
      <c r="H38" s="59" t="n"/>
      <c r="I38" s="59" t="n"/>
      <c r="J38" s="59" t="n"/>
      <c r="K38" s="59" t="n"/>
      <c r="L38" s="60">
        <f>IF(NOT((COUNTA($B38:$K38)+COUNTA($O38))&gt;0),"",IF(ISNUMBER($F38),1,IF(N($U38)&gt;0,AVERAGEIFS($V$5:$V$1000,$S$5:$S$1000,ROW(),$T$5:$T$1000,"Sub"),$V38)))</f>
        <v/>
      </c>
      <c r="M38" s="55">
        <f>IF($L38="","",IF($L38&gt;=1,"Completado",IF($L38&gt;0,"En curso","Pendiente")))</f>
        <v/>
      </c>
      <c r="N38" s="55">
        <f>IF(NOT((COUNTA($B38:$K38)+COUNTA($O38))&gt;0),"",IF(ISNUMBER($F38),IF(AND(ISNUMBER($E38),$F38&gt;$E38),"Cumplida con "&amp;($F38-$E38)&amp;IF($F38-$E38=1," día"," días")&amp;" de retraso","Cumplida"),IF(N($L38)&gt;=1,"Cumplida",IF(NOT(ISNUMBER($E38)),"Sin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plazo")))))))</f>
        <v/>
      </c>
      <c r="O38" s="57" t="n"/>
      <c r="P38" s="61">
        <f>IF(NOT((COUNTA($B38:$K38)+COUNTA($O38))&gt;0),"",IF((IF($C38="","Falta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",""))="","✔ OK","⚠ "&amp;LEFT(IF($C38="","Falta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",""),LEN(IF($C38="","Falta el nombre de la actividad"&amp;" · ","")&amp;IF(AND($T38="Sub",N($S38)=0),"Subactividad sin macroactividad arriba"&amp;" · ","")&amp;IF($D38="","Sin fecha de inicio"&amp;" · ","")&amp;IF($E38="","Sin fecha límite"&amp;" · ","")&amp;IF(OR(AND($D38&lt;&gt;"",NOT(ISNUMBER($D38))),AND($E38&lt;&gt;"",NOT(ISNUMBER($E38))),AND($F38&lt;&gt;"",NOT(ISNUMBER($F38)))),"Fecha no válida"&amp;" · ","")&amp;IF(AND(ISNUMBER($D38),ISNUMBER($E38),$D38&gt;$E38),"Inicio posterior a fecha límite"&amp;" · ","")&amp;IF(AND($T38="Macro",$G38&lt;&gt;"",OR(NOT(ISNUMBER($G38)),$G38&lt;0,$G38&gt;1)),"Peso fuera de rango"&amp;" · ","")&amp;IF(AND($T38="Sub",$G38&lt;&gt;""),"Las subactividades no llevan peso (valen igual dentro de su macroactividad)"&amp;" · ","")&amp;IF(AND(N($U38)&gt;0,COUNT($H38:$K38)&gt;0),"Con subactividades: deje vacías las semanas (se calculan solas)"&amp;" · ","")&amp;IF((COUNTIF($H38:$K38,"&gt;1")+COUNTIF($H38:$K38,"&lt;0")+COUNTA($H38:$K38)-COUNT($H38:$K38))&gt;0,"Avance fuera de rango 0-100%"&amp;" · ","")&amp;IF(OR(AND($I38&lt;&gt;"",$I38&lt;$H38),AND($J38&lt;&gt;"",$J38&lt;MAX($H38:$I38)),AND($K38&lt;&gt;"",$K38&lt;MAX($H38:$J38))),"Avance semanal decreciente"&amp;" · ","")&amp;IF(AND(ISNUMBER($E38),$E38&lt;FechaRef,N($L38)&lt;1),"Vencida"&amp;" · ","")&amp;IF(AND(ObsObligatoria="Sí",ISNUMBER($E38),$E38&lt;FechaRef,N($L38)&lt;1,$O38=""),"Vencida sin observación"&amp;" · ",""))-3)))</f>
        <v/>
      </c>
      <c r="Q38" s="62">
        <f>IF(NOT((COUNTA($B38:$K38)+COUNTA($O38))&gt;0),"",IF(AND($T38="Sub",N($S38)&gt;0),IF(ISNUMBER(INDEX($D$5:$D$1000,$S38-4)),DATE(YEAR(INDEX($D$5:$D$1000,$S38-4)),MONTH(INDEX($D$5:$D$1000,$S38-4)),1),IF(ISNUMBER(INDEX($E$5:$E$1000,$S38-4)),DATE(YEAR(INDEX($E$5:$E$1000,$S38-4)),MONTH(INDEX($E$5:$E$1000,$S38-4)),1),MesCiclo)),IF(ISNUMBER($D38),DATE(YEAR($D38),MONTH($D38),1),IF(ISNUMBER($E38),DATE(YEAR($E38),MONTH($E38),1),MesCiclo))))</f>
        <v/>
      </c>
      <c r="R38" s="63">
        <f>IF(OR($Q38="",$Q38&lt;&gt;MesCiclo),"",COUNTIF($Q$5:$Q38,MesCiclo))</f>
        <v/>
      </c>
      <c r="S38" s="63">
        <f>IF($T38="","",IF($T38="Macro",ROW(),IFERROR(LOOKUP(2,1/($T$5:$T38="Macro"),ROW($T$5:$T38)),0)))</f>
        <v/>
      </c>
      <c r="T38" s="63">
        <f>IF(NOT((COUNTA($B38:$K38)+COUNTA($O38))&gt;0),"",IF($B38="Subactividad","Sub","Macro"))</f>
        <v/>
      </c>
      <c r="U38" s="63">
        <f>IF($T38="Macro",COUNTIFS($S$5:$S$1000,ROW(),$T$5:$T$1000,"Sub"),"")</f>
        <v/>
      </c>
      <c r="V38" s="63">
        <f>IF($T38="","",IF(ISNUMBER($F38),1,IFERROR(LOOKUP(2,1/($H38:$K38&lt;&gt;""),$H38:$K38),0)))</f>
        <v/>
      </c>
      <c r="W38" s="63">
        <f>IF($T38="","",IF(AND(ISNUMBER($F38),$F38&lt;=IF($Q38=MesCiclo,InicioCiclo,$Q38+MOD(2-WEEKDAY($Q38),7))+6),1,IF(ISNUMBER($H38),$H38,0)))</f>
        <v/>
      </c>
      <c r="X38" s="63">
        <f>IF($T38="","",IF(AND(ISNUMBER($F38),$F38&lt;=IF($Q38=MesCiclo,InicioCiclo,$Q38+MOD(2-WEEKDAY($Q38),7))+13),1,IF(ISNUMBER($I38),$I38,$W38)))</f>
        <v/>
      </c>
      <c r="Y38" s="63">
        <f>IF($T38="","",IF(AND(ISNUMBER($F38),$F38&lt;=IF($Q38=MesCiclo,InicioCiclo,$Q38+MOD(2-WEEKDAY($Q38),7))+20),1,IF(ISNUMBER($J38),$J38,$X38)))</f>
        <v/>
      </c>
      <c r="Z38" s="63">
        <f>IF($T38="","",IF(AND(ISNUMBER($F38),$F38&lt;=IF($Q38=MesCiclo,InicioCiclo,$Q38+MOD(2-WEEKDAY($Q38),7))+27),1,IF(ISNUMBER($K38),$K38,$Y38)))</f>
        <v/>
      </c>
      <c r="AA38" s="63">
        <f>IF($T38="","",IF(AND(ISNUMBER($F38),$F38&lt;=IF($Q38=MesCiclo,InicioCiclo,$Q38+MOD(2-WEEKDAY($Q38),7))+6),1,IF(N($U38)&gt;0,AVERAGEIFS($W$5:$W$1000,$S$5:$S$1000,ROW(),$T$5:$T$1000,"Sub"),$W38)))</f>
        <v/>
      </c>
      <c r="AB38" s="63">
        <f>IF($T38="","",IF(AND(ISNUMBER($F38),$F38&lt;=IF($Q38=MesCiclo,InicioCiclo,$Q38+MOD(2-WEEKDAY($Q38),7))+13),1,IF(N($U38)&gt;0,AVERAGEIFS($X$5:$X$1000,$S$5:$S$1000,ROW(),$T$5:$T$1000,"Sub"),$X38)))</f>
        <v/>
      </c>
      <c r="AC38" s="63">
        <f>IF($T38="","",IF(AND(ISNUMBER($F38),$F38&lt;=IF($Q38=MesCiclo,InicioCiclo,$Q38+MOD(2-WEEKDAY($Q38),7))+20),1,IF(N($U38)&gt;0,AVERAGEIFS($Y$5:$Y$1000,$S$5:$S$1000,ROW(),$T$5:$T$1000,"Sub"),$Y38)))</f>
        <v/>
      </c>
      <c r="AD38" s="63">
        <f>IF($T38="","",IF(AND(ISNUMBER($F38),$F38&lt;=IF($Q38=MesCiclo,InicioCiclo,$Q38+MOD(2-WEEKDAY($Q38),7))+27),1,IF(N($U38)&gt;0,AVERAGEIFS($Z$5:$Z$1000,$S$5:$S$1000,ROW(),$T$5:$T$1000,"Sub"),$Z38)))</f>
        <v/>
      </c>
      <c r="AE38" s="63">
        <f>IF($T38&lt;&gt;"Macro","",IF(COUNTIFS($Q$5:$Q$1000,$Q38,$T$5:$T$1000,"Macro",$G$5:$G$1000,"&gt;0")=0,1/COUNTIFS($Q$5:$Q$1000,$Q38,$T$5:$T$1000,"Macro"),IF(AND(ISNUMBER($G38),N($G38)&gt;0),$G38,SUMIFS($G$5:$G$1000,$Q$5:$Q$1000,$Q38,$T$5:$T$1000,"Macro")/COUNTIFS($Q$5:$Q$1000,$Q38,$T$5:$T$1000,"Macro",$G$5:$G$1000,"&gt;0"))/(COUNTIFS($Q$5:$Q$1000,$Q38,$T$5:$T$1000,"Macro")*SUMIFS($G$5:$G$1000,$Q$5:$Q$1000,$Q38,$T$5:$T$1000,"Macro")/COUNTIFS($Q$5:$Q$1000,$Q38,$T$5:$T$1000,"Macro",$G$5:$G$1000,"&gt;0"))))</f>
        <v/>
      </c>
    </row>
    <row r="39">
      <c r="A39" s="55">
        <f>IF(NOT((COUNTA($B39:$K39)+COUNTA($O39))&gt;0),"",IF($T39="Macro",COUNTIFS($T$5:$T39,"Macro",$Q$5:$Q39,$Q39),IF(N($S39)=0,"?",COUNTIFS(INDEX($T$5:$T$1000,1):INDEX($T$5:$T$1000,$S39-4),"Macro",INDEX($Q$5:$Q$1000,1):INDEX($Q$5:$Q$1000,$S39-4),INDEX($Q$5:$Q$1000,$S39-4))&amp;"."&amp;COUNTIFS($S$5:$S39,$S39,$T$5:$T39,"Sub"))))</f>
        <v/>
      </c>
      <c r="B39" s="56" t="n"/>
      <c r="C39" s="57" t="n"/>
      <c r="D39" s="58" t="n"/>
      <c r="E39" s="58" t="n"/>
      <c r="F39" s="58" t="n"/>
      <c r="G39" s="59" t="n"/>
      <c r="H39" s="59" t="n"/>
      <c r="I39" s="59" t="n"/>
      <c r="J39" s="59" t="n"/>
      <c r="K39" s="59" t="n"/>
      <c r="L39" s="60">
        <f>IF(NOT((COUNTA($B39:$K39)+COUNTA($O39))&gt;0),"",IF(ISNUMBER($F39),1,IF(N($U39)&gt;0,AVERAGEIFS($V$5:$V$1000,$S$5:$S$1000,ROW(),$T$5:$T$1000,"Sub"),$V39)))</f>
        <v/>
      </c>
      <c r="M39" s="55">
        <f>IF($L39="","",IF($L39&gt;=1,"Completado",IF($L39&gt;0,"En curso","Pendiente")))</f>
        <v/>
      </c>
      <c r="N39" s="55">
        <f>IF(NOT((COUNTA($B39:$K39)+COUNTA($O39))&gt;0),"",IF(ISNUMBER($F39),IF(AND(ISNUMBER($E39),$F39&gt;$E39),"Cumplida con "&amp;($F39-$E39)&amp;IF($F39-$E39=1," día"," días")&amp;" de retraso","Cumplida"),IF(N($L39)&gt;=1,"Cumplida",IF(NOT(ISNUMBER($E39)),"Sin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plazo")))))))</f>
        <v/>
      </c>
      <c r="O39" s="57" t="n"/>
      <c r="P39" s="61">
        <f>IF(NOT((COUNTA($B39:$K39)+COUNTA($O39))&gt;0),"",IF((IF($C39="","Falta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",""))="","✔ OK","⚠ "&amp;LEFT(IF($C39="","Falta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",""),LEN(IF($C39="","Falta el nombre de la actividad"&amp;" · ","")&amp;IF(AND($T39="Sub",N($S39)=0),"Subactividad sin macroactividad arriba"&amp;" · ","")&amp;IF($D39="","Sin fecha de inicio"&amp;" · ","")&amp;IF($E39="","Sin fecha límite"&amp;" · ","")&amp;IF(OR(AND($D39&lt;&gt;"",NOT(ISNUMBER($D39))),AND($E39&lt;&gt;"",NOT(ISNUMBER($E39))),AND($F39&lt;&gt;"",NOT(ISNUMBER($F39)))),"Fecha no válida"&amp;" · ","")&amp;IF(AND(ISNUMBER($D39),ISNUMBER($E39),$D39&gt;$E39),"Inicio posterior a fecha límite"&amp;" · ","")&amp;IF(AND($T39="Macro",$G39&lt;&gt;"",OR(NOT(ISNUMBER($G39)),$G39&lt;0,$G39&gt;1)),"Peso fuera de rango"&amp;" · ","")&amp;IF(AND($T39="Sub",$G39&lt;&gt;""),"Las subactividades no llevan peso (valen igual dentro de su macroactividad)"&amp;" · ","")&amp;IF(AND(N($U39)&gt;0,COUNT($H39:$K39)&gt;0),"Con subactividades: deje vacías las semanas (se calculan solas)"&amp;" · ","")&amp;IF((COUNTIF($H39:$K39,"&gt;1")+COUNTIF($H39:$K39,"&lt;0")+COUNTA($H39:$K39)-COUNT($H39:$K39))&gt;0,"Avance fuera de rango 0-100%"&amp;" · ","")&amp;IF(OR(AND($I39&lt;&gt;"",$I39&lt;$H39),AND($J39&lt;&gt;"",$J39&lt;MAX($H39:$I39)),AND($K39&lt;&gt;"",$K39&lt;MAX($H39:$J39))),"Avance semanal decreciente"&amp;" · ","")&amp;IF(AND(ISNUMBER($E39),$E39&lt;FechaRef,N($L39)&lt;1),"Vencida"&amp;" · ","")&amp;IF(AND(ObsObligatoria="Sí",ISNUMBER($E39),$E39&lt;FechaRef,N($L39)&lt;1,$O39=""),"Vencida sin observación"&amp;" · ",""))-3)))</f>
        <v/>
      </c>
      <c r="Q39" s="62">
        <f>IF(NOT((COUNTA($B39:$K39)+COUNTA($O39))&gt;0),"",IF(AND($T39="Sub",N($S39)&gt;0),IF(ISNUMBER(INDEX($D$5:$D$1000,$S39-4)),DATE(YEAR(INDEX($D$5:$D$1000,$S39-4)),MONTH(INDEX($D$5:$D$1000,$S39-4)),1),IF(ISNUMBER(INDEX($E$5:$E$1000,$S39-4)),DATE(YEAR(INDEX($E$5:$E$1000,$S39-4)),MONTH(INDEX($E$5:$E$1000,$S39-4)),1),MesCiclo)),IF(ISNUMBER($D39),DATE(YEAR($D39),MONTH($D39),1),IF(ISNUMBER($E39),DATE(YEAR($E39),MONTH($E39),1),MesCiclo))))</f>
        <v/>
      </c>
      <c r="R39" s="63">
        <f>IF(OR($Q39="",$Q39&lt;&gt;MesCiclo),"",COUNTIF($Q$5:$Q39,MesCiclo))</f>
        <v/>
      </c>
      <c r="S39" s="63">
        <f>IF($T39="","",IF($T39="Macro",ROW(),IFERROR(LOOKUP(2,1/($T$5:$T39="Macro"),ROW($T$5:$T39)),0)))</f>
        <v/>
      </c>
      <c r="T39" s="63">
        <f>IF(NOT((COUNTA($B39:$K39)+COUNTA($O39))&gt;0),"",IF($B39="Subactividad","Sub","Macro"))</f>
        <v/>
      </c>
      <c r="U39" s="63">
        <f>IF($T39="Macro",COUNTIFS($S$5:$S$1000,ROW(),$T$5:$T$1000,"Sub"),"")</f>
        <v/>
      </c>
      <c r="V39" s="63">
        <f>IF($T39="","",IF(ISNUMBER($F39),1,IFERROR(LOOKUP(2,1/($H39:$K39&lt;&gt;""),$H39:$K39),0)))</f>
        <v/>
      </c>
      <c r="W39" s="63">
        <f>IF($T39="","",IF(AND(ISNUMBER($F39),$F39&lt;=IF($Q39=MesCiclo,InicioCiclo,$Q39+MOD(2-WEEKDAY($Q39),7))+6),1,IF(ISNUMBER($H39),$H39,0)))</f>
        <v/>
      </c>
      <c r="X39" s="63">
        <f>IF($T39="","",IF(AND(ISNUMBER($F39),$F39&lt;=IF($Q39=MesCiclo,InicioCiclo,$Q39+MOD(2-WEEKDAY($Q39),7))+13),1,IF(ISNUMBER($I39),$I39,$W39)))</f>
        <v/>
      </c>
      <c r="Y39" s="63">
        <f>IF($T39="","",IF(AND(ISNUMBER($F39),$F39&lt;=IF($Q39=MesCiclo,InicioCiclo,$Q39+MOD(2-WEEKDAY($Q39),7))+20),1,IF(ISNUMBER($J39),$J39,$X39)))</f>
        <v/>
      </c>
      <c r="Z39" s="63">
        <f>IF($T39="","",IF(AND(ISNUMBER($F39),$F39&lt;=IF($Q39=MesCiclo,InicioCiclo,$Q39+MOD(2-WEEKDAY($Q39),7))+27),1,IF(ISNUMBER($K39),$K39,$Y39)))</f>
        <v/>
      </c>
      <c r="AA39" s="63">
        <f>IF($T39="","",IF(AND(ISNUMBER($F39),$F39&lt;=IF($Q39=MesCiclo,InicioCiclo,$Q39+MOD(2-WEEKDAY($Q39),7))+6),1,IF(N($U39)&gt;0,AVERAGEIFS($W$5:$W$1000,$S$5:$S$1000,ROW(),$T$5:$T$1000,"Sub"),$W39)))</f>
        <v/>
      </c>
      <c r="AB39" s="63">
        <f>IF($T39="","",IF(AND(ISNUMBER($F39),$F39&lt;=IF($Q39=MesCiclo,InicioCiclo,$Q39+MOD(2-WEEKDAY($Q39),7))+13),1,IF(N($U39)&gt;0,AVERAGEIFS($X$5:$X$1000,$S$5:$S$1000,ROW(),$T$5:$T$1000,"Sub"),$X39)))</f>
        <v/>
      </c>
      <c r="AC39" s="63">
        <f>IF($T39="","",IF(AND(ISNUMBER($F39),$F39&lt;=IF($Q39=MesCiclo,InicioCiclo,$Q39+MOD(2-WEEKDAY($Q39),7))+20),1,IF(N($U39)&gt;0,AVERAGEIFS($Y$5:$Y$1000,$S$5:$S$1000,ROW(),$T$5:$T$1000,"Sub"),$Y39)))</f>
        <v/>
      </c>
      <c r="AD39" s="63">
        <f>IF($T39="","",IF(AND(ISNUMBER($F39),$F39&lt;=IF($Q39=MesCiclo,InicioCiclo,$Q39+MOD(2-WEEKDAY($Q39),7))+27),1,IF(N($U39)&gt;0,AVERAGEIFS($Z$5:$Z$1000,$S$5:$S$1000,ROW(),$T$5:$T$1000,"Sub"),$Z39)))</f>
        <v/>
      </c>
      <c r="AE39" s="63">
        <f>IF($T39&lt;&gt;"Macro","",IF(COUNTIFS($Q$5:$Q$1000,$Q39,$T$5:$T$1000,"Macro",$G$5:$G$1000,"&gt;0")=0,1/COUNTIFS($Q$5:$Q$1000,$Q39,$T$5:$T$1000,"Macro"),IF(AND(ISNUMBER($G39),N($G39)&gt;0),$G39,SUMIFS($G$5:$G$1000,$Q$5:$Q$1000,$Q39,$T$5:$T$1000,"Macro")/COUNTIFS($Q$5:$Q$1000,$Q39,$T$5:$T$1000,"Macro",$G$5:$G$1000,"&gt;0"))/(COUNTIFS($Q$5:$Q$1000,$Q39,$T$5:$T$1000,"Macro")*SUMIFS($G$5:$G$1000,$Q$5:$Q$1000,$Q39,$T$5:$T$1000,"Macro")/COUNTIFS($Q$5:$Q$1000,$Q39,$T$5:$T$1000,"Macro",$G$5:$G$1000,"&gt;0"))))</f>
        <v/>
      </c>
    </row>
    <row r="40">
      <c r="A40" s="55">
        <f>IF(NOT((COUNTA($B40:$K40)+COUNTA($O40))&gt;0),"",IF($T40="Macro",COUNTIFS($T$5:$T40,"Macro",$Q$5:$Q40,$Q40),IF(N($S40)=0,"?",COUNTIFS(INDEX($T$5:$T$1000,1):INDEX($T$5:$T$1000,$S40-4),"Macro",INDEX($Q$5:$Q$1000,1):INDEX($Q$5:$Q$1000,$S40-4),INDEX($Q$5:$Q$1000,$S40-4))&amp;"."&amp;COUNTIFS($S$5:$S40,$S40,$T$5:$T40,"Sub"))))</f>
        <v/>
      </c>
      <c r="B40" s="56" t="n"/>
      <c r="C40" s="57" t="n"/>
      <c r="D40" s="58" t="n"/>
      <c r="E40" s="58" t="n"/>
      <c r="F40" s="58" t="n"/>
      <c r="G40" s="59" t="n"/>
      <c r="H40" s="59" t="n"/>
      <c r="I40" s="59" t="n"/>
      <c r="J40" s="59" t="n"/>
      <c r="K40" s="59" t="n"/>
      <c r="L40" s="60">
        <f>IF(NOT((COUNTA($B40:$K40)+COUNTA($O40))&gt;0),"",IF(ISNUMBER($F40),1,IF(N($U40)&gt;0,AVERAGEIFS($V$5:$V$1000,$S$5:$S$1000,ROW(),$T$5:$T$1000,"Sub"),$V40)))</f>
        <v/>
      </c>
      <c r="M40" s="55">
        <f>IF($L40="","",IF($L40&gt;=1,"Completado",IF($L40&gt;0,"En curso","Pendiente")))</f>
        <v/>
      </c>
      <c r="N40" s="55">
        <f>IF(NOT((COUNTA($B40:$K40)+COUNTA($O40))&gt;0),"",IF(ISNUMBER($F40),IF(AND(ISNUMBER($E40),$F40&gt;$E40),"Cumplida con "&amp;($F40-$E40)&amp;IF($F40-$E40=1," día"," días")&amp;" de retraso","Cumplida"),IF(N($L40)&gt;=1,"Cumplida",IF(NOT(ISNUMBER($E40)),"Sin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plazo")))))))</f>
        <v/>
      </c>
      <c r="O40" s="57" t="n"/>
      <c r="P40" s="61">
        <f>IF(NOT((COUNTA($B40:$K40)+COUNTA($O40))&gt;0),"",IF((IF($C40="","Falta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",""))="","✔ OK","⚠ "&amp;LEFT(IF($C40="","Falta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",""),LEN(IF($C40="","Falta el nombre de la actividad"&amp;" · ","")&amp;IF(AND($T40="Sub",N($S40)=0),"Subactividad sin macroactividad arriba"&amp;" · ","")&amp;IF($D40="","Sin fecha de inicio"&amp;" · ","")&amp;IF($E40="","Sin fecha límite"&amp;" · ","")&amp;IF(OR(AND($D40&lt;&gt;"",NOT(ISNUMBER($D40))),AND($E40&lt;&gt;"",NOT(ISNUMBER($E40))),AND($F40&lt;&gt;"",NOT(ISNUMBER($F40)))),"Fecha no válida"&amp;" · ","")&amp;IF(AND(ISNUMBER($D40),ISNUMBER($E40),$D40&gt;$E40),"Inicio posterior a fecha límite"&amp;" · ","")&amp;IF(AND($T40="Macro",$G40&lt;&gt;"",OR(NOT(ISNUMBER($G40)),$G40&lt;0,$G40&gt;1)),"Peso fuera de rango"&amp;" · ","")&amp;IF(AND($T40="Sub",$G40&lt;&gt;""),"Las subactividades no llevan peso (valen igual dentro de su macroactividad)"&amp;" · ","")&amp;IF(AND(N($U40)&gt;0,COUNT($H40:$K40)&gt;0),"Con subactividades: deje vacías las semanas (se calculan solas)"&amp;" · ","")&amp;IF((COUNTIF($H40:$K40,"&gt;1")+COUNTIF($H40:$K40,"&lt;0")+COUNTA($H40:$K40)-COUNT($H40:$K40))&gt;0,"Avance fuera de rango 0-100%"&amp;" · ","")&amp;IF(OR(AND($I40&lt;&gt;"",$I40&lt;$H40),AND($J40&lt;&gt;"",$J40&lt;MAX($H40:$I40)),AND($K40&lt;&gt;"",$K40&lt;MAX($H40:$J40))),"Avance semanal decreciente"&amp;" · ","")&amp;IF(AND(ISNUMBER($E40),$E40&lt;FechaRef,N($L40)&lt;1),"Vencida"&amp;" · ","")&amp;IF(AND(ObsObligatoria="Sí",ISNUMBER($E40),$E40&lt;FechaRef,N($L40)&lt;1,$O40=""),"Vencida sin observación"&amp;" · ",""))-3)))</f>
        <v/>
      </c>
      <c r="Q40" s="62">
        <f>IF(NOT((COUNTA($B40:$K40)+COUNTA($O40))&gt;0),"",IF(AND($T40="Sub",N($S40)&gt;0),IF(ISNUMBER(INDEX($D$5:$D$1000,$S40-4)),DATE(YEAR(INDEX($D$5:$D$1000,$S40-4)),MONTH(INDEX($D$5:$D$1000,$S40-4)),1),IF(ISNUMBER(INDEX($E$5:$E$1000,$S40-4)),DATE(YEAR(INDEX($E$5:$E$1000,$S40-4)),MONTH(INDEX($E$5:$E$1000,$S40-4)),1),MesCiclo)),IF(ISNUMBER($D40),DATE(YEAR($D40),MONTH($D40),1),IF(ISNUMBER($E40),DATE(YEAR($E40),MONTH($E40),1),MesCiclo))))</f>
        <v/>
      </c>
      <c r="R40" s="63">
        <f>IF(OR($Q40="",$Q40&lt;&gt;MesCiclo),"",COUNTIF($Q$5:$Q40,MesCiclo))</f>
        <v/>
      </c>
      <c r="S40" s="63">
        <f>IF($T40="","",IF($T40="Macro",ROW(),IFERROR(LOOKUP(2,1/($T$5:$T40="Macro"),ROW($T$5:$T40)),0)))</f>
        <v/>
      </c>
      <c r="T40" s="63">
        <f>IF(NOT((COUNTA($B40:$K40)+COUNTA($O40))&gt;0),"",IF($B40="Subactividad","Sub","Macro"))</f>
        <v/>
      </c>
      <c r="U40" s="63">
        <f>IF($T40="Macro",COUNTIFS($S$5:$S$1000,ROW(),$T$5:$T$1000,"Sub"),"")</f>
        <v/>
      </c>
      <c r="V40" s="63">
        <f>IF($T40="","",IF(ISNUMBER($F40),1,IFERROR(LOOKUP(2,1/($H40:$K40&lt;&gt;""),$H40:$K40),0)))</f>
        <v/>
      </c>
      <c r="W40" s="63">
        <f>IF($T40="","",IF(AND(ISNUMBER($F40),$F40&lt;=IF($Q40=MesCiclo,InicioCiclo,$Q40+MOD(2-WEEKDAY($Q40),7))+6),1,IF(ISNUMBER($H40),$H40,0)))</f>
        <v/>
      </c>
      <c r="X40" s="63">
        <f>IF($T40="","",IF(AND(ISNUMBER($F40),$F40&lt;=IF($Q40=MesCiclo,InicioCiclo,$Q40+MOD(2-WEEKDAY($Q40),7))+13),1,IF(ISNUMBER($I40),$I40,$W40)))</f>
        <v/>
      </c>
      <c r="Y40" s="63">
        <f>IF($T40="","",IF(AND(ISNUMBER($F40),$F40&lt;=IF($Q40=MesCiclo,InicioCiclo,$Q40+MOD(2-WEEKDAY($Q40),7))+20),1,IF(ISNUMBER($J40),$J40,$X40)))</f>
        <v/>
      </c>
      <c r="Z40" s="63">
        <f>IF($T40="","",IF(AND(ISNUMBER($F40),$F40&lt;=IF($Q40=MesCiclo,InicioCiclo,$Q40+MOD(2-WEEKDAY($Q40),7))+27),1,IF(ISNUMBER($K40),$K40,$Y40)))</f>
        <v/>
      </c>
      <c r="AA40" s="63">
        <f>IF($T40="","",IF(AND(ISNUMBER($F40),$F40&lt;=IF($Q40=MesCiclo,InicioCiclo,$Q40+MOD(2-WEEKDAY($Q40),7))+6),1,IF(N($U40)&gt;0,AVERAGEIFS($W$5:$W$1000,$S$5:$S$1000,ROW(),$T$5:$T$1000,"Sub"),$W40)))</f>
        <v/>
      </c>
      <c r="AB40" s="63">
        <f>IF($T40="","",IF(AND(ISNUMBER($F40),$F40&lt;=IF($Q40=MesCiclo,InicioCiclo,$Q40+MOD(2-WEEKDAY($Q40),7))+13),1,IF(N($U40)&gt;0,AVERAGEIFS($X$5:$X$1000,$S$5:$S$1000,ROW(),$T$5:$T$1000,"Sub"),$X40)))</f>
        <v/>
      </c>
      <c r="AC40" s="63">
        <f>IF($T40="","",IF(AND(ISNUMBER($F40),$F40&lt;=IF($Q40=MesCiclo,InicioCiclo,$Q40+MOD(2-WEEKDAY($Q40),7))+20),1,IF(N($U40)&gt;0,AVERAGEIFS($Y$5:$Y$1000,$S$5:$S$1000,ROW(),$T$5:$T$1000,"Sub"),$Y40)))</f>
        <v/>
      </c>
      <c r="AD40" s="63">
        <f>IF($T40="","",IF(AND(ISNUMBER($F40),$F40&lt;=IF($Q40=MesCiclo,InicioCiclo,$Q40+MOD(2-WEEKDAY($Q40),7))+27),1,IF(N($U40)&gt;0,AVERAGEIFS($Z$5:$Z$1000,$S$5:$S$1000,ROW(),$T$5:$T$1000,"Sub"),$Z40)))</f>
        <v/>
      </c>
      <c r="AE40" s="63">
        <f>IF($T40&lt;&gt;"Macro","",IF(COUNTIFS($Q$5:$Q$1000,$Q40,$T$5:$T$1000,"Macro",$G$5:$G$1000,"&gt;0")=0,1/COUNTIFS($Q$5:$Q$1000,$Q40,$T$5:$T$1000,"Macro"),IF(AND(ISNUMBER($G40),N($G40)&gt;0),$G40,SUMIFS($G$5:$G$1000,$Q$5:$Q$1000,$Q40,$T$5:$T$1000,"Macro")/COUNTIFS($Q$5:$Q$1000,$Q40,$T$5:$T$1000,"Macro",$G$5:$G$1000,"&gt;0"))/(COUNTIFS($Q$5:$Q$1000,$Q40,$T$5:$T$1000,"Macro")*SUMIFS($G$5:$G$1000,$Q$5:$Q$1000,$Q40,$T$5:$T$1000,"Macro")/COUNTIFS($Q$5:$Q$1000,$Q40,$T$5:$T$1000,"Macro",$G$5:$G$1000,"&gt;0"))))</f>
        <v/>
      </c>
    </row>
    <row r="41">
      <c r="A41" s="55">
        <f>IF(NOT((COUNTA($B41:$K41)+COUNTA($O41))&gt;0),"",IF($T41="Macro",COUNTIFS($T$5:$T41,"Macro",$Q$5:$Q41,$Q41),IF(N($S41)=0,"?",COUNTIFS(INDEX($T$5:$T$1000,1):INDEX($T$5:$T$1000,$S41-4),"Macro",INDEX($Q$5:$Q$1000,1):INDEX($Q$5:$Q$1000,$S41-4),INDEX($Q$5:$Q$1000,$S41-4))&amp;"."&amp;COUNTIFS($S$5:$S41,$S41,$T$5:$T41,"Sub"))))</f>
        <v/>
      </c>
      <c r="B41" s="56" t="n"/>
      <c r="C41" s="57" t="n"/>
      <c r="D41" s="58" t="n"/>
      <c r="E41" s="58" t="n"/>
      <c r="F41" s="58" t="n"/>
      <c r="G41" s="59" t="n"/>
      <c r="H41" s="59" t="n"/>
      <c r="I41" s="59" t="n"/>
      <c r="J41" s="59" t="n"/>
      <c r="K41" s="59" t="n"/>
      <c r="L41" s="60">
        <f>IF(NOT((COUNTA($B41:$K41)+COUNTA($O41))&gt;0),"",IF(ISNUMBER($F41),1,IF(N($U41)&gt;0,AVERAGEIFS($V$5:$V$1000,$S$5:$S$1000,ROW(),$T$5:$T$1000,"Sub"),$V41)))</f>
        <v/>
      </c>
      <c r="M41" s="55">
        <f>IF($L41="","",IF($L41&gt;=1,"Completado",IF($L41&gt;0,"En curso","Pendiente")))</f>
        <v/>
      </c>
      <c r="N41" s="55">
        <f>IF(NOT((COUNTA($B41:$K41)+COUNTA($O41))&gt;0),"",IF(ISNUMBER($F41),IF(AND(ISNUMBER($E41),$F41&gt;$E41),"Cumplida con "&amp;($F41-$E41)&amp;IF($F41-$E41=1," día"," días")&amp;" de retraso","Cumplida"),IF(N($L41)&gt;=1,"Cumplida",IF(NOT(ISNUMBER($E41)),"Sin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plazo")))))))</f>
        <v/>
      </c>
      <c r="O41" s="57" t="n"/>
      <c r="P41" s="61">
        <f>IF(NOT((COUNTA($B41:$K41)+COUNTA($O41))&gt;0),"",IF((IF($C41="","Falta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",""))="","✔ OK","⚠ "&amp;LEFT(IF($C41="","Falta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",""),LEN(IF($C41="","Falta el nombre de la actividad"&amp;" · ","")&amp;IF(AND($T41="Sub",N($S41)=0),"Subactividad sin macroactividad arriba"&amp;" · ","")&amp;IF($D41="","Sin fecha de inicio"&amp;" · ","")&amp;IF($E41="","Sin fecha límite"&amp;" · ","")&amp;IF(OR(AND($D41&lt;&gt;"",NOT(ISNUMBER($D41))),AND($E41&lt;&gt;"",NOT(ISNUMBER($E41))),AND($F41&lt;&gt;"",NOT(ISNUMBER($F41)))),"Fecha no válida"&amp;" · ","")&amp;IF(AND(ISNUMBER($D41),ISNUMBER($E41),$D41&gt;$E41),"Inicio posterior a fecha límite"&amp;" · ","")&amp;IF(AND($T41="Macro",$G41&lt;&gt;"",OR(NOT(ISNUMBER($G41)),$G41&lt;0,$G41&gt;1)),"Peso fuera de rango"&amp;" · ","")&amp;IF(AND($T41="Sub",$G41&lt;&gt;""),"Las subactividades no llevan peso (valen igual dentro de su macroactividad)"&amp;" · ","")&amp;IF(AND(N($U41)&gt;0,COUNT($H41:$K41)&gt;0),"Con subactividades: deje vacías las semanas (se calculan solas)"&amp;" · ","")&amp;IF((COUNTIF($H41:$K41,"&gt;1")+COUNTIF($H41:$K41,"&lt;0")+COUNTA($H41:$K41)-COUNT($H41:$K41))&gt;0,"Avance fuera de rango 0-100%"&amp;" · ","")&amp;IF(OR(AND($I41&lt;&gt;"",$I41&lt;$H41),AND($J41&lt;&gt;"",$J41&lt;MAX($H41:$I41)),AND($K41&lt;&gt;"",$K41&lt;MAX($H41:$J41))),"Avance semanal decreciente"&amp;" · ","")&amp;IF(AND(ISNUMBER($E41),$E41&lt;FechaRef,N($L41)&lt;1),"Vencida"&amp;" · ","")&amp;IF(AND(ObsObligatoria="Sí",ISNUMBER($E41),$E41&lt;FechaRef,N($L41)&lt;1,$O41=""),"Vencida sin observación"&amp;" · ",""))-3)))</f>
        <v/>
      </c>
      <c r="Q41" s="62">
        <f>IF(NOT((COUNTA($B41:$K41)+COUNTA($O41))&gt;0),"",IF(AND($T41="Sub",N($S41)&gt;0),IF(ISNUMBER(INDEX($D$5:$D$1000,$S41-4)),DATE(YEAR(INDEX($D$5:$D$1000,$S41-4)),MONTH(INDEX($D$5:$D$1000,$S41-4)),1),IF(ISNUMBER(INDEX($E$5:$E$1000,$S41-4)),DATE(YEAR(INDEX($E$5:$E$1000,$S41-4)),MONTH(INDEX($E$5:$E$1000,$S41-4)),1),MesCiclo)),IF(ISNUMBER($D41),DATE(YEAR($D41),MONTH($D41),1),IF(ISNUMBER($E41),DATE(YEAR($E41),MONTH($E41),1),MesCiclo))))</f>
        <v/>
      </c>
      <c r="R41" s="63">
        <f>IF(OR($Q41="",$Q41&lt;&gt;MesCiclo),"",COUNTIF($Q$5:$Q41,MesCiclo))</f>
        <v/>
      </c>
      <c r="S41" s="63">
        <f>IF($T41="","",IF($T41="Macro",ROW(),IFERROR(LOOKUP(2,1/($T$5:$T41="Macro"),ROW($T$5:$T41)),0)))</f>
        <v/>
      </c>
      <c r="T41" s="63">
        <f>IF(NOT((COUNTA($B41:$K41)+COUNTA($O41))&gt;0),"",IF($B41="Subactividad","Sub","Macro"))</f>
        <v/>
      </c>
      <c r="U41" s="63">
        <f>IF($T41="Macro",COUNTIFS($S$5:$S$1000,ROW(),$T$5:$T$1000,"Sub"),"")</f>
        <v/>
      </c>
      <c r="V41" s="63">
        <f>IF($T41="","",IF(ISNUMBER($F41),1,IFERROR(LOOKUP(2,1/($H41:$K41&lt;&gt;""),$H41:$K41),0)))</f>
        <v/>
      </c>
      <c r="W41" s="63">
        <f>IF($T41="","",IF(AND(ISNUMBER($F41),$F41&lt;=IF($Q41=MesCiclo,InicioCiclo,$Q41+MOD(2-WEEKDAY($Q41),7))+6),1,IF(ISNUMBER($H41),$H41,0)))</f>
        <v/>
      </c>
      <c r="X41" s="63">
        <f>IF($T41="","",IF(AND(ISNUMBER($F41),$F41&lt;=IF($Q41=MesCiclo,InicioCiclo,$Q41+MOD(2-WEEKDAY($Q41),7))+13),1,IF(ISNUMBER($I41),$I41,$W41)))</f>
        <v/>
      </c>
      <c r="Y41" s="63">
        <f>IF($T41="","",IF(AND(ISNUMBER($F41),$F41&lt;=IF($Q41=MesCiclo,InicioCiclo,$Q41+MOD(2-WEEKDAY($Q41),7))+20),1,IF(ISNUMBER($J41),$J41,$X41)))</f>
        <v/>
      </c>
      <c r="Z41" s="63">
        <f>IF($T41="","",IF(AND(ISNUMBER($F41),$F41&lt;=IF($Q41=MesCiclo,InicioCiclo,$Q41+MOD(2-WEEKDAY($Q41),7))+27),1,IF(ISNUMBER($K41),$K41,$Y41)))</f>
        <v/>
      </c>
      <c r="AA41" s="63">
        <f>IF($T41="","",IF(AND(ISNUMBER($F41),$F41&lt;=IF($Q41=MesCiclo,InicioCiclo,$Q41+MOD(2-WEEKDAY($Q41),7))+6),1,IF(N($U41)&gt;0,AVERAGEIFS($W$5:$W$1000,$S$5:$S$1000,ROW(),$T$5:$T$1000,"Sub"),$W41)))</f>
        <v/>
      </c>
      <c r="AB41" s="63">
        <f>IF($T41="","",IF(AND(ISNUMBER($F41),$F41&lt;=IF($Q41=MesCiclo,InicioCiclo,$Q41+MOD(2-WEEKDAY($Q41),7))+13),1,IF(N($U41)&gt;0,AVERAGEIFS($X$5:$X$1000,$S$5:$S$1000,ROW(),$T$5:$T$1000,"Sub"),$X41)))</f>
        <v/>
      </c>
      <c r="AC41" s="63">
        <f>IF($T41="","",IF(AND(ISNUMBER($F41),$F41&lt;=IF($Q41=MesCiclo,InicioCiclo,$Q41+MOD(2-WEEKDAY($Q41),7))+20),1,IF(N($U41)&gt;0,AVERAGEIFS($Y$5:$Y$1000,$S$5:$S$1000,ROW(),$T$5:$T$1000,"Sub"),$Y41)))</f>
        <v/>
      </c>
      <c r="AD41" s="63">
        <f>IF($T41="","",IF(AND(ISNUMBER($F41),$F41&lt;=IF($Q41=MesCiclo,InicioCiclo,$Q41+MOD(2-WEEKDAY($Q41),7))+27),1,IF(N($U41)&gt;0,AVERAGEIFS($Z$5:$Z$1000,$S$5:$S$1000,ROW(),$T$5:$T$1000,"Sub"),$Z41)))</f>
        <v/>
      </c>
      <c r="AE41" s="63">
        <f>IF($T41&lt;&gt;"Macro","",IF(COUNTIFS($Q$5:$Q$1000,$Q41,$T$5:$T$1000,"Macro",$G$5:$G$1000,"&gt;0")=0,1/COUNTIFS($Q$5:$Q$1000,$Q41,$T$5:$T$1000,"Macro"),IF(AND(ISNUMBER($G41),N($G41)&gt;0),$G41,SUMIFS($G$5:$G$1000,$Q$5:$Q$1000,$Q41,$T$5:$T$1000,"Macro")/COUNTIFS($Q$5:$Q$1000,$Q41,$T$5:$T$1000,"Macro",$G$5:$G$1000,"&gt;0"))/(COUNTIFS($Q$5:$Q$1000,$Q41,$T$5:$T$1000,"Macro")*SUMIFS($G$5:$G$1000,$Q$5:$Q$1000,$Q41,$T$5:$T$1000,"Macro")/COUNTIFS($Q$5:$Q$1000,$Q41,$T$5:$T$1000,"Macro",$G$5:$G$1000,"&gt;0"))))</f>
        <v/>
      </c>
    </row>
    <row r="42">
      <c r="A42" s="55">
        <f>IF(NOT((COUNTA($B42:$K42)+COUNTA($O42))&gt;0),"",IF($T42="Macro",COUNTIFS($T$5:$T42,"Macro",$Q$5:$Q42,$Q42),IF(N($S42)=0,"?",COUNTIFS(INDEX($T$5:$T$1000,1):INDEX($T$5:$T$1000,$S42-4),"Macro",INDEX($Q$5:$Q$1000,1):INDEX($Q$5:$Q$1000,$S42-4),INDEX($Q$5:$Q$1000,$S42-4))&amp;"."&amp;COUNTIFS($S$5:$S42,$S42,$T$5:$T42,"Sub"))))</f>
        <v/>
      </c>
      <c r="B42" s="56" t="n"/>
      <c r="C42" s="57" t="n"/>
      <c r="D42" s="58" t="n"/>
      <c r="E42" s="58" t="n"/>
      <c r="F42" s="58" t="n"/>
      <c r="G42" s="59" t="n"/>
      <c r="H42" s="59" t="n"/>
      <c r="I42" s="59" t="n"/>
      <c r="J42" s="59" t="n"/>
      <c r="K42" s="59" t="n"/>
      <c r="L42" s="60">
        <f>IF(NOT((COUNTA($B42:$K42)+COUNTA($O42))&gt;0),"",IF(ISNUMBER($F42),1,IF(N($U42)&gt;0,AVERAGEIFS($V$5:$V$1000,$S$5:$S$1000,ROW(),$T$5:$T$1000,"Sub"),$V42)))</f>
        <v/>
      </c>
      <c r="M42" s="55">
        <f>IF($L42="","",IF($L42&gt;=1,"Completado",IF($L42&gt;0,"En curso","Pendiente")))</f>
        <v/>
      </c>
      <c r="N42" s="55">
        <f>IF(NOT((COUNTA($B42:$K42)+COUNTA($O42))&gt;0),"",IF(ISNUMBER($F42),IF(AND(ISNUMBER($E42),$F42&gt;$E42),"Cumplida con "&amp;($F42-$E42)&amp;IF($F42-$E42=1," día"," días")&amp;" de retraso","Cumplida"),IF(N($L42)&gt;=1,"Cumplida",IF(NOT(ISNUMBER($E42)),"Sin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plazo")))))))</f>
        <v/>
      </c>
      <c r="O42" s="57" t="n"/>
      <c r="P42" s="61">
        <f>IF(NOT((COUNTA($B42:$K42)+COUNTA($O42))&gt;0),"",IF((IF($C42="","Falta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",""))="","✔ OK","⚠ "&amp;LEFT(IF($C42="","Falta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",""),LEN(IF($C42="","Falta el nombre de la actividad"&amp;" · ","")&amp;IF(AND($T42="Sub",N($S42)=0),"Subactividad sin macroactividad arriba"&amp;" · ","")&amp;IF($D42="","Sin fecha de inicio"&amp;" · ","")&amp;IF($E42="","Sin fecha límite"&amp;" · ","")&amp;IF(OR(AND($D42&lt;&gt;"",NOT(ISNUMBER($D42))),AND($E42&lt;&gt;"",NOT(ISNUMBER($E42))),AND($F42&lt;&gt;"",NOT(ISNUMBER($F42)))),"Fecha no válida"&amp;" · ","")&amp;IF(AND(ISNUMBER($D42),ISNUMBER($E42),$D42&gt;$E42),"Inicio posterior a fecha límite"&amp;" · ","")&amp;IF(AND($T42="Macro",$G42&lt;&gt;"",OR(NOT(ISNUMBER($G42)),$G42&lt;0,$G42&gt;1)),"Peso fuera de rango"&amp;" · ","")&amp;IF(AND($T42="Sub",$G42&lt;&gt;""),"Las subactividades no llevan peso (valen igual dentro de su macroactividad)"&amp;" · ","")&amp;IF(AND(N($U42)&gt;0,COUNT($H42:$K42)&gt;0),"Con subactividades: deje vacías las semanas (se calculan solas)"&amp;" · ","")&amp;IF((COUNTIF($H42:$K42,"&gt;1")+COUNTIF($H42:$K42,"&lt;0")+COUNTA($H42:$K42)-COUNT($H42:$K42))&gt;0,"Avance fuera de rango 0-100%"&amp;" · ","")&amp;IF(OR(AND($I42&lt;&gt;"",$I42&lt;$H42),AND($J42&lt;&gt;"",$J42&lt;MAX($H42:$I42)),AND($K42&lt;&gt;"",$K42&lt;MAX($H42:$J42))),"Avance semanal decreciente"&amp;" · ","")&amp;IF(AND(ISNUMBER($E42),$E42&lt;FechaRef,N($L42)&lt;1),"Vencida"&amp;" · ","")&amp;IF(AND(ObsObligatoria="Sí",ISNUMBER($E42),$E42&lt;FechaRef,N($L42)&lt;1,$O42=""),"Vencida sin observación"&amp;" · ",""))-3)))</f>
        <v/>
      </c>
      <c r="Q42" s="62">
        <f>IF(NOT((COUNTA($B42:$K42)+COUNTA($O42))&gt;0),"",IF(AND($T42="Sub",N($S42)&gt;0),IF(ISNUMBER(INDEX($D$5:$D$1000,$S42-4)),DATE(YEAR(INDEX($D$5:$D$1000,$S42-4)),MONTH(INDEX($D$5:$D$1000,$S42-4)),1),IF(ISNUMBER(INDEX($E$5:$E$1000,$S42-4)),DATE(YEAR(INDEX($E$5:$E$1000,$S42-4)),MONTH(INDEX($E$5:$E$1000,$S42-4)),1),MesCiclo)),IF(ISNUMBER($D42),DATE(YEAR($D42),MONTH($D42),1),IF(ISNUMBER($E42),DATE(YEAR($E42),MONTH($E42),1),MesCiclo))))</f>
        <v/>
      </c>
      <c r="R42" s="63">
        <f>IF(OR($Q42="",$Q42&lt;&gt;MesCiclo),"",COUNTIF($Q$5:$Q42,MesCiclo))</f>
        <v/>
      </c>
      <c r="S42" s="63">
        <f>IF($T42="","",IF($T42="Macro",ROW(),IFERROR(LOOKUP(2,1/($T$5:$T42="Macro"),ROW($T$5:$T42)),0)))</f>
        <v/>
      </c>
      <c r="T42" s="63">
        <f>IF(NOT((COUNTA($B42:$K42)+COUNTA($O42))&gt;0),"",IF($B42="Subactividad","Sub","Macro"))</f>
        <v/>
      </c>
      <c r="U42" s="63">
        <f>IF($T42="Macro",COUNTIFS($S$5:$S$1000,ROW(),$T$5:$T$1000,"Sub"),"")</f>
        <v/>
      </c>
      <c r="V42" s="63">
        <f>IF($T42="","",IF(ISNUMBER($F42),1,IFERROR(LOOKUP(2,1/($H42:$K42&lt;&gt;""),$H42:$K42),0)))</f>
        <v/>
      </c>
      <c r="W42" s="63">
        <f>IF($T42="","",IF(AND(ISNUMBER($F42),$F42&lt;=IF($Q42=MesCiclo,InicioCiclo,$Q42+MOD(2-WEEKDAY($Q42),7))+6),1,IF(ISNUMBER($H42),$H42,0)))</f>
        <v/>
      </c>
      <c r="X42" s="63">
        <f>IF($T42="","",IF(AND(ISNUMBER($F42),$F42&lt;=IF($Q42=MesCiclo,InicioCiclo,$Q42+MOD(2-WEEKDAY($Q42),7))+13),1,IF(ISNUMBER($I42),$I42,$W42)))</f>
        <v/>
      </c>
      <c r="Y42" s="63">
        <f>IF($T42="","",IF(AND(ISNUMBER($F42),$F42&lt;=IF($Q42=MesCiclo,InicioCiclo,$Q42+MOD(2-WEEKDAY($Q42),7))+20),1,IF(ISNUMBER($J42),$J42,$X42)))</f>
        <v/>
      </c>
      <c r="Z42" s="63">
        <f>IF($T42="","",IF(AND(ISNUMBER($F42),$F42&lt;=IF($Q42=MesCiclo,InicioCiclo,$Q42+MOD(2-WEEKDAY($Q42),7))+27),1,IF(ISNUMBER($K42),$K42,$Y42)))</f>
        <v/>
      </c>
      <c r="AA42" s="63">
        <f>IF($T42="","",IF(AND(ISNUMBER($F42),$F42&lt;=IF($Q42=MesCiclo,InicioCiclo,$Q42+MOD(2-WEEKDAY($Q42),7))+6),1,IF(N($U42)&gt;0,AVERAGEIFS($W$5:$W$1000,$S$5:$S$1000,ROW(),$T$5:$T$1000,"Sub"),$W42)))</f>
        <v/>
      </c>
      <c r="AB42" s="63">
        <f>IF($T42="","",IF(AND(ISNUMBER($F42),$F42&lt;=IF($Q42=MesCiclo,InicioCiclo,$Q42+MOD(2-WEEKDAY($Q42),7))+13),1,IF(N($U42)&gt;0,AVERAGEIFS($X$5:$X$1000,$S$5:$S$1000,ROW(),$T$5:$T$1000,"Sub"),$X42)))</f>
        <v/>
      </c>
      <c r="AC42" s="63">
        <f>IF($T42="","",IF(AND(ISNUMBER($F42),$F42&lt;=IF($Q42=MesCiclo,InicioCiclo,$Q42+MOD(2-WEEKDAY($Q42),7))+20),1,IF(N($U42)&gt;0,AVERAGEIFS($Y$5:$Y$1000,$S$5:$S$1000,ROW(),$T$5:$T$1000,"Sub"),$Y42)))</f>
        <v/>
      </c>
      <c r="AD42" s="63">
        <f>IF($T42="","",IF(AND(ISNUMBER($F42),$F42&lt;=IF($Q42=MesCiclo,InicioCiclo,$Q42+MOD(2-WEEKDAY($Q42),7))+27),1,IF(N($U42)&gt;0,AVERAGEIFS($Z$5:$Z$1000,$S$5:$S$1000,ROW(),$T$5:$T$1000,"Sub"),$Z42)))</f>
        <v/>
      </c>
      <c r="AE42" s="63">
        <f>IF($T42&lt;&gt;"Macro","",IF(COUNTIFS($Q$5:$Q$1000,$Q42,$T$5:$T$1000,"Macro",$G$5:$G$1000,"&gt;0")=0,1/COUNTIFS($Q$5:$Q$1000,$Q42,$T$5:$T$1000,"Macro"),IF(AND(ISNUMBER($G42),N($G42)&gt;0),$G42,SUMIFS($G$5:$G$1000,$Q$5:$Q$1000,$Q42,$T$5:$T$1000,"Macro")/COUNTIFS($Q$5:$Q$1000,$Q42,$T$5:$T$1000,"Macro",$G$5:$G$1000,"&gt;0"))/(COUNTIFS($Q$5:$Q$1000,$Q42,$T$5:$T$1000,"Macro")*SUMIFS($G$5:$G$1000,$Q$5:$Q$1000,$Q42,$T$5:$T$1000,"Macro")/COUNTIFS($Q$5:$Q$1000,$Q42,$T$5:$T$1000,"Macro",$G$5:$G$1000,"&gt;0"))))</f>
        <v/>
      </c>
    </row>
    <row r="43">
      <c r="A43" s="55">
        <f>IF(NOT((COUNTA($B43:$K43)+COUNTA($O43))&gt;0),"",IF($T43="Macro",COUNTIFS($T$5:$T43,"Macro",$Q$5:$Q43,$Q43),IF(N($S43)=0,"?",COUNTIFS(INDEX($T$5:$T$1000,1):INDEX($T$5:$T$1000,$S43-4),"Macro",INDEX($Q$5:$Q$1000,1):INDEX($Q$5:$Q$1000,$S43-4),INDEX($Q$5:$Q$1000,$S43-4))&amp;"."&amp;COUNTIFS($S$5:$S43,$S43,$T$5:$T43,"Sub"))))</f>
        <v/>
      </c>
      <c r="B43" s="56" t="n"/>
      <c r="C43" s="57" t="n"/>
      <c r="D43" s="58" t="n"/>
      <c r="E43" s="58" t="n"/>
      <c r="F43" s="58" t="n"/>
      <c r="G43" s="59" t="n"/>
      <c r="H43" s="59" t="n"/>
      <c r="I43" s="59" t="n"/>
      <c r="J43" s="59" t="n"/>
      <c r="K43" s="59" t="n"/>
      <c r="L43" s="60">
        <f>IF(NOT((COUNTA($B43:$K43)+COUNTA($O43))&gt;0),"",IF(ISNUMBER($F43),1,IF(N($U43)&gt;0,AVERAGEIFS($V$5:$V$1000,$S$5:$S$1000,ROW(),$T$5:$T$1000,"Sub"),$V43)))</f>
        <v/>
      </c>
      <c r="M43" s="55">
        <f>IF($L43="","",IF($L43&gt;=1,"Completado",IF($L43&gt;0,"En curso","Pendiente")))</f>
        <v/>
      </c>
      <c r="N43" s="55">
        <f>IF(NOT((COUNTA($B43:$K43)+COUNTA($O43))&gt;0),"",IF(ISNUMBER($F43),IF(AND(ISNUMBER($E43),$F43&gt;$E43),"Cumplida con "&amp;($F43-$E43)&amp;IF($F43-$E43=1," día"," días")&amp;" de retraso","Cumplida"),IF(N($L43)&gt;=1,"Cumplida",IF(NOT(ISNUMBER($E43)),"Sin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plazo")))))))</f>
        <v/>
      </c>
      <c r="O43" s="57" t="n"/>
      <c r="P43" s="61">
        <f>IF(NOT((COUNTA($B43:$K43)+COUNTA($O43))&gt;0),"",IF((IF($C43="","Falta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",""))="","✔ OK","⚠ "&amp;LEFT(IF($C43="","Falta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",""),LEN(IF($C43="","Falta el nombre de la actividad"&amp;" · ","")&amp;IF(AND($T43="Sub",N($S43)=0),"Subactividad sin macroactividad arriba"&amp;" · ","")&amp;IF($D43="","Sin fecha de inicio"&amp;" · ","")&amp;IF($E43="","Sin fecha límite"&amp;" · ","")&amp;IF(OR(AND($D43&lt;&gt;"",NOT(ISNUMBER($D43))),AND($E43&lt;&gt;"",NOT(ISNUMBER($E43))),AND($F43&lt;&gt;"",NOT(ISNUMBER($F43)))),"Fecha no válida"&amp;" · ","")&amp;IF(AND(ISNUMBER($D43),ISNUMBER($E43),$D43&gt;$E43),"Inicio posterior a fecha límite"&amp;" · ","")&amp;IF(AND($T43="Macro",$G43&lt;&gt;"",OR(NOT(ISNUMBER($G43)),$G43&lt;0,$G43&gt;1)),"Peso fuera de rango"&amp;" · ","")&amp;IF(AND($T43="Sub",$G43&lt;&gt;""),"Las subactividades no llevan peso (valen igual dentro de su macroactividad)"&amp;" · ","")&amp;IF(AND(N($U43)&gt;0,COUNT($H43:$K43)&gt;0),"Con subactividades: deje vacías las semanas (se calculan solas)"&amp;" · ","")&amp;IF((COUNTIF($H43:$K43,"&gt;1")+COUNTIF($H43:$K43,"&lt;0")+COUNTA($H43:$K43)-COUNT($H43:$K43))&gt;0,"Avance fuera de rango 0-100%"&amp;" · ","")&amp;IF(OR(AND($I43&lt;&gt;"",$I43&lt;$H43),AND($J43&lt;&gt;"",$J43&lt;MAX($H43:$I43)),AND($K43&lt;&gt;"",$K43&lt;MAX($H43:$J43))),"Avance semanal decreciente"&amp;" · ","")&amp;IF(AND(ISNUMBER($E43),$E43&lt;FechaRef,N($L43)&lt;1),"Vencida"&amp;" · ","")&amp;IF(AND(ObsObligatoria="Sí",ISNUMBER($E43),$E43&lt;FechaRef,N($L43)&lt;1,$O43=""),"Vencida sin observación"&amp;" · ",""))-3)))</f>
        <v/>
      </c>
      <c r="Q43" s="62">
        <f>IF(NOT((COUNTA($B43:$K43)+COUNTA($O43))&gt;0),"",IF(AND($T43="Sub",N($S43)&gt;0),IF(ISNUMBER(INDEX($D$5:$D$1000,$S43-4)),DATE(YEAR(INDEX($D$5:$D$1000,$S43-4)),MONTH(INDEX($D$5:$D$1000,$S43-4)),1),IF(ISNUMBER(INDEX($E$5:$E$1000,$S43-4)),DATE(YEAR(INDEX($E$5:$E$1000,$S43-4)),MONTH(INDEX($E$5:$E$1000,$S43-4)),1),MesCiclo)),IF(ISNUMBER($D43),DATE(YEAR($D43),MONTH($D43),1),IF(ISNUMBER($E43),DATE(YEAR($E43),MONTH($E43),1),MesCiclo))))</f>
        <v/>
      </c>
      <c r="R43" s="63">
        <f>IF(OR($Q43="",$Q43&lt;&gt;MesCiclo),"",COUNTIF($Q$5:$Q43,MesCiclo))</f>
        <v/>
      </c>
      <c r="S43" s="63">
        <f>IF($T43="","",IF($T43="Macro",ROW(),IFERROR(LOOKUP(2,1/($T$5:$T43="Macro"),ROW($T$5:$T43)),0)))</f>
        <v/>
      </c>
      <c r="T43" s="63">
        <f>IF(NOT((COUNTA($B43:$K43)+COUNTA($O43))&gt;0),"",IF($B43="Subactividad","Sub","Macro"))</f>
        <v/>
      </c>
      <c r="U43" s="63">
        <f>IF($T43="Macro",COUNTIFS($S$5:$S$1000,ROW(),$T$5:$T$1000,"Sub"),"")</f>
        <v/>
      </c>
      <c r="V43" s="63">
        <f>IF($T43="","",IF(ISNUMBER($F43),1,IFERROR(LOOKUP(2,1/($H43:$K43&lt;&gt;""),$H43:$K43),0)))</f>
        <v/>
      </c>
      <c r="W43" s="63">
        <f>IF($T43="","",IF(AND(ISNUMBER($F43),$F43&lt;=IF($Q43=MesCiclo,InicioCiclo,$Q43+MOD(2-WEEKDAY($Q43),7))+6),1,IF(ISNUMBER($H43),$H43,0)))</f>
        <v/>
      </c>
      <c r="X43" s="63">
        <f>IF($T43="","",IF(AND(ISNUMBER($F43),$F43&lt;=IF($Q43=MesCiclo,InicioCiclo,$Q43+MOD(2-WEEKDAY($Q43),7))+13),1,IF(ISNUMBER($I43),$I43,$W43)))</f>
        <v/>
      </c>
      <c r="Y43" s="63">
        <f>IF($T43="","",IF(AND(ISNUMBER($F43),$F43&lt;=IF($Q43=MesCiclo,InicioCiclo,$Q43+MOD(2-WEEKDAY($Q43),7))+20),1,IF(ISNUMBER($J43),$J43,$X43)))</f>
        <v/>
      </c>
      <c r="Z43" s="63">
        <f>IF($T43="","",IF(AND(ISNUMBER($F43),$F43&lt;=IF($Q43=MesCiclo,InicioCiclo,$Q43+MOD(2-WEEKDAY($Q43),7))+27),1,IF(ISNUMBER($K43),$K43,$Y43)))</f>
        <v/>
      </c>
      <c r="AA43" s="63">
        <f>IF($T43="","",IF(AND(ISNUMBER($F43),$F43&lt;=IF($Q43=MesCiclo,InicioCiclo,$Q43+MOD(2-WEEKDAY($Q43),7))+6),1,IF(N($U43)&gt;0,AVERAGEIFS($W$5:$W$1000,$S$5:$S$1000,ROW(),$T$5:$T$1000,"Sub"),$W43)))</f>
        <v/>
      </c>
      <c r="AB43" s="63">
        <f>IF($T43="","",IF(AND(ISNUMBER($F43),$F43&lt;=IF($Q43=MesCiclo,InicioCiclo,$Q43+MOD(2-WEEKDAY($Q43),7))+13),1,IF(N($U43)&gt;0,AVERAGEIFS($X$5:$X$1000,$S$5:$S$1000,ROW(),$T$5:$T$1000,"Sub"),$X43)))</f>
        <v/>
      </c>
      <c r="AC43" s="63">
        <f>IF($T43="","",IF(AND(ISNUMBER($F43),$F43&lt;=IF($Q43=MesCiclo,InicioCiclo,$Q43+MOD(2-WEEKDAY($Q43),7))+20),1,IF(N($U43)&gt;0,AVERAGEIFS($Y$5:$Y$1000,$S$5:$S$1000,ROW(),$T$5:$T$1000,"Sub"),$Y43)))</f>
        <v/>
      </c>
      <c r="AD43" s="63">
        <f>IF($T43="","",IF(AND(ISNUMBER($F43),$F43&lt;=IF($Q43=MesCiclo,InicioCiclo,$Q43+MOD(2-WEEKDAY($Q43),7))+27),1,IF(N($U43)&gt;0,AVERAGEIFS($Z$5:$Z$1000,$S$5:$S$1000,ROW(),$T$5:$T$1000,"Sub"),$Z43)))</f>
        <v/>
      </c>
      <c r="AE43" s="63">
        <f>IF($T43&lt;&gt;"Macro","",IF(COUNTIFS($Q$5:$Q$1000,$Q43,$T$5:$T$1000,"Macro",$G$5:$G$1000,"&gt;0")=0,1/COUNTIFS($Q$5:$Q$1000,$Q43,$T$5:$T$1000,"Macro"),IF(AND(ISNUMBER($G43),N($G43)&gt;0),$G43,SUMIFS($G$5:$G$1000,$Q$5:$Q$1000,$Q43,$T$5:$T$1000,"Macro")/COUNTIFS($Q$5:$Q$1000,$Q43,$T$5:$T$1000,"Macro",$G$5:$G$1000,"&gt;0"))/(COUNTIFS($Q$5:$Q$1000,$Q43,$T$5:$T$1000,"Macro")*SUMIFS($G$5:$G$1000,$Q$5:$Q$1000,$Q43,$T$5:$T$1000,"Macro")/COUNTIFS($Q$5:$Q$1000,$Q43,$T$5:$T$1000,"Macro",$G$5:$G$1000,"&gt;0"))))</f>
        <v/>
      </c>
    </row>
    <row r="44">
      <c r="A44" s="55">
        <f>IF(NOT((COUNTA($B44:$K44)+COUNTA($O44))&gt;0),"",IF($T44="Macro",COUNTIFS($T$5:$T44,"Macro",$Q$5:$Q44,$Q44),IF(N($S44)=0,"?",COUNTIFS(INDEX($T$5:$T$1000,1):INDEX($T$5:$T$1000,$S44-4),"Macro",INDEX($Q$5:$Q$1000,1):INDEX($Q$5:$Q$1000,$S44-4),INDEX($Q$5:$Q$1000,$S44-4))&amp;"."&amp;COUNTIFS($S$5:$S44,$S44,$T$5:$T44,"Sub"))))</f>
        <v/>
      </c>
      <c r="B44" s="56" t="n"/>
      <c r="C44" s="57" t="n"/>
      <c r="D44" s="58" t="n"/>
      <c r="E44" s="58" t="n"/>
      <c r="F44" s="58" t="n"/>
      <c r="G44" s="59" t="n"/>
      <c r="H44" s="59" t="n"/>
      <c r="I44" s="59" t="n"/>
      <c r="J44" s="59" t="n"/>
      <c r="K44" s="59" t="n"/>
      <c r="L44" s="60">
        <f>IF(NOT((COUNTA($B44:$K44)+COUNTA($O44))&gt;0),"",IF(ISNUMBER($F44),1,IF(N($U44)&gt;0,AVERAGEIFS($V$5:$V$1000,$S$5:$S$1000,ROW(),$T$5:$T$1000,"Sub"),$V44)))</f>
        <v/>
      </c>
      <c r="M44" s="55">
        <f>IF($L44="","",IF($L44&gt;=1,"Completado",IF($L44&gt;0,"En curso","Pendiente")))</f>
        <v/>
      </c>
      <c r="N44" s="55">
        <f>IF(NOT((COUNTA($B44:$K44)+COUNTA($O44))&gt;0),"",IF(ISNUMBER($F44),IF(AND(ISNUMBER($E44),$F44&gt;$E44),"Cumplida con "&amp;($F44-$E44)&amp;IF($F44-$E44=1," día"," días")&amp;" de retraso","Cumplida"),IF(N($L44)&gt;=1,"Cumplida",IF(NOT(ISNUMBER($E44)),"Sin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plazo")))))))</f>
        <v/>
      </c>
      <c r="O44" s="57" t="n"/>
      <c r="P44" s="61">
        <f>IF(NOT((COUNTA($B44:$K44)+COUNTA($O44))&gt;0),"",IF((IF($C44="","Falta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",""))="","✔ OK","⚠ "&amp;LEFT(IF($C44="","Falta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",""),LEN(IF($C44="","Falta el nombre de la actividad"&amp;" · ","")&amp;IF(AND($T44="Sub",N($S44)=0),"Subactividad sin macroactividad arriba"&amp;" · ","")&amp;IF($D44="","Sin fecha de inicio"&amp;" · ","")&amp;IF($E44="","Sin fecha límite"&amp;" · ","")&amp;IF(OR(AND($D44&lt;&gt;"",NOT(ISNUMBER($D44))),AND($E44&lt;&gt;"",NOT(ISNUMBER($E44))),AND($F44&lt;&gt;"",NOT(ISNUMBER($F44)))),"Fecha no válida"&amp;" · ","")&amp;IF(AND(ISNUMBER($D44),ISNUMBER($E44),$D44&gt;$E44),"Inicio posterior a fecha límite"&amp;" · ","")&amp;IF(AND($T44="Macro",$G44&lt;&gt;"",OR(NOT(ISNUMBER($G44)),$G44&lt;0,$G44&gt;1)),"Peso fuera de rango"&amp;" · ","")&amp;IF(AND($T44="Sub",$G44&lt;&gt;""),"Las subactividades no llevan peso (valen igual dentro de su macroactividad)"&amp;" · ","")&amp;IF(AND(N($U44)&gt;0,COUNT($H44:$K44)&gt;0),"Con subactividades: deje vacías las semanas (se calculan solas)"&amp;" · ","")&amp;IF((COUNTIF($H44:$K44,"&gt;1")+COUNTIF($H44:$K44,"&lt;0")+COUNTA($H44:$K44)-COUNT($H44:$K44))&gt;0,"Avance fuera de rango 0-100%"&amp;" · ","")&amp;IF(OR(AND($I44&lt;&gt;"",$I44&lt;$H44),AND($J44&lt;&gt;"",$J44&lt;MAX($H44:$I44)),AND($K44&lt;&gt;"",$K44&lt;MAX($H44:$J44))),"Avance semanal decreciente"&amp;" · ","")&amp;IF(AND(ISNUMBER($E44),$E44&lt;FechaRef,N($L44)&lt;1),"Vencida"&amp;" · ","")&amp;IF(AND(ObsObligatoria="Sí",ISNUMBER($E44),$E44&lt;FechaRef,N($L44)&lt;1,$O44=""),"Vencida sin observación"&amp;" · ",""))-3)))</f>
        <v/>
      </c>
      <c r="Q44" s="62">
        <f>IF(NOT((COUNTA($B44:$K44)+COUNTA($O44))&gt;0),"",IF(AND($T44="Sub",N($S44)&gt;0),IF(ISNUMBER(INDEX($D$5:$D$1000,$S44-4)),DATE(YEAR(INDEX($D$5:$D$1000,$S44-4)),MONTH(INDEX($D$5:$D$1000,$S44-4)),1),IF(ISNUMBER(INDEX($E$5:$E$1000,$S44-4)),DATE(YEAR(INDEX($E$5:$E$1000,$S44-4)),MONTH(INDEX($E$5:$E$1000,$S44-4)),1),MesCiclo)),IF(ISNUMBER($D44),DATE(YEAR($D44),MONTH($D44),1),IF(ISNUMBER($E44),DATE(YEAR($E44),MONTH($E44),1),MesCiclo))))</f>
        <v/>
      </c>
      <c r="R44" s="63">
        <f>IF(OR($Q44="",$Q44&lt;&gt;MesCiclo),"",COUNTIF($Q$5:$Q44,MesCiclo))</f>
        <v/>
      </c>
      <c r="S44" s="63">
        <f>IF($T44="","",IF($T44="Macro",ROW(),IFERROR(LOOKUP(2,1/($T$5:$T44="Macro"),ROW($T$5:$T44)),0)))</f>
        <v/>
      </c>
      <c r="T44" s="63">
        <f>IF(NOT((COUNTA($B44:$K44)+COUNTA($O44))&gt;0),"",IF($B44="Subactividad","Sub","Macro"))</f>
        <v/>
      </c>
      <c r="U44" s="63">
        <f>IF($T44="Macro",COUNTIFS($S$5:$S$1000,ROW(),$T$5:$T$1000,"Sub"),"")</f>
        <v/>
      </c>
      <c r="V44" s="63">
        <f>IF($T44="","",IF(ISNUMBER($F44),1,IFERROR(LOOKUP(2,1/($H44:$K44&lt;&gt;""),$H44:$K44),0)))</f>
        <v/>
      </c>
      <c r="W44" s="63">
        <f>IF($T44="","",IF(AND(ISNUMBER($F44),$F44&lt;=IF($Q44=MesCiclo,InicioCiclo,$Q44+MOD(2-WEEKDAY($Q44),7))+6),1,IF(ISNUMBER($H44),$H44,0)))</f>
        <v/>
      </c>
      <c r="X44" s="63">
        <f>IF($T44="","",IF(AND(ISNUMBER($F44),$F44&lt;=IF($Q44=MesCiclo,InicioCiclo,$Q44+MOD(2-WEEKDAY($Q44),7))+13),1,IF(ISNUMBER($I44),$I44,$W44)))</f>
        <v/>
      </c>
      <c r="Y44" s="63">
        <f>IF($T44="","",IF(AND(ISNUMBER($F44),$F44&lt;=IF($Q44=MesCiclo,InicioCiclo,$Q44+MOD(2-WEEKDAY($Q44),7))+20),1,IF(ISNUMBER($J44),$J44,$X44)))</f>
        <v/>
      </c>
      <c r="Z44" s="63">
        <f>IF($T44="","",IF(AND(ISNUMBER($F44),$F44&lt;=IF($Q44=MesCiclo,InicioCiclo,$Q44+MOD(2-WEEKDAY($Q44),7))+27),1,IF(ISNUMBER($K44),$K44,$Y44)))</f>
        <v/>
      </c>
      <c r="AA44" s="63">
        <f>IF($T44="","",IF(AND(ISNUMBER($F44),$F44&lt;=IF($Q44=MesCiclo,InicioCiclo,$Q44+MOD(2-WEEKDAY($Q44),7))+6),1,IF(N($U44)&gt;0,AVERAGEIFS($W$5:$W$1000,$S$5:$S$1000,ROW(),$T$5:$T$1000,"Sub"),$W44)))</f>
        <v/>
      </c>
      <c r="AB44" s="63">
        <f>IF($T44="","",IF(AND(ISNUMBER($F44),$F44&lt;=IF($Q44=MesCiclo,InicioCiclo,$Q44+MOD(2-WEEKDAY($Q44),7))+13),1,IF(N($U44)&gt;0,AVERAGEIFS($X$5:$X$1000,$S$5:$S$1000,ROW(),$T$5:$T$1000,"Sub"),$X44)))</f>
        <v/>
      </c>
      <c r="AC44" s="63">
        <f>IF($T44="","",IF(AND(ISNUMBER($F44),$F44&lt;=IF($Q44=MesCiclo,InicioCiclo,$Q44+MOD(2-WEEKDAY($Q44),7))+20),1,IF(N($U44)&gt;0,AVERAGEIFS($Y$5:$Y$1000,$S$5:$S$1000,ROW(),$T$5:$T$1000,"Sub"),$Y44)))</f>
        <v/>
      </c>
      <c r="AD44" s="63">
        <f>IF($T44="","",IF(AND(ISNUMBER($F44),$F44&lt;=IF($Q44=MesCiclo,InicioCiclo,$Q44+MOD(2-WEEKDAY($Q44),7))+27),1,IF(N($U44)&gt;0,AVERAGEIFS($Z$5:$Z$1000,$S$5:$S$1000,ROW(),$T$5:$T$1000,"Sub"),$Z44)))</f>
        <v/>
      </c>
      <c r="AE44" s="63">
        <f>IF($T44&lt;&gt;"Macro","",IF(COUNTIFS($Q$5:$Q$1000,$Q44,$T$5:$T$1000,"Macro",$G$5:$G$1000,"&gt;0")=0,1/COUNTIFS($Q$5:$Q$1000,$Q44,$T$5:$T$1000,"Macro"),IF(AND(ISNUMBER($G44),N($G44)&gt;0),$G44,SUMIFS($G$5:$G$1000,$Q$5:$Q$1000,$Q44,$T$5:$T$1000,"Macro")/COUNTIFS($Q$5:$Q$1000,$Q44,$T$5:$T$1000,"Macro",$G$5:$G$1000,"&gt;0"))/(COUNTIFS($Q$5:$Q$1000,$Q44,$T$5:$T$1000,"Macro")*SUMIFS($G$5:$G$1000,$Q$5:$Q$1000,$Q44,$T$5:$T$1000,"Macro")/COUNTIFS($Q$5:$Q$1000,$Q44,$T$5:$T$1000,"Macro",$G$5:$G$1000,"&gt;0"))))</f>
        <v/>
      </c>
    </row>
    <row r="45">
      <c r="A45" s="55">
        <f>IF(NOT((COUNTA($B45:$K45)+COUNTA($O45))&gt;0),"",IF($T45="Macro",COUNTIFS($T$5:$T45,"Macro",$Q$5:$Q45,$Q45),IF(N($S45)=0,"?",COUNTIFS(INDEX($T$5:$T$1000,1):INDEX($T$5:$T$1000,$S45-4),"Macro",INDEX($Q$5:$Q$1000,1):INDEX($Q$5:$Q$1000,$S45-4),INDEX($Q$5:$Q$1000,$S45-4))&amp;"."&amp;COUNTIFS($S$5:$S45,$S45,$T$5:$T45,"Sub"))))</f>
        <v/>
      </c>
      <c r="B45" s="56" t="n"/>
      <c r="C45" s="57" t="n"/>
      <c r="D45" s="58" t="n"/>
      <c r="E45" s="58" t="n"/>
      <c r="F45" s="58" t="n"/>
      <c r="G45" s="59" t="n"/>
      <c r="H45" s="59" t="n"/>
      <c r="I45" s="59" t="n"/>
      <c r="J45" s="59" t="n"/>
      <c r="K45" s="59" t="n"/>
      <c r="L45" s="60">
        <f>IF(NOT((COUNTA($B45:$K45)+COUNTA($O45))&gt;0),"",IF(ISNUMBER($F45),1,IF(N($U45)&gt;0,AVERAGEIFS($V$5:$V$1000,$S$5:$S$1000,ROW(),$T$5:$T$1000,"Sub"),$V45)))</f>
        <v/>
      </c>
      <c r="M45" s="55">
        <f>IF($L45="","",IF($L45&gt;=1,"Completado",IF($L45&gt;0,"En curso","Pendiente")))</f>
        <v/>
      </c>
      <c r="N45" s="55">
        <f>IF(NOT((COUNTA($B45:$K45)+COUNTA($O45))&gt;0),"",IF(ISNUMBER($F45),IF(AND(ISNUMBER($E45),$F45&gt;$E45),"Cumplida con "&amp;($F45-$E45)&amp;IF($F45-$E45=1," día"," días")&amp;" de retraso","Cumplida"),IF(N($L45)&gt;=1,"Cumplida",IF(NOT(ISNUMBER($E45)),"Sin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plazo")))))))</f>
        <v/>
      </c>
      <c r="O45" s="57" t="n"/>
      <c r="P45" s="61">
        <f>IF(NOT((COUNTA($B45:$K45)+COUNTA($O45))&gt;0),"",IF((IF($C45="","Falta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",""))="","✔ OK","⚠ "&amp;LEFT(IF($C45="","Falta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",""),LEN(IF($C45="","Falta el nombre de la actividad"&amp;" · ","")&amp;IF(AND($T45="Sub",N($S45)=0),"Subactividad sin macroactividad arriba"&amp;" · ","")&amp;IF($D45="","Sin fecha de inicio"&amp;" · ","")&amp;IF($E45="","Sin fecha límite"&amp;" · ","")&amp;IF(OR(AND($D45&lt;&gt;"",NOT(ISNUMBER($D45))),AND($E45&lt;&gt;"",NOT(ISNUMBER($E45))),AND($F45&lt;&gt;"",NOT(ISNUMBER($F45)))),"Fecha no válida"&amp;" · ","")&amp;IF(AND(ISNUMBER($D45),ISNUMBER($E45),$D45&gt;$E45),"Inicio posterior a fecha límite"&amp;" · ","")&amp;IF(AND($T45="Macro",$G45&lt;&gt;"",OR(NOT(ISNUMBER($G45)),$G45&lt;0,$G45&gt;1)),"Peso fuera de rango"&amp;" · ","")&amp;IF(AND($T45="Sub",$G45&lt;&gt;""),"Las subactividades no llevan peso (valen igual dentro de su macroactividad)"&amp;" · ","")&amp;IF(AND(N($U45)&gt;0,COUNT($H45:$K45)&gt;0),"Con subactividades: deje vacías las semanas (se calculan solas)"&amp;" · ","")&amp;IF((COUNTIF($H45:$K45,"&gt;1")+COUNTIF($H45:$K45,"&lt;0")+COUNTA($H45:$K45)-COUNT($H45:$K45))&gt;0,"Avance fuera de rango 0-100%"&amp;" · ","")&amp;IF(OR(AND($I45&lt;&gt;"",$I45&lt;$H45),AND($J45&lt;&gt;"",$J45&lt;MAX($H45:$I45)),AND($K45&lt;&gt;"",$K45&lt;MAX($H45:$J45))),"Avance semanal decreciente"&amp;" · ","")&amp;IF(AND(ISNUMBER($E45),$E45&lt;FechaRef,N($L45)&lt;1),"Vencida"&amp;" · ","")&amp;IF(AND(ObsObligatoria="Sí",ISNUMBER($E45),$E45&lt;FechaRef,N($L45)&lt;1,$O45=""),"Vencida sin observación"&amp;" · ",""))-3)))</f>
        <v/>
      </c>
      <c r="Q45" s="62">
        <f>IF(NOT((COUNTA($B45:$K45)+COUNTA($O45))&gt;0),"",IF(AND($T45="Sub",N($S45)&gt;0),IF(ISNUMBER(INDEX($D$5:$D$1000,$S45-4)),DATE(YEAR(INDEX($D$5:$D$1000,$S45-4)),MONTH(INDEX($D$5:$D$1000,$S45-4)),1),IF(ISNUMBER(INDEX($E$5:$E$1000,$S45-4)),DATE(YEAR(INDEX($E$5:$E$1000,$S45-4)),MONTH(INDEX($E$5:$E$1000,$S45-4)),1),MesCiclo)),IF(ISNUMBER($D45),DATE(YEAR($D45),MONTH($D45),1),IF(ISNUMBER($E45),DATE(YEAR($E45),MONTH($E45),1),MesCiclo))))</f>
        <v/>
      </c>
      <c r="R45" s="63">
        <f>IF(OR($Q45="",$Q45&lt;&gt;MesCiclo),"",COUNTIF($Q$5:$Q45,MesCiclo))</f>
        <v/>
      </c>
      <c r="S45" s="63">
        <f>IF($T45="","",IF($T45="Macro",ROW(),IFERROR(LOOKUP(2,1/($T$5:$T45="Macro"),ROW($T$5:$T45)),0)))</f>
        <v/>
      </c>
      <c r="T45" s="63">
        <f>IF(NOT((COUNTA($B45:$K45)+COUNTA($O45))&gt;0),"",IF($B45="Subactividad","Sub","Macro"))</f>
        <v/>
      </c>
      <c r="U45" s="63">
        <f>IF($T45="Macro",COUNTIFS($S$5:$S$1000,ROW(),$T$5:$T$1000,"Sub"),"")</f>
        <v/>
      </c>
      <c r="V45" s="63">
        <f>IF($T45="","",IF(ISNUMBER($F45),1,IFERROR(LOOKUP(2,1/($H45:$K45&lt;&gt;""),$H45:$K45),0)))</f>
        <v/>
      </c>
      <c r="W45" s="63">
        <f>IF($T45="","",IF(AND(ISNUMBER($F45),$F45&lt;=IF($Q45=MesCiclo,InicioCiclo,$Q45+MOD(2-WEEKDAY($Q45),7))+6),1,IF(ISNUMBER($H45),$H45,0)))</f>
        <v/>
      </c>
      <c r="X45" s="63">
        <f>IF($T45="","",IF(AND(ISNUMBER($F45),$F45&lt;=IF($Q45=MesCiclo,InicioCiclo,$Q45+MOD(2-WEEKDAY($Q45),7))+13),1,IF(ISNUMBER($I45),$I45,$W45)))</f>
        <v/>
      </c>
      <c r="Y45" s="63">
        <f>IF($T45="","",IF(AND(ISNUMBER($F45),$F45&lt;=IF($Q45=MesCiclo,InicioCiclo,$Q45+MOD(2-WEEKDAY($Q45),7))+20),1,IF(ISNUMBER($J45),$J45,$X45)))</f>
        <v/>
      </c>
      <c r="Z45" s="63">
        <f>IF($T45="","",IF(AND(ISNUMBER($F45),$F45&lt;=IF($Q45=MesCiclo,InicioCiclo,$Q45+MOD(2-WEEKDAY($Q45),7))+27),1,IF(ISNUMBER($K45),$K45,$Y45)))</f>
        <v/>
      </c>
      <c r="AA45" s="63">
        <f>IF($T45="","",IF(AND(ISNUMBER($F45),$F45&lt;=IF($Q45=MesCiclo,InicioCiclo,$Q45+MOD(2-WEEKDAY($Q45),7))+6),1,IF(N($U45)&gt;0,AVERAGEIFS($W$5:$W$1000,$S$5:$S$1000,ROW(),$T$5:$T$1000,"Sub"),$W45)))</f>
        <v/>
      </c>
      <c r="AB45" s="63">
        <f>IF($T45="","",IF(AND(ISNUMBER($F45),$F45&lt;=IF($Q45=MesCiclo,InicioCiclo,$Q45+MOD(2-WEEKDAY($Q45),7))+13),1,IF(N($U45)&gt;0,AVERAGEIFS($X$5:$X$1000,$S$5:$S$1000,ROW(),$T$5:$T$1000,"Sub"),$X45)))</f>
        <v/>
      </c>
      <c r="AC45" s="63">
        <f>IF($T45="","",IF(AND(ISNUMBER($F45),$F45&lt;=IF($Q45=MesCiclo,InicioCiclo,$Q45+MOD(2-WEEKDAY($Q45),7))+20),1,IF(N($U45)&gt;0,AVERAGEIFS($Y$5:$Y$1000,$S$5:$S$1000,ROW(),$T$5:$T$1000,"Sub"),$Y45)))</f>
        <v/>
      </c>
      <c r="AD45" s="63">
        <f>IF($T45="","",IF(AND(ISNUMBER($F45),$F45&lt;=IF($Q45=MesCiclo,InicioCiclo,$Q45+MOD(2-WEEKDAY($Q45),7))+27),1,IF(N($U45)&gt;0,AVERAGEIFS($Z$5:$Z$1000,$S$5:$S$1000,ROW(),$T$5:$T$1000,"Sub"),$Z45)))</f>
        <v/>
      </c>
      <c r="AE45" s="63">
        <f>IF($T45&lt;&gt;"Macro","",IF(COUNTIFS($Q$5:$Q$1000,$Q45,$T$5:$T$1000,"Macro",$G$5:$G$1000,"&gt;0")=0,1/COUNTIFS($Q$5:$Q$1000,$Q45,$T$5:$T$1000,"Macro"),IF(AND(ISNUMBER($G45),N($G45)&gt;0),$G45,SUMIFS($G$5:$G$1000,$Q$5:$Q$1000,$Q45,$T$5:$T$1000,"Macro")/COUNTIFS($Q$5:$Q$1000,$Q45,$T$5:$T$1000,"Macro",$G$5:$G$1000,"&gt;0"))/(COUNTIFS($Q$5:$Q$1000,$Q45,$T$5:$T$1000,"Macro")*SUMIFS($G$5:$G$1000,$Q$5:$Q$1000,$Q45,$T$5:$T$1000,"Macro")/COUNTIFS($Q$5:$Q$1000,$Q45,$T$5:$T$1000,"Macro",$G$5:$G$1000,"&gt;0"))))</f>
        <v/>
      </c>
    </row>
    <row r="46">
      <c r="A46" s="55">
        <f>IF(NOT((COUNTA($B46:$K46)+COUNTA($O46))&gt;0),"",IF($T46="Macro",COUNTIFS($T$5:$T46,"Macro",$Q$5:$Q46,$Q46),IF(N($S46)=0,"?",COUNTIFS(INDEX($T$5:$T$1000,1):INDEX($T$5:$T$1000,$S46-4),"Macro",INDEX($Q$5:$Q$1000,1):INDEX($Q$5:$Q$1000,$S46-4),INDEX($Q$5:$Q$1000,$S46-4))&amp;"."&amp;COUNTIFS($S$5:$S46,$S46,$T$5:$T46,"Sub"))))</f>
        <v/>
      </c>
      <c r="B46" s="56" t="n"/>
      <c r="C46" s="57" t="n"/>
      <c r="D46" s="58" t="n"/>
      <c r="E46" s="58" t="n"/>
      <c r="F46" s="58" t="n"/>
      <c r="G46" s="59" t="n"/>
      <c r="H46" s="59" t="n"/>
      <c r="I46" s="59" t="n"/>
      <c r="J46" s="59" t="n"/>
      <c r="K46" s="59" t="n"/>
      <c r="L46" s="60">
        <f>IF(NOT((COUNTA($B46:$K46)+COUNTA($O46))&gt;0),"",IF(ISNUMBER($F46),1,IF(N($U46)&gt;0,AVERAGEIFS($V$5:$V$1000,$S$5:$S$1000,ROW(),$T$5:$T$1000,"Sub"),$V46)))</f>
        <v/>
      </c>
      <c r="M46" s="55">
        <f>IF($L46="","",IF($L46&gt;=1,"Completado",IF($L46&gt;0,"En curso","Pendiente")))</f>
        <v/>
      </c>
      <c r="N46" s="55">
        <f>IF(NOT((COUNTA($B46:$K46)+COUNTA($O46))&gt;0),"",IF(ISNUMBER($F46),IF(AND(ISNUMBER($E46),$F46&gt;$E46),"Cumplida con "&amp;($F46-$E46)&amp;IF($F46-$E46=1," día"," días")&amp;" de retraso","Cumplida"),IF(N($L46)&gt;=1,"Cumplida",IF(NOT(ISNUMBER($E46)),"Sin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plazo")))))))</f>
        <v/>
      </c>
      <c r="O46" s="57" t="n"/>
      <c r="P46" s="61">
        <f>IF(NOT((COUNTA($B46:$K46)+COUNTA($O46))&gt;0),"",IF((IF($C46="","Falta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",""))="","✔ OK","⚠ "&amp;LEFT(IF($C46="","Falta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",""),LEN(IF($C46="","Falta el nombre de la actividad"&amp;" · ","")&amp;IF(AND($T46="Sub",N($S46)=0),"Subactividad sin macroactividad arriba"&amp;" · ","")&amp;IF($D46="","Sin fecha de inicio"&amp;" · ","")&amp;IF($E46="","Sin fecha límite"&amp;" · ","")&amp;IF(OR(AND($D46&lt;&gt;"",NOT(ISNUMBER($D46))),AND($E46&lt;&gt;"",NOT(ISNUMBER($E46))),AND($F46&lt;&gt;"",NOT(ISNUMBER($F46)))),"Fecha no válida"&amp;" · ","")&amp;IF(AND(ISNUMBER($D46),ISNUMBER($E46),$D46&gt;$E46),"Inicio posterior a fecha límite"&amp;" · ","")&amp;IF(AND($T46="Macro",$G46&lt;&gt;"",OR(NOT(ISNUMBER($G46)),$G46&lt;0,$G46&gt;1)),"Peso fuera de rango"&amp;" · ","")&amp;IF(AND($T46="Sub",$G46&lt;&gt;""),"Las subactividades no llevan peso (valen igual dentro de su macroactividad)"&amp;" · ","")&amp;IF(AND(N($U46)&gt;0,COUNT($H46:$K46)&gt;0),"Con subactividades: deje vacías las semanas (se calculan solas)"&amp;" · ","")&amp;IF((COUNTIF($H46:$K46,"&gt;1")+COUNTIF($H46:$K46,"&lt;0")+COUNTA($H46:$K46)-COUNT($H46:$K46))&gt;0,"Avance fuera de rango 0-100%"&amp;" · ","")&amp;IF(OR(AND($I46&lt;&gt;"",$I46&lt;$H46),AND($J46&lt;&gt;"",$J46&lt;MAX($H46:$I46)),AND($K46&lt;&gt;"",$K46&lt;MAX($H46:$J46))),"Avance semanal decreciente"&amp;" · ","")&amp;IF(AND(ISNUMBER($E46),$E46&lt;FechaRef,N($L46)&lt;1),"Vencida"&amp;" · ","")&amp;IF(AND(ObsObligatoria="Sí",ISNUMBER($E46),$E46&lt;FechaRef,N($L46)&lt;1,$O46=""),"Vencida sin observación"&amp;" · ",""))-3)))</f>
        <v/>
      </c>
      <c r="Q46" s="62">
        <f>IF(NOT((COUNTA($B46:$K46)+COUNTA($O46))&gt;0),"",IF(AND($T46="Sub",N($S46)&gt;0),IF(ISNUMBER(INDEX($D$5:$D$1000,$S46-4)),DATE(YEAR(INDEX($D$5:$D$1000,$S46-4)),MONTH(INDEX($D$5:$D$1000,$S46-4)),1),IF(ISNUMBER(INDEX($E$5:$E$1000,$S46-4)),DATE(YEAR(INDEX($E$5:$E$1000,$S46-4)),MONTH(INDEX($E$5:$E$1000,$S46-4)),1),MesCiclo)),IF(ISNUMBER($D46),DATE(YEAR($D46),MONTH($D46),1),IF(ISNUMBER($E46),DATE(YEAR($E46),MONTH($E46),1),MesCiclo))))</f>
        <v/>
      </c>
      <c r="R46" s="63">
        <f>IF(OR($Q46="",$Q46&lt;&gt;MesCiclo),"",COUNTIF($Q$5:$Q46,MesCiclo))</f>
        <v/>
      </c>
      <c r="S46" s="63">
        <f>IF($T46="","",IF($T46="Macro",ROW(),IFERROR(LOOKUP(2,1/($T$5:$T46="Macro"),ROW($T$5:$T46)),0)))</f>
        <v/>
      </c>
      <c r="T46" s="63">
        <f>IF(NOT((COUNTA($B46:$K46)+COUNTA($O46))&gt;0),"",IF($B46="Subactividad","Sub","Macro"))</f>
        <v/>
      </c>
      <c r="U46" s="63">
        <f>IF($T46="Macro",COUNTIFS($S$5:$S$1000,ROW(),$T$5:$T$1000,"Sub"),"")</f>
        <v/>
      </c>
      <c r="V46" s="63">
        <f>IF($T46="","",IF(ISNUMBER($F46),1,IFERROR(LOOKUP(2,1/($H46:$K46&lt;&gt;""),$H46:$K46),0)))</f>
        <v/>
      </c>
      <c r="W46" s="63">
        <f>IF($T46="","",IF(AND(ISNUMBER($F46),$F46&lt;=IF($Q46=MesCiclo,InicioCiclo,$Q46+MOD(2-WEEKDAY($Q46),7))+6),1,IF(ISNUMBER($H46),$H46,0)))</f>
        <v/>
      </c>
      <c r="X46" s="63">
        <f>IF($T46="","",IF(AND(ISNUMBER($F46),$F46&lt;=IF($Q46=MesCiclo,InicioCiclo,$Q46+MOD(2-WEEKDAY($Q46),7))+13),1,IF(ISNUMBER($I46),$I46,$W46)))</f>
        <v/>
      </c>
      <c r="Y46" s="63">
        <f>IF($T46="","",IF(AND(ISNUMBER($F46),$F46&lt;=IF($Q46=MesCiclo,InicioCiclo,$Q46+MOD(2-WEEKDAY($Q46),7))+20),1,IF(ISNUMBER($J46),$J46,$X46)))</f>
        <v/>
      </c>
      <c r="Z46" s="63">
        <f>IF($T46="","",IF(AND(ISNUMBER($F46),$F46&lt;=IF($Q46=MesCiclo,InicioCiclo,$Q46+MOD(2-WEEKDAY($Q46),7))+27),1,IF(ISNUMBER($K46),$K46,$Y46)))</f>
        <v/>
      </c>
      <c r="AA46" s="63">
        <f>IF($T46="","",IF(AND(ISNUMBER($F46),$F46&lt;=IF($Q46=MesCiclo,InicioCiclo,$Q46+MOD(2-WEEKDAY($Q46),7))+6),1,IF(N($U46)&gt;0,AVERAGEIFS($W$5:$W$1000,$S$5:$S$1000,ROW(),$T$5:$T$1000,"Sub"),$W46)))</f>
        <v/>
      </c>
      <c r="AB46" s="63">
        <f>IF($T46="","",IF(AND(ISNUMBER($F46),$F46&lt;=IF($Q46=MesCiclo,InicioCiclo,$Q46+MOD(2-WEEKDAY($Q46),7))+13),1,IF(N($U46)&gt;0,AVERAGEIFS($X$5:$X$1000,$S$5:$S$1000,ROW(),$T$5:$T$1000,"Sub"),$X46)))</f>
        <v/>
      </c>
      <c r="AC46" s="63">
        <f>IF($T46="","",IF(AND(ISNUMBER($F46),$F46&lt;=IF($Q46=MesCiclo,InicioCiclo,$Q46+MOD(2-WEEKDAY($Q46),7))+20),1,IF(N($U46)&gt;0,AVERAGEIFS($Y$5:$Y$1000,$S$5:$S$1000,ROW(),$T$5:$T$1000,"Sub"),$Y46)))</f>
        <v/>
      </c>
      <c r="AD46" s="63">
        <f>IF($T46="","",IF(AND(ISNUMBER($F46),$F46&lt;=IF($Q46=MesCiclo,InicioCiclo,$Q46+MOD(2-WEEKDAY($Q46),7))+27),1,IF(N($U46)&gt;0,AVERAGEIFS($Z$5:$Z$1000,$S$5:$S$1000,ROW(),$T$5:$T$1000,"Sub"),$Z46)))</f>
        <v/>
      </c>
      <c r="AE46" s="63">
        <f>IF($T46&lt;&gt;"Macro","",IF(COUNTIFS($Q$5:$Q$1000,$Q46,$T$5:$T$1000,"Macro",$G$5:$G$1000,"&gt;0")=0,1/COUNTIFS($Q$5:$Q$1000,$Q46,$T$5:$T$1000,"Macro"),IF(AND(ISNUMBER($G46),N($G46)&gt;0),$G46,SUMIFS($G$5:$G$1000,$Q$5:$Q$1000,$Q46,$T$5:$T$1000,"Macro")/COUNTIFS($Q$5:$Q$1000,$Q46,$T$5:$T$1000,"Macro",$G$5:$G$1000,"&gt;0"))/(COUNTIFS($Q$5:$Q$1000,$Q46,$T$5:$T$1000,"Macro")*SUMIFS($G$5:$G$1000,$Q$5:$Q$1000,$Q46,$T$5:$T$1000,"Macro")/COUNTIFS($Q$5:$Q$1000,$Q46,$T$5:$T$1000,"Macro",$G$5:$G$1000,"&gt;0"))))</f>
        <v/>
      </c>
    </row>
    <row r="47">
      <c r="A47" s="55">
        <f>IF(NOT((COUNTA($B47:$K47)+COUNTA($O47))&gt;0),"",IF($T47="Macro",COUNTIFS($T$5:$T47,"Macro",$Q$5:$Q47,$Q47),IF(N($S47)=0,"?",COUNTIFS(INDEX($T$5:$T$1000,1):INDEX($T$5:$T$1000,$S47-4),"Macro",INDEX($Q$5:$Q$1000,1):INDEX($Q$5:$Q$1000,$S47-4),INDEX($Q$5:$Q$1000,$S47-4))&amp;"."&amp;COUNTIFS($S$5:$S47,$S47,$T$5:$T47,"Sub"))))</f>
        <v/>
      </c>
      <c r="B47" s="56" t="n"/>
      <c r="C47" s="57" t="n"/>
      <c r="D47" s="58" t="n"/>
      <c r="E47" s="58" t="n"/>
      <c r="F47" s="58" t="n"/>
      <c r="G47" s="59" t="n"/>
      <c r="H47" s="59" t="n"/>
      <c r="I47" s="59" t="n"/>
      <c r="J47" s="59" t="n"/>
      <c r="K47" s="59" t="n"/>
      <c r="L47" s="60">
        <f>IF(NOT((COUNTA($B47:$K47)+COUNTA($O47))&gt;0),"",IF(ISNUMBER($F47),1,IF(N($U47)&gt;0,AVERAGEIFS($V$5:$V$1000,$S$5:$S$1000,ROW(),$T$5:$T$1000,"Sub"),$V47)))</f>
        <v/>
      </c>
      <c r="M47" s="55">
        <f>IF($L47="","",IF($L47&gt;=1,"Completado",IF($L47&gt;0,"En curso","Pendiente")))</f>
        <v/>
      </c>
      <c r="N47" s="55">
        <f>IF(NOT((COUNTA($B47:$K47)+COUNTA($O47))&gt;0),"",IF(ISNUMBER($F47),IF(AND(ISNUMBER($E47),$F47&gt;$E47),"Cumplida con "&amp;($F47-$E47)&amp;IF($F47-$E47=1," día"," días")&amp;" de retraso","Cumplida"),IF(N($L47)&gt;=1,"Cumplida",IF(NOT(ISNUMBER($E47)),"Sin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plazo")))))))</f>
        <v/>
      </c>
      <c r="O47" s="57" t="n"/>
      <c r="P47" s="61">
        <f>IF(NOT((COUNTA($B47:$K47)+COUNTA($O47))&gt;0),"",IF((IF($C47="","Falta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",""))="","✔ OK","⚠ "&amp;LEFT(IF($C47="","Falta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",""),LEN(IF($C47="","Falta el nombre de la actividad"&amp;" · ","")&amp;IF(AND($T47="Sub",N($S47)=0),"Subactividad sin macroactividad arriba"&amp;" · ","")&amp;IF($D47="","Sin fecha de inicio"&amp;" · ","")&amp;IF($E47="","Sin fecha límite"&amp;" · ","")&amp;IF(OR(AND($D47&lt;&gt;"",NOT(ISNUMBER($D47))),AND($E47&lt;&gt;"",NOT(ISNUMBER($E47))),AND($F47&lt;&gt;"",NOT(ISNUMBER($F47)))),"Fecha no válida"&amp;" · ","")&amp;IF(AND(ISNUMBER($D47),ISNUMBER($E47),$D47&gt;$E47),"Inicio posterior a fecha límite"&amp;" · ","")&amp;IF(AND($T47="Macro",$G47&lt;&gt;"",OR(NOT(ISNUMBER($G47)),$G47&lt;0,$G47&gt;1)),"Peso fuera de rango"&amp;" · ","")&amp;IF(AND($T47="Sub",$G47&lt;&gt;""),"Las subactividades no llevan peso (valen igual dentro de su macroactividad)"&amp;" · ","")&amp;IF(AND(N($U47)&gt;0,COUNT($H47:$K47)&gt;0),"Con subactividades: deje vacías las semanas (se calculan solas)"&amp;" · ","")&amp;IF((COUNTIF($H47:$K47,"&gt;1")+COUNTIF($H47:$K47,"&lt;0")+COUNTA($H47:$K47)-COUNT($H47:$K47))&gt;0,"Avance fuera de rango 0-100%"&amp;" · ","")&amp;IF(OR(AND($I47&lt;&gt;"",$I47&lt;$H47),AND($J47&lt;&gt;"",$J47&lt;MAX($H47:$I47)),AND($K47&lt;&gt;"",$K47&lt;MAX($H47:$J47))),"Avance semanal decreciente"&amp;" · ","")&amp;IF(AND(ISNUMBER($E47),$E47&lt;FechaRef,N($L47)&lt;1),"Vencida"&amp;" · ","")&amp;IF(AND(ObsObligatoria="Sí",ISNUMBER($E47),$E47&lt;FechaRef,N($L47)&lt;1,$O47=""),"Vencida sin observación"&amp;" · ",""))-3)))</f>
        <v/>
      </c>
      <c r="Q47" s="62">
        <f>IF(NOT((COUNTA($B47:$K47)+COUNTA($O47))&gt;0),"",IF(AND($T47="Sub",N($S47)&gt;0),IF(ISNUMBER(INDEX($D$5:$D$1000,$S47-4)),DATE(YEAR(INDEX($D$5:$D$1000,$S47-4)),MONTH(INDEX($D$5:$D$1000,$S47-4)),1),IF(ISNUMBER(INDEX($E$5:$E$1000,$S47-4)),DATE(YEAR(INDEX($E$5:$E$1000,$S47-4)),MONTH(INDEX($E$5:$E$1000,$S47-4)),1),MesCiclo)),IF(ISNUMBER($D47),DATE(YEAR($D47),MONTH($D47),1),IF(ISNUMBER($E47),DATE(YEAR($E47),MONTH($E47),1),MesCiclo))))</f>
        <v/>
      </c>
      <c r="R47" s="63">
        <f>IF(OR($Q47="",$Q47&lt;&gt;MesCiclo),"",COUNTIF($Q$5:$Q47,MesCiclo))</f>
        <v/>
      </c>
      <c r="S47" s="63">
        <f>IF($T47="","",IF($T47="Macro",ROW(),IFERROR(LOOKUP(2,1/($T$5:$T47="Macro"),ROW($T$5:$T47)),0)))</f>
        <v/>
      </c>
      <c r="T47" s="63">
        <f>IF(NOT((COUNTA($B47:$K47)+COUNTA($O47))&gt;0),"",IF($B47="Subactividad","Sub","Macro"))</f>
        <v/>
      </c>
      <c r="U47" s="63">
        <f>IF($T47="Macro",COUNTIFS($S$5:$S$1000,ROW(),$T$5:$T$1000,"Sub"),"")</f>
        <v/>
      </c>
      <c r="V47" s="63">
        <f>IF($T47="","",IF(ISNUMBER($F47),1,IFERROR(LOOKUP(2,1/($H47:$K47&lt;&gt;""),$H47:$K47),0)))</f>
        <v/>
      </c>
      <c r="W47" s="63">
        <f>IF($T47="","",IF(AND(ISNUMBER($F47),$F47&lt;=IF($Q47=MesCiclo,InicioCiclo,$Q47+MOD(2-WEEKDAY($Q47),7))+6),1,IF(ISNUMBER($H47),$H47,0)))</f>
        <v/>
      </c>
      <c r="X47" s="63">
        <f>IF($T47="","",IF(AND(ISNUMBER($F47),$F47&lt;=IF($Q47=MesCiclo,InicioCiclo,$Q47+MOD(2-WEEKDAY($Q47),7))+13),1,IF(ISNUMBER($I47),$I47,$W47)))</f>
        <v/>
      </c>
      <c r="Y47" s="63">
        <f>IF($T47="","",IF(AND(ISNUMBER($F47),$F47&lt;=IF($Q47=MesCiclo,InicioCiclo,$Q47+MOD(2-WEEKDAY($Q47),7))+20),1,IF(ISNUMBER($J47),$J47,$X47)))</f>
        <v/>
      </c>
      <c r="Z47" s="63">
        <f>IF($T47="","",IF(AND(ISNUMBER($F47),$F47&lt;=IF($Q47=MesCiclo,InicioCiclo,$Q47+MOD(2-WEEKDAY($Q47),7))+27),1,IF(ISNUMBER($K47),$K47,$Y47)))</f>
        <v/>
      </c>
      <c r="AA47" s="63">
        <f>IF($T47="","",IF(AND(ISNUMBER($F47),$F47&lt;=IF($Q47=MesCiclo,InicioCiclo,$Q47+MOD(2-WEEKDAY($Q47),7))+6),1,IF(N($U47)&gt;0,AVERAGEIFS($W$5:$W$1000,$S$5:$S$1000,ROW(),$T$5:$T$1000,"Sub"),$W47)))</f>
        <v/>
      </c>
      <c r="AB47" s="63">
        <f>IF($T47="","",IF(AND(ISNUMBER($F47),$F47&lt;=IF($Q47=MesCiclo,InicioCiclo,$Q47+MOD(2-WEEKDAY($Q47),7))+13),1,IF(N($U47)&gt;0,AVERAGEIFS($X$5:$X$1000,$S$5:$S$1000,ROW(),$T$5:$T$1000,"Sub"),$X47)))</f>
        <v/>
      </c>
      <c r="AC47" s="63">
        <f>IF($T47="","",IF(AND(ISNUMBER($F47),$F47&lt;=IF($Q47=MesCiclo,InicioCiclo,$Q47+MOD(2-WEEKDAY($Q47),7))+20),1,IF(N($U47)&gt;0,AVERAGEIFS($Y$5:$Y$1000,$S$5:$S$1000,ROW(),$T$5:$T$1000,"Sub"),$Y47)))</f>
        <v/>
      </c>
      <c r="AD47" s="63">
        <f>IF($T47="","",IF(AND(ISNUMBER($F47),$F47&lt;=IF($Q47=MesCiclo,InicioCiclo,$Q47+MOD(2-WEEKDAY($Q47),7))+27),1,IF(N($U47)&gt;0,AVERAGEIFS($Z$5:$Z$1000,$S$5:$S$1000,ROW(),$T$5:$T$1000,"Sub"),$Z47)))</f>
        <v/>
      </c>
      <c r="AE47" s="63">
        <f>IF($T47&lt;&gt;"Macro","",IF(COUNTIFS($Q$5:$Q$1000,$Q47,$T$5:$T$1000,"Macro",$G$5:$G$1000,"&gt;0")=0,1/COUNTIFS($Q$5:$Q$1000,$Q47,$T$5:$T$1000,"Macro"),IF(AND(ISNUMBER($G47),N($G47)&gt;0),$G47,SUMIFS($G$5:$G$1000,$Q$5:$Q$1000,$Q47,$T$5:$T$1000,"Macro")/COUNTIFS($Q$5:$Q$1000,$Q47,$T$5:$T$1000,"Macro",$G$5:$G$1000,"&gt;0"))/(COUNTIFS($Q$5:$Q$1000,$Q47,$T$5:$T$1000,"Macro")*SUMIFS($G$5:$G$1000,$Q$5:$Q$1000,$Q47,$T$5:$T$1000,"Macro")/COUNTIFS($Q$5:$Q$1000,$Q47,$T$5:$T$1000,"Macro",$G$5:$G$1000,"&gt;0"))))</f>
        <v/>
      </c>
    </row>
    <row r="48">
      <c r="A48" s="55">
        <f>IF(NOT((COUNTA($B48:$K48)+COUNTA($O48))&gt;0),"",IF($T48="Macro",COUNTIFS($T$5:$T48,"Macro",$Q$5:$Q48,$Q48),IF(N($S48)=0,"?",COUNTIFS(INDEX($T$5:$T$1000,1):INDEX($T$5:$T$1000,$S48-4),"Macro",INDEX($Q$5:$Q$1000,1):INDEX($Q$5:$Q$1000,$S48-4),INDEX($Q$5:$Q$1000,$S48-4))&amp;"."&amp;COUNTIFS($S$5:$S48,$S48,$T$5:$T48,"Sub"))))</f>
        <v/>
      </c>
      <c r="B48" s="56" t="n"/>
      <c r="C48" s="57" t="n"/>
      <c r="D48" s="58" t="n"/>
      <c r="E48" s="58" t="n"/>
      <c r="F48" s="58" t="n"/>
      <c r="G48" s="59" t="n"/>
      <c r="H48" s="59" t="n"/>
      <c r="I48" s="59" t="n"/>
      <c r="J48" s="59" t="n"/>
      <c r="K48" s="59" t="n"/>
      <c r="L48" s="60">
        <f>IF(NOT((COUNTA($B48:$K48)+COUNTA($O48))&gt;0),"",IF(ISNUMBER($F48),1,IF(N($U48)&gt;0,AVERAGEIFS($V$5:$V$1000,$S$5:$S$1000,ROW(),$T$5:$T$1000,"Sub"),$V48)))</f>
        <v/>
      </c>
      <c r="M48" s="55">
        <f>IF($L48="","",IF($L48&gt;=1,"Completado",IF($L48&gt;0,"En curso","Pendiente")))</f>
        <v/>
      </c>
      <c r="N48" s="55">
        <f>IF(NOT((COUNTA($B48:$K48)+COUNTA($O48))&gt;0),"",IF(ISNUMBER($F48),IF(AND(ISNUMBER($E48),$F48&gt;$E48),"Cumplida con "&amp;($F48-$E48)&amp;IF($F48-$E48=1," día"," días")&amp;" de retraso","Cumplida"),IF(N($L48)&gt;=1,"Cumplida",IF(NOT(ISNUMBER($E48)),"Sin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plazo")))))))</f>
        <v/>
      </c>
      <c r="O48" s="57" t="n"/>
      <c r="P48" s="61">
        <f>IF(NOT((COUNTA($B48:$K48)+COUNTA($O48))&gt;0),"",IF((IF($C48="","Falta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",""))="","✔ OK","⚠ "&amp;LEFT(IF($C48="","Falta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",""),LEN(IF($C48="","Falta el nombre de la actividad"&amp;" · ","")&amp;IF(AND($T48="Sub",N($S48)=0),"Subactividad sin macroactividad arriba"&amp;" · ","")&amp;IF($D48="","Sin fecha de inicio"&amp;" · ","")&amp;IF($E48="","Sin fecha límite"&amp;" · ","")&amp;IF(OR(AND($D48&lt;&gt;"",NOT(ISNUMBER($D48))),AND($E48&lt;&gt;"",NOT(ISNUMBER($E48))),AND($F48&lt;&gt;"",NOT(ISNUMBER($F48)))),"Fecha no válida"&amp;" · ","")&amp;IF(AND(ISNUMBER($D48),ISNUMBER($E48),$D48&gt;$E48),"Inicio posterior a fecha límite"&amp;" · ","")&amp;IF(AND($T48="Macro",$G48&lt;&gt;"",OR(NOT(ISNUMBER($G48)),$G48&lt;0,$G48&gt;1)),"Peso fuera de rango"&amp;" · ","")&amp;IF(AND($T48="Sub",$G48&lt;&gt;""),"Las subactividades no llevan peso (valen igual dentro de su macroactividad)"&amp;" · ","")&amp;IF(AND(N($U48)&gt;0,COUNT($H48:$K48)&gt;0),"Con subactividades: deje vacías las semanas (se calculan solas)"&amp;" · ","")&amp;IF((COUNTIF($H48:$K48,"&gt;1")+COUNTIF($H48:$K48,"&lt;0")+COUNTA($H48:$K48)-COUNT($H48:$K48))&gt;0,"Avance fuera de rango 0-100%"&amp;" · ","")&amp;IF(OR(AND($I48&lt;&gt;"",$I48&lt;$H48),AND($J48&lt;&gt;"",$J48&lt;MAX($H48:$I48)),AND($K48&lt;&gt;"",$K48&lt;MAX($H48:$J48))),"Avance semanal decreciente"&amp;" · ","")&amp;IF(AND(ISNUMBER($E48),$E48&lt;FechaRef,N($L48)&lt;1),"Vencida"&amp;" · ","")&amp;IF(AND(ObsObligatoria="Sí",ISNUMBER($E48),$E48&lt;FechaRef,N($L48)&lt;1,$O48=""),"Vencida sin observación"&amp;" · ",""))-3)))</f>
        <v/>
      </c>
      <c r="Q48" s="62">
        <f>IF(NOT((COUNTA($B48:$K48)+COUNTA($O48))&gt;0),"",IF(AND($T48="Sub",N($S48)&gt;0),IF(ISNUMBER(INDEX($D$5:$D$1000,$S48-4)),DATE(YEAR(INDEX($D$5:$D$1000,$S48-4)),MONTH(INDEX($D$5:$D$1000,$S48-4)),1),IF(ISNUMBER(INDEX($E$5:$E$1000,$S48-4)),DATE(YEAR(INDEX($E$5:$E$1000,$S48-4)),MONTH(INDEX($E$5:$E$1000,$S48-4)),1),MesCiclo)),IF(ISNUMBER($D48),DATE(YEAR($D48),MONTH($D48),1),IF(ISNUMBER($E48),DATE(YEAR($E48),MONTH($E48),1),MesCiclo))))</f>
        <v/>
      </c>
      <c r="R48" s="63">
        <f>IF(OR($Q48="",$Q48&lt;&gt;MesCiclo),"",COUNTIF($Q$5:$Q48,MesCiclo))</f>
        <v/>
      </c>
      <c r="S48" s="63">
        <f>IF($T48="","",IF($T48="Macro",ROW(),IFERROR(LOOKUP(2,1/($T$5:$T48="Macro"),ROW($T$5:$T48)),0)))</f>
        <v/>
      </c>
      <c r="T48" s="63">
        <f>IF(NOT((COUNTA($B48:$K48)+COUNTA($O48))&gt;0),"",IF($B48="Subactividad","Sub","Macro"))</f>
        <v/>
      </c>
      <c r="U48" s="63">
        <f>IF($T48="Macro",COUNTIFS($S$5:$S$1000,ROW(),$T$5:$T$1000,"Sub"),"")</f>
        <v/>
      </c>
      <c r="V48" s="63">
        <f>IF($T48="","",IF(ISNUMBER($F48),1,IFERROR(LOOKUP(2,1/($H48:$K48&lt;&gt;""),$H48:$K48),0)))</f>
        <v/>
      </c>
      <c r="W48" s="63">
        <f>IF($T48="","",IF(AND(ISNUMBER($F48),$F48&lt;=IF($Q48=MesCiclo,InicioCiclo,$Q48+MOD(2-WEEKDAY($Q48),7))+6),1,IF(ISNUMBER($H48),$H48,0)))</f>
        <v/>
      </c>
      <c r="X48" s="63">
        <f>IF($T48="","",IF(AND(ISNUMBER($F48),$F48&lt;=IF($Q48=MesCiclo,InicioCiclo,$Q48+MOD(2-WEEKDAY($Q48),7))+13),1,IF(ISNUMBER($I48),$I48,$W48)))</f>
        <v/>
      </c>
      <c r="Y48" s="63">
        <f>IF($T48="","",IF(AND(ISNUMBER($F48),$F48&lt;=IF($Q48=MesCiclo,InicioCiclo,$Q48+MOD(2-WEEKDAY($Q48),7))+20),1,IF(ISNUMBER($J48),$J48,$X48)))</f>
        <v/>
      </c>
      <c r="Z48" s="63">
        <f>IF($T48="","",IF(AND(ISNUMBER($F48),$F48&lt;=IF($Q48=MesCiclo,InicioCiclo,$Q48+MOD(2-WEEKDAY($Q48),7))+27),1,IF(ISNUMBER($K48),$K48,$Y48)))</f>
        <v/>
      </c>
      <c r="AA48" s="63">
        <f>IF($T48="","",IF(AND(ISNUMBER($F48),$F48&lt;=IF($Q48=MesCiclo,InicioCiclo,$Q48+MOD(2-WEEKDAY($Q48),7))+6),1,IF(N($U48)&gt;0,AVERAGEIFS($W$5:$W$1000,$S$5:$S$1000,ROW(),$T$5:$T$1000,"Sub"),$W48)))</f>
        <v/>
      </c>
      <c r="AB48" s="63">
        <f>IF($T48="","",IF(AND(ISNUMBER($F48),$F48&lt;=IF($Q48=MesCiclo,InicioCiclo,$Q48+MOD(2-WEEKDAY($Q48),7))+13),1,IF(N($U48)&gt;0,AVERAGEIFS($X$5:$X$1000,$S$5:$S$1000,ROW(),$T$5:$T$1000,"Sub"),$X48)))</f>
        <v/>
      </c>
      <c r="AC48" s="63">
        <f>IF($T48="","",IF(AND(ISNUMBER($F48),$F48&lt;=IF($Q48=MesCiclo,InicioCiclo,$Q48+MOD(2-WEEKDAY($Q48),7))+20),1,IF(N($U48)&gt;0,AVERAGEIFS($Y$5:$Y$1000,$S$5:$S$1000,ROW(),$T$5:$T$1000,"Sub"),$Y48)))</f>
        <v/>
      </c>
      <c r="AD48" s="63">
        <f>IF($T48="","",IF(AND(ISNUMBER($F48),$F48&lt;=IF($Q48=MesCiclo,InicioCiclo,$Q48+MOD(2-WEEKDAY($Q48),7))+27),1,IF(N($U48)&gt;0,AVERAGEIFS($Z$5:$Z$1000,$S$5:$S$1000,ROW(),$T$5:$T$1000,"Sub"),$Z48)))</f>
        <v/>
      </c>
      <c r="AE48" s="63">
        <f>IF($T48&lt;&gt;"Macro","",IF(COUNTIFS($Q$5:$Q$1000,$Q48,$T$5:$T$1000,"Macro",$G$5:$G$1000,"&gt;0")=0,1/COUNTIFS($Q$5:$Q$1000,$Q48,$T$5:$T$1000,"Macro"),IF(AND(ISNUMBER($G48),N($G48)&gt;0),$G48,SUMIFS($G$5:$G$1000,$Q$5:$Q$1000,$Q48,$T$5:$T$1000,"Macro")/COUNTIFS($Q$5:$Q$1000,$Q48,$T$5:$T$1000,"Macro",$G$5:$G$1000,"&gt;0"))/(COUNTIFS($Q$5:$Q$1000,$Q48,$T$5:$T$1000,"Macro")*SUMIFS($G$5:$G$1000,$Q$5:$Q$1000,$Q48,$T$5:$T$1000,"Macro")/COUNTIFS($Q$5:$Q$1000,$Q48,$T$5:$T$1000,"Macro",$G$5:$G$1000,"&gt;0"))))</f>
        <v/>
      </c>
    </row>
    <row r="49">
      <c r="A49" s="55">
        <f>IF(NOT((COUNTA($B49:$K49)+COUNTA($O49))&gt;0),"",IF($T49="Macro",COUNTIFS($T$5:$T49,"Macro",$Q$5:$Q49,$Q49),IF(N($S49)=0,"?",COUNTIFS(INDEX($T$5:$T$1000,1):INDEX($T$5:$T$1000,$S49-4),"Macro",INDEX($Q$5:$Q$1000,1):INDEX($Q$5:$Q$1000,$S49-4),INDEX($Q$5:$Q$1000,$S49-4))&amp;"."&amp;COUNTIFS($S$5:$S49,$S49,$T$5:$T49,"Sub"))))</f>
        <v/>
      </c>
      <c r="B49" s="56" t="n"/>
      <c r="C49" s="57" t="n"/>
      <c r="D49" s="58" t="n"/>
      <c r="E49" s="58" t="n"/>
      <c r="F49" s="58" t="n"/>
      <c r="G49" s="59" t="n"/>
      <c r="H49" s="59" t="n"/>
      <c r="I49" s="59" t="n"/>
      <c r="J49" s="59" t="n"/>
      <c r="K49" s="59" t="n"/>
      <c r="L49" s="60">
        <f>IF(NOT((COUNTA($B49:$K49)+COUNTA($O49))&gt;0),"",IF(ISNUMBER($F49),1,IF(N($U49)&gt;0,AVERAGEIFS($V$5:$V$1000,$S$5:$S$1000,ROW(),$T$5:$T$1000,"Sub"),$V49)))</f>
        <v/>
      </c>
      <c r="M49" s="55">
        <f>IF($L49="","",IF($L49&gt;=1,"Completado",IF($L49&gt;0,"En curso","Pendiente")))</f>
        <v/>
      </c>
      <c r="N49" s="55">
        <f>IF(NOT((COUNTA($B49:$K49)+COUNTA($O49))&gt;0),"",IF(ISNUMBER($F49),IF(AND(ISNUMBER($E49),$F49&gt;$E49),"Cumplida con "&amp;($F49-$E49)&amp;IF($F49-$E49=1," día"," días")&amp;" de retraso","Cumplida"),IF(N($L49)&gt;=1,"Cumplida",IF(NOT(ISNUMBER($E49)),"Sin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plazo")))))))</f>
        <v/>
      </c>
      <c r="O49" s="57" t="n"/>
      <c r="P49" s="61">
        <f>IF(NOT((COUNTA($B49:$K49)+COUNTA($O49))&gt;0),"",IF((IF($C49="","Falta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",""))="","✔ OK","⚠ "&amp;LEFT(IF($C49="","Falta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",""),LEN(IF($C49="","Falta el nombre de la actividad"&amp;" · ","")&amp;IF(AND($T49="Sub",N($S49)=0),"Subactividad sin macroactividad arriba"&amp;" · ","")&amp;IF($D49="","Sin fecha de inicio"&amp;" · ","")&amp;IF($E49="","Sin fecha límite"&amp;" · ","")&amp;IF(OR(AND($D49&lt;&gt;"",NOT(ISNUMBER($D49))),AND($E49&lt;&gt;"",NOT(ISNUMBER($E49))),AND($F49&lt;&gt;"",NOT(ISNUMBER($F49)))),"Fecha no válida"&amp;" · ","")&amp;IF(AND(ISNUMBER($D49),ISNUMBER($E49),$D49&gt;$E49),"Inicio posterior a fecha límite"&amp;" · ","")&amp;IF(AND($T49="Macro",$G49&lt;&gt;"",OR(NOT(ISNUMBER($G49)),$G49&lt;0,$G49&gt;1)),"Peso fuera de rango"&amp;" · ","")&amp;IF(AND($T49="Sub",$G49&lt;&gt;""),"Las subactividades no llevan peso (valen igual dentro de su macroactividad)"&amp;" · ","")&amp;IF(AND(N($U49)&gt;0,COUNT($H49:$K49)&gt;0),"Con subactividades: deje vacías las semanas (se calculan solas)"&amp;" · ","")&amp;IF((COUNTIF($H49:$K49,"&gt;1")+COUNTIF($H49:$K49,"&lt;0")+COUNTA($H49:$K49)-COUNT($H49:$K49))&gt;0,"Avance fuera de rango 0-100%"&amp;" · ","")&amp;IF(OR(AND($I49&lt;&gt;"",$I49&lt;$H49),AND($J49&lt;&gt;"",$J49&lt;MAX($H49:$I49)),AND($K49&lt;&gt;"",$K49&lt;MAX($H49:$J49))),"Avance semanal decreciente"&amp;" · ","")&amp;IF(AND(ISNUMBER($E49),$E49&lt;FechaRef,N($L49)&lt;1),"Vencida"&amp;" · ","")&amp;IF(AND(ObsObligatoria="Sí",ISNUMBER($E49),$E49&lt;FechaRef,N($L49)&lt;1,$O49=""),"Vencida sin observación"&amp;" · ",""))-3)))</f>
        <v/>
      </c>
      <c r="Q49" s="62">
        <f>IF(NOT((COUNTA($B49:$K49)+COUNTA($O49))&gt;0),"",IF(AND($T49="Sub",N($S49)&gt;0),IF(ISNUMBER(INDEX($D$5:$D$1000,$S49-4)),DATE(YEAR(INDEX($D$5:$D$1000,$S49-4)),MONTH(INDEX($D$5:$D$1000,$S49-4)),1),IF(ISNUMBER(INDEX($E$5:$E$1000,$S49-4)),DATE(YEAR(INDEX($E$5:$E$1000,$S49-4)),MONTH(INDEX($E$5:$E$1000,$S49-4)),1),MesCiclo)),IF(ISNUMBER($D49),DATE(YEAR($D49),MONTH($D49),1),IF(ISNUMBER($E49),DATE(YEAR($E49),MONTH($E49),1),MesCiclo))))</f>
        <v/>
      </c>
      <c r="R49" s="63">
        <f>IF(OR($Q49="",$Q49&lt;&gt;MesCiclo),"",COUNTIF($Q$5:$Q49,MesCiclo))</f>
        <v/>
      </c>
      <c r="S49" s="63">
        <f>IF($T49="","",IF($T49="Macro",ROW(),IFERROR(LOOKUP(2,1/($T$5:$T49="Macro"),ROW($T$5:$T49)),0)))</f>
        <v/>
      </c>
      <c r="T49" s="63">
        <f>IF(NOT((COUNTA($B49:$K49)+COUNTA($O49))&gt;0),"",IF($B49="Subactividad","Sub","Macro"))</f>
        <v/>
      </c>
      <c r="U49" s="63">
        <f>IF($T49="Macro",COUNTIFS($S$5:$S$1000,ROW(),$T$5:$T$1000,"Sub"),"")</f>
        <v/>
      </c>
      <c r="V49" s="63">
        <f>IF($T49="","",IF(ISNUMBER($F49),1,IFERROR(LOOKUP(2,1/($H49:$K49&lt;&gt;""),$H49:$K49),0)))</f>
        <v/>
      </c>
      <c r="W49" s="63">
        <f>IF($T49="","",IF(AND(ISNUMBER($F49),$F49&lt;=IF($Q49=MesCiclo,InicioCiclo,$Q49+MOD(2-WEEKDAY($Q49),7))+6),1,IF(ISNUMBER($H49),$H49,0)))</f>
        <v/>
      </c>
      <c r="X49" s="63">
        <f>IF($T49="","",IF(AND(ISNUMBER($F49),$F49&lt;=IF($Q49=MesCiclo,InicioCiclo,$Q49+MOD(2-WEEKDAY($Q49),7))+13),1,IF(ISNUMBER($I49),$I49,$W49)))</f>
        <v/>
      </c>
      <c r="Y49" s="63">
        <f>IF($T49="","",IF(AND(ISNUMBER($F49),$F49&lt;=IF($Q49=MesCiclo,InicioCiclo,$Q49+MOD(2-WEEKDAY($Q49),7))+20),1,IF(ISNUMBER($J49),$J49,$X49)))</f>
        <v/>
      </c>
      <c r="Z49" s="63">
        <f>IF($T49="","",IF(AND(ISNUMBER($F49),$F49&lt;=IF($Q49=MesCiclo,InicioCiclo,$Q49+MOD(2-WEEKDAY($Q49),7))+27),1,IF(ISNUMBER($K49),$K49,$Y49)))</f>
        <v/>
      </c>
      <c r="AA49" s="63">
        <f>IF($T49="","",IF(AND(ISNUMBER($F49),$F49&lt;=IF($Q49=MesCiclo,InicioCiclo,$Q49+MOD(2-WEEKDAY($Q49),7))+6),1,IF(N($U49)&gt;0,AVERAGEIFS($W$5:$W$1000,$S$5:$S$1000,ROW(),$T$5:$T$1000,"Sub"),$W49)))</f>
        <v/>
      </c>
      <c r="AB49" s="63">
        <f>IF($T49="","",IF(AND(ISNUMBER($F49),$F49&lt;=IF($Q49=MesCiclo,InicioCiclo,$Q49+MOD(2-WEEKDAY($Q49),7))+13),1,IF(N($U49)&gt;0,AVERAGEIFS($X$5:$X$1000,$S$5:$S$1000,ROW(),$T$5:$T$1000,"Sub"),$X49)))</f>
        <v/>
      </c>
      <c r="AC49" s="63">
        <f>IF($T49="","",IF(AND(ISNUMBER($F49),$F49&lt;=IF($Q49=MesCiclo,InicioCiclo,$Q49+MOD(2-WEEKDAY($Q49),7))+20),1,IF(N($U49)&gt;0,AVERAGEIFS($Y$5:$Y$1000,$S$5:$S$1000,ROW(),$T$5:$T$1000,"Sub"),$Y49)))</f>
        <v/>
      </c>
      <c r="AD49" s="63">
        <f>IF($T49="","",IF(AND(ISNUMBER($F49),$F49&lt;=IF($Q49=MesCiclo,InicioCiclo,$Q49+MOD(2-WEEKDAY($Q49),7))+27),1,IF(N($U49)&gt;0,AVERAGEIFS($Z$5:$Z$1000,$S$5:$S$1000,ROW(),$T$5:$T$1000,"Sub"),$Z49)))</f>
        <v/>
      </c>
      <c r="AE49" s="63">
        <f>IF($T49&lt;&gt;"Macro","",IF(COUNTIFS($Q$5:$Q$1000,$Q49,$T$5:$T$1000,"Macro",$G$5:$G$1000,"&gt;0")=0,1/COUNTIFS($Q$5:$Q$1000,$Q49,$T$5:$T$1000,"Macro"),IF(AND(ISNUMBER($G49),N($G49)&gt;0),$G49,SUMIFS($G$5:$G$1000,$Q$5:$Q$1000,$Q49,$T$5:$T$1000,"Macro")/COUNTIFS($Q$5:$Q$1000,$Q49,$T$5:$T$1000,"Macro",$G$5:$G$1000,"&gt;0"))/(COUNTIFS($Q$5:$Q$1000,$Q49,$T$5:$T$1000,"Macro")*SUMIFS($G$5:$G$1000,$Q$5:$Q$1000,$Q49,$T$5:$T$1000,"Macro")/COUNTIFS($Q$5:$Q$1000,$Q49,$T$5:$T$1000,"Macro",$G$5:$G$1000,"&gt;0"))))</f>
        <v/>
      </c>
    </row>
    <row r="50">
      <c r="A50" s="55">
        <f>IF(NOT((COUNTA($B50:$K50)+COUNTA($O50))&gt;0),"",IF($T50="Macro",COUNTIFS($T$5:$T50,"Macro",$Q$5:$Q50,$Q50),IF(N($S50)=0,"?",COUNTIFS(INDEX($T$5:$T$1000,1):INDEX($T$5:$T$1000,$S50-4),"Macro",INDEX($Q$5:$Q$1000,1):INDEX($Q$5:$Q$1000,$S50-4),INDEX($Q$5:$Q$1000,$S50-4))&amp;"."&amp;COUNTIFS($S$5:$S50,$S50,$T$5:$T50,"Sub"))))</f>
        <v/>
      </c>
      <c r="B50" s="56" t="n"/>
      <c r="C50" s="57" t="n"/>
      <c r="D50" s="58" t="n"/>
      <c r="E50" s="58" t="n"/>
      <c r="F50" s="58" t="n"/>
      <c r="G50" s="59" t="n"/>
      <c r="H50" s="59" t="n"/>
      <c r="I50" s="59" t="n"/>
      <c r="J50" s="59" t="n"/>
      <c r="K50" s="59" t="n"/>
      <c r="L50" s="60">
        <f>IF(NOT((COUNTA($B50:$K50)+COUNTA($O50))&gt;0),"",IF(ISNUMBER($F50),1,IF(N($U50)&gt;0,AVERAGEIFS($V$5:$V$1000,$S$5:$S$1000,ROW(),$T$5:$T$1000,"Sub"),$V50)))</f>
        <v/>
      </c>
      <c r="M50" s="55">
        <f>IF($L50="","",IF($L50&gt;=1,"Completado",IF($L50&gt;0,"En curso","Pendiente")))</f>
        <v/>
      </c>
      <c r="N50" s="55">
        <f>IF(NOT((COUNTA($B50:$K50)+COUNTA($O50))&gt;0),"",IF(ISNUMBER($F50),IF(AND(ISNUMBER($E50),$F50&gt;$E50),"Cumplida con "&amp;($F50-$E50)&amp;IF($F50-$E50=1," día"," días")&amp;" de retraso","Cumplida"),IF(N($L50)&gt;=1,"Cumplida",IF(NOT(ISNUMBER($E50)),"Sin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plazo")))))))</f>
        <v/>
      </c>
      <c r="O50" s="57" t="n"/>
      <c r="P50" s="61">
        <f>IF(NOT((COUNTA($B50:$K50)+COUNTA($O50))&gt;0),"",IF((IF($C50="","Falta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",""))="","✔ OK","⚠ "&amp;LEFT(IF($C50="","Falta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",""),LEN(IF($C50="","Falta el nombre de la actividad"&amp;" · ","")&amp;IF(AND($T50="Sub",N($S50)=0),"Subactividad sin macroactividad arriba"&amp;" · ","")&amp;IF($D50="","Sin fecha de inicio"&amp;" · ","")&amp;IF($E50="","Sin fecha límite"&amp;" · ","")&amp;IF(OR(AND($D50&lt;&gt;"",NOT(ISNUMBER($D50))),AND($E50&lt;&gt;"",NOT(ISNUMBER($E50))),AND($F50&lt;&gt;"",NOT(ISNUMBER($F50)))),"Fecha no válida"&amp;" · ","")&amp;IF(AND(ISNUMBER($D50),ISNUMBER($E50),$D50&gt;$E50),"Inicio posterior a fecha límite"&amp;" · ","")&amp;IF(AND($T50="Macro",$G50&lt;&gt;"",OR(NOT(ISNUMBER($G50)),$G50&lt;0,$G50&gt;1)),"Peso fuera de rango"&amp;" · ","")&amp;IF(AND($T50="Sub",$G50&lt;&gt;""),"Las subactividades no llevan peso (valen igual dentro de su macroactividad)"&amp;" · ","")&amp;IF(AND(N($U50)&gt;0,COUNT($H50:$K50)&gt;0),"Con subactividades: deje vacías las semanas (se calculan solas)"&amp;" · ","")&amp;IF((COUNTIF($H50:$K50,"&gt;1")+COUNTIF($H50:$K50,"&lt;0")+COUNTA($H50:$K50)-COUNT($H50:$K50))&gt;0,"Avance fuera de rango 0-100%"&amp;" · ","")&amp;IF(OR(AND($I50&lt;&gt;"",$I50&lt;$H50),AND($J50&lt;&gt;"",$J50&lt;MAX($H50:$I50)),AND($K50&lt;&gt;"",$K50&lt;MAX($H50:$J50))),"Avance semanal decreciente"&amp;" · ","")&amp;IF(AND(ISNUMBER($E50),$E50&lt;FechaRef,N($L50)&lt;1),"Vencida"&amp;" · ","")&amp;IF(AND(ObsObligatoria="Sí",ISNUMBER($E50),$E50&lt;FechaRef,N($L50)&lt;1,$O50=""),"Vencida sin observación"&amp;" · ",""))-3)))</f>
        <v/>
      </c>
      <c r="Q50" s="62">
        <f>IF(NOT((COUNTA($B50:$K50)+COUNTA($O50))&gt;0),"",IF(AND($T50="Sub",N($S50)&gt;0),IF(ISNUMBER(INDEX($D$5:$D$1000,$S50-4)),DATE(YEAR(INDEX($D$5:$D$1000,$S50-4)),MONTH(INDEX($D$5:$D$1000,$S50-4)),1),IF(ISNUMBER(INDEX($E$5:$E$1000,$S50-4)),DATE(YEAR(INDEX($E$5:$E$1000,$S50-4)),MONTH(INDEX($E$5:$E$1000,$S50-4)),1),MesCiclo)),IF(ISNUMBER($D50),DATE(YEAR($D50),MONTH($D50),1),IF(ISNUMBER($E50),DATE(YEAR($E50),MONTH($E50),1),MesCiclo))))</f>
        <v/>
      </c>
      <c r="R50" s="63">
        <f>IF(OR($Q50="",$Q50&lt;&gt;MesCiclo),"",COUNTIF($Q$5:$Q50,MesCiclo))</f>
        <v/>
      </c>
      <c r="S50" s="63">
        <f>IF($T50="","",IF($T50="Macro",ROW(),IFERROR(LOOKUP(2,1/($T$5:$T50="Macro"),ROW($T$5:$T50)),0)))</f>
        <v/>
      </c>
      <c r="T50" s="63">
        <f>IF(NOT((COUNTA($B50:$K50)+COUNTA($O50))&gt;0),"",IF($B50="Subactividad","Sub","Macro"))</f>
        <v/>
      </c>
      <c r="U50" s="63">
        <f>IF($T50="Macro",COUNTIFS($S$5:$S$1000,ROW(),$T$5:$T$1000,"Sub"),"")</f>
        <v/>
      </c>
      <c r="V50" s="63">
        <f>IF($T50="","",IF(ISNUMBER($F50),1,IFERROR(LOOKUP(2,1/($H50:$K50&lt;&gt;""),$H50:$K50),0)))</f>
        <v/>
      </c>
      <c r="W50" s="63">
        <f>IF($T50="","",IF(AND(ISNUMBER($F50),$F50&lt;=IF($Q50=MesCiclo,InicioCiclo,$Q50+MOD(2-WEEKDAY($Q50),7))+6),1,IF(ISNUMBER($H50),$H50,0)))</f>
        <v/>
      </c>
      <c r="X50" s="63">
        <f>IF($T50="","",IF(AND(ISNUMBER($F50),$F50&lt;=IF($Q50=MesCiclo,InicioCiclo,$Q50+MOD(2-WEEKDAY($Q50),7))+13),1,IF(ISNUMBER($I50),$I50,$W50)))</f>
        <v/>
      </c>
      <c r="Y50" s="63">
        <f>IF($T50="","",IF(AND(ISNUMBER($F50),$F50&lt;=IF($Q50=MesCiclo,InicioCiclo,$Q50+MOD(2-WEEKDAY($Q50),7))+20),1,IF(ISNUMBER($J50),$J50,$X50)))</f>
        <v/>
      </c>
      <c r="Z50" s="63">
        <f>IF($T50="","",IF(AND(ISNUMBER($F50),$F50&lt;=IF($Q50=MesCiclo,InicioCiclo,$Q50+MOD(2-WEEKDAY($Q50),7))+27),1,IF(ISNUMBER($K50),$K50,$Y50)))</f>
        <v/>
      </c>
      <c r="AA50" s="63">
        <f>IF($T50="","",IF(AND(ISNUMBER($F50),$F50&lt;=IF($Q50=MesCiclo,InicioCiclo,$Q50+MOD(2-WEEKDAY($Q50),7))+6),1,IF(N($U50)&gt;0,AVERAGEIFS($W$5:$W$1000,$S$5:$S$1000,ROW(),$T$5:$T$1000,"Sub"),$W50)))</f>
        <v/>
      </c>
      <c r="AB50" s="63">
        <f>IF($T50="","",IF(AND(ISNUMBER($F50),$F50&lt;=IF($Q50=MesCiclo,InicioCiclo,$Q50+MOD(2-WEEKDAY($Q50),7))+13),1,IF(N($U50)&gt;0,AVERAGEIFS($X$5:$X$1000,$S$5:$S$1000,ROW(),$T$5:$T$1000,"Sub"),$X50)))</f>
        <v/>
      </c>
      <c r="AC50" s="63">
        <f>IF($T50="","",IF(AND(ISNUMBER($F50),$F50&lt;=IF($Q50=MesCiclo,InicioCiclo,$Q50+MOD(2-WEEKDAY($Q50),7))+20),1,IF(N($U50)&gt;0,AVERAGEIFS($Y$5:$Y$1000,$S$5:$S$1000,ROW(),$T$5:$T$1000,"Sub"),$Y50)))</f>
        <v/>
      </c>
      <c r="AD50" s="63">
        <f>IF($T50="","",IF(AND(ISNUMBER($F50),$F50&lt;=IF($Q50=MesCiclo,InicioCiclo,$Q50+MOD(2-WEEKDAY($Q50),7))+27),1,IF(N($U50)&gt;0,AVERAGEIFS($Z$5:$Z$1000,$S$5:$S$1000,ROW(),$T$5:$T$1000,"Sub"),$Z50)))</f>
        <v/>
      </c>
      <c r="AE50" s="63">
        <f>IF($T50&lt;&gt;"Macro","",IF(COUNTIFS($Q$5:$Q$1000,$Q50,$T$5:$T$1000,"Macro",$G$5:$G$1000,"&gt;0")=0,1/COUNTIFS($Q$5:$Q$1000,$Q50,$T$5:$T$1000,"Macro"),IF(AND(ISNUMBER($G50),N($G50)&gt;0),$G50,SUMIFS($G$5:$G$1000,$Q$5:$Q$1000,$Q50,$T$5:$T$1000,"Macro")/COUNTIFS($Q$5:$Q$1000,$Q50,$T$5:$T$1000,"Macro",$G$5:$G$1000,"&gt;0"))/(COUNTIFS($Q$5:$Q$1000,$Q50,$T$5:$T$1000,"Macro")*SUMIFS($G$5:$G$1000,$Q$5:$Q$1000,$Q50,$T$5:$T$1000,"Macro")/COUNTIFS($Q$5:$Q$1000,$Q50,$T$5:$T$1000,"Macro",$G$5:$G$1000,"&gt;0"))))</f>
        <v/>
      </c>
    </row>
    <row r="51">
      <c r="A51" s="55">
        <f>IF(NOT((COUNTA($B51:$K51)+COUNTA($O51))&gt;0),"",IF($T51="Macro",COUNTIFS($T$5:$T51,"Macro",$Q$5:$Q51,$Q51),IF(N($S51)=0,"?",COUNTIFS(INDEX($T$5:$T$1000,1):INDEX($T$5:$T$1000,$S51-4),"Macro",INDEX($Q$5:$Q$1000,1):INDEX($Q$5:$Q$1000,$S51-4),INDEX($Q$5:$Q$1000,$S51-4))&amp;"."&amp;COUNTIFS($S$5:$S51,$S51,$T$5:$T51,"Sub"))))</f>
        <v/>
      </c>
      <c r="B51" s="56" t="n"/>
      <c r="C51" s="57" t="n"/>
      <c r="D51" s="58" t="n"/>
      <c r="E51" s="58" t="n"/>
      <c r="F51" s="58" t="n"/>
      <c r="G51" s="59" t="n"/>
      <c r="H51" s="59" t="n"/>
      <c r="I51" s="59" t="n"/>
      <c r="J51" s="59" t="n"/>
      <c r="K51" s="59" t="n"/>
      <c r="L51" s="60">
        <f>IF(NOT((COUNTA($B51:$K51)+COUNTA($O51))&gt;0),"",IF(ISNUMBER($F51),1,IF(N($U51)&gt;0,AVERAGEIFS($V$5:$V$1000,$S$5:$S$1000,ROW(),$T$5:$T$1000,"Sub"),$V51)))</f>
        <v/>
      </c>
      <c r="M51" s="55">
        <f>IF($L51="","",IF($L51&gt;=1,"Completado",IF($L51&gt;0,"En curso","Pendiente")))</f>
        <v/>
      </c>
      <c r="N51" s="55">
        <f>IF(NOT((COUNTA($B51:$K51)+COUNTA($O51))&gt;0),"",IF(ISNUMBER($F51),IF(AND(ISNUMBER($E51),$F51&gt;$E51),"Cumplida con "&amp;($F51-$E51)&amp;IF($F51-$E51=1," día"," días")&amp;" de retraso","Cumplida"),IF(N($L51)&gt;=1,"Cumplida",IF(NOT(ISNUMBER($E51)),"Sin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plazo")))))))</f>
        <v/>
      </c>
      <c r="O51" s="57" t="n"/>
      <c r="P51" s="61">
        <f>IF(NOT((COUNTA($B51:$K51)+COUNTA($O51))&gt;0),"",IF((IF($C51="","Falta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",""))="","✔ OK","⚠ "&amp;LEFT(IF($C51="","Falta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",""),LEN(IF($C51="","Falta el nombre de la actividad"&amp;" · ","")&amp;IF(AND($T51="Sub",N($S51)=0),"Subactividad sin macroactividad arriba"&amp;" · ","")&amp;IF($D51="","Sin fecha de inicio"&amp;" · ","")&amp;IF($E51="","Sin fecha límite"&amp;" · ","")&amp;IF(OR(AND($D51&lt;&gt;"",NOT(ISNUMBER($D51))),AND($E51&lt;&gt;"",NOT(ISNUMBER($E51))),AND($F51&lt;&gt;"",NOT(ISNUMBER($F51)))),"Fecha no válida"&amp;" · ","")&amp;IF(AND(ISNUMBER($D51),ISNUMBER($E51),$D51&gt;$E51),"Inicio posterior a fecha límite"&amp;" · ","")&amp;IF(AND($T51="Macro",$G51&lt;&gt;"",OR(NOT(ISNUMBER($G51)),$G51&lt;0,$G51&gt;1)),"Peso fuera de rango"&amp;" · ","")&amp;IF(AND($T51="Sub",$G51&lt;&gt;""),"Las subactividades no llevan peso (valen igual dentro de su macroactividad)"&amp;" · ","")&amp;IF(AND(N($U51)&gt;0,COUNT($H51:$K51)&gt;0),"Con subactividades: deje vacías las semanas (se calculan solas)"&amp;" · ","")&amp;IF((COUNTIF($H51:$K51,"&gt;1")+COUNTIF($H51:$K51,"&lt;0")+COUNTA($H51:$K51)-COUNT($H51:$K51))&gt;0,"Avance fuera de rango 0-100%"&amp;" · ","")&amp;IF(OR(AND($I51&lt;&gt;"",$I51&lt;$H51),AND($J51&lt;&gt;"",$J51&lt;MAX($H51:$I51)),AND($K51&lt;&gt;"",$K51&lt;MAX($H51:$J51))),"Avance semanal decreciente"&amp;" · ","")&amp;IF(AND(ISNUMBER($E51),$E51&lt;FechaRef,N($L51)&lt;1),"Vencida"&amp;" · ","")&amp;IF(AND(ObsObligatoria="Sí",ISNUMBER($E51),$E51&lt;FechaRef,N($L51)&lt;1,$O51=""),"Vencida sin observación"&amp;" · ",""))-3)))</f>
        <v/>
      </c>
      <c r="Q51" s="62">
        <f>IF(NOT((COUNTA($B51:$K51)+COUNTA($O51))&gt;0),"",IF(AND($T51="Sub",N($S51)&gt;0),IF(ISNUMBER(INDEX($D$5:$D$1000,$S51-4)),DATE(YEAR(INDEX($D$5:$D$1000,$S51-4)),MONTH(INDEX($D$5:$D$1000,$S51-4)),1),IF(ISNUMBER(INDEX($E$5:$E$1000,$S51-4)),DATE(YEAR(INDEX($E$5:$E$1000,$S51-4)),MONTH(INDEX($E$5:$E$1000,$S51-4)),1),MesCiclo)),IF(ISNUMBER($D51),DATE(YEAR($D51),MONTH($D51),1),IF(ISNUMBER($E51),DATE(YEAR($E51),MONTH($E51),1),MesCiclo))))</f>
        <v/>
      </c>
      <c r="R51" s="63">
        <f>IF(OR($Q51="",$Q51&lt;&gt;MesCiclo),"",COUNTIF($Q$5:$Q51,MesCiclo))</f>
        <v/>
      </c>
      <c r="S51" s="63">
        <f>IF($T51="","",IF($T51="Macro",ROW(),IFERROR(LOOKUP(2,1/($T$5:$T51="Macro"),ROW($T$5:$T51)),0)))</f>
        <v/>
      </c>
      <c r="T51" s="63">
        <f>IF(NOT((COUNTA($B51:$K51)+COUNTA($O51))&gt;0),"",IF($B51="Subactividad","Sub","Macro"))</f>
        <v/>
      </c>
      <c r="U51" s="63">
        <f>IF($T51="Macro",COUNTIFS($S$5:$S$1000,ROW(),$T$5:$T$1000,"Sub"),"")</f>
        <v/>
      </c>
      <c r="V51" s="63">
        <f>IF($T51="","",IF(ISNUMBER($F51),1,IFERROR(LOOKUP(2,1/($H51:$K51&lt;&gt;""),$H51:$K51),0)))</f>
        <v/>
      </c>
      <c r="W51" s="63">
        <f>IF($T51="","",IF(AND(ISNUMBER($F51),$F51&lt;=IF($Q51=MesCiclo,InicioCiclo,$Q51+MOD(2-WEEKDAY($Q51),7))+6),1,IF(ISNUMBER($H51),$H51,0)))</f>
        <v/>
      </c>
      <c r="X51" s="63">
        <f>IF($T51="","",IF(AND(ISNUMBER($F51),$F51&lt;=IF($Q51=MesCiclo,InicioCiclo,$Q51+MOD(2-WEEKDAY($Q51),7))+13),1,IF(ISNUMBER($I51),$I51,$W51)))</f>
        <v/>
      </c>
      <c r="Y51" s="63">
        <f>IF($T51="","",IF(AND(ISNUMBER($F51),$F51&lt;=IF($Q51=MesCiclo,InicioCiclo,$Q51+MOD(2-WEEKDAY($Q51),7))+20),1,IF(ISNUMBER($J51),$J51,$X51)))</f>
        <v/>
      </c>
      <c r="Z51" s="63">
        <f>IF($T51="","",IF(AND(ISNUMBER($F51),$F51&lt;=IF($Q51=MesCiclo,InicioCiclo,$Q51+MOD(2-WEEKDAY($Q51),7))+27),1,IF(ISNUMBER($K51),$K51,$Y51)))</f>
        <v/>
      </c>
      <c r="AA51" s="63">
        <f>IF($T51="","",IF(AND(ISNUMBER($F51),$F51&lt;=IF($Q51=MesCiclo,InicioCiclo,$Q51+MOD(2-WEEKDAY($Q51),7))+6),1,IF(N($U51)&gt;0,AVERAGEIFS($W$5:$W$1000,$S$5:$S$1000,ROW(),$T$5:$T$1000,"Sub"),$W51)))</f>
        <v/>
      </c>
      <c r="AB51" s="63">
        <f>IF($T51="","",IF(AND(ISNUMBER($F51),$F51&lt;=IF($Q51=MesCiclo,InicioCiclo,$Q51+MOD(2-WEEKDAY($Q51),7))+13),1,IF(N($U51)&gt;0,AVERAGEIFS($X$5:$X$1000,$S$5:$S$1000,ROW(),$T$5:$T$1000,"Sub"),$X51)))</f>
        <v/>
      </c>
      <c r="AC51" s="63">
        <f>IF($T51="","",IF(AND(ISNUMBER($F51),$F51&lt;=IF($Q51=MesCiclo,InicioCiclo,$Q51+MOD(2-WEEKDAY($Q51),7))+20),1,IF(N($U51)&gt;0,AVERAGEIFS($Y$5:$Y$1000,$S$5:$S$1000,ROW(),$T$5:$T$1000,"Sub"),$Y51)))</f>
        <v/>
      </c>
      <c r="AD51" s="63">
        <f>IF($T51="","",IF(AND(ISNUMBER($F51),$F51&lt;=IF($Q51=MesCiclo,InicioCiclo,$Q51+MOD(2-WEEKDAY($Q51),7))+27),1,IF(N($U51)&gt;0,AVERAGEIFS($Z$5:$Z$1000,$S$5:$S$1000,ROW(),$T$5:$T$1000,"Sub"),$Z51)))</f>
        <v/>
      </c>
      <c r="AE51" s="63">
        <f>IF($T51&lt;&gt;"Macro","",IF(COUNTIFS($Q$5:$Q$1000,$Q51,$T$5:$T$1000,"Macro",$G$5:$G$1000,"&gt;0")=0,1/COUNTIFS($Q$5:$Q$1000,$Q51,$T$5:$T$1000,"Macro"),IF(AND(ISNUMBER($G51),N($G51)&gt;0),$G51,SUMIFS($G$5:$G$1000,$Q$5:$Q$1000,$Q51,$T$5:$T$1000,"Macro")/COUNTIFS($Q$5:$Q$1000,$Q51,$T$5:$T$1000,"Macro",$G$5:$G$1000,"&gt;0"))/(COUNTIFS($Q$5:$Q$1000,$Q51,$T$5:$T$1000,"Macro")*SUMIFS($G$5:$G$1000,$Q$5:$Q$1000,$Q51,$T$5:$T$1000,"Macro")/COUNTIFS($Q$5:$Q$1000,$Q51,$T$5:$T$1000,"Macro",$G$5:$G$1000,"&gt;0"))))</f>
        <v/>
      </c>
    </row>
    <row r="52">
      <c r="A52" s="55">
        <f>IF(NOT((COUNTA($B52:$K52)+COUNTA($O52))&gt;0),"",IF($T52="Macro",COUNTIFS($T$5:$T52,"Macro",$Q$5:$Q52,$Q52),IF(N($S52)=0,"?",COUNTIFS(INDEX($T$5:$T$1000,1):INDEX($T$5:$T$1000,$S52-4),"Macro",INDEX($Q$5:$Q$1000,1):INDEX($Q$5:$Q$1000,$S52-4),INDEX($Q$5:$Q$1000,$S52-4))&amp;"."&amp;COUNTIFS($S$5:$S52,$S52,$T$5:$T52,"Sub"))))</f>
        <v/>
      </c>
      <c r="B52" s="56" t="n"/>
      <c r="C52" s="57" t="n"/>
      <c r="D52" s="58" t="n"/>
      <c r="E52" s="58" t="n"/>
      <c r="F52" s="58" t="n"/>
      <c r="G52" s="59" t="n"/>
      <c r="H52" s="59" t="n"/>
      <c r="I52" s="59" t="n"/>
      <c r="J52" s="59" t="n"/>
      <c r="K52" s="59" t="n"/>
      <c r="L52" s="60">
        <f>IF(NOT((COUNTA($B52:$K52)+COUNTA($O52))&gt;0),"",IF(ISNUMBER($F52),1,IF(N($U52)&gt;0,AVERAGEIFS($V$5:$V$1000,$S$5:$S$1000,ROW(),$T$5:$T$1000,"Sub"),$V52)))</f>
        <v/>
      </c>
      <c r="M52" s="55">
        <f>IF($L52="","",IF($L52&gt;=1,"Completado",IF($L52&gt;0,"En curso","Pendiente")))</f>
        <v/>
      </c>
      <c r="N52" s="55">
        <f>IF(NOT((COUNTA($B52:$K52)+COUNTA($O52))&gt;0),"",IF(ISNUMBER($F52),IF(AND(ISNUMBER($E52),$F52&gt;$E52),"Cumplida con "&amp;($F52-$E52)&amp;IF($F52-$E52=1," día"," días")&amp;" de retraso","Cumplida"),IF(N($L52)&gt;=1,"Cumplida",IF(NOT(ISNUMBER($E52)),"Sin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plazo")))))))</f>
        <v/>
      </c>
      <c r="O52" s="57" t="n"/>
      <c r="P52" s="61">
        <f>IF(NOT((COUNTA($B52:$K52)+COUNTA($O52))&gt;0),"",IF((IF($C52="","Falta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",""))="","✔ OK","⚠ "&amp;LEFT(IF($C52="","Falta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",""),LEN(IF($C52="","Falta el nombre de la actividad"&amp;" · ","")&amp;IF(AND($T52="Sub",N($S52)=0),"Subactividad sin macroactividad arriba"&amp;" · ","")&amp;IF($D52="","Sin fecha de inicio"&amp;" · ","")&amp;IF($E52="","Sin fecha límite"&amp;" · ","")&amp;IF(OR(AND($D52&lt;&gt;"",NOT(ISNUMBER($D52))),AND($E52&lt;&gt;"",NOT(ISNUMBER($E52))),AND($F52&lt;&gt;"",NOT(ISNUMBER($F52)))),"Fecha no válida"&amp;" · ","")&amp;IF(AND(ISNUMBER($D52),ISNUMBER($E52),$D52&gt;$E52),"Inicio posterior a fecha límite"&amp;" · ","")&amp;IF(AND($T52="Macro",$G52&lt;&gt;"",OR(NOT(ISNUMBER($G52)),$G52&lt;0,$G52&gt;1)),"Peso fuera de rango"&amp;" · ","")&amp;IF(AND($T52="Sub",$G52&lt;&gt;""),"Las subactividades no llevan peso (valen igual dentro de su macroactividad)"&amp;" · ","")&amp;IF(AND(N($U52)&gt;0,COUNT($H52:$K52)&gt;0),"Con subactividades: deje vacías las semanas (se calculan solas)"&amp;" · ","")&amp;IF((COUNTIF($H52:$K52,"&gt;1")+COUNTIF($H52:$K52,"&lt;0")+COUNTA($H52:$K52)-COUNT($H52:$K52))&gt;0,"Avance fuera de rango 0-100%"&amp;" · ","")&amp;IF(OR(AND($I52&lt;&gt;"",$I52&lt;$H52),AND($J52&lt;&gt;"",$J52&lt;MAX($H52:$I52)),AND($K52&lt;&gt;"",$K52&lt;MAX($H52:$J52))),"Avance semanal decreciente"&amp;" · ","")&amp;IF(AND(ISNUMBER($E52),$E52&lt;FechaRef,N($L52)&lt;1),"Vencida"&amp;" · ","")&amp;IF(AND(ObsObligatoria="Sí",ISNUMBER($E52),$E52&lt;FechaRef,N($L52)&lt;1,$O52=""),"Vencida sin observación"&amp;" · ",""))-3)))</f>
        <v/>
      </c>
      <c r="Q52" s="62">
        <f>IF(NOT((COUNTA($B52:$K52)+COUNTA($O52))&gt;0),"",IF(AND($T52="Sub",N($S52)&gt;0),IF(ISNUMBER(INDEX($D$5:$D$1000,$S52-4)),DATE(YEAR(INDEX($D$5:$D$1000,$S52-4)),MONTH(INDEX($D$5:$D$1000,$S52-4)),1),IF(ISNUMBER(INDEX($E$5:$E$1000,$S52-4)),DATE(YEAR(INDEX($E$5:$E$1000,$S52-4)),MONTH(INDEX($E$5:$E$1000,$S52-4)),1),MesCiclo)),IF(ISNUMBER($D52),DATE(YEAR($D52),MONTH($D52),1),IF(ISNUMBER($E52),DATE(YEAR($E52),MONTH($E52),1),MesCiclo))))</f>
        <v/>
      </c>
      <c r="R52" s="63">
        <f>IF(OR($Q52="",$Q52&lt;&gt;MesCiclo),"",COUNTIF($Q$5:$Q52,MesCiclo))</f>
        <v/>
      </c>
      <c r="S52" s="63">
        <f>IF($T52="","",IF($T52="Macro",ROW(),IFERROR(LOOKUP(2,1/($T$5:$T52="Macro"),ROW($T$5:$T52)),0)))</f>
        <v/>
      </c>
      <c r="T52" s="63">
        <f>IF(NOT((COUNTA($B52:$K52)+COUNTA($O52))&gt;0),"",IF($B52="Subactividad","Sub","Macro"))</f>
        <v/>
      </c>
      <c r="U52" s="63">
        <f>IF($T52="Macro",COUNTIFS($S$5:$S$1000,ROW(),$T$5:$T$1000,"Sub"),"")</f>
        <v/>
      </c>
      <c r="V52" s="63">
        <f>IF($T52="","",IF(ISNUMBER($F52),1,IFERROR(LOOKUP(2,1/($H52:$K52&lt;&gt;""),$H52:$K52),0)))</f>
        <v/>
      </c>
      <c r="W52" s="63">
        <f>IF($T52="","",IF(AND(ISNUMBER($F52),$F52&lt;=IF($Q52=MesCiclo,InicioCiclo,$Q52+MOD(2-WEEKDAY($Q52),7))+6),1,IF(ISNUMBER($H52),$H52,0)))</f>
        <v/>
      </c>
      <c r="X52" s="63">
        <f>IF($T52="","",IF(AND(ISNUMBER($F52),$F52&lt;=IF($Q52=MesCiclo,InicioCiclo,$Q52+MOD(2-WEEKDAY($Q52),7))+13),1,IF(ISNUMBER($I52),$I52,$W52)))</f>
        <v/>
      </c>
      <c r="Y52" s="63">
        <f>IF($T52="","",IF(AND(ISNUMBER($F52),$F52&lt;=IF($Q52=MesCiclo,InicioCiclo,$Q52+MOD(2-WEEKDAY($Q52),7))+20),1,IF(ISNUMBER($J52),$J52,$X52)))</f>
        <v/>
      </c>
      <c r="Z52" s="63">
        <f>IF($T52="","",IF(AND(ISNUMBER($F52),$F52&lt;=IF($Q52=MesCiclo,InicioCiclo,$Q52+MOD(2-WEEKDAY($Q52),7))+27),1,IF(ISNUMBER($K52),$K52,$Y52)))</f>
        <v/>
      </c>
      <c r="AA52" s="63">
        <f>IF($T52="","",IF(AND(ISNUMBER($F52),$F52&lt;=IF($Q52=MesCiclo,InicioCiclo,$Q52+MOD(2-WEEKDAY($Q52),7))+6),1,IF(N($U52)&gt;0,AVERAGEIFS($W$5:$W$1000,$S$5:$S$1000,ROW(),$T$5:$T$1000,"Sub"),$W52)))</f>
        <v/>
      </c>
      <c r="AB52" s="63">
        <f>IF($T52="","",IF(AND(ISNUMBER($F52),$F52&lt;=IF($Q52=MesCiclo,InicioCiclo,$Q52+MOD(2-WEEKDAY($Q52),7))+13),1,IF(N($U52)&gt;0,AVERAGEIFS($X$5:$X$1000,$S$5:$S$1000,ROW(),$T$5:$T$1000,"Sub"),$X52)))</f>
        <v/>
      </c>
      <c r="AC52" s="63">
        <f>IF($T52="","",IF(AND(ISNUMBER($F52),$F52&lt;=IF($Q52=MesCiclo,InicioCiclo,$Q52+MOD(2-WEEKDAY($Q52),7))+20),1,IF(N($U52)&gt;0,AVERAGEIFS($Y$5:$Y$1000,$S$5:$S$1000,ROW(),$T$5:$T$1000,"Sub"),$Y52)))</f>
        <v/>
      </c>
      <c r="AD52" s="63">
        <f>IF($T52="","",IF(AND(ISNUMBER($F52),$F52&lt;=IF($Q52=MesCiclo,InicioCiclo,$Q52+MOD(2-WEEKDAY($Q52),7))+27),1,IF(N($U52)&gt;0,AVERAGEIFS($Z$5:$Z$1000,$S$5:$S$1000,ROW(),$T$5:$T$1000,"Sub"),$Z52)))</f>
        <v/>
      </c>
      <c r="AE52" s="63">
        <f>IF($T52&lt;&gt;"Macro","",IF(COUNTIFS($Q$5:$Q$1000,$Q52,$T$5:$T$1000,"Macro",$G$5:$G$1000,"&gt;0")=0,1/COUNTIFS($Q$5:$Q$1000,$Q52,$T$5:$T$1000,"Macro"),IF(AND(ISNUMBER($G52),N($G52)&gt;0),$G52,SUMIFS($G$5:$G$1000,$Q$5:$Q$1000,$Q52,$T$5:$T$1000,"Macro")/COUNTIFS($Q$5:$Q$1000,$Q52,$T$5:$T$1000,"Macro",$G$5:$G$1000,"&gt;0"))/(COUNTIFS($Q$5:$Q$1000,$Q52,$T$5:$T$1000,"Macro")*SUMIFS($G$5:$G$1000,$Q$5:$Q$1000,$Q52,$T$5:$T$1000,"Macro")/COUNTIFS($Q$5:$Q$1000,$Q52,$T$5:$T$1000,"Macro",$G$5:$G$1000,"&gt;0"))))</f>
        <v/>
      </c>
    </row>
    <row r="53">
      <c r="A53" s="55">
        <f>IF(NOT((COUNTA($B53:$K53)+COUNTA($O53))&gt;0),"",IF($T53="Macro",COUNTIFS($T$5:$T53,"Macro",$Q$5:$Q53,$Q53),IF(N($S53)=0,"?",COUNTIFS(INDEX($T$5:$T$1000,1):INDEX($T$5:$T$1000,$S53-4),"Macro",INDEX($Q$5:$Q$1000,1):INDEX($Q$5:$Q$1000,$S53-4),INDEX($Q$5:$Q$1000,$S53-4))&amp;"."&amp;COUNTIFS($S$5:$S53,$S53,$T$5:$T53,"Sub"))))</f>
        <v/>
      </c>
      <c r="B53" s="56" t="n"/>
      <c r="C53" s="57" t="n"/>
      <c r="D53" s="58" t="n"/>
      <c r="E53" s="58" t="n"/>
      <c r="F53" s="58" t="n"/>
      <c r="G53" s="59" t="n"/>
      <c r="H53" s="59" t="n"/>
      <c r="I53" s="59" t="n"/>
      <c r="J53" s="59" t="n"/>
      <c r="K53" s="59" t="n"/>
      <c r="L53" s="60">
        <f>IF(NOT((COUNTA($B53:$K53)+COUNTA($O53))&gt;0),"",IF(ISNUMBER($F53),1,IF(N($U53)&gt;0,AVERAGEIFS($V$5:$V$1000,$S$5:$S$1000,ROW(),$T$5:$T$1000,"Sub"),$V53)))</f>
        <v/>
      </c>
      <c r="M53" s="55">
        <f>IF($L53="","",IF($L53&gt;=1,"Completado",IF($L53&gt;0,"En curso","Pendiente")))</f>
        <v/>
      </c>
      <c r="N53" s="55">
        <f>IF(NOT((COUNTA($B53:$K53)+COUNTA($O53))&gt;0),"",IF(ISNUMBER($F53),IF(AND(ISNUMBER($E53),$F53&gt;$E53),"Cumplida con "&amp;($F53-$E53)&amp;IF($F53-$E53=1," día"," días")&amp;" de retraso","Cumplida"),IF(N($L53)&gt;=1,"Cumplida",IF(NOT(ISNUMBER($E53)),"Sin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plazo")))))))</f>
        <v/>
      </c>
      <c r="O53" s="57" t="n"/>
      <c r="P53" s="61">
        <f>IF(NOT((COUNTA($B53:$K53)+COUNTA($O53))&gt;0),"",IF((IF($C53="","Falta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",""))="","✔ OK","⚠ "&amp;LEFT(IF($C53="","Falta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",""),LEN(IF($C53="","Falta el nombre de la actividad"&amp;" · ","")&amp;IF(AND($T53="Sub",N($S53)=0),"Subactividad sin macroactividad arriba"&amp;" · ","")&amp;IF($D53="","Sin fecha de inicio"&amp;" · ","")&amp;IF($E53="","Sin fecha límite"&amp;" · ","")&amp;IF(OR(AND($D53&lt;&gt;"",NOT(ISNUMBER($D53))),AND($E53&lt;&gt;"",NOT(ISNUMBER($E53))),AND($F53&lt;&gt;"",NOT(ISNUMBER($F53)))),"Fecha no válida"&amp;" · ","")&amp;IF(AND(ISNUMBER($D53),ISNUMBER($E53),$D53&gt;$E53),"Inicio posterior a fecha límite"&amp;" · ","")&amp;IF(AND($T53="Macro",$G53&lt;&gt;"",OR(NOT(ISNUMBER($G53)),$G53&lt;0,$G53&gt;1)),"Peso fuera de rango"&amp;" · ","")&amp;IF(AND($T53="Sub",$G53&lt;&gt;""),"Las subactividades no llevan peso (valen igual dentro de su macroactividad)"&amp;" · ","")&amp;IF(AND(N($U53)&gt;0,COUNT($H53:$K53)&gt;0),"Con subactividades: deje vacías las semanas (se calculan solas)"&amp;" · ","")&amp;IF((COUNTIF($H53:$K53,"&gt;1")+COUNTIF($H53:$K53,"&lt;0")+COUNTA($H53:$K53)-COUNT($H53:$K53))&gt;0,"Avance fuera de rango 0-100%"&amp;" · ","")&amp;IF(OR(AND($I53&lt;&gt;"",$I53&lt;$H53),AND($J53&lt;&gt;"",$J53&lt;MAX($H53:$I53)),AND($K53&lt;&gt;"",$K53&lt;MAX($H53:$J53))),"Avance semanal decreciente"&amp;" · ","")&amp;IF(AND(ISNUMBER($E53),$E53&lt;FechaRef,N($L53)&lt;1),"Vencida"&amp;" · ","")&amp;IF(AND(ObsObligatoria="Sí",ISNUMBER($E53),$E53&lt;FechaRef,N($L53)&lt;1,$O53=""),"Vencida sin observación"&amp;" · ",""))-3)))</f>
        <v/>
      </c>
      <c r="Q53" s="62">
        <f>IF(NOT((COUNTA($B53:$K53)+COUNTA($O53))&gt;0),"",IF(AND($T53="Sub",N($S53)&gt;0),IF(ISNUMBER(INDEX($D$5:$D$1000,$S53-4)),DATE(YEAR(INDEX($D$5:$D$1000,$S53-4)),MONTH(INDEX($D$5:$D$1000,$S53-4)),1),IF(ISNUMBER(INDEX($E$5:$E$1000,$S53-4)),DATE(YEAR(INDEX($E$5:$E$1000,$S53-4)),MONTH(INDEX($E$5:$E$1000,$S53-4)),1),MesCiclo)),IF(ISNUMBER($D53),DATE(YEAR($D53),MONTH($D53),1),IF(ISNUMBER($E53),DATE(YEAR($E53),MONTH($E53),1),MesCiclo))))</f>
        <v/>
      </c>
      <c r="R53" s="63">
        <f>IF(OR($Q53="",$Q53&lt;&gt;MesCiclo),"",COUNTIF($Q$5:$Q53,MesCiclo))</f>
        <v/>
      </c>
      <c r="S53" s="63">
        <f>IF($T53="","",IF($T53="Macro",ROW(),IFERROR(LOOKUP(2,1/($T$5:$T53="Macro"),ROW($T$5:$T53)),0)))</f>
        <v/>
      </c>
      <c r="T53" s="63">
        <f>IF(NOT((COUNTA($B53:$K53)+COUNTA($O53))&gt;0),"",IF($B53="Subactividad","Sub","Macro"))</f>
        <v/>
      </c>
      <c r="U53" s="63">
        <f>IF($T53="Macro",COUNTIFS($S$5:$S$1000,ROW(),$T$5:$T$1000,"Sub"),"")</f>
        <v/>
      </c>
      <c r="V53" s="63">
        <f>IF($T53="","",IF(ISNUMBER($F53),1,IFERROR(LOOKUP(2,1/($H53:$K53&lt;&gt;""),$H53:$K53),0)))</f>
        <v/>
      </c>
      <c r="W53" s="63">
        <f>IF($T53="","",IF(AND(ISNUMBER($F53),$F53&lt;=IF($Q53=MesCiclo,InicioCiclo,$Q53+MOD(2-WEEKDAY($Q53),7))+6),1,IF(ISNUMBER($H53),$H53,0)))</f>
        <v/>
      </c>
      <c r="X53" s="63">
        <f>IF($T53="","",IF(AND(ISNUMBER($F53),$F53&lt;=IF($Q53=MesCiclo,InicioCiclo,$Q53+MOD(2-WEEKDAY($Q53),7))+13),1,IF(ISNUMBER($I53),$I53,$W53)))</f>
        <v/>
      </c>
      <c r="Y53" s="63">
        <f>IF($T53="","",IF(AND(ISNUMBER($F53),$F53&lt;=IF($Q53=MesCiclo,InicioCiclo,$Q53+MOD(2-WEEKDAY($Q53),7))+20),1,IF(ISNUMBER($J53),$J53,$X53)))</f>
        <v/>
      </c>
      <c r="Z53" s="63">
        <f>IF($T53="","",IF(AND(ISNUMBER($F53),$F53&lt;=IF($Q53=MesCiclo,InicioCiclo,$Q53+MOD(2-WEEKDAY($Q53),7))+27),1,IF(ISNUMBER($K53),$K53,$Y53)))</f>
        <v/>
      </c>
      <c r="AA53" s="63">
        <f>IF($T53="","",IF(AND(ISNUMBER($F53),$F53&lt;=IF($Q53=MesCiclo,InicioCiclo,$Q53+MOD(2-WEEKDAY($Q53),7))+6),1,IF(N($U53)&gt;0,AVERAGEIFS($W$5:$W$1000,$S$5:$S$1000,ROW(),$T$5:$T$1000,"Sub"),$W53)))</f>
        <v/>
      </c>
      <c r="AB53" s="63">
        <f>IF($T53="","",IF(AND(ISNUMBER($F53),$F53&lt;=IF($Q53=MesCiclo,InicioCiclo,$Q53+MOD(2-WEEKDAY($Q53),7))+13),1,IF(N($U53)&gt;0,AVERAGEIFS($X$5:$X$1000,$S$5:$S$1000,ROW(),$T$5:$T$1000,"Sub"),$X53)))</f>
        <v/>
      </c>
      <c r="AC53" s="63">
        <f>IF($T53="","",IF(AND(ISNUMBER($F53),$F53&lt;=IF($Q53=MesCiclo,InicioCiclo,$Q53+MOD(2-WEEKDAY($Q53),7))+20),1,IF(N($U53)&gt;0,AVERAGEIFS($Y$5:$Y$1000,$S$5:$S$1000,ROW(),$T$5:$T$1000,"Sub"),$Y53)))</f>
        <v/>
      </c>
      <c r="AD53" s="63">
        <f>IF($T53="","",IF(AND(ISNUMBER($F53),$F53&lt;=IF($Q53=MesCiclo,InicioCiclo,$Q53+MOD(2-WEEKDAY($Q53),7))+27),1,IF(N($U53)&gt;0,AVERAGEIFS($Z$5:$Z$1000,$S$5:$S$1000,ROW(),$T$5:$T$1000,"Sub"),$Z53)))</f>
        <v/>
      </c>
      <c r="AE53" s="63">
        <f>IF($T53&lt;&gt;"Macro","",IF(COUNTIFS($Q$5:$Q$1000,$Q53,$T$5:$T$1000,"Macro",$G$5:$G$1000,"&gt;0")=0,1/COUNTIFS($Q$5:$Q$1000,$Q53,$T$5:$T$1000,"Macro"),IF(AND(ISNUMBER($G53),N($G53)&gt;0),$G53,SUMIFS($G$5:$G$1000,$Q$5:$Q$1000,$Q53,$T$5:$T$1000,"Macro")/COUNTIFS($Q$5:$Q$1000,$Q53,$T$5:$T$1000,"Macro",$G$5:$G$1000,"&gt;0"))/(COUNTIFS($Q$5:$Q$1000,$Q53,$T$5:$T$1000,"Macro")*SUMIFS($G$5:$G$1000,$Q$5:$Q$1000,$Q53,$T$5:$T$1000,"Macro")/COUNTIFS($Q$5:$Q$1000,$Q53,$T$5:$T$1000,"Macro",$G$5:$G$1000,"&gt;0"))))</f>
        <v/>
      </c>
    </row>
    <row r="54">
      <c r="A54" s="55">
        <f>IF(NOT((COUNTA($B54:$K54)+COUNTA($O54))&gt;0),"",IF($T54="Macro",COUNTIFS($T$5:$T54,"Macro",$Q$5:$Q54,$Q54),IF(N($S54)=0,"?",COUNTIFS(INDEX($T$5:$T$1000,1):INDEX($T$5:$T$1000,$S54-4),"Macro",INDEX($Q$5:$Q$1000,1):INDEX($Q$5:$Q$1000,$S54-4),INDEX($Q$5:$Q$1000,$S54-4))&amp;"."&amp;COUNTIFS($S$5:$S54,$S54,$T$5:$T54,"Sub"))))</f>
        <v/>
      </c>
      <c r="B54" s="56" t="n"/>
      <c r="C54" s="57" t="n"/>
      <c r="D54" s="58" t="n"/>
      <c r="E54" s="58" t="n"/>
      <c r="F54" s="58" t="n"/>
      <c r="G54" s="59" t="n"/>
      <c r="H54" s="59" t="n"/>
      <c r="I54" s="59" t="n"/>
      <c r="J54" s="59" t="n"/>
      <c r="K54" s="59" t="n"/>
      <c r="L54" s="60">
        <f>IF(NOT((COUNTA($B54:$K54)+COUNTA($O54))&gt;0),"",IF(ISNUMBER($F54),1,IF(N($U54)&gt;0,AVERAGEIFS($V$5:$V$1000,$S$5:$S$1000,ROW(),$T$5:$T$1000,"Sub"),$V54)))</f>
        <v/>
      </c>
      <c r="M54" s="55">
        <f>IF($L54="","",IF($L54&gt;=1,"Completado",IF($L54&gt;0,"En curso","Pendiente")))</f>
        <v/>
      </c>
      <c r="N54" s="55">
        <f>IF(NOT((COUNTA($B54:$K54)+COUNTA($O54))&gt;0),"",IF(ISNUMBER($F54),IF(AND(ISNUMBER($E54),$F54&gt;$E54),"Cumplida con "&amp;($F54-$E54)&amp;IF($F54-$E54=1," día"," días")&amp;" de retraso","Cumplida"),IF(N($L54)&gt;=1,"Cumplida",IF(NOT(ISNUMBER($E54)),"Sin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plazo")))))))</f>
        <v/>
      </c>
      <c r="O54" s="57" t="n"/>
      <c r="P54" s="61">
        <f>IF(NOT((COUNTA($B54:$K54)+COUNTA($O54))&gt;0),"",IF((IF($C54="","Falta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",""))="","✔ OK","⚠ "&amp;LEFT(IF($C54="","Falta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",""),LEN(IF($C54="","Falta el nombre de la actividad"&amp;" · ","")&amp;IF(AND($T54="Sub",N($S54)=0),"Subactividad sin macroactividad arriba"&amp;" · ","")&amp;IF($D54="","Sin fecha de inicio"&amp;" · ","")&amp;IF($E54="","Sin fecha límite"&amp;" · ","")&amp;IF(OR(AND($D54&lt;&gt;"",NOT(ISNUMBER($D54))),AND($E54&lt;&gt;"",NOT(ISNUMBER($E54))),AND($F54&lt;&gt;"",NOT(ISNUMBER($F54)))),"Fecha no válida"&amp;" · ","")&amp;IF(AND(ISNUMBER($D54),ISNUMBER($E54),$D54&gt;$E54),"Inicio posterior a fecha límite"&amp;" · ","")&amp;IF(AND($T54="Macro",$G54&lt;&gt;"",OR(NOT(ISNUMBER($G54)),$G54&lt;0,$G54&gt;1)),"Peso fuera de rango"&amp;" · ","")&amp;IF(AND($T54="Sub",$G54&lt;&gt;""),"Las subactividades no llevan peso (valen igual dentro de su macroactividad)"&amp;" · ","")&amp;IF(AND(N($U54)&gt;0,COUNT($H54:$K54)&gt;0),"Con subactividades: deje vacías las semanas (se calculan solas)"&amp;" · ","")&amp;IF((COUNTIF($H54:$K54,"&gt;1")+COUNTIF($H54:$K54,"&lt;0")+COUNTA($H54:$K54)-COUNT($H54:$K54))&gt;0,"Avance fuera de rango 0-100%"&amp;" · ","")&amp;IF(OR(AND($I54&lt;&gt;"",$I54&lt;$H54),AND($J54&lt;&gt;"",$J54&lt;MAX($H54:$I54)),AND($K54&lt;&gt;"",$K54&lt;MAX($H54:$J54))),"Avance semanal decreciente"&amp;" · ","")&amp;IF(AND(ISNUMBER($E54),$E54&lt;FechaRef,N($L54)&lt;1),"Vencida"&amp;" · ","")&amp;IF(AND(ObsObligatoria="Sí",ISNUMBER($E54),$E54&lt;FechaRef,N($L54)&lt;1,$O54=""),"Vencida sin observación"&amp;" · ",""))-3)))</f>
        <v/>
      </c>
      <c r="Q54" s="62">
        <f>IF(NOT((COUNTA($B54:$K54)+COUNTA($O54))&gt;0),"",IF(AND($T54="Sub",N($S54)&gt;0),IF(ISNUMBER(INDEX($D$5:$D$1000,$S54-4)),DATE(YEAR(INDEX($D$5:$D$1000,$S54-4)),MONTH(INDEX($D$5:$D$1000,$S54-4)),1),IF(ISNUMBER(INDEX($E$5:$E$1000,$S54-4)),DATE(YEAR(INDEX($E$5:$E$1000,$S54-4)),MONTH(INDEX($E$5:$E$1000,$S54-4)),1),MesCiclo)),IF(ISNUMBER($D54),DATE(YEAR($D54),MONTH($D54),1),IF(ISNUMBER($E54),DATE(YEAR($E54),MONTH($E54),1),MesCiclo))))</f>
        <v/>
      </c>
      <c r="R54" s="63">
        <f>IF(OR($Q54="",$Q54&lt;&gt;MesCiclo),"",COUNTIF($Q$5:$Q54,MesCiclo))</f>
        <v/>
      </c>
      <c r="S54" s="63">
        <f>IF($T54="","",IF($T54="Macro",ROW(),IFERROR(LOOKUP(2,1/($T$5:$T54="Macro"),ROW($T$5:$T54)),0)))</f>
        <v/>
      </c>
      <c r="T54" s="63">
        <f>IF(NOT((COUNTA($B54:$K54)+COUNTA($O54))&gt;0),"",IF($B54="Subactividad","Sub","Macro"))</f>
        <v/>
      </c>
      <c r="U54" s="63">
        <f>IF($T54="Macro",COUNTIFS($S$5:$S$1000,ROW(),$T$5:$T$1000,"Sub"),"")</f>
        <v/>
      </c>
      <c r="V54" s="63">
        <f>IF($T54="","",IF(ISNUMBER($F54),1,IFERROR(LOOKUP(2,1/($H54:$K54&lt;&gt;""),$H54:$K54),0)))</f>
        <v/>
      </c>
      <c r="W54" s="63">
        <f>IF($T54="","",IF(AND(ISNUMBER($F54),$F54&lt;=IF($Q54=MesCiclo,InicioCiclo,$Q54+MOD(2-WEEKDAY($Q54),7))+6),1,IF(ISNUMBER($H54),$H54,0)))</f>
        <v/>
      </c>
      <c r="X54" s="63">
        <f>IF($T54="","",IF(AND(ISNUMBER($F54),$F54&lt;=IF($Q54=MesCiclo,InicioCiclo,$Q54+MOD(2-WEEKDAY($Q54),7))+13),1,IF(ISNUMBER($I54),$I54,$W54)))</f>
        <v/>
      </c>
      <c r="Y54" s="63">
        <f>IF($T54="","",IF(AND(ISNUMBER($F54),$F54&lt;=IF($Q54=MesCiclo,InicioCiclo,$Q54+MOD(2-WEEKDAY($Q54),7))+20),1,IF(ISNUMBER($J54),$J54,$X54)))</f>
        <v/>
      </c>
      <c r="Z54" s="63">
        <f>IF($T54="","",IF(AND(ISNUMBER($F54),$F54&lt;=IF($Q54=MesCiclo,InicioCiclo,$Q54+MOD(2-WEEKDAY($Q54),7))+27),1,IF(ISNUMBER($K54),$K54,$Y54)))</f>
        <v/>
      </c>
      <c r="AA54" s="63">
        <f>IF($T54="","",IF(AND(ISNUMBER($F54),$F54&lt;=IF($Q54=MesCiclo,InicioCiclo,$Q54+MOD(2-WEEKDAY($Q54),7))+6),1,IF(N($U54)&gt;0,AVERAGEIFS($W$5:$W$1000,$S$5:$S$1000,ROW(),$T$5:$T$1000,"Sub"),$W54)))</f>
        <v/>
      </c>
      <c r="AB54" s="63">
        <f>IF($T54="","",IF(AND(ISNUMBER($F54),$F54&lt;=IF($Q54=MesCiclo,InicioCiclo,$Q54+MOD(2-WEEKDAY($Q54),7))+13),1,IF(N($U54)&gt;0,AVERAGEIFS($X$5:$X$1000,$S$5:$S$1000,ROW(),$T$5:$T$1000,"Sub"),$X54)))</f>
        <v/>
      </c>
      <c r="AC54" s="63">
        <f>IF($T54="","",IF(AND(ISNUMBER($F54),$F54&lt;=IF($Q54=MesCiclo,InicioCiclo,$Q54+MOD(2-WEEKDAY($Q54),7))+20),1,IF(N($U54)&gt;0,AVERAGEIFS($Y$5:$Y$1000,$S$5:$S$1000,ROW(),$T$5:$T$1000,"Sub"),$Y54)))</f>
        <v/>
      </c>
      <c r="AD54" s="63">
        <f>IF($T54="","",IF(AND(ISNUMBER($F54),$F54&lt;=IF($Q54=MesCiclo,InicioCiclo,$Q54+MOD(2-WEEKDAY($Q54),7))+27),1,IF(N($U54)&gt;0,AVERAGEIFS($Z$5:$Z$1000,$S$5:$S$1000,ROW(),$T$5:$T$1000,"Sub"),$Z54)))</f>
        <v/>
      </c>
      <c r="AE54" s="63">
        <f>IF($T54&lt;&gt;"Macro","",IF(COUNTIFS($Q$5:$Q$1000,$Q54,$T$5:$T$1000,"Macro",$G$5:$G$1000,"&gt;0")=0,1/COUNTIFS($Q$5:$Q$1000,$Q54,$T$5:$T$1000,"Macro"),IF(AND(ISNUMBER($G54),N($G54)&gt;0),$G54,SUMIFS($G$5:$G$1000,$Q$5:$Q$1000,$Q54,$T$5:$T$1000,"Macro")/COUNTIFS($Q$5:$Q$1000,$Q54,$T$5:$T$1000,"Macro",$G$5:$G$1000,"&gt;0"))/(COUNTIFS($Q$5:$Q$1000,$Q54,$T$5:$T$1000,"Macro")*SUMIFS($G$5:$G$1000,$Q$5:$Q$1000,$Q54,$T$5:$T$1000,"Macro")/COUNTIFS($Q$5:$Q$1000,$Q54,$T$5:$T$1000,"Macro",$G$5:$G$1000,"&gt;0"))))</f>
        <v/>
      </c>
    </row>
    <row r="55">
      <c r="A55" s="55">
        <f>IF(NOT((COUNTA($B55:$K55)+COUNTA($O55))&gt;0),"",IF($T55="Macro",COUNTIFS($T$5:$T55,"Macro",$Q$5:$Q55,$Q55),IF(N($S55)=0,"?",COUNTIFS(INDEX($T$5:$T$1000,1):INDEX($T$5:$T$1000,$S55-4),"Macro",INDEX($Q$5:$Q$1000,1):INDEX($Q$5:$Q$1000,$S55-4),INDEX($Q$5:$Q$1000,$S55-4))&amp;"."&amp;COUNTIFS($S$5:$S55,$S55,$T$5:$T55,"Sub"))))</f>
        <v/>
      </c>
      <c r="B55" s="56" t="n"/>
      <c r="C55" s="57" t="n"/>
      <c r="D55" s="58" t="n"/>
      <c r="E55" s="58" t="n"/>
      <c r="F55" s="58" t="n"/>
      <c r="G55" s="59" t="n"/>
      <c r="H55" s="59" t="n"/>
      <c r="I55" s="59" t="n"/>
      <c r="J55" s="59" t="n"/>
      <c r="K55" s="59" t="n"/>
      <c r="L55" s="60">
        <f>IF(NOT((COUNTA($B55:$K55)+COUNTA($O55))&gt;0),"",IF(ISNUMBER($F55),1,IF(N($U55)&gt;0,AVERAGEIFS($V$5:$V$1000,$S$5:$S$1000,ROW(),$T$5:$T$1000,"Sub"),$V55)))</f>
        <v/>
      </c>
      <c r="M55" s="55">
        <f>IF($L55="","",IF($L55&gt;=1,"Completado",IF($L55&gt;0,"En curso","Pendiente")))</f>
        <v/>
      </c>
      <c r="N55" s="55">
        <f>IF(NOT((COUNTA($B55:$K55)+COUNTA($O55))&gt;0),"",IF(ISNUMBER($F55),IF(AND(ISNUMBER($E55),$F55&gt;$E55),"Cumplida con "&amp;($F55-$E55)&amp;IF($F55-$E55=1," día"," días")&amp;" de retraso","Cumplida"),IF(N($L55)&gt;=1,"Cumplida",IF(NOT(ISNUMBER($E55)),"Sin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plazo")))))))</f>
        <v/>
      </c>
      <c r="O55" s="57" t="n"/>
      <c r="P55" s="61">
        <f>IF(NOT((COUNTA($B55:$K55)+COUNTA($O55))&gt;0),"",IF((IF($C55="","Falta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",""))="","✔ OK","⚠ "&amp;LEFT(IF($C55="","Falta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",""),LEN(IF($C55="","Falta el nombre de la actividad"&amp;" · ","")&amp;IF(AND($T55="Sub",N($S55)=0),"Subactividad sin macroactividad arriba"&amp;" · ","")&amp;IF($D55="","Sin fecha de inicio"&amp;" · ","")&amp;IF($E55="","Sin fecha límite"&amp;" · ","")&amp;IF(OR(AND($D55&lt;&gt;"",NOT(ISNUMBER($D55))),AND($E55&lt;&gt;"",NOT(ISNUMBER($E55))),AND($F55&lt;&gt;"",NOT(ISNUMBER($F55)))),"Fecha no válida"&amp;" · ","")&amp;IF(AND(ISNUMBER($D55),ISNUMBER($E55),$D55&gt;$E55),"Inicio posterior a fecha límite"&amp;" · ","")&amp;IF(AND($T55="Macro",$G55&lt;&gt;"",OR(NOT(ISNUMBER($G55)),$G55&lt;0,$G55&gt;1)),"Peso fuera de rango"&amp;" · ","")&amp;IF(AND($T55="Sub",$G55&lt;&gt;""),"Las subactividades no llevan peso (valen igual dentro de su macroactividad)"&amp;" · ","")&amp;IF(AND(N($U55)&gt;0,COUNT($H55:$K55)&gt;0),"Con subactividades: deje vacías las semanas (se calculan solas)"&amp;" · ","")&amp;IF((COUNTIF($H55:$K55,"&gt;1")+COUNTIF($H55:$K55,"&lt;0")+COUNTA($H55:$K55)-COUNT($H55:$K55))&gt;0,"Avance fuera de rango 0-100%"&amp;" · ","")&amp;IF(OR(AND($I55&lt;&gt;"",$I55&lt;$H55),AND($J55&lt;&gt;"",$J55&lt;MAX($H55:$I55)),AND($K55&lt;&gt;"",$K55&lt;MAX($H55:$J55))),"Avance semanal decreciente"&amp;" · ","")&amp;IF(AND(ISNUMBER($E55),$E55&lt;FechaRef,N($L55)&lt;1),"Vencida"&amp;" · ","")&amp;IF(AND(ObsObligatoria="Sí",ISNUMBER($E55),$E55&lt;FechaRef,N($L55)&lt;1,$O55=""),"Vencida sin observación"&amp;" · ",""))-3)))</f>
        <v/>
      </c>
      <c r="Q55" s="62">
        <f>IF(NOT((COUNTA($B55:$K55)+COUNTA($O55))&gt;0),"",IF(AND($T55="Sub",N($S55)&gt;0),IF(ISNUMBER(INDEX($D$5:$D$1000,$S55-4)),DATE(YEAR(INDEX($D$5:$D$1000,$S55-4)),MONTH(INDEX($D$5:$D$1000,$S55-4)),1),IF(ISNUMBER(INDEX($E$5:$E$1000,$S55-4)),DATE(YEAR(INDEX($E$5:$E$1000,$S55-4)),MONTH(INDEX($E$5:$E$1000,$S55-4)),1),MesCiclo)),IF(ISNUMBER($D55),DATE(YEAR($D55),MONTH($D55),1),IF(ISNUMBER($E55),DATE(YEAR($E55),MONTH($E55),1),MesCiclo))))</f>
        <v/>
      </c>
      <c r="R55" s="63">
        <f>IF(OR($Q55="",$Q55&lt;&gt;MesCiclo),"",COUNTIF($Q$5:$Q55,MesCiclo))</f>
        <v/>
      </c>
      <c r="S55" s="63">
        <f>IF($T55="","",IF($T55="Macro",ROW(),IFERROR(LOOKUP(2,1/($T$5:$T55="Macro"),ROW($T$5:$T55)),0)))</f>
        <v/>
      </c>
      <c r="T55" s="63">
        <f>IF(NOT((COUNTA($B55:$K55)+COUNTA($O55))&gt;0),"",IF($B55="Subactividad","Sub","Macro"))</f>
        <v/>
      </c>
      <c r="U55" s="63">
        <f>IF($T55="Macro",COUNTIFS($S$5:$S$1000,ROW(),$T$5:$T$1000,"Sub"),"")</f>
        <v/>
      </c>
      <c r="V55" s="63">
        <f>IF($T55="","",IF(ISNUMBER($F55),1,IFERROR(LOOKUP(2,1/($H55:$K55&lt;&gt;""),$H55:$K55),0)))</f>
        <v/>
      </c>
      <c r="W55" s="63">
        <f>IF($T55="","",IF(AND(ISNUMBER($F55),$F55&lt;=IF($Q55=MesCiclo,InicioCiclo,$Q55+MOD(2-WEEKDAY($Q55),7))+6),1,IF(ISNUMBER($H55),$H55,0)))</f>
        <v/>
      </c>
      <c r="X55" s="63">
        <f>IF($T55="","",IF(AND(ISNUMBER($F55),$F55&lt;=IF($Q55=MesCiclo,InicioCiclo,$Q55+MOD(2-WEEKDAY($Q55),7))+13),1,IF(ISNUMBER($I55),$I55,$W55)))</f>
        <v/>
      </c>
      <c r="Y55" s="63">
        <f>IF($T55="","",IF(AND(ISNUMBER($F55),$F55&lt;=IF($Q55=MesCiclo,InicioCiclo,$Q55+MOD(2-WEEKDAY($Q55),7))+20),1,IF(ISNUMBER($J55),$J55,$X55)))</f>
        <v/>
      </c>
      <c r="Z55" s="63">
        <f>IF($T55="","",IF(AND(ISNUMBER($F55),$F55&lt;=IF($Q55=MesCiclo,InicioCiclo,$Q55+MOD(2-WEEKDAY($Q55),7))+27),1,IF(ISNUMBER($K55),$K55,$Y55)))</f>
        <v/>
      </c>
      <c r="AA55" s="63">
        <f>IF($T55="","",IF(AND(ISNUMBER($F55),$F55&lt;=IF($Q55=MesCiclo,InicioCiclo,$Q55+MOD(2-WEEKDAY($Q55),7))+6),1,IF(N($U55)&gt;0,AVERAGEIFS($W$5:$W$1000,$S$5:$S$1000,ROW(),$T$5:$T$1000,"Sub"),$W55)))</f>
        <v/>
      </c>
      <c r="AB55" s="63">
        <f>IF($T55="","",IF(AND(ISNUMBER($F55),$F55&lt;=IF($Q55=MesCiclo,InicioCiclo,$Q55+MOD(2-WEEKDAY($Q55),7))+13),1,IF(N($U55)&gt;0,AVERAGEIFS($X$5:$X$1000,$S$5:$S$1000,ROW(),$T$5:$T$1000,"Sub"),$X55)))</f>
        <v/>
      </c>
      <c r="AC55" s="63">
        <f>IF($T55="","",IF(AND(ISNUMBER($F55),$F55&lt;=IF($Q55=MesCiclo,InicioCiclo,$Q55+MOD(2-WEEKDAY($Q55),7))+20),1,IF(N($U55)&gt;0,AVERAGEIFS($Y$5:$Y$1000,$S$5:$S$1000,ROW(),$T$5:$T$1000,"Sub"),$Y55)))</f>
        <v/>
      </c>
      <c r="AD55" s="63">
        <f>IF($T55="","",IF(AND(ISNUMBER($F55),$F55&lt;=IF($Q55=MesCiclo,InicioCiclo,$Q55+MOD(2-WEEKDAY($Q55),7))+27),1,IF(N($U55)&gt;0,AVERAGEIFS($Z$5:$Z$1000,$S$5:$S$1000,ROW(),$T$5:$T$1000,"Sub"),$Z55)))</f>
        <v/>
      </c>
      <c r="AE55" s="63">
        <f>IF($T55&lt;&gt;"Macro","",IF(COUNTIFS($Q$5:$Q$1000,$Q55,$T$5:$T$1000,"Macro",$G$5:$G$1000,"&gt;0")=0,1/COUNTIFS($Q$5:$Q$1000,$Q55,$T$5:$T$1000,"Macro"),IF(AND(ISNUMBER($G55),N($G55)&gt;0),$G55,SUMIFS($G$5:$G$1000,$Q$5:$Q$1000,$Q55,$T$5:$T$1000,"Macro")/COUNTIFS($Q$5:$Q$1000,$Q55,$T$5:$T$1000,"Macro",$G$5:$G$1000,"&gt;0"))/(COUNTIFS($Q$5:$Q$1000,$Q55,$T$5:$T$1000,"Macro")*SUMIFS($G$5:$G$1000,$Q$5:$Q$1000,$Q55,$T$5:$T$1000,"Macro")/COUNTIFS($Q$5:$Q$1000,$Q55,$T$5:$T$1000,"Macro",$G$5:$G$1000,"&gt;0"))))</f>
        <v/>
      </c>
    </row>
    <row r="56">
      <c r="A56" s="55">
        <f>IF(NOT((COUNTA($B56:$K56)+COUNTA($O56))&gt;0),"",IF($T56="Macro",COUNTIFS($T$5:$T56,"Macro",$Q$5:$Q56,$Q56),IF(N($S56)=0,"?",COUNTIFS(INDEX($T$5:$T$1000,1):INDEX($T$5:$T$1000,$S56-4),"Macro",INDEX($Q$5:$Q$1000,1):INDEX($Q$5:$Q$1000,$S56-4),INDEX($Q$5:$Q$1000,$S56-4))&amp;"."&amp;COUNTIFS($S$5:$S56,$S56,$T$5:$T56,"Sub"))))</f>
        <v/>
      </c>
      <c r="B56" s="56" t="n"/>
      <c r="C56" s="57" t="n"/>
      <c r="D56" s="58" t="n"/>
      <c r="E56" s="58" t="n"/>
      <c r="F56" s="58" t="n"/>
      <c r="G56" s="59" t="n"/>
      <c r="H56" s="59" t="n"/>
      <c r="I56" s="59" t="n"/>
      <c r="J56" s="59" t="n"/>
      <c r="K56" s="59" t="n"/>
      <c r="L56" s="60">
        <f>IF(NOT((COUNTA($B56:$K56)+COUNTA($O56))&gt;0),"",IF(ISNUMBER($F56),1,IF(N($U56)&gt;0,AVERAGEIFS($V$5:$V$1000,$S$5:$S$1000,ROW(),$T$5:$T$1000,"Sub"),$V56)))</f>
        <v/>
      </c>
      <c r="M56" s="55">
        <f>IF($L56="","",IF($L56&gt;=1,"Completado",IF($L56&gt;0,"En curso","Pendiente")))</f>
        <v/>
      </c>
      <c r="N56" s="55">
        <f>IF(NOT((COUNTA($B56:$K56)+COUNTA($O56))&gt;0),"",IF(ISNUMBER($F56),IF(AND(ISNUMBER($E56),$F56&gt;$E56),"Cumplida con "&amp;($F56-$E56)&amp;IF($F56-$E56=1," día"," días")&amp;" de retraso","Cumplida"),IF(N($L56)&gt;=1,"Cumplida",IF(NOT(ISNUMBER($E56)),"Sin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plazo")))))))</f>
        <v/>
      </c>
      <c r="O56" s="57" t="n"/>
      <c r="P56" s="61">
        <f>IF(NOT((COUNTA($B56:$K56)+COUNTA($O56))&gt;0),"",IF((IF($C56="","Falta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",""))="","✔ OK","⚠ "&amp;LEFT(IF($C56="","Falta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",""),LEN(IF($C56="","Falta el nombre de la actividad"&amp;" · ","")&amp;IF(AND($T56="Sub",N($S56)=0),"Subactividad sin macroactividad arriba"&amp;" · ","")&amp;IF($D56="","Sin fecha de inicio"&amp;" · ","")&amp;IF($E56="","Sin fecha límite"&amp;" · ","")&amp;IF(OR(AND($D56&lt;&gt;"",NOT(ISNUMBER($D56))),AND($E56&lt;&gt;"",NOT(ISNUMBER($E56))),AND($F56&lt;&gt;"",NOT(ISNUMBER($F56)))),"Fecha no válida"&amp;" · ","")&amp;IF(AND(ISNUMBER($D56),ISNUMBER($E56),$D56&gt;$E56),"Inicio posterior a fecha límite"&amp;" · ","")&amp;IF(AND($T56="Macro",$G56&lt;&gt;"",OR(NOT(ISNUMBER($G56)),$G56&lt;0,$G56&gt;1)),"Peso fuera de rango"&amp;" · ","")&amp;IF(AND($T56="Sub",$G56&lt;&gt;""),"Las subactividades no llevan peso (valen igual dentro de su macroactividad)"&amp;" · ","")&amp;IF(AND(N($U56)&gt;0,COUNT($H56:$K56)&gt;0),"Con subactividades: deje vacías las semanas (se calculan solas)"&amp;" · ","")&amp;IF((COUNTIF($H56:$K56,"&gt;1")+COUNTIF($H56:$K56,"&lt;0")+COUNTA($H56:$K56)-COUNT($H56:$K56))&gt;0,"Avance fuera de rango 0-100%"&amp;" · ","")&amp;IF(OR(AND($I56&lt;&gt;"",$I56&lt;$H56),AND($J56&lt;&gt;"",$J56&lt;MAX($H56:$I56)),AND($K56&lt;&gt;"",$K56&lt;MAX($H56:$J56))),"Avance semanal decreciente"&amp;" · ","")&amp;IF(AND(ISNUMBER($E56),$E56&lt;FechaRef,N($L56)&lt;1),"Vencida"&amp;" · ","")&amp;IF(AND(ObsObligatoria="Sí",ISNUMBER($E56),$E56&lt;FechaRef,N($L56)&lt;1,$O56=""),"Vencida sin observación"&amp;" · ",""))-3)))</f>
        <v/>
      </c>
      <c r="Q56" s="62">
        <f>IF(NOT((COUNTA($B56:$K56)+COUNTA($O56))&gt;0),"",IF(AND($T56="Sub",N($S56)&gt;0),IF(ISNUMBER(INDEX($D$5:$D$1000,$S56-4)),DATE(YEAR(INDEX($D$5:$D$1000,$S56-4)),MONTH(INDEX($D$5:$D$1000,$S56-4)),1),IF(ISNUMBER(INDEX($E$5:$E$1000,$S56-4)),DATE(YEAR(INDEX($E$5:$E$1000,$S56-4)),MONTH(INDEX($E$5:$E$1000,$S56-4)),1),MesCiclo)),IF(ISNUMBER($D56),DATE(YEAR($D56),MONTH($D56),1),IF(ISNUMBER($E56),DATE(YEAR($E56),MONTH($E56),1),MesCiclo))))</f>
        <v/>
      </c>
      <c r="R56" s="63">
        <f>IF(OR($Q56="",$Q56&lt;&gt;MesCiclo),"",COUNTIF($Q$5:$Q56,MesCiclo))</f>
        <v/>
      </c>
      <c r="S56" s="63">
        <f>IF($T56="","",IF($T56="Macro",ROW(),IFERROR(LOOKUP(2,1/($T$5:$T56="Macro"),ROW($T$5:$T56)),0)))</f>
        <v/>
      </c>
      <c r="T56" s="63">
        <f>IF(NOT((COUNTA($B56:$K56)+COUNTA($O56))&gt;0),"",IF($B56="Subactividad","Sub","Macro"))</f>
        <v/>
      </c>
      <c r="U56" s="63">
        <f>IF($T56="Macro",COUNTIFS($S$5:$S$1000,ROW(),$T$5:$T$1000,"Sub"),"")</f>
        <v/>
      </c>
      <c r="V56" s="63">
        <f>IF($T56="","",IF(ISNUMBER($F56),1,IFERROR(LOOKUP(2,1/($H56:$K56&lt;&gt;""),$H56:$K56),0)))</f>
        <v/>
      </c>
      <c r="W56" s="63">
        <f>IF($T56="","",IF(AND(ISNUMBER($F56),$F56&lt;=IF($Q56=MesCiclo,InicioCiclo,$Q56+MOD(2-WEEKDAY($Q56),7))+6),1,IF(ISNUMBER($H56),$H56,0)))</f>
        <v/>
      </c>
      <c r="X56" s="63">
        <f>IF($T56="","",IF(AND(ISNUMBER($F56),$F56&lt;=IF($Q56=MesCiclo,InicioCiclo,$Q56+MOD(2-WEEKDAY($Q56),7))+13),1,IF(ISNUMBER($I56),$I56,$W56)))</f>
        <v/>
      </c>
      <c r="Y56" s="63">
        <f>IF($T56="","",IF(AND(ISNUMBER($F56),$F56&lt;=IF($Q56=MesCiclo,InicioCiclo,$Q56+MOD(2-WEEKDAY($Q56),7))+20),1,IF(ISNUMBER($J56),$J56,$X56)))</f>
        <v/>
      </c>
      <c r="Z56" s="63">
        <f>IF($T56="","",IF(AND(ISNUMBER($F56),$F56&lt;=IF($Q56=MesCiclo,InicioCiclo,$Q56+MOD(2-WEEKDAY($Q56),7))+27),1,IF(ISNUMBER($K56),$K56,$Y56)))</f>
        <v/>
      </c>
      <c r="AA56" s="63">
        <f>IF($T56="","",IF(AND(ISNUMBER($F56),$F56&lt;=IF($Q56=MesCiclo,InicioCiclo,$Q56+MOD(2-WEEKDAY($Q56),7))+6),1,IF(N($U56)&gt;0,AVERAGEIFS($W$5:$W$1000,$S$5:$S$1000,ROW(),$T$5:$T$1000,"Sub"),$W56)))</f>
        <v/>
      </c>
      <c r="AB56" s="63">
        <f>IF($T56="","",IF(AND(ISNUMBER($F56),$F56&lt;=IF($Q56=MesCiclo,InicioCiclo,$Q56+MOD(2-WEEKDAY($Q56),7))+13),1,IF(N($U56)&gt;0,AVERAGEIFS($X$5:$X$1000,$S$5:$S$1000,ROW(),$T$5:$T$1000,"Sub"),$X56)))</f>
        <v/>
      </c>
      <c r="AC56" s="63">
        <f>IF($T56="","",IF(AND(ISNUMBER($F56),$F56&lt;=IF($Q56=MesCiclo,InicioCiclo,$Q56+MOD(2-WEEKDAY($Q56),7))+20),1,IF(N($U56)&gt;0,AVERAGEIFS($Y$5:$Y$1000,$S$5:$S$1000,ROW(),$T$5:$T$1000,"Sub"),$Y56)))</f>
        <v/>
      </c>
      <c r="AD56" s="63">
        <f>IF($T56="","",IF(AND(ISNUMBER($F56),$F56&lt;=IF($Q56=MesCiclo,InicioCiclo,$Q56+MOD(2-WEEKDAY($Q56),7))+27),1,IF(N($U56)&gt;0,AVERAGEIFS($Z$5:$Z$1000,$S$5:$S$1000,ROW(),$T$5:$T$1000,"Sub"),$Z56)))</f>
        <v/>
      </c>
      <c r="AE56" s="63">
        <f>IF($T56&lt;&gt;"Macro","",IF(COUNTIFS($Q$5:$Q$1000,$Q56,$T$5:$T$1000,"Macro",$G$5:$G$1000,"&gt;0")=0,1/COUNTIFS($Q$5:$Q$1000,$Q56,$T$5:$T$1000,"Macro"),IF(AND(ISNUMBER($G56),N($G56)&gt;0),$G56,SUMIFS($G$5:$G$1000,$Q$5:$Q$1000,$Q56,$T$5:$T$1000,"Macro")/COUNTIFS($Q$5:$Q$1000,$Q56,$T$5:$T$1000,"Macro",$G$5:$G$1000,"&gt;0"))/(COUNTIFS($Q$5:$Q$1000,$Q56,$T$5:$T$1000,"Macro")*SUMIFS($G$5:$G$1000,$Q$5:$Q$1000,$Q56,$T$5:$T$1000,"Macro")/COUNTIFS($Q$5:$Q$1000,$Q56,$T$5:$T$1000,"Macro",$G$5:$G$1000,"&gt;0"))))</f>
        <v/>
      </c>
    </row>
    <row r="57">
      <c r="A57" s="55">
        <f>IF(NOT((COUNTA($B57:$K57)+COUNTA($O57))&gt;0),"",IF($T57="Macro",COUNTIFS($T$5:$T57,"Macro",$Q$5:$Q57,$Q57),IF(N($S57)=0,"?",COUNTIFS(INDEX($T$5:$T$1000,1):INDEX($T$5:$T$1000,$S57-4),"Macro",INDEX($Q$5:$Q$1000,1):INDEX($Q$5:$Q$1000,$S57-4),INDEX($Q$5:$Q$1000,$S57-4))&amp;"."&amp;COUNTIFS($S$5:$S57,$S57,$T$5:$T57,"Sub"))))</f>
        <v/>
      </c>
      <c r="B57" s="56" t="n"/>
      <c r="C57" s="57" t="n"/>
      <c r="D57" s="58" t="n"/>
      <c r="E57" s="58" t="n"/>
      <c r="F57" s="58" t="n"/>
      <c r="G57" s="59" t="n"/>
      <c r="H57" s="59" t="n"/>
      <c r="I57" s="59" t="n"/>
      <c r="J57" s="59" t="n"/>
      <c r="K57" s="59" t="n"/>
      <c r="L57" s="60">
        <f>IF(NOT((COUNTA($B57:$K57)+COUNTA($O57))&gt;0),"",IF(ISNUMBER($F57),1,IF(N($U57)&gt;0,AVERAGEIFS($V$5:$V$1000,$S$5:$S$1000,ROW(),$T$5:$T$1000,"Sub"),$V57)))</f>
        <v/>
      </c>
      <c r="M57" s="55">
        <f>IF($L57="","",IF($L57&gt;=1,"Completado",IF($L57&gt;0,"En curso","Pendiente")))</f>
        <v/>
      </c>
      <c r="N57" s="55">
        <f>IF(NOT((COUNTA($B57:$K57)+COUNTA($O57))&gt;0),"",IF(ISNUMBER($F57),IF(AND(ISNUMBER($E57),$F57&gt;$E57),"Cumplida con "&amp;($F57-$E57)&amp;IF($F57-$E57=1," día"," días")&amp;" de retraso","Cumplida"),IF(N($L57)&gt;=1,"Cumplida",IF(NOT(ISNUMBER($E57)),"Sin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plazo")))))))</f>
        <v/>
      </c>
      <c r="O57" s="57" t="n"/>
      <c r="P57" s="61">
        <f>IF(NOT((COUNTA($B57:$K57)+COUNTA($O57))&gt;0),"",IF((IF($C57="","Falta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",""))="","✔ OK","⚠ "&amp;LEFT(IF($C57="","Falta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",""),LEN(IF($C57="","Falta el nombre de la actividad"&amp;" · ","")&amp;IF(AND($T57="Sub",N($S57)=0),"Subactividad sin macroactividad arriba"&amp;" · ","")&amp;IF($D57="","Sin fecha de inicio"&amp;" · ","")&amp;IF($E57="","Sin fecha límite"&amp;" · ","")&amp;IF(OR(AND($D57&lt;&gt;"",NOT(ISNUMBER($D57))),AND($E57&lt;&gt;"",NOT(ISNUMBER($E57))),AND($F57&lt;&gt;"",NOT(ISNUMBER($F57)))),"Fecha no válida"&amp;" · ","")&amp;IF(AND(ISNUMBER($D57),ISNUMBER($E57),$D57&gt;$E57),"Inicio posterior a fecha límite"&amp;" · ","")&amp;IF(AND($T57="Macro",$G57&lt;&gt;"",OR(NOT(ISNUMBER($G57)),$G57&lt;0,$G57&gt;1)),"Peso fuera de rango"&amp;" · ","")&amp;IF(AND($T57="Sub",$G57&lt;&gt;""),"Las subactividades no llevan peso (valen igual dentro de su macroactividad)"&amp;" · ","")&amp;IF(AND(N($U57)&gt;0,COUNT($H57:$K57)&gt;0),"Con subactividades: deje vacías las semanas (se calculan solas)"&amp;" · ","")&amp;IF((COUNTIF($H57:$K57,"&gt;1")+COUNTIF($H57:$K57,"&lt;0")+COUNTA($H57:$K57)-COUNT($H57:$K57))&gt;0,"Avance fuera de rango 0-100%"&amp;" · ","")&amp;IF(OR(AND($I57&lt;&gt;"",$I57&lt;$H57),AND($J57&lt;&gt;"",$J57&lt;MAX($H57:$I57)),AND($K57&lt;&gt;"",$K57&lt;MAX($H57:$J57))),"Avance semanal decreciente"&amp;" · ","")&amp;IF(AND(ISNUMBER($E57),$E57&lt;FechaRef,N($L57)&lt;1),"Vencida"&amp;" · ","")&amp;IF(AND(ObsObligatoria="Sí",ISNUMBER($E57),$E57&lt;FechaRef,N($L57)&lt;1,$O57=""),"Vencida sin observación"&amp;" · ",""))-3)))</f>
        <v/>
      </c>
      <c r="Q57" s="62">
        <f>IF(NOT((COUNTA($B57:$K57)+COUNTA($O57))&gt;0),"",IF(AND($T57="Sub",N($S57)&gt;0),IF(ISNUMBER(INDEX($D$5:$D$1000,$S57-4)),DATE(YEAR(INDEX($D$5:$D$1000,$S57-4)),MONTH(INDEX($D$5:$D$1000,$S57-4)),1),IF(ISNUMBER(INDEX($E$5:$E$1000,$S57-4)),DATE(YEAR(INDEX($E$5:$E$1000,$S57-4)),MONTH(INDEX($E$5:$E$1000,$S57-4)),1),MesCiclo)),IF(ISNUMBER($D57),DATE(YEAR($D57),MONTH($D57),1),IF(ISNUMBER($E57),DATE(YEAR($E57),MONTH($E57),1),MesCiclo))))</f>
        <v/>
      </c>
      <c r="R57" s="63">
        <f>IF(OR($Q57="",$Q57&lt;&gt;MesCiclo),"",COUNTIF($Q$5:$Q57,MesCiclo))</f>
        <v/>
      </c>
      <c r="S57" s="63">
        <f>IF($T57="","",IF($T57="Macro",ROW(),IFERROR(LOOKUP(2,1/($T$5:$T57="Macro"),ROW($T$5:$T57)),0)))</f>
        <v/>
      </c>
      <c r="T57" s="63">
        <f>IF(NOT((COUNTA($B57:$K57)+COUNTA($O57))&gt;0),"",IF($B57="Subactividad","Sub","Macro"))</f>
        <v/>
      </c>
      <c r="U57" s="63">
        <f>IF($T57="Macro",COUNTIFS($S$5:$S$1000,ROW(),$T$5:$T$1000,"Sub"),"")</f>
        <v/>
      </c>
      <c r="V57" s="63">
        <f>IF($T57="","",IF(ISNUMBER($F57),1,IFERROR(LOOKUP(2,1/($H57:$K57&lt;&gt;""),$H57:$K57),0)))</f>
        <v/>
      </c>
      <c r="W57" s="63">
        <f>IF($T57="","",IF(AND(ISNUMBER($F57),$F57&lt;=IF($Q57=MesCiclo,InicioCiclo,$Q57+MOD(2-WEEKDAY($Q57),7))+6),1,IF(ISNUMBER($H57),$H57,0)))</f>
        <v/>
      </c>
      <c r="X57" s="63">
        <f>IF($T57="","",IF(AND(ISNUMBER($F57),$F57&lt;=IF($Q57=MesCiclo,InicioCiclo,$Q57+MOD(2-WEEKDAY($Q57),7))+13),1,IF(ISNUMBER($I57),$I57,$W57)))</f>
        <v/>
      </c>
      <c r="Y57" s="63">
        <f>IF($T57="","",IF(AND(ISNUMBER($F57),$F57&lt;=IF($Q57=MesCiclo,InicioCiclo,$Q57+MOD(2-WEEKDAY($Q57),7))+20),1,IF(ISNUMBER($J57),$J57,$X57)))</f>
        <v/>
      </c>
      <c r="Z57" s="63">
        <f>IF($T57="","",IF(AND(ISNUMBER($F57),$F57&lt;=IF($Q57=MesCiclo,InicioCiclo,$Q57+MOD(2-WEEKDAY($Q57),7))+27),1,IF(ISNUMBER($K57),$K57,$Y57)))</f>
        <v/>
      </c>
      <c r="AA57" s="63">
        <f>IF($T57="","",IF(AND(ISNUMBER($F57),$F57&lt;=IF($Q57=MesCiclo,InicioCiclo,$Q57+MOD(2-WEEKDAY($Q57),7))+6),1,IF(N($U57)&gt;0,AVERAGEIFS($W$5:$W$1000,$S$5:$S$1000,ROW(),$T$5:$T$1000,"Sub"),$W57)))</f>
        <v/>
      </c>
      <c r="AB57" s="63">
        <f>IF($T57="","",IF(AND(ISNUMBER($F57),$F57&lt;=IF($Q57=MesCiclo,InicioCiclo,$Q57+MOD(2-WEEKDAY($Q57),7))+13),1,IF(N($U57)&gt;0,AVERAGEIFS($X$5:$X$1000,$S$5:$S$1000,ROW(),$T$5:$T$1000,"Sub"),$X57)))</f>
        <v/>
      </c>
      <c r="AC57" s="63">
        <f>IF($T57="","",IF(AND(ISNUMBER($F57),$F57&lt;=IF($Q57=MesCiclo,InicioCiclo,$Q57+MOD(2-WEEKDAY($Q57),7))+20),1,IF(N($U57)&gt;0,AVERAGEIFS($Y$5:$Y$1000,$S$5:$S$1000,ROW(),$T$5:$T$1000,"Sub"),$Y57)))</f>
        <v/>
      </c>
      <c r="AD57" s="63">
        <f>IF($T57="","",IF(AND(ISNUMBER($F57),$F57&lt;=IF($Q57=MesCiclo,InicioCiclo,$Q57+MOD(2-WEEKDAY($Q57),7))+27),1,IF(N($U57)&gt;0,AVERAGEIFS($Z$5:$Z$1000,$S$5:$S$1000,ROW(),$T$5:$T$1000,"Sub"),$Z57)))</f>
        <v/>
      </c>
      <c r="AE57" s="63">
        <f>IF($T57&lt;&gt;"Macro","",IF(COUNTIFS($Q$5:$Q$1000,$Q57,$T$5:$T$1000,"Macro",$G$5:$G$1000,"&gt;0")=0,1/COUNTIFS($Q$5:$Q$1000,$Q57,$T$5:$T$1000,"Macro"),IF(AND(ISNUMBER($G57),N($G57)&gt;0),$G57,SUMIFS($G$5:$G$1000,$Q$5:$Q$1000,$Q57,$T$5:$T$1000,"Macro")/COUNTIFS($Q$5:$Q$1000,$Q57,$T$5:$T$1000,"Macro",$G$5:$G$1000,"&gt;0"))/(COUNTIFS($Q$5:$Q$1000,$Q57,$T$5:$T$1000,"Macro")*SUMIFS($G$5:$G$1000,$Q$5:$Q$1000,$Q57,$T$5:$T$1000,"Macro")/COUNTIFS($Q$5:$Q$1000,$Q57,$T$5:$T$1000,"Macro",$G$5:$G$1000,"&gt;0"))))</f>
        <v/>
      </c>
    </row>
    <row r="58">
      <c r="A58" s="55">
        <f>IF(NOT((COUNTA($B58:$K58)+COUNTA($O58))&gt;0),"",IF($T58="Macro",COUNTIFS($T$5:$T58,"Macro",$Q$5:$Q58,$Q58),IF(N($S58)=0,"?",COUNTIFS(INDEX($T$5:$T$1000,1):INDEX($T$5:$T$1000,$S58-4),"Macro",INDEX($Q$5:$Q$1000,1):INDEX($Q$5:$Q$1000,$S58-4),INDEX($Q$5:$Q$1000,$S58-4))&amp;"."&amp;COUNTIFS($S$5:$S58,$S58,$T$5:$T58,"Sub"))))</f>
        <v/>
      </c>
      <c r="B58" s="56" t="n"/>
      <c r="C58" s="57" t="n"/>
      <c r="D58" s="58" t="n"/>
      <c r="E58" s="58" t="n"/>
      <c r="F58" s="58" t="n"/>
      <c r="G58" s="59" t="n"/>
      <c r="H58" s="59" t="n"/>
      <c r="I58" s="59" t="n"/>
      <c r="J58" s="59" t="n"/>
      <c r="K58" s="59" t="n"/>
      <c r="L58" s="60">
        <f>IF(NOT((COUNTA($B58:$K58)+COUNTA($O58))&gt;0),"",IF(ISNUMBER($F58),1,IF(N($U58)&gt;0,AVERAGEIFS($V$5:$V$1000,$S$5:$S$1000,ROW(),$T$5:$T$1000,"Sub"),$V58)))</f>
        <v/>
      </c>
      <c r="M58" s="55">
        <f>IF($L58="","",IF($L58&gt;=1,"Completado",IF($L58&gt;0,"En curso","Pendiente")))</f>
        <v/>
      </c>
      <c r="N58" s="55">
        <f>IF(NOT((COUNTA($B58:$K58)+COUNTA($O58))&gt;0),"",IF(ISNUMBER($F58),IF(AND(ISNUMBER($E58),$F58&gt;$E58),"Cumplida con "&amp;($F58-$E58)&amp;IF($F58-$E58=1," día"," días")&amp;" de retraso","Cumplida"),IF(N($L58)&gt;=1,"Cumplida",IF(NOT(ISNUMBER($E58)),"Sin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plazo")))))))</f>
        <v/>
      </c>
      <c r="O58" s="57" t="n"/>
      <c r="P58" s="61">
        <f>IF(NOT((COUNTA($B58:$K58)+COUNTA($O58))&gt;0),"",IF((IF($C58="","Falta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",""))="","✔ OK","⚠ "&amp;LEFT(IF($C58="","Falta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",""),LEN(IF($C58="","Falta el nombre de la actividad"&amp;" · ","")&amp;IF(AND($T58="Sub",N($S58)=0),"Subactividad sin macroactividad arriba"&amp;" · ","")&amp;IF($D58="","Sin fecha de inicio"&amp;" · ","")&amp;IF($E58="","Sin fecha límite"&amp;" · ","")&amp;IF(OR(AND($D58&lt;&gt;"",NOT(ISNUMBER($D58))),AND($E58&lt;&gt;"",NOT(ISNUMBER($E58))),AND($F58&lt;&gt;"",NOT(ISNUMBER($F58)))),"Fecha no válida"&amp;" · ","")&amp;IF(AND(ISNUMBER($D58),ISNUMBER($E58),$D58&gt;$E58),"Inicio posterior a fecha límite"&amp;" · ","")&amp;IF(AND($T58="Macro",$G58&lt;&gt;"",OR(NOT(ISNUMBER($G58)),$G58&lt;0,$G58&gt;1)),"Peso fuera de rango"&amp;" · ","")&amp;IF(AND($T58="Sub",$G58&lt;&gt;""),"Las subactividades no llevan peso (valen igual dentro de su macroactividad)"&amp;" · ","")&amp;IF(AND(N($U58)&gt;0,COUNT($H58:$K58)&gt;0),"Con subactividades: deje vacías las semanas (se calculan solas)"&amp;" · ","")&amp;IF((COUNTIF($H58:$K58,"&gt;1")+COUNTIF($H58:$K58,"&lt;0")+COUNTA($H58:$K58)-COUNT($H58:$K58))&gt;0,"Avance fuera de rango 0-100%"&amp;" · ","")&amp;IF(OR(AND($I58&lt;&gt;"",$I58&lt;$H58),AND($J58&lt;&gt;"",$J58&lt;MAX($H58:$I58)),AND($K58&lt;&gt;"",$K58&lt;MAX($H58:$J58))),"Avance semanal decreciente"&amp;" · ","")&amp;IF(AND(ISNUMBER($E58),$E58&lt;FechaRef,N($L58)&lt;1),"Vencida"&amp;" · ","")&amp;IF(AND(ObsObligatoria="Sí",ISNUMBER($E58),$E58&lt;FechaRef,N($L58)&lt;1,$O58=""),"Vencida sin observación"&amp;" · ",""))-3)))</f>
        <v/>
      </c>
      <c r="Q58" s="62">
        <f>IF(NOT((COUNTA($B58:$K58)+COUNTA($O58))&gt;0),"",IF(AND($T58="Sub",N($S58)&gt;0),IF(ISNUMBER(INDEX($D$5:$D$1000,$S58-4)),DATE(YEAR(INDEX($D$5:$D$1000,$S58-4)),MONTH(INDEX($D$5:$D$1000,$S58-4)),1),IF(ISNUMBER(INDEX($E$5:$E$1000,$S58-4)),DATE(YEAR(INDEX($E$5:$E$1000,$S58-4)),MONTH(INDEX($E$5:$E$1000,$S58-4)),1),MesCiclo)),IF(ISNUMBER($D58),DATE(YEAR($D58),MONTH($D58),1),IF(ISNUMBER($E58),DATE(YEAR($E58),MONTH($E58),1),MesCiclo))))</f>
        <v/>
      </c>
      <c r="R58" s="63">
        <f>IF(OR($Q58="",$Q58&lt;&gt;MesCiclo),"",COUNTIF($Q$5:$Q58,MesCiclo))</f>
        <v/>
      </c>
      <c r="S58" s="63">
        <f>IF($T58="","",IF($T58="Macro",ROW(),IFERROR(LOOKUP(2,1/($T$5:$T58="Macro"),ROW($T$5:$T58)),0)))</f>
        <v/>
      </c>
      <c r="T58" s="63">
        <f>IF(NOT((COUNTA($B58:$K58)+COUNTA($O58))&gt;0),"",IF($B58="Subactividad","Sub","Macro"))</f>
        <v/>
      </c>
      <c r="U58" s="63">
        <f>IF($T58="Macro",COUNTIFS($S$5:$S$1000,ROW(),$T$5:$T$1000,"Sub"),"")</f>
        <v/>
      </c>
      <c r="V58" s="63">
        <f>IF($T58="","",IF(ISNUMBER($F58),1,IFERROR(LOOKUP(2,1/($H58:$K58&lt;&gt;""),$H58:$K58),0)))</f>
        <v/>
      </c>
      <c r="W58" s="63">
        <f>IF($T58="","",IF(AND(ISNUMBER($F58),$F58&lt;=IF($Q58=MesCiclo,InicioCiclo,$Q58+MOD(2-WEEKDAY($Q58),7))+6),1,IF(ISNUMBER($H58),$H58,0)))</f>
        <v/>
      </c>
      <c r="X58" s="63">
        <f>IF($T58="","",IF(AND(ISNUMBER($F58),$F58&lt;=IF($Q58=MesCiclo,InicioCiclo,$Q58+MOD(2-WEEKDAY($Q58),7))+13),1,IF(ISNUMBER($I58),$I58,$W58)))</f>
        <v/>
      </c>
      <c r="Y58" s="63">
        <f>IF($T58="","",IF(AND(ISNUMBER($F58),$F58&lt;=IF($Q58=MesCiclo,InicioCiclo,$Q58+MOD(2-WEEKDAY($Q58),7))+20),1,IF(ISNUMBER($J58),$J58,$X58)))</f>
        <v/>
      </c>
      <c r="Z58" s="63">
        <f>IF($T58="","",IF(AND(ISNUMBER($F58),$F58&lt;=IF($Q58=MesCiclo,InicioCiclo,$Q58+MOD(2-WEEKDAY($Q58),7))+27),1,IF(ISNUMBER($K58),$K58,$Y58)))</f>
        <v/>
      </c>
      <c r="AA58" s="63">
        <f>IF($T58="","",IF(AND(ISNUMBER($F58),$F58&lt;=IF($Q58=MesCiclo,InicioCiclo,$Q58+MOD(2-WEEKDAY($Q58),7))+6),1,IF(N($U58)&gt;0,AVERAGEIFS($W$5:$W$1000,$S$5:$S$1000,ROW(),$T$5:$T$1000,"Sub"),$W58)))</f>
        <v/>
      </c>
      <c r="AB58" s="63">
        <f>IF($T58="","",IF(AND(ISNUMBER($F58),$F58&lt;=IF($Q58=MesCiclo,InicioCiclo,$Q58+MOD(2-WEEKDAY($Q58),7))+13),1,IF(N($U58)&gt;0,AVERAGEIFS($X$5:$X$1000,$S$5:$S$1000,ROW(),$T$5:$T$1000,"Sub"),$X58)))</f>
        <v/>
      </c>
      <c r="AC58" s="63">
        <f>IF($T58="","",IF(AND(ISNUMBER($F58),$F58&lt;=IF($Q58=MesCiclo,InicioCiclo,$Q58+MOD(2-WEEKDAY($Q58),7))+20),1,IF(N($U58)&gt;0,AVERAGEIFS($Y$5:$Y$1000,$S$5:$S$1000,ROW(),$T$5:$T$1000,"Sub"),$Y58)))</f>
        <v/>
      </c>
      <c r="AD58" s="63">
        <f>IF($T58="","",IF(AND(ISNUMBER($F58),$F58&lt;=IF($Q58=MesCiclo,InicioCiclo,$Q58+MOD(2-WEEKDAY($Q58),7))+27),1,IF(N($U58)&gt;0,AVERAGEIFS($Z$5:$Z$1000,$S$5:$S$1000,ROW(),$T$5:$T$1000,"Sub"),$Z58)))</f>
        <v/>
      </c>
      <c r="AE58" s="63">
        <f>IF($T58&lt;&gt;"Macro","",IF(COUNTIFS($Q$5:$Q$1000,$Q58,$T$5:$T$1000,"Macro",$G$5:$G$1000,"&gt;0")=0,1/COUNTIFS($Q$5:$Q$1000,$Q58,$T$5:$T$1000,"Macro"),IF(AND(ISNUMBER($G58),N($G58)&gt;0),$G58,SUMIFS($G$5:$G$1000,$Q$5:$Q$1000,$Q58,$T$5:$T$1000,"Macro")/COUNTIFS($Q$5:$Q$1000,$Q58,$T$5:$T$1000,"Macro",$G$5:$G$1000,"&gt;0"))/(COUNTIFS($Q$5:$Q$1000,$Q58,$T$5:$T$1000,"Macro")*SUMIFS($G$5:$G$1000,$Q$5:$Q$1000,$Q58,$T$5:$T$1000,"Macro")/COUNTIFS($Q$5:$Q$1000,$Q58,$T$5:$T$1000,"Macro",$G$5:$G$1000,"&gt;0"))))</f>
        <v/>
      </c>
    </row>
    <row r="59">
      <c r="A59" s="55">
        <f>IF(NOT((COUNTA($B59:$K59)+COUNTA($O59))&gt;0),"",IF($T59="Macro",COUNTIFS($T$5:$T59,"Macro",$Q$5:$Q59,$Q59),IF(N($S59)=0,"?",COUNTIFS(INDEX($T$5:$T$1000,1):INDEX($T$5:$T$1000,$S59-4),"Macro",INDEX($Q$5:$Q$1000,1):INDEX($Q$5:$Q$1000,$S59-4),INDEX($Q$5:$Q$1000,$S59-4))&amp;"."&amp;COUNTIFS($S$5:$S59,$S59,$T$5:$T59,"Sub"))))</f>
        <v/>
      </c>
      <c r="B59" s="56" t="n"/>
      <c r="C59" s="57" t="n"/>
      <c r="D59" s="58" t="n"/>
      <c r="E59" s="58" t="n"/>
      <c r="F59" s="58" t="n"/>
      <c r="G59" s="59" t="n"/>
      <c r="H59" s="59" t="n"/>
      <c r="I59" s="59" t="n"/>
      <c r="J59" s="59" t="n"/>
      <c r="K59" s="59" t="n"/>
      <c r="L59" s="60">
        <f>IF(NOT((COUNTA($B59:$K59)+COUNTA($O59))&gt;0),"",IF(ISNUMBER($F59),1,IF(N($U59)&gt;0,AVERAGEIFS($V$5:$V$1000,$S$5:$S$1000,ROW(),$T$5:$T$1000,"Sub"),$V59)))</f>
        <v/>
      </c>
      <c r="M59" s="55">
        <f>IF($L59="","",IF($L59&gt;=1,"Completado",IF($L59&gt;0,"En curso","Pendiente")))</f>
        <v/>
      </c>
      <c r="N59" s="55">
        <f>IF(NOT((COUNTA($B59:$K59)+COUNTA($O59))&gt;0),"",IF(ISNUMBER($F59),IF(AND(ISNUMBER($E59),$F59&gt;$E59),"Cumplida con "&amp;($F59-$E59)&amp;IF($F59-$E59=1," día"," días")&amp;" de retraso","Cumplida"),IF(N($L59)&gt;=1,"Cumplida",IF(NOT(ISNUMBER($E59)),"Sin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plazo")))))))</f>
        <v/>
      </c>
      <c r="O59" s="57" t="n"/>
      <c r="P59" s="61">
        <f>IF(NOT((COUNTA($B59:$K59)+COUNTA($O59))&gt;0),"",IF((IF($C59="","Falta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",""))="","✔ OK","⚠ "&amp;LEFT(IF($C59="","Falta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",""),LEN(IF($C59="","Falta el nombre de la actividad"&amp;" · ","")&amp;IF(AND($T59="Sub",N($S59)=0),"Subactividad sin macroactividad arriba"&amp;" · ","")&amp;IF($D59="","Sin fecha de inicio"&amp;" · ","")&amp;IF($E59="","Sin fecha límite"&amp;" · ","")&amp;IF(OR(AND($D59&lt;&gt;"",NOT(ISNUMBER($D59))),AND($E59&lt;&gt;"",NOT(ISNUMBER($E59))),AND($F59&lt;&gt;"",NOT(ISNUMBER($F59)))),"Fecha no válida"&amp;" · ","")&amp;IF(AND(ISNUMBER($D59),ISNUMBER($E59),$D59&gt;$E59),"Inicio posterior a fecha límite"&amp;" · ","")&amp;IF(AND($T59="Macro",$G59&lt;&gt;"",OR(NOT(ISNUMBER($G59)),$G59&lt;0,$G59&gt;1)),"Peso fuera de rango"&amp;" · ","")&amp;IF(AND($T59="Sub",$G59&lt;&gt;""),"Las subactividades no llevan peso (valen igual dentro de su macroactividad)"&amp;" · ","")&amp;IF(AND(N($U59)&gt;0,COUNT($H59:$K59)&gt;0),"Con subactividades: deje vacías las semanas (se calculan solas)"&amp;" · ","")&amp;IF((COUNTIF($H59:$K59,"&gt;1")+COUNTIF($H59:$K59,"&lt;0")+COUNTA($H59:$K59)-COUNT($H59:$K59))&gt;0,"Avance fuera de rango 0-100%"&amp;" · ","")&amp;IF(OR(AND($I59&lt;&gt;"",$I59&lt;$H59),AND($J59&lt;&gt;"",$J59&lt;MAX($H59:$I59)),AND($K59&lt;&gt;"",$K59&lt;MAX($H59:$J59))),"Avance semanal decreciente"&amp;" · ","")&amp;IF(AND(ISNUMBER($E59),$E59&lt;FechaRef,N($L59)&lt;1),"Vencida"&amp;" · ","")&amp;IF(AND(ObsObligatoria="Sí",ISNUMBER($E59),$E59&lt;FechaRef,N($L59)&lt;1,$O59=""),"Vencida sin observación"&amp;" · ",""))-3)))</f>
        <v/>
      </c>
      <c r="Q59" s="62">
        <f>IF(NOT((COUNTA($B59:$K59)+COUNTA($O59))&gt;0),"",IF(AND($T59="Sub",N($S59)&gt;0),IF(ISNUMBER(INDEX($D$5:$D$1000,$S59-4)),DATE(YEAR(INDEX($D$5:$D$1000,$S59-4)),MONTH(INDEX($D$5:$D$1000,$S59-4)),1),IF(ISNUMBER(INDEX($E$5:$E$1000,$S59-4)),DATE(YEAR(INDEX($E$5:$E$1000,$S59-4)),MONTH(INDEX($E$5:$E$1000,$S59-4)),1),MesCiclo)),IF(ISNUMBER($D59),DATE(YEAR($D59),MONTH($D59),1),IF(ISNUMBER($E59),DATE(YEAR($E59),MONTH($E59),1),MesCiclo))))</f>
        <v/>
      </c>
      <c r="R59" s="63">
        <f>IF(OR($Q59="",$Q59&lt;&gt;MesCiclo),"",COUNTIF($Q$5:$Q59,MesCiclo))</f>
        <v/>
      </c>
      <c r="S59" s="63">
        <f>IF($T59="","",IF($T59="Macro",ROW(),IFERROR(LOOKUP(2,1/($T$5:$T59="Macro"),ROW($T$5:$T59)),0)))</f>
        <v/>
      </c>
      <c r="T59" s="63">
        <f>IF(NOT((COUNTA($B59:$K59)+COUNTA($O59))&gt;0),"",IF($B59="Subactividad","Sub","Macro"))</f>
        <v/>
      </c>
      <c r="U59" s="63">
        <f>IF($T59="Macro",COUNTIFS($S$5:$S$1000,ROW(),$T$5:$T$1000,"Sub"),"")</f>
        <v/>
      </c>
      <c r="V59" s="63">
        <f>IF($T59="","",IF(ISNUMBER($F59),1,IFERROR(LOOKUP(2,1/($H59:$K59&lt;&gt;""),$H59:$K59),0)))</f>
        <v/>
      </c>
      <c r="W59" s="63">
        <f>IF($T59="","",IF(AND(ISNUMBER($F59),$F59&lt;=IF($Q59=MesCiclo,InicioCiclo,$Q59+MOD(2-WEEKDAY($Q59),7))+6),1,IF(ISNUMBER($H59),$H59,0)))</f>
        <v/>
      </c>
      <c r="X59" s="63">
        <f>IF($T59="","",IF(AND(ISNUMBER($F59),$F59&lt;=IF($Q59=MesCiclo,InicioCiclo,$Q59+MOD(2-WEEKDAY($Q59),7))+13),1,IF(ISNUMBER($I59),$I59,$W59)))</f>
        <v/>
      </c>
      <c r="Y59" s="63">
        <f>IF($T59="","",IF(AND(ISNUMBER($F59),$F59&lt;=IF($Q59=MesCiclo,InicioCiclo,$Q59+MOD(2-WEEKDAY($Q59),7))+20),1,IF(ISNUMBER($J59),$J59,$X59)))</f>
        <v/>
      </c>
      <c r="Z59" s="63">
        <f>IF($T59="","",IF(AND(ISNUMBER($F59),$F59&lt;=IF($Q59=MesCiclo,InicioCiclo,$Q59+MOD(2-WEEKDAY($Q59),7))+27),1,IF(ISNUMBER($K59),$K59,$Y59)))</f>
        <v/>
      </c>
      <c r="AA59" s="63">
        <f>IF($T59="","",IF(AND(ISNUMBER($F59),$F59&lt;=IF($Q59=MesCiclo,InicioCiclo,$Q59+MOD(2-WEEKDAY($Q59),7))+6),1,IF(N($U59)&gt;0,AVERAGEIFS($W$5:$W$1000,$S$5:$S$1000,ROW(),$T$5:$T$1000,"Sub"),$W59)))</f>
        <v/>
      </c>
      <c r="AB59" s="63">
        <f>IF($T59="","",IF(AND(ISNUMBER($F59),$F59&lt;=IF($Q59=MesCiclo,InicioCiclo,$Q59+MOD(2-WEEKDAY($Q59),7))+13),1,IF(N($U59)&gt;0,AVERAGEIFS($X$5:$X$1000,$S$5:$S$1000,ROW(),$T$5:$T$1000,"Sub"),$X59)))</f>
        <v/>
      </c>
      <c r="AC59" s="63">
        <f>IF($T59="","",IF(AND(ISNUMBER($F59),$F59&lt;=IF($Q59=MesCiclo,InicioCiclo,$Q59+MOD(2-WEEKDAY($Q59),7))+20),1,IF(N($U59)&gt;0,AVERAGEIFS($Y$5:$Y$1000,$S$5:$S$1000,ROW(),$T$5:$T$1000,"Sub"),$Y59)))</f>
        <v/>
      </c>
      <c r="AD59" s="63">
        <f>IF($T59="","",IF(AND(ISNUMBER($F59),$F59&lt;=IF($Q59=MesCiclo,InicioCiclo,$Q59+MOD(2-WEEKDAY($Q59),7))+27),1,IF(N($U59)&gt;0,AVERAGEIFS($Z$5:$Z$1000,$S$5:$S$1000,ROW(),$T$5:$T$1000,"Sub"),$Z59)))</f>
        <v/>
      </c>
      <c r="AE59" s="63">
        <f>IF($T59&lt;&gt;"Macro","",IF(COUNTIFS($Q$5:$Q$1000,$Q59,$T$5:$T$1000,"Macro",$G$5:$G$1000,"&gt;0")=0,1/COUNTIFS($Q$5:$Q$1000,$Q59,$T$5:$T$1000,"Macro"),IF(AND(ISNUMBER($G59),N($G59)&gt;0),$G59,SUMIFS($G$5:$G$1000,$Q$5:$Q$1000,$Q59,$T$5:$T$1000,"Macro")/COUNTIFS($Q$5:$Q$1000,$Q59,$T$5:$T$1000,"Macro",$G$5:$G$1000,"&gt;0"))/(COUNTIFS($Q$5:$Q$1000,$Q59,$T$5:$T$1000,"Macro")*SUMIFS($G$5:$G$1000,$Q$5:$Q$1000,$Q59,$T$5:$T$1000,"Macro")/COUNTIFS($Q$5:$Q$1000,$Q59,$T$5:$T$1000,"Macro",$G$5:$G$1000,"&gt;0"))))</f>
        <v/>
      </c>
    </row>
    <row r="60">
      <c r="A60" s="55">
        <f>IF(NOT((COUNTA($B60:$K60)+COUNTA($O60))&gt;0),"",IF($T60="Macro",COUNTIFS($T$5:$T60,"Macro",$Q$5:$Q60,$Q60),IF(N($S60)=0,"?",COUNTIFS(INDEX($T$5:$T$1000,1):INDEX($T$5:$T$1000,$S60-4),"Macro",INDEX($Q$5:$Q$1000,1):INDEX($Q$5:$Q$1000,$S60-4),INDEX($Q$5:$Q$1000,$S60-4))&amp;"."&amp;COUNTIFS($S$5:$S60,$S60,$T$5:$T60,"Sub"))))</f>
        <v/>
      </c>
      <c r="B60" s="56" t="n"/>
      <c r="C60" s="57" t="n"/>
      <c r="D60" s="58" t="n"/>
      <c r="E60" s="58" t="n"/>
      <c r="F60" s="58" t="n"/>
      <c r="G60" s="59" t="n"/>
      <c r="H60" s="59" t="n"/>
      <c r="I60" s="59" t="n"/>
      <c r="J60" s="59" t="n"/>
      <c r="K60" s="59" t="n"/>
      <c r="L60" s="60">
        <f>IF(NOT((COUNTA($B60:$K60)+COUNTA($O60))&gt;0),"",IF(ISNUMBER($F60),1,IF(N($U60)&gt;0,AVERAGEIFS($V$5:$V$1000,$S$5:$S$1000,ROW(),$T$5:$T$1000,"Sub"),$V60)))</f>
        <v/>
      </c>
      <c r="M60" s="55">
        <f>IF($L60="","",IF($L60&gt;=1,"Completado",IF($L60&gt;0,"En curso","Pendiente")))</f>
        <v/>
      </c>
      <c r="N60" s="55">
        <f>IF(NOT((COUNTA($B60:$K60)+COUNTA($O60))&gt;0),"",IF(ISNUMBER($F60),IF(AND(ISNUMBER($E60),$F60&gt;$E60),"Cumplida con "&amp;($F60-$E60)&amp;IF($F60-$E60=1," día"," días")&amp;" de retraso","Cumplida"),IF(N($L60)&gt;=1,"Cumplida",IF(NOT(ISNUMBER($E60)),"Sin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plazo")))))))</f>
        <v/>
      </c>
      <c r="O60" s="57" t="n"/>
      <c r="P60" s="61">
        <f>IF(NOT((COUNTA($B60:$K60)+COUNTA($O60))&gt;0),"",IF((IF($C60="","Falta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",""))="","✔ OK","⚠ "&amp;LEFT(IF($C60="","Falta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",""),LEN(IF($C60="","Falta el nombre de la actividad"&amp;" · ","")&amp;IF(AND($T60="Sub",N($S60)=0),"Subactividad sin macroactividad arriba"&amp;" · ","")&amp;IF($D60="","Sin fecha de inicio"&amp;" · ","")&amp;IF($E60="","Sin fecha límite"&amp;" · ","")&amp;IF(OR(AND($D60&lt;&gt;"",NOT(ISNUMBER($D60))),AND($E60&lt;&gt;"",NOT(ISNUMBER($E60))),AND($F60&lt;&gt;"",NOT(ISNUMBER($F60)))),"Fecha no válida"&amp;" · ","")&amp;IF(AND(ISNUMBER($D60),ISNUMBER($E60),$D60&gt;$E60),"Inicio posterior a fecha límite"&amp;" · ","")&amp;IF(AND($T60="Macro",$G60&lt;&gt;"",OR(NOT(ISNUMBER($G60)),$G60&lt;0,$G60&gt;1)),"Peso fuera de rango"&amp;" · ","")&amp;IF(AND($T60="Sub",$G60&lt;&gt;""),"Las subactividades no llevan peso (valen igual dentro de su macroactividad)"&amp;" · ","")&amp;IF(AND(N($U60)&gt;0,COUNT($H60:$K60)&gt;0),"Con subactividades: deje vacías las semanas (se calculan solas)"&amp;" · ","")&amp;IF((COUNTIF($H60:$K60,"&gt;1")+COUNTIF($H60:$K60,"&lt;0")+COUNTA($H60:$K60)-COUNT($H60:$K60))&gt;0,"Avance fuera de rango 0-100%"&amp;" · ","")&amp;IF(OR(AND($I60&lt;&gt;"",$I60&lt;$H60),AND($J60&lt;&gt;"",$J60&lt;MAX($H60:$I60)),AND($K60&lt;&gt;"",$K60&lt;MAX($H60:$J60))),"Avance semanal decreciente"&amp;" · ","")&amp;IF(AND(ISNUMBER($E60),$E60&lt;FechaRef,N($L60)&lt;1),"Vencida"&amp;" · ","")&amp;IF(AND(ObsObligatoria="Sí",ISNUMBER($E60),$E60&lt;FechaRef,N($L60)&lt;1,$O60=""),"Vencida sin observación"&amp;" · ",""))-3)))</f>
        <v/>
      </c>
      <c r="Q60" s="62">
        <f>IF(NOT((COUNTA($B60:$K60)+COUNTA($O60))&gt;0),"",IF(AND($T60="Sub",N($S60)&gt;0),IF(ISNUMBER(INDEX($D$5:$D$1000,$S60-4)),DATE(YEAR(INDEX($D$5:$D$1000,$S60-4)),MONTH(INDEX($D$5:$D$1000,$S60-4)),1),IF(ISNUMBER(INDEX($E$5:$E$1000,$S60-4)),DATE(YEAR(INDEX($E$5:$E$1000,$S60-4)),MONTH(INDEX($E$5:$E$1000,$S60-4)),1),MesCiclo)),IF(ISNUMBER($D60),DATE(YEAR($D60),MONTH($D60),1),IF(ISNUMBER($E60),DATE(YEAR($E60),MONTH($E60),1),MesCiclo))))</f>
        <v/>
      </c>
      <c r="R60" s="63">
        <f>IF(OR($Q60="",$Q60&lt;&gt;MesCiclo),"",COUNTIF($Q$5:$Q60,MesCiclo))</f>
        <v/>
      </c>
      <c r="S60" s="63">
        <f>IF($T60="","",IF($T60="Macro",ROW(),IFERROR(LOOKUP(2,1/($T$5:$T60="Macro"),ROW($T$5:$T60)),0)))</f>
        <v/>
      </c>
      <c r="T60" s="63">
        <f>IF(NOT((COUNTA($B60:$K60)+COUNTA($O60))&gt;0),"",IF($B60="Subactividad","Sub","Macro"))</f>
        <v/>
      </c>
      <c r="U60" s="63">
        <f>IF($T60="Macro",COUNTIFS($S$5:$S$1000,ROW(),$T$5:$T$1000,"Sub"),"")</f>
        <v/>
      </c>
      <c r="V60" s="63">
        <f>IF($T60="","",IF(ISNUMBER($F60),1,IFERROR(LOOKUP(2,1/($H60:$K60&lt;&gt;""),$H60:$K60),0)))</f>
        <v/>
      </c>
      <c r="W60" s="63">
        <f>IF($T60="","",IF(AND(ISNUMBER($F60),$F60&lt;=IF($Q60=MesCiclo,InicioCiclo,$Q60+MOD(2-WEEKDAY($Q60),7))+6),1,IF(ISNUMBER($H60),$H60,0)))</f>
        <v/>
      </c>
      <c r="X60" s="63">
        <f>IF($T60="","",IF(AND(ISNUMBER($F60),$F60&lt;=IF($Q60=MesCiclo,InicioCiclo,$Q60+MOD(2-WEEKDAY($Q60),7))+13),1,IF(ISNUMBER($I60),$I60,$W60)))</f>
        <v/>
      </c>
      <c r="Y60" s="63">
        <f>IF($T60="","",IF(AND(ISNUMBER($F60),$F60&lt;=IF($Q60=MesCiclo,InicioCiclo,$Q60+MOD(2-WEEKDAY($Q60),7))+20),1,IF(ISNUMBER($J60),$J60,$X60)))</f>
        <v/>
      </c>
      <c r="Z60" s="63">
        <f>IF($T60="","",IF(AND(ISNUMBER($F60),$F60&lt;=IF($Q60=MesCiclo,InicioCiclo,$Q60+MOD(2-WEEKDAY($Q60),7))+27),1,IF(ISNUMBER($K60),$K60,$Y60)))</f>
        <v/>
      </c>
      <c r="AA60" s="63">
        <f>IF($T60="","",IF(AND(ISNUMBER($F60),$F60&lt;=IF($Q60=MesCiclo,InicioCiclo,$Q60+MOD(2-WEEKDAY($Q60),7))+6),1,IF(N($U60)&gt;0,AVERAGEIFS($W$5:$W$1000,$S$5:$S$1000,ROW(),$T$5:$T$1000,"Sub"),$W60)))</f>
        <v/>
      </c>
      <c r="AB60" s="63">
        <f>IF($T60="","",IF(AND(ISNUMBER($F60),$F60&lt;=IF($Q60=MesCiclo,InicioCiclo,$Q60+MOD(2-WEEKDAY($Q60),7))+13),1,IF(N($U60)&gt;0,AVERAGEIFS($X$5:$X$1000,$S$5:$S$1000,ROW(),$T$5:$T$1000,"Sub"),$X60)))</f>
        <v/>
      </c>
      <c r="AC60" s="63">
        <f>IF($T60="","",IF(AND(ISNUMBER($F60),$F60&lt;=IF($Q60=MesCiclo,InicioCiclo,$Q60+MOD(2-WEEKDAY($Q60),7))+20),1,IF(N($U60)&gt;0,AVERAGEIFS($Y$5:$Y$1000,$S$5:$S$1000,ROW(),$T$5:$T$1000,"Sub"),$Y60)))</f>
        <v/>
      </c>
      <c r="AD60" s="63">
        <f>IF($T60="","",IF(AND(ISNUMBER($F60),$F60&lt;=IF($Q60=MesCiclo,InicioCiclo,$Q60+MOD(2-WEEKDAY($Q60),7))+27),1,IF(N($U60)&gt;0,AVERAGEIFS($Z$5:$Z$1000,$S$5:$S$1000,ROW(),$T$5:$T$1000,"Sub"),$Z60)))</f>
        <v/>
      </c>
      <c r="AE60" s="63">
        <f>IF($T60&lt;&gt;"Macro","",IF(COUNTIFS($Q$5:$Q$1000,$Q60,$T$5:$T$1000,"Macro",$G$5:$G$1000,"&gt;0")=0,1/COUNTIFS($Q$5:$Q$1000,$Q60,$T$5:$T$1000,"Macro"),IF(AND(ISNUMBER($G60),N($G60)&gt;0),$G60,SUMIFS($G$5:$G$1000,$Q$5:$Q$1000,$Q60,$T$5:$T$1000,"Macro")/COUNTIFS($Q$5:$Q$1000,$Q60,$T$5:$T$1000,"Macro",$G$5:$G$1000,"&gt;0"))/(COUNTIFS($Q$5:$Q$1000,$Q60,$T$5:$T$1000,"Macro")*SUMIFS($G$5:$G$1000,$Q$5:$Q$1000,$Q60,$T$5:$T$1000,"Macro")/COUNTIFS($Q$5:$Q$1000,$Q60,$T$5:$T$1000,"Macro",$G$5:$G$1000,"&gt;0"))))</f>
        <v/>
      </c>
    </row>
    <row r="61">
      <c r="A61" s="55">
        <f>IF(NOT((COUNTA($B61:$K61)+COUNTA($O61))&gt;0),"",IF($T61="Macro",COUNTIFS($T$5:$T61,"Macro",$Q$5:$Q61,$Q61),IF(N($S61)=0,"?",COUNTIFS(INDEX($T$5:$T$1000,1):INDEX($T$5:$T$1000,$S61-4),"Macro",INDEX($Q$5:$Q$1000,1):INDEX($Q$5:$Q$1000,$S61-4),INDEX($Q$5:$Q$1000,$S61-4))&amp;"."&amp;COUNTIFS($S$5:$S61,$S61,$T$5:$T61,"Sub"))))</f>
        <v/>
      </c>
      <c r="B61" s="56" t="n"/>
      <c r="C61" s="57" t="n"/>
      <c r="D61" s="58" t="n"/>
      <c r="E61" s="58" t="n"/>
      <c r="F61" s="58" t="n"/>
      <c r="G61" s="59" t="n"/>
      <c r="H61" s="59" t="n"/>
      <c r="I61" s="59" t="n"/>
      <c r="J61" s="59" t="n"/>
      <c r="K61" s="59" t="n"/>
      <c r="L61" s="60">
        <f>IF(NOT((COUNTA($B61:$K61)+COUNTA($O61))&gt;0),"",IF(ISNUMBER($F61),1,IF(N($U61)&gt;0,AVERAGEIFS($V$5:$V$1000,$S$5:$S$1000,ROW(),$T$5:$T$1000,"Sub"),$V61)))</f>
        <v/>
      </c>
      <c r="M61" s="55">
        <f>IF($L61="","",IF($L61&gt;=1,"Completado",IF($L61&gt;0,"En curso","Pendiente")))</f>
        <v/>
      </c>
      <c r="N61" s="55">
        <f>IF(NOT((COUNTA($B61:$K61)+COUNTA($O61))&gt;0),"",IF(ISNUMBER($F61),IF(AND(ISNUMBER($E61),$F61&gt;$E61),"Cumplida con "&amp;($F61-$E61)&amp;IF($F61-$E61=1," día"," días")&amp;" de retraso","Cumplida"),IF(N($L61)&gt;=1,"Cumplida",IF(NOT(ISNUMBER($E61)),"Sin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plazo")))))))</f>
        <v/>
      </c>
      <c r="O61" s="57" t="n"/>
      <c r="P61" s="61">
        <f>IF(NOT((COUNTA($B61:$K61)+COUNTA($O61))&gt;0),"",IF((IF($C61="","Falta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",""))="","✔ OK","⚠ "&amp;LEFT(IF($C61="","Falta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",""),LEN(IF($C61="","Falta el nombre de la actividad"&amp;" · ","")&amp;IF(AND($T61="Sub",N($S61)=0),"Subactividad sin macroactividad arriba"&amp;" · ","")&amp;IF($D61="","Sin fecha de inicio"&amp;" · ","")&amp;IF($E61="","Sin fecha límite"&amp;" · ","")&amp;IF(OR(AND($D61&lt;&gt;"",NOT(ISNUMBER($D61))),AND($E61&lt;&gt;"",NOT(ISNUMBER($E61))),AND($F61&lt;&gt;"",NOT(ISNUMBER($F61)))),"Fecha no válida"&amp;" · ","")&amp;IF(AND(ISNUMBER($D61),ISNUMBER($E61),$D61&gt;$E61),"Inicio posterior a fecha límite"&amp;" · ","")&amp;IF(AND($T61="Macro",$G61&lt;&gt;"",OR(NOT(ISNUMBER($G61)),$G61&lt;0,$G61&gt;1)),"Peso fuera de rango"&amp;" · ","")&amp;IF(AND($T61="Sub",$G61&lt;&gt;""),"Las subactividades no llevan peso (valen igual dentro de su macroactividad)"&amp;" · ","")&amp;IF(AND(N($U61)&gt;0,COUNT($H61:$K61)&gt;0),"Con subactividades: deje vacías las semanas (se calculan solas)"&amp;" · ","")&amp;IF((COUNTIF($H61:$K61,"&gt;1")+COUNTIF($H61:$K61,"&lt;0")+COUNTA($H61:$K61)-COUNT($H61:$K61))&gt;0,"Avance fuera de rango 0-100%"&amp;" · ","")&amp;IF(OR(AND($I61&lt;&gt;"",$I61&lt;$H61),AND($J61&lt;&gt;"",$J61&lt;MAX($H61:$I61)),AND($K61&lt;&gt;"",$K61&lt;MAX($H61:$J61))),"Avance semanal decreciente"&amp;" · ","")&amp;IF(AND(ISNUMBER($E61),$E61&lt;FechaRef,N($L61)&lt;1),"Vencida"&amp;" · ","")&amp;IF(AND(ObsObligatoria="Sí",ISNUMBER($E61),$E61&lt;FechaRef,N($L61)&lt;1,$O61=""),"Vencida sin observación"&amp;" · ",""))-3)))</f>
        <v/>
      </c>
      <c r="Q61" s="62">
        <f>IF(NOT((COUNTA($B61:$K61)+COUNTA($O61))&gt;0),"",IF(AND($T61="Sub",N($S61)&gt;0),IF(ISNUMBER(INDEX($D$5:$D$1000,$S61-4)),DATE(YEAR(INDEX($D$5:$D$1000,$S61-4)),MONTH(INDEX($D$5:$D$1000,$S61-4)),1),IF(ISNUMBER(INDEX($E$5:$E$1000,$S61-4)),DATE(YEAR(INDEX($E$5:$E$1000,$S61-4)),MONTH(INDEX($E$5:$E$1000,$S61-4)),1),MesCiclo)),IF(ISNUMBER($D61),DATE(YEAR($D61),MONTH($D61),1),IF(ISNUMBER($E61),DATE(YEAR($E61),MONTH($E61),1),MesCiclo))))</f>
        <v/>
      </c>
      <c r="R61" s="63">
        <f>IF(OR($Q61="",$Q61&lt;&gt;MesCiclo),"",COUNTIF($Q$5:$Q61,MesCiclo))</f>
        <v/>
      </c>
      <c r="S61" s="63">
        <f>IF($T61="","",IF($T61="Macro",ROW(),IFERROR(LOOKUP(2,1/($T$5:$T61="Macro"),ROW($T$5:$T61)),0)))</f>
        <v/>
      </c>
      <c r="T61" s="63">
        <f>IF(NOT((COUNTA($B61:$K61)+COUNTA($O61))&gt;0),"",IF($B61="Subactividad","Sub","Macro"))</f>
        <v/>
      </c>
      <c r="U61" s="63">
        <f>IF($T61="Macro",COUNTIFS($S$5:$S$1000,ROW(),$T$5:$T$1000,"Sub"),"")</f>
        <v/>
      </c>
      <c r="V61" s="63">
        <f>IF($T61="","",IF(ISNUMBER($F61),1,IFERROR(LOOKUP(2,1/($H61:$K61&lt;&gt;""),$H61:$K61),0)))</f>
        <v/>
      </c>
      <c r="W61" s="63">
        <f>IF($T61="","",IF(AND(ISNUMBER($F61),$F61&lt;=IF($Q61=MesCiclo,InicioCiclo,$Q61+MOD(2-WEEKDAY($Q61),7))+6),1,IF(ISNUMBER($H61),$H61,0)))</f>
        <v/>
      </c>
      <c r="X61" s="63">
        <f>IF($T61="","",IF(AND(ISNUMBER($F61),$F61&lt;=IF($Q61=MesCiclo,InicioCiclo,$Q61+MOD(2-WEEKDAY($Q61),7))+13),1,IF(ISNUMBER($I61),$I61,$W61)))</f>
        <v/>
      </c>
      <c r="Y61" s="63">
        <f>IF($T61="","",IF(AND(ISNUMBER($F61),$F61&lt;=IF($Q61=MesCiclo,InicioCiclo,$Q61+MOD(2-WEEKDAY($Q61),7))+20),1,IF(ISNUMBER($J61),$J61,$X61)))</f>
        <v/>
      </c>
      <c r="Z61" s="63">
        <f>IF($T61="","",IF(AND(ISNUMBER($F61),$F61&lt;=IF($Q61=MesCiclo,InicioCiclo,$Q61+MOD(2-WEEKDAY($Q61),7))+27),1,IF(ISNUMBER($K61),$K61,$Y61)))</f>
        <v/>
      </c>
      <c r="AA61" s="63">
        <f>IF($T61="","",IF(AND(ISNUMBER($F61),$F61&lt;=IF($Q61=MesCiclo,InicioCiclo,$Q61+MOD(2-WEEKDAY($Q61),7))+6),1,IF(N($U61)&gt;0,AVERAGEIFS($W$5:$W$1000,$S$5:$S$1000,ROW(),$T$5:$T$1000,"Sub"),$W61)))</f>
        <v/>
      </c>
      <c r="AB61" s="63">
        <f>IF($T61="","",IF(AND(ISNUMBER($F61),$F61&lt;=IF($Q61=MesCiclo,InicioCiclo,$Q61+MOD(2-WEEKDAY($Q61),7))+13),1,IF(N($U61)&gt;0,AVERAGEIFS($X$5:$X$1000,$S$5:$S$1000,ROW(),$T$5:$T$1000,"Sub"),$X61)))</f>
        <v/>
      </c>
      <c r="AC61" s="63">
        <f>IF($T61="","",IF(AND(ISNUMBER($F61),$F61&lt;=IF($Q61=MesCiclo,InicioCiclo,$Q61+MOD(2-WEEKDAY($Q61),7))+20),1,IF(N($U61)&gt;0,AVERAGEIFS($Y$5:$Y$1000,$S$5:$S$1000,ROW(),$T$5:$T$1000,"Sub"),$Y61)))</f>
        <v/>
      </c>
      <c r="AD61" s="63">
        <f>IF($T61="","",IF(AND(ISNUMBER($F61),$F61&lt;=IF($Q61=MesCiclo,InicioCiclo,$Q61+MOD(2-WEEKDAY($Q61),7))+27),1,IF(N($U61)&gt;0,AVERAGEIFS($Z$5:$Z$1000,$S$5:$S$1000,ROW(),$T$5:$T$1000,"Sub"),$Z61)))</f>
        <v/>
      </c>
      <c r="AE61" s="63">
        <f>IF($T61&lt;&gt;"Macro","",IF(COUNTIFS($Q$5:$Q$1000,$Q61,$T$5:$T$1000,"Macro",$G$5:$G$1000,"&gt;0")=0,1/COUNTIFS($Q$5:$Q$1000,$Q61,$T$5:$T$1000,"Macro"),IF(AND(ISNUMBER($G61),N($G61)&gt;0),$G61,SUMIFS($G$5:$G$1000,$Q$5:$Q$1000,$Q61,$T$5:$T$1000,"Macro")/COUNTIFS($Q$5:$Q$1000,$Q61,$T$5:$T$1000,"Macro",$G$5:$G$1000,"&gt;0"))/(COUNTIFS($Q$5:$Q$1000,$Q61,$T$5:$T$1000,"Macro")*SUMIFS($G$5:$G$1000,$Q$5:$Q$1000,$Q61,$T$5:$T$1000,"Macro")/COUNTIFS($Q$5:$Q$1000,$Q61,$T$5:$T$1000,"Macro",$G$5:$G$1000,"&gt;0"))))</f>
        <v/>
      </c>
    </row>
    <row r="62">
      <c r="A62" s="55">
        <f>IF(NOT((COUNTA($B62:$K62)+COUNTA($O62))&gt;0),"",IF($T62="Macro",COUNTIFS($T$5:$T62,"Macro",$Q$5:$Q62,$Q62),IF(N($S62)=0,"?",COUNTIFS(INDEX($T$5:$T$1000,1):INDEX($T$5:$T$1000,$S62-4),"Macro",INDEX($Q$5:$Q$1000,1):INDEX($Q$5:$Q$1000,$S62-4),INDEX($Q$5:$Q$1000,$S62-4))&amp;"."&amp;COUNTIFS($S$5:$S62,$S62,$T$5:$T62,"Sub"))))</f>
        <v/>
      </c>
      <c r="B62" s="56" t="n"/>
      <c r="C62" s="57" t="n"/>
      <c r="D62" s="58" t="n"/>
      <c r="E62" s="58" t="n"/>
      <c r="F62" s="58" t="n"/>
      <c r="G62" s="59" t="n"/>
      <c r="H62" s="59" t="n"/>
      <c r="I62" s="59" t="n"/>
      <c r="J62" s="59" t="n"/>
      <c r="K62" s="59" t="n"/>
      <c r="L62" s="60">
        <f>IF(NOT((COUNTA($B62:$K62)+COUNTA($O62))&gt;0),"",IF(ISNUMBER($F62),1,IF(N($U62)&gt;0,AVERAGEIFS($V$5:$V$1000,$S$5:$S$1000,ROW(),$T$5:$T$1000,"Sub"),$V62)))</f>
        <v/>
      </c>
      <c r="M62" s="55">
        <f>IF($L62="","",IF($L62&gt;=1,"Completado",IF($L62&gt;0,"En curso","Pendiente")))</f>
        <v/>
      </c>
      <c r="N62" s="55">
        <f>IF(NOT((COUNTA($B62:$K62)+COUNTA($O62))&gt;0),"",IF(ISNUMBER($F62),IF(AND(ISNUMBER($E62),$F62&gt;$E62),"Cumplida con "&amp;($F62-$E62)&amp;IF($F62-$E62=1," día"," días")&amp;" de retraso","Cumplida"),IF(N($L62)&gt;=1,"Cumplida",IF(NOT(ISNUMBER($E62)),"Sin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plazo")))))))</f>
        <v/>
      </c>
      <c r="O62" s="57" t="n"/>
      <c r="P62" s="61">
        <f>IF(NOT((COUNTA($B62:$K62)+COUNTA($O62))&gt;0),"",IF((IF($C62="","Falta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",""))="","✔ OK","⚠ "&amp;LEFT(IF($C62="","Falta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",""),LEN(IF($C62="","Falta el nombre de la actividad"&amp;" · ","")&amp;IF(AND($T62="Sub",N($S62)=0),"Subactividad sin macroactividad arriba"&amp;" · ","")&amp;IF($D62="","Sin fecha de inicio"&amp;" · ","")&amp;IF($E62="","Sin fecha límite"&amp;" · ","")&amp;IF(OR(AND($D62&lt;&gt;"",NOT(ISNUMBER($D62))),AND($E62&lt;&gt;"",NOT(ISNUMBER($E62))),AND($F62&lt;&gt;"",NOT(ISNUMBER($F62)))),"Fecha no válida"&amp;" · ","")&amp;IF(AND(ISNUMBER($D62),ISNUMBER($E62),$D62&gt;$E62),"Inicio posterior a fecha límite"&amp;" · ","")&amp;IF(AND($T62="Macro",$G62&lt;&gt;"",OR(NOT(ISNUMBER($G62)),$G62&lt;0,$G62&gt;1)),"Peso fuera de rango"&amp;" · ","")&amp;IF(AND($T62="Sub",$G62&lt;&gt;""),"Las subactividades no llevan peso (valen igual dentro de su macroactividad)"&amp;" · ","")&amp;IF(AND(N($U62)&gt;0,COUNT($H62:$K62)&gt;0),"Con subactividades: deje vacías las semanas (se calculan solas)"&amp;" · ","")&amp;IF((COUNTIF($H62:$K62,"&gt;1")+COUNTIF($H62:$K62,"&lt;0")+COUNTA($H62:$K62)-COUNT($H62:$K62))&gt;0,"Avance fuera de rango 0-100%"&amp;" · ","")&amp;IF(OR(AND($I62&lt;&gt;"",$I62&lt;$H62),AND($J62&lt;&gt;"",$J62&lt;MAX($H62:$I62)),AND($K62&lt;&gt;"",$K62&lt;MAX($H62:$J62))),"Avance semanal decreciente"&amp;" · ","")&amp;IF(AND(ISNUMBER($E62),$E62&lt;FechaRef,N($L62)&lt;1),"Vencida"&amp;" · ","")&amp;IF(AND(ObsObligatoria="Sí",ISNUMBER($E62),$E62&lt;FechaRef,N($L62)&lt;1,$O62=""),"Vencida sin observación"&amp;" · ",""))-3)))</f>
        <v/>
      </c>
      <c r="Q62" s="62">
        <f>IF(NOT((COUNTA($B62:$K62)+COUNTA($O62))&gt;0),"",IF(AND($T62="Sub",N($S62)&gt;0),IF(ISNUMBER(INDEX($D$5:$D$1000,$S62-4)),DATE(YEAR(INDEX($D$5:$D$1000,$S62-4)),MONTH(INDEX($D$5:$D$1000,$S62-4)),1),IF(ISNUMBER(INDEX($E$5:$E$1000,$S62-4)),DATE(YEAR(INDEX($E$5:$E$1000,$S62-4)),MONTH(INDEX($E$5:$E$1000,$S62-4)),1),MesCiclo)),IF(ISNUMBER($D62),DATE(YEAR($D62),MONTH($D62),1),IF(ISNUMBER($E62),DATE(YEAR($E62),MONTH($E62),1),MesCiclo))))</f>
        <v/>
      </c>
      <c r="R62" s="63">
        <f>IF(OR($Q62="",$Q62&lt;&gt;MesCiclo),"",COUNTIF($Q$5:$Q62,MesCiclo))</f>
        <v/>
      </c>
      <c r="S62" s="63">
        <f>IF($T62="","",IF($T62="Macro",ROW(),IFERROR(LOOKUP(2,1/($T$5:$T62="Macro"),ROW($T$5:$T62)),0)))</f>
        <v/>
      </c>
      <c r="T62" s="63">
        <f>IF(NOT((COUNTA($B62:$K62)+COUNTA($O62))&gt;0),"",IF($B62="Subactividad","Sub","Macro"))</f>
        <v/>
      </c>
      <c r="U62" s="63">
        <f>IF($T62="Macro",COUNTIFS($S$5:$S$1000,ROW(),$T$5:$T$1000,"Sub"),"")</f>
        <v/>
      </c>
      <c r="V62" s="63">
        <f>IF($T62="","",IF(ISNUMBER($F62),1,IFERROR(LOOKUP(2,1/($H62:$K62&lt;&gt;""),$H62:$K62),0)))</f>
        <v/>
      </c>
      <c r="W62" s="63">
        <f>IF($T62="","",IF(AND(ISNUMBER($F62),$F62&lt;=IF($Q62=MesCiclo,InicioCiclo,$Q62+MOD(2-WEEKDAY($Q62),7))+6),1,IF(ISNUMBER($H62),$H62,0)))</f>
        <v/>
      </c>
      <c r="X62" s="63">
        <f>IF($T62="","",IF(AND(ISNUMBER($F62),$F62&lt;=IF($Q62=MesCiclo,InicioCiclo,$Q62+MOD(2-WEEKDAY($Q62),7))+13),1,IF(ISNUMBER($I62),$I62,$W62)))</f>
        <v/>
      </c>
      <c r="Y62" s="63">
        <f>IF($T62="","",IF(AND(ISNUMBER($F62),$F62&lt;=IF($Q62=MesCiclo,InicioCiclo,$Q62+MOD(2-WEEKDAY($Q62),7))+20),1,IF(ISNUMBER($J62),$J62,$X62)))</f>
        <v/>
      </c>
      <c r="Z62" s="63">
        <f>IF($T62="","",IF(AND(ISNUMBER($F62),$F62&lt;=IF($Q62=MesCiclo,InicioCiclo,$Q62+MOD(2-WEEKDAY($Q62),7))+27),1,IF(ISNUMBER($K62),$K62,$Y62)))</f>
        <v/>
      </c>
      <c r="AA62" s="63">
        <f>IF($T62="","",IF(AND(ISNUMBER($F62),$F62&lt;=IF($Q62=MesCiclo,InicioCiclo,$Q62+MOD(2-WEEKDAY($Q62),7))+6),1,IF(N($U62)&gt;0,AVERAGEIFS($W$5:$W$1000,$S$5:$S$1000,ROW(),$T$5:$T$1000,"Sub"),$W62)))</f>
        <v/>
      </c>
      <c r="AB62" s="63">
        <f>IF($T62="","",IF(AND(ISNUMBER($F62),$F62&lt;=IF($Q62=MesCiclo,InicioCiclo,$Q62+MOD(2-WEEKDAY($Q62),7))+13),1,IF(N($U62)&gt;0,AVERAGEIFS($X$5:$X$1000,$S$5:$S$1000,ROW(),$T$5:$T$1000,"Sub"),$X62)))</f>
        <v/>
      </c>
      <c r="AC62" s="63">
        <f>IF($T62="","",IF(AND(ISNUMBER($F62),$F62&lt;=IF($Q62=MesCiclo,InicioCiclo,$Q62+MOD(2-WEEKDAY($Q62),7))+20),1,IF(N($U62)&gt;0,AVERAGEIFS($Y$5:$Y$1000,$S$5:$S$1000,ROW(),$T$5:$T$1000,"Sub"),$Y62)))</f>
        <v/>
      </c>
      <c r="AD62" s="63">
        <f>IF($T62="","",IF(AND(ISNUMBER($F62),$F62&lt;=IF($Q62=MesCiclo,InicioCiclo,$Q62+MOD(2-WEEKDAY($Q62),7))+27),1,IF(N($U62)&gt;0,AVERAGEIFS($Z$5:$Z$1000,$S$5:$S$1000,ROW(),$T$5:$T$1000,"Sub"),$Z62)))</f>
        <v/>
      </c>
      <c r="AE62" s="63">
        <f>IF($T62&lt;&gt;"Macro","",IF(COUNTIFS($Q$5:$Q$1000,$Q62,$T$5:$T$1000,"Macro",$G$5:$G$1000,"&gt;0")=0,1/COUNTIFS($Q$5:$Q$1000,$Q62,$T$5:$T$1000,"Macro"),IF(AND(ISNUMBER($G62),N($G62)&gt;0),$G62,SUMIFS($G$5:$G$1000,$Q$5:$Q$1000,$Q62,$T$5:$T$1000,"Macro")/COUNTIFS($Q$5:$Q$1000,$Q62,$T$5:$T$1000,"Macro",$G$5:$G$1000,"&gt;0"))/(COUNTIFS($Q$5:$Q$1000,$Q62,$T$5:$T$1000,"Macro")*SUMIFS($G$5:$G$1000,$Q$5:$Q$1000,$Q62,$T$5:$T$1000,"Macro")/COUNTIFS($Q$5:$Q$1000,$Q62,$T$5:$T$1000,"Macro",$G$5:$G$1000,"&gt;0"))))</f>
        <v/>
      </c>
    </row>
    <row r="63">
      <c r="A63" s="55">
        <f>IF(NOT((COUNTA($B63:$K63)+COUNTA($O63))&gt;0),"",IF($T63="Macro",COUNTIFS($T$5:$T63,"Macro",$Q$5:$Q63,$Q63),IF(N($S63)=0,"?",COUNTIFS(INDEX($T$5:$T$1000,1):INDEX($T$5:$T$1000,$S63-4),"Macro",INDEX($Q$5:$Q$1000,1):INDEX($Q$5:$Q$1000,$S63-4),INDEX($Q$5:$Q$1000,$S63-4))&amp;"."&amp;COUNTIFS($S$5:$S63,$S63,$T$5:$T63,"Sub"))))</f>
        <v/>
      </c>
      <c r="B63" s="56" t="n"/>
      <c r="C63" s="57" t="n"/>
      <c r="D63" s="58" t="n"/>
      <c r="E63" s="58" t="n"/>
      <c r="F63" s="58" t="n"/>
      <c r="G63" s="59" t="n"/>
      <c r="H63" s="59" t="n"/>
      <c r="I63" s="59" t="n"/>
      <c r="J63" s="59" t="n"/>
      <c r="K63" s="59" t="n"/>
      <c r="L63" s="60">
        <f>IF(NOT((COUNTA($B63:$K63)+COUNTA($O63))&gt;0),"",IF(ISNUMBER($F63),1,IF(N($U63)&gt;0,AVERAGEIFS($V$5:$V$1000,$S$5:$S$1000,ROW(),$T$5:$T$1000,"Sub"),$V63)))</f>
        <v/>
      </c>
      <c r="M63" s="55">
        <f>IF($L63="","",IF($L63&gt;=1,"Completado",IF($L63&gt;0,"En curso","Pendiente")))</f>
        <v/>
      </c>
      <c r="N63" s="55">
        <f>IF(NOT((COUNTA($B63:$K63)+COUNTA($O63))&gt;0),"",IF(ISNUMBER($F63),IF(AND(ISNUMBER($E63),$F63&gt;$E63),"Cumplida con "&amp;($F63-$E63)&amp;IF($F63-$E63=1," día"," días")&amp;" de retraso","Cumplida"),IF(N($L63)&gt;=1,"Cumplida",IF(NOT(ISNUMBER($E63)),"Sin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plazo")))))))</f>
        <v/>
      </c>
      <c r="O63" s="57" t="n"/>
      <c r="P63" s="61">
        <f>IF(NOT((COUNTA($B63:$K63)+COUNTA($O63))&gt;0),"",IF((IF($C63="","Falta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",""))="","✔ OK","⚠ "&amp;LEFT(IF($C63="","Falta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",""),LEN(IF($C63="","Falta el nombre de la actividad"&amp;" · ","")&amp;IF(AND($T63="Sub",N($S63)=0),"Subactividad sin macroactividad arriba"&amp;" · ","")&amp;IF($D63="","Sin fecha de inicio"&amp;" · ","")&amp;IF($E63="","Sin fecha límite"&amp;" · ","")&amp;IF(OR(AND($D63&lt;&gt;"",NOT(ISNUMBER($D63))),AND($E63&lt;&gt;"",NOT(ISNUMBER($E63))),AND($F63&lt;&gt;"",NOT(ISNUMBER($F63)))),"Fecha no válida"&amp;" · ","")&amp;IF(AND(ISNUMBER($D63),ISNUMBER($E63),$D63&gt;$E63),"Inicio posterior a fecha límite"&amp;" · ","")&amp;IF(AND($T63="Macro",$G63&lt;&gt;"",OR(NOT(ISNUMBER($G63)),$G63&lt;0,$G63&gt;1)),"Peso fuera de rango"&amp;" · ","")&amp;IF(AND($T63="Sub",$G63&lt;&gt;""),"Las subactividades no llevan peso (valen igual dentro de su macroactividad)"&amp;" · ","")&amp;IF(AND(N($U63)&gt;0,COUNT($H63:$K63)&gt;0),"Con subactividades: deje vacías las semanas (se calculan solas)"&amp;" · ","")&amp;IF((COUNTIF($H63:$K63,"&gt;1")+COUNTIF($H63:$K63,"&lt;0")+COUNTA($H63:$K63)-COUNT($H63:$K63))&gt;0,"Avance fuera de rango 0-100%"&amp;" · ","")&amp;IF(OR(AND($I63&lt;&gt;"",$I63&lt;$H63),AND($J63&lt;&gt;"",$J63&lt;MAX($H63:$I63)),AND($K63&lt;&gt;"",$K63&lt;MAX($H63:$J63))),"Avance semanal decreciente"&amp;" · ","")&amp;IF(AND(ISNUMBER($E63),$E63&lt;FechaRef,N($L63)&lt;1),"Vencida"&amp;" · ","")&amp;IF(AND(ObsObligatoria="Sí",ISNUMBER($E63),$E63&lt;FechaRef,N($L63)&lt;1,$O63=""),"Vencida sin observación"&amp;" · ",""))-3)))</f>
        <v/>
      </c>
      <c r="Q63" s="62">
        <f>IF(NOT((COUNTA($B63:$K63)+COUNTA($O63))&gt;0),"",IF(AND($T63="Sub",N($S63)&gt;0),IF(ISNUMBER(INDEX($D$5:$D$1000,$S63-4)),DATE(YEAR(INDEX($D$5:$D$1000,$S63-4)),MONTH(INDEX($D$5:$D$1000,$S63-4)),1),IF(ISNUMBER(INDEX($E$5:$E$1000,$S63-4)),DATE(YEAR(INDEX($E$5:$E$1000,$S63-4)),MONTH(INDEX($E$5:$E$1000,$S63-4)),1),MesCiclo)),IF(ISNUMBER($D63),DATE(YEAR($D63),MONTH($D63),1),IF(ISNUMBER($E63),DATE(YEAR($E63),MONTH($E63),1),MesCiclo))))</f>
        <v/>
      </c>
      <c r="R63" s="63">
        <f>IF(OR($Q63="",$Q63&lt;&gt;MesCiclo),"",COUNTIF($Q$5:$Q63,MesCiclo))</f>
        <v/>
      </c>
      <c r="S63" s="63">
        <f>IF($T63="","",IF($T63="Macro",ROW(),IFERROR(LOOKUP(2,1/($T$5:$T63="Macro"),ROW($T$5:$T63)),0)))</f>
        <v/>
      </c>
      <c r="T63" s="63">
        <f>IF(NOT((COUNTA($B63:$K63)+COUNTA($O63))&gt;0),"",IF($B63="Subactividad","Sub","Macro"))</f>
        <v/>
      </c>
      <c r="U63" s="63">
        <f>IF($T63="Macro",COUNTIFS($S$5:$S$1000,ROW(),$T$5:$T$1000,"Sub"),"")</f>
        <v/>
      </c>
      <c r="V63" s="63">
        <f>IF($T63="","",IF(ISNUMBER($F63),1,IFERROR(LOOKUP(2,1/($H63:$K63&lt;&gt;""),$H63:$K63),0)))</f>
        <v/>
      </c>
      <c r="W63" s="63">
        <f>IF($T63="","",IF(AND(ISNUMBER($F63),$F63&lt;=IF($Q63=MesCiclo,InicioCiclo,$Q63+MOD(2-WEEKDAY($Q63),7))+6),1,IF(ISNUMBER($H63),$H63,0)))</f>
        <v/>
      </c>
      <c r="X63" s="63">
        <f>IF($T63="","",IF(AND(ISNUMBER($F63),$F63&lt;=IF($Q63=MesCiclo,InicioCiclo,$Q63+MOD(2-WEEKDAY($Q63),7))+13),1,IF(ISNUMBER($I63),$I63,$W63)))</f>
        <v/>
      </c>
      <c r="Y63" s="63">
        <f>IF($T63="","",IF(AND(ISNUMBER($F63),$F63&lt;=IF($Q63=MesCiclo,InicioCiclo,$Q63+MOD(2-WEEKDAY($Q63),7))+20),1,IF(ISNUMBER($J63),$J63,$X63)))</f>
        <v/>
      </c>
      <c r="Z63" s="63">
        <f>IF($T63="","",IF(AND(ISNUMBER($F63),$F63&lt;=IF($Q63=MesCiclo,InicioCiclo,$Q63+MOD(2-WEEKDAY($Q63),7))+27),1,IF(ISNUMBER($K63),$K63,$Y63)))</f>
        <v/>
      </c>
      <c r="AA63" s="63">
        <f>IF($T63="","",IF(AND(ISNUMBER($F63),$F63&lt;=IF($Q63=MesCiclo,InicioCiclo,$Q63+MOD(2-WEEKDAY($Q63),7))+6),1,IF(N($U63)&gt;0,AVERAGEIFS($W$5:$W$1000,$S$5:$S$1000,ROW(),$T$5:$T$1000,"Sub"),$W63)))</f>
        <v/>
      </c>
      <c r="AB63" s="63">
        <f>IF($T63="","",IF(AND(ISNUMBER($F63),$F63&lt;=IF($Q63=MesCiclo,InicioCiclo,$Q63+MOD(2-WEEKDAY($Q63),7))+13),1,IF(N($U63)&gt;0,AVERAGEIFS($X$5:$X$1000,$S$5:$S$1000,ROW(),$T$5:$T$1000,"Sub"),$X63)))</f>
        <v/>
      </c>
      <c r="AC63" s="63">
        <f>IF($T63="","",IF(AND(ISNUMBER($F63),$F63&lt;=IF($Q63=MesCiclo,InicioCiclo,$Q63+MOD(2-WEEKDAY($Q63),7))+20),1,IF(N($U63)&gt;0,AVERAGEIFS($Y$5:$Y$1000,$S$5:$S$1000,ROW(),$T$5:$T$1000,"Sub"),$Y63)))</f>
        <v/>
      </c>
      <c r="AD63" s="63">
        <f>IF($T63="","",IF(AND(ISNUMBER($F63),$F63&lt;=IF($Q63=MesCiclo,InicioCiclo,$Q63+MOD(2-WEEKDAY($Q63),7))+27),1,IF(N($U63)&gt;0,AVERAGEIFS($Z$5:$Z$1000,$S$5:$S$1000,ROW(),$T$5:$T$1000,"Sub"),$Z63)))</f>
        <v/>
      </c>
      <c r="AE63" s="63">
        <f>IF($T63&lt;&gt;"Macro","",IF(COUNTIFS($Q$5:$Q$1000,$Q63,$T$5:$T$1000,"Macro",$G$5:$G$1000,"&gt;0")=0,1/COUNTIFS($Q$5:$Q$1000,$Q63,$T$5:$T$1000,"Macro"),IF(AND(ISNUMBER($G63),N($G63)&gt;0),$G63,SUMIFS($G$5:$G$1000,$Q$5:$Q$1000,$Q63,$T$5:$T$1000,"Macro")/COUNTIFS($Q$5:$Q$1000,$Q63,$T$5:$T$1000,"Macro",$G$5:$G$1000,"&gt;0"))/(COUNTIFS($Q$5:$Q$1000,$Q63,$T$5:$T$1000,"Macro")*SUMIFS($G$5:$G$1000,$Q$5:$Q$1000,$Q63,$T$5:$T$1000,"Macro")/COUNTIFS($Q$5:$Q$1000,$Q63,$T$5:$T$1000,"Macro",$G$5:$G$1000,"&gt;0"))))</f>
        <v/>
      </c>
    </row>
    <row r="64">
      <c r="A64" s="55">
        <f>IF(NOT((COUNTA($B64:$K64)+COUNTA($O64))&gt;0),"",IF($T64="Macro",COUNTIFS($T$5:$T64,"Macro",$Q$5:$Q64,$Q64),IF(N($S64)=0,"?",COUNTIFS(INDEX($T$5:$T$1000,1):INDEX($T$5:$T$1000,$S64-4),"Macro",INDEX($Q$5:$Q$1000,1):INDEX($Q$5:$Q$1000,$S64-4),INDEX($Q$5:$Q$1000,$S64-4))&amp;"."&amp;COUNTIFS($S$5:$S64,$S64,$T$5:$T64,"Sub"))))</f>
        <v/>
      </c>
      <c r="B64" s="56" t="n"/>
      <c r="C64" s="57" t="n"/>
      <c r="D64" s="58" t="n"/>
      <c r="E64" s="58" t="n"/>
      <c r="F64" s="58" t="n"/>
      <c r="G64" s="59" t="n"/>
      <c r="H64" s="59" t="n"/>
      <c r="I64" s="59" t="n"/>
      <c r="J64" s="59" t="n"/>
      <c r="K64" s="59" t="n"/>
      <c r="L64" s="60">
        <f>IF(NOT((COUNTA($B64:$K64)+COUNTA($O64))&gt;0),"",IF(ISNUMBER($F64),1,IF(N($U64)&gt;0,AVERAGEIFS($V$5:$V$1000,$S$5:$S$1000,ROW(),$T$5:$T$1000,"Sub"),$V64)))</f>
        <v/>
      </c>
      <c r="M64" s="55">
        <f>IF($L64="","",IF($L64&gt;=1,"Completado",IF($L64&gt;0,"En curso","Pendiente")))</f>
        <v/>
      </c>
      <c r="N64" s="55">
        <f>IF(NOT((COUNTA($B64:$K64)+COUNTA($O64))&gt;0),"",IF(ISNUMBER($F64),IF(AND(ISNUMBER($E64),$F64&gt;$E64),"Cumplida con "&amp;($F64-$E64)&amp;IF($F64-$E64=1," día"," días")&amp;" de retraso","Cumplida"),IF(N($L64)&gt;=1,"Cumplida",IF(NOT(ISNUMBER($E64)),"Sin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plazo")))))))</f>
        <v/>
      </c>
      <c r="O64" s="57" t="n"/>
      <c r="P64" s="61">
        <f>IF(NOT((COUNTA($B64:$K64)+COUNTA($O64))&gt;0),"",IF((IF($C64="","Falta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",""))="","✔ OK","⚠ "&amp;LEFT(IF($C64="","Falta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",""),LEN(IF($C64="","Falta el nombre de la actividad"&amp;" · ","")&amp;IF(AND($T64="Sub",N($S64)=0),"Subactividad sin macroactividad arriba"&amp;" · ","")&amp;IF($D64="","Sin fecha de inicio"&amp;" · ","")&amp;IF($E64="","Sin fecha límite"&amp;" · ","")&amp;IF(OR(AND($D64&lt;&gt;"",NOT(ISNUMBER($D64))),AND($E64&lt;&gt;"",NOT(ISNUMBER($E64))),AND($F64&lt;&gt;"",NOT(ISNUMBER($F64)))),"Fecha no válida"&amp;" · ","")&amp;IF(AND(ISNUMBER($D64),ISNUMBER($E64),$D64&gt;$E64),"Inicio posterior a fecha límite"&amp;" · ","")&amp;IF(AND($T64="Macro",$G64&lt;&gt;"",OR(NOT(ISNUMBER($G64)),$G64&lt;0,$G64&gt;1)),"Peso fuera de rango"&amp;" · ","")&amp;IF(AND($T64="Sub",$G64&lt;&gt;""),"Las subactividades no llevan peso (valen igual dentro de su macroactividad)"&amp;" · ","")&amp;IF(AND(N($U64)&gt;0,COUNT($H64:$K64)&gt;0),"Con subactividades: deje vacías las semanas (se calculan solas)"&amp;" · ","")&amp;IF((COUNTIF($H64:$K64,"&gt;1")+COUNTIF($H64:$K64,"&lt;0")+COUNTA($H64:$K64)-COUNT($H64:$K64))&gt;0,"Avance fuera de rango 0-100%"&amp;" · ","")&amp;IF(OR(AND($I64&lt;&gt;"",$I64&lt;$H64),AND($J64&lt;&gt;"",$J64&lt;MAX($H64:$I64)),AND($K64&lt;&gt;"",$K64&lt;MAX($H64:$J64))),"Avance semanal decreciente"&amp;" · ","")&amp;IF(AND(ISNUMBER($E64),$E64&lt;FechaRef,N($L64)&lt;1),"Vencida"&amp;" · ","")&amp;IF(AND(ObsObligatoria="Sí",ISNUMBER($E64),$E64&lt;FechaRef,N($L64)&lt;1,$O64=""),"Vencida sin observación"&amp;" · ",""))-3)))</f>
        <v/>
      </c>
      <c r="Q64" s="62">
        <f>IF(NOT((COUNTA($B64:$K64)+COUNTA($O64))&gt;0),"",IF(AND($T64="Sub",N($S64)&gt;0),IF(ISNUMBER(INDEX($D$5:$D$1000,$S64-4)),DATE(YEAR(INDEX($D$5:$D$1000,$S64-4)),MONTH(INDEX($D$5:$D$1000,$S64-4)),1),IF(ISNUMBER(INDEX($E$5:$E$1000,$S64-4)),DATE(YEAR(INDEX($E$5:$E$1000,$S64-4)),MONTH(INDEX($E$5:$E$1000,$S64-4)),1),MesCiclo)),IF(ISNUMBER($D64),DATE(YEAR($D64),MONTH($D64),1),IF(ISNUMBER($E64),DATE(YEAR($E64),MONTH($E64),1),MesCiclo))))</f>
        <v/>
      </c>
      <c r="R64" s="63">
        <f>IF(OR($Q64="",$Q64&lt;&gt;MesCiclo),"",COUNTIF($Q$5:$Q64,MesCiclo))</f>
        <v/>
      </c>
      <c r="S64" s="63">
        <f>IF($T64="","",IF($T64="Macro",ROW(),IFERROR(LOOKUP(2,1/($T$5:$T64="Macro"),ROW($T$5:$T64)),0)))</f>
        <v/>
      </c>
      <c r="T64" s="63">
        <f>IF(NOT((COUNTA($B64:$K64)+COUNTA($O64))&gt;0),"",IF($B64="Subactividad","Sub","Macro"))</f>
        <v/>
      </c>
      <c r="U64" s="63">
        <f>IF($T64="Macro",COUNTIFS($S$5:$S$1000,ROW(),$T$5:$T$1000,"Sub"),"")</f>
        <v/>
      </c>
      <c r="V64" s="63">
        <f>IF($T64="","",IF(ISNUMBER($F64),1,IFERROR(LOOKUP(2,1/($H64:$K64&lt;&gt;""),$H64:$K64),0)))</f>
        <v/>
      </c>
      <c r="W64" s="63">
        <f>IF($T64="","",IF(AND(ISNUMBER($F64),$F64&lt;=IF($Q64=MesCiclo,InicioCiclo,$Q64+MOD(2-WEEKDAY($Q64),7))+6),1,IF(ISNUMBER($H64),$H64,0)))</f>
        <v/>
      </c>
      <c r="X64" s="63">
        <f>IF($T64="","",IF(AND(ISNUMBER($F64),$F64&lt;=IF($Q64=MesCiclo,InicioCiclo,$Q64+MOD(2-WEEKDAY($Q64),7))+13),1,IF(ISNUMBER($I64),$I64,$W64)))</f>
        <v/>
      </c>
      <c r="Y64" s="63">
        <f>IF($T64="","",IF(AND(ISNUMBER($F64),$F64&lt;=IF($Q64=MesCiclo,InicioCiclo,$Q64+MOD(2-WEEKDAY($Q64),7))+20),1,IF(ISNUMBER($J64),$J64,$X64)))</f>
        <v/>
      </c>
      <c r="Z64" s="63">
        <f>IF($T64="","",IF(AND(ISNUMBER($F64),$F64&lt;=IF($Q64=MesCiclo,InicioCiclo,$Q64+MOD(2-WEEKDAY($Q64),7))+27),1,IF(ISNUMBER($K64),$K64,$Y64)))</f>
        <v/>
      </c>
      <c r="AA64" s="63">
        <f>IF($T64="","",IF(AND(ISNUMBER($F64),$F64&lt;=IF($Q64=MesCiclo,InicioCiclo,$Q64+MOD(2-WEEKDAY($Q64),7))+6),1,IF(N($U64)&gt;0,AVERAGEIFS($W$5:$W$1000,$S$5:$S$1000,ROW(),$T$5:$T$1000,"Sub"),$W64)))</f>
        <v/>
      </c>
      <c r="AB64" s="63">
        <f>IF($T64="","",IF(AND(ISNUMBER($F64),$F64&lt;=IF($Q64=MesCiclo,InicioCiclo,$Q64+MOD(2-WEEKDAY($Q64),7))+13),1,IF(N($U64)&gt;0,AVERAGEIFS($X$5:$X$1000,$S$5:$S$1000,ROW(),$T$5:$T$1000,"Sub"),$X64)))</f>
        <v/>
      </c>
      <c r="AC64" s="63">
        <f>IF($T64="","",IF(AND(ISNUMBER($F64),$F64&lt;=IF($Q64=MesCiclo,InicioCiclo,$Q64+MOD(2-WEEKDAY($Q64),7))+20),1,IF(N($U64)&gt;0,AVERAGEIFS($Y$5:$Y$1000,$S$5:$S$1000,ROW(),$T$5:$T$1000,"Sub"),$Y64)))</f>
        <v/>
      </c>
      <c r="AD64" s="63">
        <f>IF($T64="","",IF(AND(ISNUMBER($F64),$F64&lt;=IF($Q64=MesCiclo,InicioCiclo,$Q64+MOD(2-WEEKDAY($Q64),7))+27),1,IF(N($U64)&gt;0,AVERAGEIFS($Z$5:$Z$1000,$S$5:$S$1000,ROW(),$T$5:$T$1000,"Sub"),$Z64)))</f>
        <v/>
      </c>
      <c r="AE64" s="63">
        <f>IF($T64&lt;&gt;"Macro","",IF(COUNTIFS($Q$5:$Q$1000,$Q64,$T$5:$T$1000,"Macro",$G$5:$G$1000,"&gt;0")=0,1/COUNTIFS($Q$5:$Q$1000,$Q64,$T$5:$T$1000,"Macro"),IF(AND(ISNUMBER($G64),N($G64)&gt;0),$G64,SUMIFS($G$5:$G$1000,$Q$5:$Q$1000,$Q64,$T$5:$T$1000,"Macro")/COUNTIFS($Q$5:$Q$1000,$Q64,$T$5:$T$1000,"Macro",$G$5:$G$1000,"&gt;0"))/(COUNTIFS($Q$5:$Q$1000,$Q64,$T$5:$T$1000,"Macro")*SUMIFS($G$5:$G$1000,$Q$5:$Q$1000,$Q64,$T$5:$T$1000,"Macro")/COUNTIFS($Q$5:$Q$1000,$Q64,$T$5:$T$1000,"Macro",$G$5:$G$1000,"&gt;0"))))</f>
        <v/>
      </c>
    </row>
    <row r="65">
      <c r="A65" s="55">
        <f>IF(NOT((COUNTA($B65:$K65)+COUNTA($O65))&gt;0),"",IF($T65="Macro",COUNTIFS($T$5:$T65,"Macro",$Q$5:$Q65,$Q65),IF(N($S65)=0,"?",COUNTIFS(INDEX($T$5:$T$1000,1):INDEX($T$5:$T$1000,$S65-4),"Macro",INDEX($Q$5:$Q$1000,1):INDEX($Q$5:$Q$1000,$S65-4),INDEX($Q$5:$Q$1000,$S65-4))&amp;"."&amp;COUNTIFS($S$5:$S65,$S65,$T$5:$T65,"Sub"))))</f>
        <v/>
      </c>
      <c r="B65" s="56" t="n"/>
      <c r="C65" s="57" t="n"/>
      <c r="D65" s="58" t="n"/>
      <c r="E65" s="58" t="n"/>
      <c r="F65" s="58" t="n"/>
      <c r="G65" s="59" t="n"/>
      <c r="H65" s="59" t="n"/>
      <c r="I65" s="59" t="n"/>
      <c r="J65" s="59" t="n"/>
      <c r="K65" s="59" t="n"/>
      <c r="L65" s="60">
        <f>IF(NOT((COUNTA($B65:$K65)+COUNTA($O65))&gt;0),"",IF(ISNUMBER($F65),1,IF(N($U65)&gt;0,AVERAGEIFS($V$5:$V$1000,$S$5:$S$1000,ROW(),$T$5:$T$1000,"Sub"),$V65)))</f>
        <v/>
      </c>
      <c r="M65" s="55">
        <f>IF($L65="","",IF($L65&gt;=1,"Completado",IF($L65&gt;0,"En curso","Pendiente")))</f>
        <v/>
      </c>
      <c r="N65" s="55">
        <f>IF(NOT((COUNTA($B65:$K65)+COUNTA($O65))&gt;0),"",IF(ISNUMBER($F65),IF(AND(ISNUMBER($E65),$F65&gt;$E65),"Cumplida con "&amp;($F65-$E65)&amp;IF($F65-$E65=1," día"," días")&amp;" de retraso","Cumplida"),IF(N($L65)&gt;=1,"Cumplida",IF(NOT(ISNUMBER($E65)),"Sin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plazo")))))))</f>
        <v/>
      </c>
      <c r="O65" s="57" t="n"/>
      <c r="P65" s="61">
        <f>IF(NOT((COUNTA($B65:$K65)+COUNTA($O65))&gt;0),"",IF((IF($C65="","Falta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",""))="","✔ OK","⚠ "&amp;LEFT(IF($C65="","Falta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",""),LEN(IF($C65="","Falta el nombre de la actividad"&amp;" · ","")&amp;IF(AND($T65="Sub",N($S65)=0),"Subactividad sin macroactividad arriba"&amp;" · ","")&amp;IF($D65="","Sin fecha de inicio"&amp;" · ","")&amp;IF($E65="","Sin fecha límite"&amp;" · ","")&amp;IF(OR(AND($D65&lt;&gt;"",NOT(ISNUMBER($D65))),AND($E65&lt;&gt;"",NOT(ISNUMBER($E65))),AND($F65&lt;&gt;"",NOT(ISNUMBER($F65)))),"Fecha no válida"&amp;" · ","")&amp;IF(AND(ISNUMBER($D65),ISNUMBER($E65),$D65&gt;$E65),"Inicio posterior a fecha límite"&amp;" · ","")&amp;IF(AND($T65="Macro",$G65&lt;&gt;"",OR(NOT(ISNUMBER($G65)),$G65&lt;0,$G65&gt;1)),"Peso fuera de rango"&amp;" · ","")&amp;IF(AND($T65="Sub",$G65&lt;&gt;""),"Las subactividades no llevan peso (valen igual dentro de su macroactividad)"&amp;" · ","")&amp;IF(AND(N($U65)&gt;0,COUNT($H65:$K65)&gt;0),"Con subactividades: deje vacías las semanas (se calculan solas)"&amp;" · ","")&amp;IF((COUNTIF($H65:$K65,"&gt;1")+COUNTIF($H65:$K65,"&lt;0")+COUNTA($H65:$K65)-COUNT($H65:$K65))&gt;0,"Avance fuera de rango 0-100%"&amp;" · ","")&amp;IF(OR(AND($I65&lt;&gt;"",$I65&lt;$H65),AND($J65&lt;&gt;"",$J65&lt;MAX($H65:$I65)),AND($K65&lt;&gt;"",$K65&lt;MAX($H65:$J65))),"Avance semanal decreciente"&amp;" · ","")&amp;IF(AND(ISNUMBER($E65),$E65&lt;FechaRef,N($L65)&lt;1),"Vencida"&amp;" · ","")&amp;IF(AND(ObsObligatoria="Sí",ISNUMBER($E65),$E65&lt;FechaRef,N($L65)&lt;1,$O65=""),"Vencida sin observación"&amp;" · ",""))-3)))</f>
        <v/>
      </c>
      <c r="Q65" s="62">
        <f>IF(NOT((COUNTA($B65:$K65)+COUNTA($O65))&gt;0),"",IF(AND($T65="Sub",N($S65)&gt;0),IF(ISNUMBER(INDEX($D$5:$D$1000,$S65-4)),DATE(YEAR(INDEX($D$5:$D$1000,$S65-4)),MONTH(INDEX($D$5:$D$1000,$S65-4)),1),IF(ISNUMBER(INDEX($E$5:$E$1000,$S65-4)),DATE(YEAR(INDEX($E$5:$E$1000,$S65-4)),MONTH(INDEX($E$5:$E$1000,$S65-4)),1),MesCiclo)),IF(ISNUMBER($D65),DATE(YEAR($D65),MONTH($D65),1),IF(ISNUMBER($E65),DATE(YEAR($E65),MONTH($E65),1),MesCiclo))))</f>
        <v/>
      </c>
      <c r="R65" s="63">
        <f>IF(OR($Q65="",$Q65&lt;&gt;MesCiclo),"",COUNTIF($Q$5:$Q65,MesCiclo))</f>
        <v/>
      </c>
      <c r="S65" s="63">
        <f>IF($T65="","",IF($T65="Macro",ROW(),IFERROR(LOOKUP(2,1/($T$5:$T65="Macro"),ROW($T$5:$T65)),0)))</f>
        <v/>
      </c>
      <c r="T65" s="63">
        <f>IF(NOT((COUNTA($B65:$K65)+COUNTA($O65))&gt;0),"",IF($B65="Subactividad","Sub","Macro"))</f>
        <v/>
      </c>
      <c r="U65" s="63">
        <f>IF($T65="Macro",COUNTIFS($S$5:$S$1000,ROW(),$T$5:$T$1000,"Sub"),"")</f>
        <v/>
      </c>
      <c r="V65" s="63">
        <f>IF($T65="","",IF(ISNUMBER($F65),1,IFERROR(LOOKUP(2,1/($H65:$K65&lt;&gt;""),$H65:$K65),0)))</f>
        <v/>
      </c>
      <c r="W65" s="63">
        <f>IF($T65="","",IF(AND(ISNUMBER($F65),$F65&lt;=IF($Q65=MesCiclo,InicioCiclo,$Q65+MOD(2-WEEKDAY($Q65),7))+6),1,IF(ISNUMBER($H65),$H65,0)))</f>
        <v/>
      </c>
      <c r="X65" s="63">
        <f>IF($T65="","",IF(AND(ISNUMBER($F65),$F65&lt;=IF($Q65=MesCiclo,InicioCiclo,$Q65+MOD(2-WEEKDAY($Q65),7))+13),1,IF(ISNUMBER($I65),$I65,$W65)))</f>
        <v/>
      </c>
      <c r="Y65" s="63">
        <f>IF($T65="","",IF(AND(ISNUMBER($F65),$F65&lt;=IF($Q65=MesCiclo,InicioCiclo,$Q65+MOD(2-WEEKDAY($Q65),7))+20),1,IF(ISNUMBER($J65),$J65,$X65)))</f>
        <v/>
      </c>
      <c r="Z65" s="63">
        <f>IF($T65="","",IF(AND(ISNUMBER($F65),$F65&lt;=IF($Q65=MesCiclo,InicioCiclo,$Q65+MOD(2-WEEKDAY($Q65),7))+27),1,IF(ISNUMBER($K65),$K65,$Y65)))</f>
        <v/>
      </c>
      <c r="AA65" s="63">
        <f>IF($T65="","",IF(AND(ISNUMBER($F65),$F65&lt;=IF($Q65=MesCiclo,InicioCiclo,$Q65+MOD(2-WEEKDAY($Q65),7))+6),1,IF(N($U65)&gt;0,AVERAGEIFS($W$5:$W$1000,$S$5:$S$1000,ROW(),$T$5:$T$1000,"Sub"),$W65)))</f>
        <v/>
      </c>
      <c r="AB65" s="63">
        <f>IF($T65="","",IF(AND(ISNUMBER($F65),$F65&lt;=IF($Q65=MesCiclo,InicioCiclo,$Q65+MOD(2-WEEKDAY($Q65),7))+13),1,IF(N($U65)&gt;0,AVERAGEIFS($X$5:$X$1000,$S$5:$S$1000,ROW(),$T$5:$T$1000,"Sub"),$X65)))</f>
        <v/>
      </c>
      <c r="AC65" s="63">
        <f>IF($T65="","",IF(AND(ISNUMBER($F65),$F65&lt;=IF($Q65=MesCiclo,InicioCiclo,$Q65+MOD(2-WEEKDAY($Q65),7))+20),1,IF(N($U65)&gt;0,AVERAGEIFS($Y$5:$Y$1000,$S$5:$S$1000,ROW(),$T$5:$T$1000,"Sub"),$Y65)))</f>
        <v/>
      </c>
      <c r="AD65" s="63">
        <f>IF($T65="","",IF(AND(ISNUMBER($F65),$F65&lt;=IF($Q65=MesCiclo,InicioCiclo,$Q65+MOD(2-WEEKDAY($Q65),7))+27),1,IF(N($U65)&gt;0,AVERAGEIFS($Z$5:$Z$1000,$S$5:$S$1000,ROW(),$T$5:$T$1000,"Sub"),$Z65)))</f>
        <v/>
      </c>
      <c r="AE65" s="63">
        <f>IF($T65&lt;&gt;"Macro","",IF(COUNTIFS($Q$5:$Q$1000,$Q65,$T$5:$T$1000,"Macro",$G$5:$G$1000,"&gt;0")=0,1/COUNTIFS($Q$5:$Q$1000,$Q65,$T$5:$T$1000,"Macro"),IF(AND(ISNUMBER($G65),N($G65)&gt;0),$G65,SUMIFS($G$5:$G$1000,$Q$5:$Q$1000,$Q65,$T$5:$T$1000,"Macro")/COUNTIFS($Q$5:$Q$1000,$Q65,$T$5:$T$1000,"Macro",$G$5:$G$1000,"&gt;0"))/(COUNTIFS($Q$5:$Q$1000,$Q65,$T$5:$T$1000,"Macro")*SUMIFS($G$5:$G$1000,$Q$5:$Q$1000,$Q65,$T$5:$T$1000,"Macro")/COUNTIFS($Q$5:$Q$1000,$Q65,$T$5:$T$1000,"Macro",$G$5:$G$1000,"&gt;0"))))</f>
        <v/>
      </c>
    </row>
    <row r="66">
      <c r="A66" s="55">
        <f>IF(NOT((COUNTA($B66:$K66)+COUNTA($O66))&gt;0),"",IF($T66="Macro",COUNTIFS($T$5:$T66,"Macro",$Q$5:$Q66,$Q66),IF(N($S66)=0,"?",COUNTIFS(INDEX($T$5:$T$1000,1):INDEX($T$5:$T$1000,$S66-4),"Macro",INDEX($Q$5:$Q$1000,1):INDEX($Q$5:$Q$1000,$S66-4),INDEX($Q$5:$Q$1000,$S66-4))&amp;"."&amp;COUNTIFS($S$5:$S66,$S66,$T$5:$T66,"Sub"))))</f>
        <v/>
      </c>
      <c r="B66" s="56" t="n"/>
      <c r="C66" s="57" t="n"/>
      <c r="D66" s="58" t="n"/>
      <c r="E66" s="58" t="n"/>
      <c r="F66" s="58" t="n"/>
      <c r="G66" s="59" t="n"/>
      <c r="H66" s="59" t="n"/>
      <c r="I66" s="59" t="n"/>
      <c r="J66" s="59" t="n"/>
      <c r="K66" s="59" t="n"/>
      <c r="L66" s="60">
        <f>IF(NOT((COUNTA($B66:$K66)+COUNTA($O66))&gt;0),"",IF(ISNUMBER($F66),1,IF(N($U66)&gt;0,AVERAGEIFS($V$5:$V$1000,$S$5:$S$1000,ROW(),$T$5:$T$1000,"Sub"),$V66)))</f>
        <v/>
      </c>
      <c r="M66" s="55">
        <f>IF($L66="","",IF($L66&gt;=1,"Completado",IF($L66&gt;0,"En curso","Pendiente")))</f>
        <v/>
      </c>
      <c r="N66" s="55">
        <f>IF(NOT((COUNTA($B66:$K66)+COUNTA($O66))&gt;0),"",IF(ISNUMBER($F66),IF(AND(ISNUMBER($E66),$F66&gt;$E66),"Cumplida con "&amp;($F66-$E66)&amp;IF($F66-$E66=1," día"," días")&amp;" de retraso","Cumplida"),IF(N($L66)&gt;=1,"Cumplida",IF(NOT(ISNUMBER($E66)),"Sin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plazo")))))))</f>
        <v/>
      </c>
      <c r="O66" s="57" t="n"/>
      <c r="P66" s="61">
        <f>IF(NOT((COUNTA($B66:$K66)+COUNTA($O66))&gt;0),"",IF((IF($C66="","Falta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",""))="","✔ OK","⚠ "&amp;LEFT(IF($C66="","Falta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",""),LEN(IF($C66="","Falta el nombre de la actividad"&amp;" · ","")&amp;IF(AND($T66="Sub",N($S66)=0),"Subactividad sin macroactividad arriba"&amp;" · ","")&amp;IF($D66="","Sin fecha de inicio"&amp;" · ","")&amp;IF($E66="","Sin fecha límite"&amp;" · ","")&amp;IF(OR(AND($D66&lt;&gt;"",NOT(ISNUMBER($D66))),AND($E66&lt;&gt;"",NOT(ISNUMBER($E66))),AND($F66&lt;&gt;"",NOT(ISNUMBER($F66)))),"Fecha no válida"&amp;" · ","")&amp;IF(AND(ISNUMBER($D66),ISNUMBER($E66),$D66&gt;$E66),"Inicio posterior a fecha límite"&amp;" · ","")&amp;IF(AND($T66="Macro",$G66&lt;&gt;"",OR(NOT(ISNUMBER($G66)),$G66&lt;0,$G66&gt;1)),"Peso fuera de rango"&amp;" · ","")&amp;IF(AND($T66="Sub",$G66&lt;&gt;""),"Las subactividades no llevan peso (valen igual dentro de su macroactividad)"&amp;" · ","")&amp;IF(AND(N($U66)&gt;0,COUNT($H66:$K66)&gt;0),"Con subactividades: deje vacías las semanas (se calculan solas)"&amp;" · ","")&amp;IF((COUNTIF($H66:$K66,"&gt;1")+COUNTIF($H66:$K66,"&lt;0")+COUNTA($H66:$K66)-COUNT($H66:$K66))&gt;0,"Avance fuera de rango 0-100%"&amp;" · ","")&amp;IF(OR(AND($I66&lt;&gt;"",$I66&lt;$H66),AND($J66&lt;&gt;"",$J66&lt;MAX($H66:$I66)),AND($K66&lt;&gt;"",$K66&lt;MAX($H66:$J66))),"Avance semanal decreciente"&amp;" · ","")&amp;IF(AND(ISNUMBER($E66),$E66&lt;FechaRef,N($L66)&lt;1),"Vencida"&amp;" · ","")&amp;IF(AND(ObsObligatoria="Sí",ISNUMBER($E66),$E66&lt;FechaRef,N($L66)&lt;1,$O66=""),"Vencida sin observación"&amp;" · ",""))-3)))</f>
        <v/>
      </c>
      <c r="Q66" s="62">
        <f>IF(NOT((COUNTA($B66:$K66)+COUNTA($O66))&gt;0),"",IF(AND($T66="Sub",N($S66)&gt;0),IF(ISNUMBER(INDEX($D$5:$D$1000,$S66-4)),DATE(YEAR(INDEX($D$5:$D$1000,$S66-4)),MONTH(INDEX($D$5:$D$1000,$S66-4)),1),IF(ISNUMBER(INDEX($E$5:$E$1000,$S66-4)),DATE(YEAR(INDEX($E$5:$E$1000,$S66-4)),MONTH(INDEX($E$5:$E$1000,$S66-4)),1),MesCiclo)),IF(ISNUMBER($D66),DATE(YEAR($D66),MONTH($D66),1),IF(ISNUMBER($E66),DATE(YEAR($E66),MONTH($E66),1),MesCiclo))))</f>
        <v/>
      </c>
      <c r="R66" s="63">
        <f>IF(OR($Q66="",$Q66&lt;&gt;MesCiclo),"",COUNTIF($Q$5:$Q66,MesCiclo))</f>
        <v/>
      </c>
      <c r="S66" s="63">
        <f>IF($T66="","",IF($T66="Macro",ROW(),IFERROR(LOOKUP(2,1/($T$5:$T66="Macro"),ROW($T$5:$T66)),0)))</f>
        <v/>
      </c>
      <c r="T66" s="63">
        <f>IF(NOT((COUNTA($B66:$K66)+COUNTA($O66))&gt;0),"",IF($B66="Subactividad","Sub","Macro"))</f>
        <v/>
      </c>
      <c r="U66" s="63">
        <f>IF($T66="Macro",COUNTIFS($S$5:$S$1000,ROW(),$T$5:$T$1000,"Sub"),"")</f>
        <v/>
      </c>
      <c r="V66" s="63">
        <f>IF($T66="","",IF(ISNUMBER($F66),1,IFERROR(LOOKUP(2,1/($H66:$K66&lt;&gt;""),$H66:$K66),0)))</f>
        <v/>
      </c>
      <c r="W66" s="63">
        <f>IF($T66="","",IF(AND(ISNUMBER($F66),$F66&lt;=IF($Q66=MesCiclo,InicioCiclo,$Q66+MOD(2-WEEKDAY($Q66),7))+6),1,IF(ISNUMBER($H66),$H66,0)))</f>
        <v/>
      </c>
      <c r="X66" s="63">
        <f>IF($T66="","",IF(AND(ISNUMBER($F66),$F66&lt;=IF($Q66=MesCiclo,InicioCiclo,$Q66+MOD(2-WEEKDAY($Q66),7))+13),1,IF(ISNUMBER($I66),$I66,$W66)))</f>
        <v/>
      </c>
      <c r="Y66" s="63">
        <f>IF($T66="","",IF(AND(ISNUMBER($F66),$F66&lt;=IF($Q66=MesCiclo,InicioCiclo,$Q66+MOD(2-WEEKDAY($Q66),7))+20),1,IF(ISNUMBER($J66),$J66,$X66)))</f>
        <v/>
      </c>
      <c r="Z66" s="63">
        <f>IF($T66="","",IF(AND(ISNUMBER($F66),$F66&lt;=IF($Q66=MesCiclo,InicioCiclo,$Q66+MOD(2-WEEKDAY($Q66),7))+27),1,IF(ISNUMBER($K66),$K66,$Y66)))</f>
        <v/>
      </c>
      <c r="AA66" s="63">
        <f>IF($T66="","",IF(AND(ISNUMBER($F66),$F66&lt;=IF($Q66=MesCiclo,InicioCiclo,$Q66+MOD(2-WEEKDAY($Q66),7))+6),1,IF(N($U66)&gt;0,AVERAGEIFS($W$5:$W$1000,$S$5:$S$1000,ROW(),$T$5:$T$1000,"Sub"),$W66)))</f>
        <v/>
      </c>
      <c r="AB66" s="63">
        <f>IF($T66="","",IF(AND(ISNUMBER($F66),$F66&lt;=IF($Q66=MesCiclo,InicioCiclo,$Q66+MOD(2-WEEKDAY($Q66),7))+13),1,IF(N($U66)&gt;0,AVERAGEIFS($X$5:$X$1000,$S$5:$S$1000,ROW(),$T$5:$T$1000,"Sub"),$X66)))</f>
        <v/>
      </c>
      <c r="AC66" s="63">
        <f>IF($T66="","",IF(AND(ISNUMBER($F66),$F66&lt;=IF($Q66=MesCiclo,InicioCiclo,$Q66+MOD(2-WEEKDAY($Q66),7))+20),1,IF(N($U66)&gt;0,AVERAGEIFS($Y$5:$Y$1000,$S$5:$S$1000,ROW(),$T$5:$T$1000,"Sub"),$Y66)))</f>
        <v/>
      </c>
      <c r="AD66" s="63">
        <f>IF($T66="","",IF(AND(ISNUMBER($F66),$F66&lt;=IF($Q66=MesCiclo,InicioCiclo,$Q66+MOD(2-WEEKDAY($Q66),7))+27),1,IF(N($U66)&gt;0,AVERAGEIFS($Z$5:$Z$1000,$S$5:$S$1000,ROW(),$T$5:$T$1000,"Sub"),$Z66)))</f>
        <v/>
      </c>
      <c r="AE66" s="63">
        <f>IF($T66&lt;&gt;"Macro","",IF(COUNTIFS($Q$5:$Q$1000,$Q66,$T$5:$T$1000,"Macro",$G$5:$G$1000,"&gt;0")=0,1/COUNTIFS($Q$5:$Q$1000,$Q66,$T$5:$T$1000,"Macro"),IF(AND(ISNUMBER($G66),N($G66)&gt;0),$G66,SUMIFS($G$5:$G$1000,$Q$5:$Q$1000,$Q66,$T$5:$T$1000,"Macro")/COUNTIFS($Q$5:$Q$1000,$Q66,$T$5:$T$1000,"Macro",$G$5:$G$1000,"&gt;0"))/(COUNTIFS($Q$5:$Q$1000,$Q66,$T$5:$T$1000,"Macro")*SUMIFS($G$5:$G$1000,$Q$5:$Q$1000,$Q66,$T$5:$T$1000,"Macro")/COUNTIFS($Q$5:$Q$1000,$Q66,$T$5:$T$1000,"Macro",$G$5:$G$1000,"&gt;0"))))</f>
        <v/>
      </c>
    </row>
    <row r="67">
      <c r="A67" s="55">
        <f>IF(NOT((COUNTA($B67:$K67)+COUNTA($O67))&gt;0),"",IF($T67="Macro",COUNTIFS($T$5:$T67,"Macro",$Q$5:$Q67,$Q67),IF(N($S67)=0,"?",COUNTIFS(INDEX($T$5:$T$1000,1):INDEX($T$5:$T$1000,$S67-4),"Macro",INDEX($Q$5:$Q$1000,1):INDEX($Q$5:$Q$1000,$S67-4),INDEX($Q$5:$Q$1000,$S67-4))&amp;"."&amp;COUNTIFS($S$5:$S67,$S67,$T$5:$T67,"Sub"))))</f>
        <v/>
      </c>
      <c r="B67" s="56" t="n"/>
      <c r="C67" s="57" t="n"/>
      <c r="D67" s="58" t="n"/>
      <c r="E67" s="58" t="n"/>
      <c r="F67" s="58" t="n"/>
      <c r="G67" s="59" t="n"/>
      <c r="H67" s="59" t="n"/>
      <c r="I67" s="59" t="n"/>
      <c r="J67" s="59" t="n"/>
      <c r="K67" s="59" t="n"/>
      <c r="L67" s="60">
        <f>IF(NOT((COUNTA($B67:$K67)+COUNTA($O67))&gt;0),"",IF(ISNUMBER($F67),1,IF(N($U67)&gt;0,AVERAGEIFS($V$5:$V$1000,$S$5:$S$1000,ROW(),$T$5:$T$1000,"Sub"),$V67)))</f>
        <v/>
      </c>
      <c r="M67" s="55">
        <f>IF($L67="","",IF($L67&gt;=1,"Completado",IF($L67&gt;0,"En curso","Pendiente")))</f>
        <v/>
      </c>
      <c r="N67" s="55">
        <f>IF(NOT((COUNTA($B67:$K67)+COUNTA($O67))&gt;0),"",IF(ISNUMBER($F67),IF(AND(ISNUMBER($E67),$F67&gt;$E67),"Cumplida con "&amp;($F67-$E67)&amp;IF($F67-$E67=1," día"," días")&amp;" de retraso","Cumplida"),IF(N($L67)&gt;=1,"Cumplida",IF(NOT(ISNUMBER($E67)),"Sin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plazo")))))))</f>
        <v/>
      </c>
      <c r="O67" s="57" t="n"/>
      <c r="P67" s="61">
        <f>IF(NOT((COUNTA($B67:$K67)+COUNTA($O67))&gt;0),"",IF((IF($C67="","Falta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",""))="","✔ OK","⚠ "&amp;LEFT(IF($C67="","Falta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",""),LEN(IF($C67="","Falta el nombre de la actividad"&amp;" · ","")&amp;IF(AND($T67="Sub",N($S67)=0),"Subactividad sin macroactividad arriba"&amp;" · ","")&amp;IF($D67="","Sin fecha de inicio"&amp;" · ","")&amp;IF($E67="","Sin fecha límite"&amp;" · ","")&amp;IF(OR(AND($D67&lt;&gt;"",NOT(ISNUMBER($D67))),AND($E67&lt;&gt;"",NOT(ISNUMBER($E67))),AND($F67&lt;&gt;"",NOT(ISNUMBER($F67)))),"Fecha no válida"&amp;" · ","")&amp;IF(AND(ISNUMBER($D67),ISNUMBER($E67),$D67&gt;$E67),"Inicio posterior a fecha límite"&amp;" · ","")&amp;IF(AND($T67="Macro",$G67&lt;&gt;"",OR(NOT(ISNUMBER($G67)),$G67&lt;0,$G67&gt;1)),"Peso fuera de rango"&amp;" · ","")&amp;IF(AND($T67="Sub",$G67&lt;&gt;""),"Las subactividades no llevan peso (valen igual dentro de su macroactividad)"&amp;" · ","")&amp;IF(AND(N($U67)&gt;0,COUNT($H67:$K67)&gt;0),"Con subactividades: deje vacías las semanas (se calculan solas)"&amp;" · ","")&amp;IF((COUNTIF($H67:$K67,"&gt;1")+COUNTIF($H67:$K67,"&lt;0")+COUNTA($H67:$K67)-COUNT($H67:$K67))&gt;0,"Avance fuera de rango 0-100%"&amp;" · ","")&amp;IF(OR(AND($I67&lt;&gt;"",$I67&lt;$H67),AND($J67&lt;&gt;"",$J67&lt;MAX($H67:$I67)),AND($K67&lt;&gt;"",$K67&lt;MAX($H67:$J67))),"Avance semanal decreciente"&amp;" · ","")&amp;IF(AND(ISNUMBER($E67),$E67&lt;FechaRef,N($L67)&lt;1),"Vencida"&amp;" · ","")&amp;IF(AND(ObsObligatoria="Sí",ISNUMBER($E67),$E67&lt;FechaRef,N($L67)&lt;1,$O67=""),"Vencida sin observación"&amp;" · ",""))-3)))</f>
        <v/>
      </c>
      <c r="Q67" s="62">
        <f>IF(NOT((COUNTA($B67:$K67)+COUNTA($O67))&gt;0),"",IF(AND($T67="Sub",N($S67)&gt;0),IF(ISNUMBER(INDEX($D$5:$D$1000,$S67-4)),DATE(YEAR(INDEX($D$5:$D$1000,$S67-4)),MONTH(INDEX($D$5:$D$1000,$S67-4)),1),IF(ISNUMBER(INDEX($E$5:$E$1000,$S67-4)),DATE(YEAR(INDEX($E$5:$E$1000,$S67-4)),MONTH(INDEX($E$5:$E$1000,$S67-4)),1),MesCiclo)),IF(ISNUMBER($D67),DATE(YEAR($D67),MONTH($D67),1),IF(ISNUMBER($E67),DATE(YEAR($E67),MONTH($E67),1),MesCiclo))))</f>
        <v/>
      </c>
      <c r="R67" s="63">
        <f>IF(OR($Q67="",$Q67&lt;&gt;MesCiclo),"",COUNTIF($Q$5:$Q67,MesCiclo))</f>
        <v/>
      </c>
      <c r="S67" s="63">
        <f>IF($T67="","",IF($T67="Macro",ROW(),IFERROR(LOOKUP(2,1/($T$5:$T67="Macro"),ROW($T$5:$T67)),0)))</f>
        <v/>
      </c>
      <c r="T67" s="63">
        <f>IF(NOT((COUNTA($B67:$K67)+COUNTA($O67))&gt;0),"",IF($B67="Subactividad","Sub","Macro"))</f>
        <v/>
      </c>
      <c r="U67" s="63">
        <f>IF($T67="Macro",COUNTIFS($S$5:$S$1000,ROW(),$T$5:$T$1000,"Sub"),"")</f>
        <v/>
      </c>
      <c r="V67" s="63">
        <f>IF($T67="","",IF(ISNUMBER($F67),1,IFERROR(LOOKUP(2,1/($H67:$K67&lt;&gt;""),$H67:$K67),0)))</f>
        <v/>
      </c>
      <c r="W67" s="63">
        <f>IF($T67="","",IF(AND(ISNUMBER($F67),$F67&lt;=IF($Q67=MesCiclo,InicioCiclo,$Q67+MOD(2-WEEKDAY($Q67),7))+6),1,IF(ISNUMBER($H67),$H67,0)))</f>
        <v/>
      </c>
      <c r="X67" s="63">
        <f>IF($T67="","",IF(AND(ISNUMBER($F67),$F67&lt;=IF($Q67=MesCiclo,InicioCiclo,$Q67+MOD(2-WEEKDAY($Q67),7))+13),1,IF(ISNUMBER($I67),$I67,$W67)))</f>
        <v/>
      </c>
      <c r="Y67" s="63">
        <f>IF($T67="","",IF(AND(ISNUMBER($F67),$F67&lt;=IF($Q67=MesCiclo,InicioCiclo,$Q67+MOD(2-WEEKDAY($Q67),7))+20),1,IF(ISNUMBER($J67),$J67,$X67)))</f>
        <v/>
      </c>
      <c r="Z67" s="63">
        <f>IF($T67="","",IF(AND(ISNUMBER($F67),$F67&lt;=IF($Q67=MesCiclo,InicioCiclo,$Q67+MOD(2-WEEKDAY($Q67),7))+27),1,IF(ISNUMBER($K67),$K67,$Y67)))</f>
        <v/>
      </c>
      <c r="AA67" s="63">
        <f>IF($T67="","",IF(AND(ISNUMBER($F67),$F67&lt;=IF($Q67=MesCiclo,InicioCiclo,$Q67+MOD(2-WEEKDAY($Q67),7))+6),1,IF(N($U67)&gt;0,AVERAGEIFS($W$5:$W$1000,$S$5:$S$1000,ROW(),$T$5:$T$1000,"Sub"),$W67)))</f>
        <v/>
      </c>
      <c r="AB67" s="63">
        <f>IF($T67="","",IF(AND(ISNUMBER($F67),$F67&lt;=IF($Q67=MesCiclo,InicioCiclo,$Q67+MOD(2-WEEKDAY($Q67),7))+13),1,IF(N($U67)&gt;0,AVERAGEIFS($X$5:$X$1000,$S$5:$S$1000,ROW(),$T$5:$T$1000,"Sub"),$X67)))</f>
        <v/>
      </c>
      <c r="AC67" s="63">
        <f>IF($T67="","",IF(AND(ISNUMBER($F67),$F67&lt;=IF($Q67=MesCiclo,InicioCiclo,$Q67+MOD(2-WEEKDAY($Q67),7))+20),1,IF(N($U67)&gt;0,AVERAGEIFS($Y$5:$Y$1000,$S$5:$S$1000,ROW(),$T$5:$T$1000,"Sub"),$Y67)))</f>
        <v/>
      </c>
      <c r="AD67" s="63">
        <f>IF($T67="","",IF(AND(ISNUMBER($F67),$F67&lt;=IF($Q67=MesCiclo,InicioCiclo,$Q67+MOD(2-WEEKDAY($Q67),7))+27),1,IF(N($U67)&gt;0,AVERAGEIFS($Z$5:$Z$1000,$S$5:$S$1000,ROW(),$T$5:$T$1000,"Sub"),$Z67)))</f>
        <v/>
      </c>
      <c r="AE67" s="63">
        <f>IF($T67&lt;&gt;"Macro","",IF(COUNTIFS($Q$5:$Q$1000,$Q67,$T$5:$T$1000,"Macro",$G$5:$G$1000,"&gt;0")=0,1/COUNTIFS($Q$5:$Q$1000,$Q67,$T$5:$T$1000,"Macro"),IF(AND(ISNUMBER($G67),N($G67)&gt;0),$G67,SUMIFS($G$5:$G$1000,$Q$5:$Q$1000,$Q67,$T$5:$T$1000,"Macro")/COUNTIFS($Q$5:$Q$1000,$Q67,$T$5:$T$1000,"Macro",$G$5:$G$1000,"&gt;0"))/(COUNTIFS($Q$5:$Q$1000,$Q67,$T$5:$T$1000,"Macro")*SUMIFS($G$5:$G$1000,$Q$5:$Q$1000,$Q67,$T$5:$T$1000,"Macro")/COUNTIFS($Q$5:$Q$1000,$Q67,$T$5:$T$1000,"Macro",$G$5:$G$1000,"&gt;0"))))</f>
        <v/>
      </c>
    </row>
    <row r="68">
      <c r="A68" s="55">
        <f>IF(NOT((COUNTA($B68:$K68)+COUNTA($O68))&gt;0),"",IF($T68="Macro",COUNTIFS($T$5:$T68,"Macro",$Q$5:$Q68,$Q68),IF(N($S68)=0,"?",COUNTIFS(INDEX($T$5:$T$1000,1):INDEX($T$5:$T$1000,$S68-4),"Macro",INDEX($Q$5:$Q$1000,1):INDEX($Q$5:$Q$1000,$S68-4),INDEX($Q$5:$Q$1000,$S68-4))&amp;"."&amp;COUNTIFS($S$5:$S68,$S68,$T$5:$T68,"Sub"))))</f>
        <v/>
      </c>
      <c r="B68" s="56" t="n"/>
      <c r="C68" s="57" t="n"/>
      <c r="D68" s="58" t="n"/>
      <c r="E68" s="58" t="n"/>
      <c r="F68" s="58" t="n"/>
      <c r="G68" s="59" t="n"/>
      <c r="H68" s="59" t="n"/>
      <c r="I68" s="59" t="n"/>
      <c r="J68" s="59" t="n"/>
      <c r="K68" s="59" t="n"/>
      <c r="L68" s="60">
        <f>IF(NOT((COUNTA($B68:$K68)+COUNTA($O68))&gt;0),"",IF(ISNUMBER($F68),1,IF(N($U68)&gt;0,AVERAGEIFS($V$5:$V$1000,$S$5:$S$1000,ROW(),$T$5:$T$1000,"Sub"),$V68)))</f>
        <v/>
      </c>
      <c r="M68" s="55">
        <f>IF($L68="","",IF($L68&gt;=1,"Completado",IF($L68&gt;0,"En curso","Pendiente")))</f>
        <v/>
      </c>
      <c r="N68" s="55">
        <f>IF(NOT((COUNTA($B68:$K68)+COUNTA($O68))&gt;0),"",IF(ISNUMBER($F68),IF(AND(ISNUMBER($E68),$F68&gt;$E68),"Cumplida con "&amp;($F68-$E68)&amp;IF($F68-$E68=1," día"," días")&amp;" de retraso","Cumplida"),IF(N($L68)&gt;=1,"Cumplida",IF(NOT(ISNUMBER($E68)),"Sin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plazo")))))))</f>
        <v/>
      </c>
      <c r="O68" s="57" t="n"/>
      <c r="P68" s="61">
        <f>IF(NOT((COUNTA($B68:$K68)+COUNTA($O68))&gt;0),"",IF((IF($C68="","Falta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",""))="","✔ OK","⚠ "&amp;LEFT(IF($C68="","Falta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",""),LEN(IF($C68="","Falta el nombre de la actividad"&amp;" · ","")&amp;IF(AND($T68="Sub",N($S68)=0),"Subactividad sin macroactividad arriba"&amp;" · ","")&amp;IF($D68="","Sin fecha de inicio"&amp;" · ","")&amp;IF($E68="","Sin fecha límite"&amp;" · ","")&amp;IF(OR(AND($D68&lt;&gt;"",NOT(ISNUMBER($D68))),AND($E68&lt;&gt;"",NOT(ISNUMBER($E68))),AND($F68&lt;&gt;"",NOT(ISNUMBER($F68)))),"Fecha no válida"&amp;" · ","")&amp;IF(AND(ISNUMBER($D68),ISNUMBER($E68),$D68&gt;$E68),"Inicio posterior a fecha límite"&amp;" · ","")&amp;IF(AND($T68="Macro",$G68&lt;&gt;"",OR(NOT(ISNUMBER($G68)),$G68&lt;0,$G68&gt;1)),"Peso fuera de rango"&amp;" · ","")&amp;IF(AND($T68="Sub",$G68&lt;&gt;""),"Las subactividades no llevan peso (valen igual dentro de su macroactividad)"&amp;" · ","")&amp;IF(AND(N($U68)&gt;0,COUNT($H68:$K68)&gt;0),"Con subactividades: deje vacías las semanas (se calculan solas)"&amp;" · ","")&amp;IF((COUNTIF($H68:$K68,"&gt;1")+COUNTIF($H68:$K68,"&lt;0")+COUNTA($H68:$K68)-COUNT($H68:$K68))&gt;0,"Avance fuera de rango 0-100%"&amp;" · ","")&amp;IF(OR(AND($I68&lt;&gt;"",$I68&lt;$H68),AND($J68&lt;&gt;"",$J68&lt;MAX($H68:$I68)),AND($K68&lt;&gt;"",$K68&lt;MAX($H68:$J68))),"Avance semanal decreciente"&amp;" · ","")&amp;IF(AND(ISNUMBER($E68),$E68&lt;FechaRef,N($L68)&lt;1),"Vencida"&amp;" · ","")&amp;IF(AND(ObsObligatoria="Sí",ISNUMBER($E68),$E68&lt;FechaRef,N($L68)&lt;1,$O68=""),"Vencida sin observación"&amp;" · ",""))-3)))</f>
        <v/>
      </c>
      <c r="Q68" s="62">
        <f>IF(NOT((COUNTA($B68:$K68)+COUNTA($O68))&gt;0),"",IF(AND($T68="Sub",N($S68)&gt;0),IF(ISNUMBER(INDEX($D$5:$D$1000,$S68-4)),DATE(YEAR(INDEX($D$5:$D$1000,$S68-4)),MONTH(INDEX($D$5:$D$1000,$S68-4)),1),IF(ISNUMBER(INDEX($E$5:$E$1000,$S68-4)),DATE(YEAR(INDEX($E$5:$E$1000,$S68-4)),MONTH(INDEX($E$5:$E$1000,$S68-4)),1),MesCiclo)),IF(ISNUMBER($D68),DATE(YEAR($D68),MONTH($D68),1),IF(ISNUMBER($E68),DATE(YEAR($E68),MONTH($E68),1),MesCiclo))))</f>
        <v/>
      </c>
      <c r="R68" s="63">
        <f>IF(OR($Q68="",$Q68&lt;&gt;MesCiclo),"",COUNTIF($Q$5:$Q68,MesCiclo))</f>
        <v/>
      </c>
      <c r="S68" s="63">
        <f>IF($T68="","",IF($T68="Macro",ROW(),IFERROR(LOOKUP(2,1/($T$5:$T68="Macro"),ROW($T$5:$T68)),0)))</f>
        <v/>
      </c>
      <c r="T68" s="63">
        <f>IF(NOT((COUNTA($B68:$K68)+COUNTA($O68))&gt;0),"",IF($B68="Subactividad","Sub","Macro"))</f>
        <v/>
      </c>
      <c r="U68" s="63">
        <f>IF($T68="Macro",COUNTIFS($S$5:$S$1000,ROW(),$T$5:$T$1000,"Sub"),"")</f>
        <v/>
      </c>
      <c r="V68" s="63">
        <f>IF($T68="","",IF(ISNUMBER($F68),1,IFERROR(LOOKUP(2,1/($H68:$K68&lt;&gt;""),$H68:$K68),0)))</f>
        <v/>
      </c>
      <c r="W68" s="63">
        <f>IF($T68="","",IF(AND(ISNUMBER($F68),$F68&lt;=IF($Q68=MesCiclo,InicioCiclo,$Q68+MOD(2-WEEKDAY($Q68),7))+6),1,IF(ISNUMBER($H68),$H68,0)))</f>
        <v/>
      </c>
      <c r="X68" s="63">
        <f>IF($T68="","",IF(AND(ISNUMBER($F68),$F68&lt;=IF($Q68=MesCiclo,InicioCiclo,$Q68+MOD(2-WEEKDAY($Q68),7))+13),1,IF(ISNUMBER($I68),$I68,$W68)))</f>
        <v/>
      </c>
      <c r="Y68" s="63">
        <f>IF($T68="","",IF(AND(ISNUMBER($F68),$F68&lt;=IF($Q68=MesCiclo,InicioCiclo,$Q68+MOD(2-WEEKDAY($Q68),7))+20),1,IF(ISNUMBER($J68),$J68,$X68)))</f>
        <v/>
      </c>
      <c r="Z68" s="63">
        <f>IF($T68="","",IF(AND(ISNUMBER($F68),$F68&lt;=IF($Q68=MesCiclo,InicioCiclo,$Q68+MOD(2-WEEKDAY($Q68),7))+27),1,IF(ISNUMBER($K68),$K68,$Y68)))</f>
        <v/>
      </c>
      <c r="AA68" s="63">
        <f>IF($T68="","",IF(AND(ISNUMBER($F68),$F68&lt;=IF($Q68=MesCiclo,InicioCiclo,$Q68+MOD(2-WEEKDAY($Q68),7))+6),1,IF(N($U68)&gt;0,AVERAGEIFS($W$5:$W$1000,$S$5:$S$1000,ROW(),$T$5:$T$1000,"Sub"),$W68)))</f>
        <v/>
      </c>
      <c r="AB68" s="63">
        <f>IF($T68="","",IF(AND(ISNUMBER($F68),$F68&lt;=IF($Q68=MesCiclo,InicioCiclo,$Q68+MOD(2-WEEKDAY($Q68),7))+13),1,IF(N($U68)&gt;0,AVERAGEIFS($X$5:$X$1000,$S$5:$S$1000,ROW(),$T$5:$T$1000,"Sub"),$X68)))</f>
        <v/>
      </c>
      <c r="AC68" s="63">
        <f>IF($T68="","",IF(AND(ISNUMBER($F68),$F68&lt;=IF($Q68=MesCiclo,InicioCiclo,$Q68+MOD(2-WEEKDAY($Q68),7))+20),1,IF(N($U68)&gt;0,AVERAGEIFS($Y$5:$Y$1000,$S$5:$S$1000,ROW(),$T$5:$T$1000,"Sub"),$Y68)))</f>
        <v/>
      </c>
      <c r="AD68" s="63">
        <f>IF($T68="","",IF(AND(ISNUMBER($F68),$F68&lt;=IF($Q68=MesCiclo,InicioCiclo,$Q68+MOD(2-WEEKDAY($Q68),7))+27),1,IF(N($U68)&gt;0,AVERAGEIFS($Z$5:$Z$1000,$S$5:$S$1000,ROW(),$T$5:$T$1000,"Sub"),$Z68)))</f>
        <v/>
      </c>
      <c r="AE68" s="63">
        <f>IF($T68&lt;&gt;"Macro","",IF(COUNTIFS($Q$5:$Q$1000,$Q68,$T$5:$T$1000,"Macro",$G$5:$G$1000,"&gt;0")=0,1/COUNTIFS($Q$5:$Q$1000,$Q68,$T$5:$T$1000,"Macro"),IF(AND(ISNUMBER($G68),N($G68)&gt;0),$G68,SUMIFS($G$5:$G$1000,$Q$5:$Q$1000,$Q68,$T$5:$T$1000,"Macro")/COUNTIFS($Q$5:$Q$1000,$Q68,$T$5:$T$1000,"Macro",$G$5:$G$1000,"&gt;0"))/(COUNTIFS($Q$5:$Q$1000,$Q68,$T$5:$T$1000,"Macro")*SUMIFS($G$5:$G$1000,$Q$5:$Q$1000,$Q68,$T$5:$T$1000,"Macro")/COUNTIFS($Q$5:$Q$1000,$Q68,$T$5:$T$1000,"Macro",$G$5:$G$1000,"&gt;0"))))</f>
        <v/>
      </c>
    </row>
    <row r="69">
      <c r="A69" s="55">
        <f>IF(NOT((COUNTA($B69:$K69)+COUNTA($O69))&gt;0),"",IF($T69="Macro",COUNTIFS($T$5:$T69,"Macro",$Q$5:$Q69,$Q69),IF(N($S69)=0,"?",COUNTIFS(INDEX($T$5:$T$1000,1):INDEX($T$5:$T$1000,$S69-4),"Macro",INDEX($Q$5:$Q$1000,1):INDEX($Q$5:$Q$1000,$S69-4),INDEX($Q$5:$Q$1000,$S69-4))&amp;"."&amp;COUNTIFS($S$5:$S69,$S69,$T$5:$T69,"Sub"))))</f>
        <v/>
      </c>
      <c r="B69" s="56" t="n"/>
      <c r="C69" s="57" t="n"/>
      <c r="D69" s="58" t="n"/>
      <c r="E69" s="58" t="n"/>
      <c r="F69" s="58" t="n"/>
      <c r="G69" s="59" t="n"/>
      <c r="H69" s="59" t="n"/>
      <c r="I69" s="59" t="n"/>
      <c r="J69" s="59" t="n"/>
      <c r="K69" s="59" t="n"/>
      <c r="L69" s="60">
        <f>IF(NOT((COUNTA($B69:$K69)+COUNTA($O69))&gt;0),"",IF(ISNUMBER($F69),1,IF(N($U69)&gt;0,AVERAGEIFS($V$5:$V$1000,$S$5:$S$1000,ROW(),$T$5:$T$1000,"Sub"),$V69)))</f>
        <v/>
      </c>
      <c r="M69" s="55">
        <f>IF($L69="","",IF($L69&gt;=1,"Completado",IF($L69&gt;0,"En curso","Pendiente")))</f>
        <v/>
      </c>
      <c r="N69" s="55">
        <f>IF(NOT((COUNTA($B69:$K69)+COUNTA($O69))&gt;0),"",IF(ISNUMBER($F69),IF(AND(ISNUMBER($E69),$F69&gt;$E69),"Cumplida con "&amp;($F69-$E69)&amp;IF($F69-$E69=1," día"," días")&amp;" de retraso","Cumplida"),IF(N($L69)&gt;=1,"Cumplida",IF(NOT(ISNUMBER($E69)),"Sin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plazo")))))))</f>
        <v/>
      </c>
      <c r="O69" s="57" t="n"/>
      <c r="P69" s="61">
        <f>IF(NOT((COUNTA($B69:$K69)+COUNTA($O69))&gt;0),"",IF((IF($C69="","Falta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",""))="","✔ OK","⚠ "&amp;LEFT(IF($C69="","Falta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",""),LEN(IF($C69="","Falta el nombre de la actividad"&amp;" · ","")&amp;IF(AND($T69="Sub",N($S69)=0),"Subactividad sin macroactividad arriba"&amp;" · ","")&amp;IF($D69="","Sin fecha de inicio"&amp;" · ","")&amp;IF($E69="","Sin fecha límite"&amp;" · ","")&amp;IF(OR(AND($D69&lt;&gt;"",NOT(ISNUMBER($D69))),AND($E69&lt;&gt;"",NOT(ISNUMBER($E69))),AND($F69&lt;&gt;"",NOT(ISNUMBER($F69)))),"Fecha no válida"&amp;" · ","")&amp;IF(AND(ISNUMBER($D69),ISNUMBER($E69),$D69&gt;$E69),"Inicio posterior a fecha límite"&amp;" · ","")&amp;IF(AND($T69="Macro",$G69&lt;&gt;"",OR(NOT(ISNUMBER($G69)),$G69&lt;0,$G69&gt;1)),"Peso fuera de rango"&amp;" · ","")&amp;IF(AND($T69="Sub",$G69&lt;&gt;""),"Las subactividades no llevan peso (valen igual dentro de su macroactividad)"&amp;" · ","")&amp;IF(AND(N($U69)&gt;0,COUNT($H69:$K69)&gt;0),"Con subactividades: deje vacías las semanas (se calculan solas)"&amp;" · ","")&amp;IF((COUNTIF($H69:$K69,"&gt;1")+COUNTIF($H69:$K69,"&lt;0")+COUNTA($H69:$K69)-COUNT($H69:$K69))&gt;0,"Avance fuera de rango 0-100%"&amp;" · ","")&amp;IF(OR(AND($I69&lt;&gt;"",$I69&lt;$H69),AND($J69&lt;&gt;"",$J69&lt;MAX($H69:$I69)),AND($K69&lt;&gt;"",$K69&lt;MAX($H69:$J69))),"Avance semanal decreciente"&amp;" · ","")&amp;IF(AND(ISNUMBER($E69),$E69&lt;FechaRef,N($L69)&lt;1),"Vencida"&amp;" · ","")&amp;IF(AND(ObsObligatoria="Sí",ISNUMBER($E69),$E69&lt;FechaRef,N($L69)&lt;1,$O69=""),"Vencida sin observación"&amp;" · ",""))-3)))</f>
        <v/>
      </c>
      <c r="Q69" s="62">
        <f>IF(NOT((COUNTA($B69:$K69)+COUNTA($O69))&gt;0),"",IF(AND($T69="Sub",N($S69)&gt;0),IF(ISNUMBER(INDEX($D$5:$D$1000,$S69-4)),DATE(YEAR(INDEX($D$5:$D$1000,$S69-4)),MONTH(INDEX($D$5:$D$1000,$S69-4)),1),IF(ISNUMBER(INDEX($E$5:$E$1000,$S69-4)),DATE(YEAR(INDEX($E$5:$E$1000,$S69-4)),MONTH(INDEX($E$5:$E$1000,$S69-4)),1),MesCiclo)),IF(ISNUMBER($D69),DATE(YEAR($D69),MONTH($D69),1),IF(ISNUMBER($E69),DATE(YEAR($E69),MONTH($E69),1),MesCiclo))))</f>
        <v/>
      </c>
      <c r="R69" s="63">
        <f>IF(OR($Q69="",$Q69&lt;&gt;MesCiclo),"",COUNTIF($Q$5:$Q69,MesCiclo))</f>
        <v/>
      </c>
      <c r="S69" s="63">
        <f>IF($T69="","",IF($T69="Macro",ROW(),IFERROR(LOOKUP(2,1/($T$5:$T69="Macro"),ROW($T$5:$T69)),0)))</f>
        <v/>
      </c>
      <c r="T69" s="63">
        <f>IF(NOT((COUNTA($B69:$K69)+COUNTA($O69))&gt;0),"",IF($B69="Subactividad","Sub","Macro"))</f>
        <v/>
      </c>
      <c r="U69" s="63">
        <f>IF($T69="Macro",COUNTIFS($S$5:$S$1000,ROW(),$T$5:$T$1000,"Sub"),"")</f>
        <v/>
      </c>
      <c r="V69" s="63">
        <f>IF($T69="","",IF(ISNUMBER($F69),1,IFERROR(LOOKUP(2,1/($H69:$K69&lt;&gt;""),$H69:$K69),0)))</f>
        <v/>
      </c>
      <c r="W69" s="63">
        <f>IF($T69="","",IF(AND(ISNUMBER($F69),$F69&lt;=IF($Q69=MesCiclo,InicioCiclo,$Q69+MOD(2-WEEKDAY($Q69),7))+6),1,IF(ISNUMBER($H69),$H69,0)))</f>
        <v/>
      </c>
      <c r="X69" s="63">
        <f>IF($T69="","",IF(AND(ISNUMBER($F69),$F69&lt;=IF($Q69=MesCiclo,InicioCiclo,$Q69+MOD(2-WEEKDAY($Q69),7))+13),1,IF(ISNUMBER($I69),$I69,$W69)))</f>
        <v/>
      </c>
      <c r="Y69" s="63">
        <f>IF($T69="","",IF(AND(ISNUMBER($F69),$F69&lt;=IF($Q69=MesCiclo,InicioCiclo,$Q69+MOD(2-WEEKDAY($Q69),7))+20),1,IF(ISNUMBER($J69),$J69,$X69)))</f>
        <v/>
      </c>
      <c r="Z69" s="63">
        <f>IF($T69="","",IF(AND(ISNUMBER($F69),$F69&lt;=IF($Q69=MesCiclo,InicioCiclo,$Q69+MOD(2-WEEKDAY($Q69),7))+27),1,IF(ISNUMBER($K69),$K69,$Y69)))</f>
        <v/>
      </c>
      <c r="AA69" s="63">
        <f>IF($T69="","",IF(AND(ISNUMBER($F69),$F69&lt;=IF($Q69=MesCiclo,InicioCiclo,$Q69+MOD(2-WEEKDAY($Q69),7))+6),1,IF(N($U69)&gt;0,AVERAGEIFS($W$5:$W$1000,$S$5:$S$1000,ROW(),$T$5:$T$1000,"Sub"),$W69)))</f>
        <v/>
      </c>
      <c r="AB69" s="63">
        <f>IF($T69="","",IF(AND(ISNUMBER($F69),$F69&lt;=IF($Q69=MesCiclo,InicioCiclo,$Q69+MOD(2-WEEKDAY($Q69),7))+13),1,IF(N($U69)&gt;0,AVERAGEIFS($X$5:$X$1000,$S$5:$S$1000,ROW(),$T$5:$T$1000,"Sub"),$X69)))</f>
        <v/>
      </c>
      <c r="AC69" s="63">
        <f>IF($T69="","",IF(AND(ISNUMBER($F69),$F69&lt;=IF($Q69=MesCiclo,InicioCiclo,$Q69+MOD(2-WEEKDAY($Q69),7))+20),1,IF(N($U69)&gt;0,AVERAGEIFS($Y$5:$Y$1000,$S$5:$S$1000,ROW(),$T$5:$T$1000,"Sub"),$Y69)))</f>
        <v/>
      </c>
      <c r="AD69" s="63">
        <f>IF($T69="","",IF(AND(ISNUMBER($F69),$F69&lt;=IF($Q69=MesCiclo,InicioCiclo,$Q69+MOD(2-WEEKDAY($Q69),7))+27),1,IF(N($U69)&gt;0,AVERAGEIFS($Z$5:$Z$1000,$S$5:$S$1000,ROW(),$T$5:$T$1000,"Sub"),$Z69)))</f>
        <v/>
      </c>
      <c r="AE69" s="63">
        <f>IF($T69&lt;&gt;"Macro","",IF(COUNTIFS($Q$5:$Q$1000,$Q69,$T$5:$T$1000,"Macro",$G$5:$G$1000,"&gt;0")=0,1/COUNTIFS($Q$5:$Q$1000,$Q69,$T$5:$T$1000,"Macro"),IF(AND(ISNUMBER($G69),N($G69)&gt;0),$G69,SUMIFS($G$5:$G$1000,$Q$5:$Q$1000,$Q69,$T$5:$T$1000,"Macro")/COUNTIFS($Q$5:$Q$1000,$Q69,$T$5:$T$1000,"Macro",$G$5:$G$1000,"&gt;0"))/(COUNTIFS($Q$5:$Q$1000,$Q69,$T$5:$T$1000,"Macro")*SUMIFS($G$5:$G$1000,$Q$5:$Q$1000,$Q69,$T$5:$T$1000,"Macro")/COUNTIFS($Q$5:$Q$1000,$Q69,$T$5:$T$1000,"Macro",$G$5:$G$1000,"&gt;0"))))</f>
        <v/>
      </c>
    </row>
    <row r="70">
      <c r="A70" s="55">
        <f>IF(NOT((COUNTA($B70:$K70)+COUNTA($O70))&gt;0),"",IF($T70="Macro",COUNTIFS($T$5:$T70,"Macro",$Q$5:$Q70,$Q70),IF(N($S70)=0,"?",COUNTIFS(INDEX($T$5:$T$1000,1):INDEX($T$5:$T$1000,$S70-4),"Macro",INDEX($Q$5:$Q$1000,1):INDEX($Q$5:$Q$1000,$S70-4),INDEX($Q$5:$Q$1000,$S70-4))&amp;"."&amp;COUNTIFS($S$5:$S70,$S70,$T$5:$T70,"Sub"))))</f>
        <v/>
      </c>
      <c r="B70" s="56" t="n"/>
      <c r="C70" s="57" t="n"/>
      <c r="D70" s="58" t="n"/>
      <c r="E70" s="58" t="n"/>
      <c r="F70" s="58" t="n"/>
      <c r="G70" s="59" t="n"/>
      <c r="H70" s="59" t="n"/>
      <c r="I70" s="59" t="n"/>
      <c r="J70" s="59" t="n"/>
      <c r="K70" s="59" t="n"/>
      <c r="L70" s="60">
        <f>IF(NOT((COUNTA($B70:$K70)+COUNTA($O70))&gt;0),"",IF(ISNUMBER($F70),1,IF(N($U70)&gt;0,AVERAGEIFS($V$5:$V$1000,$S$5:$S$1000,ROW(),$T$5:$T$1000,"Sub"),$V70)))</f>
        <v/>
      </c>
      <c r="M70" s="55">
        <f>IF($L70="","",IF($L70&gt;=1,"Completado",IF($L70&gt;0,"En curso","Pendiente")))</f>
        <v/>
      </c>
      <c r="N70" s="55">
        <f>IF(NOT((COUNTA($B70:$K70)+COUNTA($O70))&gt;0),"",IF(ISNUMBER($F70),IF(AND(ISNUMBER($E70),$F70&gt;$E70),"Cumplida con "&amp;($F70-$E70)&amp;IF($F70-$E70=1," día"," días")&amp;" de retraso","Cumplida"),IF(N($L70)&gt;=1,"Cumplida",IF(NOT(ISNUMBER($E70)),"Sin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plazo")))))))</f>
        <v/>
      </c>
      <c r="O70" s="57" t="n"/>
      <c r="P70" s="61">
        <f>IF(NOT((COUNTA($B70:$K70)+COUNTA($O70))&gt;0),"",IF((IF($C70="","Falta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",""))="","✔ OK","⚠ "&amp;LEFT(IF($C70="","Falta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",""),LEN(IF($C70="","Falta el nombre de la actividad"&amp;" · ","")&amp;IF(AND($T70="Sub",N($S70)=0),"Subactividad sin macroactividad arriba"&amp;" · ","")&amp;IF($D70="","Sin fecha de inicio"&amp;" · ","")&amp;IF($E70="","Sin fecha límite"&amp;" · ","")&amp;IF(OR(AND($D70&lt;&gt;"",NOT(ISNUMBER($D70))),AND($E70&lt;&gt;"",NOT(ISNUMBER($E70))),AND($F70&lt;&gt;"",NOT(ISNUMBER($F70)))),"Fecha no válida"&amp;" · ","")&amp;IF(AND(ISNUMBER($D70),ISNUMBER($E70),$D70&gt;$E70),"Inicio posterior a fecha límite"&amp;" · ","")&amp;IF(AND($T70="Macro",$G70&lt;&gt;"",OR(NOT(ISNUMBER($G70)),$G70&lt;0,$G70&gt;1)),"Peso fuera de rango"&amp;" · ","")&amp;IF(AND($T70="Sub",$G70&lt;&gt;""),"Las subactividades no llevan peso (valen igual dentro de su macroactividad)"&amp;" · ","")&amp;IF(AND(N($U70)&gt;0,COUNT($H70:$K70)&gt;0),"Con subactividades: deje vacías las semanas (se calculan solas)"&amp;" · ","")&amp;IF((COUNTIF($H70:$K70,"&gt;1")+COUNTIF($H70:$K70,"&lt;0")+COUNTA($H70:$K70)-COUNT($H70:$K70))&gt;0,"Avance fuera de rango 0-100%"&amp;" · ","")&amp;IF(OR(AND($I70&lt;&gt;"",$I70&lt;$H70),AND($J70&lt;&gt;"",$J70&lt;MAX($H70:$I70)),AND($K70&lt;&gt;"",$K70&lt;MAX($H70:$J70))),"Avance semanal decreciente"&amp;" · ","")&amp;IF(AND(ISNUMBER($E70),$E70&lt;FechaRef,N($L70)&lt;1),"Vencida"&amp;" · ","")&amp;IF(AND(ObsObligatoria="Sí",ISNUMBER($E70),$E70&lt;FechaRef,N($L70)&lt;1,$O70=""),"Vencida sin observación"&amp;" · ",""))-3)))</f>
        <v/>
      </c>
      <c r="Q70" s="62">
        <f>IF(NOT((COUNTA($B70:$K70)+COUNTA($O70))&gt;0),"",IF(AND($T70="Sub",N($S70)&gt;0),IF(ISNUMBER(INDEX($D$5:$D$1000,$S70-4)),DATE(YEAR(INDEX($D$5:$D$1000,$S70-4)),MONTH(INDEX($D$5:$D$1000,$S70-4)),1),IF(ISNUMBER(INDEX($E$5:$E$1000,$S70-4)),DATE(YEAR(INDEX($E$5:$E$1000,$S70-4)),MONTH(INDEX($E$5:$E$1000,$S70-4)),1),MesCiclo)),IF(ISNUMBER($D70),DATE(YEAR($D70),MONTH($D70),1),IF(ISNUMBER($E70),DATE(YEAR($E70),MONTH($E70),1),MesCiclo))))</f>
        <v/>
      </c>
      <c r="R70" s="63">
        <f>IF(OR($Q70="",$Q70&lt;&gt;MesCiclo),"",COUNTIF($Q$5:$Q70,MesCiclo))</f>
        <v/>
      </c>
      <c r="S70" s="63">
        <f>IF($T70="","",IF($T70="Macro",ROW(),IFERROR(LOOKUP(2,1/($T$5:$T70="Macro"),ROW($T$5:$T70)),0)))</f>
        <v/>
      </c>
      <c r="T70" s="63">
        <f>IF(NOT((COUNTA($B70:$K70)+COUNTA($O70))&gt;0),"",IF($B70="Subactividad","Sub","Macro"))</f>
        <v/>
      </c>
      <c r="U70" s="63">
        <f>IF($T70="Macro",COUNTIFS($S$5:$S$1000,ROW(),$T$5:$T$1000,"Sub"),"")</f>
        <v/>
      </c>
      <c r="V70" s="63">
        <f>IF($T70="","",IF(ISNUMBER($F70),1,IFERROR(LOOKUP(2,1/($H70:$K70&lt;&gt;""),$H70:$K70),0)))</f>
        <v/>
      </c>
      <c r="W70" s="63">
        <f>IF($T70="","",IF(AND(ISNUMBER($F70),$F70&lt;=IF($Q70=MesCiclo,InicioCiclo,$Q70+MOD(2-WEEKDAY($Q70),7))+6),1,IF(ISNUMBER($H70),$H70,0)))</f>
        <v/>
      </c>
      <c r="X70" s="63">
        <f>IF($T70="","",IF(AND(ISNUMBER($F70),$F70&lt;=IF($Q70=MesCiclo,InicioCiclo,$Q70+MOD(2-WEEKDAY($Q70),7))+13),1,IF(ISNUMBER($I70),$I70,$W70)))</f>
        <v/>
      </c>
      <c r="Y70" s="63">
        <f>IF($T70="","",IF(AND(ISNUMBER($F70),$F70&lt;=IF($Q70=MesCiclo,InicioCiclo,$Q70+MOD(2-WEEKDAY($Q70),7))+20),1,IF(ISNUMBER($J70),$J70,$X70)))</f>
        <v/>
      </c>
      <c r="Z70" s="63">
        <f>IF($T70="","",IF(AND(ISNUMBER($F70),$F70&lt;=IF($Q70=MesCiclo,InicioCiclo,$Q70+MOD(2-WEEKDAY($Q70),7))+27),1,IF(ISNUMBER($K70),$K70,$Y70)))</f>
        <v/>
      </c>
      <c r="AA70" s="63">
        <f>IF($T70="","",IF(AND(ISNUMBER($F70),$F70&lt;=IF($Q70=MesCiclo,InicioCiclo,$Q70+MOD(2-WEEKDAY($Q70),7))+6),1,IF(N($U70)&gt;0,AVERAGEIFS($W$5:$W$1000,$S$5:$S$1000,ROW(),$T$5:$T$1000,"Sub"),$W70)))</f>
        <v/>
      </c>
      <c r="AB70" s="63">
        <f>IF($T70="","",IF(AND(ISNUMBER($F70),$F70&lt;=IF($Q70=MesCiclo,InicioCiclo,$Q70+MOD(2-WEEKDAY($Q70),7))+13),1,IF(N($U70)&gt;0,AVERAGEIFS($X$5:$X$1000,$S$5:$S$1000,ROW(),$T$5:$T$1000,"Sub"),$X70)))</f>
        <v/>
      </c>
      <c r="AC70" s="63">
        <f>IF($T70="","",IF(AND(ISNUMBER($F70),$F70&lt;=IF($Q70=MesCiclo,InicioCiclo,$Q70+MOD(2-WEEKDAY($Q70),7))+20),1,IF(N($U70)&gt;0,AVERAGEIFS($Y$5:$Y$1000,$S$5:$S$1000,ROW(),$T$5:$T$1000,"Sub"),$Y70)))</f>
        <v/>
      </c>
      <c r="AD70" s="63">
        <f>IF($T70="","",IF(AND(ISNUMBER($F70),$F70&lt;=IF($Q70=MesCiclo,InicioCiclo,$Q70+MOD(2-WEEKDAY($Q70),7))+27),1,IF(N($U70)&gt;0,AVERAGEIFS($Z$5:$Z$1000,$S$5:$S$1000,ROW(),$T$5:$T$1000,"Sub"),$Z70)))</f>
        <v/>
      </c>
      <c r="AE70" s="63">
        <f>IF($T70&lt;&gt;"Macro","",IF(COUNTIFS($Q$5:$Q$1000,$Q70,$T$5:$T$1000,"Macro",$G$5:$G$1000,"&gt;0")=0,1/COUNTIFS($Q$5:$Q$1000,$Q70,$T$5:$T$1000,"Macro"),IF(AND(ISNUMBER($G70),N($G70)&gt;0),$G70,SUMIFS($G$5:$G$1000,$Q$5:$Q$1000,$Q70,$T$5:$T$1000,"Macro")/COUNTIFS($Q$5:$Q$1000,$Q70,$T$5:$T$1000,"Macro",$G$5:$G$1000,"&gt;0"))/(COUNTIFS($Q$5:$Q$1000,$Q70,$T$5:$T$1000,"Macro")*SUMIFS($G$5:$G$1000,$Q$5:$Q$1000,$Q70,$T$5:$T$1000,"Macro")/COUNTIFS($Q$5:$Q$1000,$Q70,$T$5:$T$1000,"Macro",$G$5:$G$1000,"&gt;0"))))</f>
        <v/>
      </c>
    </row>
    <row r="71">
      <c r="A71" s="55">
        <f>IF(NOT((COUNTA($B71:$K71)+COUNTA($O71))&gt;0),"",IF($T71="Macro",COUNTIFS($T$5:$T71,"Macro",$Q$5:$Q71,$Q71),IF(N($S71)=0,"?",COUNTIFS(INDEX($T$5:$T$1000,1):INDEX($T$5:$T$1000,$S71-4),"Macro",INDEX($Q$5:$Q$1000,1):INDEX($Q$5:$Q$1000,$S71-4),INDEX($Q$5:$Q$1000,$S71-4))&amp;"."&amp;COUNTIFS($S$5:$S71,$S71,$T$5:$T71,"Sub"))))</f>
        <v/>
      </c>
      <c r="B71" s="56" t="n"/>
      <c r="C71" s="57" t="n"/>
      <c r="D71" s="58" t="n"/>
      <c r="E71" s="58" t="n"/>
      <c r="F71" s="58" t="n"/>
      <c r="G71" s="59" t="n"/>
      <c r="H71" s="59" t="n"/>
      <c r="I71" s="59" t="n"/>
      <c r="J71" s="59" t="n"/>
      <c r="K71" s="59" t="n"/>
      <c r="L71" s="60">
        <f>IF(NOT((COUNTA($B71:$K71)+COUNTA($O71))&gt;0),"",IF(ISNUMBER($F71),1,IF(N($U71)&gt;0,AVERAGEIFS($V$5:$V$1000,$S$5:$S$1000,ROW(),$T$5:$T$1000,"Sub"),$V71)))</f>
        <v/>
      </c>
      <c r="M71" s="55">
        <f>IF($L71="","",IF($L71&gt;=1,"Completado",IF($L71&gt;0,"En curso","Pendiente")))</f>
        <v/>
      </c>
      <c r="N71" s="55">
        <f>IF(NOT((COUNTA($B71:$K71)+COUNTA($O71))&gt;0),"",IF(ISNUMBER($F71),IF(AND(ISNUMBER($E71),$F71&gt;$E71),"Cumplida con "&amp;($F71-$E71)&amp;IF($F71-$E71=1," día"," días")&amp;" de retraso","Cumplida"),IF(N($L71)&gt;=1,"Cumplida",IF(NOT(ISNUMBER($E71)),"Sin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plazo")))))))</f>
        <v/>
      </c>
      <c r="O71" s="57" t="n"/>
      <c r="P71" s="61">
        <f>IF(NOT((COUNTA($B71:$K71)+COUNTA($O71))&gt;0),"",IF((IF($C71="","Falta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",""))="","✔ OK","⚠ "&amp;LEFT(IF($C71="","Falta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",""),LEN(IF($C71="","Falta el nombre de la actividad"&amp;" · ","")&amp;IF(AND($T71="Sub",N($S71)=0),"Subactividad sin macroactividad arriba"&amp;" · ","")&amp;IF($D71="","Sin fecha de inicio"&amp;" · ","")&amp;IF($E71="","Sin fecha límite"&amp;" · ","")&amp;IF(OR(AND($D71&lt;&gt;"",NOT(ISNUMBER($D71))),AND($E71&lt;&gt;"",NOT(ISNUMBER($E71))),AND($F71&lt;&gt;"",NOT(ISNUMBER($F71)))),"Fecha no válida"&amp;" · ","")&amp;IF(AND(ISNUMBER($D71),ISNUMBER($E71),$D71&gt;$E71),"Inicio posterior a fecha límite"&amp;" · ","")&amp;IF(AND($T71="Macro",$G71&lt;&gt;"",OR(NOT(ISNUMBER($G71)),$G71&lt;0,$G71&gt;1)),"Peso fuera de rango"&amp;" · ","")&amp;IF(AND($T71="Sub",$G71&lt;&gt;""),"Las subactividades no llevan peso (valen igual dentro de su macroactividad)"&amp;" · ","")&amp;IF(AND(N($U71)&gt;0,COUNT($H71:$K71)&gt;0),"Con subactividades: deje vacías las semanas (se calculan solas)"&amp;" · ","")&amp;IF((COUNTIF($H71:$K71,"&gt;1")+COUNTIF($H71:$K71,"&lt;0")+COUNTA($H71:$K71)-COUNT($H71:$K71))&gt;0,"Avance fuera de rango 0-100%"&amp;" · ","")&amp;IF(OR(AND($I71&lt;&gt;"",$I71&lt;$H71),AND($J71&lt;&gt;"",$J71&lt;MAX($H71:$I71)),AND($K71&lt;&gt;"",$K71&lt;MAX($H71:$J71))),"Avance semanal decreciente"&amp;" · ","")&amp;IF(AND(ISNUMBER($E71),$E71&lt;FechaRef,N($L71)&lt;1),"Vencida"&amp;" · ","")&amp;IF(AND(ObsObligatoria="Sí",ISNUMBER($E71),$E71&lt;FechaRef,N($L71)&lt;1,$O71=""),"Vencida sin observación"&amp;" · ",""))-3)))</f>
        <v/>
      </c>
      <c r="Q71" s="62">
        <f>IF(NOT((COUNTA($B71:$K71)+COUNTA($O71))&gt;0),"",IF(AND($T71="Sub",N($S71)&gt;0),IF(ISNUMBER(INDEX($D$5:$D$1000,$S71-4)),DATE(YEAR(INDEX($D$5:$D$1000,$S71-4)),MONTH(INDEX($D$5:$D$1000,$S71-4)),1),IF(ISNUMBER(INDEX($E$5:$E$1000,$S71-4)),DATE(YEAR(INDEX($E$5:$E$1000,$S71-4)),MONTH(INDEX($E$5:$E$1000,$S71-4)),1),MesCiclo)),IF(ISNUMBER($D71),DATE(YEAR($D71),MONTH($D71),1),IF(ISNUMBER($E71),DATE(YEAR($E71),MONTH($E71),1),MesCiclo))))</f>
        <v/>
      </c>
      <c r="R71" s="63">
        <f>IF(OR($Q71="",$Q71&lt;&gt;MesCiclo),"",COUNTIF($Q$5:$Q71,MesCiclo))</f>
        <v/>
      </c>
      <c r="S71" s="63">
        <f>IF($T71="","",IF($T71="Macro",ROW(),IFERROR(LOOKUP(2,1/($T$5:$T71="Macro"),ROW($T$5:$T71)),0)))</f>
        <v/>
      </c>
      <c r="T71" s="63">
        <f>IF(NOT((COUNTA($B71:$K71)+COUNTA($O71))&gt;0),"",IF($B71="Subactividad","Sub","Macro"))</f>
        <v/>
      </c>
      <c r="U71" s="63">
        <f>IF($T71="Macro",COUNTIFS($S$5:$S$1000,ROW(),$T$5:$T$1000,"Sub"),"")</f>
        <v/>
      </c>
      <c r="V71" s="63">
        <f>IF($T71="","",IF(ISNUMBER($F71),1,IFERROR(LOOKUP(2,1/($H71:$K71&lt;&gt;""),$H71:$K71),0)))</f>
        <v/>
      </c>
      <c r="W71" s="63">
        <f>IF($T71="","",IF(AND(ISNUMBER($F71),$F71&lt;=IF($Q71=MesCiclo,InicioCiclo,$Q71+MOD(2-WEEKDAY($Q71),7))+6),1,IF(ISNUMBER($H71),$H71,0)))</f>
        <v/>
      </c>
      <c r="X71" s="63">
        <f>IF($T71="","",IF(AND(ISNUMBER($F71),$F71&lt;=IF($Q71=MesCiclo,InicioCiclo,$Q71+MOD(2-WEEKDAY($Q71),7))+13),1,IF(ISNUMBER($I71),$I71,$W71)))</f>
        <v/>
      </c>
      <c r="Y71" s="63">
        <f>IF($T71="","",IF(AND(ISNUMBER($F71),$F71&lt;=IF($Q71=MesCiclo,InicioCiclo,$Q71+MOD(2-WEEKDAY($Q71),7))+20),1,IF(ISNUMBER($J71),$J71,$X71)))</f>
        <v/>
      </c>
      <c r="Z71" s="63">
        <f>IF($T71="","",IF(AND(ISNUMBER($F71),$F71&lt;=IF($Q71=MesCiclo,InicioCiclo,$Q71+MOD(2-WEEKDAY($Q71),7))+27),1,IF(ISNUMBER($K71),$K71,$Y71)))</f>
        <v/>
      </c>
      <c r="AA71" s="63">
        <f>IF($T71="","",IF(AND(ISNUMBER($F71),$F71&lt;=IF($Q71=MesCiclo,InicioCiclo,$Q71+MOD(2-WEEKDAY($Q71),7))+6),1,IF(N($U71)&gt;0,AVERAGEIFS($W$5:$W$1000,$S$5:$S$1000,ROW(),$T$5:$T$1000,"Sub"),$W71)))</f>
        <v/>
      </c>
      <c r="AB71" s="63">
        <f>IF($T71="","",IF(AND(ISNUMBER($F71),$F71&lt;=IF($Q71=MesCiclo,InicioCiclo,$Q71+MOD(2-WEEKDAY($Q71),7))+13),1,IF(N($U71)&gt;0,AVERAGEIFS($X$5:$X$1000,$S$5:$S$1000,ROW(),$T$5:$T$1000,"Sub"),$X71)))</f>
        <v/>
      </c>
      <c r="AC71" s="63">
        <f>IF($T71="","",IF(AND(ISNUMBER($F71),$F71&lt;=IF($Q71=MesCiclo,InicioCiclo,$Q71+MOD(2-WEEKDAY($Q71),7))+20),1,IF(N($U71)&gt;0,AVERAGEIFS($Y$5:$Y$1000,$S$5:$S$1000,ROW(),$T$5:$T$1000,"Sub"),$Y71)))</f>
        <v/>
      </c>
      <c r="AD71" s="63">
        <f>IF($T71="","",IF(AND(ISNUMBER($F71),$F71&lt;=IF($Q71=MesCiclo,InicioCiclo,$Q71+MOD(2-WEEKDAY($Q71),7))+27),1,IF(N($U71)&gt;0,AVERAGEIFS($Z$5:$Z$1000,$S$5:$S$1000,ROW(),$T$5:$T$1000,"Sub"),$Z71)))</f>
        <v/>
      </c>
      <c r="AE71" s="63">
        <f>IF($T71&lt;&gt;"Macro","",IF(COUNTIFS($Q$5:$Q$1000,$Q71,$T$5:$T$1000,"Macro",$G$5:$G$1000,"&gt;0")=0,1/COUNTIFS($Q$5:$Q$1000,$Q71,$T$5:$T$1000,"Macro"),IF(AND(ISNUMBER($G71),N($G71)&gt;0),$G71,SUMIFS($G$5:$G$1000,$Q$5:$Q$1000,$Q71,$T$5:$T$1000,"Macro")/COUNTIFS($Q$5:$Q$1000,$Q71,$T$5:$T$1000,"Macro",$G$5:$G$1000,"&gt;0"))/(COUNTIFS($Q$5:$Q$1000,$Q71,$T$5:$T$1000,"Macro")*SUMIFS($G$5:$G$1000,$Q$5:$Q$1000,$Q71,$T$5:$T$1000,"Macro")/COUNTIFS($Q$5:$Q$1000,$Q71,$T$5:$T$1000,"Macro",$G$5:$G$1000,"&gt;0"))))</f>
        <v/>
      </c>
    </row>
    <row r="72">
      <c r="A72" s="55">
        <f>IF(NOT((COUNTA($B72:$K72)+COUNTA($O72))&gt;0),"",IF($T72="Macro",COUNTIFS($T$5:$T72,"Macro",$Q$5:$Q72,$Q72),IF(N($S72)=0,"?",COUNTIFS(INDEX($T$5:$T$1000,1):INDEX($T$5:$T$1000,$S72-4),"Macro",INDEX($Q$5:$Q$1000,1):INDEX($Q$5:$Q$1000,$S72-4),INDEX($Q$5:$Q$1000,$S72-4))&amp;"."&amp;COUNTIFS($S$5:$S72,$S72,$T$5:$T72,"Sub"))))</f>
        <v/>
      </c>
      <c r="B72" s="56" t="n"/>
      <c r="C72" s="57" t="n"/>
      <c r="D72" s="58" t="n"/>
      <c r="E72" s="58" t="n"/>
      <c r="F72" s="58" t="n"/>
      <c r="G72" s="59" t="n"/>
      <c r="H72" s="59" t="n"/>
      <c r="I72" s="59" t="n"/>
      <c r="J72" s="59" t="n"/>
      <c r="K72" s="59" t="n"/>
      <c r="L72" s="60">
        <f>IF(NOT((COUNTA($B72:$K72)+COUNTA($O72))&gt;0),"",IF(ISNUMBER($F72),1,IF(N($U72)&gt;0,AVERAGEIFS($V$5:$V$1000,$S$5:$S$1000,ROW(),$T$5:$T$1000,"Sub"),$V72)))</f>
        <v/>
      </c>
      <c r="M72" s="55">
        <f>IF($L72="","",IF($L72&gt;=1,"Completado",IF($L72&gt;0,"En curso","Pendiente")))</f>
        <v/>
      </c>
      <c r="N72" s="55">
        <f>IF(NOT((COUNTA($B72:$K72)+COUNTA($O72))&gt;0),"",IF(ISNUMBER($F72),IF(AND(ISNUMBER($E72),$F72&gt;$E72),"Cumplida con "&amp;($F72-$E72)&amp;IF($F72-$E72=1," día"," días")&amp;" de retraso","Cumplida"),IF(N($L72)&gt;=1,"Cumplida",IF(NOT(ISNUMBER($E72)),"Sin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plazo")))))))</f>
        <v/>
      </c>
      <c r="O72" s="57" t="n"/>
      <c r="P72" s="61">
        <f>IF(NOT((COUNTA($B72:$K72)+COUNTA($O72))&gt;0),"",IF((IF($C72="","Falta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",""))="","✔ OK","⚠ "&amp;LEFT(IF($C72="","Falta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",""),LEN(IF($C72="","Falta el nombre de la actividad"&amp;" · ","")&amp;IF(AND($T72="Sub",N($S72)=0),"Subactividad sin macroactividad arriba"&amp;" · ","")&amp;IF($D72="","Sin fecha de inicio"&amp;" · ","")&amp;IF($E72="","Sin fecha límite"&amp;" · ","")&amp;IF(OR(AND($D72&lt;&gt;"",NOT(ISNUMBER($D72))),AND($E72&lt;&gt;"",NOT(ISNUMBER($E72))),AND($F72&lt;&gt;"",NOT(ISNUMBER($F72)))),"Fecha no válida"&amp;" · ","")&amp;IF(AND(ISNUMBER($D72),ISNUMBER($E72),$D72&gt;$E72),"Inicio posterior a fecha límite"&amp;" · ","")&amp;IF(AND($T72="Macro",$G72&lt;&gt;"",OR(NOT(ISNUMBER($G72)),$G72&lt;0,$G72&gt;1)),"Peso fuera de rango"&amp;" · ","")&amp;IF(AND($T72="Sub",$G72&lt;&gt;""),"Las subactividades no llevan peso (valen igual dentro de su macroactividad)"&amp;" · ","")&amp;IF(AND(N($U72)&gt;0,COUNT($H72:$K72)&gt;0),"Con subactividades: deje vacías las semanas (se calculan solas)"&amp;" · ","")&amp;IF((COUNTIF($H72:$K72,"&gt;1")+COUNTIF($H72:$K72,"&lt;0")+COUNTA($H72:$K72)-COUNT($H72:$K72))&gt;0,"Avance fuera de rango 0-100%"&amp;" · ","")&amp;IF(OR(AND($I72&lt;&gt;"",$I72&lt;$H72),AND($J72&lt;&gt;"",$J72&lt;MAX($H72:$I72)),AND($K72&lt;&gt;"",$K72&lt;MAX($H72:$J72))),"Avance semanal decreciente"&amp;" · ","")&amp;IF(AND(ISNUMBER($E72),$E72&lt;FechaRef,N($L72)&lt;1),"Vencida"&amp;" · ","")&amp;IF(AND(ObsObligatoria="Sí",ISNUMBER($E72),$E72&lt;FechaRef,N($L72)&lt;1,$O72=""),"Vencida sin observación"&amp;" · ",""))-3)))</f>
        <v/>
      </c>
      <c r="Q72" s="62">
        <f>IF(NOT((COUNTA($B72:$K72)+COUNTA($O72))&gt;0),"",IF(AND($T72="Sub",N($S72)&gt;0),IF(ISNUMBER(INDEX($D$5:$D$1000,$S72-4)),DATE(YEAR(INDEX($D$5:$D$1000,$S72-4)),MONTH(INDEX($D$5:$D$1000,$S72-4)),1),IF(ISNUMBER(INDEX($E$5:$E$1000,$S72-4)),DATE(YEAR(INDEX($E$5:$E$1000,$S72-4)),MONTH(INDEX($E$5:$E$1000,$S72-4)),1),MesCiclo)),IF(ISNUMBER($D72),DATE(YEAR($D72),MONTH($D72),1),IF(ISNUMBER($E72),DATE(YEAR($E72),MONTH($E72),1),MesCiclo))))</f>
        <v/>
      </c>
      <c r="R72" s="63">
        <f>IF(OR($Q72="",$Q72&lt;&gt;MesCiclo),"",COUNTIF($Q$5:$Q72,MesCiclo))</f>
        <v/>
      </c>
      <c r="S72" s="63">
        <f>IF($T72="","",IF($T72="Macro",ROW(),IFERROR(LOOKUP(2,1/($T$5:$T72="Macro"),ROW($T$5:$T72)),0)))</f>
        <v/>
      </c>
      <c r="T72" s="63">
        <f>IF(NOT((COUNTA($B72:$K72)+COUNTA($O72))&gt;0),"",IF($B72="Subactividad","Sub","Macro"))</f>
        <v/>
      </c>
      <c r="U72" s="63">
        <f>IF($T72="Macro",COUNTIFS($S$5:$S$1000,ROW(),$T$5:$T$1000,"Sub"),"")</f>
        <v/>
      </c>
      <c r="V72" s="63">
        <f>IF($T72="","",IF(ISNUMBER($F72),1,IFERROR(LOOKUP(2,1/($H72:$K72&lt;&gt;""),$H72:$K72),0)))</f>
        <v/>
      </c>
      <c r="W72" s="63">
        <f>IF($T72="","",IF(AND(ISNUMBER($F72),$F72&lt;=IF($Q72=MesCiclo,InicioCiclo,$Q72+MOD(2-WEEKDAY($Q72),7))+6),1,IF(ISNUMBER($H72),$H72,0)))</f>
        <v/>
      </c>
      <c r="X72" s="63">
        <f>IF($T72="","",IF(AND(ISNUMBER($F72),$F72&lt;=IF($Q72=MesCiclo,InicioCiclo,$Q72+MOD(2-WEEKDAY($Q72),7))+13),1,IF(ISNUMBER($I72),$I72,$W72)))</f>
        <v/>
      </c>
      <c r="Y72" s="63">
        <f>IF($T72="","",IF(AND(ISNUMBER($F72),$F72&lt;=IF($Q72=MesCiclo,InicioCiclo,$Q72+MOD(2-WEEKDAY($Q72),7))+20),1,IF(ISNUMBER($J72),$J72,$X72)))</f>
        <v/>
      </c>
      <c r="Z72" s="63">
        <f>IF($T72="","",IF(AND(ISNUMBER($F72),$F72&lt;=IF($Q72=MesCiclo,InicioCiclo,$Q72+MOD(2-WEEKDAY($Q72),7))+27),1,IF(ISNUMBER($K72),$K72,$Y72)))</f>
        <v/>
      </c>
      <c r="AA72" s="63">
        <f>IF($T72="","",IF(AND(ISNUMBER($F72),$F72&lt;=IF($Q72=MesCiclo,InicioCiclo,$Q72+MOD(2-WEEKDAY($Q72),7))+6),1,IF(N($U72)&gt;0,AVERAGEIFS($W$5:$W$1000,$S$5:$S$1000,ROW(),$T$5:$T$1000,"Sub"),$W72)))</f>
        <v/>
      </c>
      <c r="AB72" s="63">
        <f>IF($T72="","",IF(AND(ISNUMBER($F72),$F72&lt;=IF($Q72=MesCiclo,InicioCiclo,$Q72+MOD(2-WEEKDAY($Q72),7))+13),1,IF(N($U72)&gt;0,AVERAGEIFS($X$5:$X$1000,$S$5:$S$1000,ROW(),$T$5:$T$1000,"Sub"),$X72)))</f>
        <v/>
      </c>
      <c r="AC72" s="63">
        <f>IF($T72="","",IF(AND(ISNUMBER($F72),$F72&lt;=IF($Q72=MesCiclo,InicioCiclo,$Q72+MOD(2-WEEKDAY($Q72),7))+20),1,IF(N($U72)&gt;0,AVERAGEIFS($Y$5:$Y$1000,$S$5:$S$1000,ROW(),$T$5:$T$1000,"Sub"),$Y72)))</f>
        <v/>
      </c>
      <c r="AD72" s="63">
        <f>IF($T72="","",IF(AND(ISNUMBER($F72),$F72&lt;=IF($Q72=MesCiclo,InicioCiclo,$Q72+MOD(2-WEEKDAY($Q72),7))+27),1,IF(N($U72)&gt;0,AVERAGEIFS($Z$5:$Z$1000,$S$5:$S$1000,ROW(),$T$5:$T$1000,"Sub"),$Z72)))</f>
        <v/>
      </c>
      <c r="AE72" s="63">
        <f>IF($T72&lt;&gt;"Macro","",IF(COUNTIFS($Q$5:$Q$1000,$Q72,$T$5:$T$1000,"Macro",$G$5:$G$1000,"&gt;0")=0,1/COUNTIFS($Q$5:$Q$1000,$Q72,$T$5:$T$1000,"Macro"),IF(AND(ISNUMBER($G72),N($G72)&gt;0),$G72,SUMIFS($G$5:$G$1000,$Q$5:$Q$1000,$Q72,$T$5:$T$1000,"Macro")/COUNTIFS($Q$5:$Q$1000,$Q72,$T$5:$T$1000,"Macro",$G$5:$G$1000,"&gt;0"))/(COUNTIFS($Q$5:$Q$1000,$Q72,$T$5:$T$1000,"Macro")*SUMIFS($G$5:$G$1000,$Q$5:$Q$1000,$Q72,$T$5:$T$1000,"Macro")/COUNTIFS($Q$5:$Q$1000,$Q72,$T$5:$T$1000,"Macro",$G$5:$G$1000,"&gt;0"))))</f>
        <v/>
      </c>
    </row>
    <row r="73">
      <c r="A73" s="55">
        <f>IF(NOT((COUNTA($B73:$K73)+COUNTA($O73))&gt;0),"",IF($T73="Macro",COUNTIFS($T$5:$T73,"Macro",$Q$5:$Q73,$Q73),IF(N($S73)=0,"?",COUNTIFS(INDEX($T$5:$T$1000,1):INDEX($T$5:$T$1000,$S73-4),"Macro",INDEX($Q$5:$Q$1000,1):INDEX($Q$5:$Q$1000,$S73-4),INDEX($Q$5:$Q$1000,$S73-4))&amp;"."&amp;COUNTIFS($S$5:$S73,$S73,$T$5:$T73,"Sub"))))</f>
        <v/>
      </c>
      <c r="B73" s="56" t="n"/>
      <c r="C73" s="57" t="n"/>
      <c r="D73" s="58" t="n"/>
      <c r="E73" s="58" t="n"/>
      <c r="F73" s="58" t="n"/>
      <c r="G73" s="59" t="n"/>
      <c r="H73" s="59" t="n"/>
      <c r="I73" s="59" t="n"/>
      <c r="J73" s="59" t="n"/>
      <c r="K73" s="59" t="n"/>
      <c r="L73" s="60">
        <f>IF(NOT((COUNTA($B73:$K73)+COUNTA($O73))&gt;0),"",IF(ISNUMBER($F73),1,IF(N($U73)&gt;0,AVERAGEIFS($V$5:$V$1000,$S$5:$S$1000,ROW(),$T$5:$T$1000,"Sub"),$V73)))</f>
        <v/>
      </c>
      <c r="M73" s="55">
        <f>IF($L73="","",IF($L73&gt;=1,"Completado",IF($L73&gt;0,"En curso","Pendiente")))</f>
        <v/>
      </c>
      <c r="N73" s="55">
        <f>IF(NOT((COUNTA($B73:$K73)+COUNTA($O73))&gt;0),"",IF(ISNUMBER($F73),IF(AND(ISNUMBER($E73),$F73&gt;$E73),"Cumplida con "&amp;($F73-$E73)&amp;IF($F73-$E73=1," día"," días")&amp;" de retraso","Cumplida"),IF(N($L73)&gt;=1,"Cumplida",IF(NOT(ISNUMBER($E73)),"Sin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plazo")))))))</f>
        <v/>
      </c>
      <c r="O73" s="57" t="n"/>
      <c r="P73" s="61">
        <f>IF(NOT((COUNTA($B73:$K73)+COUNTA($O73))&gt;0),"",IF((IF($C73="","Falta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",""))="","✔ OK","⚠ "&amp;LEFT(IF($C73="","Falta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",""),LEN(IF($C73="","Falta el nombre de la actividad"&amp;" · ","")&amp;IF(AND($T73="Sub",N($S73)=0),"Subactividad sin macroactividad arriba"&amp;" · ","")&amp;IF($D73="","Sin fecha de inicio"&amp;" · ","")&amp;IF($E73="","Sin fecha límite"&amp;" · ","")&amp;IF(OR(AND($D73&lt;&gt;"",NOT(ISNUMBER($D73))),AND($E73&lt;&gt;"",NOT(ISNUMBER($E73))),AND($F73&lt;&gt;"",NOT(ISNUMBER($F73)))),"Fecha no válida"&amp;" · ","")&amp;IF(AND(ISNUMBER($D73),ISNUMBER($E73),$D73&gt;$E73),"Inicio posterior a fecha límite"&amp;" · ","")&amp;IF(AND($T73="Macro",$G73&lt;&gt;"",OR(NOT(ISNUMBER($G73)),$G73&lt;0,$G73&gt;1)),"Peso fuera de rango"&amp;" · ","")&amp;IF(AND($T73="Sub",$G73&lt;&gt;""),"Las subactividades no llevan peso (valen igual dentro de su macroactividad)"&amp;" · ","")&amp;IF(AND(N($U73)&gt;0,COUNT($H73:$K73)&gt;0),"Con subactividades: deje vacías las semanas (se calculan solas)"&amp;" · ","")&amp;IF((COUNTIF($H73:$K73,"&gt;1")+COUNTIF($H73:$K73,"&lt;0")+COUNTA($H73:$K73)-COUNT($H73:$K73))&gt;0,"Avance fuera de rango 0-100%"&amp;" · ","")&amp;IF(OR(AND($I73&lt;&gt;"",$I73&lt;$H73),AND($J73&lt;&gt;"",$J73&lt;MAX($H73:$I73)),AND($K73&lt;&gt;"",$K73&lt;MAX($H73:$J73))),"Avance semanal decreciente"&amp;" · ","")&amp;IF(AND(ISNUMBER($E73),$E73&lt;FechaRef,N($L73)&lt;1),"Vencida"&amp;" · ","")&amp;IF(AND(ObsObligatoria="Sí",ISNUMBER($E73),$E73&lt;FechaRef,N($L73)&lt;1,$O73=""),"Vencida sin observación"&amp;" · ",""))-3)))</f>
        <v/>
      </c>
      <c r="Q73" s="62">
        <f>IF(NOT((COUNTA($B73:$K73)+COUNTA($O73))&gt;0),"",IF(AND($T73="Sub",N($S73)&gt;0),IF(ISNUMBER(INDEX($D$5:$D$1000,$S73-4)),DATE(YEAR(INDEX($D$5:$D$1000,$S73-4)),MONTH(INDEX($D$5:$D$1000,$S73-4)),1),IF(ISNUMBER(INDEX($E$5:$E$1000,$S73-4)),DATE(YEAR(INDEX($E$5:$E$1000,$S73-4)),MONTH(INDEX($E$5:$E$1000,$S73-4)),1),MesCiclo)),IF(ISNUMBER($D73),DATE(YEAR($D73),MONTH($D73),1),IF(ISNUMBER($E73),DATE(YEAR($E73),MONTH($E73),1),MesCiclo))))</f>
        <v/>
      </c>
      <c r="R73" s="63">
        <f>IF(OR($Q73="",$Q73&lt;&gt;MesCiclo),"",COUNTIF($Q$5:$Q73,MesCiclo))</f>
        <v/>
      </c>
      <c r="S73" s="63">
        <f>IF($T73="","",IF($T73="Macro",ROW(),IFERROR(LOOKUP(2,1/($T$5:$T73="Macro"),ROW($T$5:$T73)),0)))</f>
        <v/>
      </c>
      <c r="T73" s="63">
        <f>IF(NOT((COUNTA($B73:$K73)+COUNTA($O73))&gt;0),"",IF($B73="Subactividad","Sub","Macro"))</f>
        <v/>
      </c>
      <c r="U73" s="63">
        <f>IF($T73="Macro",COUNTIFS($S$5:$S$1000,ROW(),$T$5:$T$1000,"Sub"),"")</f>
        <v/>
      </c>
      <c r="V73" s="63">
        <f>IF($T73="","",IF(ISNUMBER($F73),1,IFERROR(LOOKUP(2,1/($H73:$K73&lt;&gt;""),$H73:$K73),0)))</f>
        <v/>
      </c>
      <c r="W73" s="63">
        <f>IF($T73="","",IF(AND(ISNUMBER($F73),$F73&lt;=IF($Q73=MesCiclo,InicioCiclo,$Q73+MOD(2-WEEKDAY($Q73),7))+6),1,IF(ISNUMBER($H73),$H73,0)))</f>
        <v/>
      </c>
      <c r="X73" s="63">
        <f>IF($T73="","",IF(AND(ISNUMBER($F73),$F73&lt;=IF($Q73=MesCiclo,InicioCiclo,$Q73+MOD(2-WEEKDAY($Q73),7))+13),1,IF(ISNUMBER($I73),$I73,$W73)))</f>
        <v/>
      </c>
      <c r="Y73" s="63">
        <f>IF($T73="","",IF(AND(ISNUMBER($F73),$F73&lt;=IF($Q73=MesCiclo,InicioCiclo,$Q73+MOD(2-WEEKDAY($Q73),7))+20),1,IF(ISNUMBER($J73),$J73,$X73)))</f>
        <v/>
      </c>
      <c r="Z73" s="63">
        <f>IF($T73="","",IF(AND(ISNUMBER($F73),$F73&lt;=IF($Q73=MesCiclo,InicioCiclo,$Q73+MOD(2-WEEKDAY($Q73),7))+27),1,IF(ISNUMBER($K73),$K73,$Y73)))</f>
        <v/>
      </c>
      <c r="AA73" s="63">
        <f>IF($T73="","",IF(AND(ISNUMBER($F73),$F73&lt;=IF($Q73=MesCiclo,InicioCiclo,$Q73+MOD(2-WEEKDAY($Q73),7))+6),1,IF(N($U73)&gt;0,AVERAGEIFS($W$5:$W$1000,$S$5:$S$1000,ROW(),$T$5:$T$1000,"Sub"),$W73)))</f>
        <v/>
      </c>
      <c r="AB73" s="63">
        <f>IF($T73="","",IF(AND(ISNUMBER($F73),$F73&lt;=IF($Q73=MesCiclo,InicioCiclo,$Q73+MOD(2-WEEKDAY($Q73),7))+13),1,IF(N($U73)&gt;0,AVERAGEIFS($X$5:$X$1000,$S$5:$S$1000,ROW(),$T$5:$T$1000,"Sub"),$X73)))</f>
        <v/>
      </c>
      <c r="AC73" s="63">
        <f>IF($T73="","",IF(AND(ISNUMBER($F73),$F73&lt;=IF($Q73=MesCiclo,InicioCiclo,$Q73+MOD(2-WEEKDAY($Q73),7))+20),1,IF(N($U73)&gt;0,AVERAGEIFS($Y$5:$Y$1000,$S$5:$S$1000,ROW(),$T$5:$T$1000,"Sub"),$Y73)))</f>
        <v/>
      </c>
      <c r="AD73" s="63">
        <f>IF($T73="","",IF(AND(ISNUMBER($F73),$F73&lt;=IF($Q73=MesCiclo,InicioCiclo,$Q73+MOD(2-WEEKDAY($Q73),7))+27),1,IF(N($U73)&gt;0,AVERAGEIFS($Z$5:$Z$1000,$S$5:$S$1000,ROW(),$T$5:$T$1000,"Sub"),$Z73)))</f>
        <v/>
      </c>
      <c r="AE73" s="63">
        <f>IF($T73&lt;&gt;"Macro","",IF(COUNTIFS($Q$5:$Q$1000,$Q73,$T$5:$T$1000,"Macro",$G$5:$G$1000,"&gt;0")=0,1/COUNTIFS($Q$5:$Q$1000,$Q73,$T$5:$T$1000,"Macro"),IF(AND(ISNUMBER($G73),N($G73)&gt;0),$G73,SUMIFS($G$5:$G$1000,$Q$5:$Q$1000,$Q73,$T$5:$T$1000,"Macro")/COUNTIFS($Q$5:$Q$1000,$Q73,$T$5:$T$1000,"Macro",$G$5:$G$1000,"&gt;0"))/(COUNTIFS($Q$5:$Q$1000,$Q73,$T$5:$T$1000,"Macro")*SUMIFS($G$5:$G$1000,$Q$5:$Q$1000,$Q73,$T$5:$T$1000,"Macro")/COUNTIFS($Q$5:$Q$1000,$Q73,$T$5:$T$1000,"Macro",$G$5:$G$1000,"&gt;0"))))</f>
        <v/>
      </c>
    </row>
    <row r="74">
      <c r="A74" s="55">
        <f>IF(NOT((COUNTA($B74:$K74)+COUNTA($O74))&gt;0),"",IF($T74="Macro",COUNTIFS($T$5:$T74,"Macro",$Q$5:$Q74,$Q74),IF(N($S74)=0,"?",COUNTIFS(INDEX($T$5:$T$1000,1):INDEX($T$5:$T$1000,$S74-4),"Macro",INDEX($Q$5:$Q$1000,1):INDEX($Q$5:$Q$1000,$S74-4),INDEX($Q$5:$Q$1000,$S74-4))&amp;"."&amp;COUNTIFS($S$5:$S74,$S74,$T$5:$T74,"Sub"))))</f>
        <v/>
      </c>
      <c r="B74" s="56" t="n"/>
      <c r="C74" s="57" t="n"/>
      <c r="D74" s="58" t="n"/>
      <c r="E74" s="58" t="n"/>
      <c r="F74" s="58" t="n"/>
      <c r="G74" s="59" t="n"/>
      <c r="H74" s="59" t="n"/>
      <c r="I74" s="59" t="n"/>
      <c r="J74" s="59" t="n"/>
      <c r="K74" s="59" t="n"/>
      <c r="L74" s="60">
        <f>IF(NOT((COUNTA($B74:$K74)+COUNTA($O74))&gt;0),"",IF(ISNUMBER($F74),1,IF(N($U74)&gt;0,AVERAGEIFS($V$5:$V$1000,$S$5:$S$1000,ROW(),$T$5:$T$1000,"Sub"),$V74)))</f>
        <v/>
      </c>
      <c r="M74" s="55">
        <f>IF($L74="","",IF($L74&gt;=1,"Completado",IF($L74&gt;0,"En curso","Pendiente")))</f>
        <v/>
      </c>
      <c r="N74" s="55">
        <f>IF(NOT((COUNTA($B74:$K74)+COUNTA($O74))&gt;0),"",IF(ISNUMBER($F74),IF(AND(ISNUMBER($E74),$F74&gt;$E74),"Cumplida con "&amp;($F74-$E74)&amp;IF($F74-$E74=1," día"," días")&amp;" de retraso","Cumplida"),IF(N($L74)&gt;=1,"Cumplida",IF(NOT(ISNUMBER($E74)),"Sin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plazo")))))))</f>
        <v/>
      </c>
      <c r="O74" s="57" t="n"/>
      <c r="P74" s="61">
        <f>IF(NOT((COUNTA($B74:$K74)+COUNTA($O74))&gt;0),"",IF((IF($C74="","Falta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",""))="","✔ OK","⚠ "&amp;LEFT(IF($C74="","Falta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",""),LEN(IF($C74="","Falta el nombre de la actividad"&amp;" · ","")&amp;IF(AND($T74="Sub",N($S74)=0),"Subactividad sin macroactividad arriba"&amp;" · ","")&amp;IF($D74="","Sin fecha de inicio"&amp;" · ","")&amp;IF($E74="","Sin fecha límite"&amp;" · ","")&amp;IF(OR(AND($D74&lt;&gt;"",NOT(ISNUMBER($D74))),AND($E74&lt;&gt;"",NOT(ISNUMBER($E74))),AND($F74&lt;&gt;"",NOT(ISNUMBER($F74)))),"Fecha no válida"&amp;" · ","")&amp;IF(AND(ISNUMBER($D74),ISNUMBER($E74),$D74&gt;$E74),"Inicio posterior a fecha límite"&amp;" · ","")&amp;IF(AND($T74="Macro",$G74&lt;&gt;"",OR(NOT(ISNUMBER($G74)),$G74&lt;0,$G74&gt;1)),"Peso fuera de rango"&amp;" · ","")&amp;IF(AND($T74="Sub",$G74&lt;&gt;""),"Las subactividades no llevan peso (valen igual dentro de su macroactividad)"&amp;" · ","")&amp;IF(AND(N($U74)&gt;0,COUNT($H74:$K74)&gt;0),"Con subactividades: deje vacías las semanas (se calculan solas)"&amp;" · ","")&amp;IF((COUNTIF($H74:$K74,"&gt;1")+COUNTIF($H74:$K74,"&lt;0")+COUNTA($H74:$K74)-COUNT($H74:$K74))&gt;0,"Avance fuera de rango 0-100%"&amp;" · ","")&amp;IF(OR(AND($I74&lt;&gt;"",$I74&lt;$H74),AND($J74&lt;&gt;"",$J74&lt;MAX($H74:$I74)),AND($K74&lt;&gt;"",$K74&lt;MAX($H74:$J74))),"Avance semanal decreciente"&amp;" · ","")&amp;IF(AND(ISNUMBER($E74),$E74&lt;FechaRef,N($L74)&lt;1),"Vencida"&amp;" · ","")&amp;IF(AND(ObsObligatoria="Sí",ISNUMBER($E74),$E74&lt;FechaRef,N($L74)&lt;1,$O74=""),"Vencida sin observación"&amp;" · ",""))-3)))</f>
        <v/>
      </c>
      <c r="Q74" s="62">
        <f>IF(NOT((COUNTA($B74:$K74)+COUNTA($O74))&gt;0),"",IF(AND($T74="Sub",N($S74)&gt;0),IF(ISNUMBER(INDEX($D$5:$D$1000,$S74-4)),DATE(YEAR(INDEX($D$5:$D$1000,$S74-4)),MONTH(INDEX($D$5:$D$1000,$S74-4)),1),IF(ISNUMBER(INDEX($E$5:$E$1000,$S74-4)),DATE(YEAR(INDEX($E$5:$E$1000,$S74-4)),MONTH(INDEX($E$5:$E$1000,$S74-4)),1),MesCiclo)),IF(ISNUMBER($D74),DATE(YEAR($D74),MONTH($D74),1),IF(ISNUMBER($E74),DATE(YEAR($E74),MONTH($E74),1),MesCiclo))))</f>
        <v/>
      </c>
      <c r="R74" s="63">
        <f>IF(OR($Q74="",$Q74&lt;&gt;MesCiclo),"",COUNTIF($Q$5:$Q74,MesCiclo))</f>
        <v/>
      </c>
      <c r="S74" s="63">
        <f>IF($T74="","",IF($T74="Macro",ROW(),IFERROR(LOOKUP(2,1/($T$5:$T74="Macro"),ROW($T$5:$T74)),0)))</f>
        <v/>
      </c>
      <c r="T74" s="63">
        <f>IF(NOT((COUNTA($B74:$K74)+COUNTA($O74))&gt;0),"",IF($B74="Subactividad","Sub","Macro"))</f>
        <v/>
      </c>
      <c r="U74" s="63">
        <f>IF($T74="Macro",COUNTIFS($S$5:$S$1000,ROW(),$T$5:$T$1000,"Sub"),"")</f>
        <v/>
      </c>
      <c r="V74" s="63">
        <f>IF($T74="","",IF(ISNUMBER($F74),1,IFERROR(LOOKUP(2,1/($H74:$K74&lt;&gt;""),$H74:$K74),0)))</f>
        <v/>
      </c>
      <c r="W74" s="63">
        <f>IF($T74="","",IF(AND(ISNUMBER($F74),$F74&lt;=IF($Q74=MesCiclo,InicioCiclo,$Q74+MOD(2-WEEKDAY($Q74),7))+6),1,IF(ISNUMBER($H74),$H74,0)))</f>
        <v/>
      </c>
      <c r="X74" s="63">
        <f>IF($T74="","",IF(AND(ISNUMBER($F74),$F74&lt;=IF($Q74=MesCiclo,InicioCiclo,$Q74+MOD(2-WEEKDAY($Q74),7))+13),1,IF(ISNUMBER($I74),$I74,$W74)))</f>
        <v/>
      </c>
      <c r="Y74" s="63">
        <f>IF($T74="","",IF(AND(ISNUMBER($F74),$F74&lt;=IF($Q74=MesCiclo,InicioCiclo,$Q74+MOD(2-WEEKDAY($Q74),7))+20),1,IF(ISNUMBER($J74),$J74,$X74)))</f>
        <v/>
      </c>
      <c r="Z74" s="63">
        <f>IF($T74="","",IF(AND(ISNUMBER($F74),$F74&lt;=IF($Q74=MesCiclo,InicioCiclo,$Q74+MOD(2-WEEKDAY($Q74),7))+27),1,IF(ISNUMBER($K74),$K74,$Y74)))</f>
        <v/>
      </c>
      <c r="AA74" s="63">
        <f>IF($T74="","",IF(AND(ISNUMBER($F74),$F74&lt;=IF($Q74=MesCiclo,InicioCiclo,$Q74+MOD(2-WEEKDAY($Q74),7))+6),1,IF(N($U74)&gt;0,AVERAGEIFS($W$5:$W$1000,$S$5:$S$1000,ROW(),$T$5:$T$1000,"Sub"),$W74)))</f>
        <v/>
      </c>
      <c r="AB74" s="63">
        <f>IF($T74="","",IF(AND(ISNUMBER($F74),$F74&lt;=IF($Q74=MesCiclo,InicioCiclo,$Q74+MOD(2-WEEKDAY($Q74),7))+13),1,IF(N($U74)&gt;0,AVERAGEIFS($X$5:$X$1000,$S$5:$S$1000,ROW(),$T$5:$T$1000,"Sub"),$X74)))</f>
        <v/>
      </c>
      <c r="AC74" s="63">
        <f>IF($T74="","",IF(AND(ISNUMBER($F74),$F74&lt;=IF($Q74=MesCiclo,InicioCiclo,$Q74+MOD(2-WEEKDAY($Q74),7))+20),1,IF(N($U74)&gt;0,AVERAGEIFS($Y$5:$Y$1000,$S$5:$S$1000,ROW(),$T$5:$T$1000,"Sub"),$Y74)))</f>
        <v/>
      </c>
      <c r="AD74" s="63">
        <f>IF($T74="","",IF(AND(ISNUMBER($F74),$F74&lt;=IF($Q74=MesCiclo,InicioCiclo,$Q74+MOD(2-WEEKDAY($Q74),7))+27),1,IF(N($U74)&gt;0,AVERAGEIFS($Z$5:$Z$1000,$S$5:$S$1000,ROW(),$T$5:$T$1000,"Sub"),$Z74)))</f>
        <v/>
      </c>
      <c r="AE74" s="63">
        <f>IF($T74&lt;&gt;"Macro","",IF(COUNTIFS($Q$5:$Q$1000,$Q74,$T$5:$T$1000,"Macro",$G$5:$G$1000,"&gt;0")=0,1/COUNTIFS($Q$5:$Q$1000,$Q74,$T$5:$T$1000,"Macro"),IF(AND(ISNUMBER($G74),N($G74)&gt;0),$G74,SUMIFS($G$5:$G$1000,$Q$5:$Q$1000,$Q74,$T$5:$T$1000,"Macro")/COUNTIFS($Q$5:$Q$1000,$Q74,$T$5:$T$1000,"Macro",$G$5:$G$1000,"&gt;0"))/(COUNTIFS($Q$5:$Q$1000,$Q74,$T$5:$T$1000,"Macro")*SUMIFS($G$5:$G$1000,$Q$5:$Q$1000,$Q74,$T$5:$T$1000,"Macro")/COUNTIFS($Q$5:$Q$1000,$Q74,$T$5:$T$1000,"Macro",$G$5:$G$1000,"&gt;0"))))</f>
        <v/>
      </c>
    </row>
    <row r="75">
      <c r="A75" s="55">
        <f>IF(NOT((COUNTA($B75:$K75)+COUNTA($O75))&gt;0),"",IF($T75="Macro",COUNTIFS($T$5:$T75,"Macro",$Q$5:$Q75,$Q75),IF(N($S75)=0,"?",COUNTIFS(INDEX($T$5:$T$1000,1):INDEX($T$5:$T$1000,$S75-4),"Macro",INDEX($Q$5:$Q$1000,1):INDEX($Q$5:$Q$1000,$S75-4),INDEX($Q$5:$Q$1000,$S75-4))&amp;"."&amp;COUNTIFS($S$5:$S75,$S75,$T$5:$T75,"Sub"))))</f>
        <v/>
      </c>
      <c r="B75" s="56" t="n"/>
      <c r="C75" s="57" t="n"/>
      <c r="D75" s="58" t="n"/>
      <c r="E75" s="58" t="n"/>
      <c r="F75" s="58" t="n"/>
      <c r="G75" s="59" t="n"/>
      <c r="H75" s="59" t="n"/>
      <c r="I75" s="59" t="n"/>
      <c r="J75" s="59" t="n"/>
      <c r="K75" s="59" t="n"/>
      <c r="L75" s="60">
        <f>IF(NOT((COUNTA($B75:$K75)+COUNTA($O75))&gt;0),"",IF(ISNUMBER($F75),1,IF(N($U75)&gt;0,AVERAGEIFS($V$5:$V$1000,$S$5:$S$1000,ROW(),$T$5:$T$1000,"Sub"),$V75)))</f>
        <v/>
      </c>
      <c r="M75" s="55">
        <f>IF($L75="","",IF($L75&gt;=1,"Completado",IF($L75&gt;0,"En curso","Pendiente")))</f>
        <v/>
      </c>
      <c r="N75" s="55">
        <f>IF(NOT((COUNTA($B75:$K75)+COUNTA($O75))&gt;0),"",IF(ISNUMBER($F75),IF(AND(ISNUMBER($E75),$F75&gt;$E75),"Cumplida con "&amp;($F75-$E75)&amp;IF($F75-$E75=1," día"," días")&amp;" de retraso","Cumplida"),IF(N($L75)&gt;=1,"Cumplida",IF(NOT(ISNUMBER($E75)),"Sin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plazo")))))))</f>
        <v/>
      </c>
      <c r="O75" s="57" t="n"/>
      <c r="P75" s="61">
        <f>IF(NOT((COUNTA($B75:$K75)+COUNTA($O75))&gt;0),"",IF((IF($C75="","Falta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",""))="","✔ OK","⚠ "&amp;LEFT(IF($C75="","Falta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",""),LEN(IF($C75="","Falta el nombre de la actividad"&amp;" · ","")&amp;IF(AND($T75="Sub",N($S75)=0),"Subactividad sin macroactividad arriba"&amp;" · ","")&amp;IF($D75="","Sin fecha de inicio"&amp;" · ","")&amp;IF($E75="","Sin fecha límite"&amp;" · ","")&amp;IF(OR(AND($D75&lt;&gt;"",NOT(ISNUMBER($D75))),AND($E75&lt;&gt;"",NOT(ISNUMBER($E75))),AND($F75&lt;&gt;"",NOT(ISNUMBER($F75)))),"Fecha no válida"&amp;" · ","")&amp;IF(AND(ISNUMBER($D75),ISNUMBER($E75),$D75&gt;$E75),"Inicio posterior a fecha límite"&amp;" · ","")&amp;IF(AND($T75="Macro",$G75&lt;&gt;"",OR(NOT(ISNUMBER($G75)),$G75&lt;0,$G75&gt;1)),"Peso fuera de rango"&amp;" · ","")&amp;IF(AND($T75="Sub",$G75&lt;&gt;""),"Las subactividades no llevan peso (valen igual dentro de su macroactividad)"&amp;" · ","")&amp;IF(AND(N($U75)&gt;0,COUNT($H75:$K75)&gt;0),"Con subactividades: deje vacías las semanas (se calculan solas)"&amp;" · ","")&amp;IF((COUNTIF($H75:$K75,"&gt;1")+COUNTIF($H75:$K75,"&lt;0")+COUNTA($H75:$K75)-COUNT($H75:$K75))&gt;0,"Avance fuera de rango 0-100%"&amp;" · ","")&amp;IF(OR(AND($I75&lt;&gt;"",$I75&lt;$H75),AND($J75&lt;&gt;"",$J75&lt;MAX($H75:$I75)),AND($K75&lt;&gt;"",$K75&lt;MAX($H75:$J75))),"Avance semanal decreciente"&amp;" · ","")&amp;IF(AND(ISNUMBER($E75),$E75&lt;FechaRef,N($L75)&lt;1),"Vencida"&amp;" · ","")&amp;IF(AND(ObsObligatoria="Sí",ISNUMBER($E75),$E75&lt;FechaRef,N($L75)&lt;1,$O75=""),"Vencida sin observación"&amp;" · ",""))-3)))</f>
        <v/>
      </c>
      <c r="Q75" s="62">
        <f>IF(NOT((COUNTA($B75:$K75)+COUNTA($O75))&gt;0),"",IF(AND($T75="Sub",N($S75)&gt;0),IF(ISNUMBER(INDEX($D$5:$D$1000,$S75-4)),DATE(YEAR(INDEX($D$5:$D$1000,$S75-4)),MONTH(INDEX($D$5:$D$1000,$S75-4)),1),IF(ISNUMBER(INDEX($E$5:$E$1000,$S75-4)),DATE(YEAR(INDEX($E$5:$E$1000,$S75-4)),MONTH(INDEX($E$5:$E$1000,$S75-4)),1),MesCiclo)),IF(ISNUMBER($D75),DATE(YEAR($D75),MONTH($D75),1),IF(ISNUMBER($E75),DATE(YEAR($E75),MONTH($E75),1),MesCiclo))))</f>
        <v/>
      </c>
      <c r="R75" s="63">
        <f>IF(OR($Q75="",$Q75&lt;&gt;MesCiclo),"",COUNTIF($Q$5:$Q75,MesCiclo))</f>
        <v/>
      </c>
      <c r="S75" s="63">
        <f>IF($T75="","",IF($T75="Macro",ROW(),IFERROR(LOOKUP(2,1/($T$5:$T75="Macro"),ROW($T$5:$T75)),0)))</f>
        <v/>
      </c>
      <c r="T75" s="63">
        <f>IF(NOT((COUNTA($B75:$K75)+COUNTA($O75))&gt;0),"",IF($B75="Subactividad","Sub","Macro"))</f>
        <v/>
      </c>
      <c r="U75" s="63">
        <f>IF($T75="Macro",COUNTIFS($S$5:$S$1000,ROW(),$T$5:$T$1000,"Sub"),"")</f>
        <v/>
      </c>
      <c r="V75" s="63">
        <f>IF($T75="","",IF(ISNUMBER($F75),1,IFERROR(LOOKUP(2,1/($H75:$K75&lt;&gt;""),$H75:$K75),0)))</f>
        <v/>
      </c>
      <c r="W75" s="63">
        <f>IF($T75="","",IF(AND(ISNUMBER($F75),$F75&lt;=IF($Q75=MesCiclo,InicioCiclo,$Q75+MOD(2-WEEKDAY($Q75),7))+6),1,IF(ISNUMBER($H75),$H75,0)))</f>
        <v/>
      </c>
      <c r="X75" s="63">
        <f>IF($T75="","",IF(AND(ISNUMBER($F75),$F75&lt;=IF($Q75=MesCiclo,InicioCiclo,$Q75+MOD(2-WEEKDAY($Q75),7))+13),1,IF(ISNUMBER($I75),$I75,$W75)))</f>
        <v/>
      </c>
      <c r="Y75" s="63">
        <f>IF($T75="","",IF(AND(ISNUMBER($F75),$F75&lt;=IF($Q75=MesCiclo,InicioCiclo,$Q75+MOD(2-WEEKDAY($Q75),7))+20),1,IF(ISNUMBER($J75),$J75,$X75)))</f>
        <v/>
      </c>
      <c r="Z75" s="63">
        <f>IF($T75="","",IF(AND(ISNUMBER($F75),$F75&lt;=IF($Q75=MesCiclo,InicioCiclo,$Q75+MOD(2-WEEKDAY($Q75),7))+27),1,IF(ISNUMBER($K75),$K75,$Y75)))</f>
        <v/>
      </c>
      <c r="AA75" s="63">
        <f>IF($T75="","",IF(AND(ISNUMBER($F75),$F75&lt;=IF($Q75=MesCiclo,InicioCiclo,$Q75+MOD(2-WEEKDAY($Q75),7))+6),1,IF(N($U75)&gt;0,AVERAGEIFS($W$5:$W$1000,$S$5:$S$1000,ROW(),$T$5:$T$1000,"Sub"),$W75)))</f>
        <v/>
      </c>
      <c r="AB75" s="63">
        <f>IF($T75="","",IF(AND(ISNUMBER($F75),$F75&lt;=IF($Q75=MesCiclo,InicioCiclo,$Q75+MOD(2-WEEKDAY($Q75),7))+13),1,IF(N($U75)&gt;0,AVERAGEIFS($X$5:$X$1000,$S$5:$S$1000,ROW(),$T$5:$T$1000,"Sub"),$X75)))</f>
        <v/>
      </c>
      <c r="AC75" s="63">
        <f>IF($T75="","",IF(AND(ISNUMBER($F75),$F75&lt;=IF($Q75=MesCiclo,InicioCiclo,$Q75+MOD(2-WEEKDAY($Q75),7))+20),1,IF(N($U75)&gt;0,AVERAGEIFS($Y$5:$Y$1000,$S$5:$S$1000,ROW(),$T$5:$T$1000,"Sub"),$Y75)))</f>
        <v/>
      </c>
      <c r="AD75" s="63">
        <f>IF($T75="","",IF(AND(ISNUMBER($F75),$F75&lt;=IF($Q75=MesCiclo,InicioCiclo,$Q75+MOD(2-WEEKDAY($Q75),7))+27),1,IF(N($U75)&gt;0,AVERAGEIFS($Z$5:$Z$1000,$S$5:$S$1000,ROW(),$T$5:$T$1000,"Sub"),$Z75)))</f>
        <v/>
      </c>
      <c r="AE75" s="63">
        <f>IF($T75&lt;&gt;"Macro","",IF(COUNTIFS($Q$5:$Q$1000,$Q75,$T$5:$T$1000,"Macro",$G$5:$G$1000,"&gt;0")=0,1/COUNTIFS($Q$5:$Q$1000,$Q75,$T$5:$T$1000,"Macro"),IF(AND(ISNUMBER($G75),N($G75)&gt;0),$G75,SUMIFS($G$5:$G$1000,$Q$5:$Q$1000,$Q75,$T$5:$T$1000,"Macro")/COUNTIFS($Q$5:$Q$1000,$Q75,$T$5:$T$1000,"Macro",$G$5:$G$1000,"&gt;0"))/(COUNTIFS($Q$5:$Q$1000,$Q75,$T$5:$T$1000,"Macro")*SUMIFS($G$5:$G$1000,$Q$5:$Q$1000,$Q75,$T$5:$T$1000,"Macro")/COUNTIFS($Q$5:$Q$1000,$Q75,$T$5:$T$1000,"Macro",$G$5:$G$1000,"&gt;0"))))</f>
        <v/>
      </c>
    </row>
    <row r="76">
      <c r="A76" s="55">
        <f>IF(NOT((COUNTA($B76:$K76)+COUNTA($O76))&gt;0),"",IF($T76="Macro",COUNTIFS($T$5:$T76,"Macro",$Q$5:$Q76,$Q76),IF(N($S76)=0,"?",COUNTIFS(INDEX($T$5:$T$1000,1):INDEX($T$5:$T$1000,$S76-4),"Macro",INDEX($Q$5:$Q$1000,1):INDEX($Q$5:$Q$1000,$S76-4),INDEX($Q$5:$Q$1000,$S76-4))&amp;"."&amp;COUNTIFS($S$5:$S76,$S76,$T$5:$T76,"Sub"))))</f>
        <v/>
      </c>
      <c r="B76" s="56" t="n"/>
      <c r="C76" s="57" t="n"/>
      <c r="D76" s="58" t="n"/>
      <c r="E76" s="58" t="n"/>
      <c r="F76" s="58" t="n"/>
      <c r="G76" s="59" t="n"/>
      <c r="H76" s="59" t="n"/>
      <c r="I76" s="59" t="n"/>
      <c r="J76" s="59" t="n"/>
      <c r="K76" s="59" t="n"/>
      <c r="L76" s="60">
        <f>IF(NOT((COUNTA($B76:$K76)+COUNTA($O76))&gt;0),"",IF(ISNUMBER($F76),1,IF(N($U76)&gt;0,AVERAGEIFS($V$5:$V$1000,$S$5:$S$1000,ROW(),$T$5:$T$1000,"Sub"),$V76)))</f>
        <v/>
      </c>
      <c r="M76" s="55">
        <f>IF($L76="","",IF($L76&gt;=1,"Completado",IF($L76&gt;0,"En curso","Pendiente")))</f>
        <v/>
      </c>
      <c r="N76" s="55">
        <f>IF(NOT((COUNTA($B76:$K76)+COUNTA($O76))&gt;0),"",IF(ISNUMBER($F76),IF(AND(ISNUMBER($E76),$F76&gt;$E76),"Cumplida con "&amp;($F76-$E76)&amp;IF($F76-$E76=1," día"," días")&amp;" de retraso","Cumplida"),IF(N($L76)&gt;=1,"Cumplida",IF(NOT(ISNUMBER($E76)),"Sin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plazo")))))))</f>
        <v/>
      </c>
      <c r="O76" s="57" t="n"/>
      <c r="P76" s="61">
        <f>IF(NOT((COUNTA($B76:$K76)+COUNTA($O76))&gt;0),"",IF((IF($C76="","Falta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",""))="","✔ OK","⚠ "&amp;LEFT(IF($C76="","Falta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",""),LEN(IF($C76="","Falta el nombre de la actividad"&amp;" · ","")&amp;IF(AND($T76="Sub",N($S76)=0),"Subactividad sin macroactividad arriba"&amp;" · ","")&amp;IF($D76="","Sin fecha de inicio"&amp;" · ","")&amp;IF($E76="","Sin fecha límite"&amp;" · ","")&amp;IF(OR(AND($D76&lt;&gt;"",NOT(ISNUMBER($D76))),AND($E76&lt;&gt;"",NOT(ISNUMBER($E76))),AND($F76&lt;&gt;"",NOT(ISNUMBER($F76)))),"Fecha no válida"&amp;" · ","")&amp;IF(AND(ISNUMBER($D76),ISNUMBER($E76),$D76&gt;$E76),"Inicio posterior a fecha límite"&amp;" · ","")&amp;IF(AND($T76="Macro",$G76&lt;&gt;"",OR(NOT(ISNUMBER($G76)),$G76&lt;0,$G76&gt;1)),"Peso fuera de rango"&amp;" · ","")&amp;IF(AND($T76="Sub",$G76&lt;&gt;""),"Las subactividades no llevan peso (valen igual dentro de su macroactividad)"&amp;" · ","")&amp;IF(AND(N($U76)&gt;0,COUNT($H76:$K76)&gt;0),"Con subactividades: deje vacías las semanas (se calculan solas)"&amp;" · ","")&amp;IF((COUNTIF($H76:$K76,"&gt;1")+COUNTIF($H76:$K76,"&lt;0")+COUNTA($H76:$K76)-COUNT($H76:$K76))&gt;0,"Avance fuera de rango 0-100%"&amp;" · ","")&amp;IF(OR(AND($I76&lt;&gt;"",$I76&lt;$H76),AND($J76&lt;&gt;"",$J76&lt;MAX($H76:$I76)),AND($K76&lt;&gt;"",$K76&lt;MAX($H76:$J76))),"Avance semanal decreciente"&amp;" · ","")&amp;IF(AND(ISNUMBER($E76),$E76&lt;FechaRef,N($L76)&lt;1),"Vencida"&amp;" · ","")&amp;IF(AND(ObsObligatoria="Sí",ISNUMBER($E76),$E76&lt;FechaRef,N($L76)&lt;1,$O76=""),"Vencida sin observación"&amp;" · ",""))-3)))</f>
        <v/>
      </c>
      <c r="Q76" s="62">
        <f>IF(NOT((COUNTA($B76:$K76)+COUNTA($O76))&gt;0),"",IF(AND($T76="Sub",N($S76)&gt;0),IF(ISNUMBER(INDEX($D$5:$D$1000,$S76-4)),DATE(YEAR(INDEX($D$5:$D$1000,$S76-4)),MONTH(INDEX($D$5:$D$1000,$S76-4)),1),IF(ISNUMBER(INDEX($E$5:$E$1000,$S76-4)),DATE(YEAR(INDEX($E$5:$E$1000,$S76-4)),MONTH(INDEX($E$5:$E$1000,$S76-4)),1),MesCiclo)),IF(ISNUMBER($D76),DATE(YEAR($D76),MONTH($D76),1),IF(ISNUMBER($E76),DATE(YEAR($E76),MONTH($E76),1),MesCiclo))))</f>
        <v/>
      </c>
      <c r="R76" s="63">
        <f>IF(OR($Q76="",$Q76&lt;&gt;MesCiclo),"",COUNTIF($Q$5:$Q76,MesCiclo))</f>
        <v/>
      </c>
      <c r="S76" s="63">
        <f>IF($T76="","",IF($T76="Macro",ROW(),IFERROR(LOOKUP(2,1/($T$5:$T76="Macro"),ROW($T$5:$T76)),0)))</f>
        <v/>
      </c>
      <c r="T76" s="63">
        <f>IF(NOT((COUNTA($B76:$K76)+COUNTA($O76))&gt;0),"",IF($B76="Subactividad","Sub","Macro"))</f>
        <v/>
      </c>
      <c r="U76" s="63">
        <f>IF($T76="Macro",COUNTIFS($S$5:$S$1000,ROW(),$T$5:$T$1000,"Sub"),"")</f>
        <v/>
      </c>
      <c r="V76" s="63">
        <f>IF($T76="","",IF(ISNUMBER($F76),1,IFERROR(LOOKUP(2,1/($H76:$K76&lt;&gt;""),$H76:$K76),0)))</f>
        <v/>
      </c>
      <c r="W76" s="63">
        <f>IF($T76="","",IF(AND(ISNUMBER($F76),$F76&lt;=IF($Q76=MesCiclo,InicioCiclo,$Q76+MOD(2-WEEKDAY($Q76),7))+6),1,IF(ISNUMBER($H76),$H76,0)))</f>
        <v/>
      </c>
      <c r="X76" s="63">
        <f>IF($T76="","",IF(AND(ISNUMBER($F76),$F76&lt;=IF($Q76=MesCiclo,InicioCiclo,$Q76+MOD(2-WEEKDAY($Q76),7))+13),1,IF(ISNUMBER($I76),$I76,$W76)))</f>
        <v/>
      </c>
      <c r="Y76" s="63">
        <f>IF($T76="","",IF(AND(ISNUMBER($F76),$F76&lt;=IF($Q76=MesCiclo,InicioCiclo,$Q76+MOD(2-WEEKDAY($Q76),7))+20),1,IF(ISNUMBER($J76),$J76,$X76)))</f>
        <v/>
      </c>
      <c r="Z76" s="63">
        <f>IF($T76="","",IF(AND(ISNUMBER($F76),$F76&lt;=IF($Q76=MesCiclo,InicioCiclo,$Q76+MOD(2-WEEKDAY($Q76),7))+27),1,IF(ISNUMBER($K76),$K76,$Y76)))</f>
        <v/>
      </c>
      <c r="AA76" s="63">
        <f>IF($T76="","",IF(AND(ISNUMBER($F76),$F76&lt;=IF($Q76=MesCiclo,InicioCiclo,$Q76+MOD(2-WEEKDAY($Q76),7))+6),1,IF(N($U76)&gt;0,AVERAGEIFS($W$5:$W$1000,$S$5:$S$1000,ROW(),$T$5:$T$1000,"Sub"),$W76)))</f>
        <v/>
      </c>
      <c r="AB76" s="63">
        <f>IF($T76="","",IF(AND(ISNUMBER($F76),$F76&lt;=IF($Q76=MesCiclo,InicioCiclo,$Q76+MOD(2-WEEKDAY($Q76),7))+13),1,IF(N($U76)&gt;0,AVERAGEIFS($X$5:$X$1000,$S$5:$S$1000,ROW(),$T$5:$T$1000,"Sub"),$X76)))</f>
        <v/>
      </c>
      <c r="AC76" s="63">
        <f>IF($T76="","",IF(AND(ISNUMBER($F76),$F76&lt;=IF($Q76=MesCiclo,InicioCiclo,$Q76+MOD(2-WEEKDAY($Q76),7))+20),1,IF(N($U76)&gt;0,AVERAGEIFS($Y$5:$Y$1000,$S$5:$S$1000,ROW(),$T$5:$T$1000,"Sub"),$Y76)))</f>
        <v/>
      </c>
      <c r="AD76" s="63">
        <f>IF($T76="","",IF(AND(ISNUMBER($F76),$F76&lt;=IF($Q76=MesCiclo,InicioCiclo,$Q76+MOD(2-WEEKDAY($Q76),7))+27),1,IF(N($U76)&gt;0,AVERAGEIFS($Z$5:$Z$1000,$S$5:$S$1000,ROW(),$T$5:$T$1000,"Sub"),$Z76)))</f>
        <v/>
      </c>
      <c r="AE76" s="63">
        <f>IF($T76&lt;&gt;"Macro","",IF(COUNTIFS($Q$5:$Q$1000,$Q76,$T$5:$T$1000,"Macro",$G$5:$G$1000,"&gt;0")=0,1/COUNTIFS($Q$5:$Q$1000,$Q76,$T$5:$T$1000,"Macro"),IF(AND(ISNUMBER($G76),N($G76)&gt;0),$G76,SUMIFS($G$5:$G$1000,$Q$5:$Q$1000,$Q76,$T$5:$T$1000,"Macro")/COUNTIFS($Q$5:$Q$1000,$Q76,$T$5:$T$1000,"Macro",$G$5:$G$1000,"&gt;0"))/(COUNTIFS($Q$5:$Q$1000,$Q76,$T$5:$T$1000,"Macro")*SUMIFS($G$5:$G$1000,$Q$5:$Q$1000,$Q76,$T$5:$T$1000,"Macro")/COUNTIFS($Q$5:$Q$1000,$Q76,$T$5:$T$1000,"Macro",$G$5:$G$1000,"&gt;0"))))</f>
        <v/>
      </c>
    </row>
    <row r="77">
      <c r="A77" s="55">
        <f>IF(NOT((COUNTA($B77:$K77)+COUNTA($O77))&gt;0),"",IF($T77="Macro",COUNTIFS($T$5:$T77,"Macro",$Q$5:$Q77,$Q77),IF(N($S77)=0,"?",COUNTIFS(INDEX($T$5:$T$1000,1):INDEX($T$5:$T$1000,$S77-4),"Macro",INDEX($Q$5:$Q$1000,1):INDEX($Q$5:$Q$1000,$S77-4),INDEX($Q$5:$Q$1000,$S77-4))&amp;"."&amp;COUNTIFS($S$5:$S77,$S77,$T$5:$T77,"Sub"))))</f>
        <v/>
      </c>
      <c r="B77" s="56" t="n"/>
      <c r="C77" s="57" t="n"/>
      <c r="D77" s="58" t="n"/>
      <c r="E77" s="58" t="n"/>
      <c r="F77" s="58" t="n"/>
      <c r="G77" s="59" t="n"/>
      <c r="H77" s="59" t="n"/>
      <c r="I77" s="59" t="n"/>
      <c r="J77" s="59" t="n"/>
      <c r="K77" s="59" t="n"/>
      <c r="L77" s="60">
        <f>IF(NOT((COUNTA($B77:$K77)+COUNTA($O77))&gt;0),"",IF(ISNUMBER($F77),1,IF(N($U77)&gt;0,AVERAGEIFS($V$5:$V$1000,$S$5:$S$1000,ROW(),$T$5:$T$1000,"Sub"),$V77)))</f>
        <v/>
      </c>
      <c r="M77" s="55">
        <f>IF($L77="","",IF($L77&gt;=1,"Completado",IF($L77&gt;0,"En curso","Pendiente")))</f>
        <v/>
      </c>
      <c r="N77" s="55">
        <f>IF(NOT((COUNTA($B77:$K77)+COUNTA($O77))&gt;0),"",IF(ISNUMBER($F77),IF(AND(ISNUMBER($E77),$F77&gt;$E77),"Cumplida con "&amp;($F77-$E77)&amp;IF($F77-$E77=1," día"," días")&amp;" de retraso","Cumplida"),IF(N($L77)&gt;=1,"Cumplida",IF(NOT(ISNUMBER($E77)),"Sin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plazo")))))))</f>
        <v/>
      </c>
      <c r="O77" s="57" t="n"/>
      <c r="P77" s="61">
        <f>IF(NOT((COUNTA($B77:$K77)+COUNTA($O77))&gt;0),"",IF((IF($C77="","Falta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",""))="","✔ OK","⚠ "&amp;LEFT(IF($C77="","Falta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",""),LEN(IF($C77="","Falta el nombre de la actividad"&amp;" · ","")&amp;IF(AND($T77="Sub",N($S77)=0),"Subactividad sin macroactividad arriba"&amp;" · ","")&amp;IF($D77="","Sin fecha de inicio"&amp;" · ","")&amp;IF($E77="","Sin fecha límite"&amp;" · ","")&amp;IF(OR(AND($D77&lt;&gt;"",NOT(ISNUMBER($D77))),AND($E77&lt;&gt;"",NOT(ISNUMBER($E77))),AND($F77&lt;&gt;"",NOT(ISNUMBER($F77)))),"Fecha no válida"&amp;" · ","")&amp;IF(AND(ISNUMBER($D77),ISNUMBER($E77),$D77&gt;$E77),"Inicio posterior a fecha límite"&amp;" · ","")&amp;IF(AND($T77="Macro",$G77&lt;&gt;"",OR(NOT(ISNUMBER($G77)),$G77&lt;0,$G77&gt;1)),"Peso fuera de rango"&amp;" · ","")&amp;IF(AND($T77="Sub",$G77&lt;&gt;""),"Las subactividades no llevan peso (valen igual dentro de su macroactividad)"&amp;" · ","")&amp;IF(AND(N($U77)&gt;0,COUNT($H77:$K77)&gt;0),"Con subactividades: deje vacías las semanas (se calculan solas)"&amp;" · ","")&amp;IF((COUNTIF($H77:$K77,"&gt;1")+COUNTIF($H77:$K77,"&lt;0")+COUNTA($H77:$K77)-COUNT($H77:$K77))&gt;0,"Avance fuera de rango 0-100%"&amp;" · ","")&amp;IF(OR(AND($I77&lt;&gt;"",$I77&lt;$H77),AND($J77&lt;&gt;"",$J77&lt;MAX($H77:$I77)),AND($K77&lt;&gt;"",$K77&lt;MAX($H77:$J77))),"Avance semanal decreciente"&amp;" · ","")&amp;IF(AND(ISNUMBER($E77),$E77&lt;FechaRef,N($L77)&lt;1),"Vencida"&amp;" · ","")&amp;IF(AND(ObsObligatoria="Sí",ISNUMBER($E77),$E77&lt;FechaRef,N($L77)&lt;1,$O77=""),"Vencida sin observación"&amp;" · ",""))-3)))</f>
        <v/>
      </c>
      <c r="Q77" s="62">
        <f>IF(NOT((COUNTA($B77:$K77)+COUNTA($O77))&gt;0),"",IF(AND($T77="Sub",N($S77)&gt;0),IF(ISNUMBER(INDEX($D$5:$D$1000,$S77-4)),DATE(YEAR(INDEX($D$5:$D$1000,$S77-4)),MONTH(INDEX($D$5:$D$1000,$S77-4)),1),IF(ISNUMBER(INDEX($E$5:$E$1000,$S77-4)),DATE(YEAR(INDEX($E$5:$E$1000,$S77-4)),MONTH(INDEX($E$5:$E$1000,$S77-4)),1),MesCiclo)),IF(ISNUMBER($D77),DATE(YEAR($D77),MONTH($D77),1),IF(ISNUMBER($E77),DATE(YEAR($E77),MONTH($E77),1),MesCiclo))))</f>
        <v/>
      </c>
      <c r="R77" s="63">
        <f>IF(OR($Q77="",$Q77&lt;&gt;MesCiclo),"",COUNTIF($Q$5:$Q77,MesCiclo))</f>
        <v/>
      </c>
      <c r="S77" s="63">
        <f>IF($T77="","",IF($T77="Macro",ROW(),IFERROR(LOOKUP(2,1/($T$5:$T77="Macro"),ROW($T$5:$T77)),0)))</f>
        <v/>
      </c>
      <c r="T77" s="63">
        <f>IF(NOT((COUNTA($B77:$K77)+COUNTA($O77))&gt;0),"",IF($B77="Subactividad","Sub","Macro"))</f>
        <v/>
      </c>
      <c r="U77" s="63">
        <f>IF($T77="Macro",COUNTIFS($S$5:$S$1000,ROW(),$T$5:$T$1000,"Sub"),"")</f>
        <v/>
      </c>
      <c r="V77" s="63">
        <f>IF($T77="","",IF(ISNUMBER($F77),1,IFERROR(LOOKUP(2,1/($H77:$K77&lt;&gt;""),$H77:$K77),0)))</f>
        <v/>
      </c>
      <c r="W77" s="63">
        <f>IF($T77="","",IF(AND(ISNUMBER($F77),$F77&lt;=IF($Q77=MesCiclo,InicioCiclo,$Q77+MOD(2-WEEKDAY($Q77),7))+6),1,IF(ISNUMBER($H77),$H77,0)))</f>
        <v/>
      </c>
      <c r="X77" s="63">
        <f>IF($T77="","",IF(AND(ISNUMBER($F77),$F77&lt;=IF($Q77=MesCiclo,InicioCiclo,$Q77+MOD(2-WEEKDAY($Q77),7))+13),1,IF(ISNUMBER($I77),$I77,$W77)))</f>
        <v/>
      </c>
      <c r="Y77" s="63">
        <f>IF($T77="","",IF(AND(ISNUMBER($F77),$F77&lt;=IF($Q77=MesCiclo,InicioCiclo,$Q77+MOD(2-WEEKDAY($Q77),7))+20),1,IF(ISNUMBER($J77),$J77,$X77)))</f>
        <v/>
      </c>
      <c r="Z77" s="63">
        <f>IF($T77="","",IF(AND(ISNUMBER($F77),$F77&lt;=IF($Q77=MesCiclo,InicioCiclo,$Q77+MOD(2-WEEKDAY($Q77),7))+27),1,IF(ISNUMBER($K77),$K77,$Y77)))</f>
        <v/>
      </c>
      <c r="AA77" s="63">
        <f>IF($T77="","",IF(AND(ISNUMBER($F77),$F77&lt;=IF($Q77=MesCiclo,InicioCiclo,$Q77+MOD(2-WEEKDAY($Q77),7))+6),1,IF(N($U77)&gt;0,AVERAGEIFS($W$5:$W$1000,$S$5:$S$1000,ROW(),$T$5:$T$1000,"Sub"),$W77)))</f>
        <v/>
      </c>
      <c r="AB77" s="63">
        <f>IF($T77="","",IF(AND(ISNUMBER($F77),$F77&lt;=IF($Q77=MesCiclo,InicioCiclo,$Q77+MOD(2-WEEKDAY($Q77),7))+13),1,IF(N($U77)&gt;0,AVERAGEIFS($X$5:$X$1000,$S$5:$S$1000,ROW(),$T$5:$T$1000,"Sub"),$X77)))</f>
        <v/>
      </c>
      <c r="AC77" s="63">
        <f>IF($T77="","",IF(AND(ISNUMBER($F77),$F77&lt;=IF($Q77=MesCiclo,InicioCiclo,$Q77+MOD(2-WEEKDAY($Q77),7))+20),1,IF(N($U77)&gt;0,AVERAGEIFS($Y$5:$Y$1000,$S$5:$S$1000,ROW(),$T$5:$T$1000,"Sub"),$Y77)))</f>
        <v/>
      </c>
      <c r="AD77" s="63">
        <f>IF($T77="","",IF(AND(ISNUMBER($F77),$F77&lt;=IF($Q77=MesCiclo,InicioCiclo,$Q77+MOD(2-WEEKDAY($Q77),7))+27),1,IF(N($U77)&gt;0,AVERAGEIFS($Z$5:$Z$1000,$S$5:$S$1000,ROW(),$T$5:$T$1000,"Sub"),$Z77)))</f>
        <v/>
      </c>
      <c r="AE77" s="63">
        <f>IF($T77&lt;&gt;"Macro","",IF(COUNTIFS($Q$5:$Q$1000,$Q77,$T$5:$T$1000,"Macro",$G$5:$G$1000,"&gt;0")=0,1/COUNTIFS($Q$5:$Q$1000,$Q77,$T$5:$T$1000,"Macro"),IF(AND(ISNUMBER($G77),N($G77)&gt;0),$G77,SUMIFS($G$5:$G$1000,$Q$5:$Q$1000,$Q77,$T$5:$T$1000,"Macro")/COUNTIFS($Q$5:$Q$1000,$Q77,$T$5:$T$1000,"Macro",$G$5:$G$1000,"&gt;0"))/(COUNTIFS($Q$5:$Q$1000,$Q77,$T$5:$T$1000,"Macro")*SUMIFS($G$5:$G$1000,$Q$5:$Q$1000,$Q77,$T$5:$T$1000,"Macro")/COUNTIFS($Q$5:$Q$1000,$Q77,$T$5:$T$1000,"Macro",$G$5:$G$1000,"&gt;0"))))</f>
        <v/>
      </c>
    </row>
    <row r="78">
      <c r="A78" s="55">
        <f>IF(NOT((COUNTA($B78:$K78)+COUNTA($O78))&gt;0),"",IF($T78="Macro",COUNTIFS($T$5:$T78,"Macro",$Q$5:$Q78,$Q78),IF(N($S78)=0,"?",COUNTIFS(INDEX($T$5:$T$1000,1):INDEX($T$5:$T$1000,$S78-4),"Macro",INDEX($Q$5:$Q$1000,1):INDEX($Q$5:$Q$1000,$S78-4),INDEX($Q$5:$Q$1000,$S78-4))&amp;"."&amp;COUNTIFS($S$5:$S78,$S78,$T$5:$T78,"Sub"))))</f>
        <v/>
      </c>
      <c r="B78" s="56" t="n"/>
      <c r="C78" s="57" t="n"/>
      <c r="D78" s="58" t="n"/>
      <c r="E78" s="58" t="n"/>
      <c r="F78" s="58" t="n"/>
      <c r="G78" s="59" t="n"/>
      <c r="H78" s="59" t="n"/>
      <c r="I78" s="59" t="n"/>
      <c r="J78" s="59" t="n"/>
      <c r="K78" s="59" t="n"/>
      <c r="L78" s="60">
        <f>IF(NOT((COUNTA($B78:$K78)+COUNTA($O78))&gt;0),"",IF(ISNUMBER($F78),1,IF(N($U78)&gt;0,AVERAGEIFS($V$5:$V$1000,$S$5:$S$1000,ROW(),$T$5:$T$1000,"Sub"),$V78)))</f>
        <v/>
      </c>
      <c r="M78" s="55">
        <f>IF($L78="","",IF($L78&gt;=1,"Completado",IF($L78&gt;0,"En curso","Pendiente")))</f>
        <v/>
      </c>
      <c r="N78" s="55">
        <f>IF(NOT((COUNTA($B78:$K78)+COUNTA($O78))&gt;0),"",IF(ISNUMBER($F78),IF(AND(ISNUMBER($E78),$F78&gt;$E78),"Cumplida con "&amp;($F78-$E78)&amp;IF($F78-$E78=1," día"," días")&amp;" de retraso","Cumplida"),IF(N($L78)&gt;=1,"Cumplida",IF(NOT(ISNUMBER($E78)),"Sin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plazo")))))))</f>
        <v/>
      </c>
      <c r="O78" s="57" t="n"/>
      <c r="P78" s="61">
        <f>IF(NOT((COUNTA($B78:$K78)+COUNTA($O78))&gt;0),"",IF((IF($C78="","Falta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",""))="","✔ OK","⚠ "&amp;LEFT(IF($C78="","Falta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",""),LEN(IF($C78="","Falta el nombre de la actividad"&amp;" · ","")&amp;IF(AND($T78="Sub",N($S78)=0),"Subactividad sin macroactividad arriba"&amp;" · ","")&amp;IF($D78="","Sin fecha de inicio"&amp;" · ","")&amp;IF($E78="","Sin fecha límite"&amp;" · ","")&amp;IF(OR(AND($D78&lt;&gt;"",NOT(ISNUMBER($D78))),AND($E78&lt;&gt;"",NOT(ISNUMBER($E78))),AND($F78&lt;&gt;"",NOT(ISNUMBER($F78)))),"Fecha no válida"&amp;" · ","")&amp;IF(AND(ISNUMBER($D78),ISNUMBER($E78),$D78&gt;$E78),"Inicio posterior a fecha límite"&amp;" · ","")&amp;IF(AND($T78="Macro",$G78&lt;&gt;"",OR(NOT(ISNUMBER($G78)),$G78&lt;0,$G78&gt;1)),"Peso fuera de rango"&amp;" · ","")&amp;IF(AND($T78="Sub",$G78&lt;&gt;""),"Las subactividades no llevan peso (valen igual dentro de su macroactividad)"&amp;" · ","")&amp;IF(AND(N($U78)&gt;0,COUNT($H78:$K78)&gt;0),"Con subactividades: deje vacías las semanas (se calculan solas)"&amp;" · ","")&amp;IF((COUNTIF($H78:$K78,"&gt;1")+COUNTIF($H78:$K78,"&lt;0")+COUNTA($H78:$K78)-COUNT($H78:$K78))&gt;0,"Avance fuera de rango 0-100%"&amp;" · ","")&amp;IF(OR(AND($I78&lt;&gt;"",$I78&lt;$H78),AND($J78&lt;&gt;"",$J78&lt;MAX($H78:$I78)),AND($K78&lt;&gt;"",$K78&lt;MAX($H78:$J78))),"Avance semanal decreciente"&amp;" · ","")&amp;IF(AND(ISNUMBER($E78),$E78&lt;FechaRef,N($L78)&lt;1),"Vencida"&amp;" · ","")&amp;IF(AND(ObsObligatoria="Sí",ISNUMBER($E78),$E78&lt;FechaRef,N($L78)&lt;1,$O78=""),"Vencida sin observación"&amp;" · ",""))-3)))</f>
        <v/>
      </c>
      <c r="Q78" s="62">
        <f>IF(NOT((COUNTA($B78:$K78)+COUNTA($O78))&gt;0),"",IF(AND($T78="Sub",N($S78)&gt;0),IF(ISNUMBER(INDEX($D$5:$D$1000,$S78-4)),DATE(YEAR(INDEX($D$5:$D$1000,$S78-4)),MONTH(INDEX($D$5:$D$1000,$S78-4)),1),IF(ISNUMBER(INDEX($E$5:$E$1000,$S78-4)),DATE(YEAR(INDEX($E$5:$E$1000,$S78-4)),MONTH(INDEX($E$5:$E$1000,$S78-4)),1),MesCiclo)),IF(ISNUMBER($D78),DATE(YEAR($D78),MONTH($D78),1),IF(ISNUMBER($E78),DATE(YEAR($E78),MONTH($E78),1),MesCiclo))))</f>
        <v/>
      </c>
      <c r="R78" s="63">
        <f>IF(OR($Q78="",$Q78&lt;&gt;MesCiclo),"",COUNTIF($Q$5:$Q78,MesCiclo))</f>
        <v/>
      </c>
      <c r="S78" s="63">
        <f>IF($T78="","",IF($T78="Macro",ROW(),IFERROR(LOOKUP(2,1/($T$5:$T78="Macro"),ROW($T$5:$T78)),0)))</f>
        <v/>
      </c>
      <c r="T78" s="63">
        <f>IF(NOT((COUNTA($B78:$K78)+COUNTA($O78))&gt;0),"",IF($B78="Subactividad","Sub","Macro"))</f>
        <v/>
      </c>
      <c r="U78" s="63">
        <f>IF($T78="Macro",COUNTIFS($S$5:$S$1000,ROW(),$T$5:$T$1000,"Sub"),"")</f>
        <v/>
      </c>
      <c r="V78" s="63">
        <f>IF($T78="","",IF(ISNUMBER($F78),1,IFERROR(LOOKUP(2,1/($H78:$K78&lt;&gt;""),$H78:$K78),0)))</f>
        <v/>
      </c>
      <c r="W78" s="63">
        <f>IF($T78="","",IF(AND(ISNUMBER($F78),$F78&lt;=IF($Q78=MesCiclo,InicioCiclo,$Q78+MOD(2-WEEKDAY($Q78),7))+6),1,IF(ISNUMBER($H78),$H78,0)))</f>
        <v/>
      </c>
      <c r="X78" s="63">
        <f>IF($T78="","",IF(AND(ISNUMBER($F78),$F78&lt;=IF($Q78=MesCiclo,InicioCiclo,$Q78+MOD(2-WEEKDAY($Q78),7))+13),1,IF(ISNUMBER($I78),$I78,$W78)))</f>
        <v/>
      </c>
      <c r="Y78" s="63">
        <f>IF($T78="","",IF(AND(ISNUMBER($F78),$F78&lt;=IF($Q78=MesCiclo,InicioCiclo,$Q78+MOD(2-WEEKDAY($Q78),7))+20),1,IF(ISNUMBER($J78),$J78,$X78)))</f>
        <v/>
      </c>
      <c r="Z78" s="63">
        <f>IF($T78="","",IF(AND(ISNUMBER($F78),$F78&lt;=IF($Q78=MesCiclo,InicioCiclo,$Q78+MOD(2-WEEKDAY($Q78),7))+27),1,IF(ISNUMBER($K78),$K78,$Y78)))</f>
        <v/>
      </c>
      <c r="AA78" s="63">
        <f>IF($T78="","",IF(AND(ISNUMBER($F78),$F78&lt;=IF($Q78=MesCiclo,InicioCiclo,$Q78+MOD(2-WEEKDAY($Q78),7))+6),1,IF(N($U78)&gt;0,AVERAGEIFS($W$5:$W$1000,$S$5:$S$1000,ROW(),$T$5:$T$1000,"Sub"),$W78)))</f>
        <v/>
      </c>
      <c r="AB78" s="63">
        <f>IF($T78="","",IF(AND(ISNUMBER($F78),$F78&lt;=IF($Q78=MesCiclo,InicioCiclo,$Q78+MOD(2-WEEKDAY($Q78),7))+13),1,IF(N($U78)&gt;0,AVERAGEIFS($X$5:$X$1000,$S$5:$S$1000,ROW(),$T$5:$T$1000,"Sub"),$X78)))</f>
        <v/>
      </c>
      <c r="AC78" s="63">
        <f>IF($T78="","",IF(AND(ISNUMBER($F78),$F78&lt;=IF($Q78=MesCiclo,InicioCiclo,$Q78+MOD(2-WEEKDAY($Q78),7))+20),1,IF(N($U78)&gt;0,AVERAGEIFS($Y$5:$Y$1000,$S$5:$S$1000,ROW(),$T$5:$T$1000,"Sub"),$Y78)))</f>
        <v/>
      </c>
      <c r="AD78" s="63">
        <f>IF($T78="","",IF(AND(ISNUMBER($F78),$F78&lt;=IF($Q78=MesCiclo,InicioCiclo,$Q78+MOD(2-WEEKDAY($Q78),7))+27),1,IF(N($U78)&gt;0,AVERAGEIFS($Z$5:$Z$1000,$S$5:$S$1000,ROW(),$T$5:$T$1000,"Sub"),$Z78)))</f>
        <v/>
      </c>
      <c r="AE78" s="63">
        <f>IF($T78&lt;&gt;"Macro","",IF(COUNTIFS($Q$5:$Q$1000,$Q78,$T$5:$T$1000,"Macro",$G$5:$G$1000,"&gt;0")=0,1/COUNTIFS($Q$5:$Q$1000,$Q78,$T$5:$T$1000,"Macro"),IF(AND(ISNUMBER($G78),N($G78)&gt;0),$G78,SUMIFS($G$5:$G$1000,$Q$5:$Q$1000,$Q78,$T$5:$T$1000,"Macro")/COUNTIFS($Q$5:$Q$1000,$Q78,$T$5:$T$1000,"Macro",$G$5:$G$1000,"&gt;0"))/(COUNTIFS($Q$5:$Q$1000,$Q78,$T$5:$T$1000,"Macro")*SUMIFS($G$5:$G$1000,$Q$5:$Q$1000,$Q78,$T$5:$T$1000,"Macro")/COUNTIFS($Q$5:$Q$1000,$Q78,$T$5:$T$1000,"Macro",$G$5:$G$1000,"&gt;0"))))</f>
        <v/>
      </c>
    </row>
    <row r="79">
      <c r="A79" s="55">
        <f>IF(NOT((COUNTA($B79:$K79)+COUNTA($O79))&gt;0),"",IF($T79="Macro",COUNTIFS($T$5:$T79,"Macro",$Q$5:$Q79,$Q79),IF(N($S79)=0,"?",COUNTIFS(INDEX($T$5:$T$1000,1):INDEX($T$5:$T$1000,$S79-4),"Macro",INDEX($Q$5:$Q$1000,1):INDEX($Q$5:$Q$1000,$S79-4),INDEX($Q$5:$Q$1000,$S79-4))&amp;"."&amp;COUNTIFS($S$5:$S79,$S79,$T$5:$T79,"Sub"))))</f>
        <v/>
      </c>
      <c r="B79" s="56" t="n"/>
      <c r="C79" s="57" t="n"/>
      <c r="D79" s="58" t="n"/>
      <c r="E79" s="58" t="n"/>
      <c r="F79" s="58" t="n"/>
      <c r="G79" s="59" t="n"/>
      <c r="H79" s="59" t="n"/>
      <c r="I79" s="59" t="n"/>
      <c r="J79" s="59" t="n"/>
      <c r="K79" s="59" t="n"/>
      <c r="L79" s="60">
        <f>IF(NOT((COUNTA($B79:$K79)+COUNTA($O79))&gt;0),"",IF(ISNUMBER($F79),1,IF(N($U79)&gt;0,AVERAGEIFS($V$5:$V$1000,$S$5:$S$1000,ROW(),$T$5:$T$1000,"Sub"),$V79)))</f>
        <v/>
      </c>
      <c r="M79" s="55">
        <f>IF($L79="","",IF($L79&gt;=1,"Completado",IF($L79&gt;0,"En curso","Pendiente")))</f>
        <v/>
      </c>
      <c r="N79" s="55">
        <f>IF(NOT((COUNTA($B79:$K79)+COUNTA($O79))&gt;0),"",IF(ISNUMBER($F79),IF(AND(ISNUMBER($E79),$F79&gt;$E79),"Cumplida con "&amp;($F79-$E79)&amp;IF($F79-$E79=1," día"," días")&amp;" de retraso","Cumplida"),IF(N($L79)&gt;=1,"Cumplida",IF(NOT(ISNUMBER($E79)),"Sin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plazo")))))))</f>
        <v/>
      </c>
      <c r="O79" s="57" t="n"/>
      <c r="P79" s="61">
        <f>IF(NOT((COUNTA($B79:$K79)+COUNTA($O79))&gt;0),"",IF((IF($C79="","Falta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",""))="","✔ OK","⚠ "&amp;LEFT(IF($C79="","Falta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",""),LEN(IF($C79="","Falta el nombre de la actividad"&amp;" · ","")&amp;IF(AND($T79="Sub",N($S79)=0),"Subactividad sin macroactividad arriba"&amp;" · ","")&amp;IF($D79="","Sin fecha de inicio"&amp;" · ","")&amp;IF($E79="","Sin fecha límite"&amp;" · ","")&amp;IF(OR(AND($D79&lt;&gt;"",NOT(ISNUMBER($D79))),AND($E79&lt;&gt;"",NOT(ISNUMBER($E79))),AND($F79&lt;&gt;"",NOT(ISNUMBER($F79)))),"Fecha no válida"&amp;" · ","")&amp;IF(AND(ISNUMBER($D79),ISNUMBER($E79),$D79&gt;$E79),"Inicio posterior a fecha límite"&amp;" · ","")&amp;IF(AND($T79="Macro",$G79&lt;&gt;"",OR(NOT(ISNUMBER($G79)),$G79&lt;0,$G79&gt;1)),"Peso fuera de rango"&amp;" · ","")&amp;IF(AND($T79="Sub",$G79&lt;&gt;""),"Las subactividades no llevan peso (valen igual dentro de su macroactividad)"&amp;" · ","")&amp;IF(AND(N($U79)&gt;0,COUNT($H79:$K79)&gt;0),"Con subactividades: deje vacías las semanas (se calculan solas)"&amp;" · ","")&amp;IF((COUNTIF($H79:$K79,"&gt;1")+COUNTIF($H79:$K79,"&lt;0")+COUNTA($H79:$K79)-COUNT($H79:$K79))&gt;0,"Avance fuera de rango 0-100%"&amp;" · ","")&amp;IF(OR(AND($I79&lt;&gt;"",$I79&lt;$H79),AND($J79&lt;&gt;"",$J79&lt;MAX($H79:$I79)),AND($K79&lt;&gt;"",$K79&lt;MAX($H79:$J79))),"Avance semanal decreciente"&amp;" · ","")&amp;IF(AND(ISNUMBER($E79),$E79&lt;FechaRef,N($L79)&lt;1),"Vencida"&amp;" · ","")&amp;IF(AND(ObsObligatoria="Sí",ISNUMBER($E79),$E79&lt;FechaRef,N($L79)&lt;1,$O79=""),"Vencida sin observación"&amp;" · ",""))-3)))</f>
        <v/>
      </c>
      <c r="Q79" s="62">
        <f>IF(NOT((COUNTA($B79:$K79)+COUNTA($O79))&gt;0),"",IF(AND($T79="Sub",N($S79)&gt;0),IF(ISNUMBER(INDEX($D$5:$D$1000,$S79-4)),DATE(YEAR(INDEX($D$5:$D$1000,$S79-4)),MONTH(INDEX($D$5:$D$1000,$S79-4)),1),IF(ISNUMBER(INDEX($E$5:$E$1000,$S79-4)),DATE(YEAR(INDEX($E$5:$E$1000,$S79-4)),MONTH(INDEX($E$5:$E$1000,$S79-4)),1),MesCiclo)),IF(ISNUMBER($D79),DATE(YEAR($D79),MONTH($D79),1),IF(ISNUMBER($E79),DATE(YEAR($E79),MONTH($E79),1),MesCiclo))))</f>
        <v/>
      </c>
      <c r="R79" s="63">
        <f>IF(OR($Q79="",$Q79&lt;&gt;MesCiclo),"",COUNTIF($Q$5:$Q79,MesCiclo))</f>
        <v/>
      </c>
      <c r="S79" s="63">
        <f>IF($T79="","",IF($T79="Macro",ROW(),IFERROR(LOOKUP(2,1/($T$5:$T79="Macro"),ROW($T$5:$T79)),0)))</f>
        <v/>
      </c>
      <c r="T79" s="63">
        <f>IF(NOT((COUNTA($B79:$K79)+COUNTA($O79))&gt;0),"",IF($B79="Subactividad","Sub","Macro"))</f>
        <v/>
      </c>
      <c r="U79" s="63">
        <f>IF($T79="Macro",COUNTIFS($S$5:$S$1000,ROW(),$T$5:$T$1000,"Sub"),"")</f>
        <v/>
      </c>
      <c r="V79" s="63">
        <f>IF($T79="","",IF(ISNUMBER($F79),1,IFERROR(LOOKUP(2,1/($H79:$K79&lt;&gt;""),$H79:$K79),0)))</f>
        <v/>
      </c>
      <c r="W79" s="63">
        <f>IF($T79="","",IF(AND(ISNUMBER($F79),$F79&lt;=IF($Q79=MesCiclo,InicioCiclo,$Q79+MOD(2-WEEKDAY($Q79),7))+6),1,IF(ISNUMBER($H79),$H79,0)))</f>
        <v/>
      </c>
      <c r="X79" s="63">
        <f>IF($T79="","",IF(AND(ISNUMBER($F79),$F79&lt;=IF($Q79=MesCiclo,InicioCiclo,$Q79+MOD(2-WEEKDAY($Q79),7))+13),1,IF(ISNUMBER($I79),$I79,$W79)))</f>
        <v/>
      </c>
      <c r="Y79" s="63">
        <f>IF($T79="","",IF(AND(ISNUMBER($F79),$F79&lt;=IF($Q79=MesCiclo,InicioCiclo,$Q79+MOD(2-WEEKDAY($Q79),7))+20),1,IF(ISNUMBER($J79),$J79,$X79)))</f>
        <v/>
      </c>
      <c r="Z79" s="63">
        <f>IF($T79="","",IF(AND(ISNUMBER($F79),$F79&lt;=IF($Q79=MesCiclo,InicioCiclo,$Q79+MOD(2-WEEKDAY($Q79),7))+27),1,IF(ISNUMBER($K79),$K79,$Y79)))</f>
        <v/>
      </c>
      <c r="AA79" s="63">
        <f>IF($T79="","",IF(AND(ISNUMBER($F79),$F79&lt;=IF($Q79=MesCiclo,InicioCiclo,$Q79+MOD(2-WEEKDAY($Q79),7))+6),1,IF(N($U79)&gt;0,AVERAGEIFS($W$5:$W$1000,$S$5:$S$1000,ROW(),$T$5:$T$1000,"Sub"),$W79)))</f>
        <v/>
      </c>
      <c r="AB79" s="63">
        <f>IF($T79="","",IF(AND(ISNUMBER($F79),$F79&lt;=IF($Q79=MesCiclo,InicioCiclo,$Q79+MOD(2-WEEKDAY($Q79),7))+13),1,IF(N($U79)&gt;0,AVERAGEIFS($X$5:$X$1000,$S$5:$S$1000,ROW(),$T$5:$T$1000,"Sub"),$X79)))</f>
        <v/>
      </c>
      <c r="AC79" s="63">
        <f>IF($T79="","",IF(AND(ISNUMBER($F79),$F79&lt;=IF($Q79=MesCiclo,InicioCiclo,$Q79+MOD(2-WEEKDAY($Q79),7))+20),1,IF(N($U79)&gt;0,AVERAGEIFS($Y$5:$Y$1000,$S$5:$S$1000,ROW(),$T$5:$T$1000,"Sub"),$Y79)))</f>
        <v/>
      </c>
      <c r="AD79" s="63">
        <f>IF($T79="","",IF(AND(ISNUMBER($F79),$F79&lt;=IF($Q79=MesCiclo,InicioCiclo,$Q79+MOD(2-WEEKDAY($Q79),7))+27),1,IF(N($U79)&gt;0,AVERAGEIFS($Z$5:$Z$1000,$S$5:$S$1000,ROW(),$T$5:$T$1000,"Sub"),$Z79)))</f>
        <v/>
      </c>
      <c r="AE79" s="63">
        <f>IF($T79&lt;&gt;"Macro","",IF(COUNTIFS($Q$5:$Q$1000,$Q79,$T$5:$T$1000,"Macro",$G$5:$G$1000,"&gt;0")=0,1/COUNTIFS($Q$5:$Q$1000,$Q79,$T$5:$T$1000,"Macro"),IF(AND(ISNUMBER($G79),N($G79)&gt;0),$G79,SUMIFS($G$5:$G$1000,$Q$5:$Q$1000,$Q79,$T$5:$T$1000,"Macro")/COUNTIFS($Q$5:$Q$1000,$Q79,$T$5:$T$1000,"Macro",$G$5:$G$1000,"&gt;0"))/(COUNTIFS($Q$5:$Q$1000,$Q79,$T$5:$T$1000,"Macro")*SUMIFS($G$5:$G$1000,$Q$5:$Q$1000,$Q79,$T$5:$T$1000,"Macro")/COUNTIFS($Q$5:$Q$1000,$Q79,$T$5:$T$1000,"Macro",$G$5:$G$1000,"&gt;0"))))</f>
        <v/>
      </c>
    </row>
    <row r="80">
      <c r="A80" s="55">
        <f>IF(NOT((COUNTA($B80:$K80)+COUNTA($O80))&gt;0),"",IF($T80="Macro",COUNTIFS($T$5:$T80,"Macro",$Q$5:$Q80,$Q80),IF(N($S80)=0,"?",COUNTIFS(INDEX($T$5:$T$1000,1):INDEX($T$5:$T$1000,$S80-4),"Macro",INDEX($Q$5:$Q$1000,1):INDEX($Q$5:$Q$1000,$S80-4),INDEX($Q$5:$Q$1000,$S80-4))&amp;"."&amp;COUNTIFS($S$5:$S80,$S80,$T$5:$T80,"Sub"))))</f>
        <v/>
      </c>
      <c r="B80" s="56" t="n"/>
      <c r="C80" s="57" t="n"/>
      <c r="D80" s="58" t="n"/>
      <c r="E80" s="58" t="n"/>
      <c r="F80" s="58" t="n"/>
      <c r="G80" s="59" t="n"/>
      <c r="H80" s="59" t="n"/>
      <c r="I80" s="59" t="n"/>
      <c r="J80" s="59" t="n"/>
      <c r="K80" s="59" t="n"/>
      <c r="L80" s="60">
        <f>IF(NOT((COUNTA($B80:$K80)+COUNTA($O80))&gt;0),"",IF(ISNUMBER($F80),1,IF(N($U80)&gt;0,AVERAGEIFS($V$5:$V$1000,$S$5:$S$1000,ROW(),$T$5:$T$1000,"Sub"),$V80)))</f>
        <v/>
      </c>
      <c r="M80" s="55">
        <f>IF($L80="","",IF($L80&gt;=1,"Completado",IF($L80&gt;0,"En curso","Pendiente")))</f>
        <v/>
      </c>
      <c r="N80" s="55">
        <f>IF(NOT((COUNTA($B80:$K80)+COUNTA($O80))&gt;0),"",IF(ISNUMBER($F80),IF(AND(ISNUMBER($E80),$F80&gt;$E80),"Cumplida con "&amp;($F80-$E80)&amp;IF($F80-$E80=1," día"," días")&amp;" de retraso","Cumplida"),IF(N($L80)&gt;=1,"Cumplida",IF(NOT(ISNUMBER($E80)),"Sin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plazo")))))))</f>
        <v/>
      </c>
      <c r="O80" s="57" t="n"/>
      <c r="P80" s="61">
        <f>IF(NOT((COUNTA($B80:$K80)+COUNTA($O80))&gt;0),"",IF((IF($C80="","Falta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",""))="","✔ OK","⚠ "&amp;LEFT(IF($C80="","Falta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",""),LEN(IF($C80="","Falta el nombre de la actividad"&amp;" · ","")&amp;IF(AND($T80="Sub",N($S80)=0),"Subactividad sin macroactividad arriba"&amp;" · ","")&amp;IF($D80="","Sin fecha de inicio"&amp;" · ","")&amp;IF($E80="","Sin fecha límite"&amp;" · ","")&amp;IF(OR(AND($D80&lt;&gt;"",NOT(ISNUMBER($D80))),AND($E80&lt;&gt;"",NOT(ISNUMBER($E80))),AND($F80&lt;&gt;"",NOT(ISNUMBER($F80)))),"Fecha no válida"&amp;" · ","")&amp;IF(AND(ISNUMBER($D80),ISNUMBER($E80),$D80&gt;$E80),"Inicio posterior a fecha límite"&amp;" · ","")&amp;IF(AND($T80="Macro",$G80&lt;&gt;"",OR(NOT(ISNUMBER($G80)),$G80&lt;0,$G80&gt;1)),"Peso fuera de rango"&amp;" · ","")&amp;IF(AND($T80="Sub",$G80&lt;&gt;""),"Las subactividades no llevan peso (valen igual dentro de su macroactividad)"&amp;" · ","")&amp;IF(AND(N($U80)&gt;0,COUNT($H80:$K80)&gt;0),"Con subactividades: deje vacías las semanas (se calculan solas)"&amp;" · ","")&amp;IF((COUNTIF($H80:$K80,"&gt;1")+COUNTIF($H80:$K80,"&lt;0")+COUNTA($H80:$K80)-COUNT($H80:$K80))&gt;0,"Avance fuera de rango 0-100%"&amp;" · ","")&amp;IF(OR(AND($I80&lt;&gt;"",$I80&lt;$H80),AND($J80&lt;&gt;"",$J80&lt;MAX($H80:$I80)),AND($K80&lt;&gt;"",$K80&lt;MAX($H80:$J80))),"Avance semanal decreciente"&amp;" · ","")&amp;IF(AND(ISNUMBER($E80),$E80&lt;FechaRef,N($L80)&lt;1),"Vencida"&amp;" · ","")&amp;IF(AND(ObsObligatoria="Sí",ISNUMBER($E80),$E80&lt;FechaRef,N($L80)&lt;1,$O80=""),"Vencida sin observación"&amp;" · ",""))-3)))</f>
        <v/>
      </c>
      <c r="Q80" s="62">
        <f>IF(NOT((COUNTA($B80:$K80)+COUNTA($O80))&gt;0),"",IF(AND($T80="Sub",N($S80)&gt;0),IF(ISNUMBER(INDEX($D$5:$D$1000,$S80-4)),DATE(YEAR(INDEX($D$5:$D$1000,$S80-4)),MONTH(INDEX($D$5:$D$1000,$S80-4)),1),IF(ISNUMBER(INDEX($E$5:$E$1000,$S80-4)),DATE(YEAR(INDEX($E$5:$E$1000,$S80-4)),MONTH(INDEX($E$5:$E$1000,$S80-4)),1),MesCiclo)),IF(ISNUMBER($D80),DATE(YEAR($D80),MONTH($D80),1),IF(ISNUMBER($E80),DATE(YEAR($E80),MONTH($E80),1),MesCiclo))))</f>
        <v/>
      </c>
      <c r="R80" s="63">
        <f>IF(OR($Q80="",$Q80&lt;&gt;MesCiclo),"",COUNTIF($Q$5:$Q80,MesCiclo))</f>
        <v/>
      </c>
      <c r="S80" s="63">
        <f>IF($T80="","",IF($T80="Macro",ROW(),IFERROR(LOOKUP(2,1/($T$5:$T80="Macro"),ROW($T$5:$T80)),0)))</f>
        <v/>
      </c>
      <c r="T80" s="63">
        <f>IF(NOT((COUNTA($B80:$K80)+COUNTA($O80))&gt;0),"",IF($B80="Subactividad","Sub","Macro"))</f>
        <v/>
      </c>
      <c r="U80" s="63">
        <f>IF($T80="Macro",COUNTIFS($S$5:$S$1000,ROW(),$T$5:$T$1000,"Sub"),"")</f>
        <v/>
      </c>
      <c r="V80" s="63">
        <f>IF($T80="","",IF(ISNUMBER($F80),1,IFERROR(LOOKUP(2,1/($H80:$K80&lt;&gt;""),$H80:$K80),0)))</f>
        <v/>
      </c>
      <c r="W80" s="63">
        <f>IF($T80="","",IF(AND(ISNUMBER($F80),$F80&lt;=IF($Q80=MesCiclo,InicioCiclo,$Q80+MOD(2-WEEKDAY($Q80),7))+6),1,IF(ISNUMBER($H80),$H80,0)))</f>
        <v/>
      </c>
      <c r="X80" s="63">
        <f>IF($T80="","",IF(AND(ISNUMBER($F80),$F80&lt;=IF($Q80=MesCiclo,InicioCiclo,$Q80+MOD(2-WEEKDAY($Q80),7))+13),1,IF(ISNUMBER($I80),$I80,$W80)))</f>
        <v/>
      </c>
      <c r="Y80" s="63">
        <f>IF($T80="","",IF(AND(ISNUMBER($F80),$F80&lt;=IF($Q80=MesCiclo,InicioCiclo,$Q80+MOD(2-WEEKDAY($Q80),7))+20),1,IF(ISNUMBER($J80),$J80,$X80)))</f>
        <v/>
      </c>
      <c r="Z80" s="63">
        <f>IF($T80="","",IF(AND(ISNUMBER($F80),$F80&lt;=IF($Q80=MesCiclo,InicioCiclo,$Q80+MOD(2-WEEKDAY($Q80),7))+27),1,IF(ISNUMBER($K80),$K80,$Y80)))</f>
        <v/>
      </c>
      <c r="AA80" s="63">
        <f>IF($T80="","",IF(AND(ISNUMBER($F80),$F80&lt;=IF($Q80=MesCiclo,InicioCiclo,$Q80+MOD(2-WEEKDAY($Q80),7))+6),1,IF(N($U80)&gt;0,AVERAGEIFS($W$5:$W$1000,$S$5:$S$1000,ROW(),$T$5:$T$1000,"Sub"),$W80)))</f>
        <v/>
      </c>
      <c r="AB80" s="63">
        <f>IF($T80="","",IF(AND(ISNUMBER($F80),$F80&lt;=IF($Q80=MesCiclo,InicioCiclo,$Q80+MOD(2-WEEKDAY($Q80),7))+13),1,IF(N($U80)&gt;0,AVERAGEIFS($X$5:$X$1000,$S$5:$S$1000,ROW(),$T$5:$T$1000,"Sub"),$X80)))</f>
        <v/>
      </c>
      <c r="AC80" s="63">
        <f>IF($T80="","",IF(AND(ISNUMBER($F80),$F80&lt;=IF($Q80=MesCiclo,InicioCiclo,$Q80+MOD(2-WEEKDAY($Q80),7))+20),1,IF(N($U80)&gt;0,AVERAGEIFS($Y$5:$Y$1000,$S$5:$S$1000,ROW(),$T$5:$T$1000,"Sub"),$Y80)))</f>
        <v/>
      </c>
      <c r="AD80" s="63">
        <f>IF($T80="","",IF(AND(ISNUMBER($F80),$F80&lt;=IF($Q80=MesCiclo,InicioCiclo,$Q80+MOD(2-WEEKDAY($Q80),7))+27),1,IF(N($U80)&gt;0,AVERAGEIFS($Z$5:$Z$1000,$S$5:$S$1000,ROW(),$T$5:$T$1000,"Sub"),$Z80)))</f>
        <v/>
      </c>
      <c r="AE80" s="63">
        <f>IF($T80&lt;&gt;"Macro","",IF(COUNTIFS($Q$5:$Q$1000,$Q80,$T$5:$T$1000,"Macro",$G$5:$G$1000,"&gt;0")=0,1/COUNTIFS($Q$5:$Q$1000,$Q80,$T$5:$T$1000,"Macro"),IF(AND(ISNUMBER($G80),N($G80)&gt;0),$G80,SUMIFS($G$5:$G$1000,$Q$5:$Q$1000,$Q80,$T$5:$T$1000,"Macro")/COUNTIFS($Q$5:$Q$1000,$Q80,$T$5:$T$1000,"Macro",$G$5:$G$1000,"&gt;0"))/(COUNTIFS($Q$5:$Q$1000,$Q80,$T$5:$T$1000,"Macro")*SUMIFS($G$5:$G$1000,$Q$5:$Q$1000,$Q80,$T$5:$T$1000,"Macro")/COUNTIFS($Q$5:$Q$1000,$Q80,$T$5:$T$1000,"Macro",$G$5:$G$1000,"&gt;0"))))</f>
        <v/>
      </c>
    </row>
    <row r="81">
      <c r="A81" s="55">
        <f>IF(NOT((COUNTA($B81:$K81)+COUNTA($O81))&gt;0),"",IF($T81="Macro",COUNTIFS($T$5:$T81,"Macro",$Q$5:$Q81,$Q81),IF(N($S81)=0,"?",COUNTIFS(INDEX($T$5:$T$1000,1):INDEX($T$5:$T$1000,$S81-4),"Macro",INDEX($Q$5:$Q$1000,1):INDEX($Q$5:$Q$1000,$S81-4),INDEX($Q$5:$Q$1000,$S81-4))&amp;"."&amp;COUNTIFS($S$5:$S81,$S81,$T$5:$T81,"Sub"))))</f>
        <v/>
      </c>
      <c r="B81" s="56" t="n"/>
      <c r="C81" s="57" t="n"/>
      <c r="D81" s="58" t="n"/>
      <c r="E81" s="58" t="n"/>
      <c r="F81" s="58" t="n"/>
      <c r="G81" s="59" t="n"/>
      <c r="H81" s="59" t="n"/>
      <c r="I81" s="59" t="n"/>
      <c r="J81" s="59" t="n"/>
      <c r="K81" s="59" t="n"/>
      <c r="L81" s="60">
        <f>IF(NOT((COUNTA($B81:$K81)+COUNTA($O81))&gt;0),"",IF(ISNUMBER($F81),1,IF(N($U81)&gt;0,AVERAGEIFS($V$5:$V$1000,$S$5:$S$1000,ROW(),$T$5:$T$1000,"Sub"),$V81)))</f>
        <v/>
      </c>
      <c r="M81" s="55">
        <f>IF($L81="","",IF($L81&gt;=1,"Completado",IF($L81&gt;0,"En curso","Pendiente")))</f>
        <v/>
      </c>
      <c r="N81" s="55">
        <f>IF(NOT((COUNTA($B81:$K81)+COUNTA($O81))&gt;0),"",IF(ISNUMBER($F81),IF(AND(ISNUMBER($E81),$F81&gt;$E81),"Cumplida con "&amp;($F81-$E81)&amp;IF($F81-$E81=1," día"," días")&amp;" de retraso","Cumplida"),IF(N($L81)&gt;=1,"Cumplida",IF(NOT(ISNUMBER($E81)),"Sin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plazo")))))))</f>
        <v/>
      </c>
      <c r="O81" s="57" t="n"/>
      <c r="P81" s="61">
        <f>IF(NOT((COUNTA($B81:$K81)+COUNTA($O81))&gt;0),"",IF((IF($C81="","Falta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",""))="","✔ OK","⚠ "&amp;LEFT(IF($C81="","Falta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",""),LEN(IF($C81="","Falta el nombre de la actividad"&amp;" · ","")&amp;IF(AND($T81="Sub",N($S81)=0),"Subactividad sin macroactividad arriba"&amp;" · ","")&amp;IF($D81="","Sin fecha de inicio"&amp;" · ","")&amp;IF($E81="","Sin fecha límite"&amp;" · ","")&amp;IF(OR(AND($D81&lt;&gt;"",NOT(ISNUMBER($D81))),AND($E81&lt;&gt;"",NOT(ISNUMBER($E81))),AND($F81&lt;&gt;"",NOT(ISNUMBER($F81)))),"Fecha no válida"&amp;" · ","")&amp;IF(AND(ISNUMBER($D81),ISNUMBER($E81),$D81&gt;$E81),"Inicio posterior a fecha límite"&amp;" · ","")&amp;IF(AND($T81="Macro",$G81&lt;&gt;"",OR(NOT(ISNUMBER($G81)),$G81&lt;0,$G81&gt;1)),"Peso fuera de rango"&amp;" · ","")&amp;IF(AND($T81="Sub",$G81&lt;&gt;""),"Las subactividades no llevan peso (valen igual dentro de su macroactividad)"&amp;" · ","")&amp;IF(AND(N($U81)&gt;0,COUNT($H81:$K81)&gt;0),"Con subactividades: deje vacías las semanas (se calculan solas)"&amp;" · ","")&amp;IF((COUNTIF($H81:$K81,"&gt;1")+COUNTIF($H81:$K81,"&lt;0")+COUNTA($H81:$K81)-COUNT($H81:$K81))&gt;0,"Avance fuera de rango 0-100%"&amp;" · ","")&amp;IF(OR(AND($I81&lt;&gt;"",$I81&lt;$H81),AND($J81&lt;&gt;"",$J81&lt;MAX($H81:$I81)),AND($K81&lt;&gt;"",$K81&lt;MAX($H81:$J81))),"Avance semanal decreciente"&amp;" · ","")&amp;IF(AND(ISNUMBER($E81),$E81&lt;FechaRef,N($L81)&lt;1),"Vencida"&amp;" · ","")&amp;IF(AND(ObsObligatoria="Sí",ISNUMBER($E81),$E81&lt;FechaRef,N($L81)&lt;1,$O81=""),"Vencida sin observación"&amp;" · ",""))-3)))</f>
        <v/>
      </c>
      <c r="Q81" s="62">
        <f>IF(NOT((COUNTA($B81:$K81)+COUNTA($O81))&gt;0),"",IF(AND($T81="Sub",N($S81)&gt;0),IF(ISNUMBER(INDEX($D$5:$D$1000,$S81-4)),DATE(YEAR(INDEX($D$5:$D$1000,$S81-4)),MONTH(INDEX($D$5:$D$1000,$S81-4)),1),IF(ISNUMBER(INDEX($E$5:$E$1000,$S81-4)),DATE(YEAR(INDEX($E$5:$E$1000,$S81-4)),MONTH(INDEX($E$5:$E$1000,$S81-4)),1),MesCiclo)),IF(ISNUMBER($D81),DATE(YEAR($D81),MONTH($D81),1),IF(ISNUMBER($E81),DATE(YEAR($E81),MONTH($E81),1),MesCiclo))))</f>
        <v/>
      </c>
      <c r="R81" s="63">
        <f>IF(OR($Q81="",$Q81&lt;&gt;MesCiclo),"",COUNTIF($Q$5:$Q81,MesCiclo))</f>
        <v/>
      </c>
      <c r="S81" s="63">
        <f>IF($T81="","",IF($T81="Macro",ROW(),IFERROR(LOOKUP(2,1/($T$5:$T81="Macro"),ROW($T$5:$T81)),0)))</f>
        <v/>
      </c>
      <c r="T81" s="63">
        <f>IF(NOT((COUNTA($B81:$K81)+COUNTA($O81))&gt;0),"",IF($B81="Subactividad","Sub","Macro"))</f>
        <v/>
      </c>
      <c r="U81" s="63">
        <f>IF($T81="Macro",COUNTIFS($S$5:$S$1000,ROW(),$T$5:$T$1000,"Sub"),"")</f>
        <v/>
      </c>
      <c r="V81" s="63">
        <f>IF($T81="","",IF(ISNUMBER($F81),1,IFERROR(LOOKUP(2,1/($H81:$K81&lt;&gt;""),$H81:$K81),0)))</f>
        <v/>
      </c>
      <c r="W81" s="63">
        <f>IF($T81="","",IF(AND(ISNUMBER($F81),$F81&lt;=IF($Q81=MesCiclo,InicioCiclo,$Q81+MOD(2-WEEKDAY($Q81),7))+6),1,IF(ISNUMBER($H81),$H81,0)))</f>
        <v/>
      </c>
      <c r="X81" s="63">
        <f>IF($T81="","",IF(AND(ISNUMBER($F81),$F81&lt;=IF($Q81=MesCiclo,InicioCiclo,$Q81+MOD(2-WEEKDAY($Q81),7))+13),1,IF(ISNUMBER($I81),$I81,$W81)))</f>
        <v/>
      </c>
      <c r="Y81" s="63">
        <f>IF($T81="","",IF(AND(ISNUMBER($F81),$F81&lt;=IF($Q81=MesCiclo,InicioCiclo,$Q81+MOD(2-WEEKDAY($Q81),7))+20),1,IF(ISNUMBER($J81),$J81,$X81)))</f>
        <v/>
      </c>
      <c r="Z81" s="63">
        <f>IF($T81="","",IF(AND(ISNUMBER($F81),$F81&lt;=IF($Q81=MesCiclo,InicioCiclo,$Q81+MOD(2-WEEKDAY($Q81),7))+27),1,IF(ISNUMBER($K81),$K81,$Y81)))</f>
        <v/>
      </c>
      <c r="AA81" s="63">
        <f>IF($T81="","",IF(AND(ISNUMBER($F81),$F81&lt;=IF($Q81=MesCiclo,InicioCiclo,$Q81+MOD(2-WEEKDAY($Q81),7))+6),1,IF(N($U81)&gt;0,AVERAGEIFS($W$5:$W$1000,$S$5:$S$1000,ROW(),$T$5:$T$1000,"Sub"),$W81)))</f>
        <v/>
      </c>
      <c r="AB81" s="63">
        <f>IF($T81="","",IF(AND(ISNUMBER($F81),$F81&lt;=IF($Q81=MesCiclo,InicioCiclo,$Q81+MOD(2-WEEKDAY($Q81),7))+13),1,IF(N($U81)&gt;0,AVERAGEIFS($X$5:$X$1000,$S$5:$S$1000,ROW(),$T$5:$T$1000,"Sub"),$X81)))</f>
        <v/>
      </c>
      <c r="AC81" s="63">
        <f>IF($T81="","",IF(AND(ISNUMBER($F81),$F81&lt;=IF($Q81=MesCiclo,InicioCiclo,$Q81+MOD(2-WEEKDAY($Q81),7))+20),1,IF(N($U81)&gt;0,AVERAGEIFS($Y$5:$Y$1000,$S$5:$S$1000,ROW(),$T$5:$T$1000,"Sub"),$Y81)))</f>
        <v/>
      </c>
      <c r="AD81" s="63">
        <f>IF($T81="","",IF(AND(ISNUMBER($F81),$F81&lt;=IF($Q81=MesCiclo,InicioCiclo,$Q81+MOD(2-WEEKDAY($Q81),7))+27),1,IF(N($U81)&gt;0,AVERAGEIFS($Z$5:$Z$1000,$S$5:$S$1000,ROW(),$T$5:$T$1000,"Sub"),$Z81)))</f>
        <v/>
      </c>
      <c r="AE81" s="63">
        <f>IF($T81&lt;&gt;"Macro","",IF(COUNTIFS($Q$5:$Q$1000,$Q81,$T$5:$T$1000,"Macro",$G$5:$G$1000,"&gt;0")=0,1/COUNTIFS($Q$5:$Q$1000,$Q81,$T$5:$T$1000,"Macro"),IF(AND(ISNUMBER($G81),N($G81)&gt;0),$G81,SUMIFS($G$5:$G$1000,$Q$5:$Q$1000,$Q81,$T$5:$T$1000,"Macro")/COUNTIFS($Q$5:$Q$1000,$Q81,$T$5:$T$1000,"Macro",$G$5:$G$1000,"&gt;0"))/(COUNTIFS($Q$5:$Q$1000,$Q81,$T$5:$T$1000,"Macro")*SUMIFS($G$5:$G$1000,$Q$5:$Q$1000,$Q81,$T$5:$T$1000,"Macro")/COUNTIFS($Q$5:$Q$1000,$Q81,$T$5:$T$1000,"Macro",$G$5:$G$1000,"&gt;0"))))</f>
        <v/>
      </c>
    </row>
    <row r="82">
      <c r="A82" s="55">
        <f>IF(NOT((COUNTA($B82:$K82)+COUNTA($O82))&gt;0),"",IF($T82="Macro",COUNTIFS($T$5:$T82,"Macro",$Q$5:$Q82,$Q82),IF(N($S82)=0,"?",COUNTIFS(INDEX($T$5:$T$1000,1):INDEX($T$5:$T$1000,$S82-4),"Macro",INDEX($Q$5:$Q$1000,1):INDEX($Q$5:$Q$1000,$S82-4),INDEX($Q$5:$Q$1000,$S82-4))&amp;"."&amp;COUNTIFS($S$5:$S82,$S82,$T$5:$T82,"Sub"))))</f>
        <v/>
      </c>
      <c r="B82" s="56" t="n"/>
      <c r="C82" s="57" t="n"/>
      <c r="D82" s="58" t="n"/>
      <c r="E82" s="58" t="n"/>
      <c r="F82" s="58" t="n"/>
      <c r="G82" s="59" t="n"/>
      <c r="H82" s="59" t="n"/>
      <c r="I82" s="59" t="n"/>
      <c r="J82" s="59" t="n"/>
      <c r="K82" s="59" t="n"/>
      <c r="L82" s="60">
        <f>IF(NOT((COUNTA($B82:$K82)+COUNTA($O82))&gt;0),"",IF(ISNUMBER($F82),1,IF(N($U82)&gt;0,AVERAGEIFS($V$5:$V$1000,$S$5:$S$1000,ROW(),$T$5:$T$1000,"Sub"),$V82)))</f>
        <v/>
      </c>
      <c r="M82" s="55">
        <f>IF($L82="","",IF($L82&gt;=1,"Completado",IF($L82&gt;0,"En curso","Pendiente")))</f>
        <v/>
      </c>
      <c r="N82" s="55">
        <f>IF(NOT((COUNTA($B82:$K82)+COUNTA($O82))&gt;0),"",IF(ISNUMBER($F82),IF(AND(ISNUMBER($E82),$F82&gt;$E82),"Cumplida con "&amp;($F82-$E82)&amp;IF($F82-$E82=1," día"," días")&amp;" de retraso","Cumplida"),IF(N($L82)&gt;=1,"Cumplida",IF(NOT(ISNUMBER($E82)),"Sin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plazo")))))))</f>
        <v/>
      </c>
      <c r="O82" s="57" t="n"/>
      <c r="P82" s="61">
        <f>IF(NOT((COUNTA($B82:$K82)+COUNTA($O82))&gt;0),"",IF((IF($C82="","Falta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",""))="","✔ OK","⚠ "&amp;LEFT(IF($C82="","Falta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",""),LEN(IF($C82="","Falta el nombre de la actividad"&amp;" · ","")&amp;IF(AND($T82="Sub",N($S82)=0),"Subactividad sin macroactividad arriba"&amp;" · ","")&amp;IF($D82="","Sin fecha de inicio"&amp;" · ","")&amp;IF($E82="","Sin fecha límite"&amp;" · ","")&amp;IF(OR(AND($D82&lt;&gt;"",NOT(ISNUMBER($D82))),AND($E82&lt;&gt;"",NOT(ISNUMBER($E82))),AND($F82&lt;&gt;"",NOT(ISNUMBER($F82)))),"Fecha no válida"&amp;" · ","")&amp;IF(AND(ISNUMBER($D82),ISNUMBER($E82),$D82&gt;$E82),"Inicio posterior a fecha límite"&amp;" · ","")&amp;IF(AND($T82="Macro",$G82&lt;&gt;"",OR(NOT(ISNUMBER($G82)),$G82&lt;0,$G82&gt;1)),"Peso fuera de rango"&amp;" · ","")&amp;IF(AND($T82="Sub",$G82&lt;&gt;""),"Las subactividades no llevan peso (valen igual dentro de su macroactividad)"&amp;" · ","")&amp;IF(AND(N($U82)&gt;0,COUNT($H82:$K82)&gt;0),"Con subactividades: deje vacías las semanas (se calculan solas)"&amp;" · ","")&amp;IF((COUNTIF($H82:$K82,"&gt;1")+COUNTIF($H82:$K82,"&lt;0")+COUNTA($H82:$K82)-COUNT($H82:$K82))&gt;0,"Avance fuera de rango 0-100%"&amp;" · ","")&amp;IF(OR(AND($I82&lt;&gt;"",$I82&lt;$H82),AND($J82&lt;&gt;"",$J82&lt;MAX($H82:$I82)),AND($K82&lt;&gt;"",$K82&lt;MAX($H82:$J82))),"Avance semanal decreciente"&amp;" · ","")&amp;IF(AND(ISNUMBER($E82),$E82&lt;FechaRef,N($L82)&lt;1),"Vencida"&amp;" · ","")&amp;IF(AND(ObsObligatoria="Sí",ISNUMBER($E82),$E82&lt;FechaRef,N($L82)&lt;1,$O82=""),"Vencida sin observación"&amp;" · ",""))-3)))</f>
        <v/>
      </c>
      <c r="Q82" s="62">
        <f>IF(NOT((COUNTA($B82:$K82)+COUNTA($O82))&gt;0),"",IF(AND($T82="Sub",N($S82)&gt;0),IF(ISNUMBER(INDEX($D$5:$D$1000,$S82-4)),DATE(YEAR(INDEX($D$5:$D$1000,$S82-4)),MONTH(INDEX($D$5:$D$1000,$S82-4)),1),IF(ISNUMBER(INDEX($E$5:$E$1000,$S82-4)),DATE(YEAR(INDEX($E$5:$E$1000,$S82-4)),MONTH(INDEX($E$5:$E$1000,$S82-4)),1),MesCiclo)),IF(ISNUMBER($D82),DATE(YEAR($D82),MONTH($D82),1),IF(ISNUMBER($E82),DATE(YEAR($E82),MONTH($E82),1),MesCiclo))))</f>
        <v/>
      </c>
      <c r="R82" s="63">
        <f>IF(OR($Q82="",$Q82&lt;&gt;MesCiclo),"",COUNTIF($Q$5:$Q82,MesCiclo))</f>
        <v/>
      </c>
      <c r="S82" s="63">
        <f>IF($T82="","",IF($T82="Macro",ROW(),IFERROR(LOOKUP(2,1/($T$5:$T82="Macro"),ROW($T$5:$T82)),0)))</f>
        <v/>
      </c>
      <c r="T82" s="63">
        <f>IF(NOT((COUNTA($B82:$K82)+COUNTA($O82))&gt;0),"",IF($B82="Subactividad","Sub","Macro"))</f>
        <v/>
      </c>
      <c r="U82" s="63">
        <f>IF($T82="Macro",COUNTIFS($S$5:$S$1000,ROW(),$T$5:$T$1000,"Sub"),"")</f>
        <v/>
      </c>
      <c r="V82" s="63">
        <f>IF($T82="","",IF(ISNUMBER($F82),1,IFERROR(LOOKUP(2,1/($H82:$K82&lt;&gt;""),$H82:$K82),0)))</f>
        <v/>
      </c>
      <c r="W82" s="63">
        <f>IF($T82="","",IF(AND(ISNUMBER($F82),$F82&lt;=IF($Q82=MesCiclo,InicioCiclo,$Q82+MOD(2-WEEKDAY($Q82),7))+6),1,IF(ISNUMBER($H82),$H82,0)))</f>
        <v/>
      </c>
      <c r="X82" s="63">
        <f>IF($T82="","",IF(AND(ISNUMBER($F82),$F82&lt;=IF($Q82=MesCiclo,InicioCiclo,$Q82+MOD(2-WEEKDAY($Q82),7))+13),1,IF(ISNUMBER($I82),$I82,$W82)))</f>
        <v/>
      </c>
      <c r="Y82" s="63">
        <f>IF($T82="","",IF(AND(ISNUMBER($F82),$F82&lt;=IF($Q82=MesCiclo,InicioCiclo,$Q82+MOD(2-WEEKDAY($Q82),7))+20),1,IF(ISNUMBER($J82),$J82,$X82)))</f>
        <v/>
      </c>
      <c r="Z82" s="63">
        <f>IF($T82="","",IF(AND(ISNUMBER($F82),$F82&lt;=IF($Q82=MesCiclo,InicioCiclo,$Q82+MOD(2-WEEKDAY($Q82),7))+27),1,IF(ISNUMBER($K82),$K82,$Y82)))</f>
        <v/>
      </c>
      <c r="AA82" s="63">
        <f>IF($T82="","",IF(AND(ISNUMBER($F82),$F82&lt;=IF($Q82=MesCiclo,InicioCiclo,$Q82+MOD(2-WEEKDAY($Q82),7))+6),1,IF(N($U82)&gt;0,AVERAGEIFS($W$5:$W$1000,$S$5:$S$1000,ROW(),$T$5:$T$1000,"Sub"),$W82)))</f>
        <v/>
      </c>
      <c r="AB82" s="63">
        <f>IF($T82="","",IF(AND(ISNUMBER($F82),$F82&lt;=IF($Q82=MesCiclo,InicioCiclo,$Q82+MOD(2-WEEKDAY($Q82),7))+13),1,IF(N($U82)&gt;0,AVERAGEIFS($X$5:$X$1000,$S$5:$S$1000,ROW(),$T$5:$T$1000,"Sub"),$X82)))</f>
        <v/>
      </c>
      <c r="AC82" s="63">
        <f>IF($T82="","",IF(AND(ISNUMBER($F82),$F82&lt;=IF($Q82=MesCiclo,InicioCiclo,$Q82+MOD(2-WEEKDAY($Q82),7))+20),1,IF(N($U82)&gt;0,AVERAGEIFS($Y$5:$Y$1000,$S$5:$S$1000,ROW(),$T$5:$T$1000,"Sub"),$Y82)))</f>
        <v/>
      </c>
      <c r="AD82" s="63">
        <f>IF($T82="","",IF(AND(ISNUMBER($F82),$F82&lt;=IF($Q82=MesCiclo,InicioCiclo,$Q82+MOD(2-WEEKDAY($Q82),7))+27),1,IF(N($U82)&gt;0,AVERAGEIFS($Z$5:$Z$1000,$S$5:$S$1000,ROW(),$T$5:$T$1000,"Sub"),$Z82)))</f>
        <v/>
      </c>
      <c r="AE82" s="63">
        <f>IF($T82&lt;&gt;"Macro","",IF(COUNTIFS($Q$5:$Q$1000,$Q82,$T$5:$T$1000,"Macro",$G$5:$G$1000,"&gt;0")=0,1/COUNTIFS($Q$5:$Q$1000,$Q82,$T$5:$T$1000,"Macro"),IF(AND(ISNUMBER($G82),N($G82)&gt;0),$G82,SUMIFS($G$5:$G$1000,$Q$5:$Q$1000,$Q82,$T$5:$T$1000,"Macro")/COUNTIFS($Q$5:$Q$1000,$Q82,$T$5:$T$1000,"Macro",$G$5:$G$1000,"&gt;0"))/(COUNTIFS($Q$5:$Q$1000,$Q82,$T$5:$T$1000,"Macro")*SUMIFS($G$5:$G$1000,$Q$5:$Q$1000,$Q82,$T$5:$T$1000,"Macro")/COUNTIFS($Q$5:$Q$1000,$Q82,$T$5:$T$1000,"Macro",$G$5:$G$1000,"&gt;0"))))</f>
        <v/>
      </c>
    </row>
    <row r="83">
      <c r="A83" s="55">
        <f>IF(NOT((COUNTA($B83:$K83)+COUNTA($O83))&gt;0),"",IF($T83="Macro",COUNTIFS($T$5:$T83,"Macro",$Q$5:$Q83,$Q83),IF(N($S83)=0,"?",COUNTIFS(INDEX($T$5:$T$1000,1):INDEX($T$5:$T$1000,$S83-4),"Macro",INDEX($Q$5:$Q$1000,1):INDEX($Q$5:$Q$1000,$S83-4),INDEX($Q$5:$Q$1000,$S83-4))&amp;"."&amp;COUNTIFS($S$5:$S83,$S83,$T$5:$T83,"Sub"))))</f>
        <v/>
      </c>
      <c r="B83" s="56" t="n"/>
      <c r="C83" s="57" t="n"/>
      <c r="D83" s="58" t="n"/>
      <c r="E83" s="58" t="n"/>
      <c r="F83" s="58" t="n"/>
      <c r="G83" s="59" t="n"/>
      <c r="H83" s="59" t="n"/>
      <c r="I83" s="59" t="n"/>
      <c r="J83" s="59" t="n"/>
      <c r="K83" s="59" t="n"/>
      <c r="L83" s="60">
        <f>IF(NOT((COUNTA($B83:$K83)+COUNTA($O83))&gt;0),"",IF(ISNUMBER($F83),1,IF(N($U83)&gt;0,AVERAGEIFS($V$5:$V$1000,$S$5:$S$1000,ROW(),$T$5:$T$1000,"Sub"),$V83)))</f>
        <v/>
      </c>
      <c r="M83" s="55">
        <f>IF($L83="","",IF($L83&gt;=1,"Completado",IF($L83&gt;0,"En curso","Pendiente")))</f>
        <v/>
      </c>
      <c r="N83" s="55">
        <f>IF(NOT((COUNTA($B83:$K83)+COUNTA($O83))&gt;0),"",IF(ISNUMBER($F83),IF(AND(ISNUMBER($E83),$F83&gt;$E83),"Cumplida con "&amp;($F83-$E83)&amp;IF($F83-$E83=1," día"," días")&amp;" de retraso","Cumplida"),IF(N($L83)&gt;=1,"Cumplida",IF(NOT(ISNUMBER($E83)),"Sin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plazo")))))))</f>
        <v/>
      </c>
      <c r="O83" s="57" t="n"/>
      <c r="P83" s="61">
        <f>IF(NOT((COUNTA($B83:$K83)+COUNTA($O83))&gt;0),"",IF((IF($C83="","Falta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",""))="","✔ OK","⚠ "&amp;LEFT(IF($C83="","Falta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",""),LEN(IF($C83="","Falta el nombre de la actividad"&amp;" · ","")&amp;IF(AND($T83="Sub",N($S83)=0),"Subactividad sin macroactividad arriba"&amp;" · ","")&amp;IF($D83="","Sin fecha de inicio"&amp;" · ","")&amp;IF($E83="","Sin fecha límite"&amp;" · ","")&amp;IF(OR(AND($D83&lt;&gt;"",NOT(ISNUMBER($D83))),AND($E83&lt;&gt;"",NOT(ISNUMBER($E83))),AND($F83&lt;&gt;"",NOT(ISNUMBER($F83)))),"Fecha no válida"&amp;" · ","")&amp;IF(AND(ISNUMBER($D83),ISNUMBER($E83),$D83&gt;$E83),"Inicio posterior a fecha límite"&amp;" · ","")&amp;IF(AND($T83="Macro",$G83&lt;&gt;"",OR(NOT(ISNUMBER($G83)),$G83&lt;0,$G83&gt;1)),"Peso fuera de rango"&amp;" · ","")&amp;IF(AND($T83="Sub",$G83&lt;&gt;""),"Las subactividades no llevan peso (valen igual dentro de su macroactividad)"&amp;" · ","")&amp;IF(AND(N($U83)&gt;0,COUNT($H83:$K83)&gt;0),"Con subactividades: deje vacías las semanas (se calculan solas)"&amp;" · ","")&amp;IF((COUNTIF($H83:$K83,"&gt;1")+COUNTIF($H83:$K83,"&lt;0")+COUNTA($H83:$K83)-COUNT($H83:$K83))&gt;0,"Avance fuera de rango 0-100%"&amp;" · ","")&amp;IF(OR(AND($I83&lt;&gt;"",$I83&lt;$H83),AND($J83&lt;&gt;"",$J83&lt;MAX($H83:$I83)),AND($K83&lt;&gt;"",$K83&lt;MAX($H83:$J83))),"Avance semanal decreciente"&amp;" · ","")&amp;IF(AND(ISNUMBER($E83),$E83&lt;FechaRef,N($L83)&lt;1),"Vencida"&amp;" · ","")&amp;IF(AND(ObsObligatoria="Sí",ISNUMBER($E83),$E83&lt;FechaRef,N($L83)&lt;1,$O83=""),"Vencida sin observación"&amp;" · ",""))-3)))</f>
        <v/>
      </c>
      <c r="Q83" s="62">
        <f>IF(NOT((COUNTA($B83:$K83)+COUNTA($O83))&gt;0),"",IF(AND($T83="Sub",N($S83)&gt;0),IF(ISNUMBER(INDEX($D$5:$D$1000,$S83-4)),DATE(YEAR(INDEX($D$5:$D$1000,$S83-4)),MONTH(INDEX($D$5:$D$1000,$S83-4)),1),IF(ISNUMBER(INDEX($E$5:$E$1000,$S83-4)),DATE(YEAR(INDEX($E$5:$E$1000,$S83-4)),MONTH(INDEX($E$5:$E$1000,$S83-4)),1),MesCiclo)),IF(ISNUMBER($D83),DATE(YEAR($D83),MONTH($D83),1),IF(ISNUMBER($E83),DATE(YEAR($E83),MONTH($E83),1),MesCiclo))))</f>
        <v/>
      </c>
      <c r="R83" s="63">
        <f>IF(OR($Q83="",$Q83&lt;&gt;MesCiclo),"",COUNTIF($Q$5:$Q83,MesCiclo))</f>
        <v/>
      </c>
      <c r="S83" s="63">
        <f>IF($T83="","",IF($T83="Macro",ROW(),IFERROR(LOOKUP(2,1/($T$5:$T83="Macro"),ROW($T$5:$T83)),0)))</f>
        <v/>
      </c>
      <c r="T83" s="63">
        <f>IF(NOT((COUNTA($B83:$K83)+COUNTA($O83))&gt;0),"",IF($B83="Subactividad","Sub","Macro"))</f>
        <v/>
      </c>
      <c r="U83" s="63">
        <f>IF($T83="Macro",COUNTIFS($S$5:$S$1000,ROW(),$T$5:$T$1000,"Sub"),"")</f>
        <v/>
      </c>
      <c r="V83" s="63">
        <f>IF($T83="","",IF(ISNUMBER($F83),1,IFERROR(LOOKUP(2,1/($H83:$K83&lt;&gt;""),$H83:$K83),0)))</f>
        <v/>
      </c>
      <c r="W83" s="63">
        <f>IF($T83="","",IF(AND(ISNUMBER($F83),$F83&lt;=IF($Q83=MesCiclo,InicioCiclo,$Q83+MOD(2-WEEKDAY($Q83),7))+6),1,IF(ISNUMBER($H83),$H83,0)))</f>
        <v/>
      </c>
      <c r="X83" s="63">
        <f>IF($T83="","",IF(AND(ISNUMBER($F83),$F83&lt;=IF($Q83=MesCiclo,InicioCiclo,$Q83+MOD(2-WEEKDAY($Q83),7))+13),1,IF(ISNUMBER($I83),$I83,$W83)))</f>
        <v/>
      </c>
      <c r="Y83" s="63">
        <f>IF($T83="","",IF(AND(ISNUMBER($F83),$F83&lt;=IF($Q83=MesCiclo,InicioCiclo,$Q83+MOD(2-WEEKDAY($Q83),7))+20),1,IF(ISNUMBER($J83),$J83,$X83)))</f>
        <v/>
      </c>
      <c r="Z83" s="63">
        <f>IF($T83="","",IF(AND(ISNUMBER($F83),$F83&lt;=IF($Q83=MesCiclo,InicioCiclo,$Q83+MOD(2-WEEKDAY($Q83),7))+27),1,IF(ISNUMBER($K83),$K83,$Y83)))</f>
        <v/>
      </c>
      <c r="AA83" s="63">
        <f>IF($T83="","",IF(AND(ISNUMBER($F83),$F83&lt;=IF($Q83=MesCiclo,InicioCiclo,$Q83+MOD(2-WEEKDAY($Q83),7))+6),1,IF(N($U83)&gt;0,AVERAGEIFS($W$5:$W$1000,$S$5:$S$1000,ROW(),$T$5:$T$1000,"Sub"),$W83)))</f>
        <v/>
      </c>
      <c r="AB83" s="63">
        <f>IF($T83="","",IF(AND(ISNUMBER($F83),$F83&lt;=IF($Q83=MesCiclo,InicioCiclo,$Q83+MOD(2-WEEKDAY($Q83),7))+13),1,IF(N($U83)&gt;0,AVERAGEIFS($X$5:$X$1000,$S$5:$S$1000,ROW(),$T$5:$T$1000,"Sub"),$X83)))</f>
        <v/>
      </c>
      <c r="AC83" s="63">
        <f>IF($T83="","",IF(AND(ISNUMBER($F83),$F83&lt;=IF($Q83=MesCiclo,InicioCiclo,$Q83+MOD(2-WEEKDAY($Q83),7))+20),1,IF(N($U83)&gt;0,AVERAGEIFS($Y$5:$Y$1000,$S$5:$S$1000,ROW(),$T$5:$T$1000,"Sub"),$Y83)))</f>
        <v/>
      </c>
      <c r="AD83" s="63">
        <f>IF($T83="","",IF(AND(ISNUMBER($F83),$F83&lt;=IF($Q83=MesCiclo,InicioCiclo,$Q83+MOD(2-WEEKDAY($Q83),7))+27),1,IF(N($U83)&gt;0,AVERAGEIFS($Z$5:$Z$1000,$S$5:$S$1000,ROW(),$T$5:$T$1000,"Sub"),$Z83)))</f>
        <v/>
      </c>
      <c r="AE83" s="63">
        <f>IF($T83&lt;&gt;"Macro","",IF(COUNTIFS($Q$5:$Q$1000,$Q83,$T$5:$T$1000,"Macro",$G$5:$G$1000,"&gt;0")=0,1/COUNTIFS($Q$5:$Q$1000,$Q83,$T$5:$T$1000,"Macro"),IF(AND(ISNUMBER($G83),N($G83)&gt;0),$G83,SUMIFS($G$5:$G$1000,$Q$5:$Q$1000,$Q83,$T$5:$T$1000,"Macro")/COUNTIFS($Q$5:$Q$1000,$Q83,$T$5:$T$1000,"Macro",$G$5:$G$1000,"&gt;0"))/(COUNTIFS($Q$5:$Q$1000,$Q83,$T$5:$T$1000,"Macro")*SUMIFS($G$5:$G$1000,$Q$5:$Q$1000,$Q83,$T$5:$T$1000,"Macro")/COUNTIFS($Q$5:$Q$1000,$Q83,$T$5:$T$1000,"Macro",$G$5:$G$1000,"&gt;0"))))</f>
        <v/>
      </c>
    </row>
    <row r="84">
      <c r="A84" s="55">
        <f>IF(NOT((COUNTA($B84:$K84)+COUNTA($O84))&gt;0),"",IF($T84="Macro",COUNTIFS($T$5:$T84,"Macro",$Q$5:$Q84,$Q84),IF(N($S84)=0,"?",COUNTIFS(INDEX($T$5:$T$1000,1):INDEX($T$5:$T$1000,$S84-4),"Macro",INDEX($Q$5:$Q$1000,1):INDEX($Q$5:$Q$1000,$S84-4),INDEX($Q$5:$Q$1000,$S84-4))&amp;"."&amp;COUNTIFS($S$5:$S84,$S84,$T$5:$T84,"Sub"))))</f>
        <v/>
      </c>
      <c r="B84" s="56" t="n"/>
      <c r="C84" s="57" t="n"/>
      <c r="D84" s="58" t="n"/>
      <c r="E84" s="58" t="n"/>
      <c r="F84" s="58" t="n"/>
      <c r="G84" s="59" t="n"/>
      <c r="H84" s="59" t="n"/>
      <c r="I84" s="59" t="n"/>
      <c r="J84" s="59" t="n"/>
      <c r="K84" s="59" t="n"/>
      <c r="L84" s="60">
        <f>IF(NOT((COUNTA($B84:$K84)+COUNTA($O84))&gt;0),"",IF(ISNUMBER($F84),1,IF(N($U84)&gt;0,AVERAGEIFS($V$5:$V$1000,$S$5:$S$1000,ROW(),$T$5:$T$1000,"Sub"),$V84)))</f>
        <v/>
      </c>
      <c r="M84" s="55">
        <f>IF($L84="","",IF($L84&gt;=1,"Completado",IF($L84&gt;0,"En curso","Pendiente")))</f>
        <v/>
      </c>
      <c r="N84" s="55">
        <f>IF(NOT((COUNTA($B84:$K84)+COUNTA($O84))&gt;0),"",IF(ISNUMBER($F84),IF(AND(ISNUMBER($E84),$F84&gt;$E84),"Cumplida con "&amp;($F84-$E84)&amp;IF($F84-$E84=1," día"," días")&amp;" de retraso","Cumplida"),IF(N($L84)&gt;=1,"Cumplida",IF(NOT(ISNUMBER($E84)),"Sin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plazo")))))))</f>
        <v/>
      </c>
      <c r="O84" s="57" t="n"/>
      <c r="P84" s="61">
        <f>IF(NOT((COUNTA($B84:$K84)+COUNTA($O84))&gt;0),"",IF((IF($C84="","Falta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",""))="","✔ OK","⚠ "&amp;LEFT(IF($C84="","Falta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",""),LEN(IF($C84="","Falta el nombre de la actividad"&amp;" · ","")&amp;IF(AND($T84="Sub",N($S84)=0),"Subactividad sin macroactividad arriba"&amp;" · ","")&amp;IF($D84="","Sin fecha de inicio"&amp;" · ","")&amp;IF($E84="","Sin fecha límite"&amp;" · ","")&amp;IF(OR(AND($D84&lt;&gt;"",NOT(ISNUMBER($D84))),AND($E84&lt;&gt;"",NOT(ISNUMBER($E84))),AND($F84&lt;&gt;"",NOT(ISNUMBER($F84)))),"Fecha no válida"&amp;" · ","")&amp;IF(AND(ISNUMBER($D84),ISNUMBER($E84),$D84&gt;$E84),"Inicio posterior a fecha límite"&amp;" · ","")&amp;IF(AND($T84="Macro",$G84&lt;&gt;"",OR(NOT(ISNUMBER($G84)),$G84&lt;0,$G84&gt;1)),"Peso fuera de rango"&amp;" · ","")&amp;IF(AND($T84="Sub",$G84&lt;&gt;""),"Las subactividades no llevan peso (valen igual dentro de su macroactividad)"&amp;" · ","")&amp;IF(AND(N($U84)&gt;0,COUNT($H84:$K84)&gt;0),"Con subactividades: deje vacías las semanas (se calculan solas)"&amp;" · ","")&amp;IF((COUNTIF($H84:$K84,"&gt;1")+COUNTIF($H84:$K84,"&lt;0")+COUNTA($H84:$K84)-COUNT($H84:$K84))&gt;0,"Avance fuera de rango 0-100%"&amp;" · ","")&amp;IF(OR(AND($I84&lt;&gt;"",$I84&lt;$H84),AND($J84&lt;&gt;"",$J84&lt;MAX($H84:$I84)),AND($K84&lt;&gt;"",$K84&lt;MAX($H84:$J84))),"Avance semanal decreciente"&amp;" · ","")&amp;IF(AND(ISNUMBER($E84),$E84&lt;FechaRef,N($L84)&lt;1),"Vencida"&amp;" · ","")&amp;IF(AND(ObsObligatoria="Sí",ISNUMBER($E84),$E84&lt;FechaRef,N($L84)&lt;1,$O84=""),"Vencida sin observación"&amp;" · ",""))-3)))</f>
        <v/>
      </c>
      <c r="Q84" s="62">
        <f>IF(NOT((COUNTA($B84:$K84)+COUNTA($O84))&gt;0),"",IF(AND($T84="Sub",N($S84)&gt;0),IF(ISNUMBER(INDEX($D$5:$D$1000,$S84-4)),DATE(YEAR(INDEX($D$5:$D$1000,$S84-4)),MONTH(INDEX($D$5:$D$1000,$S84-4)),1),IF(ISNUMBER(INDEX($E$5:$E$1000,$S84-4)),DATE(YEAR(INDEX($E$5:$E$1000,$S84-4)),MONTH(INDEX($E$5:$E$1000,$S84-4)),1),MesCiclo)),IF(ISNUMBER($D84),DATE(YEAR($D84),MONTH($D84),1),IF(ISNUMBER($E84),DATE(YEAR($E84),MONTH($E84),1),MesCiclo))))</f>
        <v/>
      </c>
      <c r="R84" s="63">
        <f>IF(OR($Q84="",$Q84&lt;&gt;MesCiclo),"",COUNTIF($Q$5:$Q84,MesCiclo))</f>
        <v/>
      </c>
      <c r="S84" s="63">
        <f>IF($T84="","",IF($T84="Macro",ROW(),IFERROR(LOOKUP(2,1/($T$5:$T84="Macro"),ROW($T$5:$T84)),0)))</f>
        <v/>
      </c>
      <c r="T84" s="63">
        <f>IF(NOT((COUNTA($B84:$K84)+COUNTA($O84))&gt;0),"",IF($B84="Subactividad","Sub","Macro"))</f>
        <v/>
      </c>
      <c r="U84" s="63">
        <f>IF($T84="Macro",COUNTIFS($S$5:$S$1000,ROW(),$T$5:$T$1000,"Sub"),"")</f>
        <v/>
      </c>
      <c r="V84" s="63">
        <f>IF($T84="","",IF(ISNUMBER($F84),1,IFERROR(LOOKUP(2,1/($H84:$K84&lt;&gt;""),$H84:$K84),0)))</f>
        <v/>
      </c>
      <c r="W84" s="63">
        <f>IF($T84="","",IF(AND(ISNUMBER($F84),$F84&lt;=IF($Q84=MesCiclo,InicioCiclo,$Q84+MOD(2-WEEKDAY($Q84),7))+6),1,IF(ISNUMBER($H84),$H84,0)))</f>
        <v/>
      </c>
      <c r="X84" s="63">
        <f>IF($T84="","",IF(AND(ISNUMBER($F84),$F84&lt;=IF($Q84=MesCiclo,InicioCiclo,$Q84+MOD(2-WEEKDAY($Q84),7))+13),1,IF(ISNUMBER($I84),$I84,$W84)))</f>
        <v/>
      </c>
      <c r="Y84" s="63">
        <f>IF($T84="","",IF(AND(ISNUMBER($F84),$F84&lt;=IF($Q84=MesCiclo,InicioCiclo,$Q84+MOD(2-WEEKDAY($Q84),7))+20),1,IF(ISNUMBER($J84),$J84,$X84)))</f>
        <v/>
      </c>
      <c r="Z84" s="63">
        <f>IF($T84="","",IF(AND(ISNUMBER($F84),$F84&lt;=IF($Q84=MesCiclo,InicioCiclo,$Q84+MOD(2-WEEKDAY($Q84),7))+27),1,IF(ISNUMBER($K84),$K84,$Y84)))</f>
        <v/>
      </c>
      <c r="AA84" s="63">
        <f>IF($T84="","",IF(AND(ISNUMBER($F84),$F84&lt;=IF($Q84=MesCiclo,InicioCiclo,$Q84+MOD(2-WEEKDAY($Q84),7))+6),1,IF(N($U84)&gt;0,AVERAGEIFS($W$5:$W$1000,$S$5:$S$1000,ROW(),$T$5:$T$1000,"Sub"),$W84)))</f>
        <v/>
      </c>
      <c r="AB84" s="63">
        <f>IF($T84="","",IF(AND(ISNUMBER($F84),$F84&lt;=IF($Q84=MesCiclo,InicioCiclo,$Q84+MOD(2-WEEKDAY($Q84),7))+13),1,IF(N($U84)&gt;0,AVERAGEIFS($X$5:$X$1000,$S$5:$S$1000,ROW(),$T$5:$T$1000,"Sub"),$X84)))</f>
        <v/>
      </c>
      <c r="AC84" s="63">
        <f>IF($T84="","",IF(AND(ISNUMBER($F84),$F84&lt;=IF($Q84=MesCiclo,InicioCiclo,$Q84+MOD(2-WEEKDAY($Q84),7))+20),1,IF(N($U84)&gt;0,AVERAGEIFS($Y$5:$Y$1000,$S$5:$S$1000,ROW(),$T$5:$T$1000,"Sub"),$Y84)))</f>
        <v/>
      </c>
      <c r="AD84" s="63">
        <f>IF($T84="","",IF(AND(ISNUMBER($F84),$F84&lt;=IF($Q84=MesCiclo,InicioCiclo,$Q84+MOD(2-WEEKDAY($Q84),7))+27),1,IF(N($U84)&gt;0,AVERAGEIFS($Z$5:$Z$1000,$S$5:$S$1000,ROW(),$T$5:$T$1000,"Sub"),$Z84)))</f>
        <v/>
      </c>
      <c r="AE84" s="63">
        <f>IF($T84&lt;&gt;"Macro","",IF(COUNTIFS($Q$5:$Q$1000,$Q84,$T$5:$T$1000,"Macro",$G$5:$G$1000,"&gt;0")=0,1/COUNTIFS($Q$5:$Q$1000,$Q84,$T$5:$T$1000,"Macro"),IF(AND(ISNUMBER($G84),N($G84)&gt;0),$G84,SUMIFS($G$5:$G$1000,$Q$5:$Q$1000,$Q84,$T$5:$T$1000,"Macro")/COUNTIFS($Q$5:$Q$1000,$Q84,$T$5:$T$1000,"Macro",$G$5:$G$1000,"&gt;0"))/(COUNTIFS($Q$5:$Q$1000,$Q84,$T$5:$T$1000,"Macro")*SUMIFS($G$5:$G$1000,$Q$5:$Q$1000,$Q84,$T$5:$T$1000,"Macro")/COUNTIFS($Q$5:$Q$1000,$Q84,$T$5:$T$1000,"Macro",$G$5:$G$1000,"&gt;0"))))</f>
        <v/>
      </c>
    </row>
    <row r="85">
      <c r="A85" s="55">
        <f>IF(NOT((COUNTA($B85:$K85)+COUNTA($O85))&gt;0),"",IF($T85="Macro",COUNTIFS($T$5:$T85,"Macro",$Q$5:$Q85,$Q85),IF(N($S85)=0,"?",COUNTIFS(INDEX($T$5:$T$1000,1):INDEX($T$5:$T$1000,$S85-4),"Macro",INDEX($Q$5:$Q$1000,1):INDEX($Q$5:$Q$1000,$S85-4),INDEX($Q$5:$Q$1000,$S85-4))&amp;"."&amp;COUNTIFS($S$5:$S85,$S85,$T$5:$T85,"Sub"))))</f>
        <v/>
      </c>
      <c r="B85" s="56" t="n"/>
      <c r="C85" s="57" t="n"/>
      <c r="D85" s="58" t="n"/>
      <c r="E85" s="58" t="n"/>
      <c r="F85" s="58" t="n"/>
      <c r="G85" s="59" t="n"/>
      <c r="H85" s="59" t="n"/>
      <c r="I85" s="59" t="n"/>
      <c r="J85" s="59" t="n"/>
      <c r="K85" s="59" t="n"/>
      <c r="L85" s="60">
        <f>IF(NOT((COUNTA($B85:$K85)+COUNTA($O85))&gt;0),"",IF(ISNUMBER($F85),1,IF(N($U85)&gt;0,AVERAGEIFS($V$5:$V$1000,$S$5:$S$1000,ROW(),$T$5:$T$1000,"Sub"),$V85)))</f>
        <v/>
      </c>
      <c r="M85" s="55">
        <f>IF($L85="","",IF($L85&gt;=1,"Completado",IF($L85&gt;0,"En curso","Pendiente")))</f>
        <v/>
      </c>
      <c r="N85" s="55">
        <f>IF(NOT((COUNTA($B85:$K85)+COUNTA($O85))&gt;0),"",IF(ISNUMBER($F85),IF(AND(ISNUMBER($E85),$F85&gt;$E85),"Cumplida con "&amp;($F85-$E85)&amp;IF($F85-$E85=1," día"," días")&amp;" de retraso","Cumplida"),IF(N($L85)&gt;=1,"Cumplida",IF(NOT(ISNUMBER($E85)),"Sin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plazo")))))))</f>
        <v/>
      </c>
      <c r="O85" s="57" t="n"/>
      <c r="P85" s="61">
        <f>IF(NOT((COUNTA($B85:$K85)+COUNTA($O85))&gt;0),"",IF((IF($C85="","Falta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",""))="","✔ OK","⚠ "&amp;LEFT(IF($C85="","Falta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",""),LEN(IF($C85="","Falta el nombre de la actividad"&amp;" · ","")&amp;IF(AND($T85="Sub",N($S85)=0),"Subactividad sin macroactividad arriba"&amp;" · ","")&amp;IF($D85="","Sin fecha de inicio"&amp;" · ","")&amp;IF($E85="","Sin fecha límite"&amp;" · ","")&amp;IF(OR(AND($D85&lt;&gt;"",NOT(ISNUMBER($D85))),AND($E85&lt;&gt;"",NOT(ISNUMBER($E85))),AND($F85&lt;&gt;"",NOT(ISNUMBER($F85)))),"Fecha no válida"&amp;" · ","")&amp;IF(AND(ISNUMBER($D85),ISNUMBER($E85),$D85&gt;$E85),"Inicio posterior a fecha límite"&amp;" · ","")&amp;IF(AND($T85="Macro",$G85&lt;&gt;"",OR(NOT(ISNUMBER($G85)),$G85&lt;0,$G85&gt;1)),"Peso fuera de rango"&amp;" · ","")&amp;IF(AND($T85="Sub",$G85&lt;&gt;""),"Las subactividades no llevan peso (valen igual dentro de su macroactividad)"&amp;" · ","")&amp;IF(AND(N($U85)&gt;0,COUNT($H85:$K85)&gt;0),"Con subactividades: deje vacías las semanas (se calculan solas)"&amp;" · ","")&amp;IF((COUNTIF($H85:$K85,"&gt;1")+COUNTIF($H85:$K85,"&lt;0")+COUNTA($H85:$K85)-COUNT($H85:$K85))&gt;0,"Avance fuera de rango 0-100%"&amp;" · ","")&amp;IF(OR(AND($I85&lt;&gt;"",$I85&lt;$H85),AND($J85&lt;&gt;"",$J85&lt;MAX($H85:$I85)),AND($K85&lt;&gt;"",$K85&lt;MAX($H85:$J85))),"Avance semanal decreciente"&amp;" · ","")&amp;IF(AND(ISNUMBER($E85),$E85&lt;FechaRef,N($L85)&lt;1),"Vencida"&amp;" · ","")&amp;IF(AND(ObsObligatoria="Sí",ISNUMBER($E85),$E85&lt;FechaRef,N($L85)&lt;1,$O85=""),"Vencida sin observación"&amp;" · ",""))-3)))</f>
        <v/>
      </c>
      <c r="Q85" s="62">
        <f>IF(NOT((COUNTA($B85:$K85)+COUNTA($O85))&gt;0),"",IF(AND($T85="Sub",N($S85)&gt;0),IF(ISNUMBER(INDEX($D$5:$D$1000,$S85-4)),DATE(YEAR(INDEX($D$5:$D$1000,$S85-4)),MONTH(INDEX($D$5:$D$1000,$S85-4)),1),IF(ISNUMBER(INDEX($E$5:$E$1000,$S85-4)),DATE(YEAR(INDEX($E$5:$E$1000,$S85-4)),MONTH(INDEX($E$5:$E$1000,$S85-4)),1),MesCiclo)),IF(ISNUMBER($D85),DATE(YEAR($D85),MONTH($D85),1),IF(ISNUMBER($E85),DATE(YEAR($E85),MONTH($E85),1),MesCiclo))))</f>
        <v/>
      </c>
      <c r="R85" s="63">
        <f>IF(OR($Q85="",$Q85&lt;&gt;MesCiclo),"",COUNTIF($Q$5:$Q85,MesCiclo))</f>
        <v/>
      </c>
      <c r="S85" s="63">
        <f>IF($T85="","",IF($T85="Macro",ROW(),IFERROR(LOOKUP(2,1/($T$5:$T85="Macro"),ROW($T$5:$T85)),0)))</f>
        <v/>
      </c>
      <c r="T85" s="63">
        <f>IF(NOT((COUNTA($B85:$K85)+COUNTA($O85))&gt;0),"",IF($B85="Subactividad","Sub","Macro"))</f>
        <v/>
      </c>
      <c r="U85" s="63">
        <f>IF($T85="Macro",COUNTIFS($S$5:$S$1000,ROW(),$T$5:$T$1000,"Sub"),"")</f>
        <v/>
      </c>
      <c r="V85" s="63">
        <f>IF($T85="","",IF(ISNUMBER($F85),1,IFERROR(LOOKUP(2,1/($H85:$K85&lt;&gt;""),$H85:$K85),0)))</f>
        <v/>
      </c>
      <c r="W85" s="63">
        <f>IF($T85="","",IF(AND(ISNUMBER($F85),$F85&lt;=IF($Q85=MesCiclo,InicioCiclo,$Q85+MOD(2-WEEKDAY($Q85),7))+6),1,IF(ISNUMBER($H85),$H85,0)))</f>
        <v/>
      </c>
      <c r="X85" s="63">
        <f>IF($T85="","",IF(AND(ISNUMBER($F85),$F85&lt;=IF($Q85=MesCiclo,InicioCiclo,$Q85+MOD(2-WEEKDAY($Q85),7))+13),1,IF(ISNUMBER($I85),$I85,$W85)))</f>
        <v/>
      </c>
      <c r="Y85" s="63">
        <f>IF($T85="","",IF(AND(ISNUMBER($F85),$F85&lt;=IF($Q85=MesCiclo,InicioCiclo,$Q85+MOD(2-WEEKDAY($Q85),7))+20),1,IF(ISNUMBER($J85),$J85,$X85)))</f>
        <v/>
      </c>
      <c r="Z85" s="63">
        <f>IF($T85="","",IF(AND(ISNUMBER($F85),$F85&lt;=IF($Q85=MesCiclo,InicioCiclo,$Q85+MOD(2-WEEKDAY($Q85),7))+27),1,IF(ISNUMBER($K85),$K85,$Y85)))</f>
        <v/>
      </c>
      <c r="AA85" s="63">
        <f>IF($T85="","",IF(AND(ISNUMBER($F85),$F85&lt;=IF($Q85=MesCiclo,InicioCiclo,$Q85+MOD(2-WEEKDAY($Q85),7))+6),1,IF(N($U85)&gt;0,AVERAGEIFS($W$5:$W$1000,$S$5:$S$1000,ROW(),$T$5:$T$1000,"Sub"),$W85)))</f>
        <v/>
      </c>
      <c r="AB85" s="63">
        <f>IF($T85="","",IF(AND(ISNUMBER($F85),$F85&lt;=IF($Q85=MesCiclo,InicioCiclo,$Q85+MOD(2-WEEKDAY($Q85),7))+13),1,IF(N($U85)&gt;0,AVERAGEIFS($X$5:$X$1000,$S$5:$S$1000,ROW(),$T$5:$T$1000,"Sub"),$X85)))</f>
        <v/>
      </c>
      <c r="AC85" s="63">
        <f>IF($T85="","",IF(AND(ISNUMBER($F85),$F85&lt;=IF($Q85=MesCiclo,InicioCiclo,$Q85+MOD(2-WEEKDAY($Q85),7))+20),1,IF(N($U85)&gt;0,AVERAGEIFS($Y$5:$Y$1000,$S$5:$S$1000,ROW(),$T$5:$T$1000,"Sub"),$Y85)))</f>
        <v/>
      </c>
      <c r="AD85" s="63">
        <f>IF($T85="","",IF(AND(ISNUMBER($F85),$F85&lt;=IF($Q85=MesCiclo,InicioCiclo,$Q85+MOD(2-WEEKDAY($Q85),7))+27),1,IF(N($U85)&gt;0,AVERAGEIFS($Z$5:$Z$1000,$S$5:$S$1000,ROW(),$T$5:$T$1000,"Sub"),$Z85)))</f>
        <v/>
      </c>
      <c r="AE85" s="63">
        <f>IF($T85&lt;&gt;"Macro","",IF(COUNTIFS($Q$5:$Q$1000,$Q85,$T$5:$T$1000,"Macro",$G$5:$G$1000,"&gt;0")=0,1/COUNTIFS($Q$5:$Q$1000,$Q85,$T$5:$T$1000,"Macro"),IF(AND(ISNUMBER($G85),N($G85)&gt;0),$G85,SUMIFS($G$5:$G$1000,$Q$5:$Q$1000,$Q85,$T$5:$T$1000,"Macro")/COUNTIFS($Q$5:$Q$1000,$Q85,$T$5:$T$1000,"Macro",$G$5:$G$1000,"&gt;0"))/(COUNTIFS($Q$5:$Q$1000,$Q85,$T$5:$T$1000,"Macro")*SUMIFS($G$5:$G$1000,$Q$5:$Q$1000,$Q85,$T$5:$T$1000,"Macro")/COUNTIFS($Q$5:$Q$1000,$Q85,$T$5:$T$1000,"Macro",$G$5:$G$1000,"&gt;0"))))</f>
        <v/>
      </c>
    </row>
    <row r="86">
      <c r="A86" s="55">
        <f>IF(NOT((COUNTA($B86:$K86)+COUNTA($O86))&gt;0),"",IF($T86="Macro",COUNTIFS($T$5:$T86,"Macro",$Q$5:$Q86,$Q86),IF(N($S86)=0,"?",COUNTIFS(INDEX($T$5:$T$1000,1):INDEX($T$5:$T$1000,$S86-4),"Macro",INDEX($Q$5:$Q$1000,1):INDEX($Q$5:$Q$1000,$S86-4),INDEX($Q$5:$Q$1000,$S86-4))&amp;"."&amp;COUNTIFS($S$5:$S86,$S86,$T$5:$T86,"Sub"))))</f>
        <v/>
      </c>
      <c r="B86" s="56" t="n"/>
      <c r="C86" s="57" t="n"/>
      <c r="D86" s="58" t="n"/>
      <c r="E86" s="58" t="n"/>
      <c r="F86" s="58" t="n"/>
      <c r="G86" s="59" t="n"/>
      <c r="H86" s="59" t="n"/>
      <c r="I86" s="59" t="n"/>
      <c r="J86" s="59" t="n"/>
      <c r="K86" s="59" t="n"/>
      <c r="L86" s="60">
        <f>IF(NOT((COUNTA($B86:$K86)+COUNTA($O86))&gt;0),"",IF(ISNUMBER($F86),1,IF(N($U86)&gt;0,AVERAGEIFS($V$5:$V$1000,$S$5:$S$1000,ROW(),$T$5:$T$1000,"Sub"),$V86)))</f>
        <v/>
      </c>
      <c r="M86" s="55">
        <f>IF($L86="","",IF($L86&gt;=1,"Completado",IF($L86&gt;0,"En curso","Pendiente")))</f>
        <v/>
      </c>
      <c r="N86" s="55">
        <f>IF(NOT((COUNTA($B86:$K86)+COUNTA($O86))&gt;0),"",IF(ISNUMBER($F86),IF(AND(ISNUMBER($E86),$F86&gt;$E86),"Cumplida con "&amp;($F86-$E86)&amp;IF($F86-$E86=1," día"," días")&amp;" de retraso","Cumplida"),IF(N($L86)&gt;=1,"Cumplida",IF(NOT(ISNUMBER($E86)),"Sin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plazo")))))))</f>
        <v/>
      </c>
      <c r="O86" s="57" t="n"/>
      <c r="P86" s="61">
        <f>IF(NOT((COUNTA($B86:$K86)+COUNTA($O86))&gt;0),"",IF((IF($C86="","Falta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",""))="","✔ OK","⚠ "&amp;LEFT(IF($C86="","Falta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",""),LEN(IF($C86="","Falta el nombre de la actividad"&amp;" · ","")&amp;IF(AND($T86="Sub",N($S86)=0),"Subactividad sin macroactividad arriba"&amp;" · ","")&amp;IF($D86="","Sin fecha de inicio"&amp;" · ","")&amp;IF($E86="","Sin fecha límite"&amp;" · ","")&amp;IF(OR(AND($D86&lt;&gt;"",NOT(ISNUMBER($D86))),AND($E86&lt;&gt;"",NOT(ISNUMBER($E86))),AND($F86&lt;&gt;"",NOT(ISNUMBER($F86)))),"Fecha no válida"&amp;" · ","")&amp;IF(AND(ISNUMBER($D86),ISNUMBER($E86),$D86&gt;$E86),"Inicio posterior a fecha límite"&amp;" · ","")&amp;IF(AND($T86="Macro",$G86&lt;&gt;"",OR(NOT(ISNUMBER($G86)),$G86&lt;0,$G86&gt;1)),"Peso fuera de rango"&amp;" · ","")&amp;IF(AND($T86="Sub",$G86&lt;&gt;""),"Las subactividades no llevan peso (valen igual dentro de su macroactividad)"&amp;" · ","")&amp;IF(AND(N($U86)&gt;0,COUNT($H86:$K86)&gt;0),"Con subactividades: deje vacías las semanas (se calculan solas)"&amp;" · ","")&amp;IF((COUNTIF($H86:$K86,"&gt;1")+COUNTIF($H86:$K86,"&lt;0")+COUNTA($H86:$K86)-COUNT($H86:$K86))&gt;0,"Avance fuera de rango 0-100%"&amp;" · ","")&amp;IF(OR(AND($I86&lt;&gt;"",$I86&lt;$H86),AND($J86&lt;&gt;"",$J86&lt;MAX($H86:$I86)),AND($K86&lt;&gt;"",$K86&lt;MAX($H86:$J86))),"Avance semanal decreciente"&amp;" · ","")&amp;IF(AND(ISNUMBER($E86),$E86&lt;FechaRef,N($L86)&lt;1),"Vencida"&amp;" · ","")&amp;IF(AND(ObsObligatoria="Sí",ISNUMBER($E86),$E86&lt;FechaRef,N($L86)&lt;1,$O86=""),"Vencida sin observación"&amp;" · ",""))-3)))</f>
        <v/>
      </c>
      <c r="Q86" s="62">
        <f>IF(NOT((COUNTA($B86:$K86)+COUNTA($O86))&gt;0),"",IF(AND($T86="Sub",N($S86)&gt;0),IF(ISNUMBER(INDEX($D$5:$D$1000,$S86-4)),DATE(YEAR(INDEX($D$5:$D$1000,$S86-4)),MONTH(INDEX($D$5:$D$1000,$S86-4)),1),IF(ISNUMBER(INDEX($E$5:$E$1000,$S86-4)),DATE(YEAR(INDEX($E$5:$E$1000,$S86-4)),MONTH(INDEX($E$5:$E$1000,$S86-4)),1),MesCiclo)),IF(ISNUMBER($D86),DATE(YEAR($D86),MONTH($D86),1),IF(ISNUMBER($E86),DATE(YEAR($E86),MONTH($E86),1),MesCiclo))))</f>
        <v/>
      </c>
      <c r="R86" s="63">
        <f>IF(OR($Q86="",$Q86&lt;&gt;MesCiclo),"",COUNTIF($Q$5:$Q86,MesCiclo))</f>
        <v/>
      </c>
      <c r="S86" s="63">
        <f>IF($T86="","",IF($T86="Macro",ROW(),IFERROR(LOOKUP(2,1/($T$5:$T86="Macro"),ROW($T$5:$T86)),0)))</f>
        <v/>
      </c>
      <c r="T86" s="63">
        <f>IF(NOT((COUNTA($B86:$K86)+COUNTA($O86))&gt;0),"",IF($B86="Subactividad","Sub","Macro"))</f>
        <v/>
      </c>
      <c r="U86" s="63">
        <f>IF($T86="Macro",COUNTIFS($S$5:$S$1000,ROW(),$T$5:$T$1000,"Sub"),"")</f>
        <v/>
      </c>
      <c r="V86" s="63">
        <f>IF($T86="","",IF(ISNUMBER($F86),1,IFERROR(LOOKUP(2,1/($H86:$K86&lt;&gt;""),$H86:$K86),0)))</f>
        <v/>
      </c>
      <c r="W86" s="63">
        <f>IF($T86="","",IF(AND(ISNUMBER($F86),$F86&lt;=IF($Q86=MesCiclo,InicioCiclo,$Q86+MOD(2-WEEKDAY($Q86),7))+6),1,IF(ISNUMBER($H86),$H86,0)))</f>
        <v/>
      </c>
      <c r="X86" s="63">
        <f>IF($T86="","",IF(AND(ISNUMBER($F86),$F86&lt;=IF($Q86=MesCiclo,InicioCiclo,$Q86+MOD(2-WEEKDAY($Q86),7))+13),1,IF(ISNUMBER($I86),$I86,$W86)))</f>
        <v/>
      </c>
      <c r="Y86" s="63">
        <f>IF($T86="","",IF(AND(ISNUMBER($F86),$F86&lt;=IF($Q86=MesCiclo,InicioCiclo,$Q86+MOD(2-WEEKDAY($Q86),7))+20),1,IF(ISNUMBER($J86),$J86,$X86)))</f>
        <v/>
      </c>
      <c r="Z86" s="63">
        <f>IF($T86="","",IF(AND(ISNUMBER($F86),$F86&lt;=IF($Q86=MesCiclo,InicioCiclo,$Q86+MOD(2-WEEKDAY($Q86),7))+27),1,IF(ISNUMBER($K86),$K86,$Y86)))</f>
        <v/>
      </c>
      <c r="AA86" s="63">
        <f>IF($T86="","",IF(AND(ISNUMBER($F86),$F86&lt;=IF($Q86=MesCiclo,InicioCiclo,$Q86+MOD(2-WEEKDAY($Q86),7))+6),1,IF(N($U86)&gt;0,AVERAGEIFS($W$5:$W$1000,$S$5:$S$1000,ROW(),$T$5:$T$1000,"Sub"),$W86)))</f>
        <v/>
      </c>
      <c r="AB86" s="63">
        <f>IF($T86="","",IF(AND(ISNUMBER($F86),$F86&lt;=IF($Q86=MesCiclo,InicioCiclo,$Q86+MOD(2-WEEKDAY($Q86),7))+13),1,IF(N($U86)&gt;0,AVERAGEIFS($X$5:$X$1000,$S$5:$S$1000,ROW(),$T$5:$T$1000,"Sub"),$X86)))</f>
        <v/>
      </c>
      <c r="AC86" s="63">
        <f>IF($T86="","",IF(AND(ISNUMBER($F86),$F86&lt;=IF($Q86=MesCiclo,InicioCiclo,$Q86+MOD(2-WEEKDAY($Q86),7))+20),1,IF(N($U86)&gt;0,AVERAGEIFS($Y$5:$Y$1000,$S$5:$S$1000,ROW(),$T$5:$T$1000,"Sub"),$Y86)))</f>
        <v/>
      </c>
      <c r="AD86" s="63">
        <f>IF($T86="","",IF(AND(ISNUMBER($F86),$F86&lt;=IF($Q86=MesCiclo,InicioCiclo,$Q86+MOD(2-WEEKDAY($Q86),7))+27),1,IF(N($U86)&gt;0,AVERAGEIFS($Z$5:$Z$1000,$S$5:$S$1000,ROW(),$T$5:$T$1000,"Sub"),$Z86)))</f>
        <v/>
      </c>
      <c r="AE86" s="63">
        <f>IF($T86&lt;&gt;"Macro","",IF(COUNTIFS($Q$5:$Q$1000,$Q86,$T$5:$T$1000,"Macro",$G$5:$G$1000,"&gt;0")=0,1/COUNTIFS($Q$5:$Q$1000,$Q86,$T$5:$T$1000,"Macro"),IF(AND(ISNUMBER($G86),N($G86)&gt;0),$G86,SUMIFS($G$5:$G$1000,$Q$5:$Q$1000,$Q86,$T$5:$T$1000,"Macro")/COUNTIFS($Q$5:$Q$1000,$Q86,$T$5:$T$1000,"Macro",$G$5:$G$1000,"&gt;0"))/(COUNTIFS($Q$5:$Q$1000,$Q86,$T$5:$T$1000,"Macro")*SUMIFS($G$5:$G$1000,$Q$5:$Q$1000,$Q86,$T$5:$T$1000,"Macro")/COUNTIFS($Q$5:$Q$1000,$Q86,$T$5:$T$1000,"Macro",$G$5:$G$1000,"&gt;0"))))</f>
        <v/>
      </c>
    </row>
    <row r="87">
      <c r="A87" s="55">
        <f>IF(NOT((COUNTA($B87:$K87)+COUNTA($O87))&gt;0),"",IF($T87="Macro",COUNTIFS($T$5:$T87,"Macro",$Q$5:$Q87,$Q87),IF(N($S87)=0,"?",COUNTIFS(INDEX($T$5:$T$1000,1):INDEX($T$5:$T$1000,$S87-4),"Macro",INDEX($Q$5:$Q$1000,1):INDEX($Q$5:$Q$1000,$S87-4),INDEX($Q$5:$Q$1000,$S87-4))&amp;"."&amp;COUNTIFS($S$5:$S87,$S87,$T$5:$T87,"Sub"))))</f>
        <v/>
      </c>
      <c r="B87" s="56" t="n"/>
      <c r="C87" s="57" t="n"/>
      <c r="D87" s="58" t="n"/>
      <c r="E87" s="58" t="n"/>
      <c r="F87" s="58" t="n"/>
      <c r="G87" s="59" t="n"/>
      <c r="H87" s="59" t="n"/>
      <c r="I87" s="59" t="n"/>
      <c r="J87" s="59" t="n"/>
      <c r="K87" s="59" t="n"/>
      <c r="L87" s="60">
        <f>IF(NOT((COUNTA($B87:$K87)+COUNTA($O87))&gt;0),"",IF(ISNUMBER($F87),1,IF(N($U87)&gt;0,AVERAGEIFS($V$5:$V$1000,$S$5:$S$1000,ROW(),$T$5:$T$1000,"Sub"),$V87)))</f>
        <v/>
      </c>
      <c r="M87" s="55">
        <f>IF($L87="","",IF($L87&gt;=1,"Completado",IF($L87&gt;0,"En curso","Pendiente")))</f>
        <v/>
      </c>
      <c r="N87" s="55">
        <f>IF(NOT((COUNTA($B87:$K87)+COUNTA($O87))&gt;0),"",IF(ISNUMBER($F87),IF(AND(ISNUMBER($E87),$F87&gt;$E87),"Cumplida con "&amp;($F87-$E87)&amp;IF($F87-$E87=1," día"," días")&amp;" de retraso","Cumplida"),IF(N($L87)&gt;=1,"Cumplida",IF(NOT(ISNUMBER($E87)),"Sin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plazo")))))))</f>
        <v/>
      </c>
      <c r="O87" s="57" t="n"/>
      <c r="P87" s="61">
        <f>IF(NOT((COUNTA($B87:$K87)+COUNTA($O87))&gt;0),"",IF((IF($C87="","Falta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",""))="","✔ OK","⚠ "&amp;LEFT(IF($C87="","Falta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",""),LEN(IF($C87="","Falta el nombre de la actividad"&amp;" · ","")&amp;IF(AND($T87="Sub",N($S87)=0),"Subactividad sin macroactividad arriba"&amp;" · ","")&amp;IF($D87="","Sin fecha de inicio"&amp;" · ","")&amp;IF($E87="","Sin fecha límite"&amp;" · ","")&amp;IF(OR(AND($D87&lt;&gt;"",NOT(ISNUMBER($D87))),AND($E87&lt;&gt;"",NOT(ISNUMBER($E87))),AND($F87&lt;&gt;"",NOT(ISNUMBER($F87)))),"Fecha no válida"&amp;" · ","")&amp;IF(AND(ISNUMBER($D87),ISNUMBER($E87),$D87&gt;$E87),"Inicio posterior a fecha límite"&amp;" · ","")&amp;IF(AND($T87="Macro",$G87&lt;&gt;"",OR(NOT(ISNUMBER($G87)),$G87&lt;0,$G87&gt;1)),"Peso fuera de rango"&amp;" · ","")&amp;IF(AND($T87="Sub",$G87&lt;&gt;""),"Las subactividades no llevan peso (valen igual dentro de su macroactividad)"&amp;" · ","")&amp;IF(AND(N($U87)&gt;0,COUNT($H87:$K87)&gt;0),"Con subactividades: deje vacías las semanas (se calculan solas)"&amp;" · ","")&amp;IF((COUNTIF($H87:$K87,"&gt;1")+COUNTIF($H87:$K87,"&lt;0")+COUNTA($H87:$K87)-COUNT($H87:$K87))&gt;0,"Avance fuera de rango 0-100%"&amp;" · ","")&amp;IF(OR(AND($I87&lt;&gt;"",$I87&lt;$H87),AND($J87&lt;&gt;"",$J87&lt;MAX($H87:$I87)),AND($K87&lt;&gt;"",$K87&lt;MAX($H87:$J87))),"Avance semanal decreciente"&amp;" · ","")&amp;IF(AND(ISNUMBER($E87),$E87&lt;FechaRef,N($L87)&lt;1),"Vencida"&amp;" · ","")&amp;IF(AND(ObsObligatoria="Sí",ISNUMBER($E87),$E87&lt;FechaRef,N($L87)&lt;1,$O87=""),"Vencida sin observación"&amp;" · ",""))-3)))</f>
        <v/>
      </c>
      <c r="Q87" s="62">
        <f>IF(NOT((COUNTA($B87:$K87)+COUNTA($O87))&gt;0),"",IF(AND($T87="Sub",N($S87)&gt;0),IF(ISNUMBER(INDEX($D$5:$D$1000,$S87-4)),DATE(YEAR(INDEX($D$5:$D$1000,$S87-4)),MONTH(INDEX($D$5:$D$1000,$S87-4)),1),IF(ISNUMBER(INDEX($E$5:$E$1000,$S87-4)),DATE(YEAR(INDEX($E$5:$E$1000,$S87-4)),MONTH(INDEX($E$5:$E$1000,$S87-4)),1),MesCiclo)),IF(ISNUMBER($D87),DATE(YEAR($D87),MONTH($D87),1),IF(ISNUMBER($E87),DATE(YEAR($E87),MONTH($E87),1),MesCiclo))))</f>
        <v/>
      </c>
      <c r="R87" s="63">
        <f>IF(OR($Q87="",$Q87&lt;&gt;MesCiclo),"",COUNTIF($Q$5:$Q87,MesCiclo))</f>
        <v/>
      </c>
      <c r="S87" s="63">
        <f>IF($T87="","",IF($T87="Macro",ROW(),IFERROR(LOOKUP(2,1/($T$5:$T87="Macro"),ROW($T$5:$T87)),0)))</f>
        <v/>
      </c>
      <c r="T87" s="63">
        <f>IF(NOT((COUNTA($B87:$K87)+COUNTA($O87))&gt;0),"",IF($B87="Subactividad","Sub","Macro"))</f>
        <v/>
      </c>
      <c r="U87" s="63">
        <f>IF($T87="Macro",COUNTIFS($S$5:$S$1000,ROW(),$T$5:$T$1000,"Sub"),"")</f>
        <v/>
      </c>
      <c r="V87" s="63">
        <f>IF($T87="","",IF(ISNUMBER($F87),1,IFERROR(LOOKUP(2,1/($H87:$K87&lt;&gt;""),$H87:$K87),0)))</f>
        <v/>
      </c>
      <c r="W87" s="63">
        <f>IF($T87="","",IF(AND(ISNUMBER($F87),$F87&lt;=IF($Q87=MesCiclo,InicioCiclo,$Q87+MOD(2-WEEKDAY($Q87),7))+6),1,IF(ISNUMBER($H87),$H87,0)))</f>
        <v/>
      </c>
      <c r="X87" s="63">
        <f>IF($T87="","",IF(AND(ISNUMBER($F87),$F87&lt;=IF($Q87=MesCiclo,InicioCiclo,$Q87+MOD(2-WEEKDAY($Q87),7))+13),1,IF(ISNUMBER($I87),$I87,$W87)))</f>
        <v/>
      </c>
      <c r="Y87" s="63">
        <f>IF($T87="","",IF(AND(ISNUMBER($F87),$F87&lt;=IF($Q87=MesCiclo,InicioCiclo,$Q87+MOD(2-WEEKDAY($Q87),7))+20),1,IF(ISNUMBER($J87),$J87,$X87)))</f>
        <v/>
      </c>
      <c r="Z87" s="63">
        <f>IF($T87="","",IF(AND(ISNUMBER($F87),$F87&lt;=IF($Q87=MesCiclo,InicioCiclo,$Q87+MOD(2-WEEKDAY($Q87),7))+27),1,IF(ISNUMBER($K87),$K87,$Y87)))</f>
        <v/>
      </c>
      <c r="AA87" s="63">
        <f>IF($T87="","",IF(AND(ISNUMBER($F87),$F87&lt;=IF($Q87=MesCiclo,InicioCiclo,$Q87+MOD(2-WEEKDAY($Q87),7))+6),1,IF(N($U87)&gt;0,AVERAGEIFS($W$5:$W$1000,$S$5:$S$1000,ROW(),$T$5:$T$1000,"Sub"),$W87)))</f>
        <v/>
      </c>
      <c r="AB87" s="63">
        <f>IF($T87="","",IF(AND(ISNUMBER($F87),$F87&lt;=IF($Q87=MesCiclo,InicioCiclo,$Q87+MOD(2-WEEKDAY($Q87),7))+13),1,IF(N($U87)&gt;0,AVERAGEIFS($X$5:$X$1000,$S$5:$S$1000,ROW(),$T$5:$T$1000,"Sub"),$X87)))</f>
        <v/>
      </c>
      <c r="AC87" s="63">
        <f>IF($T87="","",IF(AND(ISNUMBER($F87),$F87&lt;=IF($Q87=MesCiclo,InicioCiclo,$Q87+MOD(2-WEEKDAY($Q87),7))+20),1,IF(N($U87)&gt;0,AVERAGEIFS($Y$5:$Y$1000,$S$5:$S$1000,ROW(),$T$5:$T$1000,"Sub"),$Y87)))</f>
        <v/>
      </c>
      <c r="AD87" s="63">
        <f>IF($T87="","",IF(AND(ISNUMBER($F87),$F87&lt;=IF($Q87=MesCiclo,InicioCiclo,$Q87+MOD(2-WEEKDAY($Q87),7))+27),1,IF(N($U87)&gt;0,AVERAGEIFS($Z$5:$Z$1000,$S$5:$S$1000,ROW(),$T$5:$T$1000,"Sub"),$Z87)))</f>
        <v/>
      </c>
      <c r="AE87" s="63">
        <f>IF($T87&lt;&gt;"Macro","",IF(COUNTIFS($Q$5:$Q$1000,$Q87,$T$5:$T$1000,"Macro",$G$5:$G$1000,"&gt;0")=0,1/COUNTIFS($Q$5:$Q$1000,$Q87,$T$5:$T$1000,"Macro"),IF(AND(ISNUMBER($G87),N($G87)&gt;0),$G87,SUMIFS($G$5:$G$1000,$Q$5:$Q$1000,$Q87,$T$5:$T$1000,"Macro")/COUNTIFS($Q$5:$Q$1000,$Q87,$T$5:$T$1000,"Macro",$G$5:$G$1000,"&gt;0"))/(COUNTIFS($Q$5:$Q$1000,$Q87,$T$5:$T$1000,"Macro")*SUMIFS($G$5:$G$1000,$Q$5:$Q$1000,$Q87,$T$5:$T$1000,"Macro")/COUNTIFS($Q$5:$Q$1000,$Q87,$T$5:$T$1000,"Macro",$G$5:$G$1000,"&gt;0"))))</f>
        <v/>
      </c>
    </row>
    <row r="88">
      <c r="A88" s="55">
        <f>IF(NOT((COUNTA($B88:$K88)+COUNTA($O88))&gt;0),"",IF($T88="Macro",COUNTIFS($T$5:$T88,"Macro",$Q$5:$Q88,$Q88),IF(N($S88)=0,"?",COUNTIFS(INDEX($T$5:$T$1000,1):INDEX($T$5:$T$1000,$S88-4),"Macro",INDEX($Q$5:$Q$1000,1):INDEX($Q$5:$Q$1000,$S88-4),INDEX($Q$5:$Q$1000,$S88-4))&amp;"."&amp;COUNTIFS($S$5:$S88,$S88,$T$5:$T88,"Sub"))))</f>
        <v/>
      </c>
      <c r="B88" s="56" t="n"/>
      <c r="C88" s="57" t="n"/>
      <c r="D88" s="58" t="n"/>
      <c r="E88" s="58" t="n"/>
      <c r="F88" s="58" t="n"/>
      <c r="G88" s="59" t="n"/>
      <c r="H88" s="59" t="n"/>
      <c r="I88" s="59" t="n"/>
      <c r="J88" s="59" t="n"/>
      <c r="K88" s="59" t="n"/>
      <c r="L88" s="60">
        <f>IF(NOT((COUNTA($B88:$K88)+COUNTA($O88))&gt;0),"",IF(ISNUMBER($F88),1,IF(N($U88)&gt;0,AVERAGEIFS($V$5:$V$1000,$S$5:$S$1000,ROW(),$T$5:$T$1000,"Sub"),$V88)))</f>
        <v/>
      </c>
      <c r="M88" s="55">
        <f>IF($L88="","",IF($L88&gt;=1,"Completado",IF($L88&gt;0,"En curso","Pendiente")))</f>
        <v/>
      </c>
      <c r="N88" s="55">
        <f>IF(NOT((COUNTA($B88:$K88)+COUNTA($O88))&gt;0),"",IF(ISNUMBER($F88),IF(AND(ISNUMBER($E88),$F88&gt;$E88),"Cumplida con "&amp;($F88-$E88)&amp;IF($F88-$E88=1," día"," días")&amp;" de retraso","Cumplida"),IF(N($L88)&gt;=1,"Cumplida",IF(NOT(ISNUMBER($E88)),"Sin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plazo")))))))</f>
        <v/>
      </c>
      <c r="O88" s="57" t="n"/>
      <c r="P88" s="61">
        <f>IF(NOT((COUNTA($B88:$K88)+COUNTA($O88))&gt;0),"",IF((IF($C88="","Falta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",""))="","✔ OK","⚠ "&amp;LEFT(IF($C88="","Falta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",""),LEN(IF($C88="","Falta el nombre de la actividad"&amp;" · ","")&amp;IF(AND($T88="Sub",N($S88)=0),"Subactividad sin macroactividad arriba"&amp;" · ","")&amp;IF($D88="","Sin fecha de inicio"&amp;" · ","")&amp;IF($E88="","Sin fecha límite"&amp;" · ","")&amp;IF(OR(AND($D88&lt;&gt;"",NOT(ISNUMBER($D88))),AND($E88&lt;&gt;"",NOT(ISNUMBER($E88))),AND($F88&lt;&gt;"",NOT(ISNUMBER($F88)))),"Fecha no válida"&amp;" · ","")&amp;IF(AND(ISNUMBER($D88),ISNUMBER($E88),$D88&gt;$E88),"Inicio posterior a fecha límite"&amp;" · ","")&amp;IF(AND($T88="Macro",$G88&lt;&gt;"",OR(NOT(ISNUMBER($G88)),$G88&lt;0,$G88&gt;1)),"Peso fuera de rango"&amp;" · ","")&amp;IF(AND($T88="Sub",$G88&lt;&gt;""),"Las subactividades no llevan peso (valen igual dentro de su macroactividad)"&amp;" · ","")&amp;IF(AND(N($U88)&gt;0,COUNT($H88:$K88)&gt;0),"Con subactividades: deje vacías las semanas (se calculan solas)"&amp;" · ","")&amp;IF((COUNTIF($H88:$K88,"&gt;1")+COUNTIF($H88:$K88,"&lt;0")+COUNTA($H88:$K88)-COUNT($H88:$K88))&gt;0,"Avance fuera de rango 0-100%"&amp;" · ","")&amp;IF(OR(AND($I88&lt;&gt;"",$I88&lt;$H88),AND($J88&lt;&gt;"",$J88&lt;MAX($H88:$I88)),AND($K88&lt;&gt;"",$K88&lt;MAX($H88:$J88))),"Avance semanal decreciente"&amp;" · ","")&amp;IF(AND(ISNUMBER($E88),$E88&lt;FechaRef,N($L88)&lt;1),"Vencida"&amp;" · ","")&amp;IF(AND(ObsObligatoria="Sí",ISNUMBER($E88),$E88&lt;FechaRef,N($L88)&lt;1,$O88=""),"Vencida sin observación"&amp;" · ",""))-3)))</f>
        <v/>
      </c>
      <c r="Q88" s="62">
        <f>IF(NOT((COUNTA($B88:$K88)+COUNTA($O88))&gt;0),"",IF(AND($T88="Sub",N($S88)&gt;0),IF(ISNUMBER(INDEX($D$5:$D$1000,$S88-4)),DATE(YEAR(INDEX($D$5:$D$1000,$S88-4)),MONTH(INDEX($D$5:$D$1000,$S88-4)),1),IF(ISNUMBER(INDEX($E$5:$E$1000,$S88-4)),DATE(YEAR(INDEX($E$5:$E$1000,$S88-4)),MONTH(INDEX($E$5:$E$1000,$S88-4)),1),MesCiclo)),IF(ISNUMBER($D88),DATE(YEAR($D88),MONTH($D88),1),IF(ISNUMBER($E88),DATE(YEAR($E88),MONTH($E88),1),MesCiclo))))</f>
        <v/>
      </c>
      <c r="R88" s="63">
        <f>IF(OR($Q88="",$Q88&lt;&gt;MesCiclo),"",COUNTIF($Q$5:$Q88,MesCiclo))</f>
        <v/>
      </c>
      <c r="S88" s="63">
        <f>IF($T88="","",IF($T88="Macro",ROW(),IFERROR(LOOKUP(2,1/($T$5:$T88="Macro"),ROW($T$5:$T88)),0)))</f>
        <v/>
      </c>
      <c r="T88" s="63">
        <f>IF(NOT((COUNTA($B88:$K88)+COUNTA($O88))&gt;0),"",IF($B88="Subactividad","Sub","Macro"))</f>
        <v/>
      </c>
      <c r="U88" s="63">
        <f>IF($T88="Macro",COUNTIFS($S$5:$S$1000,ROW(),$T$5:$T$1000,"Sub"),"")</f>
        <v/>
      </c>
      <c r="V88" s="63">
        <f>IF($T88="","",IF(ISNUMBER($F88),1,IFERROR(LOOKUP(2,1/($H88:$K88&lt;&gt;""),$H88:$K88),0)))</f>
        <v/>
      </c>
      <c r="W88" s="63">
        <f>IF($T88="","",IF(AND(ISNUMBER($F88),$F88&lt;=IF($Q88=MesCiclo,InicioCiclo,$Q88+MOD(2-WEEKDAY($Q88),7))+6),1,IF(ISNUMBER($H88),$H88,0)))</f>
        <v/>
      </c>
      <c r="X88" s="63">
        <f>IF($T88="","",IF(AND(ISNUMBER($F88),$F88&lt;=IF($Q88=MesCiclo,InicioCiclo,$Q88+MOD(2-WEEKDAY($Q88),7))+13),1,IF(ISNUMBER($I88),$I88,$W88)))</f>
        <v/>
      </c>
      <c r="Y88" s="63">
        <f>IF($T88="","",IF(AND(ISNUMBER($F88),$F88&lt;=IF($Q88=MesCiclo,InicioCiclo,$Q88+MOD(2-WEEKDAY($Q88),7))+20),1,IF(ISNUMBER($J88),$J88,$X88)))</f>
        <v/>
      </c>
      <c r="Z88" s="63">
        <f>IF($T88="","",IF(AND(ISNUMBER($F88),$F88&lt;=IF($Q88=MesCiclo,InicioCiclo,$Q88+MOD(2-WEEKDAY($Q88),7))+27),1,IF(ISNUMBER($K88),$K88,$Y88)))</f>
        <v/>
      </c>
      <c r="AA88" s="63">
        <f>IF($T88="","",IF(AND(ISNUMBER($F88),$F88&lt;=IF($Q88=MesCiclo,InicioCiclo,$Q88+MOD(2-WEEKDAY($Q88),7))+6),1,IF(N($U88)&gt;0,AVERAGEIFS($W$5:$W$1000,$S$5:$S$1000,ROW(),$T$5:$T$1000,"Sub"),$W88)))</f>
        <v/>
      </c>
      <c r="AB88" s="63">
        <f>IF($T88="","",IF(AND(ISNUMBER($F88),$F88&lt;=IF($Q88=MesCiclo,InicioCiclo,$Q88+MOD(2-WEEKDAY($Q88),7))+13),1,IF(N($U88)&gt;0,AVERAGEIFS($X$5:$X$1000,$S$5:$S$1000,ROW(),$T$5:$T$1000,"Sub"),$X88)))</f>
        <v/>
      </c>
      <c r="AC88" s="63">
        <f>IF($T88="","",IF(AND(ISNUMBER($F88),$F88&lt;=IF($Q88=MesCiclo,InicioCiclo,$Q88+MOD(2-WEEKDAY($Q88),7))+20),1,IF(N($U88)&gt;0,AVERAGEIFS($Y$5:$Y$1000,$S$5:$S$1000,ROW(),$T$5:$T$1000,"Sub"),$Y88)))</f>
        <v/>
      </c>
      <c r="AD88" s="63">
        <f>IF($T88="","",IF(AND(ISNUMBER($F88),$F88&lt;=IF($Q88=MesCiclo,InicioCiclo,$Q88+MOD(2-WEEKDAY($Q88),7))+27),1,IF(N($U88)&gt;0,AVERAGEIFS($Z$5:$Z$1000,$S$5:$S$1000,ROW(),$T$5:$T$1000,"Sub"),$Z88)))</f>
        <v/>
      </c>
      <c r="AE88" s="63">
        <f>IF($T88&lt;&gt;"Macro","",IF(COUNTIFS($Q$5:$Q$1000,$Q88,$T$5:$T$1000,"Macro",$G$5:$G$1000,"&gt;0")=0,1/COUNTIFS($Q$5:$Q$1000,$Q88,$T$5:$T$1000,"Macro"),IF(AND(ISNUMBER($G88),N($G88)&gt;0),$G88,SUMIFS($G$5:$G$1000,$Q$5:$Q$1000,$Q88,$T$5:$T$1000,"Macro")/COUNTIFS($Q$5:$Q$1000,$Q88,$T$5:$T$1000,"Macro",$G$5:$G$1000,"&gt;0"))/(COUNTIFS($Q$5:$Q$1000,$Q88,$T$5:$T$1000,"Macro")*SUMIFS($G$5:$G$1000,$Q$5:$Q$1000,$Q88,$T$5:$T$1000,"Macro")/COUNTIFS($Q$5:$Q$1000,$Q88,$T$5:$T$1000,"Macro",$G$5:$G$1000,"&gt;0"))))</f>
        <v/>
      </c>
    </row>
    <row r="89">
      <c r="A89" s="55">
        <f>IF(NOT((COUNTA($B89:$K89)+COUNTA($O89))&gt;0),"",IF($T89="Macro",COUNTIFS($T$5:$T89,"Macro",$Q$5:$Q89,$Q89),IF(N($S89)=0,"?",COUNTIFS(INDEX($T$5:$T$1000,1):INDEX($T$5:$T$1000,$S89-4),"Macro",INDEX($Q$5:$Q$1000,1):INDEX($Q$5:$Q$1000,$S89-4),INDEX($Q$5:$Q$1000,$S89-4))&amp;"."&amp;COUNTIFS($S$5:$S89,$S89,$T$5:$T89,"Sub"))))</f>
        <v/>
      </c>
      <c r="B89" s="56" t="n"/>
      <c r="C89" s="57" t="n"/>
      <c r="D89" s="58" t="n"/>
      <c r="E89" s="58" t="n"/>
      <c r="F89" s="58" t="n"/>
      <c r="G89" s="59" t="n"/>
      <c r="H89" s="59" t="n"/>
      <c r="I89" s="59" t="n"/>
      <c r="J89" s="59" t="n"/>
      <c r="K89" s="59" t="n"/>
      <c r="L89" s="60">
        <f>IF(NOT((COUNTA($B89:$K89)+COUNTA($O89))&gt;0),"",IF(ISNUMBER($F89),1,IF(N($U89)&gt;0,AVERAGEIFS($V$5:$V$1000,$S$5:$S$1000,ROW(),$T$5:$T$1000,"Sub"),$V89)))</f>
        <v/>
      </c>
      <c r="M89" s="55">
        <f>IF($L89="","",IF($L89&gt;=1,"Completado",IF($L89&gt;0,"En curso","Pendiente")))</f>
        <v/>
      </c>
      <c r="N89" s="55">
        <f>IF(NOT((COUNTA($B89:$K89)+COUNTA($O89))&gt;0),"",IF(ISNUMBER($F89),IF(AND(ISNUMBER($E89),$F89&gt;$E89),"Cumplida con "&amp;($F89-$E89)&amp;IF($F89-$E89=1," día"," días")&amp;" de retraso","Cumplida"),IF(N($L89)&gt;=1,"Cumplida",IF(NOT(ISNUMBER($E89)),"Sin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plazo")))))))</f>
        <v/>
      </c>
      <c r="O89" s="57" t="n"/>
      <c r="P89" s="61">
        <f>IF(NOT((COUNTA($B89:$K89)+COUNTA($O89))&gt;0),"",IF((IF($C89="","Falta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",""))="","✔ OK","⚠ "&amp;LEFT(IF($C89="","Falta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",""),LEN(IF($C89="","Falta el nombre de la actividad"&amp;" · ","")&amp;IF(AND($T89="Sub",N($S89)=0),"Subactividad sin macroactividad arriba"&amp;" · ","")&amp;IF($D89="","Sin fecha de inicio"&amp;" · ","")&amp;IF($E89="","Sin fecha límite"&amp;" · ","")&amp;IF(OR(AND($D89&lt;&gt;"",NOT(ISNUMBER($D89))),AND($E89&lt;&gt;"",NOT(ISNUMBER($E89))),AND($F89&lt;&gt;"",NOT(ISNUMBER($F89)))),"Fecha no válida"&amp;" · ","")&amp;IF(AND(ISNUMBER($D89),ISNUMBER($E89),$D89&gt;$E89),"Inicio posterior a fecha límite"&amp;" · ","")&amp;IF(AND($T89="Macro",$G89&lt;&gt;"",OR(NOT(ISNUMBER($G89)),$G89&lt;0,$G89&gt;1)),"Peso fuera de rango"&amp;" · ","")&amp;IF(AND($T89="Sub",$G89&lt;&gt;""),"Las subactividades no llevan peso (valen igual dentro de su macroactividad)"&amp;" · ","")&amp;IF(AND(N($U89)&gt;0,COUNT($H89:$K89)&gt;0),"Con subactividades: deje vacías las semanas (se calculan solas)"&amp;" · ","")&amp;IF((COUNTIF($H89:$K89,"&gt;1")+COUNTIF($H89:$K89,"&lt;0")+COUNTA($H89:$K89)-COUNT($H89:$K89))&gt;0,"Avance fuera de rango 0-100%"&amp;" · ","")&amp;IF(OR(AND($I89&lt;&gt;"",$I89&lt;$H89),AND($J89&lt;&gt;"",$J89&lt;MAX($H89:$I89)),AND($K89&lt;&gt;"",$K89&lt;MAX($H89:$J89))),"Avance semanal decreciente"&amp;" · ","")&amp;IF(AND(ISNUMBER($E89),$E89&lt;FechaRef,N($L89)&lt;1),"Vencida"&amp;" · ","")&amp;IF(AND(ObsObligatoria="Sí",ISNUMBER($E89),$E89&lt;FechaRef,N($L89)&lt;1,$O89=""),"Vencida sin observación"&amp;" · ",""))-3)))</f>
        <v/>
      </c>
      <c r="Q89" s="62">
        <f>IF(NOT((COUNTA($B89:$K89)+COUNTA($O89))&gt;0),"",IF(AND($T89="Sub",N($S89)&gt;0),IF(ISNUMBER(INDEX($D$5:$D$1000,$S89-4)),DATE(YEAR(INDEX($D$5:$D$1000,$S89-4)),MONTH(INDEX($D$5:$D$1000,$S89-4)),1),IF(ISNUMBER(INDEX($E$5:$E$1000,$S89-4)),DATE(YEAR(INDEX($E$5:$E$1000,$S89-4)),MONTH(INDEX($E$5:$E$1000,$S89-4)),1),MesCiclo)),IF(ISNUMBER($D89),DATE(YEAR($D89),MONTH($D89),1),IF(ISNUMBER($E89),DATE(YEAR($E89),MONTH($E89),1),MesCiclo))))</f>
        <v/>
      </c>
      <c r="R89" s="63">
        <f>IF(OR($Q89="",$Q89&lt;&gt;MesCiclo),"",COUNTIF($Q$5:$Q89,MesCiclo))</f>
        <v/>
      </c>
      <c r="S89" s="63">
        <f>IF($T89="","",IF($T89="Macro",ROW(),IFERROR(LOOKUP(2,1/($T$5:$T89="Macro"),ROW($T$5:$T89)),0)))</f>
        <v/>
      </c>
      <c r="T89" s="63">
        <f>IF(NOT((COUNTA($B89:$K89)+COUNTA($O89))&gt;0),"",IF($B89="Subactividad","Sub","Macro"))</f>
        <v/>
      </c>
      <c r="U89" s="63">
        <f>IF($T89="Macro",COUNTIFS($S$5:$S$1000,ROW(),$T$5:$T$1000,"Sub"),"")</f>
        <v/>
      </c>
      <c r="V89" s="63">
        <f>IF($T89="","",IF(ISNUMBER($F89),1,IFERROR(LOOKUP(2,1/($H89:$K89&lt;&gt;""),$H89:$K89),0)))</f>
        <v/>
      </c>
      <c r="W89" s="63">
        <f>IF($T89="","",IF(AND(ISNUMBER($F89),$F89&lt;=IF($Q89=MesCiclo,InicioCiclo,$Q89+MOD(2-WEEKDAY($Q89),7))+6),1,IF(ISNUMBER($H89),$H89,0)))</f>
        <v/>
      </c>
      <c r="X89" s="63">
        <f>IF($T89="","",IF(AND(ISNUMBER($F89),$F89&lt;=IF($Q89=MesCiclo,InicioCiclo,$Q89+MOD(2-WEEKDAY($Q89),7))+13),1,IF(ISNUMBER($I89),$I89,$W89)))</f>
        <v/>
      </c>
      <c r="Y89" s="63">
        <f>IF($T89="","",IF(AND(ISNUMBER($F89),$F89&lt;=IF($Q89=MesCiclo,InicioCiclo,$Q89+MOD(2-WEEKDAY($Q89),7))+20),1,IF(ISNUMBER($J89),$J89,$X89)))</f>
        <v/>
      </c>
      <c r="Z89" s="63">
        <f>IF($T89="","",IF(AND(ISNUMBER($F89),$F89&lt;=IF($Q89=MesCiclo,InicioCiclo,$Q89+MOD(2-WEEKDAY($Q89),7))+27),1,IF(ISNUMBER($K89),$K89,$Y89)))</f>
        <v/>
      </c>
      <c r="AA89" s="63">
        <f>IF($T89="","",IF(AND(ISNUMBER($F89),$F89&lt;=IF($Q89=MesCiclo,InicioCiclo,$Q89+MOD(2-WEEKDAY($Q89),7))+6),1,IF(N($U89)&gt;0,AVERAGEIFS($W$5:$W$1000,$S$5:$S$1000,ROW(),$T$5:$T$1000,"Sub"),$W89)))</f>
        <v/>
      </c>
      <c r="AB89" s="63">
        <f>IF($T89="","",IF(AND(ISNUMBER($F89),$F89&lt;=IF($Q89=MesCiclo,InicioCiclo,$Q89+MOD(2-WEEKDAY($Q89),7))+13),1,IF(N($U89)&gt;0,AVERAGEIFS($X$5:$X$1000,$S$5:$S$1000,ROW(),$T$5:$T$1000,"Sub"),$X89)))</f>
        <v/>
      </c>
      <c r="AC89" s="63">
        <f>IF($T89="","",IF(AND(ISNUMBER($F89),$F89&lt;=IF($Q89=MesCiclo,InicioCiclo,$Q89+MOD(2-WEEKDAY($Q89),7))+20),1,IF(N($U89)&gt;0,AVERAGEIFS($Y$5:$Y$1000,$S$5:$S$1000,ROW(),$T$5:$T$1000,"Sub"),$Y89)))</f>
        <v/>
      </c>
      <c r="AD89" s="63">
        <f>IF($T89="","",IF(AND(ISNUMBER($F89),$F89&lt;=IF($Q89=MesCiclo,InicioCiclo,$Q89+MOD(2-WEEKDAY($Q89),7))+27),1,IF(N($U89)&gt;0,AVERAGEIFS($Z$5:$Z$1000,$S$5:$S$1000,ROW(),$T$5:$T$1000,"Sub"),$Z89)))</f>
        <v/>
      </c>
      <c r="AE89" s="63">
        <f>IF($T89&lt;&gt;"Macro","",IF(COUNTIFS($Q$5:$Q$1000,$Q89,$T$5:$T$1000,"Macro",$G$5:$G$1000,"&gt;0")=0,1/COUNTIFS($Q$5:$Q$1000,$Q89,$T$5:$T$1000,"Macro"),IF(AND(ISNUMBER($G89),N($G89)&gt;0),$G89,SUMIFS($G$5:$G$1000,$Q$5:$Q$1000,$Q89,$T$5:$T$1000,"Macro")/COUNTIFS($Q$5:$Q$1000,$Q89,$T$5:$T$1000,"Macro",$G$5:$G$1000,"&gt;0"))/(COUNTIFS($Q$5:$Q$1000,$Q89,$T$5:$T$1000,"Macro")*SUMIFS($G$5:$G$1000,$Q$5:$Q$1000,$Q89,$T$5:$T$1000,"Macro")/COUNTIFS($Q$5:$Q$1000,$Q89,$T$5:$T$1000,"Macro",$G$5:$G$1000,"&gt;0"))))</f>
        <v/>
      </c>
    </row>
    <row r="90">
      <c r="A90" s="55">
        <f>IF(NOT((COUNTA($B90:$K90)+COUNTA($O90))&gt;0),"",IF($T90="Macro",COUNTIFS($T$5:$T90,"Macro",$Q$5:$Q90,$Q90),IF(N($S90)=0,"?",COUNTIFS(INDEX($T$5:$T$1000,1):INDEX($T$5:$T$1000,$S90-4),"Macro",INDEX($Q$5:$Q$1000,1):INDEX($Q$5:$Q$1000,$S90-4),INDEX($Q$5:$Q$1000,$S90-4))&amp;"."&amp;COUNTIFS($S$5:$S90,$S90,$T$5:$T90,"Sub"))))</f>
        <v/>
      </c>
      <c r="B90" s="56" t="n"/>
      <c r="C90" s="57" t="n"/>
      <c r="D90" s="58" t="n"/>
      <c r="E90" s="58" t="n"/>
      <c r="F90" s="58" t="n"/>
      <c r="G90" s="59" t="n"/>
      <c r="H90" s="59" t="n"/>
      <c r="I90" s="59" t="n"/>
      <c r="J90" s="59" t="n"/>
      <c r="K90" s="59" t="n"/>
      <c r="L90" s="60">
        <f>IF(NOT((COUNTA($B90:$K90)+COUNTA($O90))&gt;0),"",IF(ISNUMBER($F90),1,IF(N($U90)&gt;0,AVERAGEIFS($V$5:$V$1000,$S$5:$S$1000,ROW(),$T$5:$T$1000,"Sub"),$V90)))</f>
        <v/>
      </c>
      <c r="M90" s="55">
        <f>IF($L90="","",IF($L90&gt;=1,"Completado",IF($L90&gt;0,"En curso","Pendiente")))</f>
        <v/>
      </c>
      <c r="N90" s="55">
        <f>IF(NOT((COUNTA($B90:$K90)+COUNTA($O90))&gt;0),"",IF(ISNUMBER($F90),IF(AND(ISNUMBER($E90),$F90&gt;$E90),"Cumplida con "&amp;($F90-$E90)&amp;IF($F90-$E90=1," día"," días")&amp;" de retraso","Cumplida"),IF(N($L90)&gt;=1,"Cumplida",IF(NOT(ISNUMBER($E90)),"Sin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plazo")))))))</f>
        <v/>
      </c>
      <c r="O90" s="57" t="n"/>
      <c r="P90" s="61">
        <f>IF(NOT((COUNTA($B90:$K90)+COUNTA($O90))&gt;0),"",IF((IF($C90="","Falta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",""))="","✔ OK","⚠ "&amp;LEFT(IF($C90="","Falta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",""),LEN(IF($C90="","Falta el nombre de la actividad"&amp;" · ","")&amp;IF(AND($T90="Sub",N($S90)=0),"Subactividad sin macroactividad arriba"&amp;" · ","")&amp;IF($D90="","Sin fecha de inicio"&amp;" · ","")&amp;IF($E90="","Sin fecha límite"&amp;" · ","")&amp;IF(OR(AND($D90&lt;&gt;"",NOT(ISNUMBER($D90))),AND($E90&lt;&gt;"",NOT(ISNUMBER($E90))),AND($F90&lt;&gt;"",NOT(ISNUMBER($F90)))),"Fecha no válida"&amp;" · ","")&amp;IF(AND(ISNUMBER($D90),ISNUMBER($E90),$D90&gt;$E90),"Inicio posterior a fecha límite"&amp;" · ","")&amp;IF(AND($T90="Macro",$G90&lt;&gt;"",OR(NOT(ISNUMBER($G90)),$G90&lt;0,$G90&gt;1)),"Peso fuera de rango"&amp;" · ","")&amp;IF(AND($T90="Sub",$G90&lt;&gt;""),"Las subactividades no llevan peso (valen igual dentro de su macroactividad)"&amp;" · ","")&amp;IF(AND(N($U90)&gt;0,COUNT($H90:$K90)&gt;0),"Con subactividades: deje vacías las semanas (se calculan solas)"&amp;" · ","")&amp;IF((COUNTIF($H90:$K90,"&gt;1")+COUNTIF($H90:$K90,"&lt;0")+COUNTA($H90:$K90)-COUNT($H90:$K90))&gt;0,"Avance fuera de rango 0-100%"&amp;" · ","")&amp;IF(OR(AND($I90&lt;&gt;"",$I90&lt;$H90),AND($J90&lt;&gt;"",$J90&lt;MAX($H90:$I90)),AND($K90&lt;&gt;"",$K90&lt;MAX($H90:$J90))),"Avance semanal decreciente"&amp;" · ","")&amp;IF(AND(ISNUMBER($E90),$E90&lt;FechaRef,N($L90)&lt;1),"Vencida"&amp;" · ","")&amp;IF(AND(ObsObligatoria="Sí",ISNUMBER($E90),$E90&lt;FechaRef,N($L90)&lt;1,$O90=""),"Vencida sin observación"&amp;" · ",""))-3)))</f>
        <v/>
      </c>
      <c r="Q90" s="62">
        <f>IF(NOT((COUNTA($B90:$K90)+COUNTA($O90))&gt;0),"",IF(AND($T90="Sub",N($S90)&gt;0),IF(ISNUMBER(INDEX($D$5:$D$1000,$S90-4)),DATE(YEAR(INDEX($D$5:$D$1000,$S90-4)),MONTH(INDEX($D$5:$D$1000,$S90-4)),1),IF(ISNUMBER(INDEX($E$5:$E$1000,$S90-4)),DATE(YEAR(INDEX($E$5:$E$1000,$S90-4)),MONTH(INDEX($E$5:$E$1000,$S90-4)),1),MesCiclo)),IF(ISNUMBER($D90),DATE(YEAR($D90),MONTH($D90),1),IF(ISNUMBER($E90),DATE(YEAR($E90),MONTH($E90),1),MesCiclo))))</f>
        <v/>
      </c>
      <c r="R90" s="63">
        <f>IF(OR($Q90="",$Q90&lt;&gt;MesCiclo),"",COUNTIF($Q$5:$Q90,MesCiclo))</f>
        <v/>
      </c>
      <c r="S90" s="63">
        <f>IF($T90="","",IF($T90="Macro",ROW(),IFERROR(LOOKUP(2,1/($T$5:$T90="Macro"),ROW($T$5:$T90)),0)))</f>
        <v/>
      </c>
      <c r="T90" s="63">
        <f>IF(NOT((COUNTA($B90:$K90)+COUNTA($O90))&gt;0),"",IF($B90="Subactividad","Sub","Macro"))</f>
        <v/>
      </c>
      <c r="U90" s="63">
        <f>IF($T90="Macro",COUNTIFS($S$5:$S$1000,ROW(),$T$5:$T$1000,"Sub"),"")</f>
        <v/>
      </c>
      <c r="V90" s="63">
        <f>IF($T90="","",IF(ISNUMBER($F90),1,IFERROR(LOOKUP(2,1/($H90:$K90&lt;&gt;""),$H90:$K90),0)))</f>
        <v/>
      </c>
      <c r="W90" s="63">
        <f>IF($T90="","",IF(AND(ISNUMBER($F90),$F90&lt;=IF($Q90=MesCiclo,InicioCiclo,$Q90+MOD(2-WEEKDAY($Q90),7))+6),1,IF(ISNUMBER($H90),$H90,0)))</f>
        <v/>
      </c>
      <c r="X90" s="63">
        <f>IF($T90="","",IF(AND(ISNUMBER($F90),$F90&lt;=IF($Q90=MesCiclo,InicioCiclo,$Q90+MOD(2-WEEKDAY($Q90),7))+13),1,IF(ISNUMBER($I90),$I90,$W90)))</f>
        <v/>
      </c>
      <c r="Y90" s="63">
        <f>IF($T90="","",IF(AND(ISNUMBER($F90),$F90&lt;=IF($Q90=MesCiclo,InicioCiclo,$Q90+MOD(2-WEEKDAY($Q90),7))+20),1,IF(ISNUMBER($J90),$J90,$X90)))</f>
        <v/>
      </c>
      <c r="Z90" s="63">
        <f>IF($T90="","",IF(AND(ISNUMBER($F90),$F90&lt;=IF($Q90=MesCiclo,InicioCiclo,$Q90+MOD(2-WEEKDAY($Q90),7))+27),1,IF(ISNUMBER($K90),$K90,$Y90)))</f>
        <v/>
      </c>
      <c r="AA90" s="63">
        <f>IF($T90="","",IF(AND(ISNUMBER($F90),$F90&lt;=IF($Q90=MesCiclo,InicioCiclo,$Q90+MOD(2-WEEKDAY($Q90),7))+6),1,IF(N($U90)&gt;0,AVERAGEIFS($W$5:$W$1000,$S$5:$S$1000,ROW(),$T$5:$T$1000,"Sub"),$W90)))</f>
        <v/>
      </c>
      <c r="AB90" s="63">
        <f>IF($T90="","",IF(AND(ISNUMBER($F90),$F90&lt;=IF($Q90=MesCiclo,InicioCiclo,$Q90+MOD(2-WEEKDAY($Q90),7))+13),1,IF(N($U90)&gt;0,AVERAGEIFS($X$5:$X$1000,$S$5:$S$1000,ROW(),$T$5:$T$1000,"Sub"),$X90)))</f>
        <v/>
      </c>
      <c r="AC90" s="63">
        <f>IF($T90="","",IF(AND(ISNUMBER($F90),$F90&lt;=IF($Q90=MesCiclo,InicioCiclo,$Q90+MOD(2-WEEKDAY($Q90),7))+20),1,IF(N($U90)&gt;0,AVERAGEIFS($Y$5:$Y$1000,$S$5:$S$1000,ROW(),$T$5:$T$1000,"Sub"),$Y90)))</f>
        <v/>
      </c>
      <c r="AD90" s="63">
        <f>IF($T90="","",IF(AND(ISNUMBER($F90),$F90&lt;=IF($Q90=MesCiclo,InicioCiclo,$Q90+MOD(2-WEEKDAY($Q90),7))+27),1,IF(N($U90)&gt;0,AVERAGEIFS($Z$5:$Z$1000,$S$5:$S$1000,ROW(),$T$5:$T$1000,"Sub"),$Z90)))</f>
        <v/>
      </c>
      <c r="AE90" s="63">
        <f>IF($T90&lt;&gt;"Macro","",IF(COUNTIFS($Q$5:$Q$1000,$Q90,$T$5:$T$1000,"Macro",$G$5:$G$1000,"&gt;0")=0,1/COUNTIFS($Q$5:$Q$1000,$Q90,$T$5:$T$1000,"Macro"),IF(AND(ISNUMBER($G90),N($G90)&gt;0),$G90,SUMIFS($G$5:$G$1000,$Q$5:$Q$1000,$Q90,$T$5:$T$1000,"Macro")/COUNTIFS($Q$5:$Q$1000,$Q90,$T$5:$T$1000,"Macro",$G$5:$G$1000,"&gt;0"))/(COUNTIFS($Q$5:$Q$1000,$Q90,$T$5:$T$1000,"Macro")*SUMIFS($G$5:$G$1000,$Q$5:$Q$1000,$Q90,$T$5:$T$1000,"Macro")/COUNTIFS($Q$5:$Q$1000,$Q90,$T$5:$T$1000,"Macro",$G$5:$G$1000,"&gt;0"))))</f>
        <v/>
      </c>
    </row>
    <row r="91">
      <c r="A91" s="55">
        <f>IF(NOT((COUNTA($B91:$K91)+COUNTA($O91))&gt;0),"",IF($T91="Macro",COUNTIFS($T$5:$T91,"Macro",$Q$5:$Q91,$Q91),IF(N($S91)=0,"?",COUNTIFS(INDEX($T$5:$T$1000,1):INDEX($T$5:$T$1000,$S91-4),"Macro",INDEX($Q$5:$Q$1000,1):INDEX($Q$5:$Q$1000,$S91-4),INDEX($Q$5:$Q$1000,$S91-4))&amp;"."&amp;COUNTIFS($S$5:$S91,$S91,$T$5:$T91,"Sub"))))</f>
        <v/>
      </c>
      <c r="B91" s="56" t="n"/>
      <c r="C91" s="57" t="n"/>
      <c r="D91" s="58" t="n"/>
      <c r="E91" s="58" t="n"/>
      <c r="F91" s="58" t="n"/>
      <c r="G91" s="59" t="n"/>
      <c r="H91" s="59" t="n"/>
      <c r="I91" s="59" t="n"/>
      <c r="J91" s="59" t="n"/>
      <c r="K91" s="59" t="n"/>
      <c r="L91" s="60">
        <f>IF(NOT((COUNTA($B91:$K91)+COUNTA($O91))&gt;0),"",IF(ISNUMBER($F91),1,IF(N($U91)&gt;0,AVERAGEIFS($V$5:$V$1000,$S$5:$S$1000,ROW(),$T$5:$T$1000,"Sub"),$V91)))</f>
        <v/>
      </c>
      <c r="M91" s="55">
        <f>IF($L91="","",IF($L91&gt;=1,"Completado",IF($L91&gt;0,"En curso","Pendiente")))</f>
        <v/>
      </c>
      <c r="N91" s="55">
        <f>IF(NOT((COUNTA($B91:$K91)+COUNTA($O91))&gt;0),"",IF(ISNUMBER($F91),IF(AND(ISNUMBER($E91),$F91&gt;$E91),"Cumplida con "&amp;($F91-$E91)&amp;IF($F91-$E91=1," día"," días")&amp;" de retraso","Cumplida"),IF(N($L91)&gt;=1,"Cumplida",IF(NOT(ISNUMBER($E91)),"Sin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plazo")))))))</f>
        <v/>
      </c>
      <c r="O91" s="57" t="n"/>
      <c r="P91" s="61">
        <f>IF(NOT((COUNTA($B91:$K91)+COUNTA($O91))&gt;0),"",IF((IF($C91="","Falta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",""))="","✔ OK","⚠ "&amp;LEFT(IF($C91="","Falta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",""),LEN(IF($C91="","Falta el nombre de la actividad"&amp;" · ","")&amp;IF(AND($T91="Sub",N($S91)=0),"Subactividad sin macroactividad arriba"&amp;" · ","")&amp;IF($D91="","Sin fecha de inicio"&amp;" · ","")&amp;IF($E91="","Sin fecha límite"&amp;" · ","")&amp;IF(OR(AND($D91&lt;&gt;"",NOT(ISNUMBER($D91))),AND($E91&lt;&gt;"",NOT(ISNUMBER($E91))),AND($F91&lt;&gt;"",NOT(ISNUMBER($F91)))),"Fecha no válida"&amp;" · ","")&amp;IF(AND(ISNUMBER($D91),ISNUMBER($E91),$D91&gt;$E91),"Inicio posterior a fecha límite"&amp;" · ","")&amp;IF(AND($T91="Macro",$G91&lt;&gt;"",OR(NOT(ISNUMBER($G91)),$G91&lt;0,$G91&gt;1)),"Peso fuera de rango"&amp;" · ","")&amp;IF(AND($T91="Sub",$G91&lt;&gt;""),"Las subactividades no llevan peso (valen igual dentro de su macroactividad)"&amp;" · ","")&amp;IF(AND(N($U91)&gt;0,COUNT($H91:$K91)&gt;0),"Con subactividades: deje vacías las semanas (se calculan solas)"&amp;" · ","")&amp;IF((COUNTIF($H91:$K91,"&gt;1")+COUNTIF($H91:$K91,"&lt;0")+COUNTA($H91:$K91)-COUNT($H91:$K91))&gt;0,"Avance fuera de rango 0-100%"&amp;" · ","")&amp;IF(OR(AND($I91&lt;&gt;"",$I91&lt;$H91),AND($J91&lt;&gt;"",$J91&lt;MAX($H91:$I91)),AND($K91&lt;&gt;"",$K91&lt;MAX($H91:$J91))),"Avance semanal decreciente"&amp;" · ","")&amp;IF(AND(ISNUMBER($E91),$E91&lt;FechaRef,N($L91)&lt;1),"Vencida"&amp;" · ","")&amp;IF(AND(ObsObligatoria="Sí",ISNUMBER($E91),$E91&lt;FechaRef,N($L91)&lt;1,$O91=""),"Vencida sin observación"&amp;" · ",""))-3)))</f>
        <v/>
      </c>
      <c r="Q91" s="62">
        <f>IF(NOT((COUNTA($B91:$K91)+COUNTA($O91))&gt;0),"",IF(AND($T91="Sub",N($S91)&gt;0),IF(ISNUMBER(INDEX($D$5:$D$1000,$S91-4)),DATE(YEAR(INDEX($D$5:$D$1000,$S91-4)),MONTH(INDEX($D$5:$D$1000,$S91-4)),1),IF(ISNUMBER(INDEX($E$5:$E$1000,$S91-4)),DATE(YEAR(INDEX($E$5:$E$1000,$S91-4)),MONTH(INDEX($E$5:$E$1000,$S91-4)),1),MesCiclo)),IF(ISNUMBER($D91),DATE(YEAR($D91),MONTH($D91),1),IF(ISNUMBER($E91),DATE(YEAR($E91),MONTH($E91),1),MesCiclo))))</f>
        <v/>
      </c>
      <c r="R91" s="63">
        <f>IF(OR($Q91="",$Q91&lt;&gt;MesCiclo),"",COUNTIF($Q$5:$Q91,MesCiclo))</f>
        <v/>
      </c>
      <c r="S91" s="63">
        <f>IF($T91="","",IF($T91="Macro",ROW(),IFERROR(LOOKUP(2,1/($T$5:$T91="Macro"),ROW($T$5:$T91)),0)))</f>
        <v/>
      </c>
      <c r="T91" s="63">
        <f>IF(NOT((COUNTA($B91:$K91)+COUNTA($O91))&gt;0),"",IF($B91="Subactividad","Sub","Macro"))</f>
        <v/>
      </c>
      <c r="U91" s="63">
        <f>IF($T91="Macro",COUNTIFS($S$5:$S$1000,ROW(),$T$5:$T$1000,"Sub"),"")</f>
        <v/>
      </c>
      <c r="V91" s="63">
        <f>IF($T91="","",IF(ISNUMBER($F91),1,IFERROR(LOOKUP(2,1/($H91:$K91&lt;&gt;""),$H91:$K91),0)))</f>
        <v/>
      </c>
      <c r="W91" s="63">
        <f>IF($T91="","",IF(AND(ISNUMBER($F91),$F91&lt;=IF($Q91=MesCiclo,InicioCiclo,$Q91+MOD(2-WEEKDAY($Q91),7))+6),1,IF(ISNUMBER($H91),$H91,0)))</f>
        <v/>
      </c>
      <c r="X91" s="63">
        <f>IF($T91="","",IF(AND(ISNUMBER($F91),$F91&lt;=IF($Q91=MesCiclo,InicioCiclo,$Q91+MOD(2-WEEKDAY($Q91),7))+13),1,IF(ISNUMBER($I91),$I91,$W91)))</f>
        <v/>
      </c>
      <c r="Y91" s="63">
        <f>IF($T91="","",IF(AND(ISNUMBER($F91),$F91&lt;=IF($Q91=MesCiclo,InicioCiclo,$Q91+MOD(2-WEEKDAY($Q91),7))+20),1,IF(ISNUMBER($J91),$J91,$X91)))</f>
        <v/>
      </c>
      <c r="Z91" s="63">
        <f>IF($T91="","",IF(AND(ISNUMBER($F91),$F91&lt;=IF($Q91=MesCiclo,InicioCiclo,$Q91+MOD(2-WEEKDAY($Q91),7))+27),1,IF(ISNUMBER($K91),$K91,$Y91)))</f>
        <v/>
      </c>
      <c r="AA91" s="63">
        <f>IF($T91="","",IF(AND(ISNUMBER($F91),$F91&lt;=IF($Q91=MesCiclo,InicioCiclo,$Q91+MOD(2-WEEKDAY($Q91),7))+6),1,IF(N($U91)&gt;0,AVERAGEIFS($W$5:$W$1000,$S$5:$S$1000,ROW(),$T$5:$T$1000,"Sub"),$W91)))</f>
        <v/>
      </c>
      <c r="AB91" s="63">
        <f>IF($T91="","",IF(AND(ISNUMBER($F91),$F91&lt;=IF($Q91=MesCiclo,InicioCiclo,$Q91+MOD(2-WEEKDAY($Q91),7))+13),1,IF(N($U91)&gt;0,AVERAGEIFS($X$5:$X$1000,$S$5:$S$1000,ROW(),$T$5:$T$1000,"Sub"),$X91)))</f>
        <v/>
      </c>
      <c r="AC91" s="63">
        <f>IF($T91="","",IF(AND(ISNUMBER($F91),$F91&lt;=IF($Q91=MesCiclo,InicioCiclo,$Q91+MOD(2-WEEKDAY($Q91),7))+20),1,IF(N($U91)&gt;0,AVERAGEIFS($Y$5:$Y$1000,$S$5:$S$1000,ROW(),$T$5:$T$1000,"Sub"),$Y91)))</f>
        <v/>
      </c>
      <c r="AD91" s="63">
        <f>IF($T91="","",IF(AND(ISNUMBER($F91),$F91&lt;=IF($Q91=MesCiclo,InicioCiclo,$Q91+MOD(2-WEEKDAY($Q91),7))+27),1,IF(N($U91)&gt;0,AVERAGEIFS($Z$5:$Z$1000,$S$5:$S$1000,ROW(),$T$5:$T$1000,"Sub"),$Z91)))</f>
        <v/>
      </c>
      <c r="AE91" s="63">
        <f>IF($T91&lt;&gt;"Macro","",IF(COUNTIFS($Q$5:$Q$1000,$Q91,$T$5:$T$1000,"Macro",$G$5:$G$1000,"&gt;0")=0,1/COUNTIFS($Q$5:$Q$1000,$Q91,$T$5:$T$1000,"Macro"),IF(AND(ISNUMBER($G91),N($G91)&gt;0),$G91,SUMIFS($G$5:$G$1000,$Q$5:$Q$1000,$Q91,$T$5:$T$1000,"Macro")/COUNTIFS($Q$5:$Q$1000,$Q91,$T$5:$T$1000,"Macro",$G$5:$G$1000,"&gt;0"))/(COUNTIFS($Q$5:$Q$1000,$Q91,$T$5:$T$1000,"Macro")*SUMIFS($G$5:$G$1000,$Q$5:$Q$1000,$Q91,$T$5:$T$1000,"Macro")/COUNTIFS($Q$5:$Q$1000,$Q91,$T$5:$T$1000,"Macro",$G$5:$G$1000,"&gt;0"))))</f>
        <v/>
      </c>
    </row>
    <row r="92">
      <c r="A92" s="55">
        <f>IF(NOT((COUNTA($B92:$K92)+COUNTA($O92))&gt;0),"",IF($T92="Macro",COUNTIFS($T$5:$T92,"Macro",$Q$5:$Q92,$Q92),IF(N($S92)=0,"?",COUNTIFS(INDEX($T$5:$T$1000,1):INDEX($T$5:$T$1000,$S92-4),"Macro",INDEX($Q$5:$Q$1000,1):INDEX($Q$5:$Q$1000,$S92-4),INDEX($Q$5:$Q$1000,$S92-4))&amp;"."&amp;COUNTIFS($S$5:$S92,$S92,$T$5:$T92,"Sub"))))</f>
        <v/>
      </c>
      <c r="B92" s="56" t="n"/>
      <c r="C92" s="57" t="n"/>
      <c r="D92" s="58" t="n"/>
      <c r="E92" s="58" t="n"/>
      <c r="F92" s="58" t="n"/>
      <c r="G92" s="59" t="n"/>
      <c r="H92" s="59" t="n"/>
      <c r="I92" s="59" t="n"/>
      <c r="J92" s="59" t="n"/>
      <c r="K92" s="59" t="n"/>
      <c r="L92" s="60">
        <f>IF(NOT((COUNTA($B92:$K92)+COUNTA($O92))&gt;0),"",IF(ISNUMBER($F92),1,IF(N($U92)&gt;0,AVERAGEIFS($V$5:$V$1000,$S$5:$S$1000,ROW(),$T$5:$T$1000,"Sub"),$V92)))</f>
        <v/>
      </c>
      <c r="M92" s="55">
        <f>IF($L92="","",IF($L92&gt;=1,"Completado",IF($L92&gt;0,"En curso","Pendiente")))</f>
        <v/>
      </c>
      <c r="N92" s="55">
        <f>IF(NOT((COUNTA($B92:$K92)+COUNTA($O92))&gt;0),"",IF(ISNUMBER($F92),IF(AND(ISNUMBER($E92),$F92&gt;$E92),"Cumplida con "&amp;($F92-$E92)&amp;IF($F92-$E92=1," día"," días")&amp;" de retraso","Cumplida"),IF(N($L92)&gt;=1,"Cumplida",IF(NOT(ISNUMBER($E92)),"Sin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plazo")))))))</f>
        <v/>
      </c>
      <c r="O92" s="57" t="n"/>
      <c r="P92" s="61">
        <f>IF(NOT((COUNTA($B92:$K92)+COUNTA($O92))&gt;0),"",IF((IF($C92="","Falta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",""))="","✔ OK","⚠ "&amp;LEFT(IF($C92="","Falta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",""),LEN(IF($C92="","Falta el nombre de la actividad"&amp;" · ","")&amp;IF(AND($T92="Sub",N($S92)=0),"Subactividad sin macroactividad arriba"&amp;" · ","")&amp;IF($D92="","Sin fecha de inicio"&amp;" · ","")&amp;IF($E92="","Sin fecha límite"&amp;" · ","")&amp;IF(OR(AND($D92&lt;&gt;"",NOT(ISNUMBER($D92))),AND($E92&lt;&gt;"",NOT(ISNUMBER($E92))),AND($F92&lt;&gt;"",NOT(ISNUMBER($F92)))),"Fecha no válida"&amp;" · ","")&amp;IF(AND(ISNUMBER($D92),ISNUMBER($E92),$D92&gt;$E92),"Inicio posterior a fecha límite"&amp;" · ","")&amp;IF(AND($T92="Macro",$G92&lt;&gt;"",OR(NOT(ISNUMBER($G92)),$G92&lt;0,$G92&gt;1)),"Peso fuera de rango"&amp;" · ","")&amp;IF(AND($T92="Sub",$G92&lt;&gt;""),"Las subactividades no llevan peso (valen igual dentro de su macroactividad)"&amp;" · ","")&amp;IF(AND(N($U92)&gt;0,COUNT($H92:$K92)&gt;0),"Con subactividades: deje vacías las semanas (se calculan solas)"&amp;" · ","")&amp;IF((COUNTIF($H92:$K92,"&gt;1")+COUNTIF($H92:$K92,"&lt;0")+COUNTA($H92:$K92)-COUNT($H92:$K92))&gt;0,"Avance fuera de rango 0-100%"&amp;" · ","")&amp;IF(OR(AND($I92&lt;&gt;"",$I92&lt;$H92),AND($J92&lt;&gt;"",$J92&lt;MAX($H92:$I92)),AND($K92&lt;&gt;"",$K92&lt;MAX($H92:$J92))),"Avance semanal decreciente"&amp;" · ","")&amp;IF(AND(ISNUMBER($E92),$E92&lt;FechaRef,N($L92)&lt;1),"Vencida"&amp;" · ","")&amp;IF(AND(ObsObligatoria="Sí",ISNUMBER($E92),$E92&lt;FechaRef,N($L92)&lt;1,$O92=""),"Vencida sin observación"&amp;" · ",""))-3)))</f>
        <v/>
      </c>
      <c r="Q92" s="62">
        <f>IF(NOT((COUNTA($B92:$K92)+COUNTA($O92))&gt;0),"",IF(AND($T92="Sub",N($S92)&gt;0),IF(ISNUMBER(INDEX($D$5:$D$1000,$S92-4)),DATE(YEAR(INDEX($D$5:$D$1000,$S92-4)),MONTH(INDEX($D$5:$D$1000,$S92-4)),1),IF(ISNUMBER(INDEX($E$5:$E$1000,$S92-4)),DATE(YEAR(INDEX($E$5:$E$1000,$S92-4)),MONTH(INDEX($E$5:$E$1000,$S92-4)),1),MesCiclo)),IF(ISNUMBER($D92),DATE(YEAR($D92),MONTH($D92),1),IF(ISNUMBER($E92),DATE(YEAR($E92),MONTH($E92),1),MesCiclo))))</f>
        <v/>
      </c>
      <c r="R92" s="63">
        <f>IF(OR($Q92="",$Q92&lt;&gt;MesCiclo),"",COUNTIF($Q$5:$Q92,MesCiclo))</f>
        <v/>
      </c>
      <c r="S92" s="63">
        <f>IF($T92="","",IF($T92="Macro",ROW(),IFERROR(LOOKUP(2,1/($T$5:$T92="Macro"),ROW($T$5:$T92)),0)))</f>
        <v/>
      </c>
      <c r="T92" s="63">
        <f>IF(NOT((COUNTA($B92:$K92)+COUNTA($O92))&gt;0),"",IF($B92="Subactividad","Sub","Macro"))</f>
        <v/>
      </c>
      <c r="U92" s="63">
        <f>IF($T92="Macro",COUNTIFS($S$5:$S$1000,ROW(),$T$5:$T$1000,"Sub"),"")</f>
        <v/>
      </c>
      <c r="V92" s="63">
        <f>IF($T92="","",IF(ISNUMBER($F92),1,IFERROR(LOOKUP(2,1/($H92:$K92&lt;&gt;""),$H92:$K92),0)))</f>
        <v/>
      </c>
      <c r="W92" s="63">
        <f>IF($T92="","",IF(AND(ISNUMBER($F92),$F92&lt;=IF($Q92=MesCiclo,InicioCiclo,$Q92+MOD(2-WEEKDAY($Q92),7))+6),1,IF(ISNUMBER($H92),$H92,0)))</f>
        <v/>
      </c>
      <c r="X92" s="63">
        <f>IF($T92="","",IF(AND(ISNUMBER($F92),$F92&lt;=IF($Q92=MesCiclo,InicioCiclo,$Q92+MOD(2-WEEKDAY($Q92),7))+13),1,IF(ISNUMBER($I92),$I92,$W92)))</f>
        <v/>
      </c>
      <c r="Y92" s="63">
        <f>IF($T92="","",IF(AND(ISNUMBER($F92),$F92&lt;=IF($Q92=MesCiclo,InicioCiclo,$Q92+MOD(2-WEEKDAY($Q92),7))+20),1,IF(ISNUMBER($J92),$J92,$X92)))</f>
        <v/>
      </c>
      <c r="Z92" s="63">
        <f>IF($T92="","",IF(AND(ISNUMBER($F92),$F92&lt;=IF($Q92=MesCiclo,InicioCiclo,$Q92+MOD(2-WEEKDAY($Q92),7))+27),1,IF(ISNUMBER($K92),$K92,$Y92)))</f>
        <v/>
      </c>
      <c r="AA92" s="63">
        <f>IF($T92="","",IF(AND(ISNUMBER($F92),$F92&lt;=IF($Q92=MesCiclo,InicioCiclo,$Q92+MOD(2-WEEKDAY($Q92),7))+6),1,IF(N($U92)&gt;0,AVERAGEIFS($W$5:$W$1000,$S$5:$S$1000,ROW(),$T$5:$T$1000,"Sub"),$W92)))</f>
        <v/>
      </c>
      <c r="AB92" s="63">
        <f>IF($T92="","",IF(AND(ISNUMBER($F92),$F92&lt;=IF($Q92=MesCiclo,InicioCiclo,$Q92+MOD(2-WEEKDAY($Q92),7))+13),1,IF(N($U92)&gt;0,AVERAGEIFS($X$5:$X$1000,$S$5:$S$1000,ROW(),$T$5:$T$1000,"Sub"),$X92)))</f>
        <v/>
      </c>
      <c r="AC92" s="63">
        <f>IF($T92="","",IF(AND(ISNUMBER($F92),$F92&lt;=IF($Q92=MesCiclo,InicioCiclo,$Q92+MOD(2-WEEKDAY($Q92),7))+20),1,IF(N($U92)&gt;0,AVERAGEIFS($Y$5:$Y$1000,$S$5:$S$1000,ROW(),$T$5:$T$1000,"Sub"),$Y92)))</f>
        <v/>
      </c>
      <c r="AD92" s="63">
        <f>IF($T92="","",IF(AND(ISNUMBER($F92),$F92&lt;=IF($Q92=MesCiclo,InicioCiclo,$Q92+MOD(2-WEEKDAY($Q92),7))+27),1,IF(N($U92)&gt;0,AVERAGEIFS($Z$5:$Z$1000,$S$5:$S$1000,ROW(),$T$5:$T$1000,"Sub"),$Z92)))</f>
        <v/>
      </c>
      <c r="AE92" s="63">
        <f>IF($T92&lt;&gt;"Macro","",IF(COUNTIFS($Q$5:$Q$1000,$Q92,$T$5:$T$1000,"Macro",$G$5:$G$1000,"&gt;0")=0,1/COUNTIFS($Q$5:$Q$1000,$Q92,$T$5:$T$1000,"Macro"),IF(AND(ISNUMBER($G92),N($G92)&gt;0),$G92,SUMIFS($G$5:$G$1000,$Q$5:$Q$1000,$Q92,$T$5:$T$1000,"Macro")/COUNTIFS($Q$5:$Q$1000,$Q92,$T$5:$T$1000,"Macro",$G$5:$G$1000,"&gt;0"))/(COUNTIFS($Q$5:$Q$1000,$Q92,$T$5:$T$1000,"Macro")*SUMIFS($G$5:$G$1000,$Q$5:$Q$1000,$Q92,$T$5:$T$1000,"Macro")/COUNTIFS($Q$5:$Q$1000,$Q92,$T$5:$T$1000,"Macro",$G$5:$G$1000,"&gt;0"))))</f>
        <v/>
      </c>
    </row>
    <row r="93">
      <c r="A93" s="55">
        <f>IF(NOT((COUNTA($B93:$K93)+COUNTA($O93))&gt;0),"",IF($T93="Macro",COUNTIFS($T$5:$T93,"Macro",$Q$5:$Q93,$Q93),IF(N($S93)=0,"?",COUNTIFS(INDEX($T$5:$T$1000,1):INDEX($T$5:$T$1000,$S93-4),"Macro",INDEX($Q$5:$Q$1000,1):INDEX($Q$5:$Q$1000,$S93-4),INDEX($Q$5:$Q$1000,$S93-4))&amp;"."&amp;COUNTIFS($S$5:$S93,$S93,$T$5:$T93,"Sub"))))</f>
        <v/>
      </c>
      <c r="B93" s="56" t="n"/>
      <c r="C93" s="57" t="n"/>
      <c r="D93" s="58" t="n"/>
      <c r="E93" s="58" t="n"/>
      <c r="F93" s="58" t="n"/>
      <c r="G93" s="59" t="n"/>
      <c r="H93" s="59" t="n"/>
      <c r="I93" s="59" t="n"/>
      <c r="J93" s="59" t="n"/>
      <c r="K93" s="59" t="n"/>
      <c r="L93" s="60">
        <f>IF(NOT((COUNTA($B93:$K93)+COUNTA($O93))&gt;0),"",IF(ISNUMBER($F93),1,IF(N($U93)&gt;0,AVERAGEIFS($V$5:$V$1000,$S$5:$S$1000,ROW(),$T$5:$T$1000,"Sub"),$V93)))</f>
        <v/>
      </c>
      <c r="M93" s="55">
        <f>IF($L93="","",IF($L93&gt;=1,"Completado",IF($L93&gt;0,"En curso","Pendiente")))</f>
        <v/>
      </c>
      <c r="N93" s="55">
        <f>IF(NOT((COUNTA($B93:$K93)+COUNTA($O93))&gt;0),"",IF(ISNUMBER($F93),IF(AND(ISNUMBER($E93),$F93&gt;$E93),"Cumplida con "&amp;($F93-$E93)&amp;IF($F93-$E93=1," día"," días")&amp;" de retraso","Cumplida"),IF(N($L93)&gt;=1,"Cumplida",IF(NOT(ISNUMBER($E93)),"Sin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plazo")))))))</f>
        <v/>
      </c>
      <c r="O93" s="57" t="n"/>
      <c r="P93" s="61">
        <f>IF(NOT((COUNTA($B93:$K93)+COUNTA($O93))&gt;0),"",IF((IF($C93="","Falta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",""))="","✔ OK","⚠ "&amp;LEFT(IF($C93="","Falta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",""),LEN(IF($C93="","Falta el nombre de la actividad"&amp;" · ","")&amp;IF(AND($T93="Sub",N($S93)=0),"Subactividad sin macroactividad arriba"&amp;" · ","")&amp;IF($D93="","Sin fecha de inicio"&amp;" · ","")&amp;IF($E93="","Sin fecha límite"&amp;" · ","")&amp;IF(OR(AND($D93&lt;&gt;"",NOT(ISNUMBER($D93))),AND($E93&lt;&gt;"",NOT(ISNUMBER($E93))),AND($F93&lt;&gt;"",NOT(ISNUMBER($F93)))),"Fecha no válida"&amp;" · ","")&amp;IF(AND(ISNUMBER($D93),ISNUMBER($E93),$D93&gt;$E93),"Inicio posterior a fecha límite"&amp;" · ","")&amp;IF(AND($T93="Macro",$G93&lt;&gt;"",OR(NOT(ISNUMBER($G93)),$G93&lt;0,$G93&gt;1)),"Peso fuera de rango"&amp;" · ","")&amp;IF(AND($T93="Sub",$G93&lt;&gt;""),"Las subactividades no llevan peso (valen igual dentro de su macroactividad)"&amp;" · ","")&amp;IF(AND(N($U93)&gt;0,COUNT($H93:$K93)&gt;0),"Con subactividades: deje vacías las semanas (se calculan solas)"&amp;" · ","")&amp;IF((COUNTIF($H93:$K93,"&gt;1")+COUNTIF($H93:$K93,"&lt;0")+COUNTA($H93:$K93)-COUNT($H93:$K93))&gt;0,"Avance fuera de rango 0-100%"&amp;" · ","")&amp;IF(OR(AND($I93&lt;&gt;"",$I93&lt;$H93),AND($J93&lt;&gt;"",$J93&lt;MAX($H93:$I93)),AND($K93&lt;&gt;"",$K93&lt;MAX($H93:$J93))),"Avance semanal decreciente"&amp;" · ","")&amp;IF(AND(ISNUMBER($E93),$E93&lt;FechaRef,N($L93)&lt;1),"Vencida"&amp;" · ","")&amp;IF(AND(ObsObligatoria="Sí",ISNUMBER($E93),$E93&lt;FechaRef,N($L93)&lt;1,$O93=""),"Vencida sin observación"&amp;" · ",""))-3)))</f>
        <v/>
      </c>
      <c r="Q93" s="62">
        <f>IF(NOT((COUNTA($B93:$K93)+COUNTA($O93))&gt;0),"",IF(AND($T93="Sub",N($S93)&gt;0),IF(ISNUMBER(INDEX($D$5:$D$1000,$S93-4)),DATE(YEAR(INDEX($D$5:$D$1000,$S93-4)),MONTH(INDEX($D$5:$D$1000,$S93-4)),1),IF(ISNUMBER(INDEX($E$5:$E$1000,$S93-4)),DATE(YEAR(INDEX($E$5:$E$1000,$S93-4)),MONTH(INDEX($E$5:$E$1000,$S93-4)),1),MesCiclo)),IF(ISNUMBER($D93),DATE(YEAR($D93),MONTH($D93),1),IF(ISNUMBER($E93),DATE(YEAR($E93),MONTH($E93),1),MesCiclo))))</f>
        <v/>
      </c>
      <c r="R93" s="63">
        <f>IF(OR($Q93="",$Q93&lt;&gt;MesCiclo),"",COUNTIF($Q$5:$Q93,MesCiclo))</f>
        <v/>
      </c>
      <c r="S93" s="63">
        <f>IF($T93="","",IF($T93="Macro",ROW(),IFERROR(LOOKUP(2,1/($T$5:$T93="Macro"),ROW($T$5:$T93)),0)))</f>
        <v/>
      </c>
      <c r="T93" s="63">
        <f>IF(NOT((COUNTA($B93:$K93)+COUNTA($O93))&gt;0),"",IF($B93="Subactividad","Sub","Macro"))</f>
        <v/>
      </c>
      <c r="U93" s="63">
        <f>IF($T93="Macro",COUNTIFS($S$5:$S$1000,ROW(),$T$5:$T$1000,"Sub"),"")</f>
        <v/>
      </c>
      <c r="V93" s="63">
        <f>IF($T93="","",IF(ISNUMBER($F93),1,IFERROR(LOOKUP(2,1/($H93:$K93&lt;&gt;""),$H93:$K93),0)))</f>
        <v/>
      </c>
      <c r="W93" s="63">
        <f>IF($T93="","",IF(AND(ISNUMBER($F93),$F93&lt;=IF($Q93=MesCiclo,InicioCiclo,$Q93+MOD(2-WEEKDAY($Q93),7))+6),1,IF(ISNUMBER($H93),$H93,0)))</f>
        <v/>
      </c>
      <c r="X93" s="63">
        <f>IF($T93="","",IF(AND(ISNUMBER($F93),$F93&lt;=IF($Q93=MesCiclo,InicioCiclo,$Q93+MOD(2-WEEKDAY($Q93),7))+13),1,IF(ISNUMBER($I93),$I93,$W93)))</f>
        <v/>
      </c>
      <c r="Y93" s="63">
        <f>IF($T93="","",IF(AND(ISNUMBER($F93),$F93&lt;=IF($Q93=MesCiclo,InicioCiclo,$Q93+MOD(2-WEEKDAY($Q93),7))+20),1,IF(ISNUMBER($J93),$J93,$X93)))</f>
        <v/>
      </c>
      <c r="Z93" s="63">
        <f>IF($T93="","",IF(AND(ISNUMBER($F93),$F93&lt;=IF($Q93=MesCiclo,InicioCiclo,$Q93+MOD(2-WEEKDAY($Q93),7))+27),1,IF(ISNUMBER($K93),$K93,$Y93)))</f>
        <v/>
      </c>
      <c r="AA93" s="63">
        <f>IF($T93="","",IF(AND(ISNUMBER($F93),$F93&lt;=IF($Q93=MesCiclo,InicioCiclo,$Q93+MOD(2-WEEKDAY($Q93),7))+6),1,IF(N($U93)&gt;0,AVERAGEIFS($W$5:$W$1000,$S$5:$S$1000,ROW(),$T$5:$T$1000,"Sub"),$W93)))</f>
        <v/>
      </c>
      <c r="AB93" s="63">
        <f>IF($T93="","",IF(AND(ISNUMBER($F93),$F93&lt;=IF($Q93=MesCiclo,InicioCiclo,$Q93+MOD(2-WEEKDAY($Q93),7))+13),1,IF(N($U93)&gt;0,AVERAGEIFS($X$5:$X$1000,$S$5:$S$1000,ROW(),$T$5:$T$1000,"Sub"),$X93)))</f>
        <v/>
      </c>
      <c r="AC93" s="63">
        <f>IF($T93="","",IF(AND(ISNUMBER($F93),$F93&lt;=IF($Q93=MesCiclo,InicioCiclo,$Q93+MOD(2-WEEKDAY($Q93),7))+20),1,IF(N($U93)&gt;0,AVERAGEIFS($Y$5:$Y$1000,$S$5:$S$1000,ROW(),$T$5:$T$1000,"Sub"),$Y93)))</f>
        <v/>
      </c>
      <c r="AD93" s="63">
        <f>IF($T93="","",IF(AND(ISNUMBER($F93),$F93&lt;=IF($Q93=MesCiclo,InicioCiclo,$Q93+MOD(2-WEEKDAY($Q93),7))+27),1,IF(N($U93)&gt;0,AVERAGEIFS($Z$5:$Z$1000,$S$5:$S$1000,ROW(),$T$5:$T$1000,"Sub"),$Z93)))</f>
        <v/>
      </c>
      <c r="AE93" s="63">
        <f>IF($T93&lt;&gt;"Macro","",IF(COUNTIFS($Q$5:$Q$1000,$Q93,$T$5:$T$1000,"Macro",$G$5:$G$1000,"&gt;0")=0,1/COUNTIFS($Q$5:$Q$1000,$Q93,$T$5:$T$1000,"Macro"),IF(AND(ISNUMBER($G93),N($G93)&gt;0),$G93,SUMIFS($G$5:$G$1000,$Q$5:$Q$1000,$Q93,$T$5:$T$1000,"Macro")/COUNTIFS($Q$5:$Q$1000,$Q93,$T$5:$T$1000,"Macro",$G$5:$G$1000,"&gt;0"))/(COUNTIFS($Q$5:$Q$1000,$Q93,$T$5:$T$1000,"Macro")*SUMIFS($G$5:$G$1000,$Q$5:$Q$1000,$Q93,$T$5:$T$1000,"Macro")/COUNTIFS($Q$5:$Q$1000,$Q93,$T$5:$T$1000,"Macro",$G$5:$G$1000,"&gt;0"))))</f>
        <v/>
      </c>
    </row>
    <row r="94">
      <c r="A94" s="55">
        <f>IF(NOT((COUNTA($B94:$K94)+COUNTA($O94))&gt;0),"",IF($T94="Macro",COUNTIFS($T$5:$T94,"Macro",$Q$5:$Q94,$Q94),IF(N($S94)=0,"?",COUNTIFS(INDEX($T$5:$T$1000,1):INDEX($T$5:$T$1000,$S94-4),"Macro",INDEX($Q$5:$Q$1000,1):INDEX($Q$5:$Q$1000,$S94-4),INDEX($Q$5:$Q$1000,$S94-4))&amp;"."&amp;COUNTIFS($S$5:$S94,$S94,$T$5:$T94,"Sub"))))</f>
        <v/>
      </c>
      <c r="B94" s="56" t="n"/>
      <c r="C94" s="57" t="n"/>
      <c r="D94" s="58" t="n"/>
      <c r="E94" s="58" t="n"/>
      <c r="F94" s="58" t="n"/>
      <c r="G94" s="59" t="n"/>
      <c r="H94" s="59" t="n"/>
      <c r="I94" s="59" t="n"/>
      <c r="J94" s="59" t="n"/>
      <c r="K94" s="59" t="n"/>
      <c r="L94" s="60">
        <f>IF(NOT((COUNTA($B94:$K94)+COUNTA($O94))&gt;0),"",IF(ISNUMBER($F94),1,IF(N($U94)&gt;0,AVERAGEIFS($V$5:$V$1000,$S$5:$S$1000,ROW(),$T$5:$T$1000,"Sub"),$V94)))</f>
        <v/>
      </c>
      <c r="M94" s="55">
        <f>IF($L94="","",IF($L94&gt;=1,"Completado",IF($L94&gt;0,"En curso","Pendiente")))</f>
        <v/>
      </c>
      <c r="N94" s="55">
        <f>IF(NOT((COUNTA($B94:$K94)+COUNTA($O94))&gt;0),"",IF(ISNUMBER($F94),IF(AND(ISNUMBER($E94),$F94&gt;$E94),"Cumplida con "&amp;($F94-$E94)&amp;IF($F94-$E94=1," día"," días")&amp;" de retraso","Cumplida"),IF(N($L94)&gt;=1,"Cumplida",IF(NOT(ISNUMBER($E94)),"Sin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plazo")))))))</f>
        <v/>
      </c>
      <c r="O94" s="57" t="n"/>
      <c r="P94" s="61">
        <f>IF(NOT((COUNTA($B94:$K94)+COUNTA($O94))&gt;0),"",IF((IF($C94="","Falta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",""))="","✔ OK","⚠ "&amp;LEFT(IF($C94="","Falta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",""),LEN(IF($C94="","Falta el nombre de la actividad"&amp;" · ","")&amp;IF(AND($T94="Sub",N($S94)=0),"Subactividad sin macroactividad arriba"&amp;" · ","")&amp;IF($D94="","Sin fecha de inicio"&amp;" · ","")&amp;IF($E94="","Sin fecha límite"&amp;" · ","")&amp;IF(OR(AND($D94&lt;&gt;"",NOT(ISNUMBER($D94))),AND($E94&lt;&gt;"",NOT(ISNUMBER($E94))),AND($F94&lt;&gt;"",NOT(ISNUMBER($F94)))),"Fecha no válida"&amp;" · ","")&amp;IF(AND(ISNUMBER($D94),ISNUMBER($E94),$D94&gt;$E94),"Inicio posterior a fecha límite"&amp;" · ","")&amp;IF(AND($T94="Macro",$G94&lt;&gt;"",OR(NOT(ISNUMBER($G94)),$G94&lt;0,$G94&gt;1)),"Peso fuera de rango"&amp;" · ","")&amp;IF(AND($T94="Sub",$G94&lt;&gt;""),"Las subactividades no llevan peso (valen igual dentro de su macroactividad)"&amp;" · ","")&amp;IF(AND(N($U94)&gt;0,COUNT($H94:$K94)&gt;0),"Con subactividades: deje vacías las semanas (se calculan solas)"&amp;" · ","")&amp;IF((COUNTIF($H94:$K94,"&gt;1")+COUNTIF($H94:$K94,"&lt;0")+COUNTA($H94:$K94)-COUNT($H94:$K94))&gt;0,"Avance fuera de rango 0-100%"&amp;" · ","")&amp;IF(OR(AND($I94&lt;&gt;"",$I94&lt;$H94),AND($J94&lt;&gt;"",$J94&lt;MAX($H94:$I94)),AND($K94&lt;&gt;"",$K94&lt;MAX($H94:$J94))),"Avance semanal decreciente"&amp;" · ","")&amp;IF(AND(ISNUMBER($E94),$E94&lt;FechaRef,N($L94)&lt;1),"Vencida"&amp;" · ","")&amp;IF(AND(ObsObligatoria="Sí",ISNUMBER($E94),$E94&lt;FechaRef,N($L94)&lt;1,$O94=""),"Vencida sin observación"&amp;" · ",""))-3)))</f>
        <v/>
      </c>
      <c r="Q94" s="62">
        <f>IF(NOT((COUNTA($B94:$K94)+COUNTA($O94))&gt;0),"",IF(AND($T94="Sub",N($S94)&gt;0),IF(ISNUMBER(INDEX($D$5:$D$1000,$S94-4)),DATE(YEAR(INDEX($D$5:$D$1000,$S94-4)),MONTH(INDEX($D$5:$D$1000,$S94-4)),1),IF(ISNUMBER(INDEX($E$5:$E$1000,$S94-4)),DATE(YEAR(INDEX($E$5:$E$1000,$S94-4)),MONTH(INDEX($E$5:$E$1000,$S94-4)),1),MesCiclo)),IF(ISNUMBER($D94),DATE(YEAR($D94),MONTH($D94),1),IF(ISNUMBER($E94),DATE(YEAR($E94),MONTH($E94),1),MesCiclo))))</f>
        <v/>
      </c>
      <c r="R94" s="63">
        <f>IF(OR($Q94="",$Q94&lt;&gt;MesCiclo),"",COUNTIF($Q$5:$Q94,MesCiclo))</f>
        <v/>
      </c>
      <c r="S94" s="63">
        <f>IF($T94="","",IF($T94="Macro",ROW(),IFERROR(LOOKUP(2,1/($T$5:$T94="Macro"),ROW($T$5:$T94)),0)))</f>
        <v/>
      </c>
      <c r="T94" s="63">
        <f>IF(NOT((COUNTA($B94:$K94)+COUNTA($O94))&gt;0),"",IF($B94="Subactividad","Sub","Macro"))</f>
        <v/>
      </c>
      <c r="U94" s="63">
        <f>IF($T94="Macro",COUNTIFS($S$5:$S$1000,ROW(),$T$5:$T$1000,"Sub"),"")</f>
        <v/>
      </c>
      <c r="V94" s="63">
        <f>IF($T94="","",IF(ISNUMBER($F94),1,IFERROR(LOOKUP(2,1/($H94:$K94&lt;&gt;""),$H94:$K94),0)))</f>
        <v/>
      </c>
      <c r="W94" s="63">
        <f>IF($T94="","",IF(AND(ISNUMBER($F94),$F94&lt;=IF($Q94=MesCiclo,InicioCiclo,$Q94+MOD(2-WEEKDAY($Q94),7))+6),1,IF(ISNUMBER($H94),$H94,0)))</f>
        <v/>
      </c>
      <c r="X94" s="63">
        <f>IF($T94="","",IF(AND(ISNUMBER($F94),$F94&lt;=IF($Q94=MesCiclo,InicioCiclo,$Q94+MOD(2-WEEKDAY($Q94),7))+13),1,IF(ISNUMBER($I94),$I94,$W94)))</f>
        <v/>
      </c>
      <c r="Y94" s="63">
        <f>IF($T94="","",IF(AND(ISNUMBER($F94),$F94&lt;=IF($Q94=MesCiclo,InicioCiclo,$Q94+MOD(2-WEEKDAY($Q94),7))+20),1,IF(ISNUMBER($J94),$J94,$X94)))</f>
        <v/>
      </c>
      <c r="Z94" s="63">
        <f>IF($T94="","",IF(AND(ISNUMBER($F94),$F94&lt;=IF($Q94=MesCiclo,InicioCiclo,$Q94+MOD(2-WEEKDAY($Q94),7))+27),1,IF(ISNUMBER($K94),$K94,$Y94)))</f>
        <v/>
      </c>
      <c r="AA94" s="63">
        <f>IF($T94="","",IF(AND(ISNUMBER($F94),$F94&lt;=IF($Q94=MesCiclo,InicioCiclo,$Q94+MOD(2-WEEKDAY($Q94),7))+6),1,IF(N($U94)&gt;0,AVERAGEIFS($W$5:$W$1000,$S$5:$S$1000,ROW(),$T$5:$T$1000,"Sub"),$W94)))</f>
        <v/>
      </c>
      <c r="AB94" s="63">
        <f>IF($T94="","",IF(AND(ISNUMBER($F94),$F94&lt;=IF($Q94=MesCiclo,InicioCiclo,$Q94+MOD(2-WEEKDAY($Q94),7))+13),1,IF(N($U94)&gt;0,AVERAGEIFS($X$5:$X$1000,$S$5:$S$1000,ROW(),$T$5:$T$1000,"Sub"),$X94)))</f>
        <v/>
      </c>
      <c r="AC94" s="63">
        <f>IF($T94="","",IF(AND(ISNUMBER($F94),$F94&lt;=IF($Q94=MesCiclo,InicioCiclo,$Q94+MOD(2-WEEKDAY($Q94),7))+20),1,IF(N($U94)&gt;0,AVERAGEIFS($Y$5:$Y$1000,$S$5:$S$1000,ROW(),$T$5:$T$1000,"Sub"),$Y94)))</f>
        <v/>
      </c>
      <c r="AD94" s="63">
        <f>IF($T94="","",IF(AND(ISNUMBER($F94),$F94&lt;=IF($Q94=MesCiclo,InicioCiclo,$Q94+MOD(2-WEEKDAY($Q94),7))+27),1,IF(N($U94)&gt;0,AVERAGEIFS($Z$5:$Z$1000,$S$5:$S$1000,ROW(),$T$5:$T$1000,"Sub"),$Z94)))</f>
        <v/>
      </c>
      <c r="AE94" s="63">
        <f>IF($T94&lt;&gt;"Macro","",IF(COUNTIFS($Q$5:$Q$1000,$Q94,$T$5:$T$1000,"Macro",$G$5:$G$1000,"&gt;0")=0,1/COUNTIFS($Q$5:$Q$1000,$Q94,$T$5:$T$1000,"Macro"),IF(AND(ISNUMBER($G94),N($G94)&gt;0),$G94,SUMIFS($G$5:$G$1000,$Q$5:$Q$1000,$Q94,$T$5:$T$1000,"Macro")/COUNTIFS($Q$5:$Q$1000,$Q94,$T$5:$T$1000,"Macro",$G$5:$G$1000,"&gt;0"))/(COUNTIFS($Q$5:$Q$1000,$Q94,$T$5:$T$1000,"Macro")*SUMIFS($G$5:$G$1000,$Q$5:$Q$1000,$Q94,$T$5:$T$1000,"Macro")/COUNTIFS($Q$5:$Q$1000,$Q94,$T$5:$T$1000,"Macro",$G$5:$G$1000,"&gt;0"))))</f>
        <v/>
      </c>
    </row>
    <row r="95">
      <c r="A95" s="55">
        <f>IF(NOT((COUNTA($B95:$K95)+COUNTA($O95))&gt;0),"",IF($T95="Macro",COUNTIFS($T$5:$T95,"Macro",$Q$5:$Q95,$Q95),IF(N($S95)=0,"?",COUNTIFS(INDEX($T$5:$T$1000,1):INDEX($T$5:$T$1000,$S95-4),"Macro",INDEX($Q$5:$Q$1000,1):INDEX($Q$5:$Q$1000,$S95-4),INDEX($Q$5:$Q$1000,$S95-4))&amp;"."&amp;COUNTIFS($S$5:$S95,$S95,$T$5:$T95,"Sub"))))</f>
        <v/>
      </c>
      <c r="B95" s="56" t="n"/>
      <c r="C95" s="57" t="n"/>
      <c r="D95" s="58" t="n"/>
      <c r="E95" s="58" t="n"/>
      <c r="F95" s="58" t="n"/>
      <c r="G95" s="59" t="n"/>
      <c r="H95" s="59" t="n"/>
      <c r="I95" s="59" t="n"/>
      <c r="J95" s="59" t="n"/>
      <c r="K95" s="59" t="n"/>
      <c r="L95" s="60">
        <f>IF(NOT((COUNTA($B95:$K95)+COUNTA($O95))&gt;0),"",IF(ISNUMBER($F95),1,IF(N($U95)&gt;0,AVERAGEIFS($V$5:$V$1000,$S$5:$S$1000,ROW(),$T$5:$T$1000,"Sub"),$V95)))</f>
        <v/>
      </c>
      <c r="M95" s="55">
        <f>IF($L95="","",IF($L95&gt;=1,"Completado",IF($L95&gt;0,"En curso","Pendiente")))</f>
        <v/>
      </c>
      <c r="N95" s="55">
        <f>IF(NOT((COUNTA($B95:$K95)+COUNTA($O95))&gt;0),"",IF(ISNUMBER($F95),IF(AND(ISNUMBER($E95),$F95&gt;$E95),"Cumplida con "&amp;($F95-$E95)&amp;IF($F95-$E95=1," día"," días")&amp;" de retraso","Cumplida"),IF(N($L95)&gt;=1,"Cumplida",IF(NOT(ISNUMBER($E95)),"Sin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plazo")))))))</f>
        <v/>
      </c>
      <c r="O95" s="57" t="n"/>
      <c r="P95" s="61">
        <f>IF(NOT((COUNTA($B95:$K95)+COUNTA($O95))&gt;0),"",IF((IF($C95="","Falta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",""))="","✔ OK","⚠ "&amp;LEFT(IF($C95="","Falta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",""),LEN(IF($C95="","Falta el nombre de la actividad"&amp;" · ","")&amp;IF(AND($T95="Sub",N($S95)=0),"Subactividad sin macroactividad arriba"&amp;" · ","")&amp;IF($D95="","Sin fecha de inicio"&amp;" · ","")&amp;IF($E95="","Sin fecha límite"&amp;" · ","")&amp;IF(OR(AND($D95&lt;&gt;"",NOT(ISNUMBER($D95))),AND($E95&lt;&gt;"",NOT(ISNUMBER($E95))),AND($F95&lt;&gt;"",NOT(ISNUMBER($F95)))),"Fecha no válida"&amp;" · ","")&amp;IF(AND(ISNUMBER($D95),ISNUMBER($E95),$D95&gt;$E95),"Inicio posterior a fecha límite"&amp;" · ","")&amp;IF(AND($T95="Macro",$G95&lt;&gt;"",OR(NOT(ISNUMBER($G95)),$G95&lt;0,$G95&gt;1)),"Peso fuera de rango"&amp;" · ","")&amp;IF(AND($T95="Sub",$G95&lt;&gt;""),"Las subactividades no llevan peso (valen igual dentro de su macroactividad)"&amp;" · ","")&amp;IF(AND(N($U95)&gt;0,COUNT($H95:$K95)&gt;0),"Con subactividades: deje vacías las semanas (se calculan solas)"&amp;" · ","")&amp;IF((COUNTIF($H95:$K95,"&gt;1")+COUNTIF($H95:$K95,"&lt;0")+COUNTA($H95:$K95)-COUNT($H95:$K95))&gt;0,"Avance fuera de rango 0-100%"&amp;" · ","")&amp;IF(OR(AND($I95&lt;&gt;"",$I95&lt;$H95),AND($J95&lt;&gt;"",$J95&lt;MAX($H95:$I95)),AND($K95&lt;&gt;"",$K95&lt;MAX($H95:$J95))),"Avance semanal decreciente"&amp;" · ","")&amp;IF(AND(ISNUMBER($E95),$E95&lt;FechaRef,N($L95)&lt;1),"Vencida"&amp;" · ","")&amp;IF(AND(ObsObligatoria="Sí",ISNUMBER($E95),$E95&lt;FechaRef,N($L95)&lt;1,$O95=""),"Vencida sin observación"&amp;" · ",""))-3)))</f>
        <v/>
      </c>
      <c r="Q95" s="62">
        <f>IF(NOT((COUNTA($B95:$K95)+COUNTA($O95))&gt;0),"",IF(AND($T95="Sub",N($S95)&gt;0),IF(ISNUMBER(INDEX($D$5:$D$1000,$S95-4)),DATE(YEAR(INDEX($D$5:$D$1000,$S95-4)),MONTH(INDEX($D$5:$D$1000,$S95-4)),1),IF(ISNUMBER(INDEX($E$5:$E$1000,$S95-4)),DATE(YEAR(INDEX($E$5:$E$1000,$S95-4)),MONTH(INDEX($E$5:$E$1000,$S95-4)),1),MesCiclo)),IF(ISNUMBER($D95),DATE(YEAR($D95),MONTH($D95),1),IF(ISNUMBER($E95),DATE(YEAR($E95),MONTH($E95),1),MesCiclo))))</f>
        <v/>
      </c>
      <c r="R95" s="63">
        <f>IF(OR($Q95="",$Q95&lt;&gt;MesCiclo),"",COUNTIF($Q$5:$Q95,MesCiclo))</f>
        <v/>
      </c>
      <c r="S95" s="63">
        <f>IF($T95="","",IF($T95="Macro",ROW(),IFERROR(LOOKUP(2,1/($T$5:$T95="Macro"),ROW($T$5:$T95)),0)))</f>
        <v/>
      </c>
      <c r="T95" s="63">
        <f>IF(NOT((COUNTA($B95:$K95)+COUNTA($O95))&gt;0),"",IF($B95="Subactividad","Sub","Macro"))</f>
        <v/>
      </c>
      <c r="U95" s="63">
        <f>IF($T95="Macro",COUNTIFS($S$5:$S$1000,ROW(),$T$5:$T$1000,"Sub"),"")</f>
        <v/>
      </c>
      <c r="V95" s="63">
        <f>IF($T95="","",IF(ISNUMBER($F95),1,IFERROR(LOOKUP(2,1/($H95:$K95&lt;&gt;""),$H95:$K95),0)))</f>
        <v/>
      </c>
      <c r="W95" s="63">
        <f>IF($T95="","",IF(AND(ISNUMBER($F95),$F95&lt;=IF($Q95=MesCiclo,InicioCiclo,$Q95+MOD(2-WEEKDAY($Q95),7))+6),1,IF(ISNUMBER($H95),$H95,0)))</f>
        <v/>
      </c>
      <c r="X95" s="63">
        <f>IF($T95="","",IF(AND(ISNUMBER($F95),$F95&lt;=IF($Q95=MesCiclo,InicioCiclo,$Q95+MOD(2-WEEKDAY($Q95),7))+13),1,IF(ISNUMBER($I95),$I95,$W95)))</f>
        <v/>
      </c>
      <c r="Y95" s="63">
        <f>IF($T95="","",IF(AND(ISNUMBER($F95),$F95&lt;=IF($Q95=MesCiclo,InicioCiclo,$Q95+MOD(2-WEEKDAY($Q95),7))+20),1,IF(ISNUMBER($J95),$J95,$X95)))</f>
        <v/>
      </c>
      <c r="Z95" s="63">
        <f>IF($T95="","",IF(AND(ISNUMBER($F95),$F95&lt;=IF($Q95=MesCiclo,InicioCiclo,$Q95+MOD(2-WEEKDAY($Q95),7))+27),1,IF(ISNUMBER($K95),$K95,$Y95)))</f>
        <v/>
      </c>
      <c r="AA95" s="63">
        <f>IF($T95="","",IF(AND(ISNUMBER($F95),$F95&lt;=IF($Q95=MesCiclo,InicioCiclo,$Q95+MOD(2-WEEKDAY($Q95),7))+6),1,IF(N($U95)&gt;0,AVERAGEIFS($W$5:$W$1000,$S$5:$S$1000,ROW(),$T$5:$T$1000,"Sub"),$W95)))</f>
        <v/>
      </c>
      <c r="AB95" s="63">
        <f>IF($T95="","",IF(AND(ISNUMBER($F95),$F95&lt;=IF($Q95=MesCiclo,InicioCiclo,$Q95+MOD(2-WEEKDAY($Q95),7))+13),1,IF(N($U95)&gt;0,AVERAGEIFS($X$5:$X$1000,$S$5:$S$1000,ROW(),$T$5:$T$1000,"Sub"),$X95)))</f>
        <v/>
      </c>
      <c r="AC95" s="63">
        <f>IF($T95="","",IF(AND(ISNUMBER($F95),$F95&lt;=IF($Q95=MesCiclo,InicioCiclo,$Q95+MOD(2-WEEKDAY($Q95),7))+20),1,IF(N($U95)&gt;0,AVERAGEIFS($Y$5:$Y$1000,$S$5:$S$1000,ROW(),$T$5:$T$1000,"Sub"),$Y95)))</f>
        <v/>
      </c>
      <c r="AD95" s="63">
        <f>IF($T95="","",IF(AND(ISNUMBER($F95),$F95&lt;=IF($Q95=MesCiclo,InicioCiclo,$Q95+MOD(2-WEEKDAY($Q95),7))+27),1,IF(N($U95)&gt;0,AVERAGEIFS($Z$5:$Z$1000,$S$5:$S$1000,ROW(),$T$5:$T$1000,"Sub"),$Z95)))</f>
        <v/>
      </c>
      <c r="AE95" s="63">
        <f>IF($T95&lt;&gt;"Macro","",IF(COUNTIFS($Q$5:$Q$1000,$Q95,$T$5:$T$1000,"Macro",$G$5:$G$1000,"&gt;0")=0,1/COUNTIFS($Q$5:$Q$1000,$Q95,$T$5:$T$1000,"Macro"),IF(AND(ISNUMBER($G95),N($G95)&gt;0),$G95,SUMIFS($G$5:$G$1000,$Q$5:$Q$1000,$Q95,$T$5:$T$1000,"Macro")/COUNTIFS($Q$5:$Q$1000,$Q95,$T$5:$T$1000,"Macro",$G$5:$G$1000,"&gt;0"))/(COUNTIFS($Q$5:$Q$1000,$Q95,$T$5:$T$1000,"Macro")*SUMIFS($G$5:$G$1000,$Q$5:$Q$1000,$Q95,$T$5:$T$1000,"Macro")/COUNTIFS($Q$5:$Q$1000,$Q95,$T$5:$T$1000,"Macro",$G$5:$G$1000,"&gt;0"))))</f>
        <v/>
      </c>
    </row>
    <row r="96">
      <c r="A96" s="55">
        <f>IF(NOT((COUNTA($B96:$K96)+COUNTA($O96))&gt;0),"",IF($T96="Macro",COUNTIFS($T$5:$T96,"Macro",$Q$5:$Q96,$Q96),IF(N($S96)=0,"?",COUNTIFS(INDEX($T$5:$T$1000,1):INDEX($T$5:$T$1000,$S96-4),"Macro",INDEX($Q$5:$Q$1000,1):INDEX($Q$5:$Q$1000,$S96-4),INDEX($Q$5:$Q$1000,$S96-4))&amp;"."&amp;COUNTIFS($S$5:$S96,$S96,$T$5:$T96,"Sub"))))</f>
        <v/>
      </c>
      <c r="B96" s="56" t="n"/>
      <c r="C96" s="57" t="n"/>
      <c r="D96" s="58" t="n"/>
      <c r="E96" s="58" t="n"/>
      <c r="F96" s="58" t="n"/>
      <c r="G96" s="59" t="n"/>
      <c r="H96" s="59" t="n"/>
      <c r="I96" s="59" t="n"/>
      <c r="J96" s="59" t="n"/>
      <c r="K96" s="59" t="n"/>
      <c r="L96" s="60">
        <f>IF(NOT((COUNTA($B96:$K96)+COUNTA($O96))&gt;0),"",IF(ISNUMBER($F96),1,IF(N($U96)&gt;0,AVERAGEIFS($V$5:$V$1000,$S$5:$S$1000,ROW(),$T$5:$T$1000,"Sub"),$V96)))</f>
        <v/>
      </c>
      <c r="M96" s="55">
        <f>IF($L96="","",IF($L96&gt;=1,"Completado",IF($L96&gt;0,"En curso","Pendiente")))</f>
        <v/>
      </c>
      <c r="N96" s="55">
        <f>IF(NOT((COUNTA($B96:$K96)+COUNTA($O96))&gt;0),"",IF(ISNUMBER($F96),IF(AND(ISNUMBER($E96),$F96&gt;$E96),"Cumplida con "&amp;($F96-$E96)&amp;IF($F96-$E96=1," día"," días")&amp;" de retraso","Cumplida"),IF(N($L96)&gt;=1,"Cumplida",IF(NOT(ISNUMBER($E96)),"Sin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plazo")))))))</f>
        <v/>
      </c>
      <c r="O96" s="57" t="n"/>
      <c r="P96" s="61">
        <f>IF(NOT((COUNTA($B96:$K96)+COUNTA($O96))&gt;0),"",IF((IF($C96="","Falta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",""))="","✔ OK","⚠ "&amp;LEFT(IF($C96="","Falta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",""),LEN(IF($C96="","Falta el nombre de la actividad"&amp;" · ","")&amp;IF(AND($T96="Sub",N($S96)=0),"Subactividad sin macroactividad arriba"&amp;" · ","")&amp;IF($D96="","Sin fecha de inicio"&amp;" · ","")&amp;IF($E96="","Sin fecha límite"&amp;" · ","")&amp;IF(OR(AND($D96&lt;&gt;"",NOT(ISNUMBER($D96))),AND($E96&lt;&gt;"",NOT(ISNUMBER($E96))),AND($F96&lt;&gt;"",NOT(ISNUMBER($F96)))),"Fecha no válida"&amp;" · ","")&amp;IF(AND(ISNUMBER($D96),ISNUMBER($E96),$D96&gt;$E96),"Inicio posterior a fecha límite"&amp;" · ","")&amp;IF(AND($T96="Macro",$G96&lt;&gt;"",OR(NOT(ISNUMBER($G96)),$G96&lt;0,$G96&gt;1)),"Peso fuera de rango"&amp;" · ","")&amp;IF(AND($T96="Sub",$G96&lt;&gt;""),"Las subactividades no llevan peso (valen igual dentro de su macroactividad)"&amp;" · ","")&amp;IF(AND(N($U96)&gt;0,COUNT($H96:$K96)&gt;0),"Con subactividades: deje vacías las semanas (se calculan solas)"&amp;" · ","")&amp;IF((COUNTIF($H96:$K96,"&gt;1")+COUNTIF($H96:$K96,"&lt;0")+COUNTA($H96:$K96)-COUNT($H96:$K96))&gt;0,"Avance fuera de rango 0-100%"&amp;" · ","")&amp;IF(OR(AND($I96&lt;&gt;"",$I96&lt;$H96),AND($J96&lt;&gt;"",$J96&lt;MAX($H96:$I96)),AND($K96&lt;&gt;"",$K96&lt;MAX($H96:$J96))),"Avance semanal decreciente"&amp;" · ","")&amp;IF(AND(ISNUMBER($E96),$E96&lt;FechaRef,N($L96)&lt;1),"Vencida"&amp;" · ","")&amp;IF(AND(ObsObligatoria="Sí",ISNUMBER($E96),$E96&lt;FechaRef,N($L96)&lt;1,$O96=""),"Vencida sin observación"&amp;" · ",""))-3)))</f>
        <v/>
      </c>
      <c r="Q96" s="62">
        <f>IF(NOT((COUNTA($B96:$K96)+COUNTA($O96))&gt;0),"",IF(AND($T96="Sub",N($S96)&gt;0),IF(ISNUMBER(INDEX($D$5:$D$1000,$S96-4)),DATE(YEAR(INDEX($D$5:$D$1000,$S96-4)),MONTH(INDEX($D$5:$D$1000,$S96-4)),1),IF(ISNUMBER(INDEX($E$5:$E$1000,$S96-4)),DATE(YEAR(INDEX($E$5:$E$1000,$S96-4)),MONTH(INDEX($E$5:$E$1000,$S96-4)),1),MesCiclo)),IF(ISNUMBER($D96),DATE(YEAR($D96),MONTH($D96),1),IF(ISNUMBER($E96),DATE(YEAR($E96),MONTH($E96),1),MesCiclo))))</f>
        <v/>
      </c>
      <c r="R96" s="63">
        <f>IF(OR($Q96="",$Q96&lt;&gt;MesCiclo),"",COUNTIF($Q$5:$Q96,MesCiclo))</f>
        <v/>
      </c>
      <c r="S96" s="63">
        <f>IF($T96="","",IF($T96="Macro",ROW(),IFERROR(LOOKUP(2,1/($T$5:$T96="Macro"),ROW($T$5:$T96)),0)))</f>
        <v/>
      </c>
      <c r="T96" s="63">
        <f>IF(NOT((COUNTA($B96:$K96)+COUNTA($O96))&gt;0),"",IF($B96="Subactividad","Sub","Macro"))</f>
        <v/>
      </c>
      <c r="U96" s="63">
        <f>IF($T96="Macro",COUNTIFS($S$5:$S$1000,ROW(),$T$5:$T$1000,"Sub"),"")</f>
        <v/>
      </c>
      <c r="V96" s="63">
        <f>IF($T96="","",IF(ISNUMBER($F96),1,IFERROR(LOOKUP(2,1/($H96:$K96&lt;&gt;""),$H96:$K96),0)))</f>
        <v/>
      </c>
      <c r="W96" s="63">
        <f>IF($T96="","",IF(AND(ISNUMBER($F96),$F96&lt;=IF($Q96=MesCiclo,InicioCiclo,$Q96+MOD(2-WEEKDAY($Q96),7))+6),1,IF(ISNUMBER($H96),$H96,0)))</f>
        <v/>
      </c>
      <c r="X96" s="63">
        <f>IF($T96="","",IF(AND(ISNUMBER($F96),$F96&lt;=IF($Q96=MesCiclo,InicioCiclo,$Q96+MOD(2-WEEKDAY($Q96),7))+13),1,IF(ISNUMBER($I96),$I96,$W96)))</f>
        <v/>
      </c>
      <c r="Y96" s="63">
        <f>IF($T96="","",IF(AND(ISNUMBER($F96),$F96&lt;=IF($Q96=MesCiclo,InicioCiclo,$Q96+MOD(2-WEEKDAY($Q96),7))+20),1,IF(ISNUMBER($J96),$J96,$X96)))</f>
        <v/>
      </c>
      <c r="Z96" s="63">
        <f>IF($T96="","",IF(AND(ISNUMBER($F96),$F96&lt;=IF($Q96=MesCiclo,InicioCiclo,$Q96+MOD(2-WEEKDAY($Q96),7))+27),1,IF(ISNUMBER($K96),$K96,$Y96)))</f>
        <v/>
      </c>
      <c r="AA96" s="63">
        <f>IF($T96="","",IF(AND(ISNUMBER($F96),$F96&lt;=IF($Q96=MesCiclo,InicioCiclo,$Q96+MOD(2-WEEKDAY($Q96),7))+6),1,IF(N($U96)&gt;0,AVERAGEIFS($W$5:$W$1000,$S$5:$S$1000,ROW(),$T$5:$T$1000,"Sub"),$W96)))</f>
        <v/>
      </c>
      <c r="AB96" s="63">
        <f>IF($T96="","",IF(AND(ISNUMBER($F96),$F96&lt;=IF($Q96=MesCiclo,InicioCiclo,$Q96+MOD(2-WEEKDAY($Q96),7))+13),1,IF(N($U96)&gt;0,AVERAGEIFS($X$5:$X$1000,$S$5:$S$1000,ROW(),$T$5:$T$1000,"Sub"),$X96)))</f>
        <v/>
      </c>
      <c r="AC96" s="63">
        <f>IF($T96="","",IF(AND(ISNUMBER($F96),$F96&lt;=IF($Q96=MesCiclo,InicioCiclo,$Q96+MOD(2-WEEKDAY($Q96),7))+20),1,IF(N($U96)&gt;0,AVERAGEIFS($Y$5:$Y$1000,$S$5:$S$1000,ROW(),$T$5:$T$1000,"Sub"),$Y96)))</f>
        <v/>
      </c>
      <c r="AD96" s="63">
        <f>IF($T96="","",IF(AND(ISNUMBER($F96),$F96&lt;=IF($Q96=MesCiclo,InicioCiclo,$Q96+MOD(2-WEEKDAY($Q96),7))+27),1,IF(N($U96)&gt;0,AVERAGEIFS($Z$5:$Z$1000,$S$5:$S$1000,ROW(),$T$5:$T$1000,"Sub"),$Z96)))</f>
        <v/>
      </c>
      <c r="AE96" s="63">
        <f>IF($T96&lt;&gt;"Macro","",IF(COUNTIFS($Q$5:$Q$1000,$Q96,$T$5:$T$1000,"Macro",$G$5:$G$1000,"&gt;0")=0,1/COUNTIFS($Q$5:$Q$1000,$Q96,$T$5:$T$1000,"Macro"),IF(AND(ISNUMBER($G96),N($G96)&gt;0),$G96,SUMIFS($G$5:$G$1000,$Q$5:$Q$1000,$Q96,$T$5:$T$1000,"Macro")/COUNTIFS($Q$5:$Q$1000,$Q96,$T$5:$T$1000,"Macro",$G$5:$G$1000,"&gt;0"))/(COUNTIFS($Q$5:$Q$1000,$Q96,$T$5:$T$1000,"Macro")*SUMIFS($G$5:$G$1000,$Q$5:$Q$1000,$Q96,$T$5:$T$1000,"Macro")/COUNTIFS($Q$5:$Q$1000,$Q96,$T$5:$T$1000,"Macro",$G$5:$G$1000,"&gt;0"))))</f>
        <v/>
      </c>
    </row>
    <row r="97">
      <c r="A97" s="55">
        <f>IF(NOT((COUNTA($B97:$K97)+COUNTA($O97))&gt;0),"",IF($T97="Macro",COUNTIFS($T$5:$T97,"Macro",$Q$5:$Q97,$Q97),IF(N($S97)=0,"?",COUNTIFS(INDEX($T$5:$T$1000,1):INDEX($T$5:$T$1000,$S97-4),"Macro",INDEX($Q$5:$Q$1000,1):INDEX($Q$5:$Q$1000,$S97-4),INDEX($Q$5:$Q$1000,$S97-4))&amp;"."&amp;COUNTIFS($S$5:$S97,$S97,$T$5:$T97,"Sub"))))</f>
        <v/>
      </c>
      <c r="B97" s="56" t="n"/>
      <c r="C97" s="57" t="n"/>
      <c r="D97" s="58" t="n"/>
      <c r="E97" s="58" t="n"/>
      <c r="F97" s="58" t="n"/>
      <c r="G97" s="59" t="n"/>
      <c r="H97" s="59" t="n"/>
      <c r="I97" s="59" t="n"/>
      <c r="J97" s="59" t="n"/>
      <c r="K97" s="59" t="n"/>
      <c r="L97" s="60">
        <f>IF(NOT((COUNTA($B97:$K97)+COUNTA($O97))&gt;0),"",IF(ISNUMBER($F97),1,IF(N($U97)&gt;0,AVERAGEIFS($V$5:$V$1000,$S$5:$S$1000,ROW(),$T$5:$T$1000,"Sub"),$V97)))</f>
        <v/>
      </c>
      <c r="M97" s="55">
        <f>IF($L97="","",IF($L97&gt;=1,"Completado",IF($L97&gt;0,"En curso","Pendiente")))</f>
        <v/>
      </c>
      <c r="N97" s="55">
        <f>IF(NOT((COUNTA($B97:$K97)+COUNTA($O97))&gt;0),"",IF(ISNUMBER($F97),IF(AND(ISNUMBER($E97),$F97&gt;$E97),"Cumplida con "&amp;($F97-$E97)&amp;IF($F97-$E97=1," día"," días")&amp;" de retraso","Cumplida"),IF(N($L97)&gt;=1,"Cumplida",IF(NOT(ISNUMBER($E97)),"Sin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plazo")))))))</f>
        <v/>
      </c>
      <c r="O97" s="57" t="n"/>
      <c r="P97" s="61">
        <f>IF(NOT((COUNTA($B97:$K97)+COUNTA($O97))&gt;0),"",IF((IF($C97="","Falta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",""))="","✔ OK","⚠ "&amp;LEFT(IF($C97="","Falta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",""),LEN(IF($C97="","Falta el nombre de la actividad"&amp;" · ","")&amp;IF(AND($T97="Sub",N($S97)=0),"Subactividad sin macroactividad arriba"&amp;" · ","")&amp;IF($D97="","Sin fecha de inicio"&amp;" · ","")&amp;IF($E97="","Sin fecha límite"&amp;" · ","")&amp;IF(OR(AND($D97&lt;&gt;"",NOT(ISNUMBER($D97))),AND($E97&lt;&gt;"",NOT(ISNUMBER($E97))),AND($F97&lt;&gt;"",NOT(ISNUMBER($F97)))),"Fecha no válida"&amp;" · ","")&amp;IF(AND(ISNUMBER($D97),ISNUMBER($E97),$D97&gt;$E97),"Inicio posterior a fecha límite"&amp;" · ","")&amp;IF(AND($T97="Macro",$G97&lt;&gt;"",OR(NOT(ISNUMBER($G97)),$G97&lt;0,$G97&gt;1)),"Peso fuera de rango"&amp;" · ","")&amp;IF(AND($T97="Sub",$G97&lt;&gt;""),"Las subactividades no llevan peso (valen igual dentro de su macroactividad)"&amp;" · ","")&amp;IF(AND(N($U97)&gt;0,COUNT($H97:$K97)&gt;0),"Con subactividades: deje vacías las semanas (se calculan solas)"&amp;" · ","")&amp;IF((COUNTIF($H97:$K97,"&gt;1")+COUNTIF($H97:$K97,"&lt;0")+COUNTA($H97:$K97)-COUNT($H97:$K97))&gt;0,"Avance fuera de rango 0-100%"&amp;" · ","")&amp;IF(OR(AND($I97&lt;&gt;"",$I97&lt;$H97),AND($J97&lt;&gt;"",$J97&lt;MAX($H97:$I97)),AND($K97&lt;&gt;"",$K97&lt;MAX($H97:$J97))),"Avance semanal decreciente"&amp;" · ","")&amp;IF(AND(ISNUMBER($E97),$E97&lt;FechaRef,N($L97)&lt;1),"Vencida"&amp;" · ","")&amp;IF(AND(ObsObligatoria="Sí",ISNUMBER($E97),$E97&lt;FechaRef,N($L97)&lt;1,$O97=""),"Vencida sin observación"&amp;" · ",""))-3)))</f>
        <v/>
      </c>
      <c r="Q97" s="62">
        <f>IF(NOT((COUNTA($B97:$K97)+COUNTA($O97))&gt;0),"",IF(AND($T97="Sub",N($S97)&gt;0),IF(ISNUMBER(INDEX($D$5:$D$1000,$S97-4)),DATE(YEAR(INDEX($D$5:$D$1000,$S97-4)),MONTH(INDEX($D$5:$D$1000,$S97-4)),1),IF(ISNUMBER(INDEX($E$5:$E$1000,$S97-4)),DATE(YEAR(INDEX($E$5:$E$1000,$S97-4)),MONTH(INDEX($E$5:$E$1000,$S97-4)),1),MesCiclo)),IF(ISNUMBER($D97),DATE(YEAR($D97),MONTH($D97),1),IF(ISNUMBER($E97),DATE(YEAR($E97),MONTH($E97),1),MesCiclo))))</f>
        <v/>
      </c>
      <c r="R97" s="63">
        <f>IF(OR($Q97="",$Q97&lt;&gt;MesCiclo),"",COUNTIF($Q$5:$Q97,MesCiclo))</f>
        <v/>
      </c>
      <c r="S97" s="63">
        <f>IF($T97="","",IF($T97="Macro",ROW(),IFERROR(LOOKUP(2,1/($T$5:$T97="Macro"),ROW($T$5:$T97)),0)))</f>
        <v/>
      </c>
      <c r="T97" s="63">
        <f>IF(NOT((COUNTA($B97:$K97)+COUNTA($O97))&gt;0),"",IF($B97="Subactividad","Sub","Macro"))</f>
        <v/>
      </c>
      <c r="U97" s="63">
        <f>IF($T97="Macro",COUNTIFS($S$5:$S$1000,ROW(),$T$5:$T$1000,"Sub"),"")</f>
        <v/>
      </c>
      <c r="V97" s="63">
        <f>IF($T97="","",IF(ISNUMBER($F97),1,IFERROR(LOOKUP(2,1/($H97:$K97&lt;&gt;""),$H97:$K97),0)))</f>
        <v/>
      </c>
      <c r="W97" s="63">
        <f>IF($T97="","",IF(AND(ISNUMBER($F97),$F97&lt;=IF($Q97=MesCiclo,InicioCiclo,$Q97+MOD(2-WEEKDAY($Q97),7))+6),1,IF(ISNUMBER($H97),$H97,0)))</f>
        <v/>
      </c>
      <c r="X97" s="63">
        <f>IF($T97="","",IF(AND(ISNUMBER($F97),$F97&lt;=IF($Q97=MesCiclo,InicioCiclo,$Q97+MOD(2-WEEKDAY($Q97),7))+13),1,IF(ISNUMBER($I97),$I97,$W97)))</f>
        <v/>
      </c>
      <c r="Y97" s="63">
        <f>IF($T97="","",IF(AND(ISNUMBER($F97),$F97&lt;=IF($Q97=MesCiclo,InicioCiclo,$Q97+MOD(2-WEEKDAY($Q97),7))+20),1,IF(ISNUMBER($J97),$J97,$X97)))</f>
        <v/>
      </c>
      <c r="Z97" s="63">
        <f>IF($T97="","",IF(AND(ISNUMBER($F97),$F97&lt;=IF($Q97=MesCiclo,InicioCiclo,$Q97+MOD(2-WEEKDAY($Q97),7))+27),1,IF(ISNUMBER($K97),$K97,$Y97)))</f>
        <v/>
      </c>
      <c r="AA97" s="63">
        <f>IF($T97="","",IF(AND(ISNUMBER($F97),$F97&lt;=IF($Q97=MesCiclo,InicioCiclo,$Q97+MOD(2-WEEKDAY($Q97),7))+6),1,IF(N($U97)&gt;0,AVERAGEIFS($W$5:$W$1000,$S$5:$S$1000,ROW(),$T$5:$T$1000,"Sub"),$W97)))</f>
        <v/>
      </c>
      <c r="AB97" s="63">
        <f>IF($T97="","",IF(AND(ISNUMBER($F97),$F97&lt;=IF($Q97=MesCiclo,InicioCiclo,$Q97+MOD(2-WEEKDAY($Q97),7))+13),1,IF(N($U97)&gt;0,AVERAGEIFS($X$5:$X$1000,$S$5:$S$1000,ROW(),$T$5:$T$1000,"Sub"),$X97)))</f>
        <v/>
      </c>
      <c r="AC97" s="63">
        <f>IF($T97="","",IF(AND(ISNUMBER($F97),$F97&lt;=IF($Q97=MesCiclo,InicioCiclo,$Q97+MOD(2-WEEKDAY($Q97),7))+20),1,IF(N($U97)&gt;0,AVERAGEIFS($Y$5:$Y$1000,$S$5:$S$1000,ROW(),$T$5:$T$1000,"Sub"),$Y97)))</f>
        <v/>
      </c>
      <c r="AD97" s="63">
        <f>IF($T97="","",IF(AND(ISNUMBER($F97),$F97&lt;=IF($Q97=MesCiclo,InicioCiclo,$Q97+MOD(2-WEEKDAY($Q97),7))+27),1,IF(N($U97)&gt;0,AVERAGEIFS($Z$5:$Z$1000,$S$5:$S$1000,ROW(),$T$5:$T$1000,"Sub"),$Z97)))</f>
        <v/>
      </c>
      <c r="AE97" s="63">
        <f>IF($T97&lt;&gt;"Macro","",IF(COUNTIFS($Q$5:$Q$1000,$Q97,$T$5:$T$1000,"Macro",$G$5:$G$1000,"&gt;0")=0,1/COUNTIFS($Q$5:$Q$1000,$Q97,$T$5:$T$1000,"Macro"),IF(AND(ISNUMBER($G97),N($G97)&gt;0),$G97,SUMIFS($G$5:$G$1000,$Q$5:$Q$1000,$Q97,$T$5:$T$1000,"Macro")/COUNTIFS($Q$5:$Q$1000,$Q97,$T$5:$T$1000,"Macro",$G$5:$G$1000,"&gt;0"))/(COUNTIFS($Q$5:$Q$1000,$Q97,$T$5:$T$1000,"Macro")*SUMIFS($G$5:$G$1000,$Q$5:$Q$1000,$Q97,$T$5:$T$1000,"Macro")/COUNTIFS($Q$5:$Q$1000,$Q97,$T$5:$T$1000,"Macro",$G$5:$G$1000,"&gt;0"))))</f>
        <v/>
      </c>
    </row>
    <row r="98">
      <c r="A98" s="55">
        <f>IF(NOT((COUNTA($B98:$K98)+COUNTA($O98))&gt;0),"",IF($T98="Macro",COUNTIFS($T$5:$T98,"Macro",$Q$5:$Q98,$Q98),IF(N($S98)=0,"?",COUNTIFS(INDEX($T$5:$T$1000,1):INDEX($T$5:$T$1000,$S98-4),"Macro",INDEX($Q$5:$Q$1000,1):INDEX($Q$5:$Q$1000,$S98-4),INDEX($Q$5:$Q$1000,$S98-4))&amp;"."&amp;COUNTIFS($S$5:$S98,$S98,$T$5:$T98,"Sub"))))</f>
        <v/>
      </c>
      <c r="B98" s="56" t="n"/>
      <c r="C98" s="57" t="n"/>
      <c r="D98" s="58" t="n"/>
      <c r="E98" s="58" t="n"/>
      <c r="F98" s="58" t="n"/>
      <c r="G98" s="59" t="n"/>
      <c r="H98" s="59" t="n"/>
      <c r="I98" s="59" t="n"/>
      <c r="J98" s="59" t="n"/>
      <c r="K98" s="59" t="n"/>
      <c r="L98" s="60">
        <f>IF(NOT((COUNTA($B98:$K98)+COUNTA($O98))&gt;0),"",IF(ISNUMBER($F98),1,IF(N($U98)&gt;0,AVERAGEIFS($V$5:$V$1000,$S$5:$S$1000,ROW(),$T$5:$T$1000,"Sub"),$V98)))</f>
        <v/>
      </c>
      <c r="M98" s="55">
        <f>IF($L98="","",IF($L98&gt;=1,"Completado",IF($L98&gt;0,"En curso","Pendiente")))</f>
        <v/>
      </c>
      <c r="N98" s="55">
        <f>IF(NOT((COUNTA($B98:$K98)+COUNTA($O98))&gt;0),"",IF(ISNUMBER($F98),IF(AND(ISNUMBER($E98),$F98&gt;$E98),"Cumplida con "&amp;($F98-$E98)&amp;IF($F98-$E98=1," día"," días")&amp;" de retraso","Cumplida"),IF(N($L98)&gt;=1,"Cumplida",IF(NOT(ISNUMBER($E98)),"Sin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plazo")))))))</f>
        <v/>
      </c>
      <c r="O98" s="57" t="n"/>
      <c r="P98" s="61">
        <f>IF(NOT((COUNTA($B98:$K98)+COUNTA($O98))&gt;0),"",IF((IF($C98="","Falta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",""))="","✔ OK","⚠ "&amp;LEFT(IF($C98="","Falta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",""),LEN(IF($C98="","Falta el nombre de la actividad"&amp;" · ","")&amp;IF(AND($T98="Sub",N($S98)=0),"Subactividad sin macroactividad arriba"&amp;" · ","")&amp;IF($D98="","Sin fecha de inicio"&amp;" · ","")&amp;IF($E98="","Sin fecha límite"&amp;" · ","")&amp;IF(OR(AND($D98&lt;&gt;"",NOT(ISNUMBER($D98))),AND($E98&lt;&gt;"",NOT(ISNUMBER($E98))),AND($F98&lt;&gt;"",NOT(ISNUMBER($F98)))),"Fecha no válida"&amp;" · ","")&amp;IF(AND(ISNUMBER($D98),ISNUMBER($E98),$D98&gt;$E98),"Inicio posterior a fecha límite"&amp;" · ","")&amp;IF(AND($T98="Macro",$G98&lt;&gt;"",OR(NOT(ISNUMBER($G98)),$G98&lt;0,$G98&gt;1)),"Peso fuera de rango"&amp;" · ","")&amp;IF(AND($T98="Sub",$G98&lt;&gt;""),"Las subactividades no llevan peso (valen igual dentro de su macroactividad)"&amp;" · ","")&amp;IF(AND(N($U98)&gt;0,COUNT($H98:$K98)&gt;0),"Con subactividades: deje vacías las semanas (se calculan solas)"&amp;" · ","")&amp;IF((COUNTIF($H98:$K98,"&gt;1")+COUNTIF($H98:$K98,"&lt;0")+COUNTA($H98:$K98)-COUNT($H98:$K98))&gt;0,"Avance fuera de rango 0-100%"&amp;" · ","")&amp;IF(OR(AND($I98&lt;&gt;"",$I98&lt;$H98),AND($J98&lt;&gt;"",$J98&lt;MAX($H98:$I98)),AND($K98&lt;&gt;"",$K98&lt;MAX($H98:$J98))),"Avance semanal decreciente"&amp;" · ","")&amp;IF(AND(ISNUMBER($E98),$E98&lt;FechaRef,N($L98)&lt;1),"Vencida"&amp;" · ","")&amp;IF(AND(ObsObligatoria="Sí",ISNUMBER($E98),$E98&lt;FechaRef,N($L98)&lt;1,$O98=""),"Vencida sin observación"&amp;" · ",""))-3)))</f>
        <v/>
      </c>
      <c r="Q98" s="62">
        <f>IF(NOT((COUNTA($B98:$K98)+COUNTA($O98))&gt;0),"",IF(AND($T98="Sub",N($S98)&gt;0),IF(ISNUMBER(INDEX($D$5:$D$1000,$S98-4)),DATE(YEAR(INDEX($D$5:$D$1000,$S98-4)),MONTH(INDEX($D$5:$D$1000,$S98-4)),1),IF(ISNUMBER(INDEX($E$5:$E$1000,$S98-4)),DATE(YEAR(INDEX($E$5:$E$1000,$S98-4)),MONTH(INDEX($E$5:$E$1000,$S98-4)),1),MesCiclo)),IF(ISNUMBER($D98),DATE(YEAR($D98),MONTH($D98),1),IF(ISNUMBER($E98),DATE(YEAR($E98),MONTH($E98),1),MesCiclo))))</f>
        <v/>
      </c>
      <c r="R98" s="63">
        <f>IF(OR($Q98="",$Q98&lt;&gt;MesCiclo),"",COUNTIF($Q$5:$Q98,MesCiclo))</f>
        <v/>
      </c>
      <c r="S98" s="63">
        <f>IF($T98="","",IF($T98="Macro",ROW(),IFERROR(LOOKUP(2,1/($T$5:$T98="Macro"),ROW($T$5:$T98)),0)))</f>
        <v/>
      </c>
      <c r="T98" s="63">
        <f>IF(NOT((COUNTA($B98:$K98)+COUNTA($O98))&gt;0),"",IF($B98="Subactividad","Sub","Macro"))</f>
        <v/>
      </c>
      <c r="U98" s="63">
        <f>IF($T98="Macro",COUNTIFS($S$5:$S$1000,ROW(),$T$5:$T$1000,"Sub"),"")</f>
        <v/>
      </c>
      <c r="V98" s="63">
        <f>IF($T98="","",IF(ISNUMBER($F98),1,IFERROR(LOOKUP(2,1/($H98:$K98&lt;&gt;""),$H98:$K98),0)))</f>
        <v/>
      </c>
      <c r="W98" s="63">
        <f>IF($T98="","",IF(AND(ISNUMBER($F98),$F98&lt;=IF($Q98=MesCiclo,InicioCiclo,$Q98+MOD(2-WEEKDAY($Q98),7))+6),1,IF(ISNUMBER($H98),$H98,0)))</f>
        <v/>
      </c>
      <c r="X98" s="63">
        <f>IF($T98="","",IF(AND(ISNUMBER($F98),$F98&lt;=IF($Q98=MesCiclo,InicioCiclo,$Q98+MOD(2-WEEKDAY($Q98),7))+13),1,IF(ISNUMBER($I98),$I98,$W98)))</f>
        <v/>
      </c>
      <c r="Y98" s="63">
        <f>IF($T98="","",IF(AND(ISNUMBER($F98),$F98&lt;=IF($Q98=MesCiclo,InicioCiclo,$Q98+MOD(2-WEEKDAY($Q98),7))+20),1,IF(ISNUMBER($J98),$J98,$X98)))</f>
        <v/>
      </c>
      <c r="Z98" s="63">
        <f>IF($T98="","",IF(AND(ISNUMBER($F98),$F98&lt;=IF($Q98=MesCiclo,InicioCiclo,$Q98+MOD(2-WEEKDAY($Q98),7))+27),1,IF(ISNUMBER($K98),$K98,$Y98)))</f>
        <v/>
      </c>
      <c r="AA98" s="63">
        <f>IF($T98="","",IF(AND(ISNUMBER($F98),$F98&lt;=IF($Q98=MesCiclo,InicioCiclo,$Q98+MOD(2-WEEKDAY($Q98),7))+6),1,IF(N($U98)&gt;0,AVERAGEIFS($W$5:$W$1000,$S$5:$S$1000,ROW(),$T$5:$T$1000,"Sub"),$W98)))</f>
        <v/>
      </c>
      <c r="AB98" s="63">
        <f>IF($T98="","",IF(AND(ISNUMBER($F98),$F98&lt;=IF($Q98=MesCiclo,InicioCiclo,$Q98+MOD(2-WEEKDAY($Q98),7))+13),1,IF(N($U98)&gt;0,AVERAGEIFS($X$5:$X$1000,$S$5:$S$1000,ROW(),$T$5:$T$1000,"Sub"),$X98)))</f>
        <v/>
      </c>
      <c r="AC98" s="63">
        <f>IF($T98="","",IF(AND(ISNUMBER($F98),$F98&lt;=IF($Q98=MesCiclo,InicioCiclo,$Q98+MOD(2-WEEKDAY($Q98),7))+20),1,IF(N($U98)&gt;0,AVERAGEIFS($Y$5:$Y$1000,$S$5:$S$1000,ROW(),$T$5:$T$1000,"Sub"),$Y98)))</f>
        <v/>
      </c>
      <c r="AD98" s="63">
        <f>IF($T98="","",IF(AND(ISNUMBER($F98),$F98&lt;=IF($Q98=MesCiclo,InicioCiclo,$Q98+MOD(2-WEEKDAY($Q98),7))+27),1,IF(N($U98)&gt;0,AVERAGEIFS($Z$5:$Z$1000,$S$5:$S$1000,ROW(),$T$5:$T$1000,"Sub"),$Z98)))</f>
        <v/>
      </c>
      <c r="AE98" s="63">
        <f>IF($T98&lt;&gt;"Macro","",IF(COUNTIFS($Q$5:$Q$1000,$Q98,$T$5:$T$1000,"Macro",$G$5:$G$1000,"&gt;0")=0,1/COUNTIFS($Q$5:$Q$1000,$Q98,$T$5:$T$1000,"Macro"),IF(AND(ISNUMBER($G98),N($G98)&gt;0),$G98,SUMIFS($G$5:$G$1000,$Q$5:$Q$1000,$Q98,$T$5:$T$1000,"Macro")/COUNTIFS($Q$5:$Q$1000,$Q98,$T$5:$T$1000,"Macro",$G$5:$G$1000,"&gt;0"))/(COUNTIFS($Q$5:$Q$1000,$Q98,$T$5:$T$1000,"Macro")*SUMIFS($G$5:$G$1000,$Q$5:$Q$1000,$Q98,$T$5:$T$1000,"Macro")/COUNTIFS($Q$5:$Q$1000,$Q98,$T$5:$T$1000,"Macro",$G$5:$G$1000,"&gt;0"))))</f>
        <v/>
      </c>
    </row>
    <row r="99">
      <c r="A99" s="55">
        <f>IF(NOT((COUNTA($B99:$K99)+COUNTA($O99))&gt;0),"",IF($T99="Macro",COUNTIFS($T$5:$T99,"Macro",$Q$5:$Q99,$Q99),IF(N($S99)=0,"?",COUNTIFS(INDEX($T$5:$T$1000,1):INDEX($T$5:$T$1000,$S99-4),"Macro",INDEX($Q$5:$Q$1000,1):INDEX($Q$5:$Q$1000,$S99-4),INDEX($Q$5:$Q$1000,$S99-4))&amp;"."&amp;COUNTIFS($S$5:$S99,$S99,$T$5:$T99,"Sub"))))</f>
        <v/>
      </c>
      <c r="B99" s="56" t="n"/>
      <c r="C99" s="57" t="n"/>
      <c r="D99" s="58" t="n"/>
      <c r="E99" s="58" t="n"/>
      <c r="F99" s="58" t="n"/>
      <c r="G99" s="59" t="n"/>
      <c r="H99" s="59" t="n"/>
      <c r="I99" s="59" t="n"/>
      <c r="J99" s="59" t="n"/>
      <c r="K99" s="59" t="n"/>
      <c r="L99" s="60">
        <f>IF(NOT((COUNTA($B99:$K99)+COUNTA($O99))&gt;0),"",IF(ISNUMBER($F99),1,IF(N($U99)&gt;0,AVERAGEIFS($V$5:$V$1000,$S$5:$S$1000,ROW(),$T$5:$T$1000,"Sub"),$V99)))</f>
        <v/>
      </c>
      <c r="M99" s="55">
        <f>IF($L99="","",IF($L99&gt;=1,"Completado",IF($L99&gt;0,"En curso","Pendiente")))</f>
        <v/>
      </c>
      <c r="N99" s="55">
        <f>IF(NOT((COUNTA($B99:$K99)+COUNTA($O99))&gt;0),"",IF(ISNUMBER($F99),IF(AND(ISNUMBER($E99),$F99&gt;$E99),"Cumplida con "&amp;($F99-$E99)&amp;IF($F99-$E99=1," día"," días")&amp;" de retraso","Cumplida"),IF(N($L99)&gt;=1,"Cumplida",IF(NOT(ISNUMBER($E99)),"Sin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plazo")))))))</f>
        <v/>
      </c>
      <c r="O99" s="57" t="n"/>
      <c r="P99" s="61">
        <f>IF(NOT((COUNTA($B99:$K99)+COUNTA($O99))&gt;0),"",IF((IF($C99="","Falta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",""))="","✔ OK","⚠ "&amp;LEFT(IF($C99="","Falta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",""),LEN(IF($C99="","Falta el nombre de la actividad"&amp;" · ","")&amp;IF(AND($T99="Sub",N($S99)=0),"Subactividad sin macroactividad arriba"&amp;" · ","")&amp;IF($D99="","Sin fecha de inicio"&amp;" · ","")&amp;IF($E99="","Sin fecha límite"&amp;" · ","")&amp;IF(OR(AND($D99&lt;&gt;"",NOT(ISNUMBER($D99))),AND($E99&lt;&gt;"",NOT(ISNUMBER($E99))),AND($F99&lt;&gt;"",NOT(ISNUMBER($F99)))),"Fecha no válida"&amp;" · ","")&amp;IF(AND(ISNUMBER($D99),ISNUMBER($E99),$D99&gt;$E99),"Inicio posterior a fecha límite"&amp;" · ","")&amp;IF(AND($T99="Macro",$G99&lt;&gt;"",OR(NOT(ISNUMBER($G99)),$G99&lt;0,$G99&gt;1)),"Peso fuera de rango"&amp;" · ","")&amp;IF(AND($T99="Sub",$G99&lt;&gt;""),"Las subactividades no llevan peso (valen igual dentro de su macroactividad)"&amp;" · ","")&amp;IF(AND(N($U99)&gt;0,COUNT($H99:$K99)&gt;0),"Con subactividades: deje vacías las semanas (se calculan solas)"&amp;" · ","")&amp;IF((COUNTIF($H99:$K99,"&gt;1")+COUNTIF($H99:$K99,"&lt;0")+COUNTA($H99:$K99)-COUNT($H99:$K99))&gt;0,"Avance fuera de rango 0-100%"&amp;" · ","")&amp;IF(OR(AND($I99&lt;&gt;"",$I99&lt;$H99),AND($J99&lt;&gt;"",$J99&lt;MAX($H99:$I99)),AND($K99&lt;&gt;"",$K99&lt;MAX($H99:$J99))),"Avance semanal decreciente"&amp;" · ","")&amp;IF(AND(ISNUMBER($E99),$E99&lt;FechaRef,N($L99)&lt;1),"Vencida"&amp;" · ","")&amp;IF(AND(ObsObligatoria="Sí",ISNUMBER($E99),$E99&lt;FechaRef,N($L99)&lt;1,$O99=""),"Vencida sin observación"&amp;" · ",""))-3)))</f>
        <v/>
      </c>
      <c r="Q99" s="62">
        <f>IF(NOT((COUNTA($B99:$K99)+COUNTA($O99))&gt;0),"",IF(AND($T99="Sub",N($S99)&gt;0),IF(ISNUMBER(INDEX($D$5:$D$1000,$S99-4)),DATE(YEAR(INDEX($D$5:$D$1000,$S99-4)),MONTH(INDEX($D$5:$D$1000,$S99-4)),1),IF(ISNUMBER(INDEX($E$5:$E$1000,$S99-4)),DATE(YEAR(INDEX($E$5:$E$1000,$S99-4)),MONTH(INDEX($E$5:$E$1000,$S99-4)),1),MesCiclo)),IF(ISNUMBER($D99),DATE(YEAR($D99),MONTH($D99),1),IF(ISNUMBER($E99),DATE(YEAR($E99),MONTH($E99),1),MesCiclo))))</f>
        <v/>
      </c>
      <c r="R99" s="63">
        <f>IF(OR($Q99="",$Q99&lt;&gt;MesCiclo),"",COUNTIF($Q$5:$Q99,MesCiclo))</f>
        <v/>
      </c>
      <c r="S99" s="63">
        <f>IF($T99="","",IF($T99="Macro",ROW(),IFERROR(LOOKUP(2,1/($T$5:$T99="Macro"),ROW($T$5:$T99)),0)))</f>
        <v/>
      </c>
      <c r="T99" s="63">
        <f>IF(NOT((COUNTA($B99:$K99)+COUNTA($O99))&gt;0),"",IF($B99="Subactividad","Sub","Macro"))</f>
        <v/>
      </c>
      <c r="U99" s="63">
        <f>IF($T99="Macro",COUNTIFS($S$5:$S$1000,ROW(),$T$5:$T$1000,"Sub"),"")</f>
        <v/>
      </c>
      <c r="V99" s="63">
        <f>IF($T99="","",IF(ISNUMBER($F99),1,IFERROR(LOOKUP(2,1/($H99:$K99&lt;&gt;""),$H99:$K99),0)))</f>
        <v/>
      </c>
      <c r="W99" s="63">
        <f>IF($T99="","",IF(AND(ISNUMBER($F99),$F99&lt;=IF($Q99=MesCiclo,InicioCiclo,$Q99+MOD(2-WEEKDAY($Q99),7))+6),1,IF(ISNUMBER($H99),$H99,0)))</f>
        <v/>
      </c>
      <c r="X99" s="63">
        <f>IF($T99="","",IF(AND(ISNUMBER($F99),$F99&lt;=IF($Q99=MesCiclo,InicioCiclo,$Q99+MOD(2-WEEKDAY($Q99),7))+13),1,IF(ISNUMBER($I99),$I99,$W99)))</f>
        <v/>
      </c>
      <c r="Y99" s="63">
        <f>IF($T99="","",IF(AND(ISNUMBER($F99),$F99&lt;=IF($Q99=MesCiclo,InicioCiclo,$Q99+MOD(2-WEEKDAY($Q99),7))+20),1,IF(ISNUMBER($J99),$J99,$X99)))</f>
        <v/>
      </c>
      <c r="Z99" s="63">
        <f>IF($T99="","",IF(AND(ISNUMBER($F99),$F99&lt;=IF($Q99=MesCiclo,InicioCiclo,$Q99+MOD(2-WEEKDAY($Q99),7))+27),1,IF(ISNUMBER($K99),$K99,$Y99)))</f>
        <v/>
      </c>
      <c r="AA99" s="63">
        <f>IF($T99="","",IF(AND(ISNUMBER($F99),$F99&lt;=IF($Q99=MesCiclo,InicioCiclo,$Q99+MOD(2-WEEKDAY($Q99),7))+6),1,IF(N($U99)&gt;0,AVERAGEIFS($W$5:$W$1000,$S$5:$S$1000,ROW(),$T$5:$T$1000,"Sub"),$W99)))</f>
        <v/>
      </c>
      <c r="AB99" s="63">
        <f>IF($T99="","",IF(AND(ISNUMBER($F99),$F99&lt;=IF($Q99=MesCiclo,InicioCiclo,$Q99+MOD(2-WEEKDAY($Q99),7))+13),1,IF(N($U99)&gt;0,AVERAGEIFS($X$5:$X$1000,$S$5:$S$1000,ROW(),$T$5:$T$1000,"Sub"),$X99)))</f>
        <v/>
      </c>
      <c r="AC99" s="63">
        <f>IF($T99="","",IF(AND(ISNUMBER($F99),$F99&lt;=IF($Q99=MesCiclo,InicioCiclo,$Q99+MOD(2-WEEKDAY($Q99),7))+20),1,IF(N($U99)&gt;0,AVERAGEIFS($Y$5:$Y$1000,$S$5:$S$1000,ROW(),$T$5:$T$1000,"Sub"),$Y99)))</f>
        <v/>
      </c>
      <c r="AD99" s="63">
        <f>IF($T99="","",IF(AND(ISNUMBER($F99),$F99&lt;=IF($Q99=MesCiclo,InicioCiclo,$Q99+MOD(2-WEEKDAY($Q99),7))+27),1,IF(N($U99)&gt;0,AVERAGEIFS($Z$5:$Z$1000,$S$5:$S$1000,ROW(),$T$5:$T$1000,"Sub"),$Z99)))</f>
        <v/>
      </c>
      <c r="AE99" s="63">
        <f>IF($T99&lt;&gt;"Macro","",IF(COUNTIFS($Q$5:$Q$1000,$Q99,$T$5:$T$1000,"Macro",$G$5:$G$1000,"&gt;0")=0,1/COUNTIFS($Q$5:$Q$1000,$Q99,$T$5:$T$1000,"Macro"),IF(AND(ISNUMBER($G99),N($G99)&gt;0),$G99,SUMIFS($G$5:$G$1000,$Q$5:$Q$1000,$Q99,$T$5:$T$1000,"Macro")/COUNTIFS($Q$5:$Q$1000,$Q99,$T$5:$T$1000,"Macro",$G$5:$G$1000,"&gt;0"))/(COUNTIFS($Q$5:$Q$1000,$Q99,$T$5:$T$1000,"Macro")*SUMIFS($G$5:$G$1000,$Q$5:$Q$1000,$Q99,$T$5:$T$1000,"Macro")/COUNTIFS($Q$5:$Q$1000,$Q99,$T$5:$T$1000,"Macro",$G$5:$G$1000,"&gt;0"))))</f>
        <v/>
      </c>
    </row>
    <row r="100">
      <c r="A100" s="55">
        <f>IF(NOT((COUNTA($B100:$K100)+COUNTA($O100))&gt;0),"",IF($T100="Macro",COUNTIFS($T$5:$T100,"Macro",$Q$5:$Q100,$Q100),IF(N($S100)=0,"?",COUNTIFS(INDEX($T$5:$T$1000,1):INDEX($T$5:$T$1000,$S100-4),"Macro",INDEX($Q$5:$Q$1000,1):INDEX($Q$5:$Q$1000,$S100-4),INDEX($Q$5:$Q$1000,$S100-4))&amp;"."&amp;COUNTIFS($S$5:$S100,$S100,$T$5:$T100,"Sub"))))</f>
        <v/>
      </c>
      <c r="B100" s="56" t="n"/>
      <c r="C100" s="57" t="n"/>
      <c r="D100" s="58" t="n"/>
      <c r="E100" s="58" t="n"/>
      <c r="F100" s="58" t="n"/>
      <c r="G100" s="59" t="n"/>
      <c r="H100" s="59" t="n"/>
      <c r="I100" s="59" t="n"/>
      <c r="J100" s="59" t="n"/>
      <c r="K100" s="59" t="n"/>
      <c r="L100" s="60">
        <f>IF(NOT((COUNTA($B100:$K100)+COUNTA($O100))&gt;0),"",IF(ISNUMBER($F100),1,IF(N($U100)&gt;0,AVERAGEIFS($V$5:$V$1000,$S$5:$S$1000,ROW(),$T$5:$T$1000,"Sub"),$V100)))</f>
        <v/>
      </c>
      <c r="M100" s="55">
        <f>IF($L100="","",IF($L100&gt;=1,"Completado",IF($L100&gt;0,"En curso","Pendiente")))</f>
        <v/>
      </c>
      <c r="N100" s="55">
        <f>IF(NOT((COUNTA($B100:$K100)+COUNTA($O100))&gt;0),"",IF(ISNUMBER($F100),IF(AND(ISNUMBER($E100),$F100&gt;$E100),"Cumplida con "&amp;($F100-$E100)&amp;IF($F100-$E100=1," día"," días")&amp;" de retraso","Cumplida"),IF(N($L100)&gt;=1,"Cumplida",IF(NOT(ISNUMBER($E100)),"Sin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plazo")))))))</f>
        <v/>
      </c>
      <c r="O100" s="57" t="n"/>
      <c r="P100" s="61">
        <f>IF(NOT((COUNTA($B100:$K100)+COUNTA($O100))&gt;0),"",IF((IF($C100="","Falta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",""))="","✔ OK","⚠ "&amp;LEFT(IF($C100="","Falta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",""),LEN(IF($C100="","Falta el nombre de la actividad"&amp;" · ","")&amp;IF(AND($T100="Sub",N($S100)=0),"Subactividad sin macroactividad arriba"&amp;" · ","")&amp;IF($D100="","Sin fecha de inicio"&amp;" · ","")&amp;IF($E100="","Sin fecha límite"&amp;" · ","")&amp;IF(OR(AND($D100&lt;&gt;"",NOT(ISNUMBER($D100))),AND($E100&lt;&gt;"",NOT(ISNUMBER($E100))),AND($F100&lt;&gt;"",NOT(ISNUMBER($F100)))),"Fecha no válida"&amp;" · ","")&amp;IF(AND(ISNUMBER($D100),ISNUMBER($E100),$D100&gt;$E100),"Inicio posterior a fecha límite"&amp;" · ","")&amp;IF(AND($T100="Macro",$G100&lt;&gt;"",OR(NOT(ISNUMBER($G100)),$G100&lt;0,$G100&gt;1)),"Peso fuera de rango"&amp;" · ","")&amp;IF(AND($T100="Sub",$G100&lt;&gt;""),"Las subactividades no llevan peso (valen igual dentro de su macroactividad)"&amp;" · ","")&amp;IF(AND(N($U100)&gt;0,COUNT($H100:$K100)&gt;0),"Con subactividades: deje vacías las semanas (se calculan solas)"&amp;" · ","")&amp;IF((COUNTIF($H100:$K100,"&gt;1")+COUNTIF($H100:$K100,"&lt;0")+COUNTA($H100:$K100)-COUNT($H100:$K100))&gt;0,"Avance fuera de rango 0-100%"&amp;" · ","")&amp;IF(OR(AND($I100&lt;&gt;"",$I100&lt;$H100),AND($J100&lt;&gt;"",$J100&lt;MAX($H100:$I100)),AND($K100&lt;&gt;"",$K100&lt;MAX($H100:$J100))),"Avance semanal decreciente"&amp;" · ","")&amp;IF(AND(ISNUMBER($E100),$E100&lt;FechaRef,N($L100)&lt;1),"Vencida"&amp;" · ","")&amp;IF(AND(ObsObligatoria="Sí",ISNUMBER($E100),$E100&lt;FechaRef,N($L100)&lt;1,$O100=""),"Vencida sin observación"&amp;" · ",""))-3)))</f>
        <v/>
      </c>
      <c r="Q100" s="62">
        <f>IF(NOT((COUNTA($B100:$K100)+COUNTA($O100))&gt;0),"",IF(AND($T100="Sub",N($S100)&gt;0),IF(ISNUMBER(INDEX($D$5:$D$1000,$S100-4)),DATE(YEAR(INDEX($D$5:$D$1000,$S100-4)),MONTH(INDEX($D$5:$D$1000,$S100-4)),1),IF(ISNUMBER(INDEX($E$5:$E$1000,$S100-4)),DATE(YEAR(INDEX($E$5:$E$1000,$S100-4)),MONTH(INDEX($E$5:$E$1000,$S100-4)),1),MesCiclo)),IF(ISNUMBER($D100),DATE(YEAR($D100),MONTH($D100),1),IF(ISNUMBER($E100),DATE(YEAR($E100),MONTH($E100),1),MesCiclo))))</f>
        <v/>
      </c>
      <c r="R100" s="63">
        <f>IF(OR($Q100="",$Q100&lt;&gt;MesCiclo),"",COUNTIF($Q$5:$Q100,MesCiclo))</f>
        <v/>
      </c>
      <c r="S100" s="63">
        <f>IF($T100="","",IF($T100="Macro",ROW(),IFERROR(LOOKUP(2,1/($T$5:$T100="Macro"),ROW($T$5:$T100)),0)))</f>
        <v/>
      </c>
      <c r="T100" s="63">
        <f>IF(NOT((COUNTA($B100:$K100)+COUNTA($O100))&gt;0),"",IF($B100="Subactividad","Sub","Macro"))</f>
        <v/>
      </c>
      <c r="U100" s="63">
        <f>IF($T100="Macro",COUNTIFS($S$5:$S$1000,ROW(),$T$5:$T$1000,"Sub"),"")</f>
        <v/>
      </c>
      <c r="V100" s="63">
        <f>IF($T100="","",IF(ISNUMBER($F100),1,IFERROR(LOOKUP(2,1/($H100:$K100&lt;&gt;""),$H100:$K100),0)))</f>
        <v/>
      </c>
      <c r="W100" s="63">
        <f>IF($T100="","",IF(AND(ISNUMBER($F100),$F100&lt;=IF($Q100=MesCiclo,InicioCiclo,$Q100+MOD(2-WEEKDAY($Q100),7))+6),1,IF(ISNUMBER($H100),$H100,0)))</f>
        <v/>
      </c>
      <c r="X100" s="63">
        <f>IF($T100="","",IF(AND(ISNUMBER($F100),$F100&lt;=IF($Q100=MesCiclo,InicioCiclo,$Q100+MOD(2-WEEKDAY($Q100),7))+13),1,IF(ISNUMBER($I100),$I100,$W100)))</f>
        <v/>
      </c>
      <c r="Y100" s="63">
        <f>IF($T100="","",IF(AND(ISNUMBER($F100),$F100&lt;=IF($Q100=MesCiclo,InicioCiclo,$Q100+MOD(2-WEEKDAY($Q100),7))+20),1,IF(ISNUMBER($J100),$J100,$X100)))</f>
        <v/>
      </c>
      <c r="Z100" s="63">
        <f>IF($T100="","",IF(AND(ISNUMBER($F100),$F100&lt;=IF($Q100=MesCiclo,InicioCiclo,$Q100+MOD(2-WEEKDAY($Q100),7))+27),1,IF(ISNUMBER($K100),$K100,$Y100)))</f>
        <v/>
      </c>
      <c r="AA100" s="63">
        <f>IF($T100="","",IF(AND(ISNUMBER($F100),$F100&lt;=IF($Q100=MesCiclo,InicioCiclo,$Q100+MOD(2-WEEKDAY($Q100),7))+6),1,IF(N($U100)&gt;0,AVERAGEIFS($W$5:$W$1000,$S$5:$S$1000,ROW(),$T$5:$T$1000,"Sub"),$W100)))</f>
        <v/>
      </c>
      <c r="AB100" s="63">
        <f>IF($T100="","",IF(AND(ISNUMBER($F100),$F100&lt;=IF($Q100=MesCiclo,InicioCiclo,$Q100+MOD(2-WEEKDAY($Q100),7))+13),1,IF(N($U100)&gt;0,AVERAGEIFS($X$5:$X$1000,$S$5:$S$1000,ROW(),$T$5:$T$1000,"Sub"),$X100)))</f>
        <v/>
      </c>
      <c r="AC100" s="63">
        <f>IF($T100="","",IF(AND(ISNUMBER($F100),$F100&lt;=IF($Q100=MesCiclo,InicioCiclo,$Q100+MOD(2-WEEKDAY($Q100),7))+20),1,IF(N($U100)&gt;0,AVERAGEIFS($Y$5:$Y$1000,$S$5:$S$1000,ROW(),$T$5:$T$1000,"Sub"),$Y100)))</f>
        <v/>
      </c>
      <c r="AD100" s="63">
        <f>IF($T100="","",IF(AND(ISNUMBER($F100),$F100&lt;=IF($Q100=MesCiclo,InicioCiclo,$Q100+MOD(2-WEEKDAY($Q100),7))+27),1,IF(N($U100)&gt;0,AVERAGEIFS($Z$5:$Z$1000,$S$5:$S$1000,ROW(),$T$5:$T$1000,"Sub"),$Z100)))</f>
        <v/>
      </c>
      <c r="AE100" s="63">
        <f>IF($T100&lt;&gt;"Macro","",IF(COUNTIFS($Q$5:$Q$1000,$Q100,$T$5:$T$1000,"Macro",$G$5:$G$1000,"&gt;0")=0,1/COUNTIFS($Q$5:$Q$1000,$Q100,$T$5:$T$1000,"Macro"),IF(AND(ISNUMBER($G100),N($G100)&gt;0),$G100,SUMIFS($G$5:$G$1000,$Q$5:$Q$1000,$Q100,$T$5:$T$1000,"Macro")/COUNTIFS($Q$5:$Q$1000,$Q100,$T$5:$T$1000,"Macro",$G$5:$G$1000,"&gt;0"))/(COUNTIFS($Q$5:$Q$1000,$Q100,$T$5:$T$1000,"Macro")*SUMIFS($G$5:$G$1000,$Q$5:$Q$1000,$Q100,$T$5:$T$1000,"Macro")/COUNTIFS($Q$5:$Q$1000,$Q100,$T$5:$T$1000,"Macro",$G$5:$G$1000,"&gt;0"))))</f>
        <v/>
      </c>
    </row>
    <row r="101">
      <c r="A101" s="55">
        <f>IF(NOT((COUNTA($B101:$K101)+COUNTA($O101))&gt;0),"",IF($T101="Macro",COUNTIFS($T$5:$T101,"Macro",$Q$5:$Q101,$Q101),IF(N($S101)=0,"?",COUNTIFS(INDEX($T$5:$T$1000,1):INDEX($T$5:$T$1000,$S101-4),"Macro",INDEX($Q$5:$Q$1000,1):INDEX($Q$5:$Q$1000,$S101-4),INDEX($Q$5:$Q$1000,$S101-4))&amp;"."&amp;COUNTIFS($S$5:$S101,$S101,$T$5:$T101,"Sub"))))</f>
        <v/>
      </c>
      <c r="B101" s="56" t="n"/>
      <c r="C101" s="57" t="n"/>
      <c r="D101" s="58" t="n"/>
      <c r="E101" s="58" t="n"/>
      <c r="F101" s="58" t="n"/>
      <c r="G101" s="59" t="n"/>
      <c r="H101" s="59" t="n"/>
      <c r="I101" s="59" t="n"/>
      <c r="J101" s="59" t="n"/>
      <c r="K101" s="59" t="n"/>
      <c r="L101" s="60">
        <f>IF(NOT((COUNTA($B101:$K101)+COUNTA($O101))&gt;0),"",IF(ISNUMBER($F101),1,IF(N($U101)&gt;0,AVERAGEIFS($V$5:$V$1000,$S$5:$S$1000,ROW(),$T$5:$T$1000,"Sub"),$V101)))</f>
        <v/>
      </c>
      <c r="M101" s="55">
        <f>IF($L101="","",IF($L101&gt;=1,"Completado",IF($L101&gt;0,"En curso","Pendiente")))</f>
        <v/>
      </c>
      <c r="N101" s="55">
        <f>IF(NOT((COUNTA($B101:$K101)+COUNTA($O101))&gt;0),"",IF(ISNUMBER($F101),IF(AND(ISNUMBER($E101),$F101&gt;$E101),"Cumplida con "&amp;($F101-$E101)&amp;IF($F101-$E101=1," día"," días")&amp;" de retraso","Cumplida"),IF(N($L101)&gt;=1,"Cumplida",IF(NOT(ISNUMBER($E101)),"Sin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plazo")))))))</f>
        <v/>
      </c>
      <c r="O101" s="57" t="n"/>
      <c r="P101" s="61">
        <f>IF(NOT((COUNTA($B101:$K101)+COUNTA($O101))&gt;0),"",IF((IF($C101="","Falta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",""))="","✔ OK","⚠ "&amp;LEFT(IF($C101="","Falta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",""),LEN(IF($C101="","Falta el nombre de la actividad"&amp;" · ","")&amp;IF(AND($T101="Sub",N($S101)=0),"Subactividad sin macroactividad arriba"&amp;" · ","")&amp;IF($D101="","Sin fecha de inicio"&amp;" · ","")&amp;IF($E101="","Sin fecha límite"&amp;" · ","")&amp;IF(OR(AND($D101&lt;&gt;"",NOT(ISNUMBER($D101))),AND($E101&lt;&gt;"",NOT(ISNUMBER($E101))),AND($F101&lt;&gt;"",NOT(ISNUMBER($F101)))),"Fecha no válida"&amp;" · ","")&amp;IF(AND(ISNUMBER($D101),ISNUMBER($E101),$D101&gt;$E101),"Inicio posterior a fecha límite"&amp;" · ","")&amp;IF(AND($T101="Macro",$G101&lt;&gt;"",OR(NOT(ISNUMBER($G101)),$G101&lt;0,$G101&gt;1)),"Peso fuera de rango"&amp;" · ","")&amp;IF(AND($T101="Sub",$G101&lt;&gt;""),"Las subactividades no llevan peso (valen igual dentro de su macroactividad)"&amp;" · ","")&amp;IF(AND(N($U101)&gt;0,COUNT($H101:$K101)&gt;0),"Con subactividades: deje vacías las semanas (se calculan solas)"&amp;" · ","")&amp;IF((COUNTIF($H101:$K101,"&gt;1")+COUNTIF($H101:$K101,"&lt;0")+COUNTA($H101:$K101)-COUNT($H101:$K101))&gt;0,"Avance fuera de rango 0-100%"&amp;" · ","")&amp;IF(OR(AND($I101&lt;&gt;"",$I101&lt;$H101),AND($J101&lt;&gt;"",$J101&lt;MAX($H101:$I101)),AND($K101&lt;&gt;"",$K101&lt;MAX($H101:$J101))),"Avance semanal decreciente"&amp;" · ","")&amp;IF(AND(ISNUMBER($E101),$E101&lt;FechaRef,N($L101)&lt;1),"Vencida"&amp;" · ","")&amp;IF(AND(ObsObligatoria="Sí",ISNUMBER($E101),$E101&lt;FechaRef,N($L101)&lt;1,$O101=""),"Vencida sin observación"&amp;" · ",""))-3)))</f>
        <v/>
      </c>
      <c r="Q101" s="62">
        <f>IF(NOT((COUNTA($B101:$K101)+COUNTA($O101))&gt;0),"",IF(AND($T101="Sub",N($S101)&gt;0),IF(ISNUMBER(INDEX($D$5:$D$1000,$S101-4)),DATE(YEAR(INDEX($D$5:$D$1000,$S101-4)),MONTH(INDEX($D$5:$D$1000,$S101-4)),1),IF(ISNUMBER(INDEX($E$5:$E$1000,$S101-4)),DATE(YEAR(INDEX($E$5:$E$1000,$S101-4)),MONTH(INDEX($E$5:$E$1000,$S101-4)),1),MesCiclo)),IF(ISNUMBER($D101),DATE(YEAR($D101),MONTH($D101),1),IF(ISNUMBER($E101),DATE(YEAR($E101),MONTH($E101),1),MesCiclo))))</f>
        <v/>
      </c>
      <c r="R101" s="63">
        <f>IF(OR($Q101="",$Q101&lt;&gt;MesCiclo),"",COUNTIF($Q$5:$Q101,MesCiclo))</f>
        <v/>
      </c>
      <c r="S101" s="63">
        <f>IF($T101="","",IF($T101="Macro",ROW(),IFERROR(LOOKUP(2,1/($T$5:$T101="Macro"),ROW($T$5:$T101)),0)))</f>
        <v/>
      </c>
      <c r="T101" s="63">
        <f>IF(NOT((COUNTA($B101:$K101)+COUNTA($O101))&gt;0),"",IF($B101="Subactividad","Sub","Macro"))</f>
        <v/>
      </c>
      <c r="U101" s="63">
        <f>IF($T101="Macro",COUNTIFS($S$5:$S$1000,ROW(),$T$5:$T$1000,"Sub"),"")</f>
        <v/>
      </c>
      <c r="V101" s="63">
        <f>IF($T101="","",IF(ISNUMBER($F101),1,IFERROR(LOOKUP(2,1/($H101:$K101&lt;&gt;""),$H101:$K101),0)))</f>
        <v/>
      </c>
      <c r="W101" s="63">
        <f>IF($T101="","",IF(AND(ISNUMBER($F101),$F101&lt;=IF($Q101=MesCiclo,InicioCiclo,$Q101+MOD(2-WEEKDAY($Q101),7))+6),1,IF(ISNUMBER($H101),$H101,0)))</f>
        <v/>
      </c>
      <c r="X101" s="63">
        <f>IF($T101="","",IF(AND(ISNUMBER($F101),$F101&lt;=IF($Q101=MesCiclo,InicioCiclo,$Q101+MOD(2-WEEKDAY($Q101),7))+13),1,IF(ISNUMBER($I101),$I101,$W101)))</f>
        <v/>
      </c>
      <c r="Y101" s="63">
        <f>IF($T101="","",IF(AND(ISNUMBER($F101),$F101&lt;=IF($Q101=MesCiclo,InicioCiclo,$Q101+MOD(2-WEEKDAY($Q101),7))+20),1,IF(ISNUMBER($J101),$J101,$X101)))</f>
        <v/>
      </c>
      <c r="Z101" s="63">
        <f>IF($T101="","",IF(AND(ISNUMBER($F101),$F101&lt;=IF($Q101=MesCiclo,InicioCiclo,$Q101+MOD(2-WEEKDAY($Q101),7))+27),1,IF(ISNUMBER($K101),$K101,$Y101)))</f>
        <v/>
      </c>
      <c r="AA101" s="63">
        <f>IF($T101="","",IF(AND(ISNUMBER($F101),$F101&lt;=IF($Q101=MesCiclo,InicioCiclo,$Q101+MOD(2-WEEKDAY($Q101),7))+6),1,IF(N($U101)&gt;0,AVERAGEIFS($W$5:$W$1000,$S$5:$S$1000,ROW(),$T$5:$T$1000,"Sub"),$W101)))</f>
        <v/>
      </c>
      <c r="AB101" s="63">
        <f>IF($T101="","",IF(AND(ISNUMBER($F101),$F101&lt;=IF($Q101=MesCiclo,InicioCiclo,$Q101+MOD(2-WEEKDAY($Q101),7))+13),1,IF(N($U101)&gt;0,AVERAGEIFS($X$5:$X$1000,$S$5:$S$1000,ROW(),$T$5:$T$1000,"Sub"),$X101)))</f>
        <v/>
      </c>
      <c r="AC101" s="63">
        <f>IF($T101="","",IF(AND(ISNUMBER($F101),$F101&lt;=IF($Q101=MesCiclo,InicioCiclo,$Q101+MOD(2-WEEKDAY($Q101),7))+20),1,IF(N($U101)&gt;0,AVERAGEIFS($Y$5:$Y$1000,$S$5:$S$1000,ROW(),$T$5:$T$1000,"Sub"),$Y101)))</f>
        <v/>
      </c>
      <c r="AD101" s="63">
        <f>IF($T101="","",IF(AND(ISNUMBER($F101),$F101&lt;=IF($Q101=MesCiclo,InicioCiclo,$Q101+MOD(2-WEEKDAY($Q101),7))+27),1,IF(N($U101)&gt;0,AVERAGEIFS($Z$5:$Z$1000,$S$5:$S$1000,ROW(),$T$5:$T$1000,"Sub"),$Z101)))</f>
        <v/>
      </c>
      <c r="AE101" s="63">
        <f>IF($T101&lt;&gt;"Macro","",IF(COUNTIFS($Q$5:$Q$1000,$Q101,$T$5:$T$1000,"Macro",$G$5:$G$1000,"&gt;0")=0,1/COUNTIFS($Q$5:$Q$1000,$Q101,$T$5:$T$1000,"Macro"),IF(AND(ISNUMBER($G101),N($G101)&gt;0),$G101,SUMIFS($G$5:$G$1000,$Q$5:$Q$1000,$Q101,$T$5:$T$1000,"Macro")/COUNTIFS($Q$5:$Q$1000,$Q101,$T$5:$T$1000,"Macro",$G$5:$G$1000,"&gt;0"))/(COUNTIFS($Q$5:$Q$1000,$Q101,$T$5:$T$1000,"Macro")*SUMIFS($G$5:$G$1000,$Q$5:$Q$1000,$Q101,$T$5:$T$1000,"Macro")/COUNTIFS($Q$5:$Q$1000,$Q101,$T$5:$T$1000,"Macro",$G$5:$G$1000,"&gt;0"))))</f>
        <v/>
      </c>
    </row>
    <row r="102">
      <c r="A102" s="55">
        <f>IF(NOT((COUNTA($B102:$K102)+COUNTA($O102))&gt;0),"",IF($T102="Macro",COUNTIFS($T$5:$T102,"Macro",$Q$5:$Q102,$Q102),IF(N($S102)=0,"?",COUNTIFS(INDEX($T$5:$T$1000,1):INDEX($T$5:$T$1000,$S102-4),"Macro",INDEX($Q$5:$Q$1000,1):INDEX($Q$5:$Q$1000,$S102-4),INDEX($Q$5:$Q$1000,$S102-4))&amp;"."&amp;COUNTIFS($S$5:$S102,$S102,$T$5:$T102,"Sub"))))</f>
        <v/>
      </c>
      <c r="B102" s="56" t="n"/>
      <c r="C102" s="57" t="n"/>
      <c r="D102" s="58" t="n"/>
      <c r="E102" s="58" t="n"/>
      <c r="F102" s="58" t="n"/>
      <c r="G102" s="59" t="n"/>
      <c r="H102" s="59" t="n"/>
      <c r="I102" s="59" t="n"/>
      <c r="J102" s="59" t="n"/>
      <c r="K102" s="59" t="n"/>
      <c r="L102" s="60">
        <f>IF(NOT((COUNTA($B102:$K102)+COUNTA($O102))&gt;0),"",IF(ISNUMBER($F102),1,IF(N($U102)&gt;0,AVERAGEIFS($V$5:$V$1000,$S$5:$S$1000,ROW(),$T$5:$T$1000,"Sub"),$V102)))</f>
        <v/>
      </c>
      <c r="M102" s="55">
        <f>IF($L102="","",IF($L102&gt;=1,"Completado",IF($L102&gt;0,"En curso","Pendiente")))</f>
        <v/>
      </c>
      <c r="N102" s="55">
        <f>IF(NOT((COUNTA($B102:$K102)+COUNTA($O102))&gt;0),"",IF(ISNUMBER($F102),IF(AND(ISNUMBER($E102),$F102&gt;$E102),"Cumplida con "&amp;($F102-$E102)&amp;IF($F102-$E102=1," día"," días")&amp;" de retraso","Cumplida"),IF(N($L102)&gt;=1,"Cumplida",IF(NOT(ISNUMBER($E102)),"Sin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plazo")))))))</f>
        <v/>
      </c>
      <c r="O102" s="57" t="n"/>
      <c r="P102" s="61">
        <f>IF(NOT((COUNTA($B102:$K102)+COUNTA($O102))&gt;0),"",IF((IF($C102="","Falta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",""))="","✔ OK","⚠ "&amp;LEFT(IF($C102="","Falta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",""),LEN(IF($C102="","Falta el nombre de la actividad"&amp;" · ","")&amp;IF(AND($T102="Sub",N($S102)=0),"Subactividad sin macroactividad arriba"&amp;" · ","")&amp;IF($D102="","Sin fecha de inicio"&amp;" · ","")&amp;IF($E102="","Sin fecha límite"&amp;" · ","")&amp;IF(OR(AND($D102&lt;&gt;"",NOT(ISNUMBER($D102))),AND($E102&lt;&gt;"",NOT(ISNUMBER($E102))),AND($F102&lt;&gt;"",NOT(ISNUMBER($F102)))),"Fecha no válida"&amp;" · ","")&amp;IF(AND(ISNUMBER($D102),ISNUMBER($E102),$D102&gt;$E102),"Inicio posterior a fecha límite"&amp;" · ","")&amp;IF(AND($T102="Macro",$G102&lt;&gt;"",OR(NOT(ISNUMBER($G102)),$G102&lt;0,$G102&gt;1)),"Peso fuera de rango"&amp;" · ","")&amp;IF(AND($T102="Sub",$G102&lt;&gt;""),"Las subactividades no llevan peso (valen igual dentro de su macroactividad)"&amp;" · ","")&amp;IF(AND(N($U102)&gt;0,COUNT($H102:$K102)&gt;0),"Con subactividades: deje vacías las semanas (se calculan solas)"&amp;" · ","")&amp;IF((COUNTIF($H102:$K102,"&gt;1")+COUNTIF($H102:$K102,"&lt;0")+COUNTA($H102:$K102)-COUNT($H102:$K102))&gt;0,"Avance fuera de rango 0-100%"&amp;" · ","")&amp;IF(OR(AND($I102&lt;&gt;"",$I102&lt;$H102),AND($J102&lt;&gt;"",$J102&lt;MAX($H102:$I102)),AND($K102&lt;&gt;"",$K102&lt;MAX($H102:$J102))),"Avance semanal decreciente"&amp;" · ","")&amp;IF(AND(ISNUMBER($E102),$E102&lt;FechaRef,N($L102)&lt;1),"Vencida"&amp;" · ","")&amp;IF(AND(ObsObligatoria="Sí",ISNUMBER($E102),$E102&lt;FechaRef,N($L102)&lt;1,$O102=""),"Vencida sin observación"&amp;" · ",""))-3)))</f>
        <v/>
      </c>
      <c r="Q102" s="62">
        <f>IF(NOT((COUNTA($B102:$K102)+COUNTA($O102))&gt;0),"",IF(AND($T102="Sub",N($S102)&gt;0),IF(ISNUMBER(INDEX($D$5:$D$1000,$S102-4)),DATE(YEAR(INDEX($D$5:$D$1000,$S102-4)),MONTH(INDEX($D$5:$D$1000,$S102-4)),1),IF(ISNUMBER(INDEX($E$5:$E$1000,$S102-4)),DATE(YEAR(INDEX($E$5:$E$1000,$S102-4)),MONTH(INDEX($E$5:$E$1000,$S102-4)),1),MesCiclo)),IF(ISNUMBER($D102),DATE(YEAR($D102),MONTH($D102),1),IF(ISNUMBER($E102),DATE(YEAR($E102),MONTH($E102),1),MesCiclo))))</f>
        <v/>
      </c>
      <c r="R102" s="63">
        <f>IF(OR($Q102="",$Q102&lt;&gt;MesCiclo),"",COUNTIF($Q$5:$Q102,MesCiclo))</f>
        <v/>
      </c>
      <c r="S102" s="63">
        <f>IF($T102="","",IF($T102="Macro",ROW(),IFERROR(LOOKUP(2,1/($T$5:$T102="Macro"),ROW($T$5:$T102)),0)))</f>
        <v/>
      </c>
      <c r="T102" s="63">
        <f>IF(NOT((COUNTA($B102:$K102)+COUNTA($O102))&gt;0),"",IF($B102="Subactividad","Sub","Macro"))</f>
        <v/>
      </c>
      <c r="U102" s="63">
        <f>IF($T102="Macro",COUNTIFS($S$5:$S$1000,ROW(),$T$5:$T$1000,"Sub"),"")</f>
        <v/>
      </c>
      <c r="V102" s="63">
        <f>IF($T102="","",IF(ISNUMBER($F102),1,IFERROR(LOOKUP(2,1/($H102:$K102&lt;&gt;""),$H102:$K102),0)))</f>
        <v/>
      </c>
      <c r="W102" s="63">
        <f>IF($T102="","",IF(AND(ISNUMBER($F102),$F102&lt;=IF($Q102=MesCiclo,InicioCiclo,$Q102+MOD(2-WEEKDAY($Q102),7))+6),1,IF(ISNUMBER($H102),$H102,0)))</f>
        <v/>
      </c>
      <c r="X102" s="63">
        <f>IF($T102="","",IF(AND(ISNUMBER($F102),$F102&lt;=IF($Q102=MesCiclo,InicioCiclo,$Q102+MOD(2-WEEKDAY($Q102),7))+13),1,IF(ISNUMBER($I102),$I102,$W102)))</f>
        <v/>
      </c>
      <c r="Y102" s="63">
        <f>IF($T102="","",IF(AND(ISNUMBER($F102),$F102&lt;=IF($Q102=MesCiclo,InicioCiclo,$Q102+MOD(2-WEEKDAY($Q102),7))+20),1,IF(ISNUMBER($J102),$J102,$X102)))</f>
        <v/>
      </c>
      <c r="Z102" s="63">
        <f>IF($T102="","",IF(AND(ISNUMBER($F102),$F102&lt;=IF($Q102=MesCiclo,InicioCiclo,$Q102+MOD(2-WEEKDAY($Q102),7))+27),1,IF(ISNUMBER($K102),$K102,$Y102)))</f>
        <v/>
      </c>
      <c r="AA102" s="63">
        <f>IF($T102="","",IF(AND(ISNUMBER($F102),$F102&lt;=IF($Q102=MesCiclo,InicioCiclo,$Q102+MOD(2-WEEKDAY($Q102),7))+6),1,IF(N($U102)&gt;0,AVERAGEIFS($W$5:$W$1000,$S$5:$S$1000,ROW(),$T$5:$T$1000,"Sub"),$W102)))</f>
        <v/>
      </c>
      <c r="AB102" s="63">
        <f>IF($T102="","",IF(AND(ISNUMBER($F102),$F102&lt;=IF($Q102=MesCiclo,InicioCiclo,$Q102+MOD(2-WEEKDAY($Q102),7))+13),1,IF(N($U102)&gt;0,AVERAGEIFS($X$5:$X$1000,$S$5:$S$1000,ROW(),$T$5:$T$1000,"Sub"),$X102)))</f>
        <v/>
      </c>
      <c r="AC102" s="63">
        <f>IF($T102="","",IF(AND(ISNUMBER($F102),$F102&lt;=IF($Q102=MesCiclo,InicioCiclo,$Q102+MOD(2-WEEKDAY($Q102),7))+20),1,IF(N($U102)&gt;0,AVERAGEIFS($Y$5:$Y$1000,$S$5:$S$1000,ROW(),$T$5:$T$1000,"Sub"),$Y102)))</f>
        <v/>
      </c>
      <c r="AD102" s="63">
        <f>IF($T102="","",IF(AND(ISNUMBER($F102),$F102&lt;=IF($Q102=MesCiclo,InicioCiclo,$Q102+MOD(2-WEEKDAY($Q102),7))+27),1,IF(N($U102)&gt;0,AVERAGEIFS($Z$5:$Z$1000,$S$5:$S$1000,ROW(),$T$5:$T$1000,"Sub"),$Z102)))</f>
        <v/>
      </c>
      <c r="AE102" s="63">
        <f>IF($T102&lt;&gt;"Macro","",IF(COUNTIFS($Q$5:$Q$1000,$Q102,$T$5:$T$1000,"Macro",$G$5:$G$1000,"&gt;0")=0,1/COUNTIFS($Q$5:$Q$1000,$Q102,$T$5:$T$1000,"Macro"),IF(AND(ISNUMBER($G102),N($G102)&gt;0),$G102,SUMIFS($G$5:$G$1000,$Q$5:$Q$1000,$Q102,$T$5:$T$1000,"Macro")/COUNTIFS($Q$5:$Q$1000,$Q102,$T$5:$T$1000,"Macro",$G$5:$G$1000,"&gt;0"))/(COUNTIFS($Q$5:$Q$1000,$Q102,$T$5:$T$1000,"Macro")*SUMIFS($G$5:$G$1000,$Q$5:$Q$1000,$Q102,$T$5:$T$1000,"Macro")/COUNTIFS($Q$5:$Q$1000,$Q102,$T$5:$T$1000,"Macro",$G$5:$G$1000,"&gt;0"))))</f>
        <v/>
      </c>
    </row>
    <row r="103">
      <c r="A103" s="55">
        <f>IF(NOT((COUNTA($B103:$K103)+COUNTA($O103))&gt;0),"",IF($T103="Macro",COUNTIFS($T$5:$T103,"Macro",$Q$5:$Q103,$Q103),IF(N($S103)=0,"?",COUNTIFS(INDEX($T$5:$T$1000,1):INDEX($T$5:$T$1000,$S103-4),"Macro",INDEX($Q$5:$Q$1000,1):INDEX($Q$5:$Q$1000,$S103-4),INDEX($Q$5:$Q$1000,$S103-4))&amp;"."&amp;COUNTIFS($S$5:$S103,$S103,$T$5:$T103,"Sub"))))</f>
        <v/>
      </c>
      <c r="B103" s="56" t="n"/>
      <c r="C103" s="57" t="n"/>
      <c r="D103" s="58" t="n"/>
      <c r="E103" s="58" t="n"/>
      <c r="F103" s="58" t="n"/>
      <c r="G103" s="59" t="n"/>
      <c r="H103" s="59" t="n"/>
      <c r="I103" s="59" t="n"/>
      <c r="J103" s="59" t="n"/>
      <c r="K103" s="59" t="n"/>
      <c r="L103" s="60">
        <f>IF(NOT((COUNTA($B103:$K103)+COUNTA($O103))&gt;0),"",IF(ISNUMBER($F103),1,IF(N($U103)&gt;0,AVERAGEIFS($V$5:$V$1000,$S$5:$S$1000,ROW(),$T$5:$T$1000,"Sub"),$V103)))</f>
        <v/>
      </c>
      <c r="M103" s="55">
        <f>IF($L103="","",IF($L103&gt;=1,"Completado",IF($L103&gt;0,"En curso","Pendiente")))</f>
        <v/>
      </c>
      <c r="N103" s="55">
        <f>IF(NOT((COUNTA($B103:$K103)+COUNTA($O103))&gt;0),"",IF(ISNUMBER($F103),IF(AND(ISNUMBER($E103),$F103&gt;$E103),"Cumplida con "&amp;($F103-$E103)&amp;IF($F103-$E103=1," día"," días")&amp;" de retraso","Cumplida"),IF(N($L103)&gt;=1,"Cumplida",IF(NOT(ISNUMBER($E103)),"Sin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plazo")))))))</f>
        <v/>
      </c>
      <c r="O103" s="57" t="n"/>
      <c r="P103" s="61">
        <f>IF(NOT((COUNTA($B103:$K103)+COUNTA($O103))&gt;0),"",IF((IF($C103="","Falta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",""))="","✔ OK","⚠ "&amp;LEFT(IF($C103="","Falta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",""),LEN(IF($C103="","Falta el nombre de la actividad"&amp;" · ","")&amp;IF(AND($T103="Sub",N($S103)=0),"Subactividad sin macroactividad arriba"&amp;" · ","")&amp;IF($D103="","Sin fecha de inicio"&amp;" · ","")&amp;IF($E103="","Sin fecha límite"&amp;" · ","")&amp;IF(OR(AND($D103&lt;&gt;"",NOT(ISNUMBER($D103))),AND($E103&lt;&gt;"",NOT(ISNUMBER($E103))),AND($F103&lt;&gt;"",NOT(ISNUMBER($F103)))),"Fecha no válida"&amp;" · ","")&amp;IF(AND(ISNUMBER($D103),ISNUMBER($E103),$D103&gt;$E103),"Inicio posterior a fecha límite"&amp;" · ","")&amp;IF(AND($T103="Macro",$G103&lt;&gt;"",OR(NOT(ISNUMBER($G103)),$G103&lt;0,$G103&gt;1)),"Peso fuera de rango"&amp;" · ","")&amp;IF(AND($T103="Sub",$G103&lt;&gt;""),"Las subactividades no llevan peso (valen igual dentro de su macroactividad)"&amp;" · ","")&amp;IF(AND(N($U103)&gt;0,COUNT($H103:$K103)&gt;0),"Con subactividades: deje vacías las semanas (se calculan solas)"&amp;" · ","")&amp;IF((COUNTIF($H103:$K103,"&gt;1")+COUNTIF($H103:$K103,"&lt;0")+COUNTA($H103:$K103)-COUNT($H103:$K103))&gt;0,"Avance fuera de rango 0-100%"&amp;" · ","")&amp;IF(OR(AND($I103&lt;&gt;"",$I103&lt;$H103),AND($J103&lt;&gt;"",$J103&lt;MAX($H103:$I103)),AND($K103&lt;&gt;"",$K103&lt;MAX($H103:$J103))),"Avance semanal decreciente"&amp;" · ","")&amp;IF(AND(ISNUMBER($E103),$E103&lt;FechaRef,N($L103)&lt;1),"Vencida"&amp;" · ","")&amp;IF(AND(ObsObligatoria="Sí",ISNUMBER($E103),$E103&lt;FechaRef,N($L103)&lt;1,$O103=""),"Vencida sin observación"&amp;" · ",""))-3)))</f>
        <v/>
      </c>
      <c r="Q103" s="62">
        <f>IF(NOT((COUNTA($B103:$K103)+COUNTA($O103))&gt;0),"",IF(AND($T103="Sub",N($S103)&gt;0),IF(ISNUMBER(INDEX($D$5:$D$1000,$S103-4)),DATE(YEAR(INDEX($D$5:$D$1000,$S103-4)),MONTH(INDEX($D$5:$D$1000,$S103-4)),1),IF(ISNUMBER(INDEX($E$5:$E$1000,$S103-4)),DATE(YEAR(INDEX($E$5:$E$1000,$S103-4)),MONTH(INDEX($E$5:$E$1000,$S103-4)),1),MesCiclo)),IF(ISNUMBER($D103),DATE(YEAR($D103),MONTH($D103),1),IF(ISNUMBER($E103),DATE(YEAR($E103),MONTH($E103),1),MesCiclo))))</f>
        <v/>
      </c>
      <c r="R103" s="63">
        <f>IF(OR($Q103="",$Q103&lt;&gt;MesCiclo),"",COUNTIF($Q$5:$Q103,MesCiclo))</f>
        <v/>
      </c>
      <c r="S103" s="63">
        <f>IF($T103="","",IF($T103="Macro",ROW(),IFERROR(LOOKUP(2,1/($T$5:$T103="Macro"),ROW($T$5:$T103)),0)))</f>
        <v/>
      </c>
      <c r="T103" s="63">
        <f>IF(NOT((COUNTA($B103:$K103)+COUNTA($O103))&gt;0),"",IF($B103="Subactividad","Sub","Macro"))</f>
        <v/>
      </c>
      <c r="U103" s="63">
        <f>IF($T103="Macro",COUNTIFS($S$5:$S$1000,ROW(),$T$5:$T$1000,"Sub"),"")</f>
        <v/>
      </c>
      <c r="V103" s="63">
        <f>IF($T103="","",IF(ISNUMBER($F103),1,IFERROR(LOOKUP(2,1/($H103:$K103&lt;&gt;""),$H103:$K103),0)))</f>
        <v/>
      </c>
      <c r="W103" s="63">
        <f>IF($T103="","",IF(AND(ISNUMBER($F103),$F103&lt;=IF($Q103=MesCiclo,InicioCiclo,$Q103+MOD(2-WEEKDAY($Q103),7))+6),1,IF(ISNUMBER($H103),$H103,0)))</f>
        <v/>
      </c>
      <c r="X103" s="63">
        <f>IF($T103="","",IF(AND(ISNUMBER($F103),$F103&lt;=IF($Q103=MesCiclo,InicioCiclo,$Q103+MOD(2-WEEKDAY($Q103),7))+13),1,IF(ISNUMBER($I103),$I103,$W103)))</f>
        <v/>
      </c>
      <c r="Y103" s="63">
        <f>IF($T103="","",IF(AND(ISNUMBER($F103),$F103&lt;=IF($Q103=MesCiclo,InicioCiclo,$Q103+MOD(2-WEEKDAY($Q103),7))+20),1,IF(ISNUMBER($J103),$J103,$X103)))</f>
        <v/>
      </c>
      <c r="Z103" s="63">
        <f>IF($T103="","",IF(AND(ISNUMBER($F103),$F103&lt;=IF($Q103=MesCiclo,InicioCiclo,$Q103+MOD(2-WEEKDAY($Q103),7))+27),1,IF(ISNUMBER($K103),$K103,$Y103)))</f>
        <v/>
      </c>
      <c r="AA103" s="63">
        <f>IF($T103="","",IF(AND(ISNUMBER($F103),$F103&lt;=IF($Q103=MesCiclo,InicioCiclo,$Q103+MOD(2-WEEKDAY($Q103),7))+6),1,IF(N($U103)&gt;0,AVERAGEIFS($W$5:$W$1000,$S$5:$S$1000,ROW(),$T$5:$T$1000,"Sub"),$W103)))</f>
        <v/>
      </c>
      <c r="AB103" s="63">
        <f>IF($T103="","",IF(AND(ISNUMBER($F103),$F103&lt;=IF($Q103=MesCiclo,InicioCiclo,$Q103+MOD(2-WEEKDAY($Q103),7))+13),1,IF(N($U103)&gt;0,AVERAGEIFS($X$5:$X$1000,$S$5:$S$1000,ROW(),$T$5:$T$1000,"Sub"),$X103)))</f>
        <v/>
      </c>
      <c r="AC103" s="63">
        <f>IF($T103="","",IF(AND(ISNUMBER($F103),$F103&lt;=IF($Q103=MesCiclo,InicioCiclo,$Q103+MOD(2-WEEKDAY($Q103),7))+20),1,IF(N($U103)&gt;0,AVERAGEIFS($Y$5:$Y$1000,$S$5:$S$1000,ROW(),$T$5:$T$1000,"Sub"),$Y103)))</f>
        <v/>
      </c>
      <c r="AD103" s="63">
        <f>IF($T103="","",IF(AND(ISNUMBER($F103),$F103&lt;=IF($Q103=MesCiclo,InicioCiclo,$Q103+MOD(2-WEEKDAY($Q103),7))+27),1,IF(N($U103)&gt;0,AVERAGEIFS($Z$5:$Z$1000,$S$5:$S$1000,ROW(),$T$5:$T$1000,"Sub"),$Z103)))</f>
        <v/>
      </c>
      <c r="AE103" s="63">
        <f>IF($T103&lt;&gt;"Macro","",IF(COUNTIFS($Q$5:$Q$1000,$Q103,$T$5:$T$1000,"Macro",$G$5:$G$1000,"&gt;0")=0,1/COUNTIFS($Q$5:$Q$1000,$Q103,$T$5:$T$1000,"Macro"),IF(AND(ISNUMBER($G103),N($G103)&gt;0),$G103,SUMIFS($G$5:$G$1000,$Q$5:$Q$1000,$Q103,$T$5:$T$1000,"Macro")/COUNTIFS($Q$5:$Q$1000,$Q103,$T$5:$T$1000,"Macro",$G$5:$G$1000,"&gt;0"))/(COUNTIFS($Q$5:$Q$1000,$Q103,$T$5:$T$1000,"Macro")*SUMIFS($G$5:$G$1000,$Q$5:$Q$1000,$Q103,$T$5:$T$1000,"Macro")/COUNTIFS($Q$5:$Q$1000,$Q103,$T$5:$T$1000,"Macro",$G$5:$G$1000,"&gt;0"))))</f>
        <v/>
      </c>
    </row>
    <row r="104">
      <c r="A104" s="55">
        <f>IF(NOT((COUNTA($B104:$K104)+COUNTA($O104))&gt;0),"",IF($T104="Macro",COUNTIFS($T$5:$T104,"Macro",$Q$5:$Q104,$Q104),IF(N($S104)=0,"?",COUNTIFS(INDEX($T$5:$T$1000,1):INDEX($T$5:$T$1000,$S104-4),"Macro",INDEX($Q$5:$Q$1000,1):INDEX($Q$5:$Q$1000,$S104-4),INDEX($Q$5:$Q$1000,$S104-4))&amp;"."&amp;COUNTIFS($S$5:$S104,$S104,$T$5:$T104,"Sub"))))</f>
        <v/>
      </c>
      <c r="B104" s="56" t="n"/>
      <c r="C104" s="57" t="n"/>
      <c r="D104" s="58" t="n"/>
      <c r="E104" s="58" t="n"/>
      <c r="F104" s="58" t="n"/>
      <c r="G104" s="59" t="n"/>
      <c r="H104" s="59" t="n"/>
      <c r="I104" s="59" t="n"/>
      <c r="J104" s="59" t="n"/>
      <c r="K104" s="59" t="n"/>
      <c r="L104" s="60">
        <f>IF(NOT((COUNTA($B104:$K104)+COUNTA($O104))&gt;0),"",IF(ISNUMBER($F104),1,IF(N($U104)&gt;0,AVERAGEIFS($V$5:$V$1000,$S$5:$S$1000,ROW(),$T$5:$T$1000,"Sub"),$V104)))</f>
        <v/>
      </c>
      <c r="M104" s="55">
        <f>IF($L104="","",IF($L104&gt;=1,"Completado",IF($L104&gt;0,"En curso","Pendiente")))</f>
        <v/>
      </c>
      <c r="N104" s="55">
        <f>IF(NOT((COUNTA($B104:$K104)+COUNTA($O104))&gt;0),"",IF(ISNUMBER($F104),IF(AND(ISNUMBER($E104),$F104&gt;$E104),"Cumplida con "&amp;($F104-$E104)&amp;IF($F104-$E104=1," día"," días")&amp;" de retraso","Cumplida"),IF(N($L104)&gt;=1,"Cumplida",IF(NOT(ISNUMBER($E104)),"Sin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plazo")))))))</f>
        <v/>
      </c>
      <c r="O104" s="57" t="n"/>
      <c r="P104" s="61">
        <f>IF(NOT((COUNTA($B104:$K104)+COUNTA($O104))&gt;0),"",IF((IF($C104="","Falta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",""))="","✔ OK","⚠ "&amp;LEFT(IF($C104="","Falta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",""),LEN(IF($C104="","Falta el nombre de la actividad"&amp;" · ","")&amp;IF(AND($T104="Sub",N($S104)=0),"Subactividad sin macroactividad arriba"&amp;" · ","")&amp;IF($D104="","Sin fecha de inicio"&amp;" · ","")&amp;IF($E104="","Sin fecha límite"&amp;" · ","")&amp;IF(OR(AND($D104&lt;&gt;"",NOT(ISNUMBER($D104))),AND($E104&lt;&gt;"",NOT(ISNUMBER($E104))),AND($F104&lt;&gt;"",NOT(ISNUMBER($F104)))),"Fecha no válida"&amp;" · ","")&amp;IF(AND(ISNUMBER($D104),ISNUMBER($E104),$D104&gt;$E104),"Inicio posterior a fecha límite"&amp;" · ","")&amp;IF(AND($T104="Macro",$G104&lt;&gt;"",OR(NOT(ISNUMBER($G104)),$G104&lt;0,$G104&gt;1)),"Peso fuera de rango"&amp;" · ","")&amp;IF(AND($T104="Sub",$G104&lt;&gt;""),"Las subactividades no llevan peso (valen igual dentro de su macroactividad)"&amp;" · ","")&amp;IF(AND(N($U104)&gt;0,COUNT($H104:$K104)&gt;0),"Con subactividades: deje vacías las semanas (se calculan solas)"&amp;" · ","")&amp;IF((COUNTIF($H104:$K104,"&gt;1")+COUNTIF($H104:$K104,"&lt;0")+COUNTA($H104:$K104)-COUNT($H104:$K104))&gt;0,"Avance fuera de rango 0-100%"&amp;" · ","")&amp;IF(OR(AND($I104&lt;&gt;"",$I104&lt;$H104),AND($J104&lt;&gt;"",$J104&lt;MAX($H104:$I104)),AND($K104&lt;&gt;"",$K104&lt;MAX($H104:$J104))),"Avance semanal decreciente"&amp;" · ","")&amp;IF(AND(ISNUMBER($E104),$E104&lt;FechaRef,N($L104)&lt;1),"Vencida"&amp;" · ","")&amp;IF(AND(ObsObligatoria="Sí",ISNUMBER($E104),$E104&lt;FechaRef,N($L104)&lt;1,$O104=""),"Vencida sin observación"&amp;" · ",""))-3)))</f>
        <v/>
      </c>
      <c r="Q104" s="62">
        <f>IF(NOT((COUNTA($B104:$K104)+COUNTA($O104))&gt;0),"",IF(AND($T104="Sub",N($S104)&gt;0),IF(ISNUMBER(INDEX($D$5:$D$1000,$S104-4)),DATE(YEAR(INDEX($D$5:$D$1000,$S104-4)),MONTH(INDEX($D$5:$D$1000,$S104-4)),1),IF(ISNUMBER(INDEX($E$5:$E$1000,$S104-4)),DATE(YEAR(INDEX($E$5:$E$1000,$S104-4)),MONTH(INDEX($E$5:$E$1000,$S104-4)),1),MesCiclo)),IF(ISNUMBER($D104),DATE(YEAR($D104),MONTH($D104),1),IF(ISNUMBER($E104),DATE(YEAR($E104),MONTH($E104),1),MesCiclo))))</f>
        <v/>
      </c>
      <c r="R104" s="63">
        <f>IF(OR($Q104="",$Q104&lt;&gt;MesCiclo),"",COUNTIF($Q$5:$Q104,MesCiclo))</f>
        <v/>
      </c>
      <c r="S104" s="63">
        <f>IF($T104="","",IF($T104="Macro",ROW(),IFERROR(LOOKUP(2,1/($T$5:$T104="Macro"),ROW($T$5:$T104)),0)))</f>
        <v/>
      </c>
      <c r="T104" s="63">
        <f>IF(NOT((COUNTA($B104:$K104)+COUNTA($O104))&gt;0),"",IF($B104="Subactividad","Sub","Macro"))</f>
        <v/>
      </c>
      <c r="U104" s="63">
        <f>IF($T104="Macro",COUNTIFS($S$5:$S$1000,ROW(),$T$5:$T$1000,"Sub"),"")</f>
        <v/>
      </c>
      <c r="V104" s="63">
        <f>IF($T104="","",IF(ISNUMBER($F104),1,IFERROR(LOOKUP(2,1/($H104:$K104&lt;&gt;""),$H104:$K104),0)))</f>
        <v/>
      </c>
      <c r="W104" s="63">
        <f>IF($T104="","",IF(AND(ISNUMBER($F104),$F104&lt;=IF($Q104=MesCiclo,InicioCiclo,$Q104+MOD(2-WEEKDAY($Q104),7))+6),1,IF(ISNUMBER($H104),$H104,0)))</f>
        <v/>
      </c>
      <c r="X104" s="63">
        <f>IF($T104="","",IF(AND(ISNUMBER($F104),$F104&lt;=IF($Q104=MesCiclo,InicioCiclo,$Q104+MOD(2-WEEKDAY($Q104),7))+13),1,IF(ISNUMBER($I104),$I104,$W104)))</f>
        <v/>
      </c>
      <c r="Y104" s="63">
        <f>IF($T104="","",IF(AND(ISNUMBER($F104),$F104&lt;=IF($Q104=MesCiclo,InicioCiclo,$Q104+MOD(2-WEEKDAY($Q104),7))+20),1,IF(ISNUMBER($J104),$J104,$X104)))</f>
        <v/>
      </c>
      <c r="Z104" s="63">
        <f>IF($T104="","",IF(AND(ISNUMBER($F104),$F104&lt;=IF($Q104=MesCiclo,InicioCiclo,$Q104+MOD(2-WEEKDAY($Q104),7))+27),1,IF(ISNUMBER($K104),$K104,$Y104)))</f>
        <v/>
      </c>
      <c r="AA104" s="63">
        <f>IF($T104="","",IF(AND(ISNUMBER($F104),$F104&lt;=IF($Q104=MesCiclo,InicioCiclo,$Q104+MOD(2-WEEKDAY($Q104),7))+6),1,IF(N($U104)&gt;0,AVERAGEIFS($W$5:$W$1000,$S$5:$S$1000,ROW(),$T$5:$T$1000,"Sub"),$W104)))</f>
        <v/>
      </c>
      <c r="AB104" s="63">
        <f>IF($T104="","",IF(AND(ISNUMBER($F104),$F104&lt;=IF($Q104=MesCiclo,InicioCiclo,$Q104+MOD(2-WEEKDAY($Q104),7))+13),1,IF(N($U104)&gt;0,AVERAGEIFS($X$5:$X$1000,$S$5:$S$1000,ROW(),$T$5:$T$1000,"Sub"),$X104)))</f>
        <v/>
      </c>
      <c r="AC104" s="63">
        <f>IF($T104="","",IF(AND(ISNUMBER($F104),$F104&lt;=IF($Q104=MesCiclo,InicioCiclo,$Q104+MOD(2-WEEKDAY($Q104),7))+20),1,IF(N($U104)&gt;0,AVERAGEIFS($Y$5:$Y$1000,$S$5:$S$1000,ROW(),$T$5:$T$1000,"Sub"),$Y104)))</f>
        <v/>
      </c>
      <c r="AD104" s="63">
        <f>IF($T104="","",IF(AND(ISNUMBER($F104),$F104&lt;=IF($Q104=MesCiclo,InicioCiclo,$Q104+MOD(2-WEEKDAY($Q104),7))+27),1,IF(N($U104)&gt;0,AVERAGEIFS($Z$5:$Z$1000,$S$5:$S$1000,ROW(),$T$5:$T$1000,"Sub"),$Z104)))</f>
        <v/>
      </c>
      <c r="AE104" s="63">
        <f>IF($T104&lt;&gt;"Macro","",IF(COUNTIFS($Q$5:$Q$1000,$Q104,$T$5:$T$1000,"Macro",$G$5:$G$1000,"&gt;0")=0,1/COUNTIFS($Q$5:$Q$1000,$Q104,$T$5:$T$1000,"Macro"),IF(AND(ISNUMBER($G104),N($G104)&gt;0),$G104,SUMIFS($G$5:$G$1000,$Q$5:$Q$1000,$Q104,$T$5:$T$1000,"Macro")/COUNTIFS($Q$5:$Q$1000,$Q104,$T$5:$T$1000,"Macro",$G$5:$G$1000,"&gt;0"))/(COUNTIFS($Q$5:$Q$1000,$Q104,$T$5:$T$1000,"Macro")*SUMIFS($G$5:$G$1000,$Q$5:$Q$1000,$Q104,$T$5:$T$1000,"Macro")/COUNTIFS($Q$5:$Q$1000,$Q104,$T$5:$T$1000,"Macro",$G$5:$G$1000,"&gt;0"))))</f>
        <v/>
      </c>
    </row>
    <row r="105">
      <c r="A105" s="55">
        <f>IF(NOT((COUNTA($B105:$K105)+COUNTA($O105))&gt;0),"",IF($T105="Macro",COUNTIFS($T$5:$T105,"Macro",$Q$5:$Q105,$Q105),IF(N($S105)=0,"?",COUNTIFS(INDEX($T$5:$T$1000,1):INDEX($T$5:$T$1000,$S105-4),"Macro",INDEX($Q$5:$Q$1000,1):INDEX($Q$5:$Q$1000,$S105-4),INDEX($Q$5:$Q$1000,$S105-4))&amp;"."&amp;COUNTIFS($S$5:$S105,$S105,$T$5:$T105,"Sub"))))</f>
        <v/>
      </c>
      <c r="B105" s="56" t="n"/>
      <c r="C105" s="57" t="n"/>
      <c r="D105" s="58" t="n"/>
      <c r="E105" s="58" t="n"/>
      <c r="F105" s="58" t="n"/>
      <c r="G105" s="59" t="n"/>
      <c r="H105" s="59" t="n"/>
      <c r="I105" s="59" t="n"/>
      <c r="J105" s="59" t="n"/>
      <c r="K105" s="59" t="n"/>
      <c r="L105" s="60">
        <f>IF(NOT((COUNTA($B105:$K105)+COUNTA($O105))&gt;0),"",IF(ISNUMBER($F105),1,IF(N($U105)&gt;0,AVERAGEIFS($V$5:$V$1000,$S$5:$S$1000,ROW(),$T$5:$T$1000,"Sub"),$V105)))</f>
        <v/>
      </c>
      <c r="M105" s="55">
        <f>IF($L105="","",IF($L105&gt;=1,"Completado",IF($L105&gt;0,"En curso","Pendiente")))</f>
        <v/>
      </c>
      <c r="N105" s="55">
        <f>IF(NOT((COUNTA($B105:$K105)+COUNTA($O105))&gt;0),"",IF(ISNUMBER($F105),IF(AND(ISNUMBER($E105),$F105&gt;$E105),"Cumplida con "&amp;($F105-$E105)&amp;IF($F105-$E105=1," día"," días")&amp;" de retraso","Cumplida"),IF(N($L105)&gt;=1,"Cumplida",IF(NOT(ISNUMBER($E105)),"Sin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plazo")))))))</f>
        <v/>
      </c>
      <c r="O105" s="57" t="n"/>
      <c r="P105" s="61">
        <f>IF(NOT((COUNTA($B105:$K105)+COUNTA($O105))&gt;0),"",IF((IF($C105="","Falta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",""))="","✔ OK","⚠ "&amp;LEFT(IF($C105="","Falta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",""),LEN(IF($C105="","Falta el nombre de la actividad"&amp;" · ","")&amp;IF(AND($T105="Sub",N($S105)=0),"Subactividad sin macroactividad arriba"&amp;" · ","")&amp;IF($D105="","Sin fecha de inicio"&amp;" · ","")&amp;IF($E105="","Sin fecha límite"&amp;" · ","")&amp;IF(OR(AND($D105&lt;&gt;"",NOT(ISNUMBER($D105))),AND($E105&lt;&gt;"",NOT(ISNUMBER($E105))),AND($F105&lt;&gt;"",NOT(ISNUMBER($F105)))),"Fecha no válida"&amp;" · ","")&amp;IF(AND(ISNUMBER($D105),ISNUMBER($E105),$D105&gt;$E105),"Inicio posterior a fecha límite"&amp;" · ","")&amp;IF(AND($T105="Macro",$G105&lt;&gt;"",OR(NOT(ISNUMBER($G105)),$G105&lt;0,$G105&gt;1)),"Peso fuera de rango"&amp;" · ","")&amp;IF(AND($T105="Sub",$G105&lt;&gt;""),"Las subactividades no llevan peso (valen igual dentro de su macroactividad)"&amp;" · ","")&amp;IF(AND(N($U105)&gt;0,COUNT($H105:$K105)&gt;0),"Con subactividades: deje vacías las semanas (se calculan solas)"&amp;" · ","")&amp;IF((COUNTIF($H105:$K105,"&gt;1")+COUNTIF($H105:$K105,"&lt;0")+COUNTA($H105:$K105)-COUNT($H105:$K105))&gt;0,"Avance fuera de rango 0-100%"&amp;" · ","")&amp;IF(OR(AND($I105&lt;&gt;"",$I105&lt;$H105),AND($J105&lt;&gt;"",$J105&lt;MAX($H105:$I105)),AND($K105&lt;&gt;"",$K105&lt;MAX($H105:$J105))),"Avance semanal decreciente"&amp;" · ","")&amp;IF(AND(ISNUMBER($E105),$E105&lt;FechaRef,N($L105)&lt;1),"Vencida"&amp;" · ","")&amp;IF(AND(ObsObligatoria="Sí",ISNUMBER($E105),$E105&lt;FechaRef,N($L105)&lt;1,$O105=""),"Vencida sin observación"&amp;" · ",""))-3)))</f>
        <v/>
      </c>
      <c r="Q105" s="62">
        <f>IF(NOT((COUNTA($B105:$K105)+COUNTA($O105))&gt;0),"",IF(AND($T105="Sub",N($S105)&gt;0),IF(ISNUMBER(INDEX($D$5:$D$1000,$S105-4)),DATE(YEAR(INDEX($D$5:$D$1000,$S105-4)),MONTH(INDEX($D$5:$D$1000,$S105-4)),1),IF(ISNUMBER(INDEX($E$5:$E$1000,$S105-4)),DATE(YEAR(INDEX($E$5:$E$1000,$S105-4)),MONTH(INDEX($E$5:$E$1000,$S105-4)),1),MesCiclo)),IF(ISNUMBER($D105),DATE(YEAR($D105),MONTH($D105),1),IF(ISNUMBER($E105),DATE(YEAR($E105),MONTH($E105),1),MesCiclo))))</f>
        <v/>
      </c>
      <c r="R105" s="63">
        <f>IF(OR($Q105="",$Q105&lt;&gt;MesCiclo),"",COUNTIF($Q$5:$Q105,MesCiclo))</f>
        <v/>
      </c>
      <c r="S105" s="63">
        <f>IF($T105="","",IF($T105="Macro",ROW(),IFERROR(LOOKUP(2,1/($T$5:$T105="Macro"),ROW($T$5:$T105)),0)))</f>
        <v/>
      </c>
      <c r="T105" s="63">
        <f>IF(NOT((COUNTA($B105:$K105)+COUNTA($O105))&gt;0),"",IF($B105="Subactividad","Sub","Macro"))</f>
        <v/>
      </c>
      <c r="U105" s="63">
        <f>IF($T105="Macro",COUNTIFS($S$5:$S$1000,ROW(),$T$5:$T$1000,"Sub"),"")</f>
        <v/>
      </c>
      <c r="V105" s="63">
        <f>IF($T105="","",IF(ISNUMBER($F105),1,IFERROR(LOOKUP(2,1/($H105:$K105&lt;&gt;""),$H105:$K105),0)))</f>
        <v/>
      </c>
      <c r="W105" s="63">
        <f>IF($T105="","",IF(AND(ISNUMBER($F105),$F105&lt;=IF($Q105=MesCiclo,InicioCiclo,$Q105+MOD(2-WEEKDAY($Q105),7))+6),1,IF(ISNUMBER($H105),$H105,0)))</f>
        <v/>
      </c>
      <c r="X105" s="63">
        <f>IF($T105="","",IF(AND(ISNUMBER($F105),$F105&lt;=IF($Q105=MesCiclo,InicioCiclo,$Q105+MOD(2-WEEKDAY($Q105),7))+13),1,IF(ISNUMBER($I105),$I105,$W105)))</f>
        <v/>
      </c>
      <c r="Y105" s="63">
        <f>IF($T105="","",IF(AND(ISNUMBER($F105),$F105&lt;=IF($Q105=MesCiclo,InicioCiclo,$Q105+MOD(2-WEEKDAY($Q105),7))+20),1,IF(ISNUMBER($J105),$J105,$X105)))</f>
        <v/>
      </c>
      <c r="Z105" s="63">
        <f>IF($T105="","",IF(AND(ISNUMBER($F105),$F105&lt;=IF($Q105=MesCiclo,InicioCiclo,$Q105+MOD(2-WEEKDAY($Q105),7))+27),1,IF(ISNUMBER($K105),$K105,$Y105)))</f>
        <v/>
      </c>
      <c r="AA105" s="63">
        <f>IF($T105="","",IF(AND(ISNUMBER($F105),$F105&lt;=IF($Q105=MesCiclo,InicioCiclo,$Q105+MOD(2-WEEKDAY($Q105),7))+6),1,IF(N($U105)&gt;0,AVERAGEIFS($W$5:$W$1000,$S$5:$S$1000,ROW(),$T$5:$T$1000,"Sub"),$W105)))</f>
        <v/>
      </c>
      <c r="AB105" s="63">
        <f>IF($T105="","",IF(AND(ISNUMBER($F105),$F105&lt;=IF($Q105=MesCiclo,InicioCiclo,$Q105+MOD(2-WEEKDAY($Q105),7))+13),1,IF(N($U105)&gt;0,AVERAGEIFS($X$5:$X$1000,$S$5:$S$1000,ROW(),$T$5:$T$1000,"Sub"),$X105)))</f>
        <v/>
      </c>
      <c r="AC105" s="63">
        <f>IF($T105="","",IF(AND(ISNUMBER($F105),$F105&lt;=IF($Q105=MesCiclo,InicioCiclo,$Q105+MOD(2-WEEKDAY($Q105),7))+20),1,IF(N($U105)&gt;0,AVERAGEIFS($Y$5:$Y$1000,$S$5:$S$1000,ROW(),$T$5:$T$1000,"Sub"),$Y105)))</f>
        <v/>
      </c>
      <c r="AD105" s="63">
        <f>IF($T105="","",IF(AND(ISNUMBER($F105),$F105&lt;=IF($Q105=MesCiclo,InicioCiclo,$Q105+MOD(2-WEEKDAY($Q105),7))+27),1,IF(N($U105)&gt;0,AVERAGEIFS($Z$5:$Z$1000,$S$5:$S$1000,ROW(),$T$5:$T$1000,"Sub"),$Z105)))</f>
        <v/>
      </c>
      <c r="AE105" s="63">
        <f>IF($T105&lt;&gt;"Macro","",IF(COUNTIFS($Q$5:$Q$1000,$Q105,$T$5:$T$1000,"Macro",$G$5:$G$1000,"&gt;0")=0,1/COUNTIFS($Q$5:$Q$1000,$Q105,$T$5:$T$1000,"Macro"),IF(AND(ISNUMBER($G105),N($G105)&gt;0),$G105,SUMIFS($G$5:$G$1000,$Q$5:$Q$1000,$Q105,$T$5:$T$1000,"Macro")/COUNTIFS($Q$5:$Q$1000,$Q105,$T$5:$T$1000,"Macro",$G$5:$G$1000,"&gt;0"))/(COUNTIFS($Q$5:$Q$1000,$Q105,$T$5:$T$1000,"Macro")*SUMIFS($G$5:$G$1000,$Q$5:$Q$1000,$Q105,$T$5:$T$1000,"Macro")/COUNTIFS($Q$5:$Q$1000,$Q105,$T$5:$T$1000,"Macro",$G$5:$G$1000,"&gt;0"))))</f>
        <v/>
      </c>
    </row>
    <row r="106">
      <c r="A106" s="55">
        <f>IF(NOT((COUNTA($B106:$K106)+COUNTA($O106))&gt;0),"",IF($T106="Macro",COUNTIFS($T$5:$T106,"Macro",$Q$5:$Q106,$Q106),IF(N($S106)=0,"?",COUNTIFS(INDEX($T$5:$T$1000,1):INDEX($T$5:$T$1000,$S106-4),"Macro",INDEX($Q$5:$Q$1000,1):INDEX($Q$5:$Q$1000,$S106-4),INDEX($Q$5:$Q$1000,$S106-4))&amp;"."&amp;COUNTIFS($S$5:$S106,$S106,$T$5:$T106,"Sub"))))</f>
        <v/>
      </c>
      <c r="B106" s="56" t="n"/>
      <c r="C106" s="57" t="n"/>
      <c r="D106" s="58" t="n"/>
      <c r="E106" s="58" t="n"/>
      <c r="F106" s="58" t="n"/>
      <c r="G106" s="59" t="n"/>
      <c r="H106" s="59" t="n"/>
      <c r="I106" s="59" t="n"/>
      <c r="J106" s="59" t="n"/>
      <c r="K106" s="59" t="n"/>
      <c r="L106" s="60">
        <f>IF(NOT((COUNTA($B106:$K106)+COUNTA($O106))&gt;0),"",IF(ISNUMBER($F106),1,IF(N($U106)&gt;0,AVERAGEIFS($V$5:$V$1000,$S$5:$S$1000,ROW(),$T$5:$T$1000,"Sub"),$V106)))</f>
        <v/>
      </c>
      <c r="M106" s="55">
        <f>IF($L106="","",IF($L106&gt;=1,"Completado",IF($L106&gt;0,"En curso","Pendiente")))</f>
        <v/>
      </c>
      <c r="N106" s="55">
        <f>IF(NOT((COUNTA($B106:$K106)+COUNTA($O106))&gt;0),"",IF(ISNUMBER($F106),IF(AND(ISNUMBER($E106),$F106&gt;$E106),"Cumplida con "&amp;($F106-$E106)&amp;IF($F106-$E106=1," día"," días")&amp;" de retraso","Cumplida"),IF(N($L106)&gt;=1,"Cumplida",IF(NOT(ISNUMBER($E106)),"Sin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plazo")))))))</f>
        <v/>
      </c>
      <c r="O106" s="57" t="n"/>
      <c r="P106" s="61">
        <f>IF(NOT((COUNTA($B106:$K106)+COUNTA($O106))&gt;0),"",IF((IF($C106="","Falta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",""))="","✔ OK","⚠ "&amp;LEFT(IF($C106="","Falta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",""),LEN(IF($C106="","Falta el nombre de la actividad"&amp;" · ","")&amp;IF(AND($T106="Sub",N($S106)=0),"Subactividad sin macroactividad arriba"&amp;" · ","")&amp;IF($D106="","Sin fecha de inicio"&amp;" · ","")&amp;IF($E106="","Sin fecha límite"&amp;" · ","")&amp;IF(OR(AND($D106&lt;&gt;"",NOT(ISNUMBER($D106))),AND($E106&lt;&gt;"",NOT(ISNUMBER($E106))),AND($F106&lt;&gt;"",NOT(ISNUMBER($F106)))),"Fecha no válida"&amp;" · ","")&amp;IF(AND(ISNUMBER($D106),ISNUMBER($E106),$D106&gt;$E106),"Inicio posterior a fecha límite"&amp;" · ","")&amp;IF(AND($T106="Macro",$G106&lt;&gt;"",OR(NOT(ISNUMBER($G106)),$G106&lt;0,$G106&gt;1)),"Peso fuera de rango"&amp;" · ","")&amp;IF(AND($T106="Sub",$G106&lt;&gt;""),"Las subactividades no llevan peso (valen igual dentro de su macroactividad)"&amp;" · ","")&amp;IF(AND(N($U106)&gt;0,COUNT($H106:$K106)&gt;0),"Con subactividades: deje vacías las semanas (se calculan solas)"&amp;" · ","")&amp;IF((COUNTIF($H106:$K106,"&gt;1")+COUNTIF($H106:$K106,"&lt;0")+COUNTA($H106:$K106)-COUNT($H106:$K106))&gt;0,"Avance fuera de rango 0-100%"&amp;" · ","")&amp;IF(OR(AND($I106&lt;&gt;"",$I106&lt;$H106),AND($J106&lt;&gt;"",$J106&lt;MAX($H106:$I106)),AND($K106&lt;&gt;"",$K106&lt;MAX($H106:$J106))),"Avance semanal decreciente"&amp;" · ","")&amp;IF(AND(ISNUMBER($E106),$E106&lt;FechaRef,N($L106)&lt;1),"Vencida"&amp;" · ","")&amp;IF(AND(ObsObligatoria="Sí",ISNUMBER($E106),$E106&lt;FechaRef,N($L106)&lt;1,$O106=""),"Vencida sin observación"&amp;" · ",""))-3)))</f>
        <v/>
      </c>
      <c r="Q106" s="62">
        <f>IF(NOT((COUNTA($B106:$K106)+COUNTA($O106))&gt;0),"",IF(AND($T106="Sub",N($S106)&gt;0),IF(ISNUMBER(INDEX($D$5:$D$1000,$S106-4)),DATE(YEAR(INDEX($D$5:$D$1000,$S106-4)),MONTH(INDEX($D$5:$D$1000,$S106-4)),1),IF(ISNUMBER(INDEX($E$5:$E$1000,$S106-4)),DATE(YEAR(INDEX($E$5:$E$1000,$S106-4)),MONTH(INDEX($E$5:$E$1000,$S106-4)),1),MesCiclo)),IF(ISNUMBER($D106),DATE(YEAR($D106),MONTH($D106),1),IF(ISNUMBER($E106),DATE(YEAR($E106),MONTH($E106),1),MesCiclo))))</f>
        <v/>
      </c>
      <c r="R106" s="63">
        <f>IF(OR($Q106="",$Q106&lt;&gt;MesCiclo),"",COUNTIF($Q$5:$Q106,MesCiclo))</f>
        <v/>
      </c>
      <c r="S106" s="63">
        <f>IF($T106="","",IF($T106="Macro",ROW(),IFERROR(LOOKUP(2,1/($T$5:$T106="Macro"),ROW($T$5:$T106)),0)))</f>
        <v/>
      </c>
      <c r="T106" s="63">
        <f>IF(NOT((COUNTA($B106:$K106)+COUNTA($O106))&gt;0),"",IF($B106="Subactividad","Sub","Macro"))</f>
        <v/>
      </c>
      <c r="U106" s="63">
        <f>IF($T106="Macro",COUNTIFS($S$5:$S$1000,ROW(),$T$5:$T$1000,"Sub"),"")</f>
        <v/>
      </c>
      <c r="V106" s="63">
        <f>IF($T106="","",IF(ISNUMBER($F106),1,IFERROR(LOOKUP(2,1/($H106:$K106&lt;&gt;""),$H106:$K106),0)))</f>
        <v/>
      </c>
      <c r="W106" s="63">
        <f>IF($T106="","",IF(AND(ISNUMBER($F106),$F106&lt;=IF($Q106=MesCiclo,InicioCiclo,$Q106+MOD(2-WEEKDAY($Q106),7))+6),1,IF(ISNUMBER($H106),$H106,0)))</f>
        <v/>
      </c>
      <c r="X106" s="63">
        <f>IF($T106="","",IF(AND(ISNUMBER($F106),$F106&lt;=IF($Q106=MesCiclo,InicioCiclo,$Q106+MOD(2-WEEKDAY($Q106),7))+13),1,IF(ISNUMBER($I106),$I106,$W106)))</f>
        <v/>
      </c>
      <c r="Y106" s="63">
        <f>IF($T106="","",IF(AND(ISNUMBER($F106),$F106&lt;=IF($Q106=MesCiclo,InicioCiclo,$Q106+MOD(2-WEEKDAY($Q106),7))+20),1,IF(ISNUMBER($J106),$J106,$X106)))</f>
        <v/>
      </c>
      <c r="Z106" s="63">
        <f>IF($T106="","",IF(AND(ISNUMBER($F106),$F106&lt;=IF($Q106=MesCiclo,InicioCiclo,$Q106+MOD(2-WEEKDAY($Q106),7))+27),1,IF(ISNUMBER($K106),$K106,$Y106)))</f>
        <v/>
      </c>
      <c r="AA106" s="63">
        <f>IF($T106="","",IF(AND(ISNUMBER($F106),$F106&lt;=IF($Q106=MesCiclo,InicioCiclo,$Q106+MOD(2-WEEKDAY($Q106),7))+6),1,IF(N($U106)&gt;0,AVERAGEIFS($W$5:$W$1000,$S$5:$S$1000,ROW(),$T$5:$T$1000,"Sub"),$W106)))</f>
        <v/>
      </c>
      <c r="AB106" s="63">
        <f>IF($T106="","",IF(AND(ISNUMBER($F106),$F106&lt;=IF($Q106=MesCiclo,InicioCiclo,$Q106+MOD(2-WEEKDAY($Q106),7))+13),1,IF(N($U106)&gt;0,AVERAGEIFS($X$5:$X$1000,$S$5:$S$1000,ROW(),$T$5:$T$1000,"Sub"),$X106)))</f>
        <v/>
      </c>
      <c r="AC106" s="63">
        <f>IF($T106="","",IF(AND(ISNUMBER($F106),$F106&lt;=IF($Q106=MesCiclo,InicioCiclo,$Q106+MOD(2-WEEKDAY($Q106),7))+20),1,IF(N($U106)&gt;0,AVERAGEIFS($Y$5:$Y$1000,$S$5:$S$1000,ROW(),$T$5:$T$1000,"Sub"),$Y106)))</f>
        <v/>
      </c>
      <c r="AD106" s="63">
        <f>IF($T106="","",IF(AND(ISNUMBER($F106),$F106&lt;=IF($Q106=MesCiclo,InicioCiclo,$Q106+MOD(2-WEEKDAY($Q106),7))+27),1,IF(N($U106)&gt;0,AVERAGEIFS($Z$5:$Z$1000,$S$5:$S$1000,ROW(),$T$5:$T$1000,"Sub"),$Z106)))</f>
        <v/>
      </c>
      <c r="AE106" s="63">
        <f>IF($T106&lt;&gt;"Macro","",IF(COUNTIFS($Q$5:$Q$1000,$Q106,$T$5:$T$1000,"Macro",$G$5:$G$1000,"&gt;0")=0,1/COUNTIFS($Q$5:$Q$1000,$Q106,$T$5:$T$1000,"Macro"),IF(AND(ISNUMBER($G106),N($G106)&gt;0),$G106,SUMIFS($G$5:$G$1000,$Q$5:$Q$1000,$Q106,$T$5:$T$1000,"Macro")/COUNTIFS($Q$5:$Q$1000,$Q106,$T$5:$T$1000,"Macro",$G$5:$G$1000,"&gt;0"))/(COUNTIFS($Q$5:$Q$1000,$Q106,$T$5:$T$1000,"Macro")*SUMIFS($G$5:$G$1000,$Q$5:$Q$1000,$Q106,$T$5:$T$1000,"Macro")/COUNTIFS($Q$5:$Q$1000,$Q106,$T$5:$T$1000,"Macro",$G$5:$G$1000,"&gt;0"))))</f>
        <v/>
      </c>
    </row>
    <row r="107">
      <c r="A107" s="55">
        <f>IF(NOT((COUNTA($B107:$K107)+COUNTA($O107))&gt;0),"",IF($T107="Macro",COUNTIFS($T$5:$T107,"Macro",$Q$5:$Q107,$Q107),IF(N($S107)=0,"?",COUNTIFS(INDEX($T$5:$T$1000,1):INDEX($T$5:$T$1000,$S107-4),"Macro",INDEX($Q$5:$Q$1000,1):INDEX($Q$5:$Q$1000,$S107-4),INDEX($Q$5:$Q$1000,$S107-4))&amp;"."&amp;COUNTIFS($S$5:$S107,$S107,$T$5:$T107,"Sub"))))</f>
        <v/>
      </c>
      <c r="B107" s="56" t="n"/>
      <c r="C107" s="57" t="n"/>
      <c r="D107" s="58" t="n"/>
      <c r="E107" s="58" t="n"/>
      <c r="F107" s="58" t="n"/>
      <c r="G107" s="59" t="n"/>
      <c r="H107" s="59" t="n"/>
      <c r="I107" s="59" t="n"/>
      <c r="J107" s="59" t="n"/>
      <c r="K107" s="59" t="n"/>
      <c r="L107" s="60">
        <f>IF(NOT((COUNTA($B107:$K107)+COUNTA($O107))&gt;0),"",IF(ISNUMBER($F107),1,IF(N($U107)&gt;0,AVERAGEIFS($V$5:$V$1000,$S$5:$S$1000,ROW(),$T$5:$T$1000,"Sub"),$V107)))</f>
        <v/>
      </c>
      <c r="M107" s="55">
        <f>IF($L107="","",IF($L107&gt;=1,"Completado",IF($L107&gt;0,"En curso","Pendiente")))</f>
        <v/>
      </c>
      <c r="N107" s="55">
        <f>IF(NOT((COUNTA($B107:$K107)+COUNTA($O107))&gt;0),"",IF(ISNUMBER($F107),IF(AND(ISNUMBER($E107),$F107&gt;$E107),"Cumplida con "&amp;($F107-$E107)&amp;IF($F107-$E107=1," día"," días")&amp;" de retraso","Cumplida"),IF(N($L107)&gt;=1,"Cumplida",IF(NOT(ISNUMBER($E107)),"Sin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plazo")))))))</f>
        <v/>
      </c>
      <c r="O107" s="57" t="n"/>
      <c r="P107" s="61">
        <f>IF(NOT((COUNTA($B107:$K107)+COUNTA($O107))&gt;0),"",IF((IF($C107="","Falta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",""))="","✔ OK","⚠ "&amp;LEFT(IF($C107="","Falta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",""),LEN(IF($C107="","Falta el nombre de la actividad"&amp;" · ","")&amp;IF(AND($T107="Sub",N($S107)=0),"Subactividad sin macroactividad arriba"&amp;" · ","")&amp;IF($D107="","Sin fecha de inicio"&amp;" · ","")&amp;IF($E107="","Sin fecha límite"&amp;" · ","")&amp;IF(OR(AND($D107&lt;&gt;"",NOT(ISNUMBER($D107))),AND($E107&lt;&gt;"",NOT(ISNUMBER($E107))),AND($F107&lt;&gt;"",NOT(ISNUMBER($F107)))),"Fecha no válida"&amp;" · ","")&amp;IF(AND(ISNUMBER($D107),ISNUMBER($E107),$D107&gt;$E107),"Inicio posterior a fecha límite"&amp;" · ","")&amp;IF(AND($T107="Macro",$G107&lt;&gt;"",OR(NOT(ISNUMBER($G107)),$G107&lt;0,$G107&gt;1)),"Peso fuera de rango"&amp;" · ","")&amp;IF(AND($T107="Sub",$G107&lt;&gt;""),"Las subactividades no llevan peso (valen igual dentro de su macroactividad)"&amp;" · ","")&amp;IF(AND(N($U107)&gt;0,COUNT($H107:$K107)&gt;0),"Con subactividades: deje vacías las semanas (se calculan solas)"&amp;" · ","")&amp;IF((COUNTIF($H107:$K107,"&gt;1")+COUNTIF($H107:$K107,"&lt;0")+COUNTA($H107:$K107)-COUNT($H107:$K107))&gt;0,"Avance fuera de rango 0-100%"&amp;" · ","")&amp;IF(OR(AND($I107&lt;&gt;"",$I107&lt;$H107),AND($J107&lt;&gt;"",$J107&lt;MAX($H107:$I107)),AND($K107&lt;&gt;"",$K107&lt;MAX($H107:$J107))),"Avance semanal decreciente"&amp;" · ","")&amp;IF(AND(ISNUMBER($E107),$E107&lt;FechaRef,N($L107)&lt;1),"Vencida"&amp;" · ","")&amp;IF(AND(ObsObligatoria="Sí",ISNUMBER($E107),$E107&lt;FechaRef,N($L107)&lt;1,$O107=""),"Vencida sin observación"&amp;" · ",""))-3)))</f>
        <v/>
      </c>
      <c r="Q107" s="62">
        <f>IF(NOT((COUNTA($B107:$K107)+COUNTA($O107))&gt;0),"",IF(AND($T107="Sub",N($S107)&gt;0),IF(ISNUMBER(INDEX($D$5:$D$1000,$S107-4)),DATE(YEAR(INDEX($D$5:$D$1000,$S107-4)),MONTH(INDEX($D$5:$D$1000,$S107-4)),1),IF(ISNUMBER(INDEX($E$5:$E$1000,$S107-4)),DATE(YEAR(INDEX($E$5:$E$1000,$S107-4)),MONTH(INDEX($E$5:$E$1000,$S107-4)),1),MesCiclo)),IF(ISNUMBER($D107),DATE(YEAR($D107),MONTH($D107),1),IF(ISNUMBER($E107),DATE(YEAR($E107),MONTH($E107),1),MesCiclo))))</f>
        <v/>
      </c>
      <c r="R107" s="63">
        <f>IF(OR($Q107="",$Q107&lt;&gt;MesCiclo),"",COUNTIF($Q$5:$Q107,MesCiclo))</f>
        <v/>
      </c>
      <c r="S107" s="63">
        <f>IF($T107="","",IF($T107="Macro",ROW(),IFERROR(LOOKUP(2,1/($T$5:$T107="Macro"),ROW($T$5:$T107)),0)))</f>
        <v/>
      </c>
      <c r="T107" s="63">
        <f>IF(NOT((COUNTA($B107:$K107)+COUNTA($O107))&gt;0),"",IF($B107="Subactividad","Sub","Macro"))</f>
        <v/>
      </c>
      <c r="U107" s="63">
        <f>IF($T107="Macro",COUNTIFS($S$5:$S$1000,ROW(),$T$5:$T$1000,"Sub"),"")</f>
        <v/>
      </c>
      <c r="V107" s="63">
        <f>IF($T107="","",IF(ISNUMBER($F107),1,IFERROR(LOOKUP(2,1/($H107:$K107&lt;&gt;""),$H107:$K107),0)))</f>
        <v/>
      </c>
      <c r="W107" s="63">
        <f>IF($T107="","",IF(AND(ISNUMBER($F107),$F107&lt;=IF($Q107=MesCiclo,InicioCiclo,$Q107+MOD(2-WEEKDAY($Q107),7))+6),1,IF(ISNUMBER($H107),$H107,0)))</f>
        <v/>
      </c>
      <c r="X107" s="63">
        <f>IF($T107="","",IF(AND(ISNUMBER($F107),$F107&lt;=IF($Q107=MesCiclo,InicioCiclo,$Q107+MOD(2-WEEKDAY($Q107),7))+13),1,IF(ISNUMBER($I107),$I107,$W107)))</f>
        <v/>
      </c>
      <c r="Y107" s="63">
        <f>IF($T107="","",IF(AND(ISNUMBER($F107),$F107&lt;=IF($Q107=MesCiclo,InicioCiclo,$Q107+MOD(2-WEEKDAY($Q107),7))+20),1,IF(ISNUMBER($J107),$J107,$X107)))</f>
        <v/>
      </c>
      <c r="Z107" s="63">
        <f>IF($T107="","",IF(AND(ISNUMBER($F107),$F107&lt;=IF($Q107=MesCiclo,InicioCiclo,$Q107+MOD(2-WEEKDAY($Q107),7))+27),1,IF(ISNUMBER($K107),$K107,$Y107)))</f>
        <v/>
      </c>
      <c r="AA107" s="63">
        <f>IF($T107="","",IF(AND(ISNUMBER($F107),$F107&lt;=IF($Q107=MesCiclo,InicioCiclo,$Q107+MOD(2-WEEKDAY($Q107),7))+6),1,IF(N($U107)&gt;0,AVERAGEIFS($W$5:$W$1000,$S$5:$S$1000,ROW(),$T$5:$T$1000,"Sub"),$W107)))</f>
        <v/>
      </c>
      <c r="AB107" s="63">
        <f>IF($T107="","",IF(AND(ISNUMBER($F107),$F107&lt;=IF($Q107=MesCiclo,InicioCiclo,$Q107+MOD(2-WEEKDAY($Q107),7))+13),1,IF(N($U107)&gt;0,AVERAGEIFS($X$5:$X$1000,$S$5:$S$1000,ROW(),$T$5:$T$1000,"Sub"),$X107)))</f>
        <v/>
      </c>
      <c r="AC107" s="63">
        <f>IF($T107="","",IF(AND(ISNUMBER($F107),$F107&lt;=IF($Q107=MesCiclo,InicioCiclo,$Q107+MOD(2-WEEKDAY($Q107),7))+20),1,IF(N($U107)&gt;0,AVERAGEIFS($Y$5:$Y$1000,$S$5:$S$1000,ROW(),$T$5:$T$1000,"Sub"),$Y107)))</f>
        <v/>
      </c>
      <c r="AD107" s="63">
        <f>IF($T107="","",IF(AND(ISNUMBER($F107),$F107&lt;=IF($Q107=MesCiclo,InicioCiclo,$Q107+MOD(2-WEEKDAY($Q107),7))+27),1,IF(N($U107)&gt;0,AVERAGEIFS($Z$5:$Z$1000,$S$5:$S$1000,ROW(),$T$5:$T$1000,"Sub"),$Z107)))</f>
        <v/>
      </c>
      <c r="AE107" s="63">
        <f>IF($T107&lt;&gt;"Macro","",IF(COUNTIFS($Q$5:$Q$1000,$Q107,$T$5:$T$1000,"Macro",$G$5:$G$1000,"&gt;0")=0,1/COUNTIFS($Q$5:$Q$1000,$Q107,$T$5:$T$1000,"Macro"),IF(AND(ISNUMBER($G107),N($G107)&gt;0),$G107,SUMIFS($G$5:$G$1000,$Q$5:$Q$1000,$Q107,$T$5:$T$1000,"Macro")/COUNTIFS($Q$5:$Q$1000,$Q107,$T$5:$T$1000,"Macro",$G$5:$G$1000,"&gt;0"))/(COUNTIFS($Q$5:$Q$1000,$Q107,$T$5:$T$1000,"Macro")*SUMIFS($G$5:$G$1000,$Q$5:$Q$1000,$Q107,$T$5:$T$1000,"Macro")/COUNTIFS($Q$5:$Q$1000,$Q107,$T$5:$T$1000,"Macro",$G$5:$G$1000,"&gt;0"))))</f>
        <v/>
      </c>
    </row>
    <row r="108">
      <c r="A108" s="55">
        <f>IF(NOT((COUNTA($B108:$K108)+COUNTA($O108))&gt;0),"",IF($T108="Macro",COUNTIFS($T$5:$T108,"Macro",$Q$5:$Q108,$Q108),IF(N($S108)=0,"?",COUNTIFS(INDEX($T$5:$T$1000,1):INDEX($T$5:$T$1000,$S108-4),"Macro",INDEX($Q$5:$Q$1000,1):INDEX($Q$5:$Q$1000,$S108-4),INDEX($Q$5:$Q$1000,$S108-4))&amp;"."&amp;COUNTIFS($S$5:$S108,$S108,$T$5:$T108,"Sub"))))</f>
        <v/>
      </c>
      <c r="B108" s="56" t="n"/>
      <c r="C108" s="57" t="n"/>
      <c r="D108" s="58" t="n"/>
      <c r="E108" s="58" t="n"/>
      <c r="F108" s="58" t="n"/>
      <c r="G108" s="59" t="n"/>
      <c r="H108" s="59" t="n"/>
      <c r="I108" s="59" t="n"/>
      <c r="J108" s="59" t="n"/>
      <c r="K108" s="59" t="n"/>
      <c r="L108" s="60">
        <f>IF(NOT((COUNTA($B108:$K108)+COUNTA($O108))&gt;0),"",IF(ISNUMBER($F108),1,IF(N($U108)&gt;0,AVERAGEIFS($V$5:$V$1000,$S$5:$S$1000,ROW(),$T$5:$T$1000,"Sub"),$V108)))</f>
        <v/>
      </c>
      <c r="M108" s="55">
        <f>IF($L108="","",IF($L108&gt;=1,"Completado",IF($L108&gt;0,"En curso","Pendiente")))</f>
        <v/>
      </c>
      <c r="N108" s="55">
        <f>IF(NOT((COUNTA($B108:$K108)+COUNTA($O108))&gt;0),"",IF(ISNUMBER($F108),IF(AND(ISNUMBER($E108),$F108&gt;$E108),"Cumplida con "&amp;($F108-$E108)&amp;IF($F108-$E108=1," día"," días")&amp;" de retraso","Cumplida"),IF(N($L108)&gt;=1,"Cumplida",IF(NOT(ISNUMBER($E108)),"Sin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plazo")))))))</f>
        <v/>
      </c>
      <c r="O108" s="57" t="n"/>
      <c r="P108" s="61">
        <f>IF(NOT((COUNTA($B108:$K108)+COUNTA($O108))&gt;0),"",IF((IF($C108="","Falta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",""))="","✔ OK","⚠ "&amp;LEFT(IF($C108="","Falta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",""),LEN(IF($C108="","Falta el nombre de la actividad"&amp;" · ","")&amp;IF(AND($T108="Sub",N($S108)=0),"Subactividad sin macroactividad arriba"&amp;" · ","")&amp;IF($D108="","Sin fecha de inicio"&amp;" · ","")&amp;IF($E108="","Sin fecha límite"&amp;" · ","")&amp;IF(OR(AND($D108&lt;&gt;"",NOT(ISNUMBER($D108))),AND($E108&lt;&gt;"",NOT(ISNUMBER($E108))),AND($F108&lt;&gt;"",NOT(ISNUMBER($F108)))),"Fecha no válida"&amp;" · ","")&amp;IF(AND(ISNUMBER($D108),ISNUMBER($E108),$D108&gt;$E108),"Inicio posterior a fecha límite"&amp;" · ","")&amp;IF(AND($T108="Macro",$G108&lt;&gt;"",OR(NOT(ISNUMBER($G108)),$G108&lt;0,$G108&gt;1)),"Peso fuera de rango"&amp;" · ","")&amp;IF(AND($T108="Sub",$G108&lt;&gt;""),"Las subactividades no llevan peso (valen igual dentro de su macroactividad)"&amp;" · ","")&amp;IF(AND(N($U108)&gt;0,COUNT($H108:$K108)&gt;0),"Con subactividades: deje vacías las semanas (se calculan solas)"&amp;" · ","")&amp;IF((COUNTIF($H108:$K108,"&gt;1")+COUNTIF($H108:$K108,"&lt;0")+COUNTA($H108:$K108)-COUNT($H108:$K108))&gt;0,"Avance fuera de rango 0-100%"&amp;" · ","")&amp;IF(OR(AND($I108&lt;&gt;"",$I108&lt;$H108),AND($J108&lt;&gt;"",$J108&lt;MAX($H108:$I108)),AND($K108&lt;&gt;"",$K108&lt;MAX($H108:$J108))),"Avance semanal decreciente"&amp;" · ","")&amp;IF(AND(ISNUMBER($E108),$E108&lt;FechaRef,N($L108)&lt;1),"Vencida"&amp;" · ","")&amp;IF(AND(ObsObligatoria="Sí",ISNUMBER($E108),$E108&lt;FechaRef,N($L108)&lt;1,$O108=""),"Vencida sin observación"&amp;" · ",""))-3)))</f>
        <v/>
      </c>
      <c r="Q108" s="62">
        <f>IF(NOT((COUNTA($B108:$K108)+COUNTA($O108))&gt;0),"",IF(AND($T108="Sub",N($S108)&gt;0),IF(ISNUMBER(INDEX($D$5:$D$1000,$S108-4)),DATE(YEAR(INDEX($D$5:$D$1000,$S108-4)),MONTH(INDEX($D$5:$D$1000,$S108-4)),1),IF(ISNUMBER(INDEX($E$5:$E$1000,$S108-4)),DATE(YEAR(INDEX($E$5:$E$1000,$S108-4)),MONTH(INDEX($E$5:$E$1000,$S108-4)),1),MesCiclo)),IF(ISNUMBER($D108),DATE(YEAR($D108),MONTH($D108),1),IF(ISNUMBER($E108),DATE(YEAR($E108),MONTH($E108),1),MesCiclo))))</f>
        <v/>
      </c>
      <c r="R108" s="63">
        <f>IF(OR($Q108="",$Q108&lt;&gt;MesCiclo),"",COUNTIF($Q$5:$Q108,MesCiclo))</f>
        <v/>
      </c>
      <c r="S108" s="63">
        <f>IF($T108="","",IF($T108="Macro",ROW(),IFERROR(LOOKUP(2,1/($T$5:$T108="Macro"),ROW($T$5:$T108)),0)))</f>
        <v/>
      </c>
      <c r="T108" s="63">
        <f>IF(NOT((COUNTA($B108:$K108)+COUNTA($O108))&gt;0),"",IF($B108="Subactividad","Sub","Macro"))</f>
        <v/>
      </c>
      <c r="U108" s="63">
        <f>IF($T108="Macro",COUNTIFS($S$5:$S$1000,ROW(),$T$5:$T$1000,"Sub"),"")</f>
        <v/>
      </c>
      <c r="V108" s="63">
        <f>IF($T108="","",IF(ISNUMBER($F108),1,IFERROR(LOOKUP(2,1/($H108:$K108&lt;&gt;""),$H108:$K108),0)))</f>
        <v/>
      </c>
      <c r="W108" s="63">
        <f>IF($T108="","",IF(AND(ISNUMBER($F108),$F108&lt;=IF($Q108=MesCiclo,InicioCiclo,$Q108+MOD(2-WEEKDAY($Q108),7))+6),1,IF(ISNUMBER($H108),$H108,0)))</f>
        <v/>
      </c>
      <c r="X108" s="63">
        <f>IF($T108="","",IF(AND(ISNUMBER($F108),$F108&lt;=IF($Q108=MesCiclo,InicioCiclo,$Q108+MOD(2-WEEKDAY($Q108),7))+13),1,IF(ISNUMBER($I108),$I108,$W108)))</f>
        <v/>
      </c>
      <c r="Y108" s="63">
        <f>IF($T108="","",IF(AND(ISNUMBER($F108),$F108&lt;=IF($Q108=MesCiclo,InicioCiclo,$Q108+MOD(2-WEEKDAY($Q108),7))+20),1,IF(ISNUMBER($J108),$J108,$X108)))</f>
        <v/>
      </c>
      <c r="Z108" s="63">
        <f>IF($T108="","",IF(AND(ISNUMBER($F108),$F108&lt;=IF($Q108=MesCiclo,InicioCiclo,$Q108+MOD(2-WEEKDAY($Q108),7))+27),1,IF(ISNUMBER($K108),$K108,$Y108)))</f>
        <v/>
      </c>
      <c r="AA108" s="63">
        <f>IF($T108="","",IF(AND(ISNUMBER($F108),$F108&lt;=IF($Q108=MesCiclo,InicioCiclo,$Q108+MOD(2-WEEKDAY($Q108),7))+6),1,IF(N($U108)&gt;0,AVERAGEIFS($W$5:$W$1000,$S$5:$S$1000,ROW(),$T$5:$T$1000,"Sub"),$W108)))</f>
        <v/>
      </c>
      <c r="AB108" s="63">
        <f>IF($T108="","",IF(AND(ISNUMBER($F108),$F108&lt;=IF($Q108=MesCiclo,InicioCiclo,$Q108+MOD(2-WEEKDAY($Q108),7))+13),1,IF(N($U108)&gt;0,AVERAGEIFS($X$5:$X$1000,$S$5:$S$1000,ROW(),$T$5:$T$1000,"Sub"),$X108)))</f>
        <v/>
      </c>
      <c r="AC108" s="63">
        <f>IF($T108="","",IF(AND(ISNUMBER($F108),$F108&lt;=IF($Q108=MesCiclo,InicioCiclo,$Q108+MOD(2-WEEKDAY($Q108),7))+20),1,IF(N($U108)&gt;0,AVERAGEIFS($Y$5:$Y$1000,$S$5:$S$1000,ROW(),$T$5:$T$1000,"Sub"),$Y108)))</f>
        <v/>
      </c>
      <c r="AD108" s="63">
        <f>IF($T108="","",IF(AND(ISNUMBER($F108),$F108&lt;=IF($Q108=MesCiclo,InicioCiclo,$Q108+MOD(2-WEEKDAY($Q108),7))+27),1,IF(N($U108)&gt;0,AVERAGEIFS($Z$5:$Z$1000,$S$5:$S$1000,ROW(),$T$5:$T$1000,"Sub"),$Z108)))</f>
        <v/>
      </c>
      <c r="AE108" s="63">
        <f>IF($T108&lt;&gt;"Macro","",IF(COUNTIFS($Q$5:$Q$1000,$Q108,$T$5:$T$1000,"Macro",$G$5:$G$1000,"&gt;0")=0,1/COUNTIFS($Q$5:$Q$1000,$Q108,$T$5:$T$1000,"Macro"),IF(AND(ISNUMBER($G108),N($G108)&gt;0),$G108,SUMIFS($G$5:$G$1000,$Q$5:$Q$1000,$Q108,$T$5:$T$1000,"Macro")/COUNTIFS($Q$5:$Q$1000,$Q108,$T$5:$T$1000,"Macro",$G$5:$G$1000,"&gt;0"))/(COUNTIFS($Q$5:$Q$1000,$Q108,$T$5:$T$1000,"Macro")*SUMIFS($G$5:$G$1000,$Q$5:$Q$1000,$Q108,$T$5:$T$1000,"Macro")/COUNTIFS($Q$5:$Q$1000,$Q108,$T$5:$T$1000,"Macro",$G$5:$G$1000,"&gt;0"))))</f>
        <v/>
      </c>
    </row>
    <row r="109">
      <c r="A109" s="55">
        <f>IF(NOT((COUNTA($B109:$K109)+COUNTA($O109))&gt;0),"",IF($T109="Macro",COUNTIFS($T$5:$T109,"Macro",$Q$5:$Q109,$Q109),IF(N($S109)=0,"?",COUNTIFS(INDEX($T$5:$T$1000,1):INDEX($T$5:$T$1000,$S109-4),"Macro",INDEX($Q$5:$Q$1000,1):INDEX($Q$5:$Q$1000,$S109-4),INDEX($Q$5:$Q$1000,$S109-4))&amp;"."&amp;COUNTIFS($S$5:$S109,$S109,$T$5:$T109,"Sub"))))</f>
        <v/>
      </c>
      <c r="B109" s="56" t="n"/>
      <c r="C109" s="57" t="n"/>
      <c r="D109" s="58" t="n"/>
      <c r="E109" s="58" t="n"/>
      <c r="F109" s="58" t="n"/>
      <c r="G109" s="59" t="n"/>
      <c r="H109" s="59" t="n"/>
      <c r="I109" s="59" t="n"/>
      <c r="J109" s="59" t="n"/>
      <c r="K109" s="59" t="n"/>
      <c r="L109" s="60">
        <f>IF(NOT((COUNTA($B109:$K109)+COUNTA($O109))&gt;0),"",IF(ISNUMBER($F109),1,IF(N($U109)&gt;0,AVERAGEIFS($V$5:$V$1000,$S$5:$S$1000,ROW(),$T$5:$T$1000,"Sub"),$V109)))</f>
        <v/>
      </c>
      <c r="M109" s="55">
        <f>IF($L109="","",IF($L109&gt;=1,"Completado",IF($L109&gt;0,"En curso","Pendiente")))</f>
        <v/>
      </c>
      <c r="N109" s="55">
        <f>IF(NOT((COUNTA($B109:$K109)+COUNTA($O109))&gt;0),"",IF(ISNUMBER($F109),IF(AND(ISNUMBER($E109),$F109&gt;$E109),"Cumplida con "&amp;($F109-$E109)&amp;IF($F109-$E109=1," día"," días")&amp;" de retraso","Cumplida"),IF(N($L109)&gt;=1,"Cumplida",IF(NOT(ISNUMBER($E109)),"Sin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plazo")))))))</f>
        <v/>
      </c>
      <c r="O109" s="57" t="n"/>
      <c r="P109" s="61">
        <f>IF(NOT((COUNTA($B109:$K109)+COUNTA($O109))&gt;0),"",IF((IF($C109="","Falta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",""))="","✔ OK","⚠ "&amp;LEFT(IF($C109="","Falta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",""),LEN(IF($C109="","Falta el nombre de la actividad"&amp;" · ","")&amp;IF(AND($T109="Sub",N($S109)=0),"Subactividad sin macroactividad arriba"&amp;" · ","")&amp;IF($D109="","Sin fecha de inicio"&amp;" · ","")&amp;IF($E109="","Sin fecha límite"&amp;" · ","")&amp;IF(OR(AND($D109&lt;&gt;"",NOT(ISNUMBER($D109))),AND($E109&lt;&gt;"",NOT(ISNUMBER($E109))),AND($F109&lt;&gt;"",NOT(ISNUMBER($F109)))),"Fecha no válida"&amp;" · ","")&amp;IF(AND(ISNUMBER($D109),ISNUMBER($E109),$D109&gt;$E109),"Inicio posterior a fecha límite"&amp;" · ","")&amp;IF(AND($T109="Macro",$G109&lt;&gt;"",OR(NOT(ISNUMBER($G109)),$G109&lt;0,$G109&gt;1)),"Peso fuera de rango"&amp;" · ","")&amp;IF(AND($T109="Sub",$G109&lt;&gt;""),"Las subactividades no llevan peso (valen igual dentro de su macroactividad)"&amp;" · ","")&amp;IF(AND(N($U109)&gt;0,COUNT($H109:$K109)&gt;0),"Con subactividades: deje vacías las semanas (se calculan solas)"&amp;" · ","")&amp;IF((COUNTIF($H109:$K109,"&gt;1")+COUNTIF($H109:$K109,"&lt;0")+COUNTA($H109:$K109)-COUNT($H109:$K109))&gt;0,"Avance fuera de rango 0-100%"&amp;" · ","")&amp;IF(OR(AND($I109&lt;&gt;"",$I109&lt;$H109),AND($J109&lt;&gt;"",$J109&lt;MAX($H109:$I109)),AND($K109&lt;&gt;"",$K109&lt;MAX($H109:$J109))),"Avance semanal decreciente"&amp;" · ","")&amp;IF(AND(ISNUMBER($E109),$E109&lt;FechaRef,N($L109)&lt;1),"Vencida"&amp;" · ","")&amp;IF(AND(ObsObligatoria="Sí",ISNUMBER($E109),$E109&lt;FechaRef,N($L109)&lt;1,$O109=""),"Vencida sin observación"&amp;" · ",""))-3)))</f>
        <v/>
      </c>
      <c r="Q109" s="62">
        <f>IF(NOT((COUNTA($B109:$K109)+COUNTA($O109))&gt;0),"",IF(AND($T109="Sub",N($S109)&gt;0),IF(ISNUMBER(INDEX($D$5:$D$1000,$S109-4)),DATE(YEAR(INDEX($D$5:$D$1000,$S109-4)),MONTH(INDEX($D$5:$D$1000,$S109-4)),1),IF(ISNUMBER(INDEX($E$5:$E$1000,$S109-4)),DATE(YEAR(INDEX($E$5:$E$1000,$S109-4)),MONTH(INDEX($E$5:$E$1000,$S109-4)),1),MesCiclo)),IF(ISNUMBER($D109),DATE(YEAR($D109),MONTH($D109),1),IF(ISNUMBER($E109),DATE(YEAR($E109),MONTH($E109),1),MesCiclo))))</f>
        <v/>
      </c>
      <c r="R109" s="63">
        <f>IF(OR($Q109="",$Q109&lt;&gt;MesCiclo),"",COUNTIF($Q$5:$Q109,MesCiclo))</f>
        <v/>
      </c>
      <c r="S109" s="63">
        <f>IF($T109="","",IF($T109="Macro",ROW(),IFERROR(LOOKUP(2,1/($T$5:$T109="Macro"),ROW($T$5:$T109)),0)))</f>
        <v/>
      </c>
      <c r="T109" s="63">
        <f>IF(NOT((COUNTA($B109:$K109)+COUNTA($O109))&gt;0),"",IF($B109="Subactividad","Sub","Macro"))</f>
        <v/>
      </c>
      <c r="U109" s="63">
        <f>IF($T109="Macro",COUNTIFS($S$5:$S$1000,ROW(),$T$5:$T$1000,"Sub"),"")</f>
        <v/>
      </c>
      <c r="V109" s="63">
        <f>IF($T109="","",IF(ISNUMBER($F109),1,IFERROR(LOOKUP(2,1/($H109:$K109&lt;&gt;""),$H109:$K109),0)))</f>
        <v/>
      </c>
      <c r="W109" s="63">
        <f>IF($T109="","",IF(AND(ISNUMBER($F109),$F109&lt;=IF($Q109=MesCiclo,InicioCiclo,$Q109+MOD(2-WEEKDAY($Q109),7))+6),1,IF(ISNUMBER($H109),$H109,0)))</f>
        <v/>
      </c>
      <c r="X109" s="63">
        <f>IF($T109="","",IF(AND(ISNUMBER($F109),$F109&lt;=IF($Q109=MesCiclo,InicioCiclo,$Q109+MOD(2-WEEKDAY($Q109),7))+13),1,IF(ISNUMBER($I109),$I109,$W109)))</f>
        <v/>
      </c>
      <c r="Y109" s="63">
        <f>IF($T109="","",IF(AND(ISNUMBER($F109),$F109&lt;=IF($Q109=MesCiclo,InicioCiclo,$Q109+MOD(2-WEEKDAY($Q109),7))+20),1,IF(ISNUMBER($J109),$J109,$X109)))</f>
        <v/>
      </c>
      <c r="Z109" s="63">
        <f>IF($T109="","",IF(AND(ISNUMBER($F109),$F109&lt;=IF($Q109=MesCiclo,InicioCiclo,$Q109+MOD(2-WEEKDAY($Q109),7))+27),1,IF(ISNUMBER($K109),$K109,$Y109)))</f>
        <v/>
      </c>
      <c r="AA109" s="63">
        <f>IF($T109="","",IF(AND(ISNUMBER($F109),$F109&lt;=IF($Q109=MesCiclo,InicioCiclo,$Q109+MOD(2-WEEKDAY($Q109),7))+6),1,IF(N($U109)&gt;0,AVERAGEIFS($W$5:$W$1000,$S$5:$S$1000,ROW(),$T$5:$T$1000,"Sub"),$W109)))</f>
        <v/>
      </c>
      <c r="AB109" s="63">
        <f>IF($T109="","",IF(AND(ISNUMBER($F109),$F109&lt;=IF($Q109=MesCiclo,InicioCiclo,$Q109+MOD(2-WEEKDAY($Q109),7))+13),1,IF(N($U109)&gt;0,AVERAGEIFS($X$5:$X$1000,$S$5:$S$1000,ROW(),$T$5:$T$1000,"Sub"),$X109)))</f>
        <v/>
      </c>
      <c r="AC109" s="63">
        <f>IF($T109="","",IF(AND(ISNUMBER($F109),$F109&lt;=IF($Q109=MesCiclo,InicioCiclo,$Q109+MOD(2-WEEKDAY($Q109),7))+20),1,IF(N($U109)&gt;0,AVERAGEIFS($Y$5:$Y$1000,$S$5:$S$1000,ROW(),$T$5:$T$1000,"Sub"),$Y109)))</f>
        <v/>
      </c>
      <c r="AD109" s="63">
        <f>IF($T109="","",IF(AND(ISNUMBER($F109),$F109&lt;=IF($Q109=MesCiclo,InicioCiclo,$Q109+MOD(2-WEEKDAY($Q109),7))+27),1,IF(N($U109)&gt;0,AVERAGEIFS($Z$5:$Z$1000,$S$5:$S$1000,ROW(),$T$5:$T$1000,"Sub"),$Z109)))</f>
        <v/>
      </c>
      <c r="AE109" s="63">
        <f>IF($T109&lt;&gt;"Macro","",IF(COUNTIFS($Q$5:$Q$1000,$Q109,$T$5:$T$1000,"Macro",$G$5:$G$1000,"&gt;0")=0,1/COUNTIFS($Q$5:$Q$1000,$Q109,$T$5:$T$1000,"Macro"),IF(AND(ISNUMBER($G109),N($G109)&gt;0),$G109,SUMIFS($G$5:$G$1000,$Q$5:$Q$1000,$Q109,$T$5:$T$1000,"Macro")/COUNTIFS($Q$5:$Q$1000,$Q109,$T$5:$T$1000,"Macro",$G$5:$G$1000,"&gt;0"))/(COUNTIFS($Q$5:$Q$1000,$Q109,$T$5:$T$1000,"Macro")*SUMIFS($G$5:$G$1000,$Q$5:$Q$1000,$Q109,$T$5:$T$1000,"Macro")/COUNTIFS($Q$5:$Q$1000,$Q109,$T$5:$T$1000,"Macro",$G$5:$G$1000,"&gt;0"))))</f>
        <v/>
      </c>
    </row>
    <row r="110">
      <c r="A110" s="55">
        <f>IF(NOT((COUNTA($B110:$K110)+COUNTA($O110))&gt;0),"",IF($T110="Macro",COUNTIFS($T$5:$T110,"Macro",$Q$5:$Q110,$Q110),IF(N($S110)=0,"?",COUNTIFS(INDEX($T$5:$T$1000,1):INDEX($T$5:$T$1000,$S110-4),"Macro",INDEX($Q$5:$Q$1000,1):INDEX($Q$5:$Q$1000,$S110-4),INDEX($Q$5:$Q$1000,$S110-4))&amp;"."&amp;COUNTIFS($S$5:$S110,$S110,$T$5:$T110,"Sub"))))</f>
        <v/>
      </c>
      <c r="B110" s="56" t="n"/>
      <c r="C110" s="57" t="n"/>
      <c r="D110" s="58" t="n"/>
      <c r="E110" s="58" t="n"/>
      <c r="F110" s="58" t="n"/>
      <c r="G110" s="59" t="n"/>
      <c r="H110" s="59" t="n"/>
      <c r="I110" s="59" t="n"/>
      <c r="J110" s="59" t="n"/>
      <c r="K110" s="59" t="n"/>
      <c r="L110" s="60">
        <f>IF(NOT((COUNTA($B110:$K110)+COUNTA($O110))&gt;0),"",IF(ISNUMBER($F110),1,IF(N($U110)&gt;0,AVERAGEIFS($V$5:$V$1000,$S$5:$S$1000,ROW(),$T$5:$T$1000,"Sub"),$V110)))</f>
        <v/>
      </c>
      <c r="M110" s="55">
        <f>IF($L110="","",IF($L110&gt;=1,"Completado",IF($L110&gt;0,"En curso","Pendiente")))</f>
        <v/>
      </c>
      <c r="N110" s="55">
        <f>IF(NOT((COUNTA($B110:$K110)+COUNTA($O110))&gt;0),"",IF(ISNUMBER($F110),IF(AND(ISNUMBER($E110),$F110&gt;$E110),"Cumplida con "&amp;($F110-$E110)&amp;IF($F110-$E110=1," día"," días")&amp;" de retraso","Cumplida"),IF(N($L110)&gt;=1,"Cumplida",IF(NOT(ISNUMBER($E110)),"Sin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plazo")))))))</f>
        <v/>
      </c>
      <c r="O110" s="57" t="n"/>
      <c r="P110" s="61">
        <f>IF(NOT((COUNTA($B110:$K110)+COUNTA($O110))&gt;0),"",IF((IF($C110="","Falta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",""))="","✔ OK","⚠ "&amp;LEFT(IF($C110="","Falta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",""),LEN(IF($C110="","Falta el nombre de la actividad"&amp;" · ","")&amp;IF(AND($T110="Sub",N($S110)=0),"Subactividad sin macroactividad arriba"&amp;" · ","")&amp;IF($D110="","Sin fecha de inicio"&amp;" · ","")&amp;IF($E110="","Sin fecha límite"&amp;" · ","")&amp;IF(OR(AND($D110&lt;&gt;"",NOT(ISNUMBER($D110))),AND($E110&lt;&gt;"",NOT(ISNUMBER($E110))),AND($F110&lt;&gt;"",NOT(ISNUMBER($F110)))),"Fecha no válida"&amp;" · ","")&amp;IF(AND(ISNUMBER($D110),ISNUMBER($E110),$D110&gt;$E110),"Inicio posterior a fecha límite"&amp;" · ","")&amp;IF(AND($T110="Macro",$G110&lt;&gt;"",OR(NOT(ISNUMBER($G110)),$G110&lt;0,$G110&gt;1)),"Peso fuera de rango"&amp;" · ","")&amp;IF(AND($T110="Sub",$G110&lt;&gt;""),"Las subactividades no llevan peso (valen igual dentro de su macroactividad)"&amp;" · ","")&amp;IF(AND(N($U110)&gt;0,COUNT($H110:$K110)&gt;0),"Con subactividades: deje vacías las semanas (se calculan solas)"&amp;" · ","")&amp;IF((COUNTIF($H110:$K110,"&gt;1")+COUNTIF($H110:$K110,"&lt;0")+COUNTA($H110:$K110)-COUNT($H110:$K110))&gt;0,"Avance fuera de rango 0-100%"&amp;" · ","")&amp;IF(OR(AND($I110&lt;&gt;"",$I110&lt;$H110),AND($J110&lt;&gt;"",$J110&lt;MAX($H110:$I110)),AND($K110&lt;&gt;"",$K110&lt;MAX($H110:$J110))),"Avance semanal decreciente"&amp;" · ","")&amp;IF(AND(ISNUMBER($E110),$E110&lt;FechaRef,N($L110)&lt;1),"Vencida"&amp;" · ","")&amp;IF(AND(ObsObligatoria="Sí",ISNUMBER($E110),$E110&lt;FechaRef,N($L110)&lt;1,$O110=""),"Vencida sin observación"&amp;" · ",""))-3)))</f>
        <v/>
      </c>
      <c r="Q110" s="62">
        <f>IF(NOT((COUNTA($B110:$K110)+COUNTA($O110))&gt;0),"",IF(AND($T110="Sub",N($S110)&gt;0),IF(ISNUMBER(INDEX($D$5:$D$1000,$S110-4)),DATE(YEAR(INDEX($D$5:$D$1000,$S110-4)),MONTH(INDEX($D$5:$D$1000,$S110-4)),1),IF(ISNUMBER(INDEX($E$5:$E$1000,$S110-4)),DATE(YEAR(INDEX($E$5:$E$1000,$S110-4)),MONTH(INDEX($E$5:$E$1000,$S110-4)),1),MesCiclo)),IF(ISNUMBER($D110),DATE(YEAR($D110),MONTH($D110),1),IF(ISNUMBER($E110),DATE(YEAR($E110),MONTH($E110),1),MesCiclo))))</f>
        <v/>
      </c>
      <c r="R110" s="63">
        <f>IF(OR($Q110="",$Q110&lt;&gt;MesCiclo),"",COUNTIF($Q$5:$Q110,MesCiclo))</f>
        <v/>
      </c>
      <c r="S110" s="63">
        <f>IF($T110="","",IF($T110="Macro",ROW(),IFERROR(LOOKUP(2,1/($T$5:$T110="Macro"),ROW($T$5:$T110)),0)))</f>
        <v/>
      </c>
      <c r="T110" s="63">
        <f>IF(NOT((COUNTA($B110:$K110)+COUNTA($O110))&gt;0),"",IF($B110="Subactividad","Sub","Macro"))</f>
        <v/>
      </c>
      <c r="U110" s="63">
        <f>IF($T110="Macro",COUNTIFS($S$5:$S$1000,ROW(),$T$5:$T$1000,"Sub"),"")</f>
        <v/>
      </c>
      <c r="V110" s="63">
        <f>IF($T110="","",IF(ISNUMBER($F110),1,IFERROR(LOOKUP(2,1/($H110:$K110&lt;&gt;""),$H110:$K110),0)))</f>
        <v/>
      </c>
      <c r="W110" s="63">
        <f>IF($T110="","",IF(AND(ISNUMBER($F110),$F110&lt;=IF($Q110=MesCiclo,InicioCiclo,$Q110+MOD(2-WEEKDAY($Q110),7))+6),1,IF(ISNUMBER($H110),$H110,0)))</f>
        <v/>
      </c>
      <c r="X110" s="63">
        <f>IF($T110="","",IF(AND(ISNUMBER($F110),$F110&lt;=IF($Q110=MesCiclo,InicioCiclo,$Q110+MOD(2-WEEKDAY($Q110),7))+13),1,IF(ISNUMBER($I110),$I110,$W110)))</f>
        <v/>
      </c>
      <c r="Y110" s="63">
        <f>IF($T110="","",IF(AND(ISNUMBER($F110),$F110&lt;=IF($Q110=MesCiclo,InicioCiclo,$Q110+MOD(2-WEEKDAY($Q110),7))+20),1,IF(ISNUMBER($J110),$J110,$X110)))</f>
        <v/>
      </c>
      <c r="Z110" s="63">
        <f>IF($T110="","",IF(AND(ISNUMBER($F110),$F110&lt;=IF($Q110=MesCiclo,InicioCiclo,$Q110+MOD(2-WEEKDAY($Q110),7))+27),1,IF(ISNUMBER($K110),$K110,$Y110)))</f>
        <v/>
      </c>
      <c r="AA110" s="63">
        <f>IF($T110="","",IF(AND(ISNUMBER($F110),$F110&lt;=IF($Q110=MesCiclo,InicioCiclo,$Q110+MOD(2-WEEKDAY($Q110),7))+6),1,IF(N($U110)&gt;0,AVERAGEIFS($W$5:$W$1000,$S$5:$S$1000,ROW(),$T$5:$T$1000,"Sub"),$W110)))</f>
        <v/>
      </c>
      <c r="AB110" s="63">
        <f>IF($T110="","",IF(AND(ISNUMBER($F110),$F110&lt;=IF($Q110=MesCiclo,InicioCiclo,$Q110+MOD(2-WEEKDAY($Q110),7))+13),1,IF(N($U110)&gt;0,AVERAGEIFS($X$5:$X$1000,$S$5:$S$1000,ROW(),$T$5:$T$1000,"Sub"),$X110)))</f>
        <v/>
      </c>
      <c r="AC110" s="63">
        <f>IF($T110="","",IF(AND(ISNUMBER($F110),$F110&lt;=IF($Q110=MesCiclo,InicioCiclo,$Q110+MOD(2-WEEKDAY($Q110),7))+20),1,IF(N($U110)&gt;0,AVERAGEIFS($Y$5:$Y$1000,$S$5:$S$1000,ROW(),$T$5:$T$1000,"Sub"),$Y110)))</f>
        <v/>
      </c>
      <c r="AD110" s="63">
        <f>IF($T110="","",IF(AND(ISNUMBER($F110),$F110&lt;=IF($Q110=MesCiclo,InicioCiclo,$Q110+MOD(2-WEEKDAY($Q110),7))+27),1,IF(N($U110)&gt;0,AVERAGEIFS($Z$5:$Z$1000,$S$5:$S$1000,ROW(),$T$5:$T$1000,"Sub"),$Z110)))</f>
        <v/>
      </c>
      <c r="AE110" s="63">
        <f>IF($T110&lt;&gt;"Macro","",IF(COUNTIFS($Q$5:$Q$1000,$Q110,$T$5:$T$1000,"Macro",$G$5:$G$1000,"&gt;0")=0,1/COUNTIFS($Q$5:$Q$1000,$Q110,$T$5:$T$1000,"Macro"),IF(AND(ISNUMBER($G110),N($G110)&gt;0),$G110,SUMIFS($G$5:$G$1000,$Q$5:$Q$1000,$Q110,$T$5:$T$1000,"Macro")/COUNTIFS($Q$5:$Q$1000,$Q110,$T$5:$T$1000,"Macro",$G$5:$G$1000,"&gt;0"))/(COUNTIFS($Q$5:$Q$1000,$Q110,$T$5:$T$1000,"Macro")*SUMIFS($G$5:$G$1000,$Q$5:$Q$1000,$Q110,$T$5:$T$1000,"Macro")/COUNTIFS($Q$5:$Q$1000,$Q110,$T$5:$T$1000,"Macro",$G$5:$G$1000,"&gt;0"))))</f>
        <v/>
      </c>
    </row>
    <row r="111">
      <c r="A111" s="55">
        <f>IF(NOT((COUNTA($B111:$K111)+COUNTA($O111))&gt;0),"",IF($T111="Macro",COUNTIFS($T$5:$T111,"Macro",$Q$5:$Q111,$Q111),IF(N($S111)=0,"?",COUNTIFS(INDEX($T$5:$T$1000,1):INDEX($T$5:$T$1000,$S111-4),"Macro",INDEX($Q$5:$Q$1000,1):INDEX($Q$5:$Q$1000,$S111-4),INDEX($Q$5:$Q$1000,$S111-4))&amp;"."&amp;COUNTIFS($S$5:$S111,$S111,$T$5:$T111,"Sub"))))</f>
        <v/>
      </c>
      <c r="B111" s="56" t="n"/>
      <c r="C111" s="57" t="n"/>
      <c r="D111" s="58" t="n"/>
      <c r="E111" s="58" t="n"/>
      <c r="F111" s="58" t="n"/>
      <c r="G111" s="59" t="n"/>
      <c r="H111" s="59" t="n"/>
      <c r="I111" s="59" t="n"/>
      <c r="J111" s="59" t="n"/>
      <c r="K111" s="59" t="n"/>
      <c r="L111" s="60">
        <f>IF(NOT((COUNTA($B111:$K111)+COUNTA($O111))&gt;0),"",IF(ISNUMBER($F111),1,IF(N($U111)&gt;0,AVERAGEIFS($V$5:$V$1000,$S$5:$S$1000,ROW(),$T$5:$T$1000,"Sub"),$V111)))</f>
        <v/>
      </c>
      <c r="M111" s="55">
        <f>IF($L111="","",IF($L111&gt;=1,"Completado",IF($L111&gt;0,"En curso","Pendiente")))</f>
        <v/>
      </c>
      <c r="N111" s="55">
        <f>IF(NOT((COUNTA($B111:$K111)+COUNTA($O111))&gt;0),"",IF(ISNUMBER($F111),IF(AND(ISNUMBER($E111),$F111&gt;$E111),"Cumplida con "&amp;($F111-$E111)&amp;IF($F111-$E111=1," día"," días")&amp;" de retraso","Cumplida"),IF(N($L111)&gt;=1,"Cumplida",IF(NOT(ISNUMBER($E111)),"Sin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plazo")))))))</f>
        <v/>
      </c>
      <c r="O111" s="57" t="n"/>
      <c r="P111" s="61">
        <f>IF(NOT((COUNTA($B111:$K111)+COUNTA($O111))&gt;0),"",IF((IF($C111="","Falta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",""))="","✔ OK","⚠ "&amp;LEFT(IF($C111="","Falta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",""),LEN(IF($C111="","Falta el nombre de la actividad"&amp;" · ","")&amp;IF(AND($T111="Sub",N($S111)=0),"Subactividad sin macroactividad arriba"&amp;" · ","")&amp;IF($D111="","Sin fecha de inicio"&amp;" · ","")&amp;IF($E111="","Sin fecha límite"&amp;" · ","")&amp;IF(OR(AND($D111&lt;&gt;"",NOT(ISNUMBER($D111))),AND($E111&lt;&gt;"",NOT(ISNUMBER($E111))),AND($F111&lt;&gt;"",NOT(ISNUMBER($F111)))),"Fecha no válida"&amp;" · ","")&amp;IF(AND(ISNUMBER($D111),ISNUMBER($E111),$D111&gt;$E111),"Inicio posterior a fecha límite"&amp;" · ","")&amp;IF(AND($T111="Macro",$G111&lt;&gt;"",OR(NOT(ISNUMBER($G111)),$G111&lt;0,$G111&gt;1)),"Peso fuera de rango"&amp;" · ","")&amp;IF(AND($T111="Sub",$G111&lt;&gt;""),"Las subactividades no llevan peso (valen igual dentro de su macroactividad)"&amp;" · ","")&amp;IF(AND(N($U111)&gt;0,COUNT($H111:$K111)&gt;0),"Con subactividades: deje vacías las semanas (se calculan solas)"&amp;" · ","")&amp;IF((COUNTIF($H111:$K111,"&gt;1")+COUNTIF($H111:$K111,"&lt;0")+COUNTA($H111:$K111)-COUNT($H111:$K111))&gt;0,"Avance fuera de rango 0-100%"&amp;" · ","")&amp;IF(OR(AND($I111&lt;&gt;"",$I111&lt;$H111),AND($J111&lt;&gt;"",$J111&lt;MAX($H111:$I111)),AND($K111&lt;&gt;"",$K111&lt;MAX($H111:$J111))),"Avance semanal decreciente"&amp;" · ","")&amp;IF(AND(ISNUMBER($E111),$E111&lt;FechaRef,N($L111)&lt;1),"Vencida"&amp;" · ","")&amp;IF(AND(ObsObligatoria="Sí",ISNUMBER($E111),$E111&lt;FechaRef,N($L111)&lt;1,$O111=""),"Vencida sin observación"&amp;" · ",""))-3)))</f>
        <v/>
      </c>
      <c r="Q111" s="62">
        <f>IF(NOT((COUNTA($B111:$K111)+COUNTA($O111))&gt;0),"",IF(AND($T111="Sub",N($S111)&gt;0),IF(ISNUMBER(INDEX($D$5:$D$1000,$S111-4)),DATE(YEAR(INDEX($D$5:$D$1000,$S111-4)),MONTH(INDEX($D$5:$D$1000,$S111-4)),1),IF(ISNUMBER(INDEX($E$5:$E$1000,$S111-4)),DATE(YEAR(INDEX($E$5:$E$1000,$S111-4)),MONTH(INDEX($E$5:$E$1000,$S111-4)),1),MesCiclo)),IF(ISNUMBER($D111),DATE(YEAR($D111),MONTH($D111),1),IF(ISNUMBER($E111),DATE(YEAR($E111),MONTH($E111),1),MesCiclo))))</f>
        <v/>
      </c>
      <c r="R111" s="63">
        <f>IF(OR($Q111="",$Q111&lt;&gt;MesCiclo),"",COUNTIF($Q$5:$Q111,MesCiclo))</f>
        <v/>
      </c>
      <c r="S111" s="63">
        <f>IF($T111="","",IF($T111="Macro",ROW(),IFERROR(LOOKUP(2,1/($T$5:$T111="Macro"),ROW($T$5:$T111)),0)))</f>
        <v/>
      </c>
      <c r="T111" s="63">
        <f>IF(NOT((COUNTA($B111:$K111)+COUNTA($O111))&gt;0),"",IF($B111="Subactividad","Sub","Macro"))</f>
        <v/>
      </c>
      <c r="U111" s="63">
        <f>IF($T111="Macro",COUNTIFS($S$5:$S$1000,ROW(),$T$5:$T$1000,"Sub"),"")</f>
        <v/>
      </c>
      <c r="V111" s="63">
        <f>IF($T111="","",IF(ISNUMBER($F111),1,IFERROR(LOOKUP(2,1/($H111:$K111&lt;&gt;""),$H111:$K111),0)))</f>
        <v/>
      </c>
      <c r="W111" s="63">
        <f>IF($T111="","",IF(AND(ISNUMBER($F111),$F111&lt;=IF($Q111=MesCiclo,InicioCiclo,$Q111+MOD(2-WEEKDAY($Q111),7))+6),1,IF(ISNUMBER($H111),$H111,0)))</f>
        <v/>
      </c>
      <c r="X111" s="63">
        <f>IF($T111="","",IF(AND(ISNUMBER($F111),$F111&lt;=IF($Q111=MesCiclo,InicioCiclo,$Q111+MOD(2-WEEKDAY($Q111),7))+13),1,IF(ISNUMBER($I111),$I111,$W111)))</f>
        <v/>
      </c>
      <c r="Y111" s="63">
        <f>IF($T111="","",IF(AND(ISNUMBER($F111),$F111&lt;=IF($Q111=MesCiclo,InicioCiclo,$Q111+MOD(2-WEEKDAY($Q111),7))+20),1,IF(ISNUMBER($J111),$J111,$X111)))</f>
        <v/>
      </c>
      <c r="Z111" s="63">
        <f>IF($T111="","",IF(AND(ISNUMBER($F111),$F111&lt;=IF($Q111=MesCiclo,InicioCiclo,$Q111+MOD(2-WEEKDAY($Q111),7))+27),1,IF(ISNUMBER($K111),$K111,$Y111)))</f>
        <v/>
      </c>
      <c r="AA111" s="63">
        <f>IF($T111="","",IF(AND(ISNUMBER($F111),$F111&lt;=IF($Q111=MesCiclo,InicioCiclo,$Q111+MOD(2-WEEKDAY($Q111),7))+6),1,IF(N($U111)&gt;0,AVERAGEIFS($W$5:$W$1000,$S$5:$S$1000,ROW(),$T$5:$T$1000,"Sub"),$W111)))</f>
        <v/>
      </c>
      <c r="AB111" s="63">
        <f>IF($T111="","",IF(AND(ISNUMBER($F111),$F111&lt;=IF($Q111=MesCiclo,InicioCiclo,$Q111+MOD(2-WEEKDAY($Q111),7))+13),1,IF(N($U111)&gt;0,AVERAGEIFS($X$5:$X$1000,$S$5:$S$1000,ROW(),$T$5:$T$1000,"Sub"),$X111)))</f>
        <v/>
      </c>
      <c r="AC111" s="63">
        <f>IF($T111="","",IF(AND(ISNUMBER($F111),$F111&lt;=IF($Q111=MesCiclo,InicioCiclo,$Q111+MOD(2-WEEKDAY($Q111),7))+20),1,IF(N($U111)&gt;0,AVERAGEIFS($Y$5:$Y$1000,$S$5:$S$1000,ROW(),$T$5:$T$1000,"Sub"),$Y111)))</f>
        <v/>
      </c>
      <c r="AD111" s="63">
        <f>IF($T111="","",IF(AND(ISNUMBER($F111),$F111&lt;=IF($Q111=MesCiclo,InicioCiclo,$Q111+MOD(2-WEEKDAY($Q111),7))+27),1,IF(N($U111)&gt;0,AVERAGEIFS($Z$5:$Z$1000,$S$5:$S$1000,ROW(),$T$5:$T$1000,"Sub"),$Z111)))</f>
        <v/>
      </c>
      <c r="AE111" s="63">
        <f>IF($T111&lt;&gt;"Macro","",IF(COUNTIFS($Q$5:$Q$1000,$Q111,$T$5:$T$1000,"Macro",$G$5:$G$1000,"&gt;0")=0,1/COUNTIFS($Q$5:$Q$1000,$Q111,$T$5:$T$1000,"Macro"),IF(AND(ISNUMBER($G111),N($G111)&gt;0),$G111,SUMIFS($G$5:$G$1000,$Q$5:$Q$1000,$Q111,$T$5:$T$1000,"Macro")/COUNTIFS($Q$5:$Q$1000,$Q111,$T$5:$T$1000,"Macro",$G$5:$G$1000,"&gt;0"))/(COUNTIFS($Q$5:$Q$1000,$Q111,$T$5:$T$1000,"Macro")*SUMIFS($G$5:$G$1000,$Q$5:$Q$1000,$Q111,$T$5:$T$1000,"Macro")/COUNTIFS($Q$5:$Q$1000,$Q111,$T$5:$T$1000,"Macro",$G$5:$G$1000,"&gt;0"))))</f>
        <v/>
      </c>
    </row>
    <row r="112">
      <c r="A112" s="55">
        <f>IF(NOT((COUNTA($B112:$K112)+COUNTA($O112))&gt;0),"",IF($T112="Macro",COUNTIFS($T$5:$T112,"Macro",$Q$5:$Q112,$Q112),IF(N($S112)=0,"?",COUNTIFS(INDEX($T$5:$T$1000,1):INDEX($T$5:$T$1000,$S112-4),"Macro",INDEX($Q$5:$Q$1000,1):INDEX($Q$5:$Q$1000,$S112-4),INDEX($Q$5:$Q$1000,$S112-4))&amp;"."&amp;COUNTIFS($S$5:$S112,$S112,$T$5:$T112,"Sub"))))</f>
        <v/>
      </c>
      <c r="B112" s="56" t="n"/>
      <c r="C112" s="57" t="n"/>
      <c r="D112" s="58" t="n"/>
      <c r="E112" s="58" t="n"/>
      <c r="F112" s="58" t="n"/>
      <c r="G112" s="59" t="n"/>
      <c r="H112" s="59" t="n"/>
      <c r="I112" s="59" t="n"/>
      <c r="J112" s="59" t="n"/>
      <c r="K112" s="59" t="n"/>
      <c r="L112" s="60">
        <f>IF(NOT((COUNTA($B112:$K112)+COUNTA($O112))&gt;0),"",IF(ISNUMBER($F112),1,IF(N($U112)&gt;0,AVERAGEIFS($V$5:$V$1000,$S$5:$S$1000,ROW(),$T$5:$T$1000,"Sub"),$V112)))</f>
        <v/>
      </c>
      <c r="M112" s="55">
        <f>IF($L112="","",IF($L112&gt;=1,"Completado",IF($L112&gt;0,"En curso","Pendiente")))</f>
        <v/>
      </c>
      <c r="N112" s="55">
        <f>IF(NOT((COUNTA($B112:$K112)+COUNTA($O112))&gt;0),"",IF(ISNUMBER($F112),IF(AND(ISNUMBER($E112),$F112&gt;$E112),"Cumplida con "&amp;($F112-$E112)&amp;IF($F112-$E112=1," día"," días")&amp;" de retraso","Cumplida"),IF(N($L112)&gt;=1,"Cumplida",IF(NOT(ISNUMBER($E112)),"Sin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plazo")))))))</f>
        <v/>
      </c>
      <c r="O112" s="57" t="n"/>
      <c r="P112" s="61">
        <f>IF(NOT((COUNTA($B112:$K112)+COUNTA($O112))&gt;0),"",IF((IF($C112="","Falta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",""))="","✔ OK","⚠ "&amp;LEFT(IF($C112="","Falta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",""),LEN(IF($C112="","Falta el nombre de la actividad"&amp;" · ","")&amp;IF(AND($T112="Sub",N($S112)=0),"Subactividad sin macroactividad arriba"&amp;" · ","")&amp;IF($D112="","Sin fecha de inicio"&amp;" · ","")&amp;IF($E112="","Sin fecha límite"&amp;" · ","")&amp;IF(OR(AND($D112&lt;&gt;"",NOT(ISNUMBER($D112))),AND($E112&lt;&gt;"",NOT(ISNUMBER($E112))),AND($F112&lt;&gt;"",NOT(ISNUMBER($F112)))),"Fecha no válida"&amp;" · ","")&amp;IF(AND(ISNUMBER($D112),ISNUMBER($E112),$D112&gt;$E112),"Inicio posterior a fecha límite"&amp;" · ","")&amp;IF(AND($T112="Macro",$G112&lt;&gt;"",OR(NOT(ISNUMBER($G112)),$G112&lt;0,$G112&gt;1)),"Peso fuera de rango"&amp;" · ","")&amp;IF(AND($T112="Sub",$G112&lt;&gt;""),"Las subactividades no llevan peso (valen igual dentro de su macroactividad)"&amp;" · ","")&amp;IF(AND(N($U112)&gt;0,COUNT($H112:$K112)&gt;0),"Con subactividades: deje vacías las semanas (se calculan solas)"&amp;" · ","")&amp;IF((COUNTIF($H112:$K112,"&gt;1")+COUNTIF($H112:$K112,"&lt;0")+COUNTA($H112:$K112)-COUNT($H112:$K112))&gt;0,"Avance fuera de rango 0-100%"&amp;" · ","")&amp;IF(OR(AND($I112&lt;&gt;"",$I112&lt;$H112),AND($J112&lt;&gt;"",$J112&lt;MAX($H112:$I112)),AND($K112&lt;&gt;"",$K112&lt;MAX($H112:$J112))),"Avance semanal decreciente"&amp;" · ","")&amp;IF(AND(ISNUMBER($E112),$E112&lt;FechaRef,N($L112)&lt;1),"Vencida"&amp;" · ","")&amp;IF(AND(ObsObligatoria="Sí",ISNUMBER($E112),$E112&lt;FechaRef,N($L112)&lt;1,$O112=""),"Vencida sin observación"&amp;" · ",""))-3)))</f>
        <v/>
      </c>
      <c r="Q112" s="62">
        <f>IF(NOT((COUNTA($B112:$K112)+COUNTA($O112))&gt;0),"",IF(AND($T112="Sub",N($S112)&gt;0),IF(ISNUMBER(INDEX($D$5:$D$1000,$S112-4)),DATE(YEAR(INDEX($D$5:$D$1000,$S112-4)),MONTH(INDEX($D$5:$D$1000,$S112-4)),1),IF(ISNUMBER(INDEX($E$5:$E$1000,$S112-4)),DATE(YEAR(INDEX($E$5:$E$1000,$S112-4)),MONTH(INDEX($E$5:$E$1000,$S112-4)),1),MesCiclo)),IF(ISNUMBER($D112),DATE(YEAR($D112),MONTH($D112),1),IF(ISNUMBER($E112),DATE(YEAR($E112),MONTH($E112),1),MesCiclo))))</f>
        <v/>
      </c>
      <c r="R112" s="63">
        <f>IF(OR($Q112="",$Q112&lt;&gt;MesCiclo),"",COUNTIF($Q$5:$Q112,MesCiclo))</f>
        <v/>
      </c>
      <c r="S112" s="63">
        <f>IF($T112="","",IF($T112="Macro",ROW(),IFERROR(LOOKUP(2,1/($T$5:$T112="Macro"),ROW($T$5:$T112)),0)))</f>
        <v/>
      </c>
      <c r="T112" s="63">
        <f>IF(NOT((COUNTA($B112:$K112)+COUNTA($O112))&gt;0),"",IF($B112="Subactividad","Sub","Macro"))</f>
        <v/>
      </c>
      <c r="U112" s="63">
        <f>IF($T112="Macro",COUNTIFS($S$5:$S$1000,ROW(),$T$5:$T$1000,"Sub"),"")</f>
        <v/>
      </c>
      <c r="V112" s="63">
        <f>IF($T112="","",IF(ISNUMBER($F112),1,IFERROR(LOOKUP(2,1/($H112:$K112&lt;&gt;""),$H112:$K112),0)))</f>
        <v/>
      </c>
      <c r="W112" s="63">
        <f>IF($T112="","",IF(AND(ISNUMBER($F112),$F112&lt;=IF($Q112=MesCiclo,InicioCiclo,$Q112+MOD(2-WEEKDAY($Q112),7))+6),1,IF(ISNUMBER($H112),$H112,0)))</f>
        <v/>
      </c>
      <c r="X112" s="63">
        <f>IF($T112="","",IF(AND(ISNUMBER($F112),$F112&lt;=IF($Q112=MesCiclo,InicioCiclo,$Q112+MOD(2-WEEKDAY($Q112),7))+13),1,IF(ISNUMBER($I112),$I112,$W112)))</f>
        <v/>
      </c>
      <c r="Y112" s="63">
        <f>IF($T112="","",IF(AND(ISNUMBER($F112),$F112&lt;=IF($Q112=MesCiclo,InicioCiclo,$Q112+MOD(2-WEEKDAY($Q112),7))+20),1,IF(ISNUMBER($J112),$J112,$X112)))</f>
        <v/>
      </c>
      <c r="Z112" s="63">
        <f>IF($T112="","",IF(AND(ISNUMBER($F112),$F112&lt;=IF($Q112=MesCiclo,InicioCiclo,$Q112+MOD(2-WEEKDAY($Q112),7))+27),1,IF(ISNUMBER($K112),$K112,$Y112)))</f>
        <v/>
      </c>
      <c r="AA112" s="63">
        <f>IF($T112="","",IF(AND(ISNUMBER($F112),$F112&lt;=IF($Q112=MesCiclo,InicioCiclo,$Q112+MOD(2-WEEKDAY($Q112),7))+6),1,IF(N($U112)&gt;0,AVERAGEIFS($W$5:$W$1000,$S$5:$S$1000,ROW(),$T$5:$T$1000,"Sub"),$W112)))</f>
        <v/>
      </c>
      <c r="AB112" s="63">
        <f>IF($T112="","",IF(AND(ISNUMBER($F112),$F112&lt;=IF($Q112=MesCiclo,InicioCiclo,$Q112+MOD(2-WEEKDAY($Q112),7))+13),1,IF(N($U112)&gt;0,AVERAGEIFS($X$5:$X$1000,$S$5:$S$1000,ROW(),$T$5:$T$1000,"Sub"),$X112)))</f>
        <v/>
      </c>
      <c r="AC112" s="63">
        <f>IF($T112="","",IF(AND(ISNUMBER($F112),$F112&lt;=IF($Q112=MesCiclo,InicioCiclo,$Q112+MOD(2-WEEKDAY($Q112),7))+20),1,IF(N($U112)&gt;0,AVERAGEIFS($Y$5:$Y$1000,$S$5:$S$1000,ROW(),$T$5:$T$1000,"Sub"),$Y112)))</f>
        <v/>
      </c>
      <c r="AD112" s="63">
        <f>IF($T112="","",IF(AND(ISNUMBER($F112),$F112&lt;=IF($Q112=MesCiclo,InicioCiclo,$Q112+MOD(2-WEEKDAY($Q112),7))+27),1,IF(N($U112)&gt;0,AVERAGEIFS($Z$5:$Z$1000,$S$5:$S$1000,ROW(),$T$5:$T$1000,"Sub"),$Z112)))</f>
        <v/>
      </c>
      <c r="AE112" s="63">
        <f>IF($T112&lt;&gt;"Macro","",IF(COUNTIFS($Q$5:$Q$1000,$Q112,$T$5:$T$1000,"Macro",$G$5:$G$1000,"&gt;0")=0,1/COUNTIFS($Q$5:$Q$1000,$Q112,$T$5:$T$1000,"Macro"),IF(AND(ISNUMBER($G112),N($G112)&gt;0),$G112,SUMIFS($G$5:$G$1000,$Q$5:$Q$1000,$Q112,$T$5:$T$1000,"Macro")/COUNTIFS($Q$5:$Q$1000,$Q112,$T$5:$T$1000,"Macro",$G$5:$G$1000,"&gt;0"))/(COUNTIFS($Q$5:$Q$1000,$Q112,$T$5:$T$1000,"Macro")*SUMIFS($G$5:$G$1000,$Q$5:$Q$1000,$Q112,$T$5:$T$1000,"Macro")/COUNTIFS($Q$5:$Q$1000,$Q112,$T$5:$T$1000,"Macro",$G$5:$G$1000,"&gt;0"))))</f>
        <v/>
      </c>
    </row>
    <row r="113">
      <c r="A113" s="55">
        <f>IF(NOT((COUNTA($B113:$K113)+COUNTA($O113))&gt;0),"",IF($T113="Macro",COUNTIFS($T$5:$T113,"Macro",$Q$5:$Q113,$Q113),IF(N($S113)=0,"?",COUNTIFS(INDEX($T$5:$T$1000,1):INDEX($T$5:$T$1000,$S113-4),"Macro",INDEX($Q$5:$Q$1000,1):INDEX($Q$5:$Q$1000,$S113-4),INDEX($Q$5:$Q$1000,$S113-4))&amp;"."&amp;COUNTIFS($S$5:$S113,$S113,$T$5:$T113,"Sub"))))</f>
        <v/>
      </c>
      <c r="B113" s="56" t="n"/>
      <c r="C113" s="57" t="n"/>
      <c r="D113" s="58" t="n"/>
      <c r="E113" s="58" t="n"/>
      <c r="F113" s="58" t="n"/>
      <c r="G113" s="59" t="n"/>
      <c r="H113" s="59" t="n"/>
      <c r="I113" s="59" t="n"/>
      <c r="J113" s="59" t="n"/>
      <c r="K113" s="59" t="n"/>
      <c r="L113" s="60">
        <f>IF(NOT((COUNTA($B113:$K113)+COUNTA($O113))&gt;0),"",IF(ISNUMBER($F113),1,IF(N($U113)&gt;0,AVERAGEIFS($V$5:$V$1000,$S$5:$S$1000,ROW(),$T$5:$T$1000,"Sub"),$V113)))</f>
        <v/>
      </c>
      <c r="M113" s="55">
        <f>IF($L113="","",IF($L113&gt;=1,"Completado",IF($L113&gt;0,"En curso","Pendiente")))</f>
        <v/>
      </c>
      <c r="N113" s="55">
        <f>IF(NOT((COUNTA($B113:$K113)+COUNTA($O113))&gt;0),"",IF(ISNUMBER($F113),IF(AND(ISNUMBER($E113),$F113&gt;$E113),"Cumplida con "&amp;($F113-$E113)&amp;IF($F113-$E113=1," día"," días")&amp;" de retraso","Cumplida"),IF(N($L113)&gt;=1,"Cumplida",IF(NOT(ISNUMBER($E113)),"Sin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plazo")))))))</f>
        <v/>
      </c>
      <c r="O113" s="57" t="n"/>
      <c r="P113" s="61">
        <f>IF(NOT((COUNTA($B113:$K113)+COUNTA($O113))&gt;0),"",IF((IF($C113="","Falta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",""))="","✔ OK","⚠ "&amp;LEFT(IF($C113="","Falta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",""),LEN(IF($C113="","Falta el nombre de la actividad"&amp;" · ","")&amp;IF(AND($T113="Sub",N($S113)=0),"Subactividad sin macroactividad arriba"&amp;" · ","")&amp;IF($D113="","Sin fecha de inicio"&amp;" · ","")&amp;IF($E113="","Sin fecha límite"&amp;" · ","")&amp;IF(OR(AND($D113&lt;&gt;"",NOT(ISNUMBER($D113))),AND($E113&lt;&gt;"",NOT(ISNUMBER($E113))),AND($F113&lt;&gt;"",NOT(ISNUMBER($F113)))),"Fecha no válida"&amp;" · ","")&amp;IF(AND(ISNUMBER($D113),ISNUMBER($E113),$D113&gt;$E113),"Inicio posterior a fecha límite"&amp;" · ","")&amp;IF(AND($T113="Macro",$G113&lt;&gt;"",OR(NOT(ISNUMBER($G113)),$G113&lt;0,$G113&gt;1)),"Peso fuera de rango"&amp;" · ","")&amp;IF(AND($T113="Sub",$G113&lt;&gt;""),"Las subactividades no llevan peso (valen igual dentro de su macroactividad)"&amp;" · ","")&amp;IF(AND(N($U113)&gt;0,COUNT($H113:$K113)&gt;0),"Con subactividades: deje vacías las semanas (se calculan solas)"&amp;" · ","")&amp;IF((COUNTIF($H113:$K113,"&gt;1")+COUNTIF($H113:$K113,"&lt;0")+COUNTA($H113:$K113)-COUNT($H113:$K113))&gt;0,"Avance fuera de rango 0-100%"&amp;" · ","")&amp;IF(OR(AND($I113&lt;&gt;"",$I113&lt;$H113),AND($J113&lt;&gt;"",$J113&lt;MAX($H113:$I113)),AND($K113&lt;&gt;"",$K113&lt;MAX($H113:$J113))),"Avance semanal decreciente"&amp;" · ","")&amp;IF(AND(ISNUMBER($E113),$E113&lt;FechaRef,N($L113)&lt;1),"Vencida"&amp;" · ","")&amp;IF(AND(ObsObligatoria="Sí",ISNUMBER($E113),$E113&lt;FechaRef,N($L113)&lt;1,$O113=""),"Vencida sin observación"&amp;" · ",""))-3)))</f>
        <v/>
      </c>
      <c r="Q113" s="62">
        <f>IF(NOT((COUNTA($B113:$K113)+COUNTA($O113))&gt;0),"",IF(AND($T113="Sub",N($S113)&gt;0),IF(ISNUMBER(INDEX($D$5:$D$1000,$S113-4)),DATE(YEAR(INDEX($D$5:$D$1000,$S113-4)),MONTH(INDEX($D$5:$D$1000,$S113-4)),1),IF(ISNUMBER(INDEX($E$5:$E$1000,$S113-4)),DATE(YEAR(INDEX($E$5:$E$1000,$S113-4)),MONTH(INDEX($E$5:$E$1000,$S113-4)),1),MesCiclo)),IF(ISNUMBER($D113),DATE(YEAR($D113),MONTH($D113),1),IF(ISNUMBER($E113),DATE(YEAR($E113),MONTH($E113),1),MesCiclo))))</f>
        <v/>
      </c>
      <c r="R113" s="63">
        <f>IF(OR($Q113="",$Q113&lt;&gt;MesCiclo),"",COUNTIF($Q$5:$Q113,MesCiclo))</f>
        <v/>
      </c>
      <c r="S113" s="63">
        <f>IF($T113="","",IF($T113="Macro",ROW(),IFERROR(LOOKUP(2,1/($T$5:$T113="Macro"),ROW($T$5:$T113)),0)))</f>
        <v/>
      </c>
      <c r="T113" s="63">
        <f>IF(NOT((COUNTA($B113:$K113)+COUNTA($O113))&gt;0),"",IF($B113="Subactividad","Sub","Macro"))</f>
        <v/>
      </c>
      <c r="U113" s="63">
        <f>IF($T113="Macro",COUNTIFS($S$5:$S$1000,ROW(),$T$5:$T$1000,"Sub"),"")</f>
        <v/>
      </c>
      <c r="V113" s="63">
        <f>IF($T113="","",IF(ISNUMBER($F113),1,IFERROR(LOOKUP(2,1/($H113:$K113&lt;&gt;""),$H113:$K113),0)))</f>
        <v/>
      </c>
      <c r="W113" s="63">
        <f>IF($T113="","",IF(AND(ISNUMBER($F113),$F113&lt;=IF($Q113=MesCiclo,InicioCiclo,$Q113+MOD(2-WEEKDAY($Q113),7))+6),1,IF(ISNUMBER($H113),$H113,0)))</f>
        <v/>
      </c>
      <c r="X113" s="63">
        <f>IF($T113="","",IF(AND(ISNUMBER($F113),$F113&lt;=IF($Q113=MesCiclo,InicioCiclo,$Q113+MOD(2-WEEKDAY($Q113),7))+13),1,IF(ISNUMBER($I113),$I113,$W113)))</f>
        <v/>
      </c>
      <c r="Y113" s="63">
        <f>IF($T113="","",IF(AND(ISNUMBER($F113),$F113&lt;=IF($Q113=MesCiclo,InicioCiclo,$Q113+MOD(2-WEEKDAY($Q113),7))+20),1,IF(ISNUMBER($J113),$J113,$X113)))</f>
        <v/>
      </c>
      <c r="Z113" s="63">
        <f>IF($T113="","",IF(AND(ISNUMBER($F113),$F113&lt;=IF($Q113=MesCiclo,InicioCiclo,$Q113+MOD(2-WEEKDAY($Q113),7))+27),1,IF(ISNUMBER($K113),$K113,$Y113)))</f>
        <v/>
      </c>
      <c r="AA113" s="63">
        <f>IF($T113="","",IF(AND(ISNUMBER($F113),$F113&lt;=IF($Q113=MesCiclo,InicioCiclo,$Q113+MOD(2-WEEKDAY($Q113),7))+6),1,IF(N($U113)&gt;0,AVERAGEIFS($W$5:$W$1000,$S$5:$S$1000,ROW(),$T$5:$T$1000,"Sub"),$W113)))</f>
        <v/>
      </c>
      <c r="AB113" s="63">
        <f>IF($T113="","",IF(AND(ISNUMBER($F113),$F113&lt;=IF($Q113=MesCiclo,InicioCiclo,$Q113+MOD(2-WEEKDAY($Q113),7))+13),1,IF(N($U113)&gt;0,AVERAGEIFS($X$5:$X$1000,$S$5:$S$1000,ROW(),$T$5:$T$1000,"Sub"),$X113)))</f>
        <v/>
      </c>
      <c r="AC113" s="63">
        <f>IF($T113="","",IF(AND(ISNUMBER($F113),$F113&lt;=IF($Q113=MesCiclo,InicioCiclo,$Q113+MOD(2-WEEKDAY($Q113),7))+20),1,IF(N($U113)&gt;0,AVERAGEIFS($Y$5:$Y$1000,$S$5:$S$1000,ROW(),$T$5:$T$1000,"Sub"),$Y113)))</f>
        <v/>
      </c>
      <c r="AD113" s="63">
        <f>IF($T113="","",IF(AND(ISNUMBER($F113),$F113&lt;=IF($Q113=MesCiclo,InicioCiclo,$Q113+MOD(2-WEEKDAY($Q113),7))+27),1,IF(N($U113)&gt;0,AVERAGEIFS($Z$5:$Z$1000,$S$5:$S$1000,ROW(),$T$5:$T$1000,"Sub"),$Z113)))</f>
        <v/>
      </c>
      <c r="AE113" s="63">
        <f>IF($T113&lt;&gt;"Macro","",IF(COUNTIFS($Q$5:$Q$1000,$Q113,$T$5:$T$1000,"Macro",$G$5:$G$1000,"&gt;0")=0,1/COUNTIFS($Q$5:$Q$1000,$Q113,$T$5:$T$1000,"Macro"),IF(AND(ISNUMBER($G113),N($G113)&gt;0),$G113,SUMIFS($G$5:$G$1000,$Q$5:$Q$1000,$Q113,$T$5:$T$1000,"Macro")/COUNTIFS($Q$5:$Q$1000,$Q113,$T$5:$T$1000,"Macro",$G$5:$G$1000,"&gt;0"))/(COUNTIFS($Q$5:$Q$1000,$Q113,$T$5:$T$1000,"Macro")*SUMIFS($G$5:$G$1000,$Q$5:$Q$1000,$Q113,$T$5:$T$1000,"Macro")/COUNTIFS($Q$5:$Q$1000,$Q113,$T$5:$T$1000,"Macro",$G$5:$G$1000,"&gt;0"))))</f>
        <v/>
      </c>
    </row>
    <row r="114">
      <c r="A114" s="55">
        <f>IF(NOT((COUNTA($B114:$K114)+COUNTA($O114))&gt;0),"",IF($T114="Macro",COUNTIFS($T$5:$T114,"Macro",$Q$5:$Q114,$Q114),IF(N($S114)=0,"?",COUNTIFS(INDEX($T$5:$T$1000,1):INDEX($T$5:$T$1000,$S114-4),"Macro",INDEX($Q$5:$Q$1000,1):INDEX($Q$5:$Q$1000,$S114-4),INDEX($Q$5:$Q$1000,$S114-4))&amp;"."&amp;COUNTIFS($S$5:$S114,$S114,$T$5:$T114,"Sub"))))</f>
        <v/>
      </c>
      <c r="B114" s="56" t="n"/>
      <c r="C114" s="57" t="n"/>
      <c r="D114" s="58" t="n"/>
      <c r="E114" s="58" t="n"/>
      <c r="F114" s="58" t="n"/>
      <c r="G114" s="59" t="n"/>
      <c r="H114" s="59" t="n"/>
      <c r="I114" s="59" t="n"/>
      <c r="J114" s="59" t="n"/>
      <c r="K114" s="59" t="n"/>
      <c r="L114" s="60">
        <f>IF(NOT((COUNTA($B114:$K114)+COUNTA($O114))&gt;0),"",IF(ISNUMBER($F114),1,IF(N($U114)&gt;0,AVERAGEIFS($V$5:$V$1000,$S$5:$S$1000,ROW(),$T$5:$T$1000,"Sub"),$V114)))</f>
        <v/>
      </c>
      <c r="M114" s="55">
        <f>IF($L114="","",IF($L114&gt;=1,"Completado",IF($L114&gt;0,"En curso","Pendiente")))</f>
        <v/>
      </c>
      <c r="N114" s="55">
        <f>IF(NOT((COUNTA($B114:$K114)+COUNTA($O114))&gt;0),"",IF(ISNUMBER($F114),IF(AND(ISNUMBER($E114),$F114&gt;$E114),"Cumplida con "&amp;($F114-$E114)&amp;IF($F114-$E114=1," día"," días")&amp;" de retraso","Cumplida"),IF(N($L114)&gt;=1,"Cumplida",IF(NOT(ISNUMBER($E114)),"Sin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plazo")))))))</f>
        <v/>
      </c>
      <c r="O114" s="57" t="n"/>
      <c r="P114" s="61">
        <f>IF(NOT((COUNTA($B114:$K114)+COUNTA($O114))&gt;0),"",IF((IF($C114="","Falta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",""))="","✔ OK","⚠ "&amp;LEFT(IF($C114="","Falta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",""),LEN(IF($C114="","Falta el nombre de la actividad"&amp;" · ","")&amp;IF(AND($T114="Sub",N($S114)=0),"Subactividad sin macroactividad arriba"&amp;" · ","")&amp;IF($D114="","Sin fecha de inicio"&amp;" · ","")&amp;IF($E114="","Sin fecha límite"&amp;" · ","")&amp;IF(OR(AND($D114&lt;&gt;"",NOT(ISNUMBER($D114))),AND($E114&lt;&gt;"",NOT(ISNUMBER($E114))),AND($F114&lt;&gt;"",NOT(ISNUMBER($F114)))),"Fecha no válida"&amp;" · ","")&amp;IF(AND(ISNUMBER($D114),ISNUMBER($E114),$D114&gt;$E114),"Inicio posterior a fecha límite"&amp;" · ","")&amp;IF(AND($T114="Macro",$G114&lt;&gt;"",OR(NOT(ISNUMBER($G114)),$G114&lt;0,$G114&gt;1)),"Peso fuera de rango"&amp;" · ","")&amp;IF(AND($T114="Sub",$G114&lt;&gt;""),"Las subactividades no llevan peso (valen igual dentro de su macroactividad)"&amp;" · ","")&amp;IF(AND(N($U114)&gt;0,COUNT($H114:$K114)&gt;0),"Con subactividades: deje vacías las semanas (se calculan solas)"&amp;" · ","")&amp;IF((COUNTIF($H114:$K114,"&gt;1")+COUNTIF($H114:$K114,"&lt;0")+COUNTA($H114:$K114)-COUNT($H114:$K114))&gt;0,"Avance fuera de rango 0-100%"&amp;" · ","")&amp;IF(OR(AND($I114&lt;&gt;"",$I114&lt;$H114),AND($J114&lt;&gt;"",$J114&lt;MAX($H114:$I114)),AND($K114&lt;&gt;"",$K114&lt;MAX($H114:$J114))),"Avance semanal decreciente"&amp;" · ","")&amp;IF(AND(ISNUMBER($E114),$E114&lt;FechaRef,N($L114)&lt;1),"Vencida"&amp;" · ","")&amp;IF(AND(ObsObligatoria="Sí",ISNUMBER($E114),$E114&lt;FechaRef,N($L114)&lt;1,$O114=""),"Vencida sin observación"&amp;" · ",""))-3)))</f>
        <v/>
      </c>
      <c r="Q114" s="62">
        <f>IF(NOT((COUNTA($B114:$K114)+COUNTA($O114))&gt;0),"",IF(AND($T114="Sub",N($S114)&gt;0),IF(ISNUMBER(INDEX($D$5:$D$1000,$S114-4)),DATE(YEAR(INDEX($D$5:$D$1000,$S114-4)),MONTH(INDEX($D$5:$D$1000,$S114-4)),1),IF(ISNUMBER(INDEX($E$5:$E$1000,$S114-4)),DATE(YEAR(INDEX($E$5:$E$1000,$S114-4)),MONTH(INDEX($E$5:$E$1000,$S114-4)),1),MesCiclo)),IF(ISNUMBER($D114),DATE(YEAR($D114),MONTH($D114),1),IF(ISNUMBER($E114),DATE(YEAR($E114),MONTH($E114),1),MesCiclo))))</f>
        <v/>
      </c>
      <c r="R114" s="63">
        <f>IF(OR($Q114="",$Q114&lt;&gt;MesCiclo),"",COUNTIF($Q$5:$Q114,MesCiclo))</f>
        <v/>
      </c>
      <c r="S114" s="63">
        <f>IF($T114="","",IF($T114="Macro",ROW(),IFERROR(LOOKUP(2,1/($T$5:$T114="Macro"),ROW($T$5:$T114)),0)))</f>
        <v/>
      </c>
      <c r="T114" s="63">
        <f>IF(NOT((COUNTA($B114:$K114)+COUNTA($O114))&gt;0),"",IF($B114="Subactividad","Sub","Macro"))</f>
        <v/>
      </c>
      <c r="U114" s="63">
        <f>IF($T114="Macro",COUNTIFS($S$5:$S$1000,ROW(),$T$5:$T$1000,"Sub"),"")</f>
        <v/>
      </c>
      <c r="V114" s="63">
        <f>IF($T114="","",IF(ISNUMBER($F114),1,IFERROR(LOOKUP(2,1/($H114:$K114&lt;&gt;""),$H114:$K114),0)))</f>
        <v/>
      </c>
      <c r="W114" s="63">
        <f>IF($T114="","",IF(AND(ISNUMBER($F114),$F114&lt;=IF($Q114=MesCiclo,InicioCiclo,$Q114+MOD(2-WEEKDAY($Q114),7))+6),1,IF(ISNUMBER($H114),$H114,0)))</f>
        <v/>
      </c>
      <c r="X114" s="63">
        <f>IF($T114="","",IF(AND(ISNUMBER($F114),$F114&lt;=IF($Q114=MesCiclo,InicioCiclo,$Q114+MOD(2-WEEKDAY($Q114),7))+13),1,IF(ISNUMBER($I114),$I114,$W114)))</f>
        <v/>
      </c>
      <c r="Y114" s="63">
        <f>IF($T114="","",IF(AND(ISNUMBER($F114),$F114&lt;=IF($Q114=MesCiclo,InicioCiclo,$Q114+MOD(2-WEEKDAY($Q114),7))+20),1,IF(ISNUMBER($J114),$J114,$X114)))</f>
        <v/>
      </c>
      <c r="Z114" s="63">
        <f>IF($T114="","",IF(AND(ISNUMBER($F114),$F114&lt;=IF($Q114=MesCiclo,InicioCiclo,$Q114+MOD(2-WEEKDAY($Q114),7))+27),1,IF(ISNUMBER($K114),$K114,$Y114)))</f>
        <v/>
      </c>
      <c r="AA114" s="63">
        <f>IF($T114="","",IF(AND(ISNUMBER($F114),$F114&lt;=IF($Q114=MesCiclo,InicioCiclo,$Q114+MOD(2-WEEKDAY($Q114),7))+6),1,IF(N($U114)&gt;0,AVERAGEIFS($W$5:$W$1000,$S$5:$S$1000,ROW(),$T$5:$T$1000,"Sub"),$W114)))</f>
        <v/>
      </c>
      <c r="AB114" s="63">
        <f>IF($T114="","",IF(AND(ISNUMBER($F114),$F114&lt;=IF($Q114=MesCiclo,InicioCiclo,$Q114+MOD(2-WEEKDAY($Q114),7))+13),1,IF(N($U114)&gt;0,AVERAGEIFS($X$5:$X$1000,$S$5:$S$1000,ROW(),$T$5:$T$1000,"Sub"),$X114)))</f>
        <v/>
      </c>
      <c r="AC114" s="63">
        <f>IF($T114="","",IF(AND(ISNUMBER($F114),$F114&lt;=IF($Q114=MesCiclo,InicioCiclo,$Q114+MOD(2-WEEKDAY($Q114),7))+20),1,IF(N($U114)&gt;0,AVERAGEIFS($Y$5:$Y$1000,$S$5:$S$1000,ROW(),$T$5:$T$1000,"Sub"),$Y114)))</f>
        <v/>
      </c>
      <c r="AD114" s="63">
        <f>IF($T114="","",IF(AND(ISNUMBER($F114),$F114&lt;=IF($Q114=MesCiclo,InicioCiclo,$Q114+MOD(2-WEEKDAY($Q114),7))+27),1,IF(N($U114)&gt;0,AVERAGEIFS($Z$5:$Z$1000,$S$5:$S$1000,ROW(),$T$5:$T$1000,"Sub"),$Z114)))</f>
        <v/>
      </c>
      <c r="AE114" s="63">
        <f>IF($T114&lt;&gt;"Macro","",IF(COUNTIFS($Q$5:$Q$1000,$Q114,$T$5:$T$1000,"Macro",$G$5:$G$1000,"&gt;0")=0,1/COUNTIFS($Q$5:$Q$1000,$Q114,$T$5:$T$1000,"Macro"),IF(AND(ISNUMBER($G114),N($G114)&gt;0),$G114,SUMIFS($G$5:$G$1000,$Q$5:$Q$1000,$Q114,$T$5:$T$1000,"Macro")/COUNTIFS($Q$5:$Q$1000,$Q114,$T$5:$T$1000,"Macro",$G$5:$G$1000,"&gt;0"))/(COUNTIFS($Q$5:$Q$1000,$Q114,$T$5:$T$1000,"Macro")*SUMIFS($G$5:$G$1000,$Q$5:$Q$1000,$Q114,$T$5:$T$1000,"Macro")/COUNTIFS($Q$5:$Q$1000,$Q114,$T$5:$T$1000,"Macro",$G$5:$G$1000,"&gt;0"))))</f>
        <v/>
      </c>
    </row>
    <row r="115">
      <c r="A115" s="55">
        <f>IF(NOT((COUNTA($B115:$K115)+COUNTA($O115))&gt;0),"",IF($T115="Macro",COUNTIFS($T$5:$T115,"Macro",$Q$5:$Q115,$Q115),IF(N($S115)=0,"?",COUNTIFS(INDEX($T$5:$T$1000,1):INDEX($T$5:$T$1000,$S115-4),"Macro",INDEX($Q$5:$Q$1000,1):INDEX($Q$5:$Q$1000,$S115-4),INDEX($Q$5:$Q$1000,$S115-4))&amp;"."&amp;COUNTIFS($S$5:$S115,$S115,$T$5:$T115,"Sub"))))</f>
        <v/>
      </c>
      <c r="B115" s="56" t="n"/>
      <c r="C115" s="57" t="n"/>
      <c r="D115" s="58" t="n"/>
      <c r="E115" s="58" t="n"/>
      <c r="F115" s="58" t="n"/>
      <c r="G115" s="59" t="n"/>
      <c r="H115" s="59" t="n"/>
      <c r="I115" s="59" t="n"/>
      <c r="J115" s="59" t="n"/>
      <c r="K115" s="59" t="n"/>
      <c r="L115" s="60">
        <f>IF(NOT((COUNTA($B115:$K115)+COUNTA($O115))&gt;0),"",IF(ISNUMBER($F115),1,IF(N($U115)&gt;0,AVERAGEIFS($V$5:$V$1000,$S$5:$S$1000,ROW(),$T$5:$T$1000,"Sub"),$V115)))</f>
        <v/>
      </c>
      <c r="M115" s="55">
        <f>IF($L115="","",IF($L115&gt;=1,"Completado",IF($L115&gt;0,"En curso","Pendiente")))</f>
        <v/>
      </c>
      <c r="N115" s="55">
        <f>IF(NOT((COUNTA($B115:$K115)+COUNTA($O115))&gt;0),"",IF(ISNUMBER($F115),IF(AND(ISNUMBER($E115),$F115&gt;$E115),"Cumplida con "&amp;($F115-$E115)&amp;IF($F115-$E115=1," día"," días")&amp;" de retraso","Cumplida"),IF(N($L115)&gt;=1,"Cumplida",IF(NOT(ISNUMBER($E115)),"Sin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plazo")))))))</f>
        <v/>
      </c>
      <c r="O115" s="57" t="n"/>
      <c r="P115" s="61">
        <f>IF(NOT((COUNTA($B115:$K115)+COUNTA($O115))&gt;0),"",IF((IF($C115="","Falta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",""))="","✔ OK","⚠ "&amp;LEFT(IF($C115="","Falta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",""),LEN(IF($C115="","Falta el nombre de la actividad"&amp;" · ","")&amp;IF(AND($T115="Sub",N($S115)=0),"Subactividad sin macroactividad arriba"&amp;" · ","")&amp;IF($D115="","Sin fecha de inicio"&amp;" · ","")&amp;IF($E115="","Sin fecha límite"&amp;" · ","")&amp;IF(OR(AND($D115&lt;&gt;"",NOT(ISNUMBER($D115))),AND($E115&lt;&gt;"",NOT(ISNUMBER($E115))),AND($F115&lt;&gt;"",NOT(ISNUMBER($F115)))),"Fecha no válida"&amp;" · ","")&amp;IF(AND(ISNUMBER($D115),ISNUMBER($E115),$D115&gt;$E115),"Inicio posterior a fecha límite"&amp;" · ","")&amp;IF(AND($T115="Macro",$G115&lt;&gt;"",OR(NOT(ISNUMBER($G115)),$G115&lt;0,$G115&gt;1)),"Peso fuera de rango"&amp;" · ","")&amp;IF(AND($T115="Sub",$G115&lt;&gt;""),"Las subactividades no llevan peso (valen igual dentro de su macroactividad)"&amp;" · ","")&amp;IF(AND(N($U115)&gt;0,COUNT($H115:$K115)&gt;0),"Con subactividades: deje vacías las semanas (se calculan solas)"&amp;" · ","")&amp;IF((COUNTIF($H115:$K115,"&gt;1")+COUNTIF($H115:$K115,"&lt;0")+COUNTA($H115:$K115)-COUNT($H115:$K115))&gt;0,"Avance fuera de rango 0-100%"&amp;" · ","")&amp;IF(OR(AND($I115&lt;&gt;"",$I115&lt;$H115),AND($J115&lt;&gt;"",$J115&lt;MAX($H115:$I115)),AND($K115&lt;&gt;"",$K115&lt;MAX($H115:$J115))),"Avance semanal decreciente"&amp;" · ","")&amp;IF(AND(ISNUMBER($E115),$E115&lt;FechaRef,N($L115)&lt;1),"Vencida"&amp;" · ","")&amp;IF(AND(ObsObligatoria="Sí",ISNUMBER($E115),$E115&lt;FechaRef,N($L115)&lt;1,$O115=""),"Vencida sin observación"&amp;" · ",""))-3)))</f>
        <v/>
      </c>
      <c r="Q115" s="62">
        <f>IF(NOT((COUNTA($B115:$K115)+COUNTA($O115))&gt;0),"",IF(AND($T115="Sub",N($S115)&gt;0),IF(ISNUMBER(INDEX($D$5:$D$1000,$S115-4)),DATE(YEAR(INDEX($D$5:$D$1000,$S115-4)),MONTH(INDEX($D$5:$D$1000,$S115-4)),1),IF(ISNUMBER(INDEX($E$5:$E$1000,$S115-4)),DATE(YEAR(INDEX($E$5:$E$1000,$S115-4)),MONTH(INDEX($E$5:$E$1000,$S115-4)),1),MesCiclo)),IF(ISNUMBER($D115),DATE(YEAR($D115),MONTH($D115),1),IF(ISNUMBER($E115),DATE(YEAR($E115),MONTH($E115),1),MesCiclo))))</f>
        <v/>
      </c>
      <c r="R115" s="63">
        <f>IF(OR($Q115="",$Q115&lt;&gt;MesCiclo),"",COUNTIF($Q$5:$Q115,MesCiclo))</f>
        <v/>
      </c>
      <c r="S115" s="63">
        <f>IF($T115="","",IF($T115="Macro",ROW(),IFERROR(LOOKUP(2,1/($T$5:$T115="Macro"),ROW($T$5:$T115)),0)))</f>
        <v/>
      </c>
      <c r="T115" s="63">
        <f>IF(NOT((COUNTA($B115:$K115)+COUNTA($O115))&gt;0),"",IF($B115="Subactividad","Sub","Macro"))</f>
        <v/>
      </c>
      <c r="U115" s="63">
        <f>IF($T115="Macro",COUNTIFS($S$5:$S$1000,ROW(),$T$5:$T$1000,"Sub"),"")</f>
        <v/>
      </c>
      <c r="V115" s="63">
        <f>IF($T115="","",IF(ISNUMBER($F115),1,IFERROR(LOOKUP(2,1/($H115:$K115&lt;&gt;""),$H115:$K115),0)))</f>
        <v/>
      </c>
      <c r="W115" s="63">
        <f>IF($T115="","",IF(AND(ISNUMBER($F115),$F115&lt;=IF($Q115=MesCiclo,InicioCiclo,$Q115+MOD(2-WEEKDAY($Q115),7))+6),1,IF(ISNUMBER($H115),$H115,0)))</f>
        <v/>
      </c>
      <c r="X115" s="63">
        <f>IF($T115="","",IF(AND(ISNUMBER($F115),$F115&lt;=IF($Q115=MesCiclo,InicioCiclo,$Q115+MOD(2-WEEKDAY($Q115),7))+13),1,IF(ISNUMBER($I115),$I115,$W115)))</f>
        <v/>
      </c>
      <c r="Y115" s="63">
        <f>IF($T115="","",IF(AND(ISNUMBER($F115),$F115&lt;=IF($Q115=MesCiclo,InicioCiclo,$Q115+MOD(2-WEEKDAY($Q115),7))+20),1,IF(ISNUMBER($J115),$J115,$X115)))</f>
        <v/>
      </c>
      <c r="Z115" s="63">
        <f>IF($T115="","",IF(AND(ISNUMBER($F115),$F115&lt;=IF($Q115=MesCiclo,InicioCiclo,$Q115+MOD(2-WEEKDAY($Q115),7))+27),1,IF(ISNUMBER($K115),$K115,$Y115)))</f>
        <v/>
      </c>
      <c r="AA115" s="63">
        <f>IF($T115="","",IF(AND(ISNUMBER($F115),$F115&lt;=IF($Q115=MesCiclo,InicioCiclo,$Q115+MOD(2-WEEKDAY($Q115),7))+6),1,IF(N($U115)&gt;0,AVERAGEIFS($W$5:$W$1000,$S$5:$S$1000,ROW(),$T$5:$T$1000,"Sub"),$W115)))</f>
        <v/>
      </c>
      <c r="AB115" s="63">
        <f>IF($T115="","",IF(AND(ISNUMBER($F115),$F115&lt;=IF($Q115=MesCiclo,InicioCiclo,$Q115+MOD(2-WEEKDAY($Q115),7))+13),1,IF(N($U115)&gt;0,AVERAGEIFS($X$5:$X$1000,$S$5:$S$1000,ROW(),$T$5:$T$1000,"Sub"),$X115)))</f>
        <v/>
      </c>
      <c r="AC115" s="63">
        <f>IF($T115="","",IF(AND(ISNUMBER($F115),$F115&lt;=IF($Q115=MesCiclo,InicioCiclo,$Q115+MOD(2-WEEKDAY($Q115),7))+20),1,IF(N($U115)&gt;0,AVERAGEIFS($Y$5:$Y$1000,$S$5:$S$1000,ROW(),$T$5:$T$1000,"Sub"),$Y115)))</f>
        <v/>
      </c>
      <c r="AD115" s="63">
        <f>IF($T115="","",IF(AND(ISNUMBER($F115),$F115&lt;=IF($Q115=MesCiclo,InicioCiclo,$Q115+MOD(2-WEEKDAY($Q115),7))+27),1,IF(N($U115)&gt;0,AVERAGEIFS($Z$5:$Z$1000,$S$5:$S$1000,ROW(),$T$5:$T$1000,"Sub"),$Z115)))</f>
        <v/>
      </c>
      <c r="AE115" s="63">
        <f>IF($T115&lt;&gt;"Macro","",IF(COUNTIFS($Q$5:$Q$1000,$Q115,$T$5:$T$1000,"Macro",$G$5:$G$1000,"&gt;0")=0,1/COUNTIFS($Q$5:$Q$1000,$Q115,$T$5:$T$1000,"Macro"),IF(AND(ISNUMBER($G115),N($G115)&gt;0),$G115,SUMIFS($G$5:$G$1000,$Q$5:$Q$1000,$Q115,$T$5:$T$1000,"Macro")/COUNTIFS($Q$5:$Q$1000,$Q115,$T$5:$T$1000,"Macro",$G$5:$G$1000,"&gt;0"))/(COUNTIFS($Q$5:$Q$1000,$Q115,$T$5:$T$1000,"Macro")*SUMIFS($G$5:$G$1000,$Q$5:$Q$1000,$Q115,$T$5:$T$1000,"Macro")/COUNTIFS($Q$5:$Q$1000,$Q115,$T$5:$T$1000,"Macro",$G$5:$G$1000,"&gt;0"))))</f>
        <v/>
      </c>
    </row>
    <row r="116">
      <c r="A116" s="55">
        <f>IF(NOT((COUNTA($B116:$K116)+COUNTA($O116))&gt;0),"",IF($T116="Macro",COUNTIFS($T$5:$T116,"Macro",$Q$5:$Q116,$Q116),IF(N($S116)=0,"?",COUNTIFS(INDEX($T$5:$T$1000,1):INDEX($T$5:$T$1000,$S116-4),"Macro",INDEX($Q$5:$Q$1000,1):INDEX($Q$5:$Q$1000,$S116-4),INDEX($Q$5:$Q$1000,$S116-4))&amp;"."&amp;COUNTIFS($S$5:$S116,$S116,$T$5:$T116,"Sub"))))</f>
        <v/>
      </c>
      <c r="B116" s="56" t="n"/>
      <c r="C116" s="57" t="n"/>
      <c r="D116" s="58" t="n"/>
      <c r="E116" s="58" t="n"/>
      <c r="F116" s="58" t="n"/>
      <c r="G116" s="59" t="n"/>
      <c r="H116" s="59" t="n"/>
      <c r="I116" s="59" t="n"/>
      <c r="J116" s="59" t="n"/>
      <c r="K116" s="59" t="n"/>
      <c r="L116" s="60">
        <f>IF(NOT((COUNTA($B116:$K116)+COUNTA($O116))&gt;0),"",IF(ISNUMBER($F116),1,IF(N($U116)&gt;0,AVERAGEIFS($V$5:$V$1000,$S$5:$S$1000,ROW(),$T$5:$T$1000,"Sub"),$V116)))</f>
        <v/>
      </c>
      <c r="M116" s="55">
        <f>IF($L116="","",IF($L116&gt;=1,"Completado",IF($L116&gt;0,"En curso","Pendiente")))</f>
        <v/>
      </c>
      <c r="N116" s="55">
        <f>IF(NOT((COUNTA($B116:$K116)+COUNTA($O116))&gt;0),"",IF(ISNUMBER($F116),IF(AND(ISNUMBER($E116),$F116&gt;$E116),"Cumplida con "&amp;($F116-$E116)&amp;IF($F116-$E116=1," día"," días")&amp;" de retraso","Cumplida"),IF(N($L116)&gt;=1,"Cumplida",IF(NOT(ISNUMBER($E116)),"Sin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plazo")))))))</f>
        <v/>
      </c>
      <c r="O116" s="57" t="n"/>
      <c r="P116" s="61">
        <f>IF(NOT((COUNTA($B116:$K116)+COUNTA($O116))&gt;0),"",IF((IF($C116="","Falta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",""))="","✔ OK","⚠ "&amp;LEFT(IF($C116="","Falta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",""),LEN(IF($C116="","Falta el nombre de la actividad"&amp;" · ","")&amp;IF(AND($T116="Sub",N($S116)=0),"Subactividad sin macroactividad arriba"&amp;" · ","")&amp;IF($D116="","Sin fecha de inicio"&amp;" · ","")&amp;IF($E116="","Sin fecha límite"&amp;" · ","")&amp;IF(OR(AND($D116&lt;&gt;"",NOT(ISNUMBER($D116))),AND($E116&lt;&gt;"",NOT(ISNUMBER($E116))),AND($F116&lt;&gt;"",NOT(ISNUMBER($F116)))),"Fecha no válida"&amp;" · ","")&amp;IF(AND(ISNUMBER($D116),ISNUMBER($E116),$D116&gt;$E116),"Inicio posterior a fecha límite"&amp;" · ","")&amp;IF(AND($T116="Macro",$G116&lt;&gt;"",OR(NOT(ISNUMBER($G116)),$G116&lt;0,$G116&gt;1)),"Peso fuera de rango"&amp;" · ","")&amp;IF(AND($T116="Sub",$G116&lt;&gt;""),"Las subactividades no llevan peso (valen igual dentro de su macroactividad)"&amp;" · ","")&amp;IF(AND(N($U116)&gt;0,COUNT($H116:$K116)&gt;0),"Con subactividades: deje vacías las semanas (se calculan solas)"&amp;" · ","")&amp;IF((COUNTIF($H116:$K116,"&gt;1")+COUNTIF($H116:$K116,"&lt;0")+COUNTA($H116:$K116)-COUNT($H116:$K116))&gt;0,"Avance fuera de rango 0-100%"&amp;" · ","")&amp;IF(OR(AND($I116&lt;&gt;"",$I116&lt;$H116),AND($J116&lt;&gt;"",$J116&lt;MAX($H116:$I116)),AND($K116&lt;&gt;"",$K116&lt;MAX($H116:$J116))),"Avance semanal decreciente"&amp;" · ","")&amp;IF(AND(ISNUMBER($E116),$E116&lt;FechaRef,N($L116)&lt;1),"Vencida"&amp;" · ","")&amp;IF(AND(ObsObligatoria="Sí",ISNUMBER($E116),$E116&lt;FechaRef,N($L116)&lt;1,$O116=""),"Vencida sin observación"&amp;" · ",""))-3)))</f>
        <v/>
      </c>
      <c r="Q116" s="62">
        <f>IF(NOT((COUNTA($B116:$K116)+COUNTA($O116))&gt;0),"",IF(AND($T116="Sub",N($S116)&gt;0),IF(ISNUMBER(INDEX($D$5:$D$1000,$S116-4)),DATE(YEAR(INDEX($D$5:$D$1000,$S116-4)),MONTH(INDEX($D$5:$D$1000,$S116-4)),1),IF(ISNUMBER(INDEX($E$5:$E$1000,$S116-4)),DATE(YEAR(INDEX($E$5:$E$1000,$S116-4)),MONTH(INDEX($E$5:$E$1000,$S116-4)),1),MesCiclo)),IF(ISNUMBER($D116),DATE(YEAR($D116),MONTH($D116),1),IF(ISNUMBER($E116),DATE(YEAR($E116),MONTH($E116),1),MesCiclo))))</f>
        <v/>
      </c>
      <c r="R116" s="63">
        <f>IF(OR($Q116="",$Q116&lt;&gt;MesCiclo),"",COUNTIF($Q$5:$Q116,MesCiclo))</f>
        <v/>
      </c>
      <c r="S116" s="63">
        <f>IF($T116="","",IF($T116="Macro",ROW(),IFERROR(LOOKUP(2,1/($T$5:$T116="Macro"),ROW($T$5:$T116)),0)))</f>
        <v/>
      </c>
      <c r="T116" s="63">
        <f>IF(NOT((COUNTA($B116:$K116)+COUNTA($O116))&gt;0),"",IF($B116="Subactividad","Sub","Macro"))</f>
        <v/>
      </c>
      <c r="U116" s="63">
        <f>IF($T116="Macro",COUNTIFS($S$5:$S$1000,ROW(),$T$5:$T$1000,"Sub"),"")</f>
        <v/>
      </c>
      <c r="V116" s="63">
        <f>IF($T116="","",IF(ISNUMBER($F116),1,IFERROR(LOOKUP(2,1/($H116:$K116&lt;&gt;""),$H116:$K116),0)))</f>
        <v/>
      </c>
      <c r="W116" s="63">
        <f>IF($T116="","",IF(AND(ISNUMBER($F116),$F116&lt;=IF($Q116=MesCiclo,InicioCiclo,$Q116+MOD(2-WEEKDAY($Q116),7))+6),1,IF(ISNUMBER($H116),$H116,0)))</f>
        <v/>
      </c>
      <c r="X116" s="63">
        <f>IF($T116="","",IF(AND(ISNUMBER($F116),$F116&lt;=IF($Q116=MesCiclo,InicioCiclo,$Q116+MOD(2-WEEKDAY($Q116),7))+13),1,IF(ISNUMBER($I116),$I116,$W116)))</f>
        <v/>
      </c>
      <c r="Y116" s="63">
        <f>IF($T116="","",IF(AND(ISNUMBER($F116),$F116&lt;=IF($Q116=MesCiclo,InicioCiclo,$Q116+MOD(2-WEEKDAY($Q116),7))+20),1,IF(ISNUMBER($J116),$J116,$X116)))</f>
        <v/>
      </c>
      <c r="Z116" s="63">
        <f>IF($T116="","",IF(AND(ISNUMBER($F116),$F116&lt;=IF($Q116=MesCiclo,InicioCiclo,$Q116+MOD(2-WEEKDAY($Q116),7))+27),1,IF(ISNUMBER($K116),$K116,$Y116)))</f>
        <v/>
      </c>
      <c r="AA116" s="63">
        <f>IF($T116="","",IF(AND(ISNUMBER($F116),$F116&lt;=IF($Q116=MesCiclo,InicioCiclo,$Q116+MOD(2-WEEKDAY($Q116),7))+6),1,IF(N($U116)&gt;0,AVERAGEIFS($W$5:$W$1000,$S$5:$S$1000,ROW(),$T$5:$T$1000,"Sub"),$W116)))</f>
        <v/>
      </c>
      <c r="AB116" s="63">
        <f>IF($T116="","",IF(AND(ISNUMBER($F116),$F116&lt;=IF($Q116=MesCiclo,InicioCiclo,$Q116+MOD(2-WEEKDAY($Q116),7))+13),1,IF(N($U116)&gt;0,AVERAGEIFS($X$5:$X$1000,$S$5:$S$1000,ROW(),$T$5:$T$1000,"Sub"),$X116)))</f>
        <v/>
      </c>
      <c r="AC116" s="63">
        <f>IF($T116="","",IF(AND(ISNUMBER($F116),$F116&lt;=IF($Q116=MesCiclo,InicioCiclo,$Q116+MOD(2-WEEKDAY($Q116),7))+20),1,IF(N($U116)&gt;0,AVERAGEIFS($Y$5:$Y$1000,$S$5:$S$1000,ROW(),$T$5:$T$1000,"Sub"),$Y116)))</f>
        <v/>
      </c>
      <c r="AD116" s="63">
        <f>IF($T116="","",IF(AND(ISNUMBER($F116),$F116&lt;=IF($Q116=MesCiclo,InicioCiclo,$Q116+MOD(2-WEEKDAY($Q116),7))+27),1,IF(N($U116)&gt;0,AVERAGEIFS($Z$5:$Z$1000,$S$5:$S$1000,ROW(),$T$5:$T$1000,"Sub"),$Z116)))</f>
        <v/>
      </c>
      <c r="AE116" s="63">
        <f>IF($T116&lt;&gt;"Macro","",IF(COUNTIFS($Q$5:$Q$1000,$Q116,$T$5:$T$1000,"Macro",$G$5:$G$1000,"&gt;0")=0,1/COUNTIFS($Q$5:$Q$1000,$Q116,$T$5:$T$1000,"Macro"),IF(AND(ISNUMBER($G116),N($G116)&gt;0),$G116,SUMIFS($G$5:$G$1000,$Q$5:$Q$1000,$Q116,$T$5:$T$1000,"Macro")/COUNTIFS($Q$5:$Q$1000,$Q116,$T$5:$T$1000,"Macro",$G$5:$G$1000,"&gt;0"))/(COUNTIFS($Q$5:$Q$1000,$Q116,$T$5:$T$1000,"Macro")*SUMIFS($G$5:$G$1000,$Q$5:$Q$1000,$Q116,$T$5:$T$1000,"Macro")/COUNTIFS($Q$5:$Q$1000,$Q116,$T$5:$T$1000,"Macro",$G$5:$G$1000,"&gt;0"))))</f>
        <v/>
      </c>
    </row>
    <row r="117">
      <c r="A117" s="55">
        <f>IF(NOT((COUNTA($B117:$K117)+COUNTA($O117))&gt;0),"",IF($T117="Macro",COUNTIFS($T$5:$T117,"Macro",$Q$5:$Q117,$Q117),IF(N($S117)=0,"?",COUNTIFS(INDEX($T$5:$T$1000,1):INDEX($T$5:$T$1000,$S117-4),"Macro",INDEX($Q$5:$Q$1000,1):INDEX($Q$5:$Q$1000,$S117-4),INDEX($Q$5:$Q$1000,$S117-4))&amp;"."&amp;COUNTIFS($S$5:$S117,$S117,$T$5:$T117,"Sub"))))</f>
        <v/>
      </c>
      <c r="B117" s="56" t="n"/>
      <c r="C117" s="57" t="n"/>
      <c r="D117" s="58" t="n"/>
      <c r="E117" s="58" t="n"/>
      <c r="F117" s="58" t="n"/>
      <c r="G117" s="59" t="n"/>
      <c r="H117" s="59" t="n"/>
      <c r="I117" s="59" t="n"/>
      <c r="J117" s="59" t="n"/>
      <c r="K117" s="59" t="n"/>
      <c r="L117" s="60">
        <f>IF(NOT((COUNTA($B117:$K117)+COUNTA($O117))&gt;0),"",IF(ISNUMBER($F117),1,IF(N($U117)&gt;0,AVERAGEIFS($V$5:$V$1000,$S$5:$S$1000,ROW(),$T$5:$T$1000,"Sub"),$V117)))</f>
        <v/>
      </c>
      <c r="M117" s="55">
        <f>IF($L117="","",IF($L117&gt;=1,"Completado",IF($L117&gt;0,"En curso","Pendiente")))</f>
        <v/>
      </c>
      <c r="N117" s="55">
        <f>IF(NOT((COUNTA($B117:$K117)+COUNTA($O117))&gt;0),"",IF(ISNUMBER($F117),IF(AND(ISNUMBER($E117),$F117&gt;$E117),"Cumplida con "&amp;($F117-$E117)&amp;IF($F117-$E117=1," día"," días")&amp;" de retraso","Cumplida"),IF(N($L117)&gt;=1,"Cumplida",IF(NOT(ISNUMBER($E117)),"Sin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plazo")))))))</f>
        <v/>
      </c>
      <c r="O117" s="57" t="n"/>
      <c r="P117" s="61">
        <f>IF(NOT((COUNTA($B117:$K117)+COUNTA($O117))&gt;0),"",IF((IF($C117="","Falta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",""))="","✔ OK","⚠ "&amp;LEFT(IF($C117="","Falta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",""),LEN(IF($C117="","Falta el nombre de la actividad"&amp;" · ","")&amp;IF(AND($T117="Sub",N($S117)=0),"Subactividad sin macroactividad arriba"&amp;" · ","")&amp;IF($D117="","Sin fecha de inicio"&amp;" · ","")&amp;IF($E117="","Sin fecha límite"&amp;" · ","")&amp;IF(OR(AND($D117&lt;&gt;"",NOT(ISNUMBER($D117))),AND($E117&lt;&gt;"",NOT(ISNUMBER($E117))),AND($F117&lt;&gt;"",NOT(ISNUMBER($F117)))),"Fecha no válida"&amp;" · ","")&amp;IF(AND(ISNUMBER($D117),ISNUMBER($E117),$D117&gt;$E117),"Inicio posterior a fecha límite"&amp;" · ","")&amp;IF(AND($T117="Macro",$G117&lt;&gt;"",OR(NOT(ISNUMBER($G117)),$G117&lt;0,$G117&gt;1)),"Peso fuera de rango"&amp;" · ","")&amp;IF(AND($T117="Sub",$G117&lt;&gt;""),"Las subactividades no llevan peso (valen igual dentro de su macroactividad)"&amp;" · ","")&amp;IF(AND(N($U117)&gt;0,COUNT($H117:$K117)&gt;0),"Con subactividades: deje vacías las semanas (se calculan solas)"&amp;" · ","")&amp;IF((COUNTIF($H117:$K117,"&gt;1")+COUNTIF($H117:$K117,"&lt;0")+COUNTA($H117:$K117)-COUNT($H117:$K117))&gt;0,"Avance fuera de rango 0-100%"&amp;" · ","")&amp;IF(OR(AND($I117&lt;&gt;"",$I117&lt;$H117),AND($J117&lt;&gt;"",$J117&lt;MAX($H117:$I117)),AND($K117&lt;&gt;"",$K117&lt;MAX($H117:$J117))),"Avance semanal decreciente"&amp;" · ","")&amp;IF(AND(ISNUMBER($E117),$E117&lt;FechaRef,N($L117)&lt;1),"Vencida"&amp;" · ","")&amp;IF(AND(ObsObligatoria="Sí",ISNUMBER($E117),$E117&lt;FechaRef,N($L117)&lt;1,$O117=""),"Vencida sin observación"&amp;" · ",""))-3)))</f>
        <v/>
      </c>
      <c r="Q117" s="62">
        <f>IF(NOT((COUNTA($B117:$K117)+COUNTA($O117))&gt;0),"",IF(AND($T117="Sub",N($S117)&gt;0),IF(ISNUMBER(INDEX($D$5:$D$1000,$S117-4)),DATE(YEAR(INDEX($D$5:$D$1000,$S117-4)),MONTH(INDEX($D$5:$D$1000,$S117-4)),1),IF(ISNUMBER(INDEX($E$5:$E$1000,$S117-4)),DATE(YEAR(INDEX($E$5:$E$1000,$S117-4)),MONTH(INDEX($E$5:$E$1000,$S117-4)),1),MesCiclo)),IF(ISNUMBER($D117),DATE(YEAR($D117),MONTH($D117),1),IF(ISNUMBER($E117),DATE(YEAR($E117),MONTH($E117),1),MesCiclo))))</f>
        <v/>
      </c>
      <c r="R117" s="63">
        <f>IF(OR($Q117="",$Q117&lt;&gt;MesCiclo),"",COUNTIF($Q$5:$Q117,MesCiclo))</f>
        <v/>
      </c>
      <c r="S117" s="63">
        <f>IF($T117="","",IF($T117="Macro",ROW(),IFERROR(LOOKUP(2,1/($T$5:$T117="Macro"),ROW($T$5:$T117)),0)))</f>
        <v/>
      </c>
      <c r="T117" s="63">
        <f>IF(NOT((COUNTA($B117:$K117)+COUNTA($O117))&gt;0),"",IF($B117="Subactividad","Sub","Macro"))</f>
        <v/>
      </c>
      <c r="U117" s="63">
        <f>IF($T117="Macro",COUNTIFS($S$5:$S$1000,ROW(),$T$5:$T$1000,"Sub"),"")</f>
        <v/>
      </c>
      <c r="V117" s="63">
        <f>IF($T117="","",IF(ISNUMBER($F117),1,IFERROR(LOOKUP(2,1/($H117:$K117&lt;&gt;""),$H117:$K117),0)))</f>
        <v/>
      </c>
      <c r="W117" s="63">
        <f>IF($T117="","",IF(AND(ISNUMBER($F117),$F117&lt;=IF($Q117=MesCiclo,InicioCiclo,$Q117+MOD(2-WEEKDAY($Q117),7))+6),1,IF(ISNUMBER($H117),$H117,0)))</f>
        <v/>
      </c>
      <c r="X117" s="63">
        <f>IF($T117="","",IF(AND(ISNUMBER($F117),$F117&lt;=IF($Q117=MesCiclo,InicioCiclo,$Q117+MOD(2-WEEKDAY($Q117),7))+13),1,IF(ISNUMBER($I117),$I117,$W117)))</f>
        <v/>
      </c>
      <c r="Y117" s="63">
        <f>IF($T117="","",IF(AND(ISNUMBER($F117),$F117&lt;=IF($Q117=MesCiclo,InicioCiclo,$Q117+MOD(2-WEEKDAY($Q117),7))+20),1,IF(ISNUMBER($J117),$J117,$X117)))</f>
        <v/>
      </c>
      <c r="Z117" s="63">
        <f>IF($T117="","",IF(AND(ISNUMBER($F117),$F117&lt;=IF($Q117=MesCiclo,InicioCiclo,$Q117+MOD(2-WEEKDAY($Q117),7))+27),1,IF(ISNUMBER($K117),$K117,$Y117)))</f>
        <v/>
      </c>
      <c r="AA117" s="63">
        <f>IF($T117="","",IF(AND(ISNUMBER($F117),$F117&lt;=IF($Q117=MesCiclo,InicioCiclo,$Q117+MOD(2-WEEKDAY($Q117),7))+6),1,IF(N($U117)&gt;0,AVERAGEIFS($W$5:$W$1000,$S$5:$S$1000,ROW(),$T$5:$T$1000,"Sub"),$W117)))</f>
        <v/>
      </c>
      <c r="AB117" s="63">
        <f>IF($T117="","",IF(AND(ISNUMBER($F117),$F117&lt;=IF($Q117=MesCiclo,InicioCiclo,$Q117+MOD(2-WEEKDAY($Q117),7))+13),1,IF(N($U117)&gt;0,AVERAGEIFS($X$5:$X$1000,$S$5:$S$1000,ROW(),$T$5:$T$1000,"Sub"),$X117)))</f>
        <v/>
      </c>
      <c r="AC117" s="63">
        <f>IF($T117="","",IF(AND(ISNUMBER($F117),$F117&lt;=IF($Q117=MesCiclo,InicioCiclo,$Q117+MOD(2-WEEKDAY($Q117),7))+20),1,IF(N($U117)&gt;0,AVERAGEIFS($Y$5:$Y$1000,$S$5:$S$1000,ROW(),$T$5:$T$1000,"Sub"),$Y117)))</f>
        <v/>
      </c>
      <c r="AD117" s="63">
        <f>IF($T117="","",IF(AND(ISNUMBER($F117),$F117&lt;=IF($Q117=MesCiclo,InicioCiclo,$Q117+MOD(2-WEEKDAY($Q117),7))+27),1,IF(N($U117)&gt;0,AVERAGEIFS($Z$5:$Z$1000,$S$5:$S$1000,ROW(),$T$5:$T$1000,"Sub"),$Z117)))</f>
        <v/>
      </c>
      <c r="AE117" s="63">
        <f>IF($T117&lt;&gt;"Macro","",IF(COUNTIFS($Q$5:$Q$1000,$Q117,$T$5:$T$1000,"Macro",$G$5:$G$1000,"&gt;0")=0,1/COUNTIFS($Q$5:$Q$1000,$Q117,$T$5:$T$1000,"Macro"),IF(AND(ISNUMBER($G117),N($G117)&gt;0),$G117,SUMIFS($G$5:$G$1000,$Q$5:$Q$1000,$Q117,$T$5:$T$1000,"Macro")/COUNTIFS($Q$5:$Q$1000,$Q117,$T$5:$T$1000,"Macro",$G$5:$G$1000,"&gt;0"))/(COUNTIFS($Q$5:$Q$1000,$Q117,$T$5:$T$1000,"Macro")*SUMIFS($G$5:$G$1000,$Q$5:$Q$1000,$Q117,$T$5:$T$1000,"Macro")/COUNTIFS($Q$5:$Q$1000,$Q117,$T$5:$T$1000,"Macro",$G$5:$G$1000,"&gt;0"))))</f>
        <v/>
      </c>
    </row>
    <row r="118">
      <c r="A118" s="55">
        <f>IF(NOT((COUNTA($B118:$K118)+COUNTA($O118))&gt;0),"",IF($T118="Macro",COUNTIFS($T$5:$T118,"Macro",$Q$5:$Q118,$Q118),IF(N($S118)=0,"?",COUNTIFS(INDEX($T$5:$T$1000,1):INDEX($T$5:$T$1000,$S118-4),"Macro",INDEX($Q$5:$Q$1000,1):INDEX($Q$5:$Q$1000,$S118-4),INDEX($Q$5:$Q$1000,$S118-4))&amp;"."&amp;COUNTIFS($S$5:$S118,$S118,$T$5:$T118,"Sub"))))</f>
        <v/>
      </c>
      <c r="B118" s="56" t="n"/>
      <c r="C118" s="57" t="n"/>
      <c r="D118" s="58" t="n"/>
      <c r="E118" s="58" t="n"/>
      <c r="F118" s="58" t="n"/>
      <c r="G118" s="59" t="n"/>
      <c r="H118" s="59" t="n"/>
      <c r="I118" s="59" t="n"/>
      <c r="J118" s="59" t="n"/>
      <c r="K118" s="59" t="n"/>
      <c r="L118" s="60">
        <f>IF(NOT((COUNTA($B118:$K118)+COUNTA($O118))&gt;0),"",IF(ISNUMBER($F118),1,IF(N($U118)&gt;0,AVERAGEIFS($V$5:$V$1000,$S$5:$S$1000,ROW(),$T$5:$T$1000,"Sub"),$V118)))</f>
        <v/>
      </c>
      <c r="M118" s="55">
        <f>IF($L118="","",IF($L118&gt;=1,"Completado",IF($L118&gt;0,"En curso","Pendiente")))</f>
        <v/>
      </c>
      <c r="N118" s="55">
        <f>IF(NOT((COUNTA($B118:$K118)+COUNTA($O118))&gt;0),"",IF(ISNUMBER($F118),IF(AND(ISNUMBER($E118),$F118&gt;$E118),"Cumplida con "&amp;($F118-$E118)&amp;IF($F118-$E118=1," día"," días")&amp;" de retraso","Cumplida"),IF(N($L118)&gt;=1,"Cumplida",IF(NOT(ISNUMBER($E118)),"Sin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plazo")))))))</f>
        <v/>
      </c>
      <c r="O118" s="57" t="n"/>
      <c r="P118" s="61">
        <f>IF(NOT((COUNTA($B118:$K118)+COUNTA($O118))&gt;0),"",IF((IF($C118="","Falta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",""))="","✔ OK","⚠ "&amp;LEFT(IF($C118="","Falta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",""),LEN(IF($C118="","Falta el nombre de la actividad"&amp;" · ","")&amp;IF(AND($T118="Sub",N($S118)=0),"Subactividad sin macroactividad arriba"&amp;" · ","")&amp;IF($D118="","Sin fecha de inicio"&amp;" · ","")&amp;IF($E118="","Sin fecha límite"&amp;" · ","")&amp;IF(OR(AND($D118&lt;&gt;"",NOT(ISNUMBER($D118))),AND($E118&lt;&gt;"",NOT(ISNUMBER($E118))),AND($F118&lt;&gt;"",NOT(ISNUMBER($F118)))),"Fecha no válida"&amp;" · ","")&amp;IF(AND(ISNUMBER($D118),ISNUMBER($E118),$D118&gt;$E118),"Inicio posterior a fecha límite"&amp;" · ","")&amp;IF(AND($T118="Macro",$G118&lt;&gt;"",OR(NOT(ISNUMBER($G118)),$G118&lt;0,$G118&gt;1)),"Peso fuera de rango"&amp;" · ","")&amp;IF(AND($T118="Sub",$G118&lt;&gt;""),"Las subactividades no llevan peso (valen igual dentro de su macroactividad)"&amp;" · ","")&amp;IF(AND(N($U118)&gt;0,COUNT($H118:$K118)&gt;0),"Con subactividades: deje vacías las semanas (se calculan solas)"&amp;" · ","")&amp;IF((COUNTIF($H118:$K118,"&gt;1")+COUNTIF($H118:$K118,"&lt;0")+COUNTA($H118:$K118)-COUNT($H118:$K118))&gt;0,"Avance fuera de rango 0-100%"&amp;" · ","")&amp;IF(OR(AND($I118&lt;&gt;"",$I118&lt;$H118),AND($J118&lt;&gt;"",$J118&lt;MAX($H118:$I118)),AND($K118&lt;&gt;"",$K118&lt;MAX($H118:$J118))),"Avance semanal decreciente"&amp;" · ","")&amp;IF(AND(ISNUMBER($E118),$E118&lt;FechaRef,N($L118)&lt;1),"Vencida"&amp;" · ","")&amp;IF(AND(ObsObligatoria="Sí",ISNUMBER($E118),$E118&lt;FechaRef,N($L118)&lt;1,$O118=""),"Vencida sin observación"&amp;" · ",""))-3)))</f>
        <v/>
      </c>
      <c r="Q118" s="62">
        <f>IF(NOT((COUNTA($B118:$K118)+COUNTA($O118))&gt;0),"",IF(AND($T118="Sub",N($S118)&gt;0),IF(ISNUMBER(INDEX($D$5:$D$1000,$S118-4)),DATE(YEAR(INDEX($D$5:$D$1000,$S118-4)),MONTH(INDEX($D$5:$D$1000,$S118-4)),1),IF(ISNUMBER(INDEX($E$5:$E$1000,$S118-4)),DATE(YEAR(INDEX($E$5:$E$1000,$S118-4)),MONTH(INDEX($E$5:$E$1000,$S118-4)),1),MesCiclo)),IF(ISNUMBER($D118),DATE(YEAR($D118),MONTH($D118),1),IF(ISNUMBER($E118),DATE(YEAR($E118),MONTH($E118),1),MesCiclo))))</f>
        <v/>
      </c>
      <c r="R118" s="63">
        <f>IF(OR($Q118="",$Q118&lt;&gt;MesCiclo),"",COUNTIF($Q$5:$Q118,MesCiclo))</f>
        <v/>
      </c>
      <c r="S118" s="63">
        <f>IF($T118="","",IF($T118="Macro",ROW(),IFERROR(LOOKUP(2,1/($T$5:$T118="Macro"),ROW($T$5:$T118)),0)))</f>
        <v/>
      </c>
      <c r="T118" s="63">
        <f>IF(NOT((COUNTA($B118:$K118)+COUNTA($O118))&gt;0),"",IF($B118="Subactividad","Sub","Macro"))</f>
        <v/>
      </c>
      <c r="U118" s="63">
        <f>IF($T118="Macro",COUNTIFS($S$5:$S$1000,ROW(),$T$5:$T$1000,"Sub"),"")</f>
        <v/>
      </c>
      <c r="V118" s="63">
        <f>IF($T118="","",IF(ISNUMBER($F118),1,IFERROR(LOOKUP(2,1/($H118:$K118&lt;&gt;""),$H118:$K118),0)))</f>
        <v/>
      </c>
      <c r="W118" s="63">
        <f>IF($T118="","",IF(AND(ISNUMBER($F118),$F118&lt;=IF($Q118=MesCiclo,InicioCiclo,$Q118+MOD(2-WEEKDAY($Q118),7))+6),1,IF(ISNUMBER($H118),$H118,0)))</f>
        <v/>
      </c>
      <c r="X118" s="63">
        <f>IF($T118="","",IF(AND(ISNUMBER($F118),$F118&lt;=IF($Q118=MesCiclo,InicioCiclo,$Q118+MOD(2-WEEKDAY($Q118),7))+13),1,IF(ISNUMBER($I118),$I118,$W118)))</f>
        <v/>
      </c>
      <c r="Y118" s="63">
        <f>IF($T118="","",IF(AND(ISNUMBER($F118),$F118&lt;=IF($Q118=MesCiclo,InicioCiclo,$Q118+MOD(2-WEEKDAY($Q118),7))+20),1,IF(ISNUMBER($J118),$J118,$X118)))</f>
        <v/>
      </c>
      <c r="Z118" s="63">
        <f>IF($T118="","",IF(AND(ISNUMBER($F118),$F118&lt;=IF($Q118=MesCiclo,InicioCiclo,$Q118+MOD(2-WEEKDAY($Q118),7))+27),1,IF(ISNUMBER($K118),$K118,$Y118)))</f>
        <v/>
      </c>
      <c r="AA118" s="63">
        <f>IF($T118="","",IF(AND(ISNUMBER($F118),$F118&lt;=IF($Q118=MesCiclo,InicioCiclo,$Q118+MOD(2-WEEKDAY($Q118),7))+6),1,IF(N($U118)&gt;0,AVERAGEIFS($W$5:$W$1000,$S$5:$S$1000,ROW(),$T$5:$T$1000,"Sub"),$W118)))</f>
        <v/>
      </c>
      <c r="AB118" s="63">
        <f>IF($T118="","",IF(AND(ISNUMBER($F118),$F118&lt;=IF($Q118=MesCiclo,InicioCiclo,$Q118+MOD(2-WEEKDAY($Q118),7))+13),1,IF(N($U118)&gt;0,AVERAGEIFS($X$5:$X$1000,$S$5:$S$1000,ROW(),$T$5:$T$1000,"Sub"),$X118)))</f>
        <v/>
      </c>
      <c r="AC118" s="63">
        <f>IF($T118="","",IF(AND(ISNUMBER($F118),$F118&lt;=IF($Q118=MesCiclo,InicioCiclo,$Q118+MOD(2-WEEKDAY($Q118),7))+20),1,IF(N($U118)&gt;0,AVERAGEIFS($Y$5:$Y$1000,$S$5:$S$1000,ROW(),$T$5:$T$1000,"Sub"),$Y118)))</f>
        <v/>
      </c>
      <c r="AD118" s="63">
        <f>IF($T118="","",IF(AND(ISNUMBER($F118),$F118&lt;=IF($Q118=MesCiclo,InicioCiclo,$Q118+MOD(2-WEEKDAY($Q118),7))+27),1,IF(N($U118)&gt;0,AVERAGEIFS($Z$5:$Z$1000,$S$5:$S$1000,ROW(),$T$5:$T$1000,"Sub"),$Z118)))</f>
        <v/>
      </c>
      <c r="AE118" s="63">
        <f>IF($T118&lt;&gt;"Macro","",IF(COUNTIFS($Q$5:$Q$1000,$Q118,$T$5:$T$1000,"Macro",$G$5:$G$1000,"&gt;0")=0,1/COUNTIFS($Q$5:$Q$1000,$Q118,$T$5:$T$1000,"Macro"),IF(AND(ISNUMBER($G118),N($G118)&gt;0),$G118,SUMIFS($G$5:$G$1000,$Q$5:$Q$1000,$Q118,$T$5:$T$1000,"Macro")/COUNTIFS($Q$5:$Q$1000,$Q118,$T$5:$T$1000,"Macro",$G$5:$G$1000,"&gt;0"))/(COUNTIFS($Q$5:$Q$1000,$Q118,$T$5:$T$1000,"Macro")*SUMIFS($G$5:$G$1000,$Q$5:$Q$1000,$Q118,$T$5:$T$1000,"Macro")/COUNTIFS($Q$5:$Q$1000,$Q118,$T$5:$T$1000,"Macro",$G$5:$G$1000,"&gt;0"))))</f>
        <v/>
      </c>
    </row>
    <row r="119">
      <c r="A119" s="55">
        <f>IF(NOT((COUNTA($B119:$K119)+COUNTA($O119))&gt;0),"",IF($T119="Macro",COUNTIFS($T$5:$T119,"Macro",$Q$5:$Q119,$Q119),IF(N($S119)=0,"?",COUNTIFS(INDEX($T$5:$T$1000,1):INDEX($T$5:$T$1000,$S119-4),"Macro",INDEX($Q$5:$Q$1000,1):INDEX($Q$5:$Q$1000,$S119-4),INDEX($Q$5:$Q$1000,$S119-4))&amp;"."&amp;COUNTIFS($S$5:$S119,$S119,$T$5:$T119,"Sub"))))</f>
        <v/>
      </c>
      <c r="B119" s="56" t="n"/>
      <c r="C119" s="57" t="n"/>
      <c r="D119" s="58" t="n"/>
      <c r="E119" s="58" t="n"/>
      <c r="F119" s="58" t="n"/>
      <c r="G119" s="59" t="n"/>
      <c r="H119" s="59" t="n"/>
      <c r="I119" s="59" t="n"/>
      <c r="J119" s="59" t="n"/>
      <c r="K119" s="59" t="n"/>
      <c r="L119" s="60">
        <f>IF(NOT((COUNTA($B119:$K119)+COUNTA($O119))&gt;0),"",IF(ISNUMBER($F119),1,IF(N($U119)&gt;0,AVERAGEIFS($V$5:$V$1000,$S$5:$S$1000,ROW(),$T$5:$T$1000,"Sub"),$V119)))</f>
        <v/>
      </c>
      <c r="M119" s="55">
        <f>IF($L119="","",IF($L119&gt;=1,"Completado",IF($L119&gt;0,"En curso","Pendiente")))</f>
        <v/>
      </c>
      <c r="N119" s="55">
        <f>IF(NOT((COUNTA($B119:$K119)+COUNTA($O119))&gt;0),"",IF(ISNUMBER($F119),IF(AND(ISNUMBER($E119),$F119&gt;$E119),"Cumplida con "&amp;($F119-$E119)&amp;IF($F119-$E119=1," día"," días")&amp;" de retraso","Cumplida"),IF(N($L119)&gt;=1,"Cumplida",IF(NOT(ISNUMBER($E119)),"Sin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plazo")))))))</f>
        <v/>
      </c>
      <c r="O119" s="57" t="n"/>
      <c r="P119" s="61">
        <f>IF(NOT((COUNTA($B119:$K119)+COUNTA($O119))&gt;0),"",IF((IF($C119="","Falta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",""))="","✔ OK","⚠ "&amp;LEFT(IF($C119="","Falta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",""),LEN(IF($C119="","Falta el nombre de la actividad"&amp;" · ","")&amp;IF(AND($T119="Sub",N($S119)=0),"Subactividad sin macroactividad arriba"&amp;" · ","")&amp;IF($D119="","Sin fecha de inicio"&amp;" · ","")&amp;IF($E119="","Sin fecha límite"&amp;" · ","")&amp;IF(OR(AND($D119&lt;&gt;"",NOT(ISNUMBER($D119))),AND($E119&lt;&gt;"",NOT(ISNUMBER($E119))),AND($F119&lt;&gt;"",NOT(ISNUMBER($F119)))),"Fecha no válida"&amp;" · ","")&amp;IF(AND(ISNUMBER($D119),ISNUMBER($E119),$D119&gt;$E119),"Inicio posterior a fecha límite"&amp;" · ","")&amp;IF(AND($T119="Macro",$G119&lt;&gt;"",OR(NOT(ISNUMBER($G119)),$G119&lt;0,$G119&gt;1)),"Peso fuera de rango"&amp;" · ","")&amp;IF(AND($T119="Sub",$G119&lt;&gt;""),"Las subactividades no llevan peso (valen igual dentro de su macroactividad)"&amp;" · ","")&amp;IF(AND(N($U119)&gt;0,COUNT($H119:$K119)&gt;0),"Con subactividades: deje vacías las semanas (se calculan solas)"&amp;" · ","")&amp;IF((COUNTIF($H119:$K119,"&gt;1")+COUNTIF($H119:$K119,"&lt;0")+COUNTA($H119:$K119)-COUNT($H119:$K119))&gt;0,"Avance fuera de rango 0-100%"&amp;" · ","")&amp;IF(OR(AND($I119&lt;&gt;"",$I119&lt;$H119),AND($J119&lt;&gt;"",$J119&lt;MAX($H119:$I119)),AND($K119&lt;&gt;"",$K119&lt;MAX($H119:$J119))),"Avance semanal decreciente"&amp;" · ","")&amp;IF(AND(ISNUMBER($E119),$E119&lt;FechaRef,N($L119)&lt;1),"Vencida"&amp;" · ","")&amp;IF(AND(ObsObligatoria="Sí",ISNUMBER($E119),$E119&lt;FechaRef,N($L119)&lt;1,$O119=""),"Vencida sin observación"&amp;" · ",""))-3)))</f>
        <v/>
      </c>
      <c r="Q119" s="62">
        <f>IF(NOT((COUNTA($B119:$K119)+COUNTA($O119))&gt;0),"",IF(AND($T119="Sub",N($S119)&gt;0),IF(ISNUMBER(INDEX($D$5:$D$1000,$S119-4)),DATE(YEAR(INDEX($D$5:$D$1000,$S119-4)),MONTH(INDEX($D$5:$D$1000,$S119-4)),1),IF(ISNUMBER(INDEX($E$5:$E$1000,$S119-4)),DATE(YEAR(INDEX($E$5:$E$1000,$S119-4)),MONTH(INDEX($E$5:$E$1000,$S119-4)),1),MesCiclo)),IF(ISNUMBER($D119),DATE(YEAR($D119),MONTH($D119),1),IF(ISNUMBER($E119),DATE(YEAR($E119),MONTH($E119),1),MesCiclo))))</f>
        <v/>
      </c>
      <c r="R119" s="63">
        <f>IF(OR($Q119="",$Q119&lt;&gt;MesCiclo),"",COUNTIF($Q$5:$Q119,MesCiclo))</f>
        <v/>
      </c>
      <c r="S119" s="63">
        <f>IF($T119="","",IF($T119="Macro",ROW(),IFERROR(LOOKUP(2,1/($T$5:$T119="Macro"),ROW($T$5:$T119)),0)))</f>
        <v/>
      </c>
      <c r="T119" s="63">
        <f>IF(NOT((COUNTA($B119:$K119)+COUNTA($O119))&gt;0),"",IF($B119="Subactividad","Sub","Macro"))</f>
        <v/>
      </c>
      <c r="U119" s="63">
        <f>IF($T119="Macro",COUNTIFS($S$5:$S$1000,ROW(),$T$5:$T$1000,"Sub"),"")</f>
        <v/>
      </c>
      <c r="V119" s="63">
        <f>IF($T119="","",IF(ISNUMBER($F119),1,IFERROR(LOOKUP(2,1/($H119:$K119&lt;&gt;""),$H119:$K119),0)))</f>
        <v/>
      </c>
      <c r="W119" s="63">
        <f>IF($T119="","",IF(AND(ISNUMBER($F119),$F119&lt;=IF($Q119=MesCiclo,InicioCiclo,$Q119+MOD(2-WEEKDAY($Q119),7))+6),1,IF(ISNUMBER($H119),$H119,0)))</f>
        <v/>
      </c>
      <c r="X119" s="63">
        <f>IF($T119="","",IF(AND(ISNUMBER($F119),$F119&lt;=IF($Q119=MesCiclo,InicioCiclo,$Q119+MOD(2-WEEKDAY($Q119),7))+13),1,IF(ISNUMBER($I119),$I119,$W119)))</f>
        <v/>
      </c>
      <c r="Y119" s="63">
        <f>IF($T119="","",IF(AND(ISNUMBER($F119),$F119&lt;=IF($Q119=MesCiclo,InicioCiclo,$Q119+MOD(2-WEEKDAY($Q119),7))+20),1,IF(ISNUMBER($J119),$J119,$X119)))</f>
        <v/>
      </c>
      <c r="Z119" s="63">
        <f>IF($T119="","",IF(AND(ISNUMBER($F119),$F119&lt;=IF($Q119=MesCiclo,InicioCiclo,$Q119+MOD(2-WEEKDAY($Q119),7))+27),1,IF(ISNUMBER($K119),$K119,$Y119)))</f>
        <v/>
      </c>
      <c r="AA119" s="63">
        <f>IF($T119="","",IF(AND(ISNUMBER($F119),$F119&lt;=IF($Q119=MesCiclo,InicioCiclo,$Q119+MOD(2-WEEKDAY($Q119),7))+6),1,IF(N($U119)&gt;0,AVERAGEIFS($W$5:$W$1000,$S$5:$S$1000,ROW(),$T$5:$T$1000,"Sub"),$W119)))</f>
        <v/>
      </c>
      <c r="AB119" s="63">
        <f>IF($T119="","",IF(AND(ISNUMBER($F119),$F119&lt;=IF($Q119=MesCiclo,InicioCiclo,$Q119+MOD(2-WEEKDAY($Q119),7))+13),1,IF(N($U119)&gt;0,AVERAGEIFS($X$5:$X$1000,$S$5:$S$1000,ROW(),$T$5:$T$1000,"Sub"),$X119)))</f>
        <v/>
      </c>
      <c r="AC119" s="63">
        <f>IF($T119="","",IF(AND(ISNUMBER($F119),$F119&lt;=IF($Q119=MesCiclo,InicioCiclo,$Q119+MOD(2-WEEKDAY($Q119),7))+20),1,IF(N($U119)&gt;0,AVERAGEIFS($Y$5:$Y$1000,$S$5:$S$1000,ROW(),$T$5:$T$1000,"Sub"),$Y119)))</f>
        <v/>
      </c>
      <c r="AD119" s="63">
        <f>IF($T119="","",IF(AND(ISNUMBER($F119),$F119&lt;=IF($Q119=MesCiclo,InicioCiclo,$Q119+MOD(2-WEEKDAY($Q119),7))+27),1,IF(N($U119)&gt;0,AVERAGEIFS($Z$5:$Z$1000,$S$5:$S$1000,ROW(),$T$5:$T$1000,"Sub"),$Z119)))</f>
        <v/>
      </c>
      <c r="AE119" s="63">
        <f>IF($T119&lt;&gt;"Macro","",IF(COUNTIFS($Q$5:$Q$1000,$Q119,$T$5:$T$1000,"Macro",$G$5:$G$1000,"&gt;0")=0,1/COUNTIFS($Q$5:$Q$1000,$Q119,$T$5:$T$1000,"Macro"),IF(AND(ISNUMBER($G119),N($G119)&gt;0),$G119,SUMIFS($G$5:$G$1000,$Q$5:$Q$1000,$Q119,$T$5:$T$1000,"Macro")/COUNTIFS($Q$5:$Q$1000,$Q119,$T$5:$T$1000,"Macro",$G$5:$G$1000,"&gt;0"))/(COUNTIFS($Q$5:$Q$1000,$Q119,$T$5:$T$1000,"Macro")*SUMIFS($G$5:$G$1000,$Q$5:$Q$1000,$Q119,$T$5:$T$1000,"Macro")/COUNTIFS($Q$5:$Q$1000,$Q119,$T$5:$T$1000,"Macro",$G$5:$G$1000,"&gt;0"))))</f>
        <v/>
      </c>
    </row>
    <row r="120">
      <c r="A120" s="55">
        <f>IF(NOT((COUNTA($B120:$K120)+COUNTA($O120))&gt;0),"",IF($T120="Macro",COUNTIFS($T$5:$T120,"Macro",$Q$5:$Q120,$Q120),IF(N($S120)=0,"?",COUNTIFS(INDEX($T$5:$T$1000,1):INDEX($T$5:$T$1000,$S120-4),"Macro",INDEX($Q$5:$Q$1000,1):INDEX($Q$5:$Q$1000,$S120-4),INDEX($Q$5:$Q$1000,$S120-4))&amp;"."&amp;COUNTIFS($S$5:$S120,$S120,$T$5:$T120,"Sub"))))</f>
        <v/>
      </c>
      <c r="B120" s="56" t="n"/>
      <c r="C120" s="57" t="n"/>
      <c r="D120" s="58" t="n"/>
      <c r="E120" s="58" t="n"/>
      <c r="F120" s="58" t="n"/>
      <c r="G120" s="59" t="n"/>
      <c r="H120" s="59" t="n"/>
      <c r="I120" s="59" t="n"/>
      <c r="J120" s="59" t="n"/>
      <c r="K120" s="59" t="n"/>
      <c r="L120" s="60">
        <f>IF(NOT((COUNTA($B120:$K120)+COUNTA($O120))&gt;0),"",IF(ISNUMBER($F120),1,IF(N($U120)&gt;0,AVERAGEIFS($V$5:$V$1000,$S$5:$S$1000,ROW(),$T$5:$T$1000,"Sub"),$V120)))</f>
        <v/>
      </c>
      <c r="M120" s="55">
        <f>IF($L120="","",IF($L120&gt;=1,"Completado",IF($L120&gt;0,"En curso","Pendiente")))</f>
        <v/>
      </c>
      <c r="N120" s="55">
        <f>IF(NOT((COUNTA($B120:$K120)+COUNTA($O120))&gt;0),"",IF(ISNUMBER($F120),IF(AND(ISNUMBER($E120),$F120&gt;$E120),"Cumplida con "&amp;($F120-$E120)&amp;IF($F120-$E120=1," día"," días")&amp;" de retraso","Cumplida"),IF(N($L120)&gt;=1,"Cumplida",IF(NOT(ISNUMBER($E120)),"Sin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plazo")))))))</f>
        <v/>
      </c>
      <c r="O120" s="57" t="n"/>
      <c r="P120" s="61">
        <f>IF(NOT((COUNTA($B120:$K120)+COUNTA($O120))&gt;0),"",IF((IF($C120="","Falta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",""))="","✔ OK","⚠ "&amp;LEFT(IF($C120="","Falta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",""),LEN(IF($C120="","Falta el nombre de la actividad"&amp;" · ","")&amp;IF(AND($T120="Sub",N($S120)=0),"Subactividad sin macroactividad arriba"&amp;" · ","")&amp;IF($D120="","Sin fecha de inicio"&amp;" · ","")&amp;IF($E120="","Sin fecha límite"&amp;" · ","")&amp;IF(OR(AND($D120&lt;&gt;"",NOT(ISNUMBER($D120))),AND($E120&lt;&gt;"",NOT(ISNUMBER($E120))),AND($F120&lt;&gt;"",NOT(ISNUMBER($F120)))),"Fecha no válida"&amp;" · ","")&amp;IF(AND(ISNUMBER($D120),ISNUMBER($E120),$D120&gt;$E120),"Inicio posterior a fecha límite"&amp;" · ","")&amp;IF(AND($T120="Macro",$G120&lt;&gt;"",OR(NOT(ISNUMBER($G120)),$G120&lt;0,$G120&gt;1)),"Peso fuera de rango"&amp;" · ","")&amp;IF(AND($T120="Sub",$G120&lt;&gt;""),"Las subactividades no llevan peso (valen igual dentro de su macroactividad)"&amp;" · ","")&amp;IF(AND(N($U120)&gt;0,COUNT($H120:$K120)&gt;0),"Con subactividades: deje vacías las semanas (se calculan solas)"&amp;" · ","")&amp;IF((COUNTIF($H120:$K120,"&gt;1")+COUNTIF($H120:$K120,"&lt;0")+COUNTA($H120:$K120)-COUNT($H120:$K120))&gt;0,"Avance fuera de rango 0-100%"&amp;" · ","")&amp;IF(OR(AND($I120&lt;&gt;"",$I120&lt;$H120),AND($J120&lt;&gt;"",$J120&lt;MAX($H120:$I120)),AND($K120&lt;&gt;"",$K120&lt;MAX($H120:$J120))),"Avance semanal decreciente"&amp;" · ","")&amp;IF(AND(ISNUMBER($E120),$E120&lt;FechaRef,N($L120)&lt;1),"Vencida"&amp;" · ","")&amp;IF(AND(ObsObligatoria="Sí",ISNUMBER($E120),$E120&lt;FechaRef,N($L120)&lt;1,$O120=""),"Vencida sin observación"&amp;" · ",""))-3)))</f>
        <v/>
      </c>
      <c r="Q120" s="62">
        <f>IF(NOT((COUNTA($B120:$K120)+COUNTA($O120))&gt;0),"",IF(AND($T120="Sub",N($S120)&gt;0),IF(ISNUMBER(INDEX($D$5:$D$1000,$S120-4)),DATE(YEAR(INDEX($D$5:$D$1000,$S120-4)),MONTH(INDEX($D$5:$D$1000,$S120-4)),1),IF(ISNUMBER(INDEX($E$5:$E$1000,$S120-4)),DATE(YEAR(INDEX($E$5:$E$1000,$S120-4)),MONTH(INDEX($E$5:$E$1000,$S120-4)),1),MesCiclo)),IF(ISNUMBER($D120),DATE(YEAR($D120),MONTH($D120),1),IF(ISNUMBER($E120),DATE(YEAR($E120),MONTH($E120),1),MesCiclo))))</f>
        <v/>
      </c>
      <c r="R120" s="63">
        <f>IF(OR($Q120="",$Q120&lt;&gt;MesCiclo),"",COUNTIF($Q$5:$Q120,MesCiclo))</f>
        <v/>
      </c>
      <c r="S120" s="63">
        <f>IF($T120="","",IF($T120="Macro",ROW(),IFERROR(LOOKUP(2,1/($T$5:$T120="Macro"),ROW($T$5:$T120)),0)))</f>
        <v/>
      </c>
      <c r="T120" s="63">
        <f>IF(NOT((COUNTA($B120:$K120)+COUNTA($O120))&gt;0),"",IF($B120="Subactividad","Sub","Macro"))</f>
        <v/>
      </c>
      <c r="U120" s="63">
        <f>IF($T120="Macro",COUNTIFS($S$5:$S$1000,ROW(),$T$5:$T$1000,"Sub"),"")</f>
        <v/>
      </c>
      <c r="V120" s="63">
        <f>IF($T120="","",IF(ISNUMBER($F120),1,IFERROR(LOOKUP(2,1/($H120:$K120&lt;&gt;""),$H120:$K120),0)))</f>
        <v/>
      </c>
      <c r="W120" s="63">
        <f>IF($T120="","",IF(AND(ISNUMBER($F120),$F120&lt;=IF($Q120=MesCiclo,InicioCiclo,$Q120+MOD(2-WEEKDAY($Q120),7))+6),1,IF(ISNUMBER($H120),$H120,0)))</f>
        <v/>
      </c>
      <c r="X120" s="63">
        <f>IF($T120="","",IF(AND(ISNUMBER($F120),$F120&lt;=IF($Q120=MesCiclo,InicioCiclo,$Q120+MOD(2-WEEKDAY($Q120),7))+13),1,IF(ISNUMBER($I120),$I120,$W120)))</f>
        <v/>
      </c>
      <c r="Y120" s="63">
        <f>IF($T120="","",IF(AND(ISNUMBER($F120),$F120&lt;=IF($Q120=MesCiclo,InicioCiclo,$Q120+MOD(2-WEEKDAY($Q120),7))+20),1,IF(ISNUMBER($J120),$J120,$X120)))</f>
        <v/>
      </c>
      <c r="Z120" s="63">
        <f>IF($T120="","",IF(AND(ISNUMBER($F120),$F120&lt;=IF($Q120=MesCiclo,InicioCiclo,$Q120+MOD(2-WEEKDAY($Q120),7))+27),1,IF(ISNUMBER($K120),$K120,$Y120)))</f>
        <v/>
      </c>
      <c r="AA120" s="63">
        <f>IF($T120="","",IF(AND(ISNUMBER($F120),$F120&lt;=IF($Q120=MesCiclo,InicioCiclo,$Q120+MOD(2-WEEKDAY($Q120),7))+6),1,IF(N($U120)&gt;0,AVERAGEIFS($W$5:$W$1000,$S$5:$S$1000,ROW(),$T$5:$T$1000,"Sub"),$W120)))</f>
        <v/>
      </c>
      <c r="AB120" s="63">
        <f>IF($T120="","",IF(AND(ISNUMBER($F120),$F120&lt;=IF($Q120=MesCiclo,InicioCiclo,$Q120+MOD(2-WEEKDAY($Q120),7))+13),1,IF(N($U120)&gt;0,AVERAGEIFS($X$5:$X$1000,$S$5:$S$1000,ROW(),$T$5:$T$1000,"Sub"),$X120)))</f>
        <v/>
      </c>
      <c r="AC120" s="63">
        <f>IF($T120="","",IF(AND(ISNUMBER($F120),$F120&lt;=IF($Q120=MesCiclo,InicioCiclo,$Q120+MOD(2-WEEKDAY($Q120),7))+20),1,IF(N($U120)&gt;0,AVERAGEIFS($Y$5:$Y$1000,$S$5:$S$1000,ROW(),$T$5:$T$1000,"Sub"),$Y120)))</f>
        <v/>
      </c>
      <c r="AD120" s="63">
        <f>IF($T120="","",IF(AND(ISNUMBER($F120),$F120&lt;=IF($Q120=MesCiclo,InicioCiclo,$Q120+MOD(2-WEEKDAY($Q120),7))+27),1,IF(N($U120)&gt;0,AVERAGEIFS($Z$5:$Z$1000,$S$5:$S$1000,ROW(),$T$5:$T$1000,"Sub"),$Z120)))</f>
        <v/>
      </c>
      <c r="AE120" s="63">
        <f>IF($T120&lt;&gt;"Macro","",IF(COUNTIFS($Q$5:$Q$1000,$Q120,$T$5:$T$1000,"Macro",$G$5:$G$1000,"&gt;0")=0,1/COUNTIFS($Q$5:$Q$1000,$Q120,$T$5:$T$1000,"Macro"),IF(AND(ISNUMBER($G120),N($G120)&gt;0),$G120,SUMIFS($G$5:$G$1000,$Q$5:$Q$1000,$Q120,$T$5:$T$1000,"Macro")/COUNTIFS($Q$5:$Q$1000,$Q120,$T$5:$T$1000,"Macro",$G$5:$G$1000,"&gt;0"))/(COUNTIFS($Q$5:$Q$1000,$Q120,$T$5:$T$1000,"Macro")*SUMIFS($G$5:$G$1000,$Q$5:$Q$1000,$Q120,$T$5:$T$1000,"Macro")/COUNTIFS($Q$5:$Q$1000,$Q120,$T$5:$T$1000,"Macro",$G$5:$G$1000,"&gt;0"))))</f>
        <v/>
      </c>
    </row>
    <row r="121">
      <c r="A121" s="55">
        <f>IF(NOT((COUNTA($B121:$K121)+COUNTA($O121))&gt;0),"",IF($T121="Macro",COUNTIFS($T$5:$T121,"Macro",$Q$5:$Q121,$Q121),IF(N($S121)=0,"?",COUNTIFS(INDEX($T$5:$T$1000,1):INDEX($T$5:$T$1000,$S121-4),"Macro",INDEX($Q$5:$Q$1000,1):INDEX($Q$5:$Q$1000,$S121-4),INDEX($Q$5:$Q$1000,$S121-4))&amp;"."&amp;COUNTIFS($S$5:$S121,$S121,$T$5:$T121,"Sub"))))</f>
        <v/>
      </c>
      <c r="B121" s="56" t="n"/>
      <c r="C121" s="57" t="n"/>
      <c r="D121" s="58" t="n"/>
      <c r="E121" s="58" t="n"/>
      <c r="F121" s="58" t="n"/>
      <c r="G121" s="59" t="n"/>
      <c r="H121" s="59" t="n"/>
      <c r="I121" s="59" t="n"/>
      <c r="J121" s="59" t="n"/>
      <c r="K121" s="59" t="n"/>
      <c r="L121" s="60">
        <f>IF(NOT((COUNTA($B121:$K121)+COUNTA($O121))&gt;0),"",IF(ISNUMBER($F121),1,IF(N($U121)&gt;0,AVERAGEIFS($V$5:$V$1000,$S$5:$S$1000,ROW(),$T$5:$T$1000,"Sub"),$V121)))</f>
        <v/>
      </c>
      <c r="M121" s="55">
        <f>IF($L121="","",IF($L121&gt;=1,"Completado",IF($L121&gt;0,"En curso","Pendiente")))</f>
        <v/>
      </c>
      <c r="N121" s="55">
        <f>IF(NOT((COUNTA($B121:$K121)+COUNTA($O121))&gt;0),"",IF(ISNUMBER($F121),IF(AND(ISNUMBER($E121),$F121&gt;$E121),"Cumplida con "&amp;($F121-$E121)&amp;IF($F121-$E121=1," día"," días")&amp;" de retraso","Cumplida"),IF(N($L121)&gt;=1,"Cumplida",IF(NOT(ISNUMBER($E121)),"Sin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plazo")))))))</f>
        <v/>
      </c>
      <c r="O121" s="57" t="n"/>
      <c r="P121" s="61">
        <f>IF(NOT((COUNTA($B121:$K121)+COUNTA($O121))&gt;0),"",IF((IF($C121="","Falta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",""))="","✔ OK","⚠ "&amp;LEFT(IF($C121="","Falta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",""),LEN(IF($C121="","Falta el nombre de la actividad"&amp;" · ","")&amp;IF(AND($T121="Sub",N($S121)=0),"Subactividad sin macroactividad arriba"&amp;" · ","")&amp;IF($D121="","Sin fecha de inicio"&amp;" · ","")&amp;IF($E121="","Sin fecha límite"&amp;" · ","")&amp;IF(OR(AND($D121&lt;&gt;"",NOT(ISNUMBER($D121))),AND($E121&lt;&gt;"",NOT(ISNUMBER($E121))),AND($F121&lt;&gt;"",NOT(ISNUMBER($F121)))),"Fecha no válida"&amp;" · ","")&amp;IF(AND(ISNUMBER($D121),ISNUMBER($E121),$D121&gt;$E121),"Inicio posterior a fecha límite"&amp;" · ","")&amp;IF(AND($T121="Macro",$G121&lt;&gt;"",OR(NOT(ISNUMBER($G121)),$G121&lt;0,$G121&gt;1)),"Peso fuera de rango"&amp;" · ","")&amp;IF(AND($T121="Sub",$G121&lt;&gt;""),"Las subactividades no llevan peso (valen igual dentro de su macroactividad)"&amp;" · ","")&amp;IF(AND(N($U121)&gt;0,COUNT($H121:$K121)&gt;0),"Con subactividades: deje vacías las semanas (se calculan solas)"&amp;" · ","")&amp;IF((COUNTIF($H121:$K121,"&gt;1")+COUNTIF($H121:$K121,"&lt;0")+COUNTA($H121:$K121)-COUNT($H121:$K121))&gt;0,"Avance fuera de rango 0-100%"&amp;" · ","")&amp;IF(OR(AND($I121&lt;&gt;"",$I121&lt;$H121),AND($J121&lt;&gt;"",$J121&lt;MAX($H121:$I121)),AND($K121&lt;&gt;"",$K121&lt;MAX($H121:$J121))),"Avance semanal decreciente"&amp;" · ","")&amp;IF(AND(ISNUMBER($E121),$E121&lt;FechaRef,N($L121)&lt;1),"Vencida"&amp;" · ","")&amp;IF(AND(ObsObligatoria="Sí",ISNUMBER($E121),$E121&lt;FechaRef,N($L121)&lt;1,$O121=""),"Vencida sin observación"&amp;" · ",""))-3)))</f>
        <v/>
      </c>
      <c r="Q121" s="62">
        <f>IF(NOT((COUNTA($B121:$K121)+COUNTA($O121))&gt;0),"",IF(AND($T121="Sub",N($S121)&gt;0),IF(ISNUMBER(INDEX($D$5:$D$1000,$S121-4)),DATE(YEAR(INDEX($D$5:$D$1000,$S121-4)),MONTH(INDEX($D$5:$D$1000,$S121-4)),1),IF(ISNUMBER(INDEX($E$5:$E$1000,$S121-4)),DATE(YEAR(INDEX($E$5:$E$1000,$S121-4)),MONTH(INDEX($E$5:$E$1000,$S121-4)),1),MesCiclo)),IF(ISNUMBER($D121),DATE(YEAR($D121),MONTH($D121),1),IF(ISNUMBER($E121),DATE(YEAR($E121),MONTH($E121),1),MesCiclo))))</f>
        <v/>
      </c>
      <c r="R121" s="63">
        <f>IF(OR($Q121="",$Q121&lt;&gt;MesCiclo),"",COUNTIF($Q$5:$Q121,MesCiclo))</f>
        <v/>
      </c>
      <c r="S121" s="63">
        <f>IF($T121="","",IF($T121="Macro",ROW(),IFERROR(LOOKUP(2,1/($T$5:$T121="Macro"),ROW($T$5:$T121)),0)))</f>
        <v/>
      </c>
      <c r="T121" s="63">
        <f>IF(NOT((COUNTA($B121:$K121)+COUNTA($O121))&gt;0),"",IF($B121="Subactividad","Sub","Macro"))</f>
        <v/>
      </c>
      <c r="U121" s="63">
        <f>IF($T121="Macro",COUNTIFS($S$5:$S$1000,ROW(),$T$5:$T$1000,"Sub"),"")</f>
        <v/>
      </c>
      <c r="V121" s="63">
        <f>IF($T121="","",IF(ISNUMBER($F121),1,IFERROR(LOOKUP(2,1/($H121:$K121&lt;&gt;""),$H121:$K121),0)))</f>
        <v/>
      </c>
      <c r="W121" s="63">
        <f>IF($T121="","",IF(AND(ISNUMBER($F121),$F121&lt;=IF($Q121=MesCiclo,InicioCiclo,$Q121+MOD(2-WEEKDAY($Q121),7))+6),1,IF(ISNUMBER($H121),$H121,0)))</f>
        <v/>
      </c>
      <c r="X121" s="63">
        <f>IF($T121="","",IF(AND(ISNUMBER($F121),$F121&lt;=IF($Q121=MesCiclo,InicioCiclo,$Q121+MOD(2-WEEKDAY($Q121),7))+13),1,IF(ISNUMBER($I121),$I121,$W121)))</f>
        <v/>
      </c>
      <c r="Y121" s="63">
        <f>IF($T121="","",IF(AND(ISNUMBER($F121),$F121&lt;=IF($Q121=MesCiclo,InicioCiclo,$Q121+MOD(2-WEEKDAY($Q121),7))+20),1,IF(ISNUMBER($J121),$J121,$X121)))</f>
        <v/>
      </c>
      <c r="Z121" s="63">
        <f>IF($T121="","",IF(AND(ISNUMBER($F121),$F121&lt;=IF($Q121=MesCiclo,InicioCiclo,$Q121+MOD(2-WEEKDAY($Q121),7))+27),1,IF(ISNUMBER($K121),$K121,$Y121)))</f>
        <v/>
      </c>
      <c r="AA121" s="63">
        <f>IF($T121="","",IF(AND(ISNUMBER($F121),$F121&lt;=IF($Q121=MesCiclo,InicioCiclo,$Q121+MOD(2-WEEKDAY($Q121),7))+6),1,IF(N($U121)&gt;0,AVERAGEIFS($W$5:$W$1000,$S$5:$S$1000,ROW(),$T$5:$T$1000,"Sub"),$W121)))</f>
        <v/>
      </c>
      <c r="AB121" s="63">
        <f>IF($T121="","",IF(AND(ISNUMBER($F121),$F121&lt;=IF($Q121=MesCiclo,InicioCiclo,$Q121+MOD(2-WEEKDAY($Q121),7))+13),1,IF(N($U121)&gt;0,AVERAGEIFS($X$5:$X$1000,$S$5:$S$1000,ROW(),$T$5:$T$1000,"Sub"),$X121)))</f>
        <v/>
      </c>
      <c r="AC121" s="63">
        <f>IF($T121="","",IF(AND(ISNUMBER($F121),$F121&lt;=IF($Q121=MesCiclo,InicioCiclo,$Q121+MOD(2-WEEKDAY($Q121),7))+20),1,IF(N($U121)&gt;0,AVERAGEIFS($Y$5:$Y$1000,$S$5:$S$1000,ROW(),$T$5:$T$1000,"Sub"),$Y121)))</f>
        <v/>
      </c>
      <c r="AD121" s="63">
        <f>IF($T121="","",IF(AND(ISNUMBER($F121),$F121&lt;=IF($Q121=MesCiclo,InicioCiclo,$Q121+MOD(2-WEEKDAY($Q121),7))+27),1,IF(N($U121)&gt;0,AVERAGEIFS($Z$5:$Z$1000,$S$5:$S$1000,ROW(),$T$5:$T$1000,"Sub"),$Z121)))</f>
        <v/>
      </c>
      <c r="AE121" s="63">
        <f>IF($T121&lt;&gt;"Macro","",IF(COUNTIFS($Q$5:$Q$1000,$Q121,$T$5:$T$1000,"Macro",$G$5:$G$1000,"&gt;0")=0,1/COUNTIFS($Q$5:$Q$1000,$Q121,$T$5:$T$1000,"Macro"),IF(AND(ISNUMBER($G121),N($G121)&gt;0),$G121,SUMIFS($G$5:$G$1000,$Q$5:$Q$1000,$Q121,$T$5:$T$1000,"Macro")/COUNTIFS($Q$5:$Q$1000,$Q121,$T$5:$T$1000,"Macro",$G$5:$G$1000,"&gt;0"))/(COUNTIFS($Q$5:$Q$1000,$Q121,$T$5:$T$1000,"Macro")*SUMIFS($G$5:$G$1000,$Q$5:$Q$1000,$Q121,$T$5:$T$1000,"Macro")/COUNTIFS($Q$5:$Q$1000,$Q121,$T$5:$T$1000,"Macro",$G$5:$G$1000,"&gt;0"))))</f>
        <v/>
      </c>
    </row>
    <row r="122">
      <c r="A122" s="55">
        <f>IF(NOT((COUNTA($B122:$K122)+COUNTA($O122))&gt;0),"",IF($T122="Macro",COUNTIFS($T$5:$T122,"Macro",$Q$5:$Q122,$Q122),IF(N($S122)=0,"?",COUNTIFS(INDEX($T$5:$T$1000,1):INDEX($T$5:$T$1000,$S122-4),"Macro",INDEX($Q$5:$Q$1000,1):INDEX($Q$5:$Q$1000,$S122-4),INDEX($Q$5:$Q$1000,$S122-4))&amp;"."&amp;COUNTIFS($S$5:$S122,$S122,$T$5:$T122,"Sub"))))</f>
        <v/>
      </c>
      <c r="B122" s="56" t="n"/>
      <c r="C122" s="57" t="n"/>
      <c r="D122" s="58" t="n"/>
      <c r="E122" s="58" t="n"/>
      <c r="F122" s="58" t="n"/>
      <c r="G122" s="59" t="n"/>
      <c r="H122" s="59" t="n"/>
      <c r="I122" s="59" t="n"/>
      <c r="J122" s="59" t="n"/>
      <c r="K122" s="59" t="n"/>
      <c r="L122" s="60">
        <f>IF(NOT((COUNTA($B122:$K122)+COUNTA($O122))&gt;0),"",IF(ISNUMBER($F122),1,IF(N($U122)&gt;0,AVERAGEIFS($V$5:$V$1000,$S$5:$S$1000,ROW(),$T$5:$T$1000,"Sub"),$V122)))</f>
        <v/>
      </c>
      <c r="M122" s="55">
        <f>IF($L122="","",IF($L122&gt;=1,"Completado",IF($L122&gt;0,"En curso","Pendiente")))</f>
        <v/>
      </c>
      <c r="N122" s="55">
        <f>IF(NOT((COUNTA($B122:$K122)+COUNTA($O122))&gt;0),"",IF(ISNUMBER($F122),IF(AND(ISNUMBER($E122),$F122&gt;$E122),"Cumplida con "&amp;($F122-$E122)&amp;IF($F122-$E122=1," día"," días")&amp;" de retraso","Cumplida"),IF(N($L122)&gt;=1,"Cumplida",IF(NOT(ISNUMBER($E122)),"Sin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plazo")))))))</f>
        <v/>
      </c>
      <c r="O122" s="57" t="n"/>
      <c r="P122" s="61">
        <f>IF(NOT((COUNTA($B122:$K122)+COUNTA($O122))&gt;0),"",IF((IF($C122="","Falta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",""))="","✔ OK","⚠ "&amp;LEFT(IF($C122="","Falta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",""),LEN(IF($C122="","Falta el nombre de la actividad"&amp;" · ","")&amp;IF(AND($T122="Sub",N($S122)=0),"Subactividad sin macroactividad arriba"&amp;" · ","")&amp;IF($D122="","Sin fecha de inicio"&amp;" · ","")&amp;IF($E122="","Sin fecha límite"&amp;" · ","")&amp;IF(OR(AND($D122&lt;&gt;"",NOT(ISNUMBER($D122))),AND($E122&lt;&gt;"",NOT(ISNUMBER($E122))),AND($F122&lt;&gt;"",NOT(ISNUMBER($F122)))),"Fecha no válida"&amp;" · ","")&amp;IF(AND(ISNUMBER($D122),ISNUMBER($E122),$D122&gt;$E122),"Inicio posterior a fecha límite"&amp;" · ","")&amp;IF(AND($T122="Macro",$G122&lt;&gt;"",OR(NOT(ISNUMBER($G122)),$G122&lt;0,$G122&gt;1)),"Peso fuera de rango"&amp;" · ","")&amp;IF(AND($T122="Sub",$G122&lt;&gt;""),"Las subactividades no llevan peso (valen igual dentro de su macroactividad)"&amp;" · ","")&amp;IF(AND(N($U122)&gt;0,COUNT($H122:$K122)&gt;0),"Con subactividades: deje vacías las semanas (se calculan solas)"&amp;" · ","")&amp;IF((COUNTIF($H122:$K122,"&gt;1")+COUNTIF($H122:$K122,"&lt;0")+COUNTA($H122:$K122)-COUNT($H122:$K122))&gt;0,"Avance fuera de rango 0-100%"&amp;" · ","")&amp;IF(OR(AND($I122&lt;&gt;"",$I122&lt;$H122),AND($J122&lt;&gt;"",$J122&lt;MAX($H122:$I122)),AND($K122&lt;&gt;"",$K122&lt;MAX($H122:$J122))),"Avance semanal decreciente"&amp;" · ","")&amp;IF(AND(ISNUMBER($E122),$E122&lt;FechaRef,N($L122)&lt;1),"Vencida"&amp;" · ","")&amp;IF(AND(ObsObligatoria="Sí",ISNUMBER($E122),$E122&lt;FechaRef,N($L122)&lt;1,$O122=""),"Vencida sin observación"&amp;" · ",""))-3)))</f>
        <v/>
      </c>
      <c r="Q122" s="62">
        <f>IF(NOT((COUNTA($B122:$K122)+COUNTA($O122))&gt;0),"",IF(AND($T122="Sub",N($S122)&gt;0),IF(ISNUMBER(INDEX($D$5:$D$1000,$S122-4)),DATE(YEAR(INDEX($D$5:$D$1000,$S122-4)),MONTH(INDEX($D$5:$D$1000,$S122-4)),1),IF(ISNUMBER(INDEX($E$5:$E$1000,$S122-4)),DATE(YEAR(INDEX($E$5:$E$1000,$S122-4)),MONTH(INDEX($E$5:$E$1000,$S122-4)),1),MesCiclo)),IF(ISNUMBER($D122),DATE(YEAR($D122),MONTH($D122),1),IF(ISNUMBER($E122),DATE(YEAR($E122),MONTH($E122),1),MesCiclo))))</f>
        <v/>
      </c>
      <c r="R122" s="63">
        <f>IF(OR($Q122="",$Q122&lt;&gt;MesCiclo),"",COUNTIF($Q$5:$Q122,MesCiclo))</f>
        <v/>
      </c>
      <c r="S122" s="63">
        <f>IF($T122="","",IF($T122="Macro",ROW(),IFERROR(LOOKUP(2,1/($T$5:$T122="Macro"),ROW($T$5:$T122)),0)))</f>
        <v/>
      </c>
      <c r="T122" s="63">
        <f>IF(NOT((COUNTA($B122:$K122)+COUNTA($O122))&gt;0),"",IF($B122="Subactividad","Sub","Macro"))</f>
        <v/>
      </c>
      <c r="U122" s="63">
        <f>IF($T122="Macro",COUNTIFS($S$5:$S$1000,ROW(),$T$5:$T$1000,"Sub"),"")</f>
        <v/>
      </c>
      <c r="V122" s="63">
        <f>IF($T122="","",IF(ISNUMBER($F122),1,IFERROR(LOOKUP(2,1/($H122:$K122&lt;&gt;""),$H122:$K122),0)))</f>
        <v/>
      </c>
      <c r="W122" s="63">
        <f>IF($T122="","",IF(AND(ISNUMBER($F122),$F122&lt;=IF($Q122=MesCiclo,InicioCiclo,$Q122+MOD(2-WEEKDAY($Q122),7))+6),1,IF(ISNUMBER($H122),$H122,0)))</f>
        <v/>
      </c>
      <c r="X122" s="63">
        <f>IF($T122="","",IF(AND(ISNUMBER($F122),$F122&lt;=IF($Q122=MesCiclo,InicioCiclo,$Q122+MOD(2-WEEKDAY($Q122),7))+13),1,IF(ISNUMBER($I122),$I122,$W122)))</f>
        <v/>
      </c>
      <c r="Y122" s="63">
        <f>IF($T122="","",IF(AND(ISNUMBER($F122),$F122&lt;=IF($Q122=MesCiclo,InicioCiclo,$Q122+MOD(2-WEEKDAY($Q122),7))+20),1,IF(ISNUMBER($J122),$J122,$X122)))</f>
        <v/>
      </c>
      <c r="Z122" s="63">
        <f>IF($T122="","",IF(AND(ISNUMBER($F122),$F122&lt;=IF($Q122=MesCiclo,InicioCiclo,$Q122+MOD(2-WEEKDAY($Q122),7))+27),1,IF(ISNUMBER($K122),$K122,$Y122)))</f>
        <v/>
      </c>
      <c r="AA122" s="63">
        <f>IF($T122="","",IF(AND(ISNUMBER($F122),$F122&lt;=IF($Q122=MesCiclo,InicioCiclo,$Q122+MOD(2-WEEKDAY($Q122),7))+6),1,IF(N($U122)&gt;0,AVERAGEIFS($W$5:$W$1000,$S$5:$S$1000,ROW(),$T$5:$T$1000,"Sub"),$W122)))</f>
        <v/>
      </c>
      <c r="AB122" s="63">
        <f>IF($T122="","",IF(AND(ISNUMBER($F122),$F122&lt;=IF($Q122=MesCiclo,InicioCiclo,$Q122+MOD(2-WEEKDAY($Q122),7))+13),1,IF(N($U122)&gt;0,AVERAGEIFS($X$5:$X$1000,$S$5:$S$1000,ROW(),$T$5:$T$1000,"Sub"),$X122)))</f>
        <v/>
      </c>
      <c r="AC122" s="63">
        <f>IF($T122="","",IF(AND(ISNUMBER($F122),$F122&lt;=IF($Q122=MesCiclo,InicioCiclo,$Q122+MOD(2-WEEKDAY($Q122),7))+20),1,IF(N($U122)&gt;0,AVERAGEIFS($Y$5:$Y$1000,$S$5:$S$1000,ROW(),$T$5:$T$1000,"Sub"),$Y122)))</f>
        <v/>
      </c>
      <c r="AD122" s="63">
        <f>IF($T122="","",IF(AND(ISNUMBER($F122),$F122&lt;=IF($Q122=MesCiclo,InicioCiclo,$Q122+MOD(2-WEEKDAY($Q122),7))+27),1,IF(N($U122)&gt;0,AVERAGEIFS($Z$5:$Z$1000,$S$5:$S$1000,ROW(),$T$5:$T$1000,"Sub"),$Z122)))</f>
        <v/>
      </c>
      <c r="AE122" s="63">
        <f>IF($T122&lt;&gt;"Macro","",IF(COUNTIFS($Q$5:$Q$1000,$Q122,$T$5:$T$1000,"Macro",$G$5:$G$1000,"&gt;0")=0,1/COUNTIFS($Q$5:$Q$1000,$Q122,$T$5:$T$1000,"Macro"),IF(AND(ISNUMBER($G122),N($G122)&gt;0),$G122,SUMIFS($G$5:$G$1000,$Q$5:$Q$1000,$Q122,$T$5:$T$1000,"Macro")/COUNTIFS($Q$5:$Q$1000,$Q122,$T$5:$T$1000,"Macro",$G$5:$G$1000,"&gt;0"))/(COUNTIFS($Q$5:$Q$1000,$Q122,$T$5:$T$1000,"Macro")*SUMIFS($G$5:$G$1000,$Q$5:$Q$1000,$Q122,$T$5:$T$1000,"Macro")/COUNTIFS($Q$5:$Q$1000,$Q122,$T$5:$T$1000,"Macro",$G$5:$G$1000,"&gt;0"))))</f>
        <v/>
      </c>
    </row>
    <row r="123">
      <c r="A123" s="55">
        <f>IF(NOT((COUNTA($B123:$K123)+COUNTA($O123))&gt;0),"",IF($T123="Macro",COUNTIFS($T$5:$T123,"Macro",$Q$5:$Q123,$Q123),IF(N($S123)=0,"?",COUNTIFS(INDEX($T$5:$T$1000,1):INDEX($T$5:$T$1000,$S123-4),"Macro",INDEX($Q$5:$Q$1000,1):INDEX($Q$5:$Q$1000,$S123-4),INDEX($Q$5:$Q$1000,$S123-4))&amp;"."&amp;COUNTIFS($S$5:$S123,$S123,$T$5:$T123,"Sub"))))</f>
        <v/>
      </c>
      <c r="B123" s="56" t="n"/>
      <c r="C123" s="57" t="n"/>
      <c r="D123" s="58" t="n"/>
      <c r="E123" s="58" t="n"/>
      <c r="F123" s="58" t="n"/>
      <c r="G123" s="59" t="n"/>
      <c r="H123" s="59" t="n"/>
      <c r="I123" s="59" t="n"/>
      <c r="J123" s="59" t="n"/>
      <c r="K123" s="59" t="n"/>
      <c r="L123" s="60">
        <f>IF(NOT((COUNTA($B123:$K123)+COUNTA($O123))&gt;0),"",IF(ISNUMBER($F123),1,IF(N($U123)&gt;0,AVERAGEIFS($V$5:$V$1000,$S$5:$S$1000,ROW(),$T$5:$T$1000,"Sub"),$V123)))</f>
        <v/>
      </c>
      <c r="M123" s="55">
        <f>IF($L123="","",IF($L123&gt;=1,"Completado",IF($L123&gt;0,"En curso","Pendiente")))</f>
        <v/>
      </c>
      <c r="N123" s="55">
        <f>IF(NOT((COUNTA($B123:$K123)+COUNTA($O123))&gt;0),"",IF(ISNUMBER($F123),IF(AND(ISNUMBER($E123),$F123&gt;$E123),"Cumplida con "&amp;($F123-$E123)&amp;IF($F123-$E123=1," día"," días")&amp;" de retraso","Cumplida"),IF(N($L123)&gt;=1,"Cumplida",IF(NOT(ISNUMBER($E123)),"Sin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plazo")))))))</f>
        <v/>
      </c>
      <c r="O123" s="57" t="n"/>
      <c r="P123" s="61">
        <f>IF(NOT((COUNTA($B123:$K123)+COUNTA($O123))&gt;0),"",IF((IF($C123="","Falta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",""))="","✔ OK","⚠ "&amp;LEFT(IF($C123="","Falta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",""),LEN(IF($C123="","Falta el nombre de la actividad"&amp;" · ","")&amp;IF(AND($T123="Sub",N($S123)=0),"Subactividad sin macroactividad arriba"&amp;" · ","")&amp;IF($D123="","Sin fecha de inicio"&amp;" · ","")&amp;IF($E123="","Sin fecha límite"&amp;" · ","")&amp;IF(OR(AND($D123&lt;&gt;"",NOT(ISNUMBER($D123))),AND($E123&lt;&gt;"",NOT(ISNUMBER($E123))),AND($F123&lt;&gt;"",NOT(ISNUMBER($F123)))),"Fecha no válida"&amp;" · ","")&amp;IF(AND(ISNUMBER($D123),ISNUMBER($E123),$D123&gt;$E123),"Inicio posterior a fecha límite"&amp;" · ","")&amp;IF(AND($T123="Macro",$G123&lt;&gt;"",OR(NOT(ISNUMBER($G123)),$G123&lt;0,$G123&gt;1)),"Peso fuera de rango"&amp;" · ","")&amp;IF(AND($T123="Sub",$G123&lt;&gt;""),"Las subactividades no llevan peso (valen igual dentro de su macroactividad)"&amp;" · ","")&amp;IF(AND(N($U123)&gt;0,COUNT($H123:$K123)&gt;0),"Con subactividades: deje vacías las semanas (se calculan solas)"&amp;" · ","")&amp;IF((COUNTIF($H123:$K123,"&gt;1")+COUNTIF($H123:$K123,"&lt;0")+COUNTA($H123:$K123)-COUNT($H123:$K123))&gt;0,"Avance fuera de rango 0-100%"&amp;" · ","")&amp;IF(OR(AND($I123&lt;&gt;"",$I123&lt;$H123),AND($J123&lt;&gt;"",$J123&lt;MAX($H123:$I123)),AND($K123&lt;&gt;"",$K123&lt;MAX($H123:$J123))),"Avance semanal decreciente"&amp;" · ","")&amp;IF(AND(ISNUMBER($E123),$E123&lt;FechaRef,N($L123)&lt;1),"Vencida"&amp;" · ","")&amp;IF(AND(ObsObligatoria="Sí",ISNUMBER($E123),$E123&lt;FechaRef,N($L123)&lt;1,$O123=""),"Vencida sin observación"&amp;" · ",""))-3)))</f>
        <v/>
      </c>
      <c r="Q123" s="62">
        <f>IF(NOT((COUNTA($B123:$K123)+COUNTA($O123))&gt;0),"",IF(AND($T123="Sub",N($S123)&gt;0),IF(ISNUMBER(INDEX($D$5:$D$1000,$S123-4)),DATE(YEAR(INDEX($D$5:$D$1000,$S123-4)),MONTH(INDEX($D$5:$D$1000,$S123-4)),1),IF(ISNUMBER(INDEX($E$5:$E$1000,$S123-4)),DATE(YEAR(INDEX($E$5:$E$1000,$S123-4)),MONTH(INDEX($E$5:$E$1000,$S123-4)),1),MesCiclo)),IF(ISNUMBER($D123),DATE(YEAR($D123),MONTH($D123),1),IF(ISNUMBER($E123),DATE(YEAR($E123),MONTH($E123),1),MesCiclo))))</f>
        <v/>
      </c>
      <c r="R123" s="63">
        <f>IF(OR($Q123="",$Q123&lt;&gt;MesCiclo),"",COUNTIF($Q$5:$Q123,MesCiclo))</f>
        <v/>
      </c>
      <c r="S123" s="63">
        <f>IF($T123="","",IF($T123="Macro",ROW(),IFERROR(LOOKUP(2,1/($T$5:$T123="Macro"),ROW($T$5:$T123)),0)))</f>
        <v/>
      </c>
      <c r="T123" s="63">
        <f>IF(NOT((COUNTA($B123:$K123)+COUNTA($O123))&gt;0),"",IF($B123="Subactividad","Sub","Macro"))</f>
        <v/>
      </c>
      <c r="U123" s="63">
        <f>IF($T123="Macro",COUNTIFS($S$5:$S$1000,ROW(),$T$5:$T$1000,"Sub"),"")</f>
        <v/>
      </c>
      <c r="V123" s="63">
        <f>IF($T123="","",IF(ISNUMBER($F123),1,IFERROR(LOOKUP(2,1/($H123:$K123&lt;&gt;""),$H123:$K123),0)))</f>
        <v/>
      </c>
      <c r="W123" s="63">
        <f>IF($T123="","",IF(AND(ISNUMBER($F123),$F123&lt;=IF($Q123=MesCiclo,InicioCiclo,$Q123+MOD(2-WEEKDAY($Q123),7))+6),1,IF(ISNUMBER($H123),$H123,0)))</f>
        <v/>
      </c>
      <c r="X123" s="63">
        <f>IF($T123="","",IF(AND(ISNUMBER($F123),$F123&lt;=IF($Q123=MesCiclo,InicioCiclo,$Q123+MOD(2-WEEKDAY($Q123),7))+13),1,IF(ISNUMBER($I123),$I123,$W123)))</f>
        <v/>
      </c>
      <c r="Y123" s="63">
        <f>IF($T123="","",IF(AND(ISNUMBER($F123),$F123&lt;=IF($Q123=MesCiclo,InicioCiclo,$Q123+MOD(2-WEEKDAY($Q123),7))+20),1,IF(ISNUMBER($J123),$J123,$X123)))</f>
        <v/>
      </c>
      <c r="Z123" s="63">
        <f>IF($T123="","",IF(AND(ISNUMBER($F123),$F123&lt;=IF($Q123=MesCiclo,InicioCiclo,$Q123+MOD(2-WEEKDAY($Q123),7))+27),1,IF(ISNUMBER($K123),$K123,$Y123)))</f>
        <v/>
      </c>
      <c r="AA123" s="63">
        <f>IF($T123="","",IF(AND(ISNUMBER($F123),$F123&lt;=IF($Q123=MesCiclo,InicioCiclo,$Q123+MOD(2-WEEKDAY($Q123),7))+6),1,IF(N($U123)&gt;0,AVERAGEIFS($W$5:$W$1000,$S$5:$S$1000,ROW(),$T$5:$T$1000,"Sub"),$W123)))</f>
        <v/>
      </c>
      <c r="AB123" s="63">
        <f>IF($T123="","",IF(AND(ISNUMBER($F123),$F123&lt;=IF($Q123=MesCiclo,InicioCiclo,$Q123+MOD(2-WEEKDAY($Q123),7))+13),1,IF(N($U123)&gt;0,AVERAGEIFS($X$5:$X$1000,$S$5:$S$1000,ROW(),$T$5:$T$1000,"Sub"),$X123)))</f>
        <v/>
      </c>
      <c r="AC123" s="63">
        <f>IF($T123="","",IF(AND(ISNUMBER($F123),$F123&lt;=IF($Q123=MesCiclo,InicioCiclo,$Q123+MOD(2-WEEKDAY($Q123),7))+20),1,IF(N($U123)&gt;0,AVERAGEIFS($Y$5:$Y$1000,$S$5:$S$1000,ROW(),$T$5:$T$1000,"Sub"),$Y123)))</f>
        <v/>
      </c>
      <c r="AD123" s="63">
        <f>IF($T123="","",IF(AND(ISNUMBER($F123),$F123&lt;=IF($Q123=MesCiclo,InicioCiclo,$Q123+MOD(2-WEEKDAY($Q123),7))+27),1,IF(N($U123)&gt;0,AVERAGEIFS($Z$5:$Z$1000,$S$5:$S$1000,ROW(),$T$5:$T$1000,"Sub"),$Z123)))</f>
        <v/>
      </c>
      <c r="AE123" s="63">
        <f>IF($T123&lt;&gt;"Macro","",IF(COUNTIFS($Q$5:$Q$1000,$Q123,$T$5:$T$1000,"Macro",$G$5:$G$1000,"&gt;0")=0,1/COUNTIFS($Q$5:$Q$1000,$Q123,$T$5:$T$1000,"Macro"),IF(AND(ISNUMBER($G123),N($G123)&gt;0),$G123,SUMIFS($G$5:$G$1000,$Q$5:$Q$1000,$Q123,$T$5:$T$1000,"Macro")/COUNTIFS($Q$5:$Q$1000,$Q123,$T$5:$T$1000,"Macro",$G$5:$G$1000,"&gt;0"))/(COUNTIFS($Q$5:$Q$1000,$Q123,$T$5:$T$1000,"Macro")*SUMIFS($G$5:$G$1000,$Q$5:$Q$1000,$Q123,$T$5:$T$1000,"Macro")/COUNTIFS($Q$5:$Q$1000,$Q123,$T$5:$T$1000,"Macro",$G$5:$G$1000,"&gt;0"))))</f>
        <v/>
      </c>
    </row>
    <row r="124">
      <c r="A124" s="55">
        <f>IF(NOT((COUNTA($B124:$K124)+COUNTA($O124))&gt;0),"",IF($T124="Macro",COUNTIFS($T$5:$T124,"Macro",$Q$5:$Q124,$Q124),IF(N($S124)=0,"?",COUNTIFS(INDEX($T$5:$T$1000,1):INDEX($T$5:$T$1000,$S124-4),"Macro",INDEX($Q$5:$Q$1000,1):INDEX($Q$5:$Q$1000,$S124-4),INDEX($Q$5:$Q$1000,$S124-4))&amp;"."&amp;COUNTIFS($S$5:$S124,$S124,$T$5:$T124,"Sub"))))</f>
        <v/>
      </c>
      <c r="B124" s="56" t="n"/>
      <c r="C124" s="57" t="n"/>
      <c r="D124" s="58" t="n"/>
      <c r="E124" s="58" t="n"/>
      <c r="F124" s="58" t="n"/>
      <c r="G124" s="59" t="n"/>
      <c r="H124" s="59" t="n"/>
      <c r="I124" s="59" t="n"/>
      <c r="J124" s="59" t="n"/>
      <c r="K124" s="59" t="n"/>
      <c r="L124" s="60">
        <f>IF(NOT((COUNTA($B124:$K124)+COUNTA($O124))&gt;0),"",IF(ISNUMBER($F124),1,IF(N($U124)&gt;0,AVERAGEIFS($V$5:$V$1000,$S$5:$S$1000,ROW(),$T$5:$T$1000,"Sub"),$V124)))</f>
        <v/>
      </c>
      <c r="M124" s="55">
        <f>IF($L124="","",IF($L124&gt;=1,"Completado",IF($L124&gt;0,"En curso","Pendiente")))</f>
        <v/>
      </c>
      <c r="N124" s="55">
        <f>IF(NOT((COUNTA($B124:$K124)+COUNTA($O124))&gt;0),"",IF(ISNUMBER($F124),IF(AND(ISNUMBER($E124),$F124&gt;$E124),"Cumplida con "&amp;($F124-$E124)&amp;IF($F124-$E124=1," día"," días")&amp;" de retraso","Cumplida"),IF(N($L124)&gt;=1,"Cumplida",IF(NOT(ISNUMBER($E124)),"Sin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plazo")))))))</f>
        <v/>
      </c>
      <c r="O124" s="57" t="n"/>
      <c r="P124" s="61">
        <f>IF(NOT((COUNTA($B124:$K124)+COUNTA($O124))&gt;0),"",IF((IF($C124="","Falta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",""))="","✔ OK","⚠ "&amp;LEFT(IF($C124="","Falta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",""),LEN(IF($C124="","Falta el nombre de la actividad"&amp;" · ","")&amp;IF(AND($T124="Sub",N($S124)=0),"Subactividad sin macroactividad arriba"&amp;" · ","")&amp;IF($D124="","Sin fecha de inicio"&amp;" · ","")&amp;IF($E124="","Sin fecha límite"&amp;" · ","")&amp;IF(OR(AND($D124&lt;&gt;"",NOT(ISNUMBER($D124))),AND($E124&lt;&gt;"",NOT(ISNUMBER($E124))),AND($F124&lt;&gt;"",NOT(ISNUMBER($F124)))),"Fecha no válida"&amp;" · ","")&amp;IF(AND(ISNUMBER($D124),ISNUMBER($E124),$D124&gt;$E124),"Inicio posterior a fecha límite"&amp;" · ","")&amp;IF(AND($T124="Macro",$G124&lt;&gt;"",OR(NOT(ISNUMBER($G124)),$G124&lt;0,$G124&gt;1)),"Peso fuera de rango"&amp;" · ","")&amp;IF(AND($T124="Sub",$G124&lt;&gt;""),"Las subactividades no llevan peso (valen igual dentro de su macroactividad)"&amp;" · ","")&amp;IF(AND(N($U124)&gt;0,COUNT($H124:$K124)&gt;0),"Con subactividades: deje vacías las semanas (se calculan solas)"&amp;" · ","")&amp;IF((COUNTIF($H124:$K124,"&gt;1")+COUNTIF($H124:$K124,"&lt;0")+COUNTA($H124:$K124)-COUNT($H124:$K124))&gt;0,"Avance fuera de rango 0-100%"&amp;" · ","")&amp;IF(OR(AND($I124&lt;&gt;"",$I124&lt;$H124),AND($J124&lt;&gt;"",$J124&lt;MAX($H124:$I124)),AND($K124&lt;&gt;"",$K124&lt;MAX($H124:$J124))),"Avance semanal decreciente"&amp;" · ","")&amp;IF(AND(ISNUMBER($E124),$E124&lt;FechaRef,N($L124)&lt;1),"Vencida"&amp;" · ","")&amp;IF(AND(ObsObligatoria="Sí",ISNUMBER($E124),$E124&lt;FechaRef,N($L124)&lt;1,$O124=""),"Vencida sin observación"&amp;" · ",""))-3)))</f>
        <v/>
      </c>
      <c r="Q124" s="62">
        <f>IF(NOT((COUNTA($B124:$K124)+COUNTA($O124))&gt;0),"",IF(AND($T124="Sub",N($S124)&gt;0),IF(ISNUMBER(INDEX($D$5:$D$1000,$S124-4)),DATE(YEAR(INDEX($D$5:$D$1000,$S124-4)),MONTH(INDEX($D$5:$D$1000,$S124-4)),1),IF(ISNUMBER(INDEX($E$5:$E$1000,$S124-4)),DATE(YEAR(INDEX($E$5:$E$1000,$S124-4)),MONTH(INDEX($E$5:$E$1000,$S124-4)),1),MesCiclo)),IF(ISNUMBER($D124),DATE(YEAR($D124),MONTH($D124),1),IF(ISNUMBER($E124),DATE(YEAR($E124),MONTH($E124),1),MesCiclo))))</f>
        <v/>
      </c>
      <c r="R124" s="63">
        <f>IF(OR($Q124="",$Q124&lt;&gt;MesCiclo),"",COUNTIF($Q$5:$Q124,MesCiclo))</f>
        <v/>
      </c>
      <c r="S124" s="63">
        <f>IF($T124="","",IF($T124="Macro",ROW(),IFERROR(LOOKUP(2,1/($T$5:$T124="Macro"),ROW($T$5:$T124)),0)))</f>
        <v/>
      </c>
      <c r="T124" s="63">
        <f>IF(NOT((COUNTA($B124:$K124)+COUNTA($O124))&gt;0),"",IF($B124="Subactividad","Sub","Macro"))</f>
        <v/>
      </c>
      <c r="U124" s="63">
        <f>IF($T124="Macro",COUNTIFS($S$5:$S$1000,ROW(),$T$5:$T$1000,"Sub"),"")</f>
        <v/>
      </c>
      <c r="V124" s="63">
        <f>IF($T124="","",IF(ISNUMBER($F124),1,IFERROR(LOOKUP(2,1/($H124:$K124&lt;&gt;""),$H124:$K124),0)))</f>
        <v/>
      </c>
      <c r="W124" s="63">
        <f>IF($T124="","",IF(AND(ISNUMBER($F124),$F124&lt;=IF($Q124=MesCiclo,InicioCiclo,$Q124+MOD(2-WEEKDAY($Q124),7))+6),1,IF(ISNUMBER($H124),$H124,0)))</f>
        <v/>
      </c>
      <c r="X124" s="63">
        <f>IF($T124="","",IF(AND(ISNUMBER($F124),$F124&lt;=IF($Q124=MesCiclo,InicioCiclo,$Q124+MOD(2-WEEKDAY($Q124),7))+13),1,IF(ISNUMBER($I124),$I124,$W124)))</f>
        <v/>
      </c>
      <c r="Y124" s="63">
        <f>IF($T124="","",IF(AND(ISNUMBER($F124),$F124&lt;=IF($Q124=MesCiclo,InicioCiclo,$Q124+MOD(2-WEEKDAY($Q124),7))+20),1,IF(ISNUMBER($J124),$J124,$X124)))</f>
        <v/>
      </c>
      <c r="Z124" s="63">
        <f>IF($T124="","",IF(AND(ISNUMBER($F124),$F124&lt;=IF($Q124=MesCiclo,InicioCiclo,$Q124+MOD(2-WEEKDAY($Q124),7))+27),1,IF(ISNUMBER($K124),$K124,$Y124)))</f>
        <v/>
      </c>
      <c r="AA124" s="63">
        <f>IF($T124="","",IF(AND(ISNUMBER($F124),$F124&lt;=IF($Q124=MesCiclo,InicioCiclo,$Q124+MOD(2-WEEKDAY($Q124),7))+6),1,IF(N($U124)&gt;0,AVERAGEIFS($W$5:$W$1000,$S$5:$S$1000,ROW(),$T$5:$T$1000,"Sub"),$W124)))</f>
        <v/>
      </c>
      <c r="AB124" s="63">
        <f>IF($T124="","",IF(AND(ISNUMBER($F124),$F124&lt;=IF($Q124=MesCiclo,InicioCiclo,$Q124+MOD(2-WEEKDAY($Q124),7))+13),1,IF(N($U124)&gt;0,AVERAGEIFS($X$5:$X$1000,$S$5:$S$1000,ROW(),$T$5:$T$1000,"Sub"),$X124)))</f>
        <v/>
      </c>
      <c r="AC124" s="63">
        <f>IF($T124="","",IF(AND(ISNUMBER($F124),$F124&lt;=IF($Q124=MesCiclo,InicioCiclo,$Q124+MOD(2-WEEKDAY($Q124),7))+20),1,IF(N($U124)&gt;0,AVERAGEIFS($Y$5:$Y$1000,$S$5:$S$1000,ROW(),$T$5:$T$1000,"Sub"),$Y124)))</f>
        <v/>
      </c>
      <c r="AD124" s="63">
        <f>IF($T124="","",IF(AND(ISNUMBER($F124),$F124&lt;=IF($Q124=MesCiclo,InicioCiclo,$Q124+MOD(2-WEEKDAY($Q124),7))+27),1,IF(N($U124)&gt;0,AVERAGEIFS($Z$5:$Z$1000,$S$5:$S$1000,ROW(),$T$5:$T$1000,"Sub"),$Z124)))</f>
        <v/>
      </c>
      <c r="AE124" s="63">
        <f>IF($T124&lt;&gt;"Macro","",IF(COUNTIFS($Q$5:$Q$1000,$Q124,$T$5:$T$1000,"Macro",$G$5:$G$1000,"&gt;0")=0,1/COUNTIFS($Q$5:$Q$1000,$Q124,$T$5:$T$1000,"Macro"),IF(AND(ISNUMBER($G124),N($G124)&gt;0),$G124,SUMIFS($G$5:$G$1000,$Q$5:$Q$1000,$Q124,$T$5:$T$1000,"Macro")/COUNTIFS($Q$5:$Q$1000,$Q124,$T$5:$T$1000,"Macro",$G$5:$G$1000,"&gt;0"))/(COUNTIFS($Q$5:$Q$1000,$Q124,$T$5:$T$1000,"Macro")*SUMIFS($G$5:$G$1000,$Q$5:$Q$1000,$Q124,$T$5:$T$1000,"Macro")/COUNTIFS($Q$5:$Q$1000,$Q124,$T$5:$T$1000,"Macro",$G$5:$G$1000,"&gt;0"))))</f>
        <v/>
      </c>
    </row>
    <row r="125">
      <c r="A125" s="55">
        <f>IF(NOT((COUNTA($B125:$K125)+COUNTA($O125))&gt;0),"",IF($T125="Macro",COUNTIFS($T$5:$T125,"Macro",$Q$5:$Q125,$Q125),IF(N($S125)=0,"?",COUNTIFS(INDEX($T$5:$T$1000,1):INDEX($T$5:$T$1000,$S125-4),"Macro",INDEX($Q$5:$Q$1000,1):INDEX($Q$5:$Q$1000,$S125-4),INDEX($Q$5:$Q$1000,$S125-4))&amp;"."&amp;COUNTIFS($S$5:$S125,$S125,$T$5:$T125,"Sub"))))</f>
        <v/>
      </c>
      <c r="B125" s="56" t="n"/>
      <c r="C125" s="57" t="n"/>
      <c r="D125" s="58" t="n"/>
      <c r="E125" s="58" t="n"/>
      <c r="F125" s="58" t="n"/>
      <c r="G125" s="59" t="n"/>
      <c r="H125" s="59" t="n"/>
      <c r="I125" s="59" t="n"/>
      <c r="J125" s="59" t="n"/>
      <c r="K125" s="59" t="n"/>
      <c r="L125" s="60">
        <f>IF(NOT((COUNTA($B125:$K125)+COUNTA($O125))&gt;0),"",IF(ISNUMBER($F125),1,IF(N($U125)&gt;0,AVERAGEIFS($V$5:$V$1000,$S$5:$S$1000,ROW(),$T$5:$T$1000,"Sub"),$V125)))</f>
        <v/>
      </c>
      <c r="M125" s="55">
        <f>IF($L125="","",IF($L125&gt;=1,"Completado",IF($L125&gt;0,"En curso","Pendiente")))</f>
        <v/>
      </c>
      <c r="N125" s="55">
        <f>IF(NOT((COUNTA($B125:$K125)+COUNTA($O125))&gt;0),"",IF(ISNUMBER($F125),IF(AND(ISNUMBER($E125),$F125&gt;$E125),"Cumplida con "&amp;($F125-$E125)&amp;IF($F125-$E125=1," día"," días")&amp;" de retraso","Cumplida"),IF(N($L125)&gt;=1,"Cumplida",IF(NOT(ISNUMBER($E125)),"Sin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plazo")))))))</f>
        <v/>
      </c>
      <c r="O125" s="57" t="n"/>
      <c r="P125" s="61">
        <f>IF(NOT((COUNTA($B125:$K125)+COUNTA($O125))&gt;0),"",IF((IF($C125="","Falta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",""))="","✔ OK","⚠ "&amp;LEFT(IF($C125="","Falta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",""),LEN(IF($C125="","Falta el nombre de la actividad"&amp;" · ","")&amp;IF(AND($T125="Sub",N($S125)=0),"Subactividad sin macroactividad arriba"&amp;" · ","")&amp;IF($D125="","Sin fecha de inicio"&amp;" · ","")&amp;IF($E125="","Sin fecha límite"&amp;" · ","")&amp;IF(OR(AND($D125&lt;&gt;"",NOT(ISNUMBER($D125))),AND($E125&lt;&gt;"",NOT(ISNUMBER($E125))),AND($F125&lt;&gt;"",NOT(ISNUMBER($F125)))),"Fecha no válida"&amp;" · ","")&amp;IF(AND(ISNUMBER($D125),ISNUMBER($E125),$D125&gt;$E125),"Inicio posterior a fecha límite"&amp;" · ","")&amp;IF(AND($T125="Macro",$G125&lt;&gt;"",OR(NOT(ISNUMBER($G125)),$G125&lt;0,$G125&gt;1)),"Peso fuera de rango"&amp;" · ","")&amp;IF(AND($T125="Sub",$G125&lt;&gt;""),"Las subactividades no llevan peso (valen igual dentro de su macroactividad)"&amp;" · ","")&amp;IF(AND(N($U125)&gt;0,COUNT($H125:$K125)&gt;0),"Con subactividades: deje vacías las semanas (se calculan solas)"&amp;" · ","")&amp;IF((COUNTIF($H125:$K125,"&gt;1")+COUNTIF($H125:$K125,"&lt;0")+COUNTA($H125:$K125)-COUNT($H125:$K125))&gt;0,"Avance fuera de rango 0-100%"&amp;" · ","")&amp;IF(OR(AND($I125&lt;&gt;"",$I125&lt;$H125),AND($J125&lt;&gt;"",$J125&lt;MAX($H125:$I125)),AND($K125&lt;&gt;"",$K125&lt;MAX($H125:$J125))),"Avance semanal decreciente"&amp;" · ","")&amp;IF(AND(ISNUMBER($E125),$E125&lt;FechaRef,N($L125)&lt;1),"Vencida"&amp;" · ","")&amp;IF(AND(ObsObligatoria="Sí",ISNUMBER($E125),$E125&lt;FechaRef,N($L125)&lt;1,$O125=""),"Vencida sin observación"&amp;" · ",""))-3)))</f>
        <v/>
      </c>
      <c r="Q125" s="62">
        <f>IF(NOT((COUNTA($B125:$K125)+COUNTA($O125))&gt;0),"",IF(AND($T125="Sub",N($S125)&gt;0),IF(ISNUMBER(INDEX($D$5:$D$1000,$S125-4)),DATE(YEAR(INDEX($D$5:$D$1000,$S125-4)),MONTH(INDEX($D$5:$D$1000,$S125-4)),1),IF(ISNUMBER(INDEX($E$5:$E$1000,$S125-4)),DATE(YEAR(INDEX($E$5:$E$1000,$S125-4)),MONTH(INDEX($E$5:$E$1000,$S125-4)),1),MesCiclo)),IF(ISNUMBER($D125),DATE(YEAR($D125),MONTH($D125),1),IF(ISNUMBER($E125),DATE(YEAR($E125),MONTH($E125),1),MesCiclo))))</f>
        <v/>
      </c>
      <c r="R125" s="63">
        <f>IF(OR($Q125="",$Q125&lt;&gt;MesCiclo),"",COUNTIF($Q$5:$Q125,MesCiclo))</f>
        <v/>
      </c>
      <c r="S125" s="63">
        <f>IF($T125="","",IF($T125="Macro",ROW(),IFERROR(LOOKUP(2,1/($T$5:$T125="Macro"),ROW($T$5:$T125)),0)))</f>
        <v/>
      </c>
      <c r="T125" s="63">
        <f>IF(NOT((COUNTA($B125:$K125)+COUNTA($O125))&gt;0),"",IF($B125="Subactividad","Sub","Macro"))</f>
        <v/>
      </c>
      <c r="U125" s="63">
        <f>IF($T125="Macro",COUNTIFS($S$5:$S$1000,ROW(),$T$5:$T$1000,"Sub"),"")</f>
        <v/>
      </c>
      <c r="V125" s="63">
        <f>IF($T125="","",IF(ISNUMBER($F125),1,IFERROR(LOOKUP(2,1/($H125:$K125&lt;&gt;""),$H125:$K125),0)))</f>
        <v/>
      </c>
      <c r="W125" s="63">
        <f>IF($T125="","",IF(AND(ISNUMBER($F125),$F125&lt;=IF($Q125=MesCiclo,InicioCiclo,$Q125+MOD(2-WEEKDAY($Q125),7))+6),1,IF(ISNUMBER($H125),$H125,0)))</f>
        <v/>
      </c>
      <c r="X125" s="63">
        <f>IF($T125="","",IF(AND(ISNUMBER($F125),$F125&lt;=IF($Q125=MesCiclo,InicioCiclo,$Q125+MOD(2-WEEKDAY($Q125),7))+13),1,IF(ISNUMBER($I125),$I125,$W125)))</f>
        <v/>
      </c>
      <c r="Y125" s="63">
        <f>IF($T125="","",IF(AND(ISNUMBER($F125),$F125&lt;=IF($Q125=MesCiclo,InicioCiclo,$Q125+MOD(2-WEEKDAY($Q125),7))+20),1,IF(ISNUMBER($J125),$J125,$X125)))</f>
        <v/>
      </c>
      <c r="Z125" s="63">
        <f>IF($T125="","",IF(AND(ISNUMBER($F125),$F125&lt;=IF($Q125=MesCiclo,InicioCiclo,$Q125+MOD(2-WEEKDAY($Q125),7))+27),1,IF(ISNUMBER($K125),$K125,$Y125)))</f>
        <v/>
      </c>
      <c r="AA125" s="63">
        <f>IF($T125="","",IF(AND(ISNUMBER($F125),$F125&lt;=IF($Q125=MesCiclo,InicioCiclo,$Q125+MOD(2-WEEKDAY($Q125),7))+6),1,IF(N($U125)&gt;0,AVERAGEIFS($W$5:$W$1000,$S$5:$S$1000,ROW(),$T$5:$T$1000,"Sub"),$W125)))</f>
        <v/>
      </c>
      <c r="AB125" s="63">
        <f>IF($T125="","",IF(AND(ISNUMBER($F125),$F125&lt;=IF($Q125=MesCiclo,InicioCiclo,$Q125+MOD(2-WEEKDAY($Q125),7))+13),1,IF(N($U125)&gt;0,AVERAGEIFS($X$5:$X$1000,$S$5:$S$1000,ROW(),$T$5:$T$1000,"Sub"),$X125)))</f>
        <v/>
      </c>
      <c r="AC125" s="63">
        <f>IF($T125="","",IF(AND(ISNUMBER($F125),$F125&lt;=IF($Q125=MesCiclo,InicioCiclo,$Q125+MOD(2-WEEKDAY($Q125),7))+20),1,IF(N($U125)&gt;0,AVERAGEIFS($Y$5:$Y$1000,$S$5:$S$1000,ROW(),$T$5:$T$1000,"Sub"),$Y125)))</f>
        <v/>
      </c>
      <c r="AD125" s="63">
        <f>IF($T125="","",IF(AND(ISNUMBER($F125),$F125&lt;=IF($Q125=MesCiclo,InicioCiclo,$Q125+MOD(2-WEEKDAY($Q125),7))+27),1,IF(N($U125)&gt;0,AVERAGEIFS($Z$5:$Z$1000,$S$5:$S$1000,ROW(),$T$5:$T$1000,"Sub"),$Z125)))</f>
        <v/>
      </c>
      <c r="AE125" s="63">
        <f>IF($T125&lt;&gt;"Macro","",IF(COUNTIFS($Q$5:$Q$1000,$Q125,$T$5:$T$1000,"Macro",$G$5:$G$1000,"&gt;0")=0,1/COUNTIFS($Q$5:$Q$1000,$Q125,$T$5:$T$1000,"Macro"),IF(AND(ISNUMBER($G125),N($G125)&gt;0),$G125,SUMIFS($G$5:$G$1000,$Q$5:$Q$1000,$Q125,$T$5:$T$1000,"Macro")/COUNTIFS($Q$5:$Q$1000,$Q125,$T$5:$T$1000,"Macro",$G$5:$G$1000,"&gt;0"))/(COUNTIFS($Q$5:$Q$1000,$Q125,$T$5:$T$1000,"Macro")*SUMIFS($G$5:$G$1000,$Q$5:$Q$1000,$Q125,$T$5:$T$1000,"Macro")/COUNTIFS($Q$5:$Q$1000,$Q125,$T$5:$T$1000,"Macro",$G$5:$G$1000,"&gt;0"))))</f>
        <v/>
      </c>
    </row>
    <row r="126">
      <c r="A126" s="55">
        <f>IF(NOT((COUNTA($B126:$K126)+COUNTA($O126))&gt;0),"",IF($T126="Macro",COUNTIFS($T$5:$T126,"Macro",$Q$5:$Q126,$Q126),IF(N($S126)=0,"?",COUNTIFS(INDEX($T$5:$T$1000,1):INDEX($T$5:$T$1000,$S126-4),"Macro",INDEX($Q$5:$Q$1000,1):INDEX($Q$5:$Q$1000,$S126-4),INDEX($Q$5:$Q$1000,$S126-4))&amp;"."&amp;COUNTIFS($S$5:$S126,$S126,$T$5:$T126,"Sub"))))</f>
        <v/>
      </c>
      <c r="B126" s="56" t="n"/>
      <c r="C126" s="57" t="n"/>
      <c r="D126" s="58" t="n"/>
      <c r="E126" s="58" t="n"/>
      <c r="F126" s="58" t="n"/>
      <c r="G126" s="59" t="n"/>
      <c r="H126" s="59" t="n"/>
      <c r="I126" s="59" t="n"/>
      <c r="J126" s="59" t="n"/>
      <c r="K126" s="59" t="n"/>
      <c r="L126" s="60">
        <f>IF(NOT((COUNTA($B126:$K126)+COUNTA($O126))&gt;0),"",IF(ISNUMBER($F126),1,IF(N($U126)&gt;0,AVERAGEIFS($V$5:$V$1000,$S$5:$S$1000,ROW(),$T$5:$T$1000,"Sub"),$V126)))</f>
        <v/>
      </c>
      <c r="M126" s="55">
        <f>IF($L126="","",IF($L126&gt;=1,"Completado",IF($L126&gt;0,"En curso","Pendiente")))</f>
        <v/>
      </c>
      <c r="N126" s="55">
        <f>IF(NOT((COUNTA($B126:$K126)+COUNTA($O126))&gt;0),"",IF(ISNUMBER($F126),IF(AND(ISNUMBER($E126),$F126&gt;$E126),"Cumplida con "&amp;($F126-$E126)&amp;IF($F126-$E126=1," día"," días")&amp;" de retraso","Cumplida"),IF(N($L126)&gt;=1,"Cumplida",IF(NOT(ISNUMBER($E126)),"Sin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plazo")))))))</f>
        <v/>
      </c>
      <c r="O126" s="57" t="n"/>
      <c r="P126" s="61">
        <f>IF(NOT((COUNTA($B126:$K126)+COUNTA($O126))&gt;0),"",IF((IF($C126="","Falta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",""))="","✔ OK","⚠ "&amp;LEFT(IF($C126="","Falta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",""),LEN(IF($C126="","Falta el nombre de la actividad"&amp;" · ","")&amp;IF(AND($T126="Sub",N($S126)=0),"Subactividad sin macroactividad arriba"&amp;" · ","")&amp;IF($D126="","Sin fecha de inicio"&amp;" · ","")&amp;IF($E126="","Sin fecha límite"&amp;" · ","")&amp;IF(OR(AND($D126&lt;&gt;"",NOT(ISNUMBER($D126))),AND($E126&lt;&gt;"",NOT(ISNUMBER($E126))),AND($F126&lt;&gt;"",NOT(ISNUMBER($F126)))),"Fecha no válida"&amp;" · ","")&amp;IF(AND(ISNUMBER($D126),ISNUMBER($E126),$D126&gt;$E126),"Inicio posterior a fecha límite"&amp;" · ","")&amp;IF(AND($T126="Macro",$G126&lt;&gt;"",OR(NOT(ISNUMBER($G126)),$G126&lt;0,$G126&gt;1)),"Peso fuera de rango"&amp;" · ","")&amp;IF(AND($T126="Sub",$G126&lt;&gt;""),"Las subactividades no llevan peso (valen igual dentro de su macroactividad)"&amp;" · ","")&amp;IF(AND(N($U126)&gt;0,COUNT($H126:$K126)&gt;0),"Con subactividades: deje vacías las semanas (se calculan solas)"&amp;" · ","")&amp;IF((COUNTIF($H126:$K126,"&gt;1")+COUNTIF($H126:$K126,"&lt;0")+COUNTA($H126:$K126)-COUNT($H126:$K126))&gt;0,"Avance fuera de rango 0-100%"&amp;" · ","")&amp;IF(OR(AND($I126&lt;&gt;"",$I126&lt;$H126),AND($J126&lt;&gt;"",$J126&lt;MAX($H126:$I126)),AND($K126&lt;&gt;"",$K126&lt;MAX($H126:$J126))),"Avance semanal decreciente"&amp;" · ","")&amp;IF(AND(ISNUMBER($E126),$E126&lt;FechaRef,N($L126)&lt;1),"Vencida"&amp;" · ","")&amp;IF(AND(ObsObligatoria="Sí",ISNUMBER($E126),$E126&lt;FechaRef,N($L126)&lt;1,$O126=""),"Vencida sin observación"&amp;" · ",""))-3)))</f>
        <v/>
      </c>
      <c r="Q126" s="62">
        <f>IF(NOT((COUNTA($B126:$K126)+COUNTA($O126))&gt;0),"",IF(AND($T126="Sub",N($S126)&gt;0),IF(ISNUMBER(INDEX($D$5:$D$1000,$S126-4)),DATE(YEAR(INDEX($D$5:$D$1000,$S126-4)),MONTH(INDEX($D$5:$D$1000,$S126-4)),1),IF(ISNUMBER(INDEX($E$5:$E$1000,$S126-4)),DATE(YEAR(INDEX($E$5:$E$1000,$S126-4)),MONTH(INDEX($E$5:$E$1000,$S126-4)),1),MesCiclo)),IF(ISNUMBER($D126),DATE(YEAR($D126),MONTH($D126),1),IF(ISNUMBER($E126),DATE(YEAR($E126),MONTH($E126),1),MesCiclo))))</f>
        <v/>
      </c>
      <c r="R126" s="63">
        <f>IF(OR($Q126="",$Q126&lt;&gt;MesCiclo),"",COUNTIF($Q$5:$Q126,MesCiclo))</f>
        <v/>
      </c>
      <c r="S126" s="63">
        <f>IF($T126="","",IF($T126="Macro",ROW(),IFERROR(LOOKUP(2,1/($T$5:$T126="Macro"),ROW($T$5:$T126)),0)))</f>
        <v/>
      </c>
      <c r="T126" s="63">
        <f>IF(NOT((COUNTA($B126:$K126)+COUNTA($O126))&gt;0),"",IF($B126="Subactividad","Sub","Macro"))</f>
        <v/>
      </c>
      <c r="U126" s="63">
        <f>IF($T126="Macro",COUNTIFS($S$5:$S$1000,ROW(),$T$5:$T$1000,"Sub"),"")</f>
        <v/>
      </c>
      <c r="V126" s="63">
        <f>IF($T126="","",IF(ISNUMBER($F126),1,IFERROR(LOOKUP(2,1/($H126:$K126&lt;&gt;""),$H126:$K126),0)))</f>
        <v/>
      </c>
      <c r="W126" s="63">
        <f>IF($T126="","",IF(AND(ISNUMBER($F126),$F126&lt;=IF($Q126=MesCiclo,InicioCiclo,$Q126+MOD(2-WEEKDAY($Q126),7))+6),1,IF(ISNUMBER($H126),$H126,0)))</f>
        <v/>
      </c>
      <c r="X126" s="63">
        <f>IF($T126="","",IF(AND(ISNUMBER($F126),$F126&lt;=IF($Q126=MesCiclo,InicioCiclo,$Q126+MOD(2-WEEKDAY($Q126),7))+13),1,IF(ISNUMBER($I126),$I126,$W126)))</f>
        <v/>
      </c>
      <c r="Y126" s="63">
        <f>IF($T126="","",IF(AND(ISNUMBER($F126),$F126&lt;=IF($Q126=MesCiclo,InicioCiclo,$Q126+MOD(2-WEEKDAY($Q126),7))+20),1,IF(ISNUMBER($J126),$J126,$X126)))</f>
        <v/>
      </c>
      <c r="Z126" s="63">
        <f>IF($T126="","",IF(AND(ISNUMBER($F126),$F126&lt;=IF($Q126=MesCiclo,InicioCiclo,$Q126+MOD(2-WEEKDAY($Q126),7))+27),1,IF(ISNUMBER($K126),$K126,$Y126)))</f>
        <v/>
      </c>
      <c r="AA126" s="63">
        <f>IF($T126="","",IF(AND(ISNUMBER($F126),$F126&lt;=IF($Q126=MesCiclo,InicioCiclo,$Q126+MOD(2-WEEKDAY($Q126),7))+6),1,IF(N($U126)&gt;0,AVERAGEIFS($W$5:$W$1000,$S$5:$S$1000,ROW(),$T$5:$T$1000,"Sub"),$W126)))</f>
        <v/>
      </c>
      <c r="AB126" s="63">
        <f>IF($T126="","",IF(AND(ISNUMBER($F126),$F126&lt;=IF($Q126=MesCiclo,InicioCiclo,$Q126+MOD(2-WEEKDAY($Q126),7))+13),1,IF(N($U126)&gt;0,AVERAGEIFS($X$5:$X$1000,$S$5:$S$1000,ROW(),$T$5:$T$1000,"Sub"),$X126)))</f>
        <v/>
      </c>
      <c r="AC126" s="63">
        <f>IF($T126="","",IF(AND(ISNUMBER($F126),$F126&lt;=IF($Q126=MesCiclo,InicioCiclo,$Q126+MOD(2-WEEKDAY($Q126),7))+20),1,IF(N($U126)&gt;0,AVERAGEIFS($Y$5:$Y$1000,$S$5:$S$1000,ROW(),$T$5:$T$1000,"Sub"),$Y126)))</f>
        <v/>
      </c>
      <c r="AD126" s="63">
        <f>IF($T126="","",IF(AND(ISNUMBER($F126),$F126&lt;=IF($Q126=MesCiclo,InicioCiclo,$Q126+MOD(2-WEEKDAY($Q126),7))+27),1,IF(N($U126)&gt;0,AVERAGEIFS($Z$5:$Z$1000,$S$5:$S$1000,ROW(),$T$5:$T$1000,"Sub"),$Z126)))</f>
        <v/>
      </c>
      <c r="AE126" s="63">
        <f>IF($T126&lt;&gt;"Macro","",IF(COUNTIFS($Q$5:$Q$1000,$Q126,$T$5:$T$1000,"Macro",$G$5:$G$1000,"&gt;0")=0,1/COUNTIFS($Q$5:$Q$1000,$Q126,$T$5:$T$1000,"Macro"),IF(AND(ISNUMBER($G126),N($G126)&gt;0),$G126,SUMIFS($G$5:$G$1000,$Q$5:$Q$1000,$Q126,$T$5:$T$1000,"Macro")/COUNTIFS($Q$5:$Q$1000,$Q126,$T$5:$T$1000,"Macro",$G$5:$G$1000,"&gt;0"))/(COUNTIFS($Q$5:$Q$1000,$Q126,$T$5:$T$1000,"Macro")*SUMIFS($G$5:$G$1000,$Q$5:$Q$1000,$Q126,$T$5:$T$1000,"Macro")/COUNTIFS($Q$5:$Q$1000,$Q126,$T$5:$T$1000,"Macro",$G$5:$G$1000,"&gt;0"))))</f>
        <v/>
      </c>
    </row>
    <row r="127">
      <c r="A127" s="55">
        <f>IF(NOT((COUNTA($B127:$K127)+COUNTA($O127))&gt;0),"",IF($T127="Macro",COUNTIFS($T$5:$T127,"Macro",$Q$5:$Q127,$Q127),IF(N($S127)=0,"?",COUNTIFS(INDEX($T$5:$T$1000,1):INDEX($T$5:$T$1000,$S127-4),"Macro",INDEX($Q$5:$Q$1000,1):INDEX($Q$5:$Q$1000,$S127-4),INDEX($Q$5:$Q$1000,$S127-4))&amp;"."&amp;COUNTIFS($S$5:$S127,$S127,$T$5:$T127,"Sub"))))</f>
        <v/>
      </c>
      <c r="B127" s="56" t="n"/>
      <c r="C127" s="57" t="n"/>
      <c r="D127" s="58" t="n"/>
      <c r="E127" s="58" t="n"/>
      <c r="F127" s="58" t="n"/>
      <c r="G127" s="59" t="n"/>
      <c r="H127" s="59" t="n"/>
      <c r="I127" s="59" t="n"/>
      <c r="J127" s="59" t="n"/>
      <c r="K127" s="59" t="n"/>
      <c r="L127" s="60">
        <f>IF(NOT((COUNTA($B127:$K127)+COUNTA($O127))&gt;0),"",IF(ISNUMBER($F127),1,IF(N($U127)&gt;0,AVERAGEIFS($V$5:$V$1000,$S$5:$S$1000,ROW(),$T$5:$T$1000,"Sub"),$V127)))</f>
        <v/>
      </c>
      <c r="M127" s="55">
        <f>IF($L127="","",IF($L127&gt;=1,"Completado",IF($L127&gt;0,"En curso","Pendiente")))</f>
        <v/>
      </c>
      <c r="N127" s="55">
        <f>IF(NOT((COUNTA($B127:$K127)+COUNTA($O127))&gt;0),"",IF(ISNUMBER($F127),IF(AND(ISNUMBER($E127),$F127&gt;$E127),"Cumplida con "&amp;($F127-$E127)&amp;IF($F127-$E127=1," día"," días")&amp;" de retraso","Cumplida"),IF(N($L127)&gt;=1,"Cumplida",IF(NOT(ISNUMBER($E127)),"Sin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plazo")))))))</f>
        <v/>
      </c>
      <c r="O127" s="57" t="n"/>
      <c r="P127" s="61">
        <f>IF(NOT((COUNTA($B127:$K127)+COUNTA($O127))&gt;0),"",IF((IF($C127="","Falta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",""))="","✔ OK","⚠ "&amp;LEFT(IF($C127="","Falta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",""),LEN(IF($C127="","Falta el nombre de la actividad"&amp;" · ","")&amp;IF(AND($T127="Sub",N($S127)=0),"Subactividad sin macroactividad arriba"&amp;" · ","")&amp;IF($D127="","Sin fecha de inicio"&amp;" · ","")&amp;IF($E127="","Sin fecha límite"&amp;" · ","")&amp;IF(OR(AND($D127&lt;&gt;"",NOT(ISNUMBER($D127))),AND($E127&lt;&gt;"",NOT(ISNUMBER($E127))),AND($F127&lt;&gt;"",NOT(ISNUMBER($F127)))),"Fecha no válida"&amp;" · ","")&amp;IF(AND(ISNUMBER($D127),ISNUMBER($E127),$D127&gt;$E127),"Inicio posterior a fecha límite"&amp;" · ","")&amp;IF(AND($T127="Macro",$G127&lt;&gt;"",OR(NOT(ISNUMBER($G127)),$G127&lt;0,$G127&gt;1)),"Peso fuera de rango"&amp;" · ","")&amp;IF(AND($T127="Sub",$G127&lt;&gt;""),"Las subactividades no llevan peso (valen igual dentro de su macroactividad)"&amp;" · ","")&amp;IF(AND(N($U127)&gt;0,COUNT($H127:$K127)&gt;0),"Con subactividades: deje vacías las semanas (se calculan solas)"&amp;" · ","")&amp;IF((COUNTIF($H127:$K127,"&gt;1")+COUNTIF($H127:$K127,"&lt;0")+COUNTA($H127:$K127)-COUNT($H127:$K127))&gt;0,"Avance fuera de rango 0-100%"&amp;" · ","")&amp;IF(OR(AND($I127&lt;&gt;"",$I127&lt;$H127),AND($J127&lt;&gt;"",$J127&lt;MAX($H127:$I127)),AND($K127&lt;&gt;"",$K127&lt;MAX($H127:$J127))),"Avance semanal decreciente"&amp;" · ","")&amp;IF(AND(ISNUMBER($E127),$E127&lt;FechaRef,N($L127)&lt;1),"Vencida"&amp;" · ","")&amp;IF(AND(ObsObligatoria="Sí",ISNUMBER($E127),$E127&lt;FechaRef,N($L127)&lt;1,$O127=""),"Vencida sin observación"&amp;" · ",""))-3)))</f>
        <v/>
      </c>
      <c r="Q127" s="62">
        <f>IF(NOT((COUNTA($B127:$K127)+COUNTA($O127))&gt;0),"",IF(AND($T127="Sub",N($S127)&gt;0),IF(ISNUMBER(INDEX($D$5:$D$1000,$S127-4)),DATE(YEAR(INDEX($D$5:$D$1000,$S127-4)),MONTH(INDEX($D$5:$D$1000,$S127-4)),1),IF(ISNUMBER(INDEX($E$5:$E$1000,$S127-4)),DATE(YEAR(INDEX($E$5:$E$1000,$S127-4)),MONTH(INDEX($E$5:$E$1000,$S127-4)),1),MesCiclo)),IF(ISNUMBER($D127),DATE(YEAR($D127),MONTH($D127),1),IF(ISNUMBER($E127),DATE(YEAR($E127),MONTH($E127),1),MesCiclo))))</f>
        <v/>
      </c>
      <c r="R127" s="63">
        <f>IF(OR($Q127="",$Q127&lt;&gt;MesCiclo),"",COUNTIF($Q$5:$Q127,MesCiclo))</f>
        <v/>
      </c>
      <c r="S127" s="63">
        <f>IF($T127="","",IF($T127="Macro",ROW(),IFERROR(LOOKUP(2,1/($T$5:$T127="Macro"),ROW($T$5:$T127)),0)))</f>
        <v/>
      </c>
      <c r="T127" s="63">
        <f>IF(NOT((COUNTA($B127:$K127)+COUNTA($O127))&gt;0),"",IF($B127="Subactividad","Sub","Macro"))</f>
        <v/>
      </c>
      <c r="U127" s="63">
        <f>IF($T127="Macro",COUNTIFS($S$5:$S$1000,ROW(),$T$5:$T$1000,"Sub"),"")</f>
        <v/>
      </c>
      <c r="V127" s="63">
        <f>IF($T127="","",IF(ISNUMBER($F127),1,IFERROR(LOOKUP(2,1/($H127:$K127&lt;&gt;""),$H127:$K127),0)))</f>
        <v/>
      </c>
      <c r="W127" s="63">
        <f>IF($T127="","",IF(AND(ISNUMBER($F127),$F127&lt;=IF($Q127=MesCiclo,InicioCiclo,$Q127+MOD(2-WEEKDAY($Q127),7))+6),1,IF(ISNUMBER($H127),$H127,0)))</f>
        <v/>
      </c>
      <c r="X127" s="63">
        <f>IF($T127="","",IF(AND(ISNUMBER($F127),$F127&lt;=IF($Q127=MesCiclo,InicioCiclo,$Q127+MOD(2-WEEKDAY($Q127),7))+13),1,IF(ISNUMBER($I127),$I127,$W127)))</f>
        <v/>
      </c>
      <c r="Y127" s="63">
        <f>IF($T127="","",IF(AND(ISNUMBER($F127),$F127&lt;=IF($Q127=MesCiclo,InicioCiclo,$Q127+MOD(2-WEEKDAY($Q127),7))+20),1,IF(ISNUMBER($J127),$J127,$X127)))</f>
        <v/>
      </c>
      <c r="Z127" s="63">
        <f>IF($T127="","",IF(AND(ISNUMBER($F127),$F127&lt;=IF($Q127=MesCiclo,InicioCiclo,$Q127+MOD(2-WEEKDAY($Q127),7))+27),1,IF(ISNUMBER($K127),$K127,$Y127)))</f>
        <v/>
      </c>
      <c r="AA127" s="63">
        <f>IF($T127="","",IF(AND(ISNUMBER($F127),$F127&lt;=IF($Q127=MesCiclo,InicioCiclo,$Q127+MOD(2-WEEKDAY($Q127),7))+6),1,IF(N($U127)&gt;0,AVERAGEIFS($W$5:$W$1000,$S$5:$S$1000,ROW(),$T$5:$T$1000,"Sub"),$W127)))</f>
        <v/>
      </c>
      <c r="AB127" s="63">
        <f>IF($T127="","",IF(AND(ISNUMBER($F127),$F127&lt;=IF($Q127=MesCiclo,InicioCiclo,$Q127+MOD(2-WEEKDAY($Q127),7))+13),1,IF(N($U127)&gt;0,AVERAGEIFS($X$5:$X$1000,$S$5:$S$1000,ROW(),$T$5:$T$1000,"Sub"),$X127)))</f>
        <v/>
      </c>
      <c r="AC127" s="63">
        <f>IF($T127="","",IF(AND(ISNUMBER($F127),$F127&lt;=IF($Q127=MesCiclo,InicioCiclo,$Q127+MOD(2-WEEKDAY($Q127),7))+20),1,IF(N($U127)&gt;0,AVERAGEIFS($Y$5:$Y$1000,$S$5:$S$1000,ROW(),$T$5:$T$1000,"Sub"),$Y127)))</f>
        <v/>
      </c>
      <c r="AD127" s="63">
        <f>IF($T127="","",IF(AND(ISNUMBER($F127),$F127&lt;=IF($Q127=MesCiclo,InicioCiclo,$Q127+MOD(2-WEEKDAY($Q127),7))+27),1,IF(N($U127)&gt;0,AVERAGEIFS($Z$5:$Z$1000,$S$5:$S$1000,ROW(),$T$5:$T$1000,"Sub"),$Z127)))</f>
        <v/>
      </c>
      <c r="AE127" s="63">
        <f>IF($T127&lt;&gt;"Macro","",IF(COUNTIFS($Q$5:$Q$1000,$Q127,$T$5:$T$1000,"Macro",$G$5:$G$1000,"&gt;0")=0,1/COUNTIFS($Q$5:$Q$1000,$Q127,$T$5:$T$1000,"Macro"),IF(AND(ISNUMBER($G127),N($G127)&gt;0),$G127,SUMIFS($G$5:$G$1000,$Q$5:$Q$1000,$Q127,$T$5:$T$1000,"Macro")/COUNTIFS($Q$5:$Q$1000,$Q127,$T$5:$T$1000,"Macro",$G$5:$G$1000,"&gt;0"))/(COUNTIFS($Q$5:$Q$1000,$Q127,$T$5:$T$1000,"Macro")*SUMIFS($G$5:$G$1000,$Q$5:$Q$1000,$Q127,$T$5:$T$1000,"Macro")/COUNTIFS($Q$5:$Q$1000,$Q127,$T$5:$T$1000,"Macro",$G$5:$G$1000,"&gt;0"))))</f>
        <v/>
      </c>
    </row>
    <row r="128">
      <c r="A128" s="55">
        <f>IF(NOT((COUNTA($B128:$K128)+COUNTA($O128))&gt;0),"",IF($T128="Macro",COUNTIFS($T$5:$T128,"Macro",$Q$5:$Q128,$Q128),IF(N($S128)=0,"?",COUNTIFS(INDEX($T$5:$T$1000,1):INDEX($T$5:$T$1000,$S128-4),"Macro",INDEX($Q$5:$Q$1000,1):INDEX($Q$5:$Q$1000,$S128-4),INDEX($Q$5:$Q$1000,$S128-4))&amp;"."&amp;COUNTIFS($S$5:$S128,$S128,$T$5:$T128,"Sub"))))</f>
        <v/>
      </c>
      <c r="B128" s="56" t="n"/>
      <c r="C128" s="57" t="n"/>
      <c r="D128" s="58" t="n"/>
      <c r="E128" s="58" t="n"/>
      <c r="F128" s="58" t="n"/>
      <c r="G128" s="59" t="n"/>
      <c r="H128" s="59" t="n"/>
      <c r="I128" s="59" t="n"/>
      <c r="J128" s="59" t="n"/>
      <c r="K128" s="59" t="n"/>
      <c r="L128" s="60">
        <f>IF(NOT((COUNTA($B128:$K128)+COUNTA($O128))&gt;0),"",IF(ISNUMBER($F128),1,IF(N($U128)&gt;0,AVERAGEIFS($V$5:$V$1000,$S$5:$S$1000,ROW(),$T$5:$T$1000,"Sub"),$V128)))</f>
        <v/>
      </c>
      <c r="M128" s="55">
        <f>IF($L128="","",IF($L128&gt;=1,"Completado",IF($L128&gt;0,"En curso","Pendiente")))</f>
        <v/>
      </c>
      <c r="N128" s="55">
        <f>IF(NOT((COUNTA($B128:$K128)+COUNTA($O128))&gt;0),"",IF(ISNUMBER($F128),IF(AND(ISNUMBER($E128),$F128&gt;$E128),"Cumplida con "&amp;($F128-$E128)&amp;IF($F128-$E128=1," día"," días")&amp;" de retraso","Cumplida"),IF(N($L128)&gt;=1,"Cumplida",IF(NOT(ISNUMBER($E128)),"Sin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plazo")))))))</f>
        <v/>
      </c>
      <c r="O128" s="57" t="n"/>
      <c r="P128" s="61">
        <f>IF(NOT((COUNTA($B128:$K128)+COUNTA($O128))&gt;0),"",IF((IF($C128="","Falta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",""))="","✔ OK","⚠ "&amp;LEFT(IF($C128="","Falta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",""),LEN(IF($C128="","Falta el nombre de la actividad"&amp;" · ","")&amp;IF(AND($T128="Sub",N($S128)=0),"Subactividad sin macroactividad arriba"&amp;" · ","")&amp;IF($D128="","Sin fecha de inicio"&amp;" · ","")&amp;IF($E128="","Sin fecha límite"&amp;" · ","")&amp;IF(OR(AND($D128&lt;&gt;"",NOT(ISNUMBER($D128))),AND($E128&lt;&gt;"",NOT(ISNUMBER($E128))),AND($F128&lt;&gt;"",NOT(ISNUMBER($F128)))),"Fecha no válida"&amp;" · ","")&amp;IF(AND(ISNUMBER($D128),ISNUMBER($E128),$D128&gt;$E128),"Inicio posterior a fecha límite"&amp;" · ","")&amp;IF(AND($T128="Macro",$G128&lt;&gt;"",OR(NOT(ISNUMBER($G128)),$G128&lt;0,$G128&gt;1)),"Peso fuera de rango"&amp;" · ","")&amp;IF(AND($T128="Sub",$G128&lt;&gt;""),"Las subactividades no llevan peso (valen igual dentro de su macroactividad)"&amp;" · ","")&amp;IF(AND(N($U128)&gt;0,COUNT($H128:$K128)&gt;0),"Con subactividades: deje vacías las semanas (se calculan solas)"&amp;" · ","")&amp;IF((COUNTIF($H128:$K128,"&gt;1")+COUNTIF($H128:$K128,"&lt;0")+COUNTA($H128:$K128)-COUNT($H128:$K128))&gt;0,"Avance fuera de rango 0-100%"&amp;" · ","")&amp;IF(OR(AND($I128&lt;&gt;"",$I128&lt;$H128),AND($J128&lt;&gt;"",$J128&lt;MAX($H128:$I128)),AND($K128&lt;&gt;"",$K128&lt;MAX($H128:$J128))),"Avance semanal decreciente"&amp;" · ","")&amp;IF(AND(ISNUMBER($E128),$E128&lt;FechaRef,N($L128)&lt;1),"Vencida"&amp;" · ","")&amp;IF(AND(ObsObligatoria="Sí",ISNUMBER($E128),$E128&lt;FechaRef,N($L128)&lt;1,$O128=""),"Vencida sin observación"&amp;" · ",""))-3)))</f>
        <v/>
      </c>
      <c r="Q128" s="62">
        <f>IF(NOT((COUNTA($B128:$K128)+COUNTA($O128))&gt;0),"",IF(AND($T128="Sub",N($S128)&gt;0),IF(ISNUMBER(INDEX($D$5:$D$1000,$S128-4)),DATE(YEAR(INDEX($D$5:$D$1000,$S128-4)),MONTH(INDEX($D$5:$D$1000,$S128-4)),1),IF(ISNUMBER(INDEX($E$5:$E$1000,$S128-4)),DATE(YEAR(INDEX($E$5:$E$1000,$S128-4)),MONTH(INDEX($E$5:$E$1000,$S128-4)),1),MesCiclo)),IF(ISNUMBER($D128),DATE(YEAR($D128),MONTH($D128),1),IF(ISNUMBER($E128),DATE(YEAR($E128),MONTH($E128),1),MesCiclo))))</f>
        <v/>
      </c>
      <c r="R128" s="63">
        <f>IF(OR($Q128="",$Q128&lt;&gt;MesCiclo),"",COUNTIF($Q$5:$Q128,MesCiclo))</f>
        <v/>
      </c>
      <c r="S128" s="63">
        <f>IF($T128="","",IF($T128="Macro",ROW(),IFERROR(LOOKUP(2,1/($T$5:$T128="Macro"),ROW($T$5:$T128)),0)))</f>
        <v/>
      </c>
      <c r="T128" s="63">
        <f>IF(NOT((COUNTA($B128:$K128)+COUNTA($O128))&gt;0),"",IF($B128="Subactividad","Sub","Macro"))</f>
        <v/>
      </c>
      <c r="U128" s="63">
        <f>IF($T128="Macro",COUNTIFS($S$5:$S$1000,ROW(),$T$5:$T$1000,"Sub"),"")</f>
        <v/>
      </c>
      <c r="V128" s="63">
        <f>IF($T128="","",IF(ISNUMBER($F128),1,IFERROR(LOOKUP(2,1/($H128:$K128&lt;&gt;""),$H128:$K128),0)))</f>
        <v/>
      </c>
      <c r="W128" s="63">
        <f>IF($T128="","",IF(AND(ISNUMBER($F128),$F128&lt;=IF($Q128=MesCiclo,InicioCiclo,$Q128+MOD(2-WEEKDAY($Q128),7))+6),1,IF(ISNUMBER($H128),$H128,0)))</f>
        <v/>
      </c>
      <c r="X128" s="63">
        <f>IF($T128="","",IF(AND(ISNUMBER($F128),$F128&lt;=IF($Q128=MesCiclo,InicioCiclo,$Q128+MOD(2-WEEKDAY($Q128),7))+13),1,IF(ISNUMBER($I128),$I128,$W128)))</f>
        <v/>
      </c>
      <c r="Y128" s="63">
        <f>IF($T128="","",IF(AND(ISNUMBER($F128),$F128&lt;=IF($Q128=MesCiclo,InicioCiclo,$Q128+MOD(2-WEEKDAY($Q128),7))+20),1,IF(ISNUMBER($J128),$J128,$X128)))</f>
        <v/>
      </c>
      <c r="Z128" s="63">
        <f>IF($T128="","",IF(AND(ISNUMBER($F128),$F128&lt;=IF($Q128=MesCiclo,InicioCiclo,$Q128+MOD(2-WEEKDAY($Q128),7))+27),1,IF(ISNUMBER($K128),$K128,$Y128)))</f>
        <v/>
      </c>
      <c r="AA128" s="63">
        <f>IF($T128="","",IF(AND(ISNUMBER($F128),$F128&lt;=IF($Q128=MesCiclo,InicioCiclo,$Q128+MOD(2-WEEKDAY($Q128),7))+6),1,IF(N($U128)&gt;0,AVERAGEIFS($W$5:$W$1000,$S$5:$S$1000,ROW(),$T$5:$T$1000,"Sub"),$W128)))</f>
        <v/>
      </c>
      <c r="AB128" s="63">
        <f>IF($T128="","",IF(AND(ISNUMBER($F128),$F128&lt;=IF($Q128=MesCiclo,InicioCiclo,$Q128+MOD(2-WEEKDAY($Q128),7))+13),1,IF(N($U128)&gt;0,AVERAGEIFS($X$5:$X$1000,$S$5:$S$1000,ROW(),$T$5:$T$1000,"Sub"),$X128)))</f>
        <v/>
      </c>
      <c r="AC128" s="63">
        <f>IF($T128="","",IF(AND(ISNUMBER($F128),$F128&lt;=IF($Q128=MesCiclo,InicioCiclo,$Q128+MOD(2-WEEKDAY($Q128),7))+20),1,IF(N($U128)&gt;0,AVERAGEIFS($Y$5:$Y$1000,$S$5:$S$1000,ROW(),$T$5:$T$1000,"Sub"),$Y128)))</f>
        <v/>
      </c>
      <c r="AD128" s="63">
        <f>IF($T128="","",IF(AND(ISNUMBER($F128),$F128&lt;=IF($Q128=MesCiclo,InicioCiclo,$Q128+MOD(2-WEEKDAY($Q128),7))+27),1,IF(N($U128)&gt;0,AVERAGEIFS($Z$5:$Z$1000,$S$5:$S$1000,ROW(),$T$5:$T$1000,"Sub"),$Z128)))</f>
        <v/>
      </c>
      <c r="AE128" s="63">
        <f>IF($T128&lt;&gt;"Macro","",IF(COUNTIFS($Q$5:$Q$1000,$Q128,$T$5:$T$1000,"Macro",$G$5:$G$1000,"&gt;0")=0,1/COUNTIFS($Q$5:$Q$1000,$Q128,$T$5:$T$1000,"Macro"),IF(AND(ISNUMBER($G128),N($G128)&gt;0),$G128,SUMIFS($G$5:$G$1000,$Q$5:$Q$1000,$Q128,$T$5:$T$1000,"Macro")/COUNTIFS($Q$5:$Q$1000,$Q128,$T$5:$T$1000,"Macro",$G$5:$G$1000,"&gt;0"))/(COUNTIFS($Q$5:$Q$1000,$Q128,$T$5:$T$1000,"Macro")*SUMIFS($G$5:$G$1000,$Q$5:$Q$1000,$Q128,$T$5:$T$1000,"Macro")/COUNTIFS($Q$5:$Q$1000,$Q128,$T$5:$T$1000,"Macro",$G$5:$G$1000,"&gt;0"))))</f>
        <v/>
      </c>
    </row>
    <row r="129">
      <c r="A129" s="55">
        <f>IF(NOT((COUNTA($B129:$K129)+COUNTA($O129))&gt;0),"",IF($T129="Macro",COUNTIFS($T$5:$T129,"Macro",$Q$5:$Q129,$Q129),IF(N($S129)=0,"?",COUNTIFS(INDEX($T$5:$T$1000,1):INDEX($T$5:$T$1000,$S129-4),"Macro",INDEX($Q$5:$Q$1000,1):INDEX($Q$5:$Q$1000,$S129-4),INDEX($Q$5:$Q$1000,$S129-4))&amp;"."&amp;COUNTIFS($S$5:$S129,$S129,$T$5:$T129,"Sub"))))</f>
        <v/>
      </c>
      <c r="B129" s="56" t="n"/>
      <c r="C129" s="57" t="n"/>
      <c r="D129" s="58" t="n"/>
      <c r="E129" s="58" t="n"/>
      <c r="F129" s="58" t="n"/>
      <c r="G129" s="59" t="n"/>
      <c r="H129" s="59" t="n"/>
      <c r="I129" s="59" t="n"/>
      <c r="J129" s="59" t="n"/>
      <c r="K129" s="59" t="n"/>
      <c r="L129" s="60">
        <f>IF(NOT((COUNTA($B129:$K129)+COUNTA($O129))&gt;0),"",IF(ISNUMBER($F129),1,IF(N($U129)&gt;0,AVERAGEIFS($V$5:$V$1000,$S$5:$S$1000,ROW(),$T$5:$T$1000,"Sub"),$V129)))</f>
        <v/>
      </c>
      <c r="M129" s="55">
        <f>IF($L129="","",IF($L129&gt;=1,"Completado",IF($L129&gt;0,"En curso","Pendiente")))</f>
        <v/>
      </c>
      <c r="N129" s="55">
        <f>IF(NOT((COUNTA($B129:$K129)+COUNTA($O129))&gt;0),"",IF(ISNUMBER($F129),IF(AND(ISNUMBER($E129),$F129&gt;$E129),"Cumplida con "&amp;($F129-$E129)&amp;IF($F129-$E129=1," día"," días")&amp;" de retraso","Cumplida"),IF(N($L129)&gt;=1,"Cumplida",IF(NOT(ISNUMBER($E129)),"Sin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plazo")))))))</f>
        <v/>
      </c>
      <c r="O129" s="57" t="n"/>
      <c r="P129" s="61">
        <f>IF(NOT((COUNTA($B129:$K129)+COUNTA($O129))&gt;0),"",IF((IF($C129="","Falta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",""))="","✔ OK","⚠ "&amp;LEFT(IF($C129="","Falta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",""),LEN(IF($C129="","Falta el nombre de la actividad"&amp;" · ","")&amp;IF(AND($T129="Sub",N($S129)=0),"Subactividad sin macroactividad arriba"&amp;" · ","")&amp;IF($D129="","Sin fecha de inicio"&amp;" · ","")&amp;IF($E129="","Sin fecha límite"&amp;" · ","")&amp;IF(OR(AND($D129&lt;&gt;"",NOT(ISNUMBER($D129))),AND($E129&lt;&gt;"",NOT(ISNUMBER($E129))),AND($F129&lt;&gt;"",NOT(ISNUMBER($F129)))),"Fecha no válida"&amp;" · ","")&amp;IF(AND(ISNUMBER($D129),ISNUMBER($E129),$D129&gt;$E129),"Inicio posterior a fecha límite"&amp;" · ","")&amp;IF(AND($T129="Macro",$G129&lt;&gt;"",OR(NOT(ISNUMBER($G129)),$G129&lt;0,$G129&gt;1)),"Peso fuera de rango"&amp;" · ","")&amp;IF(AND($T129="Sub",$G129&lt;&gt;""),"Las subactividades no llevan peso (valen igual dentro de su macroactividad)"&amp;" · ","")&amp;IF(AND(N($U129)&gt;0,COUNT($H129:$K129)&gt;0),"Con subactividades: deje vacías las semanas (se calculan solas)"&amp;" · ","")&amp;IF((COUNTIF($H129:$K129,"&gt;1")+COUNTIF($H129:$K129,"&lt;0")+COUNTA($H129:$K129)-COUNT($H129:$K129))&gt;0,"Avance fuera de rango 0-100%"&amp;" · ","")&amp;IF(OR(AND($I129&lt;&gt;"",$I129&lt;$H129),AND($J129&lt;&gt;"",$J129&lt;MAX($H129:$I129)),AND($K129&lt;&gt;"",$K129&lt;MAX($H129:$J129))),"Avance semanal decreciente"&amp;" · ","")&amp;IF(AND(ISNUMBER($E129),$E129&lt;FechaRef,N($L129)&lt;1),"Vencida"&amp;" · ","")&amp;IF(AND(ObsObligatoria="Sí",ISNUMBER($E129),$E129&lt;FechaRef,N($L129)&lt;1,$O129=""),"Vencida sin observación"&amp;" · ",""))-3)))</f>
        <v/>
      </c>
      <c r="Q129" s="62">
        <f>IF(NOT((COUNTA($B129:$K129)+COUNTA($O129))&gt;0),"",IF(AND($T129="Sub",N($S129)&gt;0),IF(ISNUMBER(INDEX($D$5:$D$1000,$S129-4)),DATE(YEAR(INDEX($D$5:$D$1000,$S129-4)),MONTH(INDEX($D$5:$D$1000,$S129-4)),1),IF(ISNUMBER(INDEX($E$5:$E$1000,$S129-4)),DATE(YEAR(INDEX($E$5:$E$1000,$S129-4)),MONTH(INDEX($E$5:$E$1000,$S129-4)),1),MesCiclo)),IF(ISNUMBER($D129),DATE(YEAR($D129),MONTH($D129),1),IF(ISNUMBER($E129),DATE(YEAR($E129),MONTH($E129),1),MesCiclo))))</f>
        <v/>
      </c>
      <c r="R129" s="63">
        <f>IF(OR($Q129="",$Q129&lt;&gt;MesCiclo),"",COUNTIF($Q$5:$Q129,MesCiclo))</f>
        <v/>
      </c>
      <c r="S129" s="63">
        <f>IF($T129="","",IF($T129="Macro",ROW(),IFERROR(LOOKUP(2,1/($T$5:$T129="Macro"),ROW($T$5:$T129)),0)))</f>
        <v/>
      </c>
      <c r="T129" s="63">
        <f>IF(NOT((COUNTA($B129:$K129)+COUNTA($O129))&gt;0),"",IF($B129="Subactividad","Sub","Macro"))</f>
        <v/>
      </c>
      <c r="U129" s="63">
        <f>IF($T129="Macro",COUNTIFS($S$5:$S$1000,ROW(),$T$5:$T$1000,"Sub"),"")</f>
        <v/>
      </c>
      <c r="V129" s="63">
        <f>IF($T129="","",IF(ISNUMBER($F129),1,IFERROR(LOOKUP(2,1/($H129:$K129&lt;&gt;""),$H129:$K129),0)))</f>
        <v/>
      </c>
      <c r="W129" s="63">
        <f>IF($T129="","",IF(AND(ISNUMBER($F129),$F129&lt;=IF($Q129=MesCiclo,InicioCiclo,$Q129+MOD(2-WEEKDAY($Q129),7))+6),1,IF(ISNUMBER($H129),$H129,0)))</f>
        <v/>
      </c>
      <c r="X129" s="63">
        <f>IF($T129="","",IF(AND(ISNUMBER($F129),$F129&lt;=IF($Q129=MesCiclo,InicioCiclo,$Q129+MOD(2-WEEKDAY($Q129),7))+13),1,IF(ISNUMBER($I129),$I129,$W129)))</f>
        <v/>
      </c>
      <c r="Y129" s="63">
        <f>IF($T129="","",IF(AND(ISNUMBER($F129),$F129&lt;=IF($Q129=MesCiclo,InicioCiclo,$Q129+MOD(2-WEEKDAY($Q129),7))+20),1,IF(ISNUMBER($J129),$J129,$X129)))</f>
        <v/>
      </c>
      <c r="Z129" s="63">
        <f>IF($T129="","",IF(AND(ISNUMBER($F129),$F129&lt;=IF($Q129=MesCiclo,InicioCiclo,$Q129+MOD(2-WEEKDAY($Q129),7))+27),1,IF(ISNUMBER($K129),$K129,$Y129)))</f>
        <v/>
      </c>
      <c r="AA129" s="63">
        <f>IF($T129="","",IF(AND(ISNUMBER($F129),$F129&lt;=IF($Q129=MesCiclo,InicioCiclo,$Q129+MOD(2-WEEKDAY($Q129),7))+6),1,IF(N($U129)&gt;0,AVERAGEIFS($W$5:$W$1000,$S$5:$S$1000,ROW(),$T$5:$T$1000,"Sub"),$W129)))</f>
        <v/>
      </c>
      <c r="AB129" s="63">
        <f>IF($T129="","",IF(AND(ISNUMBER($F129),$F129&lt;=IF($Q129=MesCiclo,InicioCiclo,$Q129+MOD(2-WEEKDAY($Q129),7))+13),1,IF(N($U129)&gt;0,AVERAGEIFS($X$5:$X$1000,$S$5:$S$1000,ROW(),$T$5:$T$1000,"Sub"),$X129)))</f>
        <v/>
      </c>
      <c r="AC129" s="63">
        <f>IF($T129="","",IF(AND(ISNUMBER($F129),$F129&lt;=IF($Q129=MesCiclo,InicioCiclo,$Q129+MOD(2-WEEKDAY($Q129),7))+20),1,IF(N($U129)&gt;0,AVERAGEIFS($Y$5:$Y$1000,$S$5:$S$1000,ROW(),$T$5:$T$1000,"Sub"),$Y129)))</f>
        <v/>
      </c>
      <c r="AD129" s="63">
        <f>IF($T129="","",IF(AND(ISNUMBER($F129),$F129&lt;=IF($Q129=MesCiclo,InicioCiclo,$Q129+MOD(2-WEEKDAY($Q129),7))+27),1,IF(N($U129)&gt;0,AVERAGEIFS($Z$5:$Z$1000,$S$5:$S$1000,ROW(),$T$5:$T$1000,"Sub"),$Z129)))</f>
        <v/>
      </c>
      <c r="AE129" s="63">
        <f>IF($T129&lt;&gt;"Macro","",IF(COUNTIFS($Q$5:$Q$1000,$Q129,$T$5:$T$1000,"Macro",$G$5:$G$1000,"&gt;0")=0,1/COUNTIFS($Q$5:$Q$1000,$Q129,$T$5:$T$1000,"Macro"),IF(AND(ISNUMBER($G129),N($G129)&gt;0),$G129,SUMIFS($G$5:$G$1000,$Q$5:$Q$1000,$Q129,$T$5:$T$1000,"Macro")/COUNTIFS($Q$5:$Q$1000,$Q129,$T$5:$T$1000,"Macro",$G$5:$G$1000,"&gt;0"))/(COUNTIFS($Q$5:$Q$1000,$Q129,$T$5:$T$1000,"Macro")*SUMIFS($G$5:$G$1000,$Q$5:$Q$1000,$Q129,$T$5:$T$1000,"Macro")/COUNTIFS($Q$5:$Q$1000,$Q129,$T$5:$T$1000,"Macro",$G$5:$G$1000,"&gt;0"))))</f>
        <v/>
      </c>
    </row>
    <row r="130">
      <c r="A130" s="55">
        <f>IF(NOT((COUNTA($B130:$K130)+COUNTA($O130))&gt;0),"",IF($T130="Macro",COUNTIFS($T$5:$T130,"Macro",$Q$5:$Q130,$Q130),IF(N($S130)=0,"?",COUNTIFS(INDEX($T$5:$T$1000,1):INDEX($T$5:$T$1000,$S130-4),"Macro",INDEX($Q$5:$Q$1000,1):INDEX($Q$5:$Q$1000,$S130-4),INDEX($Q$5:$Q$1000,$S130-4))&amp;"."&amp;COUNTIFS($S$5:$S130,$S130,$T$5:$T130,"Sub"))))</f>
        <v/>
      </c>
      <c r="B130" s="56" t="n"/>
      <c r="C130" s="57" t="n"/>
      <c r="D130" s="58" t="n"/>
      <c r="E130" s="58" t="n"/>
      <c r="F130" s="58" t="n"/>
      <c r="G130" s="59" t="n"/>
      <c r="H130" s="59" t="n"/>
      <c r="I130" s="59" t="n"/>
      <c r="J130" s="59" t="n"/>
      <c r="K130" s="59" t="n"/>
      <c r="L130" s="60">
        <f>IF(NOT((COUNTA($B130:$K130)+COUNTA($O130))&gt;0),"",IF(ISNUMBER($F130),1,IF(N($U130)&gt;0,AVERAGEIFS($V$5:$V$1000,$S$5:$S$1000,ROW(),$T$5:$T$1000,"Sub"),$V130)))</f>
        <v/>
      </c>
      <c r="M130" s="55">
        <f>IF($L130="","",IF($L130&gt;=1,"Completado",IF($L130&gt;0,"En curso","Pendiente")))</f>
        <v/>
      </c>
      <c r="N130" s="55">
        <f>IF(NOT((COUNTA($B130:$K130)+COUNTA($O130))&gt;0),"",IF(ISNUMBER($F130),IF(AND(ISNUMBER($E130),$F130&gt;$E130),"Cumplida con "&amp;($F130-$E130)&amp;IF($F130-$E130=1," día"," días")&amp;" de retraso","Cumplida"),IF(N($L130)&gt;=1,"Cumplida",IF(NOT(ISNUMBER($E130)),"Sin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plazo")))))))</f>
        <v/>
      </c>
      <c r="O130" s="57" t="n"/>
      <c r="P130" s="61">
        <f>IF(NOT((COUNTA($B130:$K130)+COUNTA($O130))&gt;0),"",IF((IF($C130="","Falta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",""))="","✔ OK","⚠ "&amp;LEFT(IF($C130="","Falta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",""),LEN(IF($C130="","Falta el nombre de la actividad"&amp;" · ","")&amp;IF(AND($T130="Sub",N($S130)=0),"Subactividad sin macroactividad arriba"&amp;" · ","")&amp;IF($D130="","Sin fecha de inicio"&amp;" · ","")&amp;IF($E130="","Sin fecha límite"&amp;" · ","")&amp;IF(OR(AND($D130&lt;&gt;"",NOT(ISNUMBER($D130))),AND($E130&lt;&gt;"",NOT(ISNUMBER($E130))),AND($F130&lt;&gt;"",NOT(ISNUMBER($F130)))),"Fecha no válida"&amp;" · ","")&amp;IF(AND(ISNUMBER($D130),ISNUMBER($E130),$D130&gt;$E130),"Inicio posterior a fecha límite"&amp;" · ","")&amp;IF(AND($T130="Macro",$G130&lt;&gt;"",OR(NOT(ISNUMBER($G130)),$G130&lt;0,$G130&gt;1)),"Peso fuera de rango"&amp;" · ","")&amp;IF(AND($T130="Sub",$G130&lt;&gt;""),"Las subactividades no llevan peso (valen igual dentro de su macroactividad)"&amp;" · ","")&amp;IF(AND(N($U130)&gt;0,COUNT($H130:$K130)&gt;0),"Con subactividades: deje vacías las semanas (se calculan solas)"&amp;" · ","")&amp;IF((COUNTIF($H130:$K130,"&gt;1")+COUNTIF($H130:$K130,"&lt;0")+COUNTA($H130:$K130)-COUNT($H130:$K130))&gt;0,"Avance fuera de rango 0-100%"&amp;" · ","")&amp;IF(OR(AND($I130&lt;&gt;"",$I130&lt;$H130),AND($J130&lt;&gt;"",$J130&lt;MAX($H130:$I130)),AND($K130&lt;&gt;"",$K130&lt;MAX($H130:$J130))),"Avance semanal decreciente"&amp;" · ","")&amp;IF(AND(ISNUMBER($E130),$E130&lt;FechaRef,N($L130)&lt;1),"Vencida"&amp;" · ","")&amp;IF(AND(ObsObligatoria="Sí",ISNUMBER($E130),$E130&lt;FechaRef,N($L130)&lt;1,$O130=""),"Vencida sin observación"&amp;" · ",""))-3)))</f>
        <v/>
      </c>
      <c r="Q130" s="62">
        <f>IF(NOT((COUNTA($B130:$K130)+COUNTA($O130))&gt;0),"",IF(AND($T130="Sub",N($S130)&gt;0),IF(ISNUMBER(INDEX($D$5:$D$1000,$S130-4)),DATE(YEAR(INDEX($D$5:$D$1000,$S130-4)),MONTH(INDEX($D$5:$D$1000,$S130-4)),1),IF(ISNUMBER(INDEX($E$5:$E$1000,$S130-4)),DATE(YEAR(INDEX($E$5:$E$1000,$S130-4)),MONTH(INDEX($E$5:$E$1000,$S130-4)),1),MesCiclo)),IF(ISNUMBER($D130),DATE(YEAR($D130),MONTH($D130),1),IF(ISNUMBER($E130),DATE(YEAR($E130),MONTH($E130),1),MesCiclo))))</f>
        <v/>
      </c>
      <c r="R130" s="63">
        <f>IF(OR($Q130="",$Q130&lt;&gt;MesCiclo),"",COUNTIF($Q$5:$Q130,MesCiclo))</f>
        <v/>
      </c>
      <c r="S130" s="63">
        <f>IF($T130="","",IF($T130="Macro",ROW(),IFERROR(LOOKUP(2,1/($T$5:$T130="Macro"),ROW($T$5:$T130)),0)))</f>
        <v/>
      </c>
      <c r="T130" s="63">
        <f>IF(NOT((COUNTA($B130:$K130)+COUNTA($O130))&gt;0),"",IF($B130="Subactividad","Sub","Macro"))</f>
        <v/>
      </c>
      <c r="U130" s="63">
        <f>IF($T130="Macro",COUNTIFS($S$5:$S$1000,ROW(),$T$5:$T$1000,"Sub"),"")</f>
        <v/>
      </c>
      <c r="V130" s="63">
        <f>IF($T130="","",IF(ISNUMBER($F130),1,IFERROR(LOOKUP(2,1/($H130:$K130&lt;&gt;""),$H130:$K130),0)))</f>
        <v/>
      </c>
      <c r="W130" s="63">
        <f>IF($T130="","",IF(AND(ISNUMBER($F130),$F130&lt;=IF($Q130=MesCiclo,InicioCiclo,$Q130+MOD(2-WEEKDAY($Q130),7))+6),1,IF(ISNUMBER($H130),$H130,0)))</f>
        <v/>
      </c>
      <c r="X130" s="63">
        <f>IF($T130="","",IF(AND(ISNUMBER($F130),$F130&lt;=IF($Q130=MesCiclo,InicioCiclo,$Q130+MOD(2-WEEKDAY($Q130),7))+13),1,IF(ISNUMBER($I130),$I130,$W130)))</f>
        <v/>
      </c>
      <c r="Y130" s="63">
        <f>IF($T130="","",IF(AND(ISNUMBER($F130),$F130&lt;=IF($Q130=MesCiclo,InicioCiclo,$Q130+MOD(2-WEEKDAY($Q130),7))+20),1,IF(ISNUMBER($J130),$J130,$X130)))</f>
        <v/>
      </c>
      <c r="Z130" s="63">
        <f>IF($T130="","",IF(AND(ISNUMBER($F130),$F130&lt;=IF($Q130=MesCiclo,InicioCiclo,$Q130+MOD(2-WEEKDAY($Q130),7))+27),1,IF(ISNUMBER($K130),$K130,$Y130)))</f>
        <v/>
      </c>
      <c r="AA130" s="63">
        <f>IF($T130="","",IF(AND(ISNUMBER($F130),$F130&lt;=IF($Q130=MesCiclo,InicioCiclo,$Q130+MOD(2-WEEKDAY($Q130),7))+6),1,IF(N($U130)&gt;0,AVERAGEIFS($W$5:$W$1000,$S$5:$S$1000,ROW(),$T$5:$T$1000,"Sub"),$W130)))</f>
        <v/>
      </c>
      <c r="AB130" s="63">
        <f>IF($T130="","",IF(AND(ISNUMBER($F130),$F130&lt;=IF($Q130=MesCiclo,InicioCiclo,$Q130+MOD(2-WEEKDAY($Q130),7))+13),1,IF(N($U130)&gt;0,AVERAGEIFS($X$5:$X$1000,$S$5:$S$1000,ROW(),$T$5:$T$1000,"Sub"),$X130)))</f>
        <v/>
      </c>
      <c r="AC130" s="63">
        <f>IF($T130="","",IF(AND(ISNUMBER($F130),$F130&lt;=IF($Q130=MesCiclo,InicioCiclo,$Q130+MOD(2-WEEKDAY($Q130),7))+20),1,IF(N($U130)&gt;0,AVERAGEIFS($Y$5:$Y$1000,$S$5:$S$1000,ROW(),$T$5:$T$1000,"Sub"),$Y130)))</f>
        <v/>
      </c>
      <c r="AD130" s="63">
        <f>IF($T130="","",IF(AND(ISNUMBER($F130),$F130&lt;=IF($Q130=MesCiclo,InicioCiclo,$Q130+MOD(2-WEEKDAY($Q130),7))+27),1,IF(N($U130)&gt;0,AVERAGEIFS($Z$5:$Z$1000,$S$5:$S$1000,ROW(),$T$5:$T$1000,"Sub"),$Z130)))</f>
        <v/>
      </c>
      <c r="AE130" s="63">
        <f>IF($T130&lt;&gt;"Macro","",IF(COUNTIFS($Q$5:$Q$1000,$Q130,$T$5:$T$1000,"Macro",$G$5:$G$1000,"&gt;0")=0,1/COUNTIFS($Q$5:$Q$1000,$Q130,$T$5:$T$1000,"Macro"),IF(AND(ISNUMBER($G130),N($G130)&gt;0),$G130,SUMIFS($G$5:$G$1000,$Q$5:$Q$1000,$Q130,$T$5:$T$1000,"Macro")/COUNTIFS($Q$5:$Q$1000,$Q130,$T$5:$T$1000,"Macro",$G$5:$G$1000,"&gt;0"))/(COUNTIFS($Q$5:$Q$1000,$Q130,$T$5:$T$1000,"Macro")*SUMIFS($G$5:$G$1000,$Q$5:$Q$1000,$Q130,$T$5:$T$1000,"Macro")/COUNTIFS($Q$5:$Q$1000,$Q130,$T$5:$T$1000,"Macro",$G$5:$G$1000,"&gt;0"))))</f>
        <v/>
      </c>
    </row>
    <row r="131">
      <c r="A131" s="55">
        <f>IF(NOT((COUNTA($B131:$K131)+COUNTA($O131))&gt;0),"",IF($T131="Macro",COUNTIFS($T$5:$T131,"Macro",$Q$5:$Q131,$Q131),IF(N($S131)=0,"?",COUNTIFS(INDEX($T$5:$T$1000,1):INDEX($T$5:$T$1000,$S131-4),"Macro",INDEX($Q$5:$Q$1000,1):INDEX($Q$5:$Q$1000,$S131-4),INDEX($Q$5:$Q$1000,$S131-4))&amp;"."&amp;COUNTIFS($S$5:$S131,$S131,$T$5:$T131,"Sub"))))</f>
        <v/>
      </c>
      <c r="B131" s="56" t="n"/>
      <c r="C131" s="57" t="n"/>
      <c r="D131" s="58" t="n"/>
      <c r="E131" s="58" t="n"/>
      <c r="F131" s="58" t="n"/>
      <c r="G131" s="59" t="n"/>
      <c r="H131" s="59" t="n"/>
      <c r="I131" s="59" t="n"/>
      <c r="J131" s="59" t="n"/>
      <c r="K131" s="59" t="n"/>
      <c r="L131" s="60">
        <f>IF(NOT((COUNTA($B131:$K131)+COUNTA($O131))&gt;0),"",IF(ISNUMBER($F131),1,IF(N($U131)&gt;0,AVERAGEIFS($V$5:$V$1000,$S$5:$S$1000,ROW(),$T$5:$T$1000,"Sub"),$V131)))</f>
        <v/>
      </c>
      <c r="M131" s="55">
        <f>IF($L131="","",IF($L131&gt;=1,"Completado",IF($L131&gt;0,"En curso","Pendiente")))</f>
        <v/>
      </c>
      <c r="N131" s="55">
        <f>IF(NOT((COUNTA($B131:$K131)+COUNTA($O131))&gt;0),"",IF(ISNUMBER($F131),IF(AND(ISNUMBER($E131),$F131&gt;$E131),"Cumplida con "&amp;($F131-$E131)&amp;IF($F131-$E131=1," día"," días")&amp;" de retraso","Cumplida"),IF(N($L131)&gt;=1,"Cumplida",IF(NOT(ISNUMBER($E131)),"Sin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plazo")))))))</f>
        <v/>
      </c>
      <c r="O131" s="57" t="n"/>
      <c r="P131" s="61">
        <f>IF(NOT((COUNTA($B131:$K131)+COUNTA($O131))&gt;0),"",IF((IF($C131="","Falta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",""))="","✔ OK","⚠ "&amp;LEFT(IF($C131="","Falta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",""),LEN(IF($C131="","Falta el nombre de la actividad"&amp;" · ","")&amp;IF(AND($T131="Sub",N($S131)=0),"Subactividad sin macroactividad arriba"&amp;" · ","")&amp;IF($D131="","Sin fecha de inicio"&amp;" · ","")&amp;IF($E131="","Sin fecha límite"&amp;" · ","")&amp;IF(OR(AND($D131&lt;&gt;"",NOT(ISNUMBER($D131))),AND($E131&lt;&gt;"",NOT(ISNUMBER($E131))),AND($F131&lt;&gt;"",NOT(ISNUMBER($F131)))),"Fecha no válida"&amp;" · ","")&amp;IF(AND(ISNUMBER($D131),ISNUMBER($E131),$D131&gt;$E131),"Inicio posterior a fecha límite"&amp;" · ","")&amp;IF(AND($T131="Macro",$G131&lt;&gt;"",OR(NOT(ISNUMBER($G131)),$G131&lt;0,$G131&gt;1)),"Peso fuera de rango"&amp;" · ","")&amp;IF(AND($T131="Sub",$G131&lt;&gt;""),"Las subactividades no llevan peso (valen igual dentro de su macroactividad)"&amp;" · ","")&amp;IF(AND(N($U131)&gt;0,COUNT($H131:$K131)&gt;0),"Con subactividades: deje vacías las semanas (se calculan solas)"&amp;" · ","")&amp;IF((COUNTIF($H131:$K131,"&gt;1")+COUNTIF($H131:$K131,"&lt;0")+COUNTA($H131:$K131)-COUNT($H131:$K131))&gt;0,"Avance fuera de rango 0-100%"&amp;" · ","")&amp;IF(OR(AND($I131&lt;&gt;"",$I131&lt;$H131),AND($J131&lt;&gt;"",$J131&lt;MAX($H131:$I131)),AND($K131&lt;&gt;"",$K131&lt;MAX($H131:$J131))),"Avance semanal decreciente"&amp;" · ","")&amp;IF(AND(ISNUMBER($E131),$E131&lt;FechaRef,N($L131)&lt;1),"Vencida"&amp;" · ","")&amp;IF(AND(ObsObligatoria="Sí",ISNUMBER($E131),$E131&lt;FechaRef,N($L131)&lt;1,$O131=""),"Vencida sin observación"&amp;" · ",""))-3)))</f>
        <v/>
      </c>
      <c r="Q131" s="62">
        <f>IF(NOT((COUNTA($B131:$K131)+COUNTA($O131))&gt;0),"",IF(AND($T131="Sub",N($S131)&gt;0),IF(ISNUMBER(INDEX($D$5:$D$1000,$S131-4)),DATE(YEAR(INDEX($D$5:$D$1000,$S131-4)),MONTH(INDEX($D$5:$D$1000,$S131-4)),1),IF(ISNUMBER(INDEX($E$5:$E$1000,$S131-4)),DATE(YEAR(INDEX($E$5:$E$1000,$S131-4)),MONTH(INDEX($E$5:$E$1000,$S131-4)),1),MesCiclo)),IF(ISNUMBER($D131),DATE(YEAR($D131),MONTH($D131),1),IF(ISNUMBER($E131),DATE(YEAR($E131),MONTH($E131),1),MesCiclo))))</f>
        <v/>
      </c>
      <c r="R131" s="63">
        <f>IF(OR($Q131="",$Q131&lt;&gt;MesCiclo),"",COUNTIF($Q$5:$Q131,MesCiclo))</f>
        <v/>
      </c>
      <c r="S131" s="63">
        <f>IF($T131="","",IF($T131="Macro",ROW(),IFERROR(LOOKUP(2,1/($T$5:$T131="Macro"),ROW($T$5:$T131)),0)))</f>
        <v/>
      </c>
      <c r="T131" s="63">
        <f>IF(NOT((COUNTA($B131:$K131)+COUNTA($O131))&gt;0),"",IF($B131="Subactividad","Sub","Macro"))</f>
        <v/>
      </c>
      <c r="U131" s="63">
        <f>IF($T131="Macro",COUNTIFS($S$5:$S$1000,ROW(),$T$5:$T$1000,"Sub"),"")</f>
        <v/>
      </c>
      <c r="V131" s="63">
        <f>IF($T131="","",IF(ISNUMBER($F131),1,IFERROR(LOOKUP(2,1/($H131:$K131&lt;&gt;""),$H131:$K131),0)))</f>
        <v/>
      </c>
      <c r="W131" s="63">
        <f>IF($T131="","",IF(AND(ISNUMBER($F131),$F131&lt;=IF($Q131=MesCiclo,InicioCiclo,$Q131+MOD(2-WEEKDAY($Q131),7))+6),1,IF(ISNUMBER($H131),$H131,0)))</f>
        <v/>
      </c>
      <c r="X131" s="63">
        <f>IF($T131="","",IF(AND(ISNUMBER($F131),$F131&lt;=IF($Q131=MesCiclo,InicioCiclo,$Q131+MOD(2-WEEKDAY($Q131),7))+13),1,IF(ISNUMBER($I131),$I131,$W131)))</f>
        <v/>
      </c>
      <c r="Y131" s="63">
        <f>IF($T131="","",IF(AND(ISNUMBER($F131),$F131&lt;=IF($Q131=MesCiclo,InicioCiclo,$Q131+MOD(2-WEEKDAY($Q131),7))+20),1,IF(ISNUMBER($J131),$J131,$X131)))</f>
        <v/>
      </c>
      <c r="Z131" s="63">
        <f>IF($T131="","",IF(AND(ISNUMBER($F131),$F131&lt;=IF($Q131=MesCiclo,InicioCiclo,$Q131+MOD(2-WEEKDAY($Q131),7))+27),1,IF(ISNUMBER($K131),$K131,$Y131)))</f>
        <v/>
      </c>
      <c r="AA131" s="63">
        <f>IF($T131="","",IF(AND(ISNUMBER($F131),$F131&lt;=IF($Q131=MesCiclo,InicioCiclo,$Q131+MOD(2-WEEKDAY($Q131),7))+6),1,IF(N($U131)&gt;0,AVERAGEIFS($W$5:$W$1000,$S$5:$S$1000,ROW(),$T$5:$T$1000,"Sub"),$W131)))</f>
        <v/>
      </c>
      <c r="AB131" s="63">
        <f>IF($T131="","",IF(AND(ISNUMBER($F131),$F131&lt;=IF($Q131=MesCiclo,InicioCiclo,$Q131+MOD(2-WEEKDAY($Q131),7))+13),1,IF(N($U131)&gt;0,AVERAGEIFS($X$5:$X$1000,$S$5:$S$1000,ROW(),$T$5:$T$1000,"Sub"),$X131)))</f>
        <v/>
      </c>
      <c r="AC131" s="63">
        <f>IF($T131="","",IF(AND(ISNUMBER($F131),$F131&lt;=IF($Q131=MesCiclo,InicioCiclo,$Q131+MOD(2-WEEKDAY($Q131),7))+20),1,IF(N($U131)&gt;0,AVERAGEIFS($Y$5:$Y$1000,$S$5:$S$1000,ROW(),$T$5:$T$1000,"Sub"),$Y131)))</f>
        <v/>
      </c>
      <c r="AD131" s="63">
        <f>IF($T131="","",IF(AND(ISNUMBER($F131),$F131&lt;=IF($Q131=MesCiclo,InicioCiclo,$Q131+MOD(2-WEEKDAY($Q131),7))+27),1,IF(N($U131)&gt;0,AVERAGEIFS($Z$5:$Z$1000,$S$5:$S$1000,ROW(),$T$5:$T$1000,"Sub"),$Z131)))</f>
        <v/>
      </c>
      <c r="AE131" s="63">
        <f>IF($T131&lt;&gt;"Macro","",IF(COUNTIFS($Q$5:$Q$1000,$Q131,$T$5:$T$1000,"Macro",$G$5:$G$1000,"&gt;0")=0,1/COUNTIFS($Q$5:$Q$1000,$Q131,$T$5:$T$1000,"Macro"),IF(AND(ISNUMBER($G131),N($G131)&gt;0),$G131,SUMIFS($G$5:$G$1000,$Q$5:$Q$1000,$Q131,$T$5:$T$1000,"Macro")/COUNTIFS($Q$5:$Q$1000,$Q131,$T$5:$T$1000,"Macro",$G$5:$G$1000,"&gt;0"))/(COUNTIFS($Q$5:$Q$1000,$Q131,$T$5:$T$1000,"Macro")*SUMIFS($G$5:$G$1000,$Q$5:$Q$1000,$Q131,$T$5:$T$1000,"Macro")/COUNTIFS($Q$5:$Q$1000,$Q131,$T$5:$T$1000,"Macro",$G$5:$G$1000,"&gt;0"))))</f>
        <v/>
      </c>
    </row>
    <row r="132">
      <c r="A132" s="55">
        <f>IF(NOT((COUNTA($B132:$K132)+COUNTA($O132))&gt;0),"",IF($T132="Macro",COUNTIFS($T$5:$T132,"Macro",$Q$5:$Q132,$Q132),IF(N($S132)=0,"?",COUNTIFS(INDEX($T$5:$T$1000,1):INDEX($T$5:$T$1000,$S132-4),"Macro",INDEX($Q$5:$Q$1000,1):INDEX($Q$5:$Q$1000,$S132-4),INDEX($Q$5:$Q$1000,$S132-4))&amp;"."&amp;COUNTIFS($S$5:$S132,$S132,$T$5:$T132,"Sub"))))</f>
        <v/>
      </c>
      <c r="B132" s="56" t="n"/>
      <c r="C132" s="57" t="n"/>
      <c r="D132" s="58" t="n"/>
      <c r="E132" s="58" t="n"/>
      <c r="F132" s="58" t="n"/>
      <c r="G132" s="59" t="n"/>
      <c r="H132" s="59" t="n"/>
      <c r="I132" s="59" t="n"/>
      <c r="J132" s="59" t="n"/>
      <c r="K132" s="59" t="n"/>
      <c r="L132" s="60">
        <f>IF(NOT((COUNTA($B132:$K132)+COUNTA($O132))&gt;0),"",IF(ISNUMBER($F132),1,IF(N($U132)&gt;0,AVERAGEIFS($V$5:$V$1000,$S$5:$S$1000,ROW(),$T$5:$T$1000,"Sub"),$V132)))</f>
        <v/>
      </c>
      <c r="M132" s="55">
        <f>IF($L132="","",IF($L132&gt;=1,"Completado",IF($L132&gt;0,"En curso","Pendiente")))</f>
        <v/>
      </c>
      <c r="N132" s="55">
        <f>IF(NOT((COUNTA($B132:$K132)+COUNTA($O132))&gt;0),"",IF(ISNUMBER($F132),IF(AND(ISNUMBER($E132),$F132&gt;$E132),"Cumplida con "&amp;($F132-$E132)&amp;IF($F132-$E132=1," día"," días")&amp;" de retraso","Cumplida"),IF(N($L132)&gt;=1,"Cumplida",IF(NOT(ISNUMBER($E132)),"Sin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plazo")))))))</f>
        <v/>
      </c>
      <c r="O132" s="57" t="n"/>
      <c r="P132" s="61">
        <f>IF(NOT((COUNTA($B132:$K132)+COUNTA($O132))&gt;0),"",IF((IF($C132="","Falta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",""))="","✔ OK","⚠ "&amp;LEFT(IF($C132="","Falta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",""),LEN(IF($C132="","Falta el nombre de la actividad"&amp;" · ","")&amp;IF(AND($T132="Sub",N($S132)=0),"Subactividad sin macroactividad arriba"&amp;" · ","")&amp;IF($D132="","Sin fecha de inicio"&amp;" · ","")&amp;IF($E132="","Sin fecha límite"&amp;" · ","")&amp;IF(OR(AND($D132&lt;&gt;"",NOT(ISNUMBER($D132))),AND($E132&lt;&gt;"",NOT(ISNUMBER($E132))),AND($F132&lt;&gt;"",NOT(ISNUMBER($F132)))),"Fecha no válida"&amp;" · ","")&amp;IF(AND(ISNUMBER($D132),ISNUMBER($E132),$D132&gt;$E132),"Inicio posterior a fecha límite"&amp;" · ","")&amp;IF(AND($T132="Macro",$G132&lt;&gt;"",OR(NOT(ISNUMBER($G132)),$G132&lt;0,$G132&gt;1)),"Peso fuera de rango"&amp;" · ","")&amp;IF(AND($T132="Sub",$G132&lt;&gt;""),"Las subactividades no llevan peso (valen igual dentro de su macroactividad)"&amp;" · ","")&amp;IF(AND(N($U132)&gt;0,COUNT($H132:$K132)&gt;0),"Con subactividades: deje vacías las semanas (se calculan solas)"&amp;" · ","")&amp;IF((COUNTIF($H132:$K132,"&gt;1")+COUNTIF($H132:$K132,"&lt;0")+COUNTA($H132:$K132)-COUNT($H132:$K132))&gt;0,"Avance fuera de rango 0-100%"&amp;" · ","")&amp;IF(OR(AND($I132&lt;&gt;"",$I132&lt;$H132),AND($J132&lt;&gt;"",$J132&lt;MAX($H132:$I132)),AND($K132&lt;&gt;"",$K132&lt;MAX($H132:$J132))),"Avance semanal decreciente"&amp;" · ","")&amp;IF(AND(ISNUMBER($E132),$E132&lt;FechaRef,N($L132)&lt;1),"Vencida"&amp;" · ","")&amp;IF(AND(ObsObligatoria="Sí",ISNUMBER($E132),$E132&lt;FechaRef,N($L132)&lt;1,$O132=""),"Vencida sin observación"&amp;" · ",""))-3)))</f>
        <v/>
      </c>
      <c r="Q132" s="62">
        <f>IF(NOT((COUNTA($B132:$K132)+COUNTA($O132))&gt;0),"",IF(AND($T132="Sub",N($S132)&gt;0),IF(ISNUMBER(INDEX($D$5:$D$1000,$S132-4)),DATE(YEAR(INDEX($D$5:$D$1000,$S132-4)),MONTH(INDEX($D$5:$D$1000,$S132-4)),1),IF(ISNUMBER(INDEX($E$5:$E$1000,$S132-4)),DATE(YEAR(INDEX($E$5:$E$1000,$S132-4)),MONTH(INDEX($E$5:$E$1000,$S132-4)),1),MesCiclo)),IF(ISNUMBER($D132),DATE(YEAR($D132),MONTH($D132),1),IF(ISNUMBER($E132),DATE(YEAR($E132),MONTH($E132),1),MesCiclo))))</f>
        <v/>
      </c>
      <c r="R132" s="63">
        <f>IF(OR($Q132="",$Q132&lt;&gt;MesCiclo),"",COUNTIF($Q$5:$Q132,MesCiclo))</f>
        <v/>
      </c>
      <c r="S132" s="63">
        <f>IF($T132="","",IF($T132="Macro",ROW(),IFERROR(LOOKUP(2,1/($T$5:$T132="Macro"),ROW($T$5:$T132)),0)))</f>
        <v/>
      </c>
      <c r="T132" s="63">
        <f>IF(NOT((COUNTA($B132:$K132)+COUNTA($O132))&gt;0),"",IF($B132="Subactividad","Sub","Macro"))</f>
        <v/>
      </c>
      <c r="U132" s="63">
        <f>IF($T132="Macro",COUNTIFS($S$5:$S$1000,ROW(),$T$5:$T$1000,"Sub"),"")</f>
        <v/>
      </c>
      <c r="V132" s="63">
        <f>IF($T132="","",IF(ISNUMBER($F132),1,IFERROR(LOOKUP(2,1/($H132:$K132&lt;&gt;""),$H132:$K132),0)))</f>
        <v/>
      </c>
      <c r="W132" s="63">
        <f>IF($T132="","",IF(AND(ISNUMBER($F132),$F132&lt;=IF($Q132=MesCiclo,InicioCiclo,$Q132+MOD(2-WEEKDAY($Q132),7))+6),1,IF(ISNUMBER($H132),$H132,0)))</f>
        <v/>
      </c>
      <c r="X132" s="63">
        <f>IF($T132="","",IF(AND(ISNUMBER($F132),$F132&lt;=IF($Q132=MesCiclo,InicioCiclo,$Q132+MOD(2-WEEKDAY($Q132),7))+13),1,IF(ISNUMBER($I132),$I132,$W132)))</f>
        <v/>
      </c>
      <c r="Y132" s="63">
        <f>IF($T132="","",IF(AND(ISNUMBER($F132),$F132&lt;=IF($Q132=MesCiclo,InicioCiclo,$Q132+MOD(2-WEEKDAY($Q132),7))+20),1,IF(ISNUMBER($J132),$J132,$X132)))</f>
        <v/>
      </c>
      <c r="Z132" s="63">
        <f>IF($T132="","",IF(AND(ISNUMBER($F132),$F132&lt;=IF($Q132=MesCiclo,InicioCiclo,$Q132+MOD(2-WEEKDAY($Q132),7))+27),1,IF(ISNUMBER($K132),$K132,$Y132)))</f>
        <v/>
      </c>
      <c r="AA132" s="63">
        <f>IF($T132="","",IF(AND(ISNUMBER($F132),$F132&lt;=IF($Q132=MesCiclo,InicioCiclo,$Q132+MOD(2-WEEKDAY($Q132),7))+6),1,IF(N($U132)&gt;0,AVERAGEIFS($W$5:$W$1000,$S$5:$S$1000,ROW(),$T$5:$T$1000,"Sub"),$W132)))</f>
        <v/>
      </c>
      <c r="AB132" s="63">
        <f>IF($T132="","",IF(AND(ISNUMBER($F132),$F132&lt;=IF($Q132=MesCiclo,InicioCiclo,$Q132+MOD(2-WEEKDAY($Q132),7))+13),1,IF(N($U132)&gt;0,AVERAGEIFS($X$5:$X$1000,$S$5:$S$1000,ROW(),$T$5:$T$1000,"Sub"),$X132)))</f>
        <v/>
      </c>
      <c r="AC132" s="63">
        <f>IF($T132="","",IF(AND(ISNUMBER($F132),$F132&lt;=IF($Q132=MesCiclo,InicioCiclo,$Q132+MOD(2-WEEKDAY($Q132),7))+20),1,IF(N($U132)&gt;0,AVERAGEIFS($Y$5:$Y$1000,$S$5:$S$1000,ROW(),$T$5:$T$1000,"Sub"),$Y132)))</f>
        <v/>
      </c>
      <c r="AD132" s="63">
        <f>IF($T132="","",IF(AND(ISNUMBER($F132),$F132&lt;=IF($Q132=MesCiclo,InicioCiclo,$Q132+MOD(2-WEEKDAY($Q132),7))+27),1,IF(N($U132)&gt;0,AVERAGEIFS($Z$5:$Z$1000,$S$5:$S$1000,ROW(),$T$5:$T$1000,"Sub"),$Z132)))</f>
        <v/>
      </c>
      <c r="AE132" s="63">
        <f>IF($T132&lt;&gt;"Macro","",IF(COUNTIFS($Q$5:$Q$1000,$Q132,$T$5:$T$1000,"Macro",$G$5:$G$1000,"&gt;0")=0,1/COUNTIFS($Q$5:$Q$1000,$Q132,$T$5:$T$1000,"Macro"),IF(AND(ISNUMBER($G132),N($G132)&gt;0),$G132,SUMIFS($G$5:$G$1000,$Q$5:$Q$1000,$Q132,$T$5:$T$1000,"Macro")/COUNTIFS($Q$5:$Q$1000,$Q132,$T$5:$T$1000,"Macro",$G$5:$G$1000,"&gt;0"))/(COUNTIFS($Q$5:$Q$1000,$Q132,$T$5:$T$1000,"Macro")*SUMIFS($G$5:$G$1000,$Q$5:$Q$1000,$Q132,$T$5:$T$1000,"Macro")/COUNTIFS($Q$5:$Q$1000,$Q132,$T$5:$T$1000,"Macro",$G$5:$G$1000,"&gt;0"))))</f>
        <v/>
      </c>
    </row>
    <row r="133">
      <c r="A133" s="55">
        <f>IF(NOT((COUNTA($B133:$K133)+COUNTA($O133))&gt;0),"",IF($T133="Macro",COUNTIFS($T$5:$T133,"Macro",$Q$5:$Q133,$Q133),IF(N($S133)=0,"?",COUNTIFS(INDEX($T$5:$T$1000,1):INDEX($T$5:$T$1000,$S133-4),"Macro",INDEX($Q$5:$Q$1000,1):INDEX($Q$5:$Q$1000,$S133-4),INDEX($Q$5:$Q$1000,$S133-4))&amp;"."&amp;COUNTIFS($S$5:$S133,$S133,$T$5:$T133,"Sub"))))</f>
        <v/>
      </c>
      <c r="B133" s="56" t="n"/>
      <c r="C133" s="57" t="n"/>
      <c r="D133" s="58" t="n"/>
      <c r="E133" s="58" t="n"/>
      <c r="F133" s="58" t="n"/>
      <c r="G133" s="59" t="n"/>
      <c r="H133" s="59" t="n"/>
      <c r="I133" s="59" t="n"/>
      <c r="J133" s="59" t="n"/>
      <c r="K133" s="59" t="n"/>
      <c r="L133" s="60">
        <f>IF(NOT((COUNTA($B133:$K133)+COUNTA($O133))&gt;0),"",IF(ISNUMBER($F133),1,IF(N($U133)&gt;0,AVERAGEIFS($V$5:$V$1000,$S$5:$S$1000,ROW(),$T$5:$T$1000,"Sub"),$V133)))</f>
        <v/>
      </c>
      <c r="M133" s="55">
        <f>IF($L133="","",IF($L133&gt;=1,"Completado",IF($L133&gt;0,"En curso","Pendiente")))</f>
        <v/>
      </c>
      <c r="N133" s="55">
        <f>IF(NOT((COUNTA($B133:$K133)+COUNTA($O133))&gt;0),"",IF(ISNUMBER($F133),IF(AND(ISNUMBER($E133),$F133&gt;$E133),"Cumplida con "&amp;($F133-$E133)&amp;IF($F133-$E133=1," día"," días")&amp;" de retraso","Cumplida"),IF(N($L133)&gt;=1,"Cumplida",IF(NOT(ISNUMBER($E133)),"Sin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plazo")))))))</f>
        <v/>
      </c>
      <c r="O133" s="57" t="n"/>
      <c r="P133" s="61">
        <f>IF(NOT((COUNTA($B133:$K133)+COUNTA($O133))&gt;0),"",IF((IF($C133="","Falta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",""))="","✔ OK","⚠ "&amp;LEFT(IF($C133="","Falta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",""),LEN(IF($C133="","Falta el nombre de la actividad"&amp;" · ","")&amp;IF(AND($T133="Sub",N($S133)=0),"Subactividad sin macroactividad arriba"&amp;" · ","")&amp;IF($D133="","Sin fecha de inicio"&amp;" · ","")&amp;IF($E133="","Sin fecha límite"&amp;" · ","")&amp;IF(OR(AND($D133&lt;&gt;"",NOT(ISNUMBER($D133))),AND($E133&lt;&gt;"",NOT(ISNUMBER($E133))),AND($F133&lt;&gt;"",NOT(ISNUMBER($F133)))),"Fecha no válida"&amp;" · ","")&amp;IF(AND(ISNUMBER($D133),ISNUMBER($E133),$D133&gt;$E133),"Inicio posterior a fecha límite"&amp;" · ","")&amp;IF(AND($T133="Macro",$G133&lt;&gt;"",OR(NOT(ISNUMBER($G133)),$G133&lt;0,$G133&gt;1)),"Peso fuera de rango"&amp;" · ","")&amp;IF(AND($T133="Sub",$G133&lt;&gt;""),"Las subactividades no llevan peso (valen igual dentro de su macroactividad)"&amp;" · ","")&amp;IF(AND(N($U133)&gt;0,COUNT($H133:$K133)&gt;0),"Con subactividades: deje vacías las semanas (se calculan solas)"&amp;" · ","")&amp;IF((COUNTIF($H133:$K133,"&gt;1")+COUNTIF($H133:$K133,"&lt;0")+COUNTA($H133:$K133)-COUNT($H133:$K133))&gt;0,"Avance fuera de rango 0-100%"&amp;" · ","")&amp;IF(OR(AND($I133&lt;&gt;"",$I133&lt;$H133),AND($J133&lt;&gt;"",$J133&lt;MAX($H133:$I133)),AND($K133&lt;&gt;"",$K133&lt;MAX($H133:$J133))),"Avance semanal decreciente"&amp;" · ","")&amp;IF(AND(ISNUMBER($E133),$E133&lt;FechaRef,N($L133)&lt;1),"Vencida"&amp;" · ","")&amp;IF(AND(ObsObligatoria="Sí",ISNUMBER($E133),$E133&lt;FechaRef,N($L133)&lt;1,$O133=""),"Vencida sin observación"&amp;" · ",""))-3)))</f>
        <v/>
      </c>
      <c r="Q133" s="62">
        <f>IF(NOT((COUNTA($B133:$K133)+COUNTA($O133))&gt;0),"",IF(AND($T133="Sub",N($S133)&gt;0),IF(ISNUMBER(INDEX($D$5:$D$1000,$S133-4)),DATE(YEAR(INDEX($D$5:$D$1000,$S133-4)),MONTH(INDEX($D$5:$D$1000,$S133-4)),1),IF(ISNUMBER(INDEX($E$5:$E$1000,$S133-4)),DATE(YEAR(INDEX($E$5:$E$1000,$S133-4)),MONTH(INDEX($E$5:$E$1000,$S133-4)),1),MesCiclo)),IF(ISNUMBER($D133),DATE(YEAR($D133),MONTH($D133),1),IF(ISNUMBER($E133),DATE(YEAR($E133),MONTH($E133),1),MesCiclo))))</f>
        <v/>
      </c>
      <c r="R133" s="63">
        <f>IF(OR($Q133="",$Q133&lt;&gt;MesCiclo),"",COUNTIF($Q$5:$Q133,MesCiclo))</f>
        <v/>
      </c>
      <c r="S133" s="63">
        <f>IF($T133="","",IF($T133="Macro",ROW(),IFERROR(LOOKUP(2,1/($T$5:$T133="Macro"),ROW($T$5:$T133)),0)))</f>
        <v/>
      </c>
      <c r="T133" s="63">
        <f>IF(NOT((COUNTA($B133:$K133)+COUNTA($O133))&gt;0),"",IF($B133="Subactividad","Sub","Macro"))</f>
        <v/>
      </c>
      <c r="U133" s="63">
        <f>IF($T133="Macro",COUNTIFS($S$5:$S$1000,ROW(),$T$5:$T$1000,"Sub"),"")</f>
        <v/>
      </c>
      <c r="V133" s="63">
        <f>IF($T133="","",IF(ISNUMBER($F133),1,IFERROR(LOOKUP(2,1/($H133:$K133&lt;&gt;""),$H133:$K133),0)))</f>
        <v/>
      </c>
      <c r="W133" s="63">
        <f>IF($T133="","",IF(AND(ISNUMBER($F133),$F133&lt;=IF($Q133=MesCiclo,InicioCiclo,$Q133+MOD(2-WEEKDAY($Q133),7))+6),1,IF(ISNUMBER($H133),$H133,0)))</f>
        <v/>
      </c>
      <c r="X133" s="63">
        <f>IF($T133="","",IF(AND(ISNUMBER($F133),$F133&lt;=IF($Q133=MesCiclo,InicioCiclo,$Q133+MOD(2-WEEKDAY($Q133),7))+13),1,IF(ISNUMBER($I133),$I133,$W133)))</f>
        <v/>
      </c>
      <c r="Y133" s="63">
        <f>IF($T133="","",IF(AND(ISNUMBER($F133),$F133&lt;=IF($Q133=MesCiclo,InicioCiclo,$Q133+MOD(2-WEEKDAY($Q133),7))+20),1,IF(ISNUMBER($J133),$J133,$X133)))</f>
        <v/>
      </c>
      <c r="Z133" s="63">
        <f>IF($T133="","",IF(AND(ISNUMBER($F133),$F133&lt;=IF($Q133=MesCiclo,InicioCiclo,$Q133+MOD(2-WEEKDAY($Q133),7))+27),1,IF(ISNUMBER($K133),$K133,$Y133)))</f>
        <v/>
      </c>
      <c r="AA133" s="63">
        <f>IF($T133="","",IF(AND(ISNUMBER($F133),$F133&lt;=IF($Q133=MesCiclo,InicioCiclo,$Q133+MOD(2-WEEKDAY($Q133),7))+6),1,IF(N($U133)&gt;0,AVERAGEIFS($W$5:$W$1000,$S$5:$S$1000,ROW(),$T$5:$T$1000,"Sub"),$W133)))</f>
        <v/>
      </c>
      <c r="AB133" s="63">
        <f>IF($T133="","",IF(AND(ISNUMBER($F133),$F133&lt;=IF($Q133=MesCiclo,InicioCiclo,$Q133+MOD(2-WEEKDAY($Q133),7))+13),1,IF(N($U133)&gt;0,AVERAGEIFS($X$5:$X$1000,$S$5:$S$1000,ROW(),$T$5:$T$1000,"Sub"),$X133)))</f>
        <v/>
      </c>
      <c r="AC133" s="63">
        <f>IF($T133="","",IF(AND(ISNUMBER($F133),$F133&lt;=IF($Q133=MesCiclo,InicioCiclo,$Q133+MOD(2-WEEKDAY($Q133),7))+20),1,IF(N($U133)&gt;0,AVERAGEIFS($Y$5:$Y$1000,$S$5:$S$1000,ROW(),$T$5:$T$1000,"Sub"),$Y133)))</f>
        <v/>
      </c>
      <c r="AD133" s="63">
        <f>IF($T133="","",IF(AND(ISNUMBER($F133),$F133&lt;=IF($Q133=MesCiclo,InicioCiclo,$Q133+MOD(2-WEEKDAY($Q133),7))+27),1,IF(N($U133)&gt;0,AVERAGEIFS($Z$5:$Z$1000,$S$5:$S$1000,ROW(),$T$5:$T$1000,"Sub"),$Z133)))</f>
        <v/>
      </c>
      <c r="AE133" s="63">
        <f>IF($T133&lt;&gt;"Macro","",IF(COUNTIFS($Q$5:$Q$1000,$Q133,$T$5:$T$1000,"Macro",$G$5:$G$1000,"&gt;0")=0,1/COUNTIFS($Q$5:$Q$1000,$Q133,$T$5:$T$1000,"Macro"),IF(AND(ISNUMBER($G133),N($G133)&gt;0),$G133,SUMIFS($G$5:$G$1000,$Q$5:$Q$1000,$Q133,$T$5:$T$1000,"Macro")/COUNTIFS($Q$5:$Q$1000,$Q133,$T$5:$T$1000,"Macro",$G$5:$G$1000,"&gt;0"))/(COUNTIFS($Q$5:$Q$1000,$Q133,$T$5:$T$1000,"Macro")*SUMIFS($G$5:$G$1000,$Q$5:$Q$1000,$Q133,$T$5:$T$1000,"Macro")/COUNTIFS($Q$5:$Q$1000,$Q133,$T$5:$T$1000,"Macro",$G$5:$G$1000,"&gt;0"))))</f>
        <v/>
      </c>
    </row>
    <row r="134">
      <c r="A134" s="55">
        <f>IF(NOT((COUNTA($B134:$K134)+COUNTA($O134))&gt;0),"",IF($T134="Macro",COUNTIFS($T$5:$T134,"Macro",$Q$5:$Q134,$Q134),IF(N($S134)=0,"?",COUNTIFS(INDEX($T$5:$T$1000,1):INDEX($T$5:$T$1000,$S134-4),"Macro",INDEX($Q$5:$Q$1000,1):INDEX($Q$5:$Q$1000,$S134-4),INDEX($Q$5:$Q$1000,$S134-4))&amp;"."&amp;COUNTIFS($S$5:$S134,$S134,$T$5:$T134,"Sub"))))</f>
        <v/>
      </c>
      <c r="B134" s="56" t="n"/>
      <c r="C134" s="57" t="n"/>
      <c r="D134" s="58" t="n"/>
      <c r="E134" s="58" t="n"/>
      <c r="F134" s="58" t="n"/>
      <c r="G134" s="59" t="n"/>
      <c r="H134" s="59" t="n"/>
      <c r="I134" s="59" t="n"/>
      <c r="J134" s="59" t="n"/>
      <c r="K134" s="59" t="n"/>
      <c r="L134" s="60">
        <f>IF(NOT((COUNTA($B134:$K134)+COUNTA($O134))&gt;0),"",IF(ISNUMBER($F134),1,IF(N($U134)&gt;0,AVERAGEIFS($V$5:$V$1000,$S$5:$S$1000,ROW(),$T$5:$T$1000,"Sub"),$V134)))</f>
        <v/>
      </c>
      <c r="M134" s="55">
        <f>IF($L134="","",IF($L134&gt;=1,"Completado",IF($L134&gt;0,"En curso","Pendiente")))</f>
        <v/>
      </c>
      <c r="N134" s="55">
        <f>IF(NOT((COUNTA($B134:$K134)+COUNTA($O134))&gt;0),"",IF(ISNUMBER($F134),IF(AND(ISNUMBER($E134),$F134&gt;$E134),"Cumplida con "&amp;($F134-$E134)&amp;IF($F134-$E134=1," día"," días")&amp;" de retraso","Cumplida"),IF(N($L134)&gt;=1,"Cumplida",IF(NOT(ISNUMBER($E134)),"Sin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plazo")))))))</f>
        <v/>
      </c>
      <c r="O134" s="57" t="n"/>
      <c r="P134" s="61">
        <f>IF(NOT((COUNTA($B134:$K134)+COUNTA($O134))&gt;0),"",IF((IF($C134="","Falta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",""))="","✔ OK","⚠ "&amp;LEFT(IF($C134="","Falta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",""),LEN(IF($C134="","Falta el nombre de la actividad"&amp;" · ","")&amp;IF(AND($T134="Sub",N($S134)=0),"Subactividad sin macroactividad arriba"&amp;" · ","")&amp;IF($D134="","Sin fecha de inicio"&amp;" · ","")&amp;IF($E134="","Sin fecha límite"&amp;" · ","")&amp;IF(OR(AND($D134&lt;&gt;"",NOT(ISNUMBER($D134))),AND($E134&lt;&gt;"",NOT(ISNUMBER($E134))),AND($F134&lt;&gt;"",NOT(ISNUMBER($F134)))),"Fecha no válida"&amp;" · ","")&amp;IF(AND(ISNUMBER($D134),ISNUMBER($E134),$D134&gt;$E134),"Inicio posterior a fecha límite"&amp;" · ","")&amp;IF(AND($T134="Macro",$G134&lt;&gt;"",OR(NOT(ISNUMBER($G134)),$G134&lt;0,$G134&gt;1)),"Peso fuera de rango"&amp;" · ","")&amp;IF(AND($T134="Sub",$G134&lt;&gt;""),"Las subactividades no llevan peso (valen igual dentro de su macroactividad)"&amp;" · ","")&amp;IF(AND(N($U134)&gt;0,COUNT($H134:$K134)&gt;0),"Con subactividades: deje vacías las semanas (se calculan solas)"&amp;" · ","")&amp;IF((COUNTIF($H134:$K134,"&gt;1")+COUNTIF($H134:$K134,"&lt;0")+COUNTA($H134:$K134)-COUNT($H134:$K134))&gt;0,"Avance fuera de rango 0-100%"&amp;" · ","")&amp;IF(OR(AND($I134&lt;&gt;"",$I134&lt;$H134),AND($J134&lt;&gt;"",$J134&lt;MAX($H134:$I134)),AND($K134&lt;&gt;"",$K134&lt;MAX($H134:$J134))),"Avance semanal decreciente"&amp;" · ","")&amp;IF(AND(ISNUMBER($E134),$E134&lt;FechaRef,N($L134)&lt;1),"Vencida"&amp;" · ","")&amp;IF(AND(ObsObligatoria="Sí",ISNUMBER($E134),$E134&lt;FechaRef,N($L134)&lt;1,$O134=""),"Vencida sin observación"&amp;" · ",""))-3)))</f>
        <v/>
      </c>
      <c r="Q134" s="62">
        <f>IF(NOT((COUNTA($B134:$K134)+COUNTA($O134))&gt;0),"",IF(AND($T134="Sub",N($S134)&gt;0),IF(ISNUMBER(INDEX($D$5:$D$1000,$S134-4)),DATE(YEAR(INDEX($D$5:$D$1000,$S134-4)),MONTH(INDEX($D$5:$D$1000,$S134-4)),1),IF(ISNUMBER(INDEX($E$5:$E$1000,$S134-4)),DATE(YEAR(INDEX($E$5:$E$1000,$S134-4)),MONTH(INDEX($E$5:$E$1000,$S134-4)),1),MesCiclo)),IF(ISNUMBER($D134),DATE(YEAR($D134),MONTH($D134),1),IF(ISNUMBER($E134),DATE(YEAR($E134),MONTH($E134),1),MesCiclo))))</f>
        <v/>
      </c>
      <c r="R134" s="63">
        <f>IF(OR($Q134="",$Q134&lt;&gt;MesCiclo),"",COUNTIF($Q$5:$Q134,MesCiclo))</f>
        <v/>
      </c>
      <c r="S134" s="63">
        <f>IF($T134="","",IF($T134="Macro",ROW(),IFERROR(LOOKUP(2,1/($T$5:$T134="Macro"),ROW($T$5:$T134)),0)))</f>
        <v/>
      </c>
      <c r="T134" s="63">
        <f>IF(NOT((COUNTA($B134:$K134)+COUNTA($O134))&gt;0),"",IF($B134="Subactividad","Sub","Macro"))</f>
        <v/>
      </c>
      <c r="U134" s="63">
        <f>IF($T134="Macro",COUNTIFS($S$5:$S$1000,ROW(),$T$5:$T$1000,"Sub"),"")</f>
        <v/>
      </c>
      <c r="V134" s="63">
        <f>IF($T134="","",IF(ISNUMBER($F134),1,IFERROR(LOOKUP(2,1/($H134:$K134&lt;&gt;""),$H134:$K134),0)))</f>
        <v/>
      </c>
      <c r="W134" s="63">
        <f>IF($T134="","",IF(AND(ISNUMBER($F134),$F134&lt;=IF($Q134=MesCiclo,InicioCiclo,$Q134+MOD(2-WEEKDAY($Q134),7))+6),1,IF(ISNUMBER($H134),$H134,0)))</f>
        <v/>
      </c>
      <c r="X134" s="63">
        <f>IF($T134="","",IF(AND(ISNUMBER($F134),$F134&lt;=IF($Q134=MesCiclo,InicioCiclo,$Q134+MOD(2-WEEKDAY($Q134),7))+13),1,IF(ISNUMBER($I134),$I134,$W134)))</f>
        <v/>
      </c>
      <c r="Y134" s="63">
        <f>IF($T134="","",IF(AND(ISNUMBER($F134),$F134&lt;=IF($Q134=MesCiclo,InicioCiclo,$Q134+MOD(2-WEEKDAY($Q134),7))+20),1,IF(ISNUMBER($J134),$J134,$X134)))</f>
        <v/>
      </c>
      <c r="Z134" s="63">
        <f>IF($T134="","",IF(AND(ISNUMBER($F134),$F134&lt;=IF($Q134=MesCiclo,InicioCiclo,$Q134+MOD(2-WEEKDAY($Q134),7))+27),1,IF(ISNUMBER($K134),$K134,$Y134)))</f>
        <v/>
      </c>
      <c r="AA134" s="63">
        <f>IF($T134="","",IF(AND(ISNUMBER($F134),$F134&lt;=IF($Q134=MesCiclo,InicioCiclo,$Q134+MOD(2-WEEKDAY($Q134),7))+6),1,IF(N($U134)&gt;0,AVERAGEIFS($W$5:$W$1000,$S$5:$S$1000,ROW(),$T$5:$T$1000,"Sub"),$W134)))</f>
        <v/>
      </c>
      <c r="AB134" s="63">
        <f>IF($T134="","",IF(AND(ISNUMBER($F134),$F134&lt;=IF($Q134=MesCiclo,InicioCiclo,$Q134+MOD(2-WEEKDAY($Q134),7))+13),1,IF(N($U134)&gt;0,AVERAGEIFS($X$5:$X$1000,$S$5:$S$1000,ROW(),$T$5:$T$1000,"Sub"),$X134)))</f>
        <v/>
      </c>
      <c r="AC134" s="63">
        <f>IF($T134="","",IF(AND(ISNUMBER($F134),$F134&lt;=IF($Q134=MesCiclo,InicioCiclo,$Q134+MOD(2-WEEKDAY($Q134),7))+20),1,IF(N($U134)&gt;0,AVERAGEIFS($Y$5:$Y$1000,$S$5:$S$1000,ROW(),$T$5:$T$1000,"Sub"),$Y134)))</f>
        <v/>
      </c>
      <c r="AD134" s="63">
        <f>IF($T134="","",IF(AND(ISNUMBER($F134),$F134&lt;=IF($Q134=MesCiclo,InicioCiclo,$Q134+MOD(2-WEEKDAY($Q134),7))+27),1,IF(N($U134)&gt;0,AVERAGEIFS($Z$5:$Z$1000,$S$5:$S$1000,ROW(),$T$5:$T$1000,"Sub"),$Z134)))</f>
        <v/>
      </c>
      <c r="AE134" s="63">
        <f>IF($T134&lt;&gt;"Macro","",IF(COUNTIFS($Q$5:$Q$1000,$Q134,$T$5:$T$1000,"Macro",$G$5:$G$1000,"&gt;0")=0,1/COUNTIFS($Q$5:$Q$1000,$Q134,$T$5:$T$1000,"Macro"),IF(AND(ISNUMBER($G134),N($G134)&gt;0),$G134,SUMIFS($G$5:$G$1000,$Q$5:$Q$1000,$Q134,$T$5:$T$1000,"Macro")/COUNTIFS($Q$5:$Q$1000,$Q134,$T$5:$T$1000,"Macro",$G$5:$G$1000,"&gt;0"))/(COUNTIFS($Q$5:$Q$1000,$Q134,$T$5:$T$1000,"Macro")*SUMIFS($G$5:$G$1000,$Q$5:$Q$1000,$Q134,$T$5:$T$1000,"Macro")/COUNTIFS($Q$5:$Q$1000,$Q134,$T$5:$T$1000,"Macro",$G$5:$G$1000,"&gt;0"))))</f>
        <v/>
      </c>
    </row>
    <row r="135">
      <c r="A135" s="55">
        <f>IF(NOT((COUNTA($B135:$K135)+COUNTA($O135))&gt;0),"",IF($T135="Macro",COUNTIFS($T$5:$T135,"Macro",$Q$5:$Q135,$Q135),IF(N($S135)=0,"?",COUNTIFS(INDEX($T$5:$T$1000,1):INDEX($T$5:$T$1000,$S135-4),"Macro",INDEX($Q$5:$Q$1000,1):INDEX($Q$5:$Q$1000,$S135-4),INDEX($Q$5:$Q$1000,$S135-4))&amp;"."&amp;COUNTIFS($S$5:$S135,$S135,$T$5:$T135,"Sub"))))</f>
        <v/>
      </c>
      <c r="B135" s="56" t="n"/>
      <c r="C135" s="57" t="n"/>
      <c r="D135" s="58" t="n"/>
      <c r="E135" s="58" t="n"/>
      <c r="F135" s="58" t="n"/>
      <c r="G135" s="59" t="n"/>
      <c r="H135" s="59" t="n"/>
      <c r="I135" s="59" t="n"/>
      <c r="J135" s="59" t="n"/>
      <c r="K135" s="59" t="n"/>
      <c r="L135" s="60">
        <f>IF(NOT((COUNTA($B135:$K135)+COUNTA($O135))&gt;0),"",IF(ISNUMBER($F135),1,IF(N($U135)&gt;0,AVERAGEIFS($V$5:$V$1000,$S$5:$S$1000,ROW(),$T$5:$T$1000,"Sub"),$V135)))</f>
        <v/>
      </c>
      <c r="M135" s="55">
        <f>IF($L135="","",IF($L135&gt;=1,"Completado",IF($L135&gt;0,"En curso","Pendiente")))</f>
        <v/>
      </c>
      <c r="N135" s="55">
        <f>IF(NOT((COUNTA($B135:$K135)+COUNTA($O135))&gt;0),"",IF(ISNUMBER($F135),IF(AND(ISNUMBER($E135),$F135&gt;$E135),"Cumplida con "&amp;($F135-$E135)&amp;IF($F135-$E135=1," día"," días")&amp;" de retraso","Cumplida"),IF(N($L135)&gt;=1,"Cumplida",IF(NOT(ISNUMBER($E135)),"Sin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plazo")))))))</f>
        <v/>
      </c>
      <c r="O135" s="57" t="n"/>
      <c r="P135" s="61">
        <f>IF(NOT((COUNTA($B135:$K135)+COUNTA($O135))&gt;0),"",IF((IF($C135="","Falta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",""))="","✔ OK","⚠ "&amp;LEFT(IF($C135="","Falta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",""),LEN(IF($C135="","Falta el nombre de la actividad"&amp;" · ","")&amp;IF(AND($T135="Sub",N($S135)=0),"Subactividad sin macroactividad arriba"&amp;" · ","")&amp;IF($D135="","Sin fecha de inicio"&amp;" · ","")&amp;IF($E135="","Sin fecha límite"&amp;" · ","")&amp;IF(OR(AND($D135&lt;&gt;"",NOT(ISNUMBER($D135))),AND($E135&lt;&gt;"",NOT(ISNUMBER($E135))),AND($F135&lt;&gt;"",NOT(ISNUMBER($F135)))),"Fecha no válida"&amp;" · ","")&amp;IF(AND(ISNUMBER($D135),ISNUMBER($E135),$D135&gt;$E135),"Inicio posterior a fecha límite"&amp;" · ","")&amp;IF(AND($T135="Macro",$G135&lt;&gt;"",OR(NOT(ISNUMBER($G135)),$G135&lt;0,$G135&gt;1)),"Peso fuera de rango"&amp;" · ","")&amp;IF(AND($T135="Sub",$G135&lt;&gt;""),"Las subactividades no llevan peso (valen igual dentro de su macroactividad)"&amp;" · ","")&amp;IF(AND(N($U135)&gt;0,COUNT($H135:$K135)&gt;0),"Con subactividades: deje vacías las semanas (se calculan solas)"&amp;" · ","")&amp;IF((COUNTIF($H135:$K135,"&gt;1")+COUNTIF($H135:$K135,"&lt;0")+COUNTA($H135:$K135)-COUNT($H135:$K135))&gt;0,"Avance fuera de rango 0-100%"&amp;" · ","")&amp;IF(OR(AND($I135&lt;&gt;"",$I135&lt;$H135),AND($J135&lt;&gt;"",$J135&lt;MAX($H135:$I135)),AND($K135&lt;&gt;"",$K135&lt;MAX($H135:$J135))),"Avance semanal decreciente"&amp;" · ","")&amp;IF(AND(ISNUMBER($E135),$E135&lt;FechaRef,N($L135)&lt;1),"Vencida"&amp;" · ","")&amp;IF(AND(ObsObligatoria="Sí",ISNUMBER($E135),$E135&lt;FechaRef,N($L135)&lt;1,$O135=""),"Vencida sin observación"&amp;" · ",""))-3)))</f>
        <v/>
      </c>
      <c r="Q135" s="62">
        <f>IF(NOT((COUNTA($B135:$K135)+COUNTA($O135))&gt;0),"",IF(AND($T135="Sub",N($S135)&gt;0),IF(ISNUMBER(INDEX($D$5:$D$1000,$S135-4)),DATE(YEAR(INDEX($D$5:$D$1000,$S135-4)),MONTH(INDEX($D$5:$D$1000,$S135-4)),1),IF(ISNUMBER(INDEX($E$5:$E$1000,$S135-4)),DATE(YEAR(INDEX($E$5:$E$1000,$S135-4)),MONTH(INDEX($E$5:$E$1000,$S135-4)),1),MesCiclo)),IF(ISNUMBER($D135),DATE(YEAR($D135),MONTH($D135),1),IF(ISNUMBER($E135),DATE(YEAR($E135),MONTH($E135),1),MesCiclo))))</f>
        <v/>
      </c>
      <c r="R135" s="63">
        <f>IF(OR($Q135="",$Q135&lt;&gt;MesCiclo),"",COUNTIF($Q$5:$Q135,MesCiclo))</f>
        <v/>
      </c>
      <c r="S135" s="63">
        <f>IF($T135="","",IF($T135="Macro",ROW(),IFERROR(LOOKUP(2,1/($T$5:$T135="Macro"),ROW($T$5:$T135)),0)))</f>
        <v/>
      </c>
      <c r="T135" s="63">
        <f>IF(NOT((COUNTA($B135:$K135)+COUNTA($O135))&gt;0),"",IF($B135="Subactividad","Sub","Macro"))</f>
        <v/>
      </c>
      <c r="U135" s="63">
        <f>IF($T135="Macro",COUNTIFS($S$5:$S$1000,ROW(),$T$5:$T$1000,"Sub"),"")</f>
        <v/>
      </c>
      <c r="V135" s="63">
        <f>IF($T135="","",IF(ISNUMBER($F135),1,IFERROR(LOOKUP(2,1/($H135:$K135&lt;&gt;""),$H135:$K135),0)))</f>
        <v/>
      </c>
      <c r="W135" s="63">
        <f>IF($T135="","",IF(AND(ISNUMBER($F135),$F135&lt;=IF($Q135=MesCiclo,InicioCiclo,$Q135+MOD(2-WEEKDAY($Q135),7))+6),1,IF(ISNUMBER($H135),$H135,0)))</f>
        <v/>
      </c>
      <c r="X135" s="63">
        <f>IF($T135="","",IF(AND(ISNUMBER($F135),$F135&lt;=IF($Q135=MesCiclo,InicioCiclo,$Q135+MOD(2-WEEKDAY($Q135),7))+13),1,IF(ISNUMBER($I135),$I135,$W135)))</f>
        <v/>
      </c>
      <c r="Y135" s="63">
        <f>IF($T135="","",IF(AND(ISNUMBER($F135),$F135&lt;=IF($Q135=MesCiclo,InicioCiclo,$Q135+MOD(2-WEEKDAY($Q135),7))+20),1,IF(ISNUMBER($J135),$J135,$X135)))</f>
        <v/>
      </c>
      <c r="Z135" s="63">
        <f>IF($T135="","",IF(AND(ISNUMBER($F135),$F135&lt;=IF($Q135=MesCiclo,InicioCiclo,$Q135+MOD(2-WEEKDAY($Q135),7))+27),1,IF(ISNUMBER($K135),$K135,$Y135)))</f>
        <v/>
      </c>
      <c r="AA135" s="63">
        <f>IF($T135="","",IF(AND(ISNUMBER($F135),$F135&lt;=IF($Q135=MesCiclo,InicioCiclo,$Q135+MOD(2-WEEKDAY($Q135),7))+6),1,IF(N($U135)&gt;0,AVERAGEIFS($W$5:$W$1000,$S$5:$S$1000,ROW(),$T$5:$T$1000,"Sub"),$W135)))</f>
        <v/>
      </c>
      <c r="AB135" s="63">
        <f>IF($T135="","",IF(AND(ISNUMBER($F135),$F135&lt;=IF($Q135=MesCiclo,InicioCiclo,$Q135+MOD(2-WEEKDAY($Q135),7))+13),1,IF(N($U135)&gt;0,AVERAGEIFS($X$5:$X$1000,$S$5:$S$1000,ROW(),$T$5:$T$1000,"Sub"),$X135)))</f>
        <v/>
      </c>
      <c r="AC135" s="63">
        <f>IF($T135="","",IF(AND(ISNUMBER($F135),$F135&lt;=IF($Q135=MesCiclo,InicioCiclo,$Q135+MOD(2-WEEKDAY($Q135),7))+20),1,IF(N($U135)&gt;0,AVERAGEIFS($Y$5:$Y$1000,$S$5:$S$1000,ROW(),$T$5:$T$1000,"Sub"),$Y135)))</f>
        <v/>
      </c>
      <c r="AD135" s="63">
        <f>IF($T135="","",IF(AND(ISNUMBER($F135),$F135&lt;=IF($Q135=MesCiclo,InicioCiclo,$Q135+MOD(2-WEEKDAY($Q135),7))+27),1,IF(N($U135)&gt;0,AVERAGEIFS($Z$5:$Z$1000,$S$5:$S$1000,ROW(),$T$5:$T$1000,"Sub"),$Z135)))</f>
        <v/>
      </c>
      <c r="AE135" s="63">
        <f>IF($T135&lt;&gt;"Macro","",IF(COUNTIFS($Q$5:$Q$1000,$Q135,$T$5:$T$1000,"Macro",$G$5:$G$1000,"&gt;0")=0,1/COUNTIFS($Q$5:$Q$1000,$Q135,$T$5:$T$1000,"Macro"),IF(AND(ISNUMBER($G135),N($G135)&gt;0),$G135,SUMIFS($G$5:$G$1000,$Q$5:$Q$1000,$Q135,$T$5:$T$1000,"Macro")/COUNTIFS($Q$5:$Q$1000,$Q135,$T$5:$T$1000,"Macro",$G$5:$G$1000,"&gt;0"))/(COUNTIFS($Q$5:$Q$1000,$Q135,$T$5:$T$1000,"Macro")*SUMIFS($G$5:$G$1000,$Q$5:$Q$1000,$Q135,$T$5:$T$1000,"Macro")/COUNTIFS($Q$5:$Q$1000,$Q135,$T$5:$T$1000,"Macro",$G$5:$G$1000,"&gt;0"))))</f>
        <v/>
      </c>
    </row>
    <row r="136">
      <c r="A136" s="55">
        <f>IF(NOT((COUNTA($B136:$K136)+COUNTA($O136))&gt;0),"",IF($T136="Macro",COUNTIFS($T$5:$T136,"Macro",$Q$5:$Q136,$Q136),IF(N($S136)=0,"?",COUNTIFS(INDEX($T$5:$T$1000,1):INDEX($T$5:$T$1000,$S136-4),"Macro",INDEX($Q$5:$Q$1000,1):INDEX($Q$5:$Q$1000,$S136-4),INDEX($Q$5:$Q$1000,$S136-4))&amp;"."&amp;COUNTIFS($S$5:$S136,$S136,$T$5:$T136,"Sub"))))</f>
        <v/>
      </c>
      <c r="B136" s="56" t="n"/>
      <c r="C136" s="57" t="n"/>
      <c r="D136" s="58" t="n"/>
      <c r="E136" s="58" t="n"/>
      <c r="F136" s="58" t="n"/>
      <c r="G136" s="59" t="n"/>
      <c r="H136" s="59" t="n"/>
      <c r="I136" s="59" t="n"/>
      <c r="J136" s="59" t="n"/>
      <c r="K136" s="59" t="n"/>
      <c r="L136" s="60">
        <f>IF(NOT((COUNTA($B136:$K136)+COUNTA($O136))&gt;0),"",IF(ISNUMBER($F136),1,IF(N($U136)&gt;0,AVERAGEIFS($V$5:$V$1000,$S$5:$S$1000,ROW(),$T$5:$T$1000,"Sub"),$V136)))</f>
        <v/>
      </c>
      <c r="M136" s="55">
        <f>IF($L136="","",IF($L136&gt;=1,"Completado",IF($L136&gt;0,"En curso","Pendiente")))</f>
        <v/>
      </c>
      <c r="N136" s="55">
        <f>IF(NOT((COUNTA($B136:$K136)+COUNTA($O136))&gt;0),"",IF(ISNUMBER($F136),IF(AND(ISNUMBER($E136),$F136&gt;$E136),"Cumplida con "&amp;($F136-$E136)&amp;IF($F136-$E136=1," día"," días")&amp;" de retraso","Cumplida"),IF(N($L136)&gt;=1,"Cumplida",IF(NOT(ISNUMBER($E136)),"Sin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plazo")))))))</f>
        <v/>
      </c>
      <c r="O136" s="57" t="n"/>
      <c r="P136" s="61">
        <f>IF(NOT((COUNTA($B136:$K136)+COUNTA($O136))&gt;0),"",IF((IF($C136="","Falta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",""))="","✔ OK","⚠ "&amp;LEFT(IF($C136="","Falta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",""),LEN(IF($C136="","Falta el nombre de la actividad"&amp;" · ","")&amp;IF(AND($T136="Sub",N($S136)=0),"Subactividad sin macroactividad arriba"&amp;" · ","")&amp;IF($D136="","Sin fecha de inicio"&amp;" · ","")&amp;IF($E136="","Sin fecha límite"&amp;" · ","")&amp;IF(OR(AND($D136&lt;&gt;"",NOT(ISNUMBER($D136))),AND($E136&lt;&gt;"",NOT(ISNUMBER($E136))),AND($F136&lt;&gt;"",NOT(ISNUMBER($F136)))),"Fecha no válida"&amp;" · ","")&amp;IF(AND(ISNUMBER($D136),ISNUMBER($E136),$D136&gt;$E136),"Inicio posterior a fecha límite"&amp;" · ","")&amp;IF(AND($T136="Macro",$G136&lt;&gt;"",OR(NOT(ISNUMBER($G136)),$G136&lt;0,$G136&gt;1)),"Peso fuera de rango"&amp;" · ","")&amp;IF(AND($T136="Sub",$G136&lt;&gt;""),"Las subactividades no llevan peso (valen igual dentro de su macroactividad)"&amp;" · ","")&amp;IF(AND(N($U136)&gt;0,COUNT($H136:$K136)&gt;0),"Con subactividades: deje vacías las semanas (se calculan solas)"&amp;" · ","")&amp;IF((COUNTIF($H136:$K136,"&gt;1")+COUNTIF($H136:$K136,"&lt;0")+COUNTA($H136:$K136)-COUNT($H136:$K136))&gt;0,"Avance fuera de rango 0-100%"&amp;" · ","")&amp;IF(OR(AND($I136&lt;&gt;"",$I136&lt;$H136),AND($J136&lt;&gt;"",$J136&lt;MAX($H136:$I136)),AND($K136&lt;&gt;"",$K136&lt;MAX($H136:$J136))),"Avance semanal decreciente"&amp;" · ","")&amp;IF(AND(ISNUMBER($E136),$E136&lt;FechaRef,N($L136)&lt;1),"Vencida"&amp;" · ","")&amp;IF(AND(ObsObligatoria="Sí",ISNUMBER($E136),$E136&lt;FechaRef,N($L136)&lt;1,$O136=""),"Vencida sin observación"&amp;" · ",""))-3)))</f>
        <v/>
      </c>
      <c r="Q136" s="62">
        <f>IF(NOT((COUNTA($B136:$K136)+COUNTA($O136))&gt;0),"",IF(AND($T136="Sub",N($S136)&gt;0),IF(ISNUMBER(INDEX($D$5:$D$1000,$S136-4)),DATE(YEAR(INDEX($D$5:$D$1000,$S136-4)),MONTH(INDEX($D$5:$D$1000,$S136-4)),1),IF(ISNUMBER(INDEX($E$5:$E$1000,$S136-4)),DATE(YEAR(INDEX($E$5:$E$1000,$S136-4)),MONTH(INDEX($E$5:$E$1000,$S136-4)),1),MesCiclo)),IF(ISNUMBER($D136),DATE(YEAR($D136),MONTH($D136),1),IF(ISNUMBER($E136),DATE(YEAR($E136),MONTH($E136),1),MesCiclo))))</f>
        <v/>
      </c>
      <c r="R136" s="63">
        <f>IF(OR($Q136="",$Q136&lt;&gt;MesCiclo),"",COUNTIF($Q$5:$Q136,MesCiclo))</f>
        <v/>
      </c>
      <c r="S136" s="63">
        <f>IF($T136="","",IF($T136="Macro",ROW(),IFERROR(LOOKUP(2,1/($T$5:$T136="Macro"),ROW($T$5:$T136)),0)))</f>
        <v/>
      </c>
      <c r="T136" s="63">
        <f>IF(NOT((COUNTA($B136:$K136)+COUNTA($O136))&gt;0),"",IF($B136="Subactividad","Sub","Macro"))</f>
        <v/>
      </c>
      <c r="U136" s="63">
        <f>IF($T136="Macro",COUNTIFS($S$5:$S$1000,ROW(),$T$5:$T$1000,"Sub"),"")</f>
        <v/>
      </c>
      <c r="V136" s="63">
        <f>IF($T136="","",IF(ISNUMBER($F136),1,IFERROR(LOOKUP(2,1/($H136:$K136&lt;&gt;""),$H136:$K136),0)))</f>
        <v/>
      </c>
      <c r="W136" s="63">
        <f>IF($T136="","",IF(AND(ISNUMBER($F136),$F136&lt;=IF($Q136=MesCiclo,InicioCiclo,$Q136+MOD(2-WEEKDAY($Q136),7))+6),1,IF(ISNUMBER($H136),$H136,0)))</f>
        <v/>
      </c>
      <c r="X136" s="63">
        <f>IF($T136="","",IF(AND(ISNUMBER($F136),$F136&lt;=IF($Q136=MesCiclo,InicioCiclo,$Q136+MOD(2-WEEKDAY($Q136),7))+13),1,IF(ISNUMBER($I136),$I136,$W136)))</f>
        <v/>
      </c>
      <c r="Y136" s="63">
        <f>IF($T136="","",IF(AND(ISNUMBER($F136),$F136&lt;=IF($Q136=MesCiclo,InicioCiclo,$Q136+MOD(2-WEEKDAY($Q136),7))+20),1,IF(ISNUMBER($J136),$J136,$X136)))</f>
        <v/>
      </c>
      <c r="Z136" s="63">
        <f>IF($T136="","",IF(AND(ISNUMBER($F136),$F136&lt;=IF($Q136=MesCiclo,InicioCiclo,$Q136+MOD(2-WEEKDAY($Q136),7))+27),1,IF(ISNUMBER($K136),$K136,$Y136)))</f>
        <v/>
      </c>
      <c r="AA136" s="63">
        <f>IF($T136="","",IF(AND(ISNUMBER($F136),$F136&lt;=IF($Q136=MesCiclo,InicioCiclo,$Q136+MOD(2-WEEKDAY($Q136),7))+6),1,IF(N($U136)&gt;0,AVERAGEIFS($W$5:$W$1000,$S$5:$S$1000,ROW(),$T$5:$T$1000,"Sub"),$W136)))</f>
        <v/>
      </c>
      <c r="AB136" s="63">
        <f>IF($T136="","",IF(AND(ISNUMBER($F136),$F136&lt;=IF($Q136=MesCiclo,InicioCiclo,$Q136+MOD(2-WEEKDAY($Q136),7))+13),1,IF(N($U136)&gt;0,AVERAGEIFS($X$5:$X$1000,$S$5:$S$1000,ROW(),$T$5:$T$1000,"Sub"),$X136)))</f>
        <v/>
      </c>
      <c r="AC136" s="63">
        <f>IF($T136="","",IF(AND(ISNUMBER($F136),$F136&lt;=IF($Q136=MesCiclo,InicioCiclo,$Q136+MOD(2-WEEKDAY($Q136),7))+20),1,IF(N($U136)&gt;0,AVERAGEIFS($Y$5:$Y$1000,$S$5:$S$1000,ROW(),$T$5:$T$1000,"Sub"),$Y136)))</f>
        <v/>
      </c>
      <c r="AD136" s="63">
        <f>IF($T136="","",IF(AND(ISNUMBER($F136),$F136&lt;=IF($Q136=MesCiclo,InicioCiclo,$Q136+MOD(2-WEEKDAY($Q136),7))+27),1,IF(N($U136)&gt;0,AVERAGEIFS($Z$5:$Z$1000,$S$5:$S$1000,ROW(),$T$5:$T$1000,"Sub"),$Z136)))</f>
        <v/>
      </c>
      <c r="AE136" s="63">
        <f>IF($T136&lt;&gt;"Macro","",IF(COUNTIFS($Q$5:$Q$1000,$Q136,$T$5:$T$1000,"Macro",$G$5:$G$1000,"&gt;0")=0,1/COUNTIFS($Q$5:$Q$1000,$Q136,$T$5:$T$1000,"Macro"),IF(AND(ISNUMBER($G136),N($G136)&gt;0),$G136,SUMIFS($G$5:$G$1000,$Q$5:$Q$1000,$Q136,$T$5:$T$1000,"Macro")/COUNTIFS($Q$5:$Q$1000,$Q136,$T$5:$T$1000,"Macro",$G$5:$G$1000,"&gt;0"))/(COUNTIFS($Q$5:$Q$1000,$Q136,$T$5:$T$1000,"Macro")*SUMIFS($G$5:$G$1000,$Q$5:$Q$1000,$Q136,$T$5:$T$1000,"Macro")/COUNTIFS($Q$5:$Q$1000,$Q136,$T$5:$T$1000,"Macro",$G$5:$G$1000,"&gt;0"))))</f>
        <v/>
      </c>
    </row>
    <row r="137">
      <c r="A137" s="55">
        <f>IF(NOT((COUNTA($B137:$K137)+COUNTA($O137))&gt;0),"",IF($T137="Macro",COUNTIFS($T$5:$T137,"Macro",$Q$5:$Q137,$Q137),IF(N($S137)=0,"?",COUNTIFS(INDEX($T$5:$T$1000,1):INDEX($T$5:$T$1000,$S137-4),"Macro",INDEX($Q$5:$Q$1000,1):INDEX($Q$5:$Q$1000,$S137-4),INDEX($Q$5:$Q$1000,$S137-4))&amp;"."&amp;COUNTIFS($S$5:$S137,$S137,$T$5:$T137,"Sub"))))</f>
        <v/>
      </c>
      <c r="B137" s="56" t="n"/>
      <c r="C137" s="57" t="n"/>
      <c r="D137" s="58" t="n"/>
      <c r="E137" s="58" t="n"/>
      <c r="F137" s="58" t="n"/>
      <c r="G137" s="59" t="n"/>
      <c r="H137" s="59" t="n"/>
      <c r="I137" s="59" t="n"/>
      <c r="J137" s="59" t="n"/>
      <c r="K137" s="59" t="n"/>
      <c r="L137" s="60">
        <f>IF(NOT((COUNTA($B137:$K137)+COUNTA($O137))&gt;0),"",IF(ISNUMBER($F137),1,IF(N($U137)&gt;0,AVERAGEIFS($V$5:$V$1000,$S$5:$S$1000,ROW(),$T$5:$T$1000,"Sub"),$V137)))</f>
        <v/>
      </c>
      <c r="M137" s="55">
        <f>IF($L137="","",IF($L137&gt;=1,"Completado",IF($L137&gt;0,"En curso","Pendiente")))</f>
        <v/>
      </c>
      <c r="N137" s="55">
        <f>IF(NOT((COUNTA($B137:$K137)+COUNTA($O137))&gt;0),"",IF(ISNUMBER($F137),IF(AND(ISNUMBER($E137),$F137&gt;$E137),"Cumplida con "&amp;($F137-$E137)&amp;IF($F137-$E137=1," día"," días")&amp;" de retraso","Cumplida"),IF(N($L137)&gt;=1,"Cumplida",IF(NOT(ISNUMBER($E137)),"Sin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plazo")))))))</f>
        <v/>
      </c>
      <c r="O137" s="57" t="n"/>
      <c r="P137" s="61">
        <f>IF(NOT((COUNTA($B137:$K137)+COUNTA($O137))&gt;0),"",IF((IF($C137="","Falta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",""))="","✔ OK","⚠ "&amp;LEFT(IF($C137="","Falta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",""),LEN(IF($C137="","Falta el nombre de la actividad"&amp;" · ","")&amp;IF(AND($T137="Sub",N($S137)=0),"Subactividad sin macroactividad arriba"&amp;" · ","")&amp;IF($D137="","Sin fecha de inicio"&amp;" · ","")&amp;IF($E137="","Sin fecha límite"&amp;" · ","")&amp;IF(OR(AND($D137&lt;&gt;"",NOT(ISNUMBER($D137))),AND($E137&lt;&gt;"",NOT(ISNUMBER($E137))),AND($F137&lt;&gt;"",NOT(ISNUMBER($F137)))),"Fecha no válida"&amp;" · ","")&amp;IF(AND(ISNUMBER($D137),ISNUMBER($E137),$D137&gt;$E137),"Inicio posterior a fecha límite"&amp;" · ","")&amp;IF(AND($T137="Macro",$G137&lt;&gt;"",OR(NOT(ISNUMBER($G137)),$G137&lt;0,$G137&gt;1)),"Peso fuera de rango"&amp;" · ","")&amp;IF(AND($T137="Sub",$G137&lt;&gt;""),"Las subactividades no llevan peso (valen igual dentro de su macroactividad)"&amp;" · ","")&amp;IF(AND(N($U137)&gt;0,COUNT($H137:$K137)&gt;0),"Con subactividades: deje vacías las semanas (se calculan solas)"&amp;" · ","")&amp;IF((COUNTIF($H137:$K137,"&gt;1")+COUNTIF($H137:$K137,"&lt;0")+COUNTA($H137:$K137)-COUNT($H137:$K137))&gt;0,"Avance fuera de rango 0-100%"&amp;" · ","")&amp;IF(OR(AND($I137&lt;&gt;"",$I137&lt;$H137),AND($J137&lt;&gt;"",$J137&lt;MAX($H137:$I137)),AND($K137&lt;&gt;"",$K137&lt;MAX($H137:$J137))),"Avance semanal decreciente"&amp;" · ","")&amp;IF(AND(ISNUMBER($E137),$E137&lt;FechaRef,N($L137)&lt;1),"Vencida"&amp;" · ","")&amp;IF(AND(ObsObligatoria="Sí",ISNUMBER($E137),$E137&lt;FechaRef,N($L137)&lt;1,$O137=""),"Vencida sin observación"&amp;" · ",""))-3)))</f>
        <v/>
      </c>
      <c r="Q137" s="62">
        <f>IF(NOT((COUNTA($B137:$K137)+COUNTA($O137))&gt;0),"",IF(AND($T137="Sub",N($S137)&gt;0),IF(ISNUMBER(INDEX($D$5:$D$1000,$S137-4)),DATE(YEAR(INDEX($D$5:$D$1000,$S137-4)),MONTH(INDEX($D$5:$D$1000,$S137-4)),1),IF(ISNUMBER(INDEX($E$5:$E$1000,$S137-4)),DATE(YEAR(INDEX($E$5:$E$1000,$S137-4)),MONTH(INDEX($E$5:$E$1000,$S137-4)),1),MesCiclo)),IF(ISNUMBER($D137),DATE(YEAR($D137),MONTH($D137),1),IF(ISNUMBER($E137),DATE(YEAR($E137),MONTH($E137),1),MesCiclo))))</f>
        <v/>
      </c>
      <c r="R137" s="63">
        <f>IF(OR($Q137="",$Q137&lt;&gt;MesCiclo),"",COUNTIF($Q$5:$Q137,MesCiclo))</f>
        <v/>
      </c>
      <c r="S137" s="63">
        <f>IF($T137="","",IF($T137="Macro",ROW(),IFERROR(LOOKUP(2,1/($T$5:$T137="Macro"),ROW($T$5:$T137)),0)))</f>
        <v/>
      </c>
      <c r="T137" s="63">
        <f>IF(NOT((COUNTA($B137:$K137)+COUNTA($O137))&gt;0),"",IF($B137="Subactividad","Sub","Macro"))</f>
        <v/>
      </c>
      <c r="U137" s="63">
        <f>IF($T137="Macro",COUNTIFS($S$5:$S$1000,ROW(),$T$5:$T$1000,"Sub"),"")</f>
        <v/>
      </c>
      <c r="V137" s="63">
        <f>IF($T137="","",IF(ISNUMBER($F137),1,IFERROR(LOOKUP(2,1/($H137:$K137&lt;&gt;""),$H137:$K137),0)))</f>
        <v/>
      </c>
      <c r="W137" s="63">
        <f>IF($T137="","",IF(AND(ISNUMBER($F137),$F137&lt;=IF($Q137=MesCiclo,InicioCiclo,$Q137+MOD(2-WEEKDAY($Q137),7))+6),1,IF(ISNUMBER($H137),$H137,0)))</f>
        <v/>
      </c>
      <c r="X137" s="63">
        <f>IF($T137="","",IF(AND(ISNUMBER($F137),$F137&lt;=IF($Q137=MesCiclo,InicioCiclo,$Q137+MOD(2-WEEKDAY($Q137),7))+13),1,IF(ISNUMBER($I137),$I137,$W137)))</f>
        <v/>
      </c>
      <c r="Y137" s="63">
        <f>IF($T137="","",IF(AND(ISNUMBER($F137),$F137&lt;=IF($Q137=MesCiclo,InicioCiclo,$Q137+MOD(2-WEEKDAY($Q137),7))+20),1,IF(ISNUMBER($J137),$J137,$X137)))</f>
        <v/>
      </c>
      <c r="Z137" s="63">
        <f>IF($T137="","",IF(AND(ISNUMBER($F137),$F137&lt;=IF($Q137=MesCiclo,InicioCiclo,$Q137+MOD(2-WEEKDAY($Q137),7))+27),1,IF(ISNUMBER($K137),$K137,$Y137)))</f>
        <v/>
      </c>
      <c r="AA137" s="63">
        <f>IF($T137="","",IF(AND(ISNUMBER($F137),$F137&lt;=IF($Q137=MesCiclo,InicioCiclo,$Q137+MOD(2-WEEKDAY($Q137),7))+6),1,IF(N($U137)&gt;0,AVERAGEIFS($W$5:$W$1000,$S$5:$S$1000,ROW(),$T$5:$T$1000,"Sub"),$W137)))</f>
        <v/>
      </c>
      <c r="AB137" s="63">
        <f>IF($T137="","",IF(AND(ISNUMBER($F137),$F137&lt;=IF($Q137=MesCiclo,InicioCiclo,$Q137+MOD(2-WEEKDAY($Q137),7))+13),1,IF(N($U137)&gt;0,AVERAGEIFS($X$5:$X$1000,$S$5:$S$1000,ROW(),$T$5:$T$1000,"Sub"),$X137)))</f>
        <v/>
      </c>
      <c r="AC137" s="63">
        <f>IF($T137="","",IF(AND(ISNUMBER($F137),$F137&lt;=IF($Q137=MesCiclo,InicioCiclo,$Q137+MOD(2-WEEKDAY($Q137),7))+20),1,IF(N($U137)&gt;0,AVERAGEIFS($Y$5:$Y$1000,$S$5:$S$1000,ROW(),$T$5:$T$1000,"Sub"),$Y137)))</f>
        <v/>
      </c>
      <c r="AD137" s="63">
        <f>IF($T137="","",IF(AND(ISNUMBER($F137),$F137&lt;=IF($Q137=MesCiclo,InicioCiclo,$Q137+MOD(2-WEEKDAY($Q137),7))+27),1,IF(N($U137)&gt;0,AVERAGEIFS($Z$5:$Z$1000,$S$5:$S$1000,ROW(),$T$5:$T$1000,"Sub"),$Z137)))</f>
        <v/>
      </c>
      <c r="AE137" s="63">
        <f>IF($T137&lt;&gt;"Macro","",IF(COUNTIFS($Q$5:$Q$1000,$Q137,$T$5:$T$1000,"Macro",$G$5:$G$1000,"&gt;0")=0,1/COUNTIFS($Q$5:$Q$1000,$Q137,$T$5:$T$1000,"Macro"),IF(AND(ISNUMBER($G137),N($G137)&gt;0),$G137,SUMIFS($G$5:$G$1000,$Q$5:$Q$1000,$Q137,$T$5:$T$1000,"Macro")/COUNTIFS($Q$5:$Q$1000,$Q137,$T$5:$T$1000,"Macro",$G$5:$G$1000,"&gt;0"))/(COUNTIFS($Q$5:$Q$1000,$Q137,$T$5:$T$1000,"Macro")*SUMIFS($G$5:$G$1000,$Q$5:$Q$1000,$Q137,$T$5:$T$1000,"Macro")/COUNTIFS($Q$5:$Q$1000,$Q137,$T$5:$T$1000,"Macro",$G$5:$G$1000,"&gt;0"))))</f>
        <v/>
      </c>
    </row>
    <row r="138">
      <c r="A138" s="55">
        <f>IF(NOT((COUNTA($B138:$K138)+COUNTA($O138))&gt;0),"",IF($T138="Macro",COUNTIFS($T$5:$T138,"Macro",$Q$5:$Q138,$Q138),IF(N($S138)=0,"?",COUNTIFS(INDEX($T$5:$T$1000,1):INDEX($T$5:$T$1000,$S138-4),"Macro",INDEX($Q$5:$Q$1000,1):INDEX($Q$5:$Q$1000,$S138-4),INDEX($Q$5:$Q$1000,$S138-4))&amp;"."&amp;COUNTIFS($S$5:$S138,$S138,$T$5:$T138,"Sub"))))</f>
        <v/>
      </c>
      <c r="B138" s="56" t="n"/>
      <c r="C138" s="57" t="n"/>
      <c r="D138" s="58" t="n"/>
      <c r="E138" s="58" t="n"/>
      <c r="F138" s="58" t="n"/>
      <c r="G138" s="59" t="n"/>
      <c r="H138" s="59" t="n"/>
      <c r="I138" s="59" t="n"/>
      <c r="J138" s="59" t="n"/>
      <c r="K138" s="59" t="n"/>
      <c r="L138" s="60">
        <f>IF(NOT((COUNTA($B138:$K138)+COUNTA($O138))&gt;0),"",IF(ISNUMBER($F138),1,IF(N($U138)&gt;0,AVERAGEIFS($V$5:$V$1000,$S$5:$S$1000,ROW(),$T$5:$T$1000,"Sub"),$V138)))</f>
        <v/>
      </c>
      <c r="M138" s="55">
        <f>IF($L138="","",IF($L138&gt;=1,"Completado",IF($L138&gt;0,"En curso","Pendiente")))</f>
        <v/>
      </c>
      <c r="N138" s="55">
        <f>IF(NOT((COUNTA($B138:$K138)+COUNTA($O138))&gt;0),"",IF(ISNUMBER($F138),IF(AND(ISNUMBER($E138),$F138&gt;$E138),"Cumplida con "&amp;($F138-$E138)&amp;IF($F138-$E138=1," día"," días")&amp;" de retraso","Cumplida"),IF(N($L138)&gt;=1,"Cumplida",IF(NOT(ISNUMBER($E138)),"Sin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plazo")))))))</f>
        <v/>
      </c>
      <c r="O138" s="57" t="n"/>
      <c r="P138" s="61">
        <f>IF(NOT((COUNTA($B138:$K138)+COUNTA($O138))&gt;0),"",IF((IF($C138="","Falta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",""))="","✔ OK","⚠ "&amp;LEFT(IF($C138="","Falta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",""),LEN(IF($C138="","Falta el nombre de la actividad"&amp;" · ","")&amp;IF(AND($T138="Sub",N($S138)=0),"Subactividad sin macroactividad arriba"&amp;" · ","")&amp;IF($D138="","Sin fecha de inicio"&amp;" · ","")&amp;IF($E138="","Sin fecha límite"&amp;" · ","")&amp;IF(OR(AND($D138&lt;&gt;"",NOT(ISNUMBER($D138))),AND($E138&lt;&gt;"",NOT(ISNUMBER($E138))),AND($F138&lt;&gt;"",NOT(ISNUMBER($F138)))),"Fecha no válida"&amp;" · ","")&amp;IF(AND(ISNUMBER($D138),ISNUMBER($E138),$D138&gt;$E138),"Inicio posterior a fecha límite"&amp;" · ","")&amp;IF(AND($T138="Macro",$G138&lt;&gt;"",OR(NOT(ISNUMBER($G138)),$G138&lt;0,$G138&gt;1)),"Peso fuera de rango"&amp;" · ","")&amp;IF(AND($T138="Sub",$G138&lt;&gt;""),"Las subactividades no llevan peso (valen igual dentro de su macroactividad)"&amp;" · ","")&amp;IF(AND(N($U138)&gt;0,COUNT($H138:$K138)&gt;0),"Con subactividades: deje vacías las semanas (se calculan solas)"&amp;" · ","")&amp;IF((COUNTIF($H138:$K138,"&gt;1")+COUNTIF($H138:$K138,"&lt;0")+COUNTA($H138:$K138)-COUNT($H138:$K138))&gt;0,"Avance fuera de rango 0-100%"&amp;" · ","")&amp;IF(OR(AND($I138&lt;&gt;"",$I138&lt;$H138),AND($J138&lt;&gt;"",$J138&lt;MAX($H138:$I138)),AND($K138&lt;&gt;"",$K138&lt;MAX($H138:$J138))),"Avance semanal decreciente"&amp;" · ","")&amp;IF(AND(ISNUMBER($E138),$E138&lt;FechaRef,N($L138)&lt;1),"Vencida"&amp;" · ","")&amp;IF(AND(ObsObligatoria="Sí",ISNUMBER($E138),$E138&lt;FechaRef,N($L138)&lt;1,$O138=""),"Vencida sin observación"&amp;" · ",""))-3)))</f>
        <v/>
      </c>
      <c r="Q138" s="62">
        <f>IF(NOT((COUNTA($B138:$K138)+COUNTA($O138))&gt;0),"",IF(AND($T138="Sub",N($S138)&gt;0),IF(ISNUMBER(INDEX($D$5:$D$1000,$S138-4)),DATE(YEAR(INDEX($D$5:$D$1000,$S138-4)),MONTH(INDEX($D$5:$D$1000,$S138-4)),1),IF(ISNUMBER(INDEX($E$5:$E$1000,$S138-4)),DATE(YEAR(INDEX($E$5:$E$1000,$S138-4)),MONTH(INDEX($E$5:$E$1000,$S138-4)),1),MesCiclo)),IF(ISNUMBER($D138),DATE(YEAR($D138),MONTH($D138),1),IF(ISNUMBER($E138),DATE(YEAR($E138),MONTH($E138),1),MesCiclo))))</f>
        <v/>
      </c>
      <c r="R138" s="63">
        <f>IF(OR($Q138="",$Q138&lt;&gt;MesCiclo),"",COUNTIF($Q$5:$Q138,MesCiclo))</f>
        <v/>
      </c>
      <c r="S138" s="63">
        <f>IF($T138="","",IF($T138="Macro",ROW(),IFERROR(LOOKUP(2,1/($T$5:$T138="Macro"),ROW($T$5:$T138)),0)))</f>
        <v/>
      </c>
      <c r="T138" s="63">
        <f>IF(NOT((COUNTA($B138:$K138)+COUNTA($O138))&gt;0),"",IF($B138="Subactividad","Sub","Macro"))</f>
        <v/>
      </c>
      <c r="U138" s="63">
        <f>IF($T138="Macro",COUNTIFS($S$5:$S$1000,ROW(),$T$5:$T$1000,"Sub"),"")</f>
        <v/>
      </c>
      <c r="V138" s="63">
        <f>IF($T138="","",IF(ISNUMBER($F138),1,IFERROR(LOOKUP(2,1/($H138:$K138&lt;&gt;""),$H138:$K138),0)))</f>
        <v/>
      </c>
      <c r="W138" s="63">
        <f>IF($T138="","",IF(AND(ISNUMBER($F138),$F138&lt;=IF($Q138=MesCiclo,InicioCiclo,$Q138+MOD(2-WEEKDAY($Q138),7))+6),1,IF(ISNUMBER($H138),$H138,0)))</f>
        <v/>
      </c>
      <c r="X138" s="63">
        <f>IF($T138="","",IF(AND(ISNUMBER($F138),$F138&lt;=IF($Q138=MesCiclo,InicioCiclo,$Q138+MOD(2-WEEKDAY($Q138),7))+13),1,IF(ISNUMBER($I138),$I138,$W138)))</f>
        <v/>
      </c>
      <c r="Y138" s="63">
        <f>IF($T138="","",IF(AND(ISNUMBER($F138),$F138&lt;=IF($Q138=MesCiclo,InicioCiclo,$Q138+MOD(2-WEEKDAY($Q138),7))+20),1,IF(ISNUMBER($J138),$J138,$X138)))</f>
        <v/>
      </c>
      <c r="Z138" s="63">
        <f>IF($T138="","",IF(AND(ISNUMBER($F138),$F138&lt;=IF($Q138=MesCiclo,InicioCiclo,$Q138+MOD(2-WEEKDAY($Q138),7))+27),1,IF(ISNUMBER($K138),$K138,$Y138)))</f>
        <v/>
      </c>
      <c r="AA138" s="63">
        <f>IF($T138="","",IF(AND(ISNUMBER($F138),$F138&lt;=IF($Q138=MesCiclo,InicioCiclo,$Q138+MOD(2-WEEKDAY($Q138),7))+6),1,IF(N($U138)&gt;0,AVERAGEIFS($W$5:$W$1000,$S$5:$S$1000,ROW(),$T$5:$T$1000,"Sub"),$W138)))</f>
        <v/>
      </c>
      <c r="AB138" s="63">
        <f>IF($T138="","",IF(AND(ISNUMBER($F138),$F138&lt;=IF($Q138=MesCiclo,InicioCiclo,$Q138+MOD(2-WEEKDAY($Q138),7))+13),1,IF(N($U138)&gt;0,AVERAGEIFS($X$5:$X$1000,$S$5:$S$1000,ROW(),$T$5:$T$1000,"Sub"),$X138)))</f>
        <v/>
      </c>
      <c r="AC138" s="63">
        <f>IF($T138="","",IF(AND(ISNUMBER($F138),$F138&lt;=IF($Q138=MesCiclo,InicioCiclo,$Q138+MOD(2-WEEKDAY($Q138),7))+20),1,IF(N($U138)&gt;0,AVERAGEIFS($Y$5:$Y$1000,$S$5:$S$1000,ROW(),$T$5:$T$1000,"Sub"),$Y138)))</f>
        <v/>
      </c>
      <c r="AD138" s="63">
        <f>IF($T138="","",IF(AND(ISNUMBER($F138),$F138&lt;=IF($Q138=MesCiclo,InicioCiclo,$Q138+MOD(2-WEEKDAY($Q138),7))+27),1,IF(N($U138)&gt;0,AVERAGEIFS($Z$5:$Z$1000,$S$5:$S$1000,ROW(),$T$5:$T$1000,"Sub"),$Z138)))</f>
        <v/>
      </c>
      <c r="AE138" s="63">
        <f>IF($T138&lt;&gt;"Macro","",IF(COUNTIFS($Q$5:$Q$1000,$Q138,$T$5:$T$1000,"Macro",$G$5:$G$1000,"&gt;0")=0,1/COUNTIFS($Q$5:$Q$1000,$Q138,$T$5:$T$1000,"Macro"),IF(AND(ISNUMBER($G138),N($G138)&gt;0),$G138,SUMIFS($G$5:$G$1000,$Q$5:$Q$1000,$Q138,$T$5:$T$1000,"Macro")/COUNTIFS($Q$5:$Q$1000,$Q138,$T$5:$T$1000,"Macro",$G$5:$G$1000,"&gt;0"))/(COUNTIFS($Q$5:$Q$1000,$Q138,$T$5:$T$1000,"Macro")*SUMIFS($G$5:$G$1000,$Q$5:$Q$1000,$Q138,$T$5:$T$1000,"Macro")/COUNTIFS($Q$5:$Q$1000,$Q138,$T$5:$T$1000,"Macro",$G$5:$G$1000,"&gt;0"))))</f>
        <v/>
      </c>
    </row>
    <row r="139">
      <c r="A139" s="55">
        <f>IF(NOT((COUNTA($B139:$K139)+COUNTA($O139))&gt;0),"",IF($T139="Macro",COUNTIFS($T$5:$T139,"Macro",$Q$5:$Q139,$Q139),IF(N($S139)=0,"?",COUNTIFS(INDEX($T$5:$T$1000,1):INDEX($T$5:$T$1000,$S139-4),"Macro",INDEX($Q$5:$Q$1000,1):INDEX($Q$5:$Q$1000,$S139-4),INDEX($Q$5:$Q$1000,$S139-4))&amp;"."&amp;COUNTIFS($S$5:$S139,$S139,$T$5:$T139,"Sub"))))</f>
        <v/>
      </c>
      <c r="B139" s="56" t="n"/>
      <c r="C139" s="57" t="n"/>
      <c r="D139" s="58" t="n"/>
      <c r="E139" s="58" t="n"/>
      <c r="F139" s="58" t="n"/>
      <c r="G139" s="59" t="n"/>
      <c r="H139" s="59" t="n"/>
      <c r="I139" s="59" t="n"/>
      <c r="J139" s="59" t="n"/>
      <c r="K139" s="59" t="n"/>
      <c r="L139" s="60">
        <f>IF(NOT((COUNTA($B139:$K139)+COUNTA($O139))&gt;0),"",IF(ISNUMBER($F139),1,IF(N($U139)&gt;0,AVERAGEIFS($V$5:$V$1000,$S$5:$S$1000,ROW(),$T$5:$T$1000,"Sub"),$V139)))</f>
        <v/>
      </c>
      <c r="M139" s="55">
        <f>IF($L139="","",IF($L139&gt;=1,"Completado",IF($L139&gt;0,"En curso","Pendiente")))</f>
        <v/>
      </c>
      <c r="N139" s="55">
        <f>IF(NOT((COUNTA($B139:$K139)+COUNTA($O139))&gt;0),"",IF(ISNUMBER($F139),IF(AND(ISNUMBER($E139),$F139&gt;$E139),"Cumplida con "&amp;($F139-$E139)&amp;IF($F139-$E139=1," día"," días")&amp;" de retraso","Cumplida"),IF(N($L139)&gt;=1,"Cumplida",IF(NOT(ISNUMBER($E139)),"Sin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plazo")))))))</f>
        <v/>
      </c>
      <c r="O139" s="57" t="n"/>
      <c r="P139" s="61">
        <f>IF(NOT((COUNTA($B139:$K139)+COUNTA($O139))&gt;0),"",IF((IF($C139="","Falta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",""))="","✔ OK","⚠ "&amp;LEFT(IF($C139="","Falta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",""),LEN(IF($C139="","Falta el nombre de la actividad"&amp;" · ","")&amp;IF(AND($T139="Sub",N($S139)=0),"Subactividad sin macroactividad arriba"&amp;" · ","")&amp;IF($D139="","Sin fecha de inicio"&amp;" · ","")&amp;IF($E139="","Sin fecha límite"&amp;" · ","")&amp;IF(OR(AND($D139&lt;&gt;"",NOT(ISNUMBER($D139))),AND($E139&lt;&gt;"",NOT(ISNUMBER($E139))),AND($F139&lt;&gt;"",NOT(ISNUMBER($F139)))),"Fecha no válida"&amp;" · ","")&amp;IF(AND(ISNUMBER($D139),ISNUMBER($E139),$D139&gt;$E139),"Inicio posterior a fecha límite"&amp;" · ","")&amp;IF(AND($T139="Macro",$G139&lt;&gt;"",OR(NOT(ISNUMBER($G139)),$G139&lt;0,$G139&gt;1)),"Peso fuera de rango"&amp;" · ","")&amp;IF(AND($T139="Sub",$G139&lt;&gt;""),"Las subactividades no llevan peso (valen igual dentro de su macroactividad)"&amp;" · ","")&amp;IF(AND(N($U139)&gt;0,COUNT($H139:$K139)&gt;0),"Con subactividades: deje vacías las semanas (se calculan solas)"&amp;" · ","")&amp;IF((COUNTIF($H139:$K139,"&gt;1")+COUNTIF($H139:$K139,"&lt;0")+COUNTA($H139:$K139)-COUNT($H139:$K139))&gt;0,"Avance fuera de rango 0-100%"&amp;" · ","")&amp;IF(OR(AND($I139&lt;&gt;"",$I139&lt;$H139),AND($J139&lt;&gt;"",$J139&lt;MAX($H139:$I139)),AND($K139&lt;&gt;"",$K139&lt;MAX($H139:$J139))),"Avance semanal decreciente"&amp;" · ","")&amp;IF(AND(ISNUMBER($E139),$E139&lt;FechaRef,N($L139)&lt;1),"Vencida"&amp;" · ","")&amp;IF(AND(ObsObligatoria="Sí",ISNUMBER($E139),$E139&lt;FechaRef,N($L139)&lt;1,$O139=""),"Vencida sin observación"&amp;" · ",""))-3)))</f>
        <v/>
      </c>
      <c r="Q139" s="62">
        <f>IF(NOT((COUNTA($B139:$K139)+COUNTA($O139))&gt;0),"",IF(AND($T139="Sub",N($S139)&gt;0),IF(ISNUMBER(INDEX($D$5:$D$1000,$S139-4)),DATE(YEAR(INDEX($D$5:$D$1000,$S139-4)),MONTH(INDEX($D$5:$D$1000,$S139-4)),1),IF(ISNUMBER(INDEX($E$5:$E$1000,$S139-4)),DATE(YEAR(INDEX($E$5:$E$1000,$S139-4)),MONTH(INDEX($E$5:$E$1000,$S139-4)),1),MesCiclo)),IF(ISNUMBER($D139),DATE(YEAR($D139),MONTH($D139),1),IF(ISNUMBER($E139),DATE(YEAR($E139),MONTH($E139),1),MesCiclo))))</f>
        <v/>
      </c>
      <c r="R139" s="63">
        <f>IF(OR($Q139="",$Q139&lt;&gt;MesCiclo),"",COUNTIF($Q$5:$Q139,MesCiclo))</f>
        <v/>
      </c>
      <c r="S139" s="63">
        <f>IF($T139="","",IF($T139="Macro",ROW(),IFERROR(LOOKUP(2,1/($T$5:$T139="Macro"),ROW($T$5:$T139)),0)))</f>
        <v/>
      </c>
      <c r="T139" s="63">
        <f>IF(NOT((COUNTA($B139:$K139)+COUNTA($O139))&gt;0),"",IF($B139="Subactividad","Sub","Macro"))</f>
        <v/>
      </c>
      <c r="U139" s="63">
        <f>IF($T139="Macro",COUNTIFS($S$5:$S$1000,ROW(),$T$5:$T$1000,"Sub"),"")</f>
        <v/>
      </c>
      <c r="V139" s="63">
        <f>IF($T139="","",IF(ISNUMBER($F139),1,IFERROR(LOOKUP(2,1/($H139:$K139&lt;&gt;""),$H139:$K139),0)))</f>
        <v/>
      </c>
      <c r="W139" s="63">
        <f>IF($T139="","",IF(AND(ISNUMBER($F139),$F139&lt;=IF($Q139=MesCiclo,InicioCiclo,$Q139+MOD(2-WEEKDAY($Q139),7))+6),1,IF(ISNUMBER($H139),$H139,0)))</f>
        <v/>
      </c>
      <c r="X139" s="63">
        <f>IF($T139="","",IF(AND(ISNUMBER($F139),$F139&lt;=IF($Q139=MesCiclo,InicioCiclo,$Q139+MOD(2-WEEKDAY($Q139),7))+13),1,IF(ISNUMBER($I139),$I139,$W139)))</f>
        <v/>
      </c>
      <c r="Y139" s="63">
        <f>IF($T139="","",IF(AND(ISNUMBER($F139),$F139&lt;=IF($Q139=MesCiclo,InicioCiclo,$Q139+MOD(2-WEEKDAY($Q139),7))+20),1,IF(ISNUMBER($J139),$J139,$X139)))</f>
        <v/>
      </c>
      <c r="Z139" s="63">
        <f>IF($T139="","",IF(AND(ISNUMBER($F139),$F139&lt;=IF($Q139=MesCiclo,InicioCiclo,$Q139+MOD(2-WEEKDAY($Q139),7))+27),1,IF(ISNUMBER($K139),$K139,$Y139)))</f>
        <v/>
      </c>
      <c r="AA139" s="63">
        <f>IF($T139="","",IF(AND(ISNUMBER($F139),$F139&lt;=IF($Q139=MesCiclo,InicioCiclo,$Q139+MOD(2-WEEKDAY($Q139),7))+6),1,IF(N($U139)&gt;0,AVERAGEIFS($W$5:$W$1000,$S$5:$S$1000,ROW(),$T$5:$T$1000,"Sub"),$W139)))</f>
        <v/>
      </c>
      <c r="AB139" s="63">
        <f>IF($T139="","",IF(AND(ISNUMBER($F139),$F139&lt;=IF($Q139=MesCiclo,InicioCiclo,$Q139+MOD(2-WEEKDAY($Q139),7))+13),1,IF(N($U139)&gt;0,AVERAGEIFS($X$5:$X$1000,$S$5:$S$1000,ROW(),$T$5:$T$1000,"Sub"),$X139)))</f>
        <v/>
      </c>
      <c r="AC139" s="63">
        <f>IF($T139="","",IF(AND(ISNUMBER($F139),$F139&lt;=IF($Q139=MesCiclo,InicioCiclo,$Q139+MOD(2-WEEKDAY($Q139),7))+20),1,IF(N($U139)&gt;0,AVERAGEIFS($Y$5:$Y$1000,$S$5:$S$1000,ROW(),$T$5:$T$1000,"Sub"),$Y139)))</f>
        <v/>
      </c>
      <c r="AD139" s="63">
        <f>IF($T139="","",IF(AND(ISNUMBER($F139),$F139&lt;=IF($Q139=MesCiclo,InicioCiclo,$Q139+MOD(2-WEEKDAY($Q139),7))+27),1,IF(N($U139)&gt;0,AVERAGEIFS($Z$5:$Z$1000,$S$5:$S$1000,ROW(),$T$5:$T$1000,"Sub"),$Z139)))</f>
        <v/>
      </c>
      <c r="AE139" s="63">
        <f>IF($T139&lt;&gt;"Macro","",IF(COUNTIFS($Q$5:$Q$1000,$Q139,$T$5:$T$1000,"Macro",$G$5:$G$1000,"&gt;0")=0,1/COUNTIFS($Q$5:$Q$1000,$Q139,$T$5:$T$1000,"Macro"),IF(AND(ISNUMBER($G139),N($G139)&gt;0),$G139,SUMIFS($G$5:$G$1000,$Q$5:$Q$1000,$Q139,$T$5:$T$1000,"Macro")/COUNTIFS($Q$5:$Q$1000,$Q139,$T$5:$T$1000,"Macro",$G$5:$G$1000,"&gt;0"))/(COUNTIFS($Q$5:$Q$1000,$Q139,$T$5:$T$1000,"Macro")*SUMIFS($G$5:$G$1000,$Q$5:$Q$1000,$Q139,$T$5:$T$1000,"Macro")/COUNTIFS($Q$5:$Q$1000,$Q139,$T$5:$T$1000,"Macro",$G$5:$G$1000,"&gt;0"))))</f>
        <v/>
      </c>
    </row>
    <row r="140">
      <c r="A140" s="55">
        <f>IF(NOT((COUNTA($B140:$K140)+COUNTA($O140))&gt;0),"",IF($T140="Macro",COUNTIFS($T$5:$T140,"Macro",$Q$5:$Q140,$Q140),IF(N($S140)=0,"?",COUNTIFS(INDEX($T$5:$T$1000,1):INDEX($T$5:$T$1000,$S140-4),"Macro",INDEX($Q$5:$Q$1000,1):INDEX($Q$5:$Q$1000,$S140-4),INDEX($Q$5:$Q$1000,$S140-4))&amp;"."&amp;COUNTIFS($S$5:$S140,$S140,$T$5:$T140,"Sub"))))</f>
        <v/>
      </c>
      <c r="B140" s="56" t="n"/>
      <c r="C140" s="57" t="n"/>
      <c r="D140" s="58" t="n"/>
      <c r="E140" s="58" t="n"/>
      <c r="F140" s="58" t="n"/>
      <c r="G140" s="59" t="n"/>
      <c r="H140" s="59" t="n"/>
      <c r="I140" s="59" t="n"/>
      <c r="J140" s="59" t="n"/>
      <c r="K140" s="59" t="n"/>
      <c r="L140" s="60">
        <f>IF(NOT((COUNTA($B140:$K140)+COUNTA($O140))&gt;0),"",IF(ISNUMBER($F140),1,IF(N($U140)&gt;0,AVERAGEIFS($V$5:$V$1000,$S$5:$S$1000,ROW(),$T$5:$T$1000,"Sub"),$V140)))</f>
        <v/>
      </c>
      <c r="M140" s="55">
        <f>IF($L140="","",IF($L140&gt;=1,"Completado",IF($L140&gt;0,"En curso","Pendiente")))</f>
        <v/>
      </c>
      <c r="N140" s="55">
        <f>IF(NOT((COUNTA($B140:$K140)+COUNTA($O140))&gt;0),"",IF(ISNUMBER($F140),IF(AND(ISNUMBER($E140),$F140&gt;$E140),"Cumplida con "&amp;($F140-$E140)&amp;IF($F140-$E140=1," día"," días")&amp;" de retraso","Cumplida"),IF(N($L140)&gt;=1,"Cumplida",IF(NOT(ISNUMBER($E140)),"Sin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plazo")))))))</f>
        <v/>
      </c>
      <c r="O140" s="57" t="n"/>
      <c r="P140" s="61">
        <f>IF(NOT((COUNTA($B140:$K140)+COUNTA($O140))&gt;0),"",IF((IF($C140="","Falta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",""))="","✔ OK","⚠ "&amp;LEFT(IF($C140="","Falta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",""),LEN(IF($C140="","Falta el nombre de la actividad"&amp;" · ","")&amp;IF(AND($T140="Sub",N($S140)=0),"Subactividad sin macroactividad arriba"&amp;" · ","")&amp;IF($D140="","Sin fecha de inicio"&amp;" · ","")&amp;IF($E140="","Sin fecha límite"&amp;" · ","")&amp;IF(OR(AND($D140&lt;&gt;"",NOT(ISNUMBER($D140))),AND($E140&lt;&gt;"",NOT(ISNUMBER($E140))),AND($F140&lt;&gt;"",NOT(ISNUMBER($F140)))),"Fecha no válida"&amp;" · ","")&amp;IF(AND(ISNUMBER($D140),ISNUMBER($E140),$D140&gt;$E140),"Inicio posterior a fecha límite"&amp;" · ","")&amp;IF(AND($T140="Macro",$G140&lt;&gt;"",OR(NOT(ISNUMBER($G140)),$G140&lt;0,$G140&gt;1)),"Peso fuera de rango"&amp;" · ","")&amp;IF(AND($T140="Sub",$G140&lt;&gt;""),"Las subactividades no llevan peso (valen igual dentro de su macroactividad)"&amp;" · ","")&amp;IF(AND(N($U140)&gt;0,COUNT($H140:$K140)&gt;0),"Con subactividades: deje vacías las semanas (se calculan solas)"&amp;" · ","")&amp;IF((COUNTIF($H140:$K140,"&gt;1")+COUNTIF($H140:$K140,"&lt;0")+COUNTA($H140:$K140)-COUNT($H140:$K140))&gt;0,"Avance fuera de rango 0-100%"&amp;" · ","")&amp;IF(OR(AND($I140&lt;&gt;"",$I140&lt;$H140),AND($J140&lt;&gt;"",$J140&lt;MAX($H140:$I140)),AND($K140&lt;&gt;"",$K140&lt;MAX($H140:$J140))),"Avance semanal decreciente"&amp;" · ","")&amp;IF(AND(ISNUMBER($E140),$E140&lt;FechaRef,N($L140)&lt;1),"Vencida"&amp;" · ","")&amp;IF(AND(ObsObligatoria="Sí",ISNUMBER($E140),$E140&lt;FechaRef,N($L140)&lt;1,$O140=""),"Vencida sin observación"&amp;" · ",""))-3)))</f>
        <v/>
      </c>
      <c r="Q140" s="62">
        <f>IF(NOT((COUNTA($B140:$K140)+COUNTA($O140))&gt;0),"",IF(AND($T140="Sub",N($S140)&gt;0),IF(ISNUMBER(INDEX($D$5:$D$1000,$S140-4)),DATE(YEAR(INDEX($D$5:$D$1000,$S140-4)),MONTH(INDEX($D$5:$D$1000,$S140-4)),1),IF(ISNUMBER(INDEX($E$5:$E$1000,$S140-4)),DATE(YEAR(INDEX($E$5:$E$1000,$S140-4)),MONTH(INDEX($E$5:$E$1000,$S140-4)),1),MesCiclo)),IF(ISNUMBER($D140),DATE(YEAR($D140),MONTH($D140),1),IF(ISNUMBER($E140),DATE(YEAR($E140),MONTH($E140),1),MesCiclo))))</f>
        <v/>
      </c>
      <c r="R140" s="63">
        <f>IF(OR($Q140="",$Q140&lt;&gt;MesCiclo),"",COUNTIF($Q$5:$Q140,MesCiclo))</f>
        <v/>
      </c>
      <c r="S140" s="63">
        <f>IF($T140="","",IF($T140="Macro",ROW(),IFERROR(LOOKUP(2,1/($T$5:$T140="Macro"),ROW($T$5:$T140)),0)))</f>
        <v/>
      </c>
      <c r="T140" s="63">
        <f>IF(NOT((COUNTA($B140:$K140)+COUNTA($O140))&gt;0),"",IF($B140="Subactividad","Sub","Macro"))</f>
        <v/>
      </c>
      <c r="U140" s="63">
        <f>IF($T140="Macro",COUNTIFS($S$5:$S$1000,ROW(),$T$5:$T$1000,"Sub"),"")</f>
        <v/>
      </c>
      <c r="V140" s="63">
        <f>IF($T140="","",IF(ISNUMBER($F140),1,IFERROR(LOOKUP(2,1/($H140:$K140&lt;&gt;""),$H140:$K140),0)))</f>
        <v/>
      </c>
      <c r="W140" s="63">
        <f>IF($T140="","",IF(AND(ISNUMBER($F140),$F140&lt;=IF($Q140=MesCiclo,InicioCiclo,$Q140+MOD(2-WEEKDAY($Q140),7))+6),1,IF(ISNUMBER($H140),$H140,0)))</f>
        <v/>
      </c>
      <c r="X140" s="63">
        <f>IF($T140="","",IF(AND(ISNUMBER($F140),$F140&lt;=IF($Q140=MesCiclo,InicioCiclo,$Q140+MOD(2-WEEKDAY($Q140),7))+13),1,IF(ISNUMBER($I140),$I140,$W140)))</f>
        <v/>
      </c>
      <c r="Y140" s="63">
        <f>IF($T140="","",IF(AND(ISNUMBER($F140),$F140&lt;=IF($Q140=MesCiclo,InicioCiclo,$Q140+MOD(2-WEEKDAY($Q140),7))+20),1,IF(ISNUMBER($J140),$J140,$X140)))</f>
        <v/>
      </c>
      <c r="Z140" s="63">
        <f>IF($T140="","",IF(AND(ISNUMBER($F140),$F140&lt;=IF($Q140=MesCiclo,InicioCiclo,$Q140+MOD(2-WEEKDAY($Q140),7))+27),1,IF(ISNUMBER($K140),$K140,$Y140)))</f>
        <v/>
      </c>
      <c r="AA140" s="63">
        <f>IF($T140="","",IF(AND(ISNUMBER($F140),$F140&lt;=IF($Q140=MesCiclo,InicioCiclo,$Q140+MOD(2-WEEKDAY($Q140),7))+6),1,IF(N($U140)&gt;0,AVERAGEIFS($W$5:$W$1000,$S$5:$S$1000,ROW(),$T$5:$T$1000,"Sub"),$W140)))</f>
        <v/>
      </c>
      <c r="AB140" s="63">
        <f>IF($T140="","",IF(AND(ISNUMBER($F140),$F140&lt;=IF($Q140=MesCiclo,InicioCiclo,$Q140+MOD(2-WEEKDAY($Q140),7))+13),1,IF(N($U140)&gt;0,AVERAGEIFS($X$5:$X$1000,$S$5:$S$1000,ROW(),$T$5:$T$1000,"Sub"),$X140)))</f>
        <v/>
      </c>
      <c r="AC140" s="63">
        <f>IF($T140="","",IF(AND(ISNUMBER($F140),$F140&lt;=IF($Q140=MesCiclo,InicioCiclo,$Q140+MOD(2-WEEKDAY($Q140),7))+20),1,IF(N($U140)&gt;0,AVERAGEIFS($Y$5:$Y$1000,$S$5:$S$1000,ROW(),$T$5:$T$1000,"Sub"),$Y140)))</f>
        <v/>
      </c>
      <c r="AD140" s="63">
        <f>IF($T140="","",IF(AND(ISNUMBER($F140),$F140&lt;=IF($Q140=MesCiclo,InicioCiclo,$Q140+MOD(2-WEEKDAY($Q140),7))+27),1,IF(N($U140)&gt;0,AVERAGEIFS($Z$5:$Z$1000,$S$5:$S$1000,ROW(),$T$5:$T$1000,"Sub"),$Z140)))</f>
        <v/>
      </c>
      <c r="AE140" s="63">
        <f>IF($T140&lt;&gt;"Macro","",IF(COUNTIFS($Q$5:$Q$1000,$Q140,$T$5:$T$1000,"Macro",$G$5:$G$1000,"&gt;0")=0,1/COUNTIFS($Q$5:$Q$1000,$Q140,$T$5:$T$1000,"Macro"),IF(AND(ISNUMBER($G140),N($G140)&gt;0),$G140,SUMIFS($G$5:$G$1000,$Q$5:$Q$1000,$Q140,$T$5:$T$1000,"Macro")/COUNTIFS($Q$5:$Q$1000,$Q140,$T$5:$T$1000,"Macro",$G$5:$G$1000,"&gt;0"))/(COUNTIFS($Q$5:$Q$1000,$Q140,$T$5:$T$1000,"Macro")*SUMIFS($G$5:$G$1000,$Q$5:$Q$1000,$Q140,$T$5:$T$1000,"Macro")/COUNTIFS($Q$5:$Q$1000,$Q140,$T$5:$T$1000,"Macro",$G$5:$G$1000,"&gt;0"))))</f>
        <v/>
      </c>
    </row>
    <row r="141">
      <c r="A141" s="55">
        <f>IF(NOT((COUNTA($B141:$K141)+COUNTA($O141))&gt;0),"",IF($T141="Macro",COUNTIFS($T$5:$T141,"Macro",$Q$5:$Q141,$Q141),IF(N($S141)=0,"?",COUNTIFS(INDEX($T$5:$T$1000,1):INDEX($T$5:$T$1000,$S141-4),"Macro",INDEX($Q$5:$Q$1000,1):INDEX($Q$5:$Q$1000,$S141-4),INDEX($Q$5:$Q$1000,$S141-4))&amp;"."&amp;COUNTIFS($S$5:$S141,$S141,$T$5:$T141,"Sub"))))</f>
        <v/>
      </c>
      <c r="B141" s="56" t="n"/>
      <c r="C141" s="57" t="n"/>
      <c r="D141" s="58" t="n"/>
      <c r="E141" s="58" t="n"/>
      <c r="F141" s="58" t="n"/>
      <c r="G141" s="59" t="n"/>
      <c r="H141" s="59" t="n"/>
      <c r="I141" s="59" t="n"/>
      <c r="J141" s="59" t="n"/>
      <c r="K141" s="59" t="n"/>
      <c r="L141" s="60">
        <f>IF(NOT((COUNTA($B141:$K141)+COUNTA($O141))&gt;0),"",IF(ISNUMBER($F141),1,IF(N($U141)&gt;0,AVERAGEIFS($V$5:$V$1000,$S$5:$S$1000,ROW(),$T$5:$T$1000,"Sub"),$V141)))</f>
        <v/>
      </c>
      <c r="M141" s="55">
        <f>IF($L141="","",IF($L141&gt;=1,"Completado",IF($L141&gt;0,"En curso","Pendiente")))</f>
        <v/>
      </c>
      <c r="N141" s="55">
        <f>IF(NOT((COUNTA($B141:$K141)+COUNTA($O141))&gt;0),"",IF(ISNUMBER($F141),IF(AND(ISNUMBER($E141),$F141&gt;$E141),"Cumplida con "&amp;($F141-$E141)&amp;IF($F141-$E141=1," día"," días")&amp;" de retraso","Cumplida"),IF(N($L141)&gt;=1,"Cumplida",IF(NOT(ISNUMBER($E141)),"Sin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plazo")))))))</f>
        <v/>
      </c>
      <c r="O141" s="57" t="n"/>
      <c r="P141" s="61">
        <f>IF(NOT((COUNTA($B141:$K141)+COUNTA($O141))&gt;0),"",IF((IF($C141="","Falta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",""))="","✔ OK","⚠ "&amp;LEFT(IF($C141="","Falta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",""),LEN(IF($C141="","Falta el nombre de la actividad"&amp;" · ","")&amp;IF(AND($T141="Sub",N($S141)=0),"Subactividad sin macroactividad arriba"&amp;" · ","")&amp;IF($D141="","Sin fecha de inicio"&amp;" · ","")&amp;IF($E141="","Sin fecha límite"&amp;" · ","")&amp;IF(OR(AND($D141&lt;&gt;"",NOT(ISNUMBER($D141))),AND($E141&lt;&gt;"",NOT(ISNUMBER($E141))),AND($F141&lt;&gt;"",NOT(ISNUMBER($F141)))),"Fecha no válida"&amp;" · ","")&amp;IF(AND(ISNUMBER($D141),ISNUMBER($E141),$D141&gt;$E141),"Inicio posterior a fecha límite"&amp;" · ","")&amp;IF(AND($T141="Macro",$G141&lt;&gt;"",OR(NOT(ISNUMBER($G141)),$G141&lt;0,$G141&gt;1)),"Peso fuera de rango"&amp;" · ","")&amp;IF(AND($T141="Sub",$G141&lt;&gt;""),"Las subactividades no llevan peso (valen igual dentro de su macroactividad)"&amp;" · ","")&amp;IF(AND(N($U141)&gt;0,COUNT($H141:$K141)&gt;0),"Con subactividades: deje vacías las semanas (se calculan solas)"&amp;" · ","")&amp;IF((COUNTIF($H141:$K141,"&gt;1")+COUNTIF($H141:$K141,"&lt;0")+COUNTA($H141:$K141)-COUNT($H141:$K141))&gt;0,"Avance fuera de rango 0-100%"&amp;" · ","")&amp;IF(OR(AND($I141&lt;&gt;"",$I141&lt;$H141),AND($J141&lt;&gt;"",$J141&lt;MAX($H141:$I141)),AND($K141&lt;&gt;"",$K141&lt;MAX($H141:$J141))),"Avance semanal decreciente"&amp;" · ","")&amp;IF(AND(ISNUMBER($E141),$E141&lt;FechaRef,N($L141)&lt;1),"Vencida"&amp;" · ","")&amp;IF(AND(ObsObligatoria="Sí",ISNUMBER($E141),$E141&lt;FechaRef,N($L141)&lt;1,$O141=""),"Vencida sin observación"&amp;" · ",""))-3)))</f>
        <v/>
      </c>
      <c r="Q141" s="62">
        <f>IF(NOT((COUNTA($B141:$K141)+COUNTA($O141))&gt;0),"",IF(AND($T141="Sub",N($S141)&gt;0),IF(ISNUMBER(INDEX($D$5:$D$1000,$S141-4)),DATE(YEAR(INDEX($D$5:$D$1000,$S141-4)),MONTH(INDEX($D$5:$D$1000,$S141-4)),1),IF(ISNUMBER(INDEX($E$5:$E$1000,$S141-4)),DATE(YEAR(INDEX($E$5:$E$1000,$S141-4)),MONTH(INDEX($E$5:$E$1000,$S141-4)),1),MesCiclo)),IF(ISNUMBER($D141),DATE(YEAR($D141),MONTH($D141),1),IF(ISNUMBER($E141),DATE(YEAR($E141),MONTH($E141),1),MesCiclo))))</f>
        <v/>
      </c>
      <c r="R141" s="63">
        <f>IF(OR($Q141="",$Q141&lt;&gt;MesCiclo),"",COUNTIF($Q$5:$Q141,MesCiclo))</f>
        <v/>
      </c>
      <c r="S141" s="63">
        <f>IF($T141="","",IF($T141="Macro",ROW(),IFERROR(LOOKUP(2,1/($T$5:$T141="Macro"),ROW($T$5:$T141)),0)))</f>
        <v/>
      </c>
      <c r="T141" s="63">
        <f>IF(NOT((COUNTA($B141:$K141)+COUNTA($O141))&gt;0),"",IF($B141="Subactividad","Sub","Macro"))</f>
        <v/>
      </c>
      <c r="U141" s="63">
        <f>IF($T141="Macro",COUNTIFS($S$5:$S$1000,ROW(),$T$5:$T$1000,"Sub"),"")</f>
        <v/>
      </c>
      <c r="V141" s="63">
        <f>IF($T141="","",IF(ISNUMBER($F141),1,IFERROR(LOOKUP(2,1/($H141:$K141&lt;&gt;""),$H141:$K141),0)))</f>
        <v/>
      </c>
      <c r="W141" s="63">
        <f>IF($T141="","",IF(AND(ISNUMBER($F141),$F141&lt;=IF($Q141=MesCiclo,InicioCiclo,$Q141+MOD(2-WEEKDAY($Q141),7))+6),1,IF(ISNUMBER($H141),$H141,0)))</f>
        <v/>
      </c>
      <c r="X141" s="63">
        <f>IF($T141="","",IF(AND(ISNUMBER($F141),$F141&lt;=IF($Q141=MesCiclo,InicioCiclo,$Q141+MOD(2-WEEKDAY($Q141),7))+13),1,IF(ISNUMBER($I141),$I141,$W141)))</f>
        <v/>
      </c>
      <c r="Y141" s="63">
        <f>IF($T141="","",IF(AND(ISNUMBER($F141),$F141&lt;=IF($Q141=MesCiclo,InicioCiclo,$Q141+MOD(2-WEEKDAY($Q141),7))+20),1,IF(ISNUMBER($J141),$J141,$X141)))</f>
        <v/>
      </c>
      <c r="Z141" s="63">
        <f>IF($T141="","",IF(AND(ISNUMBER($F141),$F141&lt;=IF($Q141=MesCiclo,InicioCiclo,$Q141+MOD(2-WEEKDAY($Q141),7))+27),1,IF(ISNUMBER($K141),$K141,$Y141)))</f>
        <v/>
      </c>
      <c r="AA141" s="63">
        <f>IF($T141="","",IF(AND(ISNUMBER($F141),$F141&lt;=IF($Q141=MesCiclo,InicioCiclo,$Q141+MOD(2-WEEKDAY($Q141),7))+6),1,IF(N($U141)&gt;0,AVERAGEIFS($W$5:$W$1000,$S$5:$S$1000,ROW(),$T$5:$T$1000,"Sub"),$W141)))</f>
        <v/>
      </c>
      <c r="AB141" s="63">
        <f>IF($T141="","",IF(AND(ISNUMBER($F141),$F141&lt;=IF($Q141=MesCiclo,InicioCiclo,$Q141+MOD(2-WEEKDAY($Q141),7))+13),1,IF(N($U141)&gt;0,AVERAGEIFS($X$5:$X$1000,$S$5:$S$1000,ROW(),$T$5:$T$1000,"Sub"),$X141)))</f>
        <v/>
      </c>
      <c r="AC141" s="63">
        <f>IF($T141="","",IF(AND(ISNUMBER($F141),$F141&lt;=IF($Q141=MesCiclo,InicioCiclo,$Q141+MOD(2-WEEKDAY($Q141),7))+20),1,IF(N($U141)&gt;0,AVERAGEIFS($Y$5:$Y$1000,$S$5:$S$1000,ROW(),$T$5:$T$1000,"Sub"),$Y141)))</f>
        <v/>
      </c>
      <c r="AD141" s="63">
        <f>IF($T141="","",IF(AND(ISNUMBER($F141),$F141&lt;=IF($Q141=MesCiclo,InicioCiclo,$Q141+MOD(2-WEEKDAY($Q141),7))+27),1,IF(N($U141)&gt;0,AVERAGEIFS($Z$5:$Z$1000,$S$5:$S$1000,ROW(),$T$5:$T$1000,"Sub"),$Z141)))</f>
        <v/>
      </c>
      <c r="AE141" s="63">
        <f>IF($T141&lt;&gt;"Macro","",IF(COUNTIFS($Q$5:$Q$1000,$Q141,$T$5:$T$1000,"Macro",$G$5:$G$1000,"&gt;0")=0,1/COUNTIFS($Q$5:$Q$1000,$Q141,$T$5:$T$1000,"Macro"),IF(AND(ISNUMBER($G141),N($G141)&gt;0),$G141,SUMIFS($G$5:$G$1000,$Q$5:$Q$1000,$Q141,$T$5:$T$1000,"Macro")/COUNTIFS($Q$5:$Q$1000,$Q141,$T$5:$T$1000,"Macro",$G$5:$G$1000,"&gt;0"))/(COUNTIFS($Q$5:$Q$1000,$Q141,$T$5:$T$1000,"Macro")*SUMIFS($G$5:$G$1000,$Q$5:$Q$1000,$Q141,$T$5:$T$1000,"Macro")/COUNTIFS($Q$5:$Q$1000,$Q141,$T$5:$T$1000,"Macro",$G$5:$G$1000,"&gt;0"))))</f>
        <v/>
      </c>
    </row>
    <row r="142">
      <c r="A142" s="55">
        <f>IF(NOT((COUNTA($B142:$K142)+COUNTA($O142))&gt;0),"",IF($T142="Macro",COUNTIFS($T$5:$T142,"Macro",$Q$5:$Q142,$Q142),IF(N($S142)=0,"?",COUNTIFS(INDEX($T$5:$T$1000,1):INDEX($T$5:$T$1000,$S142-4),"Macro",INDEX($Q$5:$Q$1000,1):INDEX($Q$5:$Q$1000,$S142-4),INDEX($Q$5:$Q$1000,$S142-4))&amp;"."&amp;COUNTIFS($S$5:$S142,$S142,$T$5:$T142,"Sub"))))</f>
        <v/>
      </c>
      <c r="B142" s="56" t="n"/>
      <c r="C142" s="57" t="n"/>
      <c r="D142" s="58" t="n"/>
      <c r="E142" s="58" t="n"/>
      <c r="F142" s="58" t="n"/>
      <c r="G142" s="59" t="n"/>
      <c r="H142" s="59" t="n"/>
      <c r="I142" s="59" t="n"/>
      <c r="J142" s="59" t="n"/>
      <c r="K142" s="59" t="n"/>
      <c r="L142" s="60">
        <f>IF(NOT((COUNTA($B142:$K142)+COUNTA($O142))&gt;0),"",IF(ISNUMBER($F142),1,IF(N($U142)&gt;0,AVERAGEIFS($V$5:$V$1000,$S$5:$S$1000,ROW(),$T$5:$T$1000,"Sub"),$V142)))</f>
        <v/>
      </c>
      <c r="M142" s="55">
        <f>IF($L142="","",IF($L142&gt;=1,"Completado",IF($L142&gt;0,"En curso","Pendiente")))</f>
        <v/>
      </c>
      <c r="N142" s="55">
        <f>IF(NOT((COUNTA($B142:$K142)+COUNTA($O142))&gt;0),"",IF(ISNUMBER($F142),IF(AND(ISNUMBER($E142),$F142&gt;$E142),"Cumplida con "&amp;($F142-$E142)&amp;IF($F142-$E142=1," día"," días")&amp;" de retraso","Cumplida"),IF(N($L142)&gt;=1,"Cumplida",IF(NOT(ISNUMBER($E142)),"Sin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plazo")))))))</f>
        <v/>
      </c>
      <c r="O142" s="57" t="n"/>
      <c r="P142" s="61">
        <f>IF(NOT((COUNTA($B142:$K142)+COUNTA($O142))&gt;0),"",IF((IF($C142="","Falta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",""))="","✔ OK","⚠ "&amp;LEFT(IF($C142="","Falta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",""),LEN(IF($C142="","Falta el nombre de la actividad"&amp;" · ","")&amp;IF(AND($T142="Sub",N($S142)=0),"Subactividad sin macroactividad arriba"&amp;" · ","")&amp;IF($D142="","Sin fecha de inicio"&amp;" · ","")&amp;IF($E142="","Sin fecha límite"&amp;" · ","")&amp;IF(OR(AND($D142&lt;&gt;"",NOT(ISNUMBER($D142))),AND($E142&lt;&gt;"",NOT(ISNUMBER($E142))),AND($F142&lt;&gt;"",NOT(ISNUMBER($F142)))),"Fecha no válida"&amp;" · ","")&amp;IF(AND(ISNUMBER($D142),ISNUMBER($E142),$D142&gt;$E142),"Inicio posterior a fecha límite"&amp;" · ","")&amp;IF(AND($T142="Macro",$G142&lt;&gt;"",OR(NOT(ISNUMBER($G142)),$G142&lt;0,$G142&gt;1)),"Peso fuera de rango"&amp;" · ","")&amp;IF(AND($T142="Sub",$G142&lt;&gt;""),"Las subactividades no llevan peso (valen igual dentro de su macroactividad)"&amp;" · ","")&amp;IF(AND(N($U142)&gt;0,COUNT($H142:$K142)&gt;0),"Con subactividades: deje vacías las semanas (se calculan solas)"&amp;" · ","")&amp;IF((COUNTIF($H142:$K142,"&gt;1")+COUNTIF($H142:$K142,"&lt;0")+COUNTA($H142:$K142)-COUNT($H142:$K142))&gt;0,"Avance fuera de rango 0-100%"&amp;" · ","")&amp;IF(OR(AND($I142&lt;&gt;"",$I142&lt;$H142),AND($J142&lt;&gt;"",$J142&lt;MAX($H142:$I142)),AND($K142&lt;&gt;"",$K142&lt;MAX($H142:$J142))),"Avance semanal decreciente"&amp;" · ","")&amp;IF(AND(ISNUMBER($E142),$E142&lt;FechaRef,N($L142)&lt;1),"Vencida"&amp;" · ","")&amp;IF(AND(ObsObligatoria="Sí",ISNUMBER($E142),$E142&lt;FechaRef,N($L142)&lt;1,$O142=""),"Vencida sin observación"&amp;" · ",""))-3)))</f>
        <v/>
      </c>
      <c r="Q142" s="62">
        <f>IF(NOT((COUNTA($B142:$K142)+COUNTA($O142))&gt;0),"",IF(AND($T142="Sub",N($S142)&gt;0),IF(ISNUMBER(INDEX($D$5:$D$1000,$S142-4)),DATE(YEAR(INDEX($D$5:$D$1000,$S142-4)),MONTH(INDEX($D$5:$D$1000,$S142-4)),1),IF(ISNUMBER(INDEX($E$5:$E$1000,$S142-4)),DATE(YEAR(INDEX($E$5:$E$1000,$S142-4)),MONTH(INDEX($E$5:$E$1000,$S142-4)),1),MesCiclo)),IF(ISNUMBER($D142),DATE(YEAR($D142),MONTH($D142),1),IF(ISNUMBER($E142),DATE(YEAR($E142),MONTH($E142),1),MesCiclo))))</f>
        <v/>
      </c>
      <c r="R142" s="63">
        <f>IF(OR($Q142="",$Q142&lt;&gt;MesCiclo),"",COUNTIF($Q$5:$Q142,MesCiclo))</f>
        <v/>
      </c>
      <c r="S142" s="63">
        <f>IF($T142="","",IF($T142="Macro",ROW(),IFERROR(LOOKUP(2,1/($T$5:$T142="Macro"),ROW($T$5:$T142)),0)))</f>
        <v/>
      </c>
      <c r="T142" s="63">
        <f>IF(NOT((COUNTA($B142:$K142)+COUNTA($O142))&gt;0),"",IF($B142="Subactividad","Sub","Macro"))</f>
        <v/>
      </c>
      <c r="U142" s="63">
        <f>IF($T142="Macro",COUNTIFS($S$5:$S$1000,ROW(),$T$5:$T$1000,"Sub"),"")</f>
        <v/>
      </c>
      <c r="V142" s="63">
        <f>IF($T142="","",IF(ISNUMBER($F142),1,IFERROR(LOOKUP(2,1/($H142:$K142&lt;&gt;""),$H142:$K142),0)))</f>
        <v/>
      </c>
      <c r="W142" s="63">
        <f>IF($T142="","",IF(AND(ISNUMBER($F142),$F142&lt;=IF($Q142=MesCiclo,InicioCiclo,$Q142+MOD(2-WEEKDAY($Q142),7))+6),1,IF(ISNUMBER($H142),$H142,0)))</f>
        <v/>
      </c>
      <c r="X142" s="63">
        <f>IF($T142="","",IF(AND(ISNUMBER($F142),$F142&lt;=IF($Q142=MesCiclo,InicioCiclo,$Q142+MOD(2-WEEKDAY($Q142),7))+13),1,IF(ISNUMBER($I142),$I142,$W142)))</f>
        <v/>
      </c>
      <c r="Y142" s="63">
        <f>IF($T142="","",IF(AND(ISNUMBER($F142),$F142&lt;=IF($Q142=MesCiclo,InicioCiclo,$Q142+MOD(2-WEEKDAY($Q142),7))+20),1,IF(ISNUMBER($J142),$J142,$X142)))</f>
        <v/>
      </c>
      <c r="Z142" s="63">
        <f>IF($T142="","",IF(AND(ISNUMBER($F142),$F142&lt;=IF($Q142=MesCiclo,InicioCiclo,$Q142+MOD(2-WEEKDAY($Q142),7))+27),1,IF(ISNUMBER($K142),$K142,$Y142)))</f>
        <v/>
      </c>
      <c r="AA142" s="63">
        <f>IF($T142="","",IF(AND(ISNUMBER($F142),$F142&lt;=IF($Q142=MesCiclo,InicioCiclo,$Q142+MOD(2-WEEKDAY($Q142),7))+6),1,IF(N($U142)&gt;0,AVERAGEIFS($W$5:$W$1000,$S$5:$S$1000,ROW(),$T$5:$T$1000,"Sub"),$W142)))</f>
        <v/>
      </c>
      <c r="AB142" s="63">
        <f>IF($T142="","",IF(AND(ISNUMBER($F142),$F142&lt;=IF($Q142=MesCiclo,InicioCiclo,$Q142+MOD(2-WEEKDAY($Q142),7))+13),1,IF(N($U142)&gt;0,AVERAGEIFS($X$5:$X$1000,$S$5:$S$1000,ROW(),$T$5:$T$1000,"Sub"),$X142)))</f>
        <v/>
      </c>
      <c r="AC142" s="63">
        <f>IF($T142="","",IF(AND(ISNUMBER($F142),$F142&lt;=IF($Q142=MesCiclo,InicioCiclo,$Q142+MOD(2-WEEKDAY($Q142),7))+20),1,IF(N($U142)&gt;0,AVERAGEIFS($Y$5:$Y$1000,$S$5:$S$1000,ROW(),$T$5:$T$1000,"Sub"),$Y142)))</f>
        <v/>
      </c>
      <c r="AD142" s="63">
        <f>IF($T142="","",IF(AND(ISNUMBER($F142),$F142&lt;=IF($Q142=MesCiclo,InicioCiclo,$Q142+MOD(2-WEEKDAY($Q142),7))+27),1,IF(N($U142)&gt;0,AVERAGEIFS($Z$5:$Z$1000,$S$5:$S$1000,ROW(),$T$5:$T$1000,"Sub"),$Z142)))</f>
        <v/>
      </c>
      <c r="AE142" s="63">
        <f>IF($T142&lt;&gt;"Macro","",IF(COUNTIFS($Q$5:$Q$1000,$Q142,$T$5:$T$1000,"Macro",$G$5:$G$1000,"&gt;0")=0,1/COUNTIFS($Q$5:$Q$1000,$Q142,$T$5:$T$1000,"Macro"),IF(AND(ISNUMBER($G142),N($G142)&gt;0),$G142,SUMIFS($G$5:$G$1000,$Q$5:$Q$1000,$Q142,$T$5:$T$1000,"Macro")/COUNTIFS($Q$5:$Q$1000,$Q142,$T$5:$T$1000,"Macro",$G$5:$G$1000,"&gt;0"))/(COUNTIFS($Q$5:$Q$1000,$Q142,$T$5:$T$1000,"Macro")*SUMIFS($G$5:$G$1000,$Q$5:$Q$1000,$Q142,$T$5:$T$1000,"Macro")/COUNTIFS($Q$5:$Q$1000,$Q142,$T$5:$T$1000,"Macro",$G$5:$G$1000,"&gt;0"))))</f>
        <v/>
      </c>
    </row>
    <row r="143">
      <c r="A143" s="55">
        <f>IF(NOT((COUNTA($B143:$K143)+COUNTA($O143))&gt;0),"",IF($T143="Macro",COUNTIFS($T$5:$T143,"Macro",$Q$5:$Q143,$Q143),IF(N($S143)=0,"?",COUNTIFS(INDEX($T$5:$T$1000,1):INDEX($T$5:$T$1000,$S143-4),"Macro",INDEX($Q$5:$Q$1000,1):INDEX($Q$5:$Q$1000,$S143-4),INDEX($Q$5:$Q$1000,$S143-4))&amp;"."&amp;COUNTIFS($S$5:$S143,$S143,$T$5:$T143,"Sub"))))</f>
        <v/>
      </c>
      <c r="B143" s="56" t="n"/>
      <c r="C143" s="57" t="n"/>
      <c r="D143" s="58" t="n"/>
      <c r="E143" s="58" t="n"/>
      <c r="F143" s="58" t="n"/>
      <c r="G143" s="59" t="n"/>
      <c r="H143" s="59" t="n"/>
      <c r="I143" s="59" t="n"/>
      <c r="J143" s="59" t="n"/>
      <c r="K143" s="59" t="n"/>
      <c r="L143" s="60">
        <f>IF(NOT((COUNTA($B143:$K143)+COUNTA($O143))&gt;0),"",IF(ISNUMBER($F143),1,IF(N($U143)&gt;0,AVERAGEIFS($V$5:$V$1000,$S$5:$S$1000,ROW(),$T$5:$T$1000,"Sub"),$V143)))</f>
        <v/>
      </c>
      <c r="M143" s="55">
        <f>IF($L143="","",IF($L143&gt;=1,"Completado",IF($L143&gt;0,"En curso","Pendiente")))</f>
        <v/>
      </c>
      <c r="N143" s="55">
        <f>IF(NOT((COUNTA($B143:$K143)+COUNTA($O143))&gt;0),"",IF(ISNUMBER($F143),IF(AND(ISNUMBER($E143),$F143&gt;$E143),"Cumplida con "&amp;($F143-$E143)&amp;IF($F143-$E143=1," día"," días")&amp;" de retraso","Cumplida"),IF(N($L143)&gt;=1,"Cumplida",IF(NOT(ISNUMBER($E143)),"Sin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plazo")))))))</f>
        <v/>
      </c>
      <c r="O143" s="57" t="n"/>
      <c r="P143" s="61">
        <f>IF(NOT((COUNTA($B143:$K143)+COUNTA($O143))&gt;0),"",IF((IF($C143="","Falta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",""))="","✔ OK","⚠ "&amp;LEFT(IF($C143="","Falta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",""),LEN(IF($C143="","Falta el nombre de la actividad"&amp;" · ","")&amp;IF(AND($T143="Sub",N($S143)=0),"Subactividad sin macroactividad arriba"&amp;" · ","")&amp;IF($D143="","Sin fecha de inicio"&amp;" · ","")&amp;IF($E143="","Sin fecha límite"&amp;" · ","")&amp;IF(OR(AND($D143&lt;&gt;"",NOT(ISNUMBER($D143))),AND($E143&lt;&gt;"",NOT(ISNUMBER($E143))),AND($F143&lt;&gt;"",NOT(ISNUMBER($F143)))),"Fecha no válida"&amp;" · ","")&amp;IF(AND(ISNUMBER($D143),ISNUMBER($E143),$D143&gt;$E143),"Inicio posterior a fecha límite"&amp;" · ","")&amp;IF(AND($T143="Macro",$G143&lt;&gt;"",OR(NOT(ISNUMBER($G143)),$G143&lt;0,$G143&gt;1)),"Peso fuera de rango"&amp;" · ","")&amp;IF(AND($T143="Sub",$G143&lt;&gt;""),"Las subactividades no llevan peso (valen igual dentro de su macroactividad)"&amp;" · ","")&amp;IF(AND(N($U143)&gt;0,COUNT($H143:$K143)&gt;0),"Con subactividades: deje vacías las semanas (se calculan solas)"&amp;" · ","")&amp;IF((COUNTIF($H143:$K143,"&gt;1")+COUNTIF($H143:$K143,"&lt;0")+COUNTA($H143:$K143)-COUNT($H143:$K143))&gt;0,"Avance fuera de rango 0-100%"&amp;" · ","")&amp;IF(OR(AND($I143&lt;&gt;"",$I143&lt;$H143),AND($J143&lt;&gt;"",$J143&lt;MAX($H143:$I143)),AND($K143&lt;&gt;"",$K143&lt;MAX($H143:$J143))),"Avance semanal decreciente"&amp;" · ","")&amp;IF(AND(ISNUMBER($E143),$E143&lt;FechaRef,N($L143)&lt;1),"Vencida"&amp;" · ","")&amp;IF(AND(ObsObligatoria="Sí",ISNUMBER($E143),$E143&lt;FechaRef,N($L143)&lt;1,$O143=""),"Vencida sin observación"&amp;" · ",""))-3)))</f>
        <v/>
      </c>
      <c r="Q143" s="62">
        <f>IF(NOT((COUNTA($B143:$K143)+COUNTA($O143))&gt;0),"",IF(AND($T143="Sub",N($S143)&gt;0),IF(ISNUMBER(INDEX($D$5:$D$1000,$S143-4)),DATE(YEAR(INDEX($D$5:$D$1000,$S143-4)),MONTH(INDEX($D$5:$D$1000,$S143-4)),1),IF(ISNUMBER(INDEX($E$5:$E$1000,$S143-4)),DATE(YEAR(INDEX($E$5:$E$1000,$S143-4)),MONTH(INDEX($E$5:$E$1000,$S143-4)),1),MesCiclo)),IF(ISNUMBER($D143),DATE(YEAR($D143),MONTH($D143),1),IF(ISNUMBER($E143),DATE(YEAR($E143),MONTH($E143),1),MesCiclo))))</f>
        <v/>
      </c>
      <c r="R143" s="63">
        <f>IF(OR($Q143="",$Q143&lt;&gt;MesCiclo),"",COUNTIF($Q$5:$Q143,MesCiclo))</f>
        <v/>
      </c>
      <c r="S143" s="63">
        <f>IF($T143="","",IF($T143="Macro",ROW(),IFERROR(LOOKUP(2,1/($T$5:$T143="Macro"),ROW($T$5:$T143)),0)))</f>
        <v/>
      </c>
      <c r="T143" s="63">
        <f>IF(NOT((COUNTA($B143:$K143)+COUNTA($O143))&gt;0),"",IF($B143="Subactividad","Sub","Macro"))</f>
        <v/>
      </c>
      <c r="U143" s="63">
        <f>IF($T143="Macro",COUNTIFS($S$5:$S$1000,ROW(),$T$5:$T$1000,"Sub"),"")</f>
        <v/>
      </c>
      <c r="V143" s="63">
        <f>IF($T143="","",IF(ISNUMBER($F143),1,IFERROR(LOOKUP(2,1/($H143:$K143&lt;&gt;""),$H143:$K143),0)))</f>
        <v/>
      </c>
      <c r="W143" s="63">
        <f>IF($T143="","",IF(AND(ISNUMBER($F143),$F143&lt;=IF($Q143=MesCiclo,InicioCiclo,$Q143+MOD(2-WEEKDAY($Q143),7))+6),1,IF(ISNUMBER($H143),$H143,0)))</f>
        <v/>
      </c>
      <c r="X143" s="63">
        <f>IF($T143="","",IF(AND(ISNUMBER($F143),$F143&lt;=IF($Q143=MesCiclo,InicioCiclo,$Q143+MOD(2-WEEKDAY($Q143),7))+13),1,IF(ISNUMBER($I143),$I143,$W143)))</f>
        <v/>
      </c>
      <c r="Y143" s="63">
        <f>IF($T143="","",IF(AND(ISNUMBER($F143),$F143&lt;=IF($Q143=MesCiclo,InicioCiclo,$Q143+MOD(2-WEEKDAY($Q143),7))+20),1,IF(ISNUMBER($J143),$J143,$X143)))</f>
        <v/>
      </c>
      <c r="Z143" s="63">
        <f>IF($T143="","",IF(AND(ISNUMBER($F143),$F143&lt;=IF($Q143=MesCiclo,InicioCiclo,$Q143+MOD(2-WEEKDAY($Q143),7))+27),1,IF(ISNUMBER($K143),$K143,$Y143)))</f>
        <v/>
      </c>
      <c r="AA143" s="63">
        <f>IF($T143="","",IF(AND(ISNUMBER($F143),$F143&lt;=IF($Q143=MesCiclo,InicioCiclo,$Q143+MOD(2-WEEKDAY($Q143),7))+6),1,IF(N($U143)&gt;0,AVERAGEIFS($W$5:$W$1000,$S$5:$S$1000,ROW(),$T$5:$T$1000,"Sub"),$W143)))</f>
        <v/>
      </c>
      <c r="AB143" s="63">
        <f>IF($T143="","",IF(AND(ISNUMBER($F143),$F143&lt;=IF($Q143=MesCiclo,InicioCiclo,$Q143+MOD(2-WEEKDAY($Q143),7))+13),1,IF(N($U143)&gt;0,AVERAGEIFS($X$5:$X$1000,$S$5:$S$1000,ROW(),$T$5:$T$1000,"Sub"),$X143)))</f>
        <v/>
      </c>
      <c r="AC143" s="63">
        <f>IF($T143="","",IF(AND(ISNUMBER($F143),$F143&lt;=IF($Q143=MesCiclo,InicioCiclo,$Q143+MOD(2-WEEKDAY($Q143),7))+20),1,IF(N($U143)&gt;0,AVERAGEIFS($Y$5:$Y$1000,$S$5:$S$1000,ROW(),$T$5:$T$1000,"Sub"),$Y143)))</f>
        <v/>
      </c>
      <c r="AD143" s="63">
        <f>IF($T143="","",IF(AND(ISNUMBER($F143),$F143&lt;=IF($Q143=MesCiclo,InicioCiclo,$Q143+MOD(2-WEEKDAY($Q143),7))+27),1,IF(N($U143)&gt;0,AVERAGEIFS($Z$5:$Z$1000,$S$5:$S$1000,ROW(),$T$5:$T$1000,"Sub"),$Z143)))</f>
        <v/>
      </c>
      <c r="AE143" s="63">
        <f>IF($T143&lt;&gt;"Macro","",IF(COUNTIFS($Q$5:$Q$1000,$Q143,$T$5:$T$1000,"Macro",$G$5:$G$1000,"&gt;0")=0,1/COUNTIFS($Q$5:$Q$1000,$Q143,$T$5:$T$1000,"Macro"),IF(AND(ISNUMBER($G143),N($G143)&gt;0),$G143,SUMIFS($G$5:$G$1000,$Q$5:$Q$1000,$Q143,$T$5:$T$1000,"Macro")/COUNTIFS($Q$5:$Q$1000,$Q143,$T$5:$T$1000,"Macro",$G$5:$G$1000,"&gt;0"))/(COUNTIFS($Q$5:$Q$1000,$Q143,$T$5:$T$1000,"Macro")*SUMIFS($G$5:$G$1000,$Q$5:$Q$1000,$Q143,$T$5:$T$1000,"Macro")/COUNTIFS($Q$5:$Q$1000,$Q143,$T$5:$T$1000,"Macro",$G$5:$G$1000,"&gt;0"))))</f>
        <v/>
      </c>
    </row>
    <row r="144">
      <c r="A144" s="55">
        <f>IF(NOT((COUNTA($B144:$K144)+COUNTA($O144))&gt;0),"",IF($T144="Macro",COUNTIFS($T$5:$T144,"Macro",$Q$5:$Q144,$Q144),IF(N($S144)=0,"?",COUNTIFS(INDEX($T$5:$T$1000,1):INDEX($T$5:$T$1000,$S144-4),"Macro",INDEX($Q$5:$Q$1000,1):INDEX($Q$5:$Q$1000,$S144-4),INDEX($Q$5:$Q$1000,$S144-4))&amp;"."&amp;COUNTIFS($S$5:$S144,$S144,$T$5:$T144,"Sub"))))</f>
        <v/>
      </c>
      <c r="B144" s="56" t="n"/>
      <c r="C144" s="57" t="n"/>
      <c r="D144" s="58" t="n"/>
      <c r="E144" s="58" t="n"/>
      <c r="F144" s="58" t="n"/>
      <c r="G144" s="59" t="n"/>
      <c r="H144" s="59" t="n"/>
      <c r="I144" s="59" t="n"/>
      <c r="J144" s="59" t="n"/>
      <c r="K144" s="59" t="n"/>
      <c r="L144" s="60">
        <f>IF(NOT((COUNTA($B144:$K144)+COUNTA($O144))&gt;0),"",IF(ISNUMBER($F144),1,IF(N($U144)&gt;0,AVERAGEIFS($V$5:$V$1000,$S$5:$S$1000,ROW(),$T$5:$T$1000,"Sub"),$V144)))</f>
        <v/>
      </c>
      <c r="M144" s="55">
        <f>IF($L144="","",IF($L144&gt;=1,"Completado",IF($L144&gt;0,"En curso","Pendiente")))</f>
        <v/>
      </c>
      <c r="N144" s="55">
        <f>IF(NOT((COUNTA($B144:$K144)+COUNTA($O144))&gt;0),"",IF(ISNUMBER($F144),IF(AND(ISNUMBER($E144),$F144&gt;$E144),"Cumplida con "&amp;($F144-$E144)&amp;IF($F144-$E144=1," día"," días")&amp;" de retraso","Cumplida"),IF(N($L144)&gt;=1,"Cumplida",IF(NOT(ISNUMBER($E144)),"Sin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plazo")))))))</f>
        <v/>
      </c>
      <c r="O144" s="57" t="n"/>
      <c r="P144" s="61">
        <f>IF(NOT((COUNTA($B144:$K144)+COUNTA($O144))&gt;0),"",IF((IF($C144="","Falta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",""))="","✔ OK","⚠ "&amp;LEFT(IF($C144="","Falta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",""),LEN(IF($C144="","Falta el nombre de la actividad"&amp;" · ","")&amp;IF(AND($T144="Sub",N($S144)=0),"Subactividad sin macroactividad arriba"&amp;" · ","")&amp;IF($D144="","Sin fecha de inicio"&amp;" · ","")&amp;IF($E144="","Sin fecha límite"&amp;" · ","")&amp;IF(OR(AND($D144&lt;&gt;"",NOT(ISNUMBER($D144))),AND($E144&lt;&gt;"",NOT(ISNUMBER($E144))),AND($F144&lt;&gt;"",NOT(ISNUMBER($F144)))),"Fecha no válida"&amp;" · ","")&amp;IF(AND(ISNUMBER($D144),ISNUMBER($E144),$D144&gt;$E144),"Inicio posterior a fecha límite"&amp;" · ","")&amp;IF(AND($T144="Macro",$G144&lt;&gt;"",OR(NOT(ISNUMBER($G144)),$G144&lt;0,$G144&gt;1)),"Peso fuera de rango"&amp;" · ","")&amp;IF(AND($T144="Sub",$G144&lt;&gt;""),"Las subactividades no llevan peso (valen igual dentro de su macroactividad)"&amp;" · ","")&amp;IF(AND(N($U144)&gt;0,COUNT($H144:$K144)&gt;0),"Con subactividades: deje vacías las semanas (se calculan solas)"&amp;" · ","")&amp;IF((COUNTIF($H144:$K144,"&gt;1")+COUNTIF($H144:$K144,"&lt;0")+COUNTA($H144:$K144)-COUNT($H144:$K144))&gt;0,"Avance fuera de rango 0-100%"&amp;" · ","")&amp;IF(OR(AND($I144&lt;&gt;"",$I144&lt;$H144),AND($J144&lt;&gt;"",$J144&lt;MAX($H144:$I144)),AND($K144&lt;&gt;"",$K144&lt;MAX($H144:$J144))),"Avance semanal decreciente"&amp;" · ","")&amp;IF(AND(ISNUMBER($E144),$E144&lt;FechaRef,N($L144)&lt;1),"Vencida"&amp;" · ","")&amp;IF(AND(ObsObligatoria="Sí",ISNUMBER($E144),$E144&lt;FechaRef,N($L144)&lt;1,$O144=""),"Vencida sin observación"&amp;" · ",""))-3)))</f>
        <v/>
      </c>
      <c r="Q144" s="62">
        <f>IF(NOT((COUNTA($B144:$K144)+COUNTA($O144))&gt;0),"",IF(AND($T144="Sub",N($S144)&gt;0),IF(ISNUMBER(INDEX($D$5:$D$1000,$S144-4)),DATE(YEAR(INDEX($D$5:$D$1000,$S144-4)),MONTH(INDEX($D$5:$D$1000,$S144-4)),1),IF(ISNUMBER(INDEX($E$5:$E$1000,$S144-4)),DATE(YEAR(INDEX($E$5:$E$1000,$S144-4)),MONTH(INDEX($E$5:$E$1000,$S144-4)),1),MesCiclo)),IF(ISNUMBER($D144),DATE(YEAR($D144),MONTH($D144),1),IF(ISNUMBER($E144),DATE(YEAR($E144),MONTH($E144),1),MesCiclo))))</f>
        <v/>
      </c>
      <c r="R144" s="63">
        <f>IF(OR($Q144="",$Q144&lt;&gt;MesCiclo),"",COUNTIF($Q$5:$Q144,MesCiclo))</f>
        <v/>
      </c>
      <c r="S144" s="63">
        <f>IF($T144="","",IF($T144="Macro",ROW(),IFERROR(LOOKUP(2,1/($T$5:$T144="Macro"),ROW($T$5:$T144)),0)))</f>
        <v/>
      </c>
      <c r="T144" s="63">
        <f>IF(NOT((COUNTA($B144:$K144)+COUNTA($O144))&gt;0),"",IF($B144="Subactividad","Sub","Macro"))</f>
        <v/>
      </c>
      <c r="U144" s="63">
        <f>IF($T144="Macro",COUNTIFS($S$5:$S$1000,ROW(),$T$5:$T$1000,"Sub"),"")</f>
        <v/>
      </c>
      <c r="V144" s="63">
        <f>IF($T144="","",IF(ISNUMBER($F144),1,IFERROR(LOOKUP(2,1/($H144:$K144&lt;&gt;""),$H144:$K144),0)))</f>
        <v/>
      </c>
      <c r="W144" s="63">
        <f>IF($T144="","",IF(AND(ISNUMBER($F144),$F144&lt;=IF($Q144=MesCiclo,InicioCiclo,$Q144+MOD(2-WEEKDAY($Q144),7))+6),1,IF(ISNUMBER($H144),$H144,0)))</f>
        <v/>
      </c>
      <c r="X144" s="63">
        <f>IF($T144="","",IF(AND(ISNUMBER($F144),$F144&lt;=IF($Q144=MesCiclo,InicioCiclo,$Q144+MOD(2-WEEKDAY($Q144),7))+13),1,IF(ISNUMBER($I144),$I144,$W144)))</f>
        <v/>
      </c>
      <c r="Y144" s="63">
        <f>IF($T144="","",IF(AND(ISNUMBER($F144),$F144&lt;=IF($Q144=MesCiclo,InicioCiclo,$Q144+MOD(2-WEEKDAY($Q144),7))+20),1,IF(ISNUMBER($J144),$J144,$X144)))</f>
        <v/>
      </c>
      <c r="Z144" s="63">
        <f>IF($T144="","",IF(AND(ISNUMBER($F144),$F144&lt;=IF($Q144=MesCiclo,InicioCiclo,$Q144+MOD(2-WEEKDAY($Q144),7))+27),1,IF(ISNUMBER($K144),$K144,$Y144)))</f>
        <v/>
      </c>
      <c r="AA144" s="63">
        <f>IF($T144="","",IF(AND(ISNUMBER($F144),$F144&lt;=IF($Q144=MesCiclo,InicioCiclo,$Q144+MOD(2-WEEKDAY($Q144),7))+6),1,IF(N($U144)&gt;0,AVERAGEIFS($W$5:$W$1000,$S$5:$S$1000,ROW(),$T$5:$T$1000,"Sub"),$W144)))</f>
        <v/>
      </c>
      <c r="AB144" s="63">
        <f>IF($T144="","",IF(AND(ISNUMBER($F144),$F144&lt;=IF($Q144=MesCiclo,InicioCiclo,$Q144+MOD(2-WEEKDAY($Q144),7))+13),1,IF(N($U144)&gt;0,AVERAGEIFS($X$5:$X$1000,$S$5:$S$1000,ROW(),$T$5:$T$1000,"Sub"),$X144)))</f>
        <v/>
      </c>
      <c r="AC144" s="63">
        <f>IF($T144="","",IF(AND(ISNUMBER($F144),$F144&lt;=IF($Q144=MesCiclo,InicioCiclo,$Q144+MOD(2-WEEKDAY($Q144),7))+20),1,IF(N($U144)&gt;0,AVERAGEIFS($Y$5:$Y$1000,$S$5:$S$1000,ROW(),$T$5:$T$1000,"Sub"),$Y144)))</f>
        <v/>
      </c>
      <c r="AD144" s="63">
        <f>IF($T144="","",IF(AND(ISNUMBER($F144),$F144&lt;=IF($Q144=MesCiclo,InicioCiclo,$Q144+MOD(2-WEEKDAY($Q144),7))+27),1,IF(N($U144)&gt;0,AVERAGEIFS($Z$5:$Z$1000,$S$5:$S$1000,ROW(),$T$5:$T$1000,"Sub"),$Z144)))</f>
        <v/>
      </c>
      <c r="AE144" s="63">
        <f>IF($T144&lt;&gt;"Macro","",IF(COUNTIFS($Q$5:$Q$1000,$Q144,$T$5:$T$1000,"Macro",$G$5:$G$1000,"&gt;0")=0,1/COUNTIFS($Q$5:$Q$1000,$Q144,$T$5:$T$1000,"Macro"),IF(AND(ISNUMBER($G144),N($G144)&gt;0),$G144,SUMIFS($G$5:$G$1000,$Q$5:$Q$1000,$Q144,$T$5:$T$1000,"Macro")/COUNTIFS($Q$5:$Q$1000,$Q144,$T$5:$T$1000,"Macro",$G$5:$G$1000,"&gt;0"))/(COUNTIFS($Q$5:$Q$1000,$Q144,$T$5:$T$1000,"Macro")*SUMIFS($G$5:$G$1000,$Q$5:$Q$1000,$Q144,$T$5:$T$1000,"Macro")/COUNTIFS($Q$5:$Q$1000,$Q144,$T$5:$T$1000,"Macro",$G$5:$G$1000,"&gt;0"))))</f>
        <v/>
      </c>
    </row>
    <row r="145">
      <c r="A145" s="55">
        <f>IF(NOT((COUNTA($B145:$K145)+COUNTA($O145))&gt;0),"",IF($T145="Macro",COUNTIFS($T$5:$T145,"Macro",$Q$5:$Q145,$Q145),IF(N($S145)=0,"?",COUNTIFS(INDEX($T$5:$T$1000,1):INDEX($T$5:$T$1000,$S145-4),"Macro",INDEX($Q$5:$Q$1000,1):INDEX($Q$5:$Q$1000,$S145-4),INDEX($Q$5:$Q$1000,$S145-4))&amp;"."&amp;COUNTIFS($S$5:$S145,$S145,$T$5:$T145,"Sub"))))</f>
        <v/>
      </c>
      <c r="B145" s="56" t="n"/>
      <c r="C145" s="57" t="n"/>
      <c r="D145" s="58" t="n"/>
      <c r="E145" s="58" t="n"/>
      <c r="F145" s="58" t="n"/>
      <c r="G145" s="59" t="n"/>
      <c r="H145" s="59" t="n"/>
      <c r="I145" s="59" t="n"/>
      <c r="J145" s="59" t="n"/>
      <c r="K145" s="59" t="n"/>
      <c r="L145" s="60">
        <f>IF(NOT((COUNTA($B145:$K145)+COUNTA($O145))&gt;0),"",IF(ISNUMBER($F145),1,IF(N($U145)&gt;0,AVERAGEIFS($V$5:$V$1000,$S$5:$S$1000,ROW(),$T$5:$T$1000,"Sub"),$V145)))</f>
        <v/>
      </c>
      <c r="M145" s="55">
        <f>IF($L145="","",IF($L145&gt;=1,"Completado",IF($L145&gt;0,"En curso","Pendiente")))</f>
        <v/>
      </c>
      <c r="N145" s="55">
        <f>IF(NOT((COUNTA($B145:$K145)+COUNTA($O145))&gt;0),"",IF(ISNUMBER($F145),IF(AND(ISNUMBER($E145),$F145&gt;$E145),"Cumplida con "&amp;($F145-$E145)&amp;IF($F145-$E145=1," día"," días")&amp;" de retraso","Cumplida"),IF(N($L145)&gt;=1,"Cumplida",IF(NOT(ISNUMBER($E145)),"Sin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plazo")))))))</f>
        <v/>
      </c>
      <c r="O145" s="57" t="n"/>
      <c r="P145" s="61">
        <f>IF(NOT((COUNTA($B145:$K145)+COUNTA($O145))&gt;0),"",IF((IF($C145="","Falta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",""))="","✔ OK","⚠ "&amp;LEFT(IF($C145="","Falta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",""),LEN(IF($C145="","Falta el nombre de la actividad"&amp;" · ","")&amp;IF(AND($T145="Sub",N($S145)=0),"Subactividad sin macroactividad arriba"&amp;" · ","")&amp;IF($D145="","Sin fecha de inicio"&amp;" · ","")&amp;IF($E145="","Sin fecha límite"&amp;" · ","")&amp;IF(OR(AND($D145&lt;&gt;"",NOT(ISNUMBER($D145))),AND($E145&lt;&gt;"",NOT(ISNUMBER($E145))),AND($F145&lt;&gt;"",NOT(ISNUMBER($F145)))),"Fecha no válida"&amp;" · ","")&amp;IF(AND(ISNUMBER($D145),ISNUMBER($E145),$D145&gt;$E145),"Inicio posterior a fecha límite"&amp;" · ","")&amp;IF(AND($T145="Macro",$G145&lt;&gt;"",OR(NOT(ISNUMBER($G145)),$G145&lt;0,$G145&gt;1)),"Peso fuera de rango"&amp;" · ","")&amp;IF(AND($T145="Sub",$G145&lt;&gt;""),"Las subactividades no llevan peso (valen igual dentro de su macroactividad)"&amp;" · ","")&amp;IF(AND(N($U145)&gt;0,COUNT($H145:$K145)&gt;0),"Con subactividades: deje vacías las semanas (se calculan solas)"&amp;" · ","")&amp;IF((COUNTIF($H145:$K145,"&gt;1")+COUNTIF($H145:$K145,"&lt;0")+COUNTA($H145:$K145)-COUNT($H145:$K145))&gt;0,"Avance fuera de rango 0-100%"&amp;" · ","")&amp;IF(OR(AND($I145&lt;&gt;"",$I145&lt;$H145),AND($J145&lt;&gt;"",$J145&lt;MAX($H145:$I145)),AND($K145&lt;&gt;"",$K145&lt;MAX($H145:$J145))),"Avance semanal decreciente"&amp;" · ","")&amp;IF(AND(ISNUMBER($E145),$E145&lt;FechaRef,N($L145)&lt;1),"Vencida"&amp;" · ","")&amp;IF(AND(ObsObligatoria="Sí",ISNUMBER($E145),$E145&lt;FechaRef,N($L145)&lt;1,$O145=""),"Vencida sin observación"&amp;" · ",""))-3)))</f>
        <v/>
      </c>
      <c r="Q145" s="62">
        <f>IF(NOT((COUNTA($B145:$K145)+COUNTA($O145))&gt;0),"",IF(AND($T145="Sub",N($S145)&gt;0),IF(ISNUMBER(INDEX($D$5:$D$1000,$S145-4)),DATE(YEAR(INDEX($D$5:$D$1000,$S145-4)),MONTH(INDEX($D$5:$D$1000,$S145-4)),1),IF(ISNUMBER(INDEX($E$5:$E$1000,$S145-4)),DATE(YEAR(INDEX($E$5:$E$1000,$S145-4)),MONTH(INDEX($E$5:$E$1000,$S145-4)),1),MesCiclo)),IF(ISNUMBER($D145),DATE(YEAR($D145),MONTH($D145),1),IF(ISNUMBER($E145),DATE(YEAR($E145),MONTH($E145),1),MesCiclo))))</f>
        <v/>
      </c>
      <c r="R145" s="63">
        <f>IF(OR($Q145="",$Q145&lt;&gt;MesCiclo),"",COUNTIF($Q$5:$Q145,MesCiclo))</f>
        <v/>
      </c>
      <c r="S145" s="63">
        <f>IF($T145="","",IF($T145="Macro",ROW(),IFERROR(LOOKUP(2,1/($T$5:$T145="Macro"),ROW($T$5:$T145)),0)))</f>
        <v/>
      </c>
      <c r="T145" s="63">
        <f>IF(NOT((COUNTA($B145:$K145)+COUNTA($O145))&gt;0),"",IF($B145="Subactividad","Sub","Macro"))</f>
        <v/>
      </c>
      <c r="U145" s="63">
        <f>IF($T145="Macro",COUNTIFS($S$5:$S$1000,ROW(),$T$5:$T$1000,"Sub"),"")</f>
        <v/>
      </c>
      <c r="V145" s="63">
        <f>IF($T145="","",IF(ISNUMBER($F145),1,IFERROR(LOOKUP(2,1/($H145:$K145&lt;&gt;""),$H145:$K145),0)))</f>
        <v/>
      </c>
      <c r="W145" s="63">
        <f>IF($T145="","",IF(AND(ISNUMBER($F145),$F145&lt;=IF($Q145=MesCiclo,InicioCiclo,$Q145+MOD(2-WEEKDAY($Q145),7))+6),1,IF(ISNUMBER($H145),$H145,0)))</f>
        <v/>
      </c>
      <c r="X145" s="63">
        <f>IF($T145="","",IF(AND(ISNUMBER($F145),$F145&lt;=IF($Q145=MesCiclo,InicioCiclo,$Q145+MOD(2-WEEKDAY($Q145),7))+13),1,IF(ISNUMBER($I145),$I145,$W145)))</f>
        <v/>
      </c>
      <c r="Y145" s="63">
        <f>IF($T145="","",IF(AND(ISNUMBER($F145),$F145&lt;=IF($Q145=MesCiclo,InicioCiclo,$Q145+MOD(2-WEEKDAY($Q145),7))+20),1,IF(ISNUMBER($J145),$J145,$X145)))</f>
        <v/>
      </c>
      <c r="Z145" s="63">
        <f>IF($T145="","",IF(AND(ISNUMBER($F145),$F145&lt;=IF($Q145=MesCiclo,InicioCiclo,$Q145+MOD(2-WEEKDAY($Q145),7))+27),1,IF(ISNUMBER($K145),$K145,$Y145)))</f>
        <v/>
      </c>
      <c r="AA145" s="63">
        <f>IF($T145="","",IF(AND(ISNUMBER($F145),$F145&lt;=IF($Q145=MesCiclo,InicioCiclo,$Q145+MOD(2-WEEKDAY($Q145),7))+6),1,IF(N($U145)&gt;0,AVERAGEIFS($W$5:$W$1000,$S$5:$S$1000,ROW(),$T$5:$T$1000,"Sub"),$W145)))</f>
        <v/>
      </c>
      <c r="AB145" s="63">
        <f>IF($T145="","",IF(AND(ISNUMBER($F145),$F145&lt;=IF($Q145=MesCiclo,InicioCiclo,$Q145+MOD(2-WEEKDAY($Q145),7))+13),1,IF(N($U145)&gt;0,AVERAGEIFS($X$5:$X$1000,$S$5:$S$1000,ROW(),$T$5:$T$1000,"Sub"),$X145)))</f>
        <v/>
      </c>
      <c r="AC145" s="63">
        <f>IF($T145="","",IF(AND(ISNUMBER($F145),$F145&lt;=IF($Q145=MesCiclo,InicioCiclo,$Q145+MOD(2-WEEKDAY($Q145),7))+20),1,IF(N($U145)&gt;0,AVERAGEIFS($Y$5:$Y$1000,$S$5:$S$1000,ROW(),$T$5:$T$1000,"Sub"),$Y145)))</f>
        <v/>
      </c>
      <c r="AD145" s="63">
        <f>IF($T145="","",IF(AND(ISNUMBER($F145),$F145&lt;=IF($Q145=MesCiclo,InicioCiclo,$Q145+MOD(2-WEEKDAY($Q145),7))+27),1,IF(N($U145)&gt;0,AVERAGEIFS($Z$5:$Z$1000,$S$5:$S$1000,ROW(),$T$5:$T$1000,"Sub"),$Z145)))</f>
        <v/>
      </c>
      <c r="AE145" s="63">
        <f>IF($T145&lt;&gt;"Macro","",IF(COUNTIFS($Q$5:$Q$1000,$Q145,$T$5:$T$1000,"Macro",$G$5:$G$1000,"&gt;0")=0,1/COUNTIFS($Q$5:$Q$1000,$Q145,$T$5:$T$1000,"Macro"),IF(AND(ISNUMBER($G145),N($G145)&gt;0),$G145,SUMIFS($G$5:$G$1000,$Q$5:$Q$1000,$Q145,$T$5:$T$1000,"Macro")/COUNTIFS($Q$5:$Q$1000,$Q145,$T$5:$T$1000,"Macro",$G$5:$G$1000,"&gt;0"))/(COUNTIFS($Q$5:$Q$1000,$Q145,$T$5:$T$1000,"Macro")*SUMIFS($G$5:$G$1000,$Q$5:$Q$1000,$Q145,$T$5:$T$1000,"Macro")/COUNTIFS($Q$5:$Q$1000,$Q145,$T$5:$T$1000,"Macro",$G$5:$G$1000,"&gt;0"))))</f>
        <v/>
      </c>
    </row>
    <row r="146">
      <c r="A146" s="55">
        <f>IF(NOT((COUNTA($B146:$K146)+COUNTA($O146))&gt;0),"",IF($T146="Macro",COUNTIFS($T$5:$T146,"Macro",$Q$5:$Q146,$Q146),IF(N($S146)=0,"?",COUNTIFS(INDEX($T$5:$T$1000,1):INDEX($T$5:$T$1000,$S146-4),"Macro",INDEX($Q$5:$Q$1000,1):INDEX($Q$5:$Q$1000,$S146-4),INDEX($Q$5:$Q$1000,$S146-4))&amp;"."&amp;COUNTIFS($S$5:$S146,$S146,$T$5:$T146,"Sub"))))</f>
        <v/>
      </c>
      <c r="B146" s="56" t="n"/>
      <c r="C146" s="57" t="n"/>
      <c r="D146" s="58" t="n"/>
      <c r="E146" s="58" t="n"/>
      <c r="F146" s="58" t="n"/>
      <c r="G146" s="59" t="n"/>
      <c r="H146" s="59" t="n"/>
      <c r="I146" s="59" t="n"/>
      <c r="J146" s="59" t="n"/>
      <c r="K146" s="59" t="n"/>
      <c r="L146" s="60">
        <f>IF(NOT((COUNTA($B146:$K146)+COUNTA($O146))&gt;0),"",IF(ISNUMBER($F146),1,IF(N($U146)&gt;0,AVERAGEIFS($V$5:$V$1000,$S$5:$S$1000,ROW(),$T$5:$T$1000,"Sub"),$V146)))</f>
        <v/>
      </c>
      <c r="M146" s="55">
        <f>IF($L146="","",IF($L146&gt;=1,"Completado",IF($L146&gt;0,"En curso","Pendiente")))</f>
        <v/>
      </c>
      <c r="N146" s="55">
        <f>IF(NOT((COUNTA($B146:$K146)+COUNTA($O146))&gt;0),"",IF(ISNUMBER($F146),IF(AND(ISNUMBER($E146),$F146&gt;$E146),"Cumplida con "&amp;($F146-$E146)&amp;IF($F146-$E146=1," día"," días")&amp;" de retraso","Cumplida"),IF(N($L146)&gt;=1,"Cumplida",IF(NOT(ISNUMBER($E146)),"Sin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plazo")))))))</f>
        <v/>
      </c>
      <c r="O146" s="57" t="n"/>
      <c r="P146" s="61">
        <f>IF(NOT((COUNTA($B146:$K146)+COUNTA($O146))&gt;0),"",IF((IF($C146="","Falta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",""))="","✔ OK","⚠ "&amp;LEFT(IF($C146="","Falta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",""),LEN(IF($C146="","Falta el nombre de la actividad"&amp;" · ","")&amp;IF(AND($T146="Sub",N($S146)=0),"Subactividad sin macroactividad arriba"&amp;" · ","")&amp;IF($D146="","Sin fecha de inicio"&amp;" · ","")&amp;IF($E146="","Sin fecha límite"&amp;" · ","")&amp;IF(OR(AND($D146&lt;&gt;"",NOT(ISNUMBER($D146))),AND($E146&lt;&gt;"",NOT(ISNUMBER($E146))),AND($F146&lt;&gt;"",NOT(ISNUMBER($F146)))),"Fecha no válida"&amp;" · ","")&amp;IF(AND(ISNUMBER($D146),ISNUMBER($E146),$D146&gt;$E146),"Inicio posterior a fecha límite"&amp;" · ","")&amp;IF(AND($T146="Macro",$G146&lt;&gt;"",OR(NOT(ISNUMBER($G146)),$G146&lt;0,$G146&gt;1)),"Peso fuera de rango"&amp;" · ","")&amp;IF(AND($T146="Sub",$G146&lt;&gt;""),"Las subactividades no llevan peso (valen igual dentro de su macroactividad)"&amp;" · ","")&amp;IF(AND(N($U146)&gt;0,COUNT($H146:$K146)&gt;0),"Con subactividades: deje vacías las semanas (se calculan solas)"&amp;" · ","")&amp;IF((COUNTIF($H146:$K146,"&gt;1")+COUNTIF($H146:$K146,"&lt;0")+COUNTA($H146:$K146)-COUNT($H146:$K146))&gt;0,"Avance fuera de rango 0-100%"&amp;" · ","")&amp;IF(OR(AND($I146&lt;&gt;"",$I146&lt;$H146),AND($J146&lt;&gt;"",$J146&lt;MAX($H146:$I146)),AND($K146&lt;&gt;"",$K146&lt;MAX($H146:$J146))),"Avance semanal decreciente"&amp;" · ","")&amp;IF(AND(ISNUMBER($E146),$E146&lt;FechaRef,N($L146)&lt;1),"Vencida"&amp;" · ","")&amp;IF(AND(ObsObligatoria="Sí",ISNUMBER($E146),$E146&lt;FechaRef,N($L146)&lt;1,$O146=""),"Vencida sin observación"&amp;" · ",""))-3)))</f>
        <v/>
      </c>
      <c r="Q146" s="62">
        <f>IF(NOT((COUNTA($B146:$K146)+COUNTA($O146))&gt;0),"",IF(AND($T146="Sub",N($S146)&gt;0),IF(ISNUMBER(INDEX($D$5:$D$1000,$S146-4)),DATE(YEAR(INDEX($D$5:$D$1000,$S146-4)),MONTH(INDEX($D$5:$D$1000,$S146-4)),1),IF(ISNUMBER(INDEX($E$5:$E$1000,$S146-4)),DATE(YEAR(INDEX($E$5:$E$1000,$S146-4)),MONTH(INDEX($E$5:$E$1000,$S146-4)),1),MesCiclo)),IF(ISNUMBER($D146),DATE(YEAR($D146),MONTH($D146),1),IF(ISNUMBER($E146),DATE(YEAR($E146),MONTH($E146),1),MesCiclo))))</f>
        <v/>
      </c>
      <c r="R146" s="63">
        <f>IF(OR($Q146="",$Q146&lt;&gt;MesCiclo),"",COUNTIF($Q$5:$Q146,MesCiclo))</f>
        <v/>
      </c>
      <c r="S146" s="63">
        <f>IF($T146="","",IF($T146="Macro",ROW(),IFERROR(LOOKUP(2,1/($T$5:$T146="Macro"),ROW($T$5:$T146)),0)))</f>
        <v/>
      </c>
      <c r="T146" s="63">
        <f>IF(NOT((COUNTA($B146:$K146)+COUNTA($O146))&gt;0),"",IF($B146="Subactividad","Sub","Macro"))</f>
        <v/>
      </c>
      <c r="U146" s="63">
        <f>IF($T146="Macro",COUNTIFS($S$5:$S$1000,ROW(),$T$5:$T$1000,"Sub"),"")</f>
        <v/>
      </c>
      <c r="V146" s="63">
        <f>IF($T146="","",IF(ISNUMBER($F146),1,IFERROR(LOOKUP(2,1/($H146:$K146&lt;&gt;""),$H146:$K146),0)))</f>
        <v/>
      </c>
      <c r="W146" s="63">
        <f>IF($T146="","",IF(AND(ISNUMBER($F146),$F146&lt;=IF($Q146=MesCiclo,InicioCiclo,$Q146+MOD(2-WEEKDAY($Q146),7))+6),1,IF(ISNUMBER($H146),$H146,0)))</f>
        <v/>
      </c>
      <c r="X146" s="63">
        <f>IF($T146="","",IF(AND(ISNUMBER($F146),$F146&lt;=IF($Q146=MesCiclo,InicioCiclo,$Q146+MOD(2-WEEKDAY($Q146),7))+13),1,IF(ISNUMBER($I146),$I146,$W146)))</f>
        <v/>
      </c>
      <c r="Y146" s="63">
        <f>IF($T146="","",IF(AND(ISNUMBER($F146),$F146&lt;=IF($Q146=MesCiclo,InicioCiclo,$Q146+MOD(2-WEEKDAY($Q146),7))+20),1,IF(ISNUMBER($J146),$J146,$X146)))</f>
        <v/>
      </c>
      <c r="Z146" s="63">
        <f>IF($T146="","",IF(AND(ISNUMBER($F146),$F146&lt;=IF($Q146=MesCiclo,InicioCiclo,$Q146+MOD(2-WEEKDAY($Q146),7))+27),1,IF(ISNUMBER($K146),$K146,$Y146)))</f>
        <v/>
      </c>
      <c r="AA146" s="63">
        <f>IF($T146="","",IF(AND(ISNUMBER($F146),$F146&lt;=IF($Q146=MesCiclo,InicioCiclo,$Q146+MOD(2-WEEKDAY($Q146),7))+6),1,IF(N($U146)&gt;0,AVERAGEIFS($W$5:$W$1000,$S$5:$S$1000,ROW(),$T$5:$T$1000,"Sub"),$W146)))</f>
        <v/>
      </c>
      <c r="AB146" s="63">
        <f>IF($T146="","",IF(AND(ISNUMBER($F146),$F146&lt;=IF($Q146=MesCiclo,InicioCiclo,$Q146+MOD(2-WEEKDAY($Q146),7))+13),1,IF(N($U146)&gt;0,AVERAGEIFS($X$5:$X$1000,$S$5:$S$1000,ROW(),$T$5:$T$1000,"Sub"),$X146)))</f>
        <v/>
      </c>
      <c r="AC146" s="63">
        <f>IF($T146="","",IF(AND(ISNUMBER($F146),$F146&lt;=IF($Q146=MesCiclo,InicioCiclo,$Q146+MOD(2-WEEKDAY($Q146),7))+20),1,IF(N($U146)&gt;0,AVERAGEIFS($Y$5:$Y$1000,$S$5:$S$1000,ROW(),$T$5:$T$1000,"Sub"),$Y146)))</f>
        <v/>
      </c>
      <c r="AD146" s="63">
        <f>IF($T146="","",IF(AND(ISNUMBER($F146),$F146&lt;=IF($Q146=MesCiclo,InicioCiclo,$Q146+MOD(2-WEEKDAY($Q146),7))+27),1,IF(N($U146)&gt;0,AVERAGEIFS($Z$5:$Z$1000,$S$5:$S$1000,ROW(),$T$5:$T$1000,"Sub"),$Z146)))</f>
        <v/>
      </c>
      <c r="AE146" s="63">
        <f>IF($T146&lt;&gt;"Macro","",IF(COUNTIFS($Q$5:$Q$1000,$Q146,$T$5:$T$1000,"Macro",$G$5:$G$1000,"&gt;0")=0,1/COUNTIFS($Q$5:$Q$1000,$Q146,$T$5:$T$1000,"Macro"),IF(AND(ISNUMBER($G146),N($G146)&gt;0),$G146,SUMIFS($G$5:$G$1000,$Q$5:$Q$1000,$Q146,$T$5:$T$1000,"Macro")/COUNTIFS($Q$5:$Q$1000,$Q146,$T$5:$T$1000,"Macro",$G$5:$G$1000,"&gt;0"))/(COUNTIFS($Q$5:$Q$1000,$Q146,$T$5:$T$1000,"Macro")*SUMIFS($G$5:$G$1000,$Q$5:$Q$1000,$Q146,$T$5:$T$1000,"Macro")/COUNTIFS($Q$5:$Q$1000,$Q146,$T$5:$T$1000,"Macro",$G$5:$G$1000,"&gt;0"))))</f>
        <v/>
      </c>
    </row>
    <row r="147">
      <c r="A147" s="55">
        <f>IF(NOT((COUNTA($B147:$K147)+COUNTA($O147))&gt;0),"",IF($T147="Macro",COUNTIFS($T$5:$T147,"Macro",$Q$5:$Q147,$Q147),IF(N($S147)=0,"?",COUNTIFS(INDEX($T$5:$T$1000,1):INDEX($T$5:$T$1000,$S147-4),"Macro",INDEX($Q$5:$Q$1000,1):INDEX($Q$5:$Q$1000,$S147-4),INDEX($Q$5:$Q$1000,$S147-4))&amp;"."&amp;COUNTIFS($S$5:$S147,$S147,$T$5:$T147,"Sub"))))</f>
        <v/>
      </c>
      <c r="B147" s="56" t="n"/>
      <c r="C147" s="57" t="n"/>
      <c r="D147" s="58" t="n"/>
      <c r="E147" s="58" t="n"/>
      <c r="F147" s="58" t="n"/>
      <c r="G147" s="59" t="n"/>
      <c r="H147" s="59" t="n"/>
      <c r="I147" s="59" t="n"/>
      <c r="J147" s="59" t="n"/>
      <c r="K147" s="59" t="n"/>
      <c r="L147" s="60">
        <f>IF(NOT((COUNTA($B147:$K147)+COUNTA($O147))&gt;0),"",IF(ISNUMBER($F147),1,IF(N($U147)&gt;0,AVERAGEIFS($V$5:$V$1000,$S$5:$S$1000,ROW(),$T$5:$T$1000,"Sub"),$V147)))</f>
        <v/>
      </c>
      <c r="M147" s="55">
        <f>IF($L147="","",IF($L147&gt;=1,"Completado",IF($L147&gt;0,"En curso","Pendiente")))</f>
        <v/>
      </c>
      <c r="N147" s="55">
        <f>IF(NOT((COUNTA($B147:$K147)+COUNTA($O147))&gt;0),"",IF(ISNUMBER($F147),IF(AND(ISNUMBER($E147),$F147&gt;$E147),"Cumplida con "&amp;($F147-$E147)&amp;IF($F147-$E147=1," día"," días")&amp;" de retraso","Cumplida"),IF(N($L147)&gt;=1,"Cumplida",IF(NOT(ISNUMBER($E147)),"Sin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plazo")))))))</f>
        <v/>
      </c>
      <c r="O147" s="57" t="n"/>
      <c r="P147" s="61">
        <f>IF(NOT((COUNTA($B147:$K147)+COUNTA($O147))&gt;0),"",IF((IF($C147="","Falta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",""))="","✔ OK","⚠ "&amp;LEFT(IF($C147="","Falta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",""),LEN(IF($C147="","Falta el nombre de la actividad"&amp;" · ","")&amp;IF(AND($T147="Sub",N($S147)=0),"Subactividad sin macroactividad arriba"&amp;" · ","")&amp;IF($D147="","Sin fecha de inicio"&amp;" · ","")&amp;IF($E147="","Sin fecha límite"&amp;" · ","")&amp;IF(OR(AND($D147&lt;&gt;"",NOT(ISNUMBER($D147))),AND($E147&lt;&gt;"",NOT(ISNUMBER($E147))),AND($F147&lt;&gt;"",NOT(ISNUMBER($F147)))),"Fecha no válida"&amp;" · ","")&amp;IF(AND(ISNUMBER($D147),ISNUMBER($E147),$D147&gt;$E147),"Inicio posterior a fecha límite"&amp;" · ","")&amp;IF(AND($T147="Macro",$G147&lt;&gt;"",OR(NOT(ISNUMBER($G147)),$G147&lt;0,$G147&gt;1)),"Peso fuera de rango"&amp;" · ","")&amp;IF(AND($T147="Sub",$G147&lt;&gt;""),"Las subactividades no llevan peso (valen igual dentro de su macroactividad)"&amp;" · ","")&amp;IF(AND(N($U147)&gt;0,COUNT($H147:$K147)&gt;0),"Con subactividades: deje vacías las semanas (se calculan solas)"&amp;" · ","")&amp;IF((COUNTIF($H147:$K147,"&gt;1")+COUNTIF($H147:$K147,"&lt;0")+COUNTA($H147:$K147)-COUNT($H147:$K147))&gt;0,"Avance fuera de rango 0-100%"&amp;" · ","")&amp;IF(OR(AND($I147&lt;&gt;"",$I147&lt;$H147),AND($J147&lt;&gt;"",$J147&lt;MAX($H147:$I147)),AND($K147&lt;&gt;"",$K147&lt;MAX($H147:$J147))),"Avance semanal decreciente"&amp;" · ","")&amp;IF(AND(ISNUMBER($E147),$E147&lt;FechaRef,N($L147)&lt;1),"Vencida"&amp;" · ","")&amp;IF(AND(ObsObligatoria="Sí",ISNUMBER($E147),$E147&lt;FechaRef,N($L147)&lt;1,$O147=""),"Vencida sin observación"&amp;" · ",""))-3)))</f>
        <v/>
      </c>
      <c r="Q147" s="62">
        <f>IF(NOT((COUNTA($B147:$K147)+COUNTA($O147))&gt;0),"",IF(AND($T147="Sub",N($S147)&gt;0),IF(ISNUMBER(INDEX($D$5:$D$1000,$S147-4)),DATE(YEAR(INDEX($D$5:$D$1000,$S147-4)),MONTH(INDEX($D$5:$D$1000,$S147-4)),1),IF(ISNUMBER(INDEX($E$5:$E$1000,$S147-4)),DATE(YEAR(INDEX($E$5:$E$1000,$S147-4)),MONTH(INDEX($E$5:$E$1000,$S147-4)),1),MesCiclo)),IF(ISNUMBER($D147),DATE(YEAR($D147),MONTH($D147),1),IF(ISNUMBER($E147),DATE(YEAR($E147),MONTH($E147),1),MesCiclo))))</f>
        <v/>
      </c>
      <c r="R147" s="63">
        <f>IF(OR($Q147="",$Q147&lt;&gt;MesCiclo),"",COUNTIF($Q$5:$Q147,MesCiclo))</f>
        <v/>
      </c>
      <c r="S147" s="63">
        <f>IF($T147="","",IF($T147="Macro",ROW(),IFERROR(LOOKUP(2,1/($T$5:$T147="Macro"),ROW($T$5:$T147)),0)))</f>
        <v/>
      </c>
      <c r="T147" s="63">
        <f>IF(NOT((COUNTA($B147:$K147)+COUNTA($O147))&gt;0),"",IF($B147="Subactividad","Sub","Macro"))</f>
        <v/>
      </c>
      <c r="U147" s="63">
        <f>IF($T147="Macro",COUNTIFS($S$5:$S$1000,ROW(),$T$5:$T$1000,"Sub"),"")</f>
        <v/>
      </c>
      <c r="V147" s="63">
        <f>IF($T147="","",IF(ISNUMBER($F147),1,IFERROR(LOOKUP(2,1/($H147:$K147&lt;&gt;""),$H147:$K147),0)))</f>
        <v/>
      </c>
      <c r="W147" s="63">
        <f>IF($T147="","",IF(AND(ISNUMBER($F147),$F147&lt;=IF($Q147=MesCiclo,InicioCiclo,$Q147+MOD(2-WEEKDAY($Q147),7))+6),1,IF(ISNUMBER($H147),$H147,0)))</f>
        <v/>
      </c>
      <c r="X147" s="63">
        <f>IF($T147="","",IF(AND(ISNUMBER($F147),$F147&lt;=IF($Q147=MesCiclo,InicioCiclo,$Q147+MOD(2-WEEKDAY($Q147),7))+13),1,IF(ISNUMBER($I147),$I147,$W147)))</f>
        <v/>
      </c>
      <c r="Y147" s="63">
        <f>IF($T147="","",IF(AND(ISNUMBER($F147),$F147&lt;=IF($Q147=MesCiclo,InicioCiclo,$Q147+MOD(2-WEEKDAY($Q147),7))+20),1,IF(ISNUMBER($J147),$J147,$X147)))</f>
        <v/>
      </c>
      <c r="Z147" s="63">
        <f>IF($T147="","",IF(AND(ISNUMBER($F147),$F147&lt;=IF($Q147=MesCiclo,InicioCiclo,$Q147+MOD(2-WEEKDAY($Q147),7))+27),1,IF(ISNUMBER($K147),$K147,$Y147)))</f>
        <v/>
      </c>
      <c r="AA147" s="63">
        <f>IF($T147="","",IF(AND(ISNUMBER($F147),$F147&lt;=IF($Q147=MesCiclo,InicioCiclo,$Q147+MOD(2-WEEKDAY($Q147),7))+6),1,IF(N($U147)&gt;0,AVERAGEIFS($W$5:$W$1000,$S$5:$S$1000,ROW(),$T$5:$T$1000,"Sub"),$W147)))</f>
        <v/>
      </c>
      <c r="AB147" s="63">
        <f>IF($T147="","",IF(AND(ISNUMBER($F147),$F147&lt;=IF($Q147=MesCiclo,InicioCiclo,$Q147+MOD(2-WEEKDAY($Q147),7))+13),1,IF(N($U147)&gt;0,AVERAGEIFS($X$5:$X$1000,$S$5:$S$1000,ROW(),$T$5:$T$1000,"Sub"),$X147)))</f>
        <v/>
      </c>
      <c r="AC147" s="63">
        <f>IF($T147="","",IF(AND(ISNUMBER($F147),$F147&lt;=IF($Q147=MesCiclo,InicioCiclo,$Q147+MOD(2-WEEKDAY($Q147),7))+20),1,IF(N($U147)&gt;0,AVERAGEIFS($Y$5:$Y$1000,$S$5:$S$1000,ROW(),$T$5:$T$1000,"Sub"),$Y147)))</f>
        <v/>
      </c>
      <c r="AD147" s="63">
        <f>IF($T147="","",IF(AND(ISNUMBER($F147),$F147&lt;=IF($Q147=MesCiclo,InicioCiclo,$Q147+MOD(2-WEEKDAY($Q147),7))+27),1,IF(N($U147)&gt;0,AVERAGEIFS($Z$5:$Z$1000,$S$5:$S$1000,ROW(),$T$5:$T$1000,"Sub"),$Z147)))</f>
        <v/>
      </c>
      <c r="AE147" s="63">
        <f>IF($T147&lt;&gt;"Macro","",IF(COUNTIFS($Q$5:$Q$1000,$Q147,$T$5:$T$1000,"Macro",$G$5:$G$1000,"&gt;0")=0,1/COUNTIFS($Q$5:$Q$1000,$Q147,$T$5:$T$1000,"Macro"),IF(AND(ISNUMBER($G147),N($G147)&gt;0),$G147,SUMIFS($G$5:$G$1000,$Q$5:$Q$1000,$Q147,$T$5:$T$1000,"Macro")/COUNTIFS($Q$5:$Q$1000,$Q147,$T$5:$T$1000,"Macro",$G$5:$G$1000,"&gt;0"))/(COUNTIFS($Q$5:$Q$1000,$Q147,$T$5:$T$1000,"Macro")*SUMIFS($G$5:$G$1000,$Q$5:$Q$1000,$Q147,$T$5:$T$1000,"Macro")/COUNTIFS($Q$5:$Q$1000,$Q147,$T$5:$T$1000,"Macro",$G$5:$G$1000,"&gt;0"))))</f>
        <v/>
      </c>
    </row>
    <row r="148">
      <c r="A148" s="55">
        <f>IF(NOT((COUNTA($B148:$K148)+COUNTA($O148))&gt;0),"",IF($T148="Macro",COUNTIFS($T$5:$T148,"Macro",$Q$5:$Q148,$Q148),IF(N($S148)=0,"?",COUNTIFS(INDEX($T$5:$T$1000,1):INDEX($T$5:$T$1000,$S148-4),"Macro",INDEX($Q$5:$Q$1000,1):INDEX($Q$5:$Q$1000,$S148-4),INDEX($Q$5:$Q$1000,$S148-4))&amp;"."&amp;COUNTIFS($S$5:$S148,$S148,$T$5:$T148,"Sub"))))</f>
        <v/>
      </c>
      <c r="B148" s="56" t="n"/>
      <c r="C148" s="57" t="n"/>
      <c r="D148" s="58" t="n"/>
      <c r="E148" s="58" t="n"/>
      <c r="F148" s="58" t="n"/>
      <c r="G148" s="59" t="n"/>
      <c r="H148" s="59" t="n"/>
      <c r="I148" s="59" t="n"/>
      <c r="J148" s="59" t="n"/>
      <c r="K148" s="59" t="n"/>
      <c r="L148" s="60">
        <f>IF(NOT((COUNTA($B148:$K148)+COUNTA($O148))&gt;0),"",IF(ISNUMBER($F148),1,IF(N($U148)&gt;0,AVERAGEIFS($V$5:$V$1000,$S$5:$S$1000,ROW(),$T$5:$T$1000,"Sub"),$V148)))</f>
        <v/>
      </c>
      <c r="M148" s="55">
        <f>IF($L148="","",IF($L148&gt;=1,"Completado",IF($L148&gt;0,"En curso","Pendiente")))</f>
        <v/>
      </c>
      <c r="N148" s="55">
        <f>IF(NOT((COUNTA($B148:$K148)+COUNTA($O148))&gt;0),"",IF(ISNUMBER($F148),IF(AND(ISNUMBER($E148),$F148&gt;$E148),"Cumplida con "&amp;($F148-$E148)&amp;IF($F148-$E148=1," día"," días")&amp;" de retraso","Cumplida"),IF(N($L148)&gt;=1,"Cumplida",IF(NOT(ISNUMBER($E148)),"Sin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plazo")))))))</f>
        <v/>
      </c>
      <c r="O148" s="57" t="n"/>
      <c r="P148" s="61">
        <f>IF(NOT((COUNTA($B148:$K148)+COUNTA($O148))&gt;0),"",IF((IF($C148="","Falta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",""))="","✔ OK","⚠ "&amp;LEFT(IF($C148="","Falta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",""),LEN(IF($C148="","Falta el nombre de la actividad"&amp;" · ","")&amp;IF(AND($T148="Sub",N($S148)=0),"Subactividad sin macroactividad arriba"&amp;" · ","")&amp;IF($D148="","Sin fecha de inicio"&amp;" · ","")&amp;IF($E148="","Sin fecha límite"&amp;" · ","")&amp;IF(OR(AND($D148&lt;&gt;"",NOT(ISNUMBER($D148))),AND($E148&lt;&gt;"",NOT(ISNUMBER($E148))),AND($F148&lt;&gt;"",NOT(ISNUMBER($F148)))),"Fecha no válida"&amp;" · ","")&amp;IF(AND(ISNUMBER($D148),ISNUMBER($E148),$D148&gt;$E148),"Inicio posterior a fecha límite"&amp;" · ","")&amp;IF(AND($T148="Macro",$G148&lt;&gt;"",OR(NOT(ISNUMBER($G148)),$G148&lt;0,$G148&gt;1)),"Peso fuera de rango"&amp;" · ","")&amp;IF(AND($T148="Sub",$G148&lt;&gt;""),"Las subactividades no llevan peso (valen igual dentro de su macroactividad)"&amp;" · ","")&amp;IF(AND(N($U148)&gt;0,COUNT($H148:$K148)&gt;0),"Con subactividades: deje vacías las semanas (se calculan solas)"&amp;" · ","")&amp;IF((COUNTIF($H148:$K148,"&gt;1")+COUNTIF($H148:$K148,"&lt;0")+COUNTA($H148:$K148)-COUNT($H148:$K148))&gt;0,"Avance fuera de rango 0-100%"&amp;" · ","")&amp;IF(OR(AND($I148&lt;&gt;"",$I148&lt;$H148),AND($J148&lt;&gt;"",$J148&lt;MAX($H148:$I148)),AND($K148&lt;&gt;"",$K148&lt;MAX($H148:$J148))),"Avance semanal decreciente"&amp;" · ","")&amp;IF(AND(ISNUMBER($E148),$E148&lt;FechaRef,N($L148)&lt;1),"Vencida"&amp;" · ","")&amp;IF(AND(ObsObligatoria="Sí",ISNUMBER($E148),$E148&lt;FechaRef,N($L148)&lt;1,$O148=""),"Vencida sin observación"&amp;" · ",""))-3)))</f>
        <v/>
      </c>
      <c r="Q148" s="62">
        <f>IF(NOT((COUNTA($B148:$K148)+COUNTA($O148))&gt;0),"",IF(AND($T148="Sub",N($S148)&gt;0),IF(ISNUMBER(INDEX($D$5:$D$1000,$S148-4)),DATE(YEAR(INDEX($D$5:$D$1000,$S148-4)),MONTH(INDEX($D$5:$D$1000,$S148-4)),1),IF(ISNUMBER(INDEX($E$5:$E$1000,$S148-4)),DATE(YEAR(INDEX($E$5:$E$1000,$S148-4)),MONTH(INDEX($E$5:$E$1000,$S148-4)),1),MesCiclo)),IF(ISNUMBER($D148),DATE(YEAR($D148),MONTH($D148),1),IF(ISNUMBER($E148),DATE(YEAR($E148),MONTH($E148),1),MesCiclo))))</f>
        <v/>
      </c>
      <c r="R148" s="63">
        <f>IF(OR($Q148="",$Q148&lt;&gt;MesCiclo),"",COUNTIF($Q$5:$Q148,MesCiclo))</f>
        <v/>
      </c>
      <c r="S148" s="63">
        <f>IF($T148="","",IF($T148="Macro",ROW(),IFERROR(LOOKUP(2,1/($T$5:$T148="Macro"),ROW($T$5:$T148)),0)))</f>
        <v/>
      </c>
      <c r="T148" s="63">
        <f>IF(NOT((COUNTA($B148:$K148)+COUNTA($O148))&gt;0),"",IF($B148="Subactividad","Sub","Macro"))</f>
        <v/>
      </c>
      <c r="U148" s="63">
        <f>IF($T148="Macro",COUNTIFS($S$5:$S$1000,ROW(),$T$5:$T$1000,"Sub"),"")</f>
        <v/>
      </c>
      <c r="V148" s="63">
        <f>IF($T148="","",IF(ISNUMBER($F148),1,IFERROR(LOOKUP(2,1/($H148:$K148&lt;&gt;""),$H148:$K148),0)))</f>
        <v/>
      </c>
      <c r="W148" s="63">
        <f>IF($T148="","",IF(AND(ISNUMBER($F148),$F148&lt;=IF($Q148=MesCiclo,InicioCiclo,$Q148+MOD(2-WEEKDAY($Q148),7))+6),1,IF(ISNUMBER($H148),$H148,0)))</f>
        <v/>
      </c>
      <c r="X148" s="63">
        <f>IF($T148="","",IF(AND(ISNUMBER($F148),$F148&lt;=IF($Q148=MesCiclo,InicioCiclo,$Q148+MOD(2-WEEKDAY($Q148),7))+13),1,IF(ISNUMBER($I148),$I148,$W148)))</f>
        <v/>
      </c>
      <c r="Y148" s="63">
        <f>IF($T148="","",IF(AND(ISNUMBER($F148),$F148&lt;=IF($Q148=MesCiclo,InicioCiclo,$Q148+MOD(2-WEEKDAY($Q148),7))+20),1,IF(ISNUMBER($J148),$J148,$X148)))</f>
        <v/>
      </c>
      <c r="Z148" s="63">
        <f>IF($T148="","",IF(AND(ISNUMBER($F148),$F148&lt;=IF($Q148=MesCiclo,InicioCiclo,$Q148+MOD(2-WEEKDAY($Q148),7))+27),1,IF(ISNUMBER($K148),$K148,$Y148)))</f>
        <v/>
      </c>
      <c r="AA148" s="63">
        <f>IF($T148="","",IF(AND(ISNUMBER($F148),$F148&lt;=IF($Q148=MesCiclo,InicioCiclo,$Q148+MOD(2-WEEKDAY($Q148),7))+6),1,IF(N($U148)&gt;0,AVERAGEIFS($W$5:$W$1000,$S$5:$S$1000,ROW(),$T$5:$T$1000,"Sub"),$W148)))</f>
        <v/>
      </c>
      <c r="AB148" s="63">
        <f>IF($T148="","",IF(AND(ISNUMBER($F148),$F148&lt;=IF($Q148=MesCiclo,InicioCiclo,$Q148+MOD(2-WEEKDAY($Q148),7))+13),1,IF(N($U148)&gt;0,AVERAGEIFS($X$5:$X$1000,$S$5:$S$1000,ROW(),$T$5:$T$1000,"Sub"),$X148)))</f>
        <v/>
      </c>
      <c r="AC148" s="63">
        <f>IF($T148="","",IF(AND(ISNUMBER($F148),$F148&lt;=IF($Q148=MesCiclo,InicioCiclo,$Q148+MOD(2-WEEKDAY($Q148),7))+20),1,IF(N($U148)&gt;0,AVERAGEIFS($Y$5:$Y$1000,$S$5:$S$1000,ROW(),$T$5:$T$1000,"Sub"),$Y148)))</f>
        <v/>
      </c>
      <c r="AD148" s="63">
        <f>IF($T148="","",IF(AND(ISNUMBER($F148),$F148&lt;=IF($Q148=MesCiclo,InicioCiclo,$Q148+MOD(2-WEEKDAY($Q148),7))+27),1,IF(N($U148)&gt;0,AVERAGEIFS($Z$5:$Z$1000,$S$5:$S$1000,ROW(),$T$5:$T$1000,"Sub"),$Z148)))</f>
        <v/>
      </c>
      <c r="AE148" s="63">
        <f>IF($T148&lt;&gt;"Macro","",IF(COUNTIFS($Q$5:$Q$1000,$Q148,$T$5:$T$1000,"Macro",$G$5:$G$1000,"&gt;0")=0,1/COUNTIFS($Q$5:$Q$1000,$Q148,$T$5:$T$1000,"Macro"),IF(AND(ISNUMBER($G148),N($G148)&gt;0),$G148,SUMIFS($G$5:$G$1000,$Q$5:$Q$1000,$Q148,$T$5:$T$1000,"Macro")/COUNTIFS($Q$5:$Q$1000,$Q148,$T$5:$T$1000,"Macro",$G$5:$G$1000,"&gt;0"))/(COUNTIFS($Q$5:$Q$1000,$Q148,$T$5:$T$1000,"Macro")*SUMIFS($G$5:$G$1000,$Q$5:$Q$1000,$Q148,$T$5:$T$1000,"Macro")/COUNTIFS($Q$5:$Q$1000,$Q148,$T$5:$T$1000,"Macro",$G$5:$G$1000,"&gt;0"))))</f>
        <v/>
      </c>
    </row>
    <row r="149">
      <c r="A149" s="55">
        <f>IF(NOT((COUNTA($B149:$K149)+COUNTA($O149))&gt;0),"",IF($T149="Macro",COUNTIFS($T$5:$T149,"Macro",$Q$5:$Q149,$Q149),IF(N($S149)=0,"?",COUNTIFS(INDEX($T$5:$T$1000,1):INDEX($T$5:$T$1000,$S149-4),"Macro",INDEX($Q$5:$Q$1000,1):INDEX($Q$5:$Q$1000,$S149-4),INDEX($Q$5:$Q$1000,$S149-4))&amp;"."&amp;COUNTIFS($S$5:$S149,$S149,$T$5:$T149,"Sub"))))</f>
        <v/>
      </c>
      <c r="B149" s="56" t="n"/>
      <c r="C149" s="57" t="n"/>
      <c r="D149" s="58" t="n"/>
      <c r="E149" s="58" t="n"/>
      <c r="F149" s="58" t="n"/>
      <c r="G149" s="59" t="n"/>
      <c r="H149" s="59" t="n"/>
      <c r="I149" s="59" t="n"/>
      <c r="J149" s="59" t="n"/>
      <c r="K149" s="59" t="n"/>
      <c r="L149" s="60">
        <f>IF(NOT((COUNTA($B149:$K149)+COUNTA($O149))&gt;0),"",IF(ISNUMBER($F149),1,IF(N($U149)&gt;0,AVERAGEIFS($V$5:$V$1000,$S$5:$S$1000,ROW(),$T$5:$T$1000,"Sub"),$V149)))</f>
        <v/>
      </c>
      <c r="M149" s="55">
        <f>IF($L149="","",IF($L149&gt;=1,"Completado",IF($L149&gt;0,"En curso","Pendiente")))</f>
        <v/>
      </c>
      <c r="N149" s="55">
        <f>IF(NOT((COUNTA($B149:$K149)+COUNTA($O149))&gt;0),"",IF(ISNUMBER($F149),IF(AND(ISNUMBER($E149),$F149&gt;$E149),"Cumplida con "&amp;($F149-$E149)&amp;IF($F149-$E149=1," día"," días")&amp;" de retraso","Cumplida"),IF(N($L149)&gt;=1,"Cumplida",IF(NOT(ISNUMBER($E149)),"Sin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plazo")))))))</f>
        <v/>
      </c>
      <c r="O149" s="57" t="n"/>
      <c r="P149" s="61">
        <f>IF(NOT((COUNTA($B149:$K149)+COUNTA($O149))&gt;0),"",IF((IF($C149="","Falta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",""))="","✔ OK","⚠ "&amp;LEFT(IF($C149="","Falta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",""),LEN(IF($C149="","Falta el nombre de la actividad"&amp;" · ","")&amp;IF(AND($T149="Sub",N($S149)=0),"Subactividad sin macroactividad arriba"&amp;" · ","")&amp;IF($D149="","Sin fecha de inicio"&amp;" · ","")&amp;IF($E149="","Sin fecha límite"&amp;" · ","")&amp;IF(OR(AND($D149&lt;&gt;"",NOT(ISNUMBER($D149))),AND($E149&lt;&gt;"",NOT(ISNUMBER($E149))),AND($F149&lt;&gt;"",NOT(ISNUMBER($F149)))),"Fecha no válida"&amp;" · ","")&amp;IF(AND(ISNUMBER($D149),ISNUMBER($E149),$D149&gt;$E149),"Inicio posterior a fecha límite"&amp;" · ","")&amp;IF(AND($T149="Macro",$G149&lt;&gt;"",OR(NOT(ISNUMBER($G149)),$G149&lt;0,$G149&gt;1)),"Peso fuera de rango"&amp;" · ","")&amp;IF(AND($T149="Sub",$G149&lt;&gt;""),"Las subactividades no llevan peso (valen igual dentro de su macroactividad)"&amp;" · ","")&amp;IF(AND(N($U149)&gt;0,COUNT($H149:$K149)&gt;0),"Con subactividades: deje vacías las semanas (se calculan solas)"&amp;" · ","")&amp;IF((COUNTIF($H149:$K149,"&gt;1")+COUNTIF($H149:$K149,"&lt;0")+COUNTA($H149:$K149)-COUNT($H149:$K149))&gt;0,"Avance fuera de rango 0-100%"&amp;" · ","")&amp;IF(OR(AND($I149&lt;&gt;"",$I149&lt;$H149),AND($J149&lt;&gt;"",$J149&lt;MAX($H149:$I149)),AND($K149&lt;&gt;"",$K149&lt;MAX($H149:$J149))),"Avance semanal decreciente"&amp;" · ","")&amp;IF(AND(ISNUMBER($E149),$E149&lt;FechaRef,N($L149)&lt;1),"Vencida"&amp;" · ","")&amp;IF(AND(ObsObligatoria="Sí",ISNUMBER($E149),$E149&lt;FechaRef,N($L149)&lt;1,$O149=""),"Vencida sin observación"&amp;" · ",""))-3)))</f>
        <v/>
      </c>
      <c r="Q149" s="62">
        <f>IF(NOT((COUNTA($B149:$K149)+COUNTA($O149))&gt;0),"",IF(AND($T149="Sub",N($S149)&gt;0),IF(ISNUMBER(INDEX($D$5:$D$1000,$S149-4)),DATE(YEAR(INDEX($D$5:$D$1000,$S149-4)),MONTH(INDEX($D$5:$D$1000,$S149-4)),1),IF(ISNUMBER(INDEX($E$5:$E$1000,$S149-4)),DATE(YEAR(INDEX($E$5:$E$1000,$S149-4)),MONTH(INDEX($E$5:$E$1000,$S149-4)),1),MesCiclo)),IF(ISNUMBER($D149),DATE(YEAR($D149),MONTH($D149),1),IF(ISNUMBER($E149),DATE(YEAR($E149),MONTH($E149),1),MesCiclo))))</f>
        <v/>
      </c>
      <c r="R149" s="63">
        <f>IF(OR($Q149="",$Q149&lt;&gt;MesCiclo),"",COUNTIF($Q$5:$Q149,MesCiclo))</f>
        <v/>
      </c>
      <c r="S149" s="63">
        <f>IF($T149="","",IF($T149="Macro",ROW(),IFERROR(LOOKUP(2,1/($T$5:$T149="Macro"),ROW($T$5:$T149)),0)))</f>
        <v/>
      </c>
      <c r="T149" s="63">
        <f>IF(NOT((COUNTA($B149:$K149)+COUNTA($O149))&gt;0),"",IF($B149="Subactividad","Sub","Macro"))</f>
        <v/>
      </c>
      <c r="U149" s="63">
        <f>IF($T149="Macro",COUNTIFS($S$5:$S$1000,ROW(),$T$5:$T$1000,"Sub"),"")</f>
        <v/>
      </c>
      <c r="V149" s="63">
        <f>IF($T149="","",IF(ISNUMBER($F149),1,IFERROR(LOOKUP(2,1/($H149:$K149&lt;&gt;""),$H149:$K149),0)))</f>
        <v/>
      </c>
      <c r="W149" s="63">
        <f>IF($T149="","",IF(AND(ISNUMBER($F149),$F149&lt;=IF($Q149=MesCiclo,InicioCiclo,$Q149+MOD(2-WEEKDAY($Q149),7))+6),1,IF(ISNUMBER($H149),$H149,0)))</f>
        <v/>
      </c>
      <c r="X149" s="63">
        <f>IF($T149="","",IF(AND(ISNUMBER($F149),$F149&lt;=IF($Q149=MesCiclo,InicioCiclo,$Q149+MOD(2-WEEKDAY($Q149),7))+13),1,IF(ISNUMBER($I149),$I149,$W149)))</f>
        <v/>
      </c>
      <c r="Y149" s="63">
        <f>IF($T149="","",IF(AND(ISNUMBER($F149),$F149&lt;=IF($Q149=MesCiclo,InicioCiclo,$Q149+MOD(2-WEEKDAY($Q149),7))+20),1,IF(ISNUMBER($J149),$J149,$X149)))</f>
        <v/>
      </c>
      <c r="Z149" s="63">
        <f>IF($T149="","",IF(AND(ISNUMBER($F149),$F149&lt;=IF($Q149=MesCiclo,InicioCiclo,$Q149+MOD(2-WEEKDAY($Q149),7))+27),1,IF(ISNUMBER($K149),$K149,$Y149)))</f>
        <v/>
      </c>
      <c r="AA149" s="63">
        <f>IF($T149="","",IF(AND(ISNUMBER($F149),$F149&lt;=IF($Q149=MesCiclo,InicioCiclo,$Q149+MOD(2-WEEKDAY($Q149),7))+6),1,IF(N($U149)&gt;0,AVERAGEIFS($W$5:$W$1000,$S$5:$S$1000,ROW(),$T$5:$T$1000,"Sub"),$W149)))</f>
        <v/>
      </c>
      <c r="AB149" s="63">
        <f>IF($T149="","",IF(AND(ISNUMBER($F149),$F149&lt;=IF($Q149=MesCiclo,InicioCiclo,$Q149+MOD(2-WEEKDAY($Q149),7))+13),1,IF(N($U149)&gt;0,AVERAGEIFS($X$5:$X$1000,$S$5:$S$1000,ROW(),$T$5:$T$1000,"Sub"),$X149)))</f>
        <v/>
      </c>
      <c r="AC149" s="63">
        <f>IF($T149="","",IF(AND(ISNUMBER($F149),$F149&lt;=IF($Q149=MesCiclo,InicioCiclo,$Q149+MOD(2-WEEKDAY($Q149),7))+20),1,IF(N($U149)&gt;0,AVERAGEIFS($Y$5:$Y$1000,$S$5:$S$1000,ROW(),$T$5:$T$1000,"Sub"),$Y149)))</f>
        <v/>
      </c>
      <c r="AD149" s="63">
        <f>IF($T149="","",IF(AND(ISNUMBER($F149),$F149&lt;=IF($Q149=MesCiclo,InicioCiclo,$Q149+MOD(2-WEEKDAY($Q149),7))+27),1,IF(N($U149)&gt;0,AVERAGEIFS($Z$5:$Z$1000,$S$5:$S$1000,ROW(),$T$5:$T$1000,"Sub"),$Z149)))</f>
        <v/>
      </c>
      <c r="AE149" s="63">
        <f>IF($T149&lt;&gt;"Macro","",IF(COUNTIFS($Q$5:$Q$1000,$Q149,$T$5:$T$1000,"Macro",$G$5:$G$1000,"&gt;0")=0,1/COUNTIFS($Q$5:$Q$1000,$Q149,$T$5:$T$1000,"Macro"),IF(AND(ISNUMBER($G149),N($G149)&gt;0),$G149,SUMIFS($G$5:$G$1000,$Q$5:$Q$1000,$Q149,$T$5:$T$1000,"Macro")/COUNTIFS($Q$5:$Q$1000,$Q149,$T$5:$T$1000,"Macro",$G$5:$G$1000,"&gt;0"))/(COUNTIFS($Q$5:$Q$1000,$Q149,$T$5:$T$1000,"Macro")*SUMIFS($G$5:$G$1000,$Q$5:$Q$1000,$Q149,$T$5:$T$1000,"Macro")/COUNTIFS($Q$5:$Q$1000,$Q149,$T$5:$T$1000,"Macro",$G$5:$G$1000,"&gt;0"))))</f>
        <v/>
      </c>
    </row>
    <row r="150">
      <c r="A150" s="55">
        <f>IF(NOT((COUNTA($B150:$K150)+COUNTA($O150))&gt;0),"",IF($T150="Macro",COUNTIFS($T$5:$T150,"Macro",$Q$5:$Q150,$Q150),IF(N($S150)=0,"?",COUNTIFS(INDEX($T$5:$T$1000,1):INDEX($T$5:$T$1000,$S150-4),"Macro",INDEX($Q$5:$Q$1000,1):INDEX($Q$5:$Q$1000,$S150-4),INDEX($Q$5:$Q$1000,$S150-4))&amp;"."&amp;COUNTIFS($S$5:$S150,$S150,$T$5:$T150,"Sub"))))</f>
        <v/>
      </c>
      <c r="B150" s="56" t="n"/>
      <c r="C150" s="57" t="n"/>
      <c r="D150" s="58" t="n"/>
      <c r="E150" s="58" t="n"/>
      <c r="F150" s="58" t="n"/>
      <c r="G150" s="59" t="n"/>
      <c r="H150" s="59" t="n"/>
      <c r="I150" s="59" t="n"/>
      <c r="J150" s="59" t="n"/>
      <c r="K150" s="59" t="n"/>
      <c r="L150" s="60">
        <f>IF(NOT((COUNTA($B150:$K150)+COUNTA($O150))&gt;0),"",IF(ISNUMBER($F150),1,IF(N($U150)&gt;0,AVERAGEIFS($V$5:$V$1000,$S$5:$S$1000,ROW(),$T$5:$T$1000,"Sub"),$V150)))</f>
        <v/>
      </c>
      <c r="M150" s="55">
        <f>IF($L150="","",IF($L150&gt;=1,"Completado",IF($L150&gt;0,"En curso","Pendiente")))</f>
        <v/>
      </c>
      <c r="N150" s="55">
        <f>IF(NOT((COUNTA($B150:$K150)+COUNTA($O150))&gt;0),"",IF(ISNUMBER($F150),IF(AND(ISNUMBER($E150),$F150&gt;$E150),"Cumplida con "&amp;($F150-$E150)&amp;IF($F150-$E150=1," día"," días")&amp;" de retraso","Cumplida"),IF(N($L150)&gt;=1,"Cumplida",IF(NOT(ISNUMBER($E150)),"Sin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plazo")))))))</f>
        <v/>
      </c>
      <c r="O150" s="57" t="n"/>
      <c r="P150" s="61">
        <f>IF(NOT((COUNTA($B150:$K150)+COUNTA($O150))&gt;0),"",IF((IF($C150="","Falta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",""))="","✔ OK","⚠ "&amp;LEFT(IF($C150="","Falta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",""),LEN(IF($C150="","Falta el nombre de la actividad"&amp;" · ","")&amp;IF(AND($T150="Sub",N($S150)=0),"Subactividad sin macroactividad arriba"&amp;" · ","")&amp;IF($D150="","Sin fecha de inicio"&amp;" · ","")&amp;IF($E150="","Sin fecha límite"&amp;" · ","")&amp;IF(OR(AND($D150&lt;&gt;"",NOT(ISNUMBER($D150))),AND($E150&lt;&gt;"",NOT(ISNUMBER($E150))),AND($F150&lt;&gt;"",NOT(ISNUMBER($F150)))),"Fecha no válida"&amp;" · ","")&amp;IF(AND(ISNUMBER($D150),ISNUMBER($E150),$D150&gt;$E150),"Inicio posterior a fecha límite"&amp;" · ","")&amp;IF(AND($T150="Macro",$G150&lt;&gt;"",OR(NOT(ISNUMBER($G150)),$G150&lt;0,$G150&gt;1)),"Peso fuera de rango"&amp;" · ","")&amp;IF(AND($T150="Sub",$G150&lt;&gt;""),"Las subactividades no llevan peso (valen igual dentro de su macroactividad)"&amp;" · ","")&amp;IF(AND(N($U150)&gt;0,COUNT($H150:$K150)&gt;0),"Con subactividades: deje vacías las semanas (se calculan solas)"&amp;" · ","")&amp;IF((COUNTIF($H150:$K150,"&gt;1")+COUNTIF($H150:$K150,"&lt;0")+COUNTA($H150:$K150)-COUNT($H150:$K150))&gt;0,"Avance fuera de rango 0-100%"&amp;" · ","")&amp;IF(OR(AND($I150&lt;&gt;"",$I150&lt;$H150),AND($J150&lt;&gt;"",$J150&lt;MAX($H150:$I150)),AND($K150&lt;&gt;"",$K150&lt;MAX($H150:$J150))),"Avance semanal decreciente"&amp;" · ","")&amp;IF(AND(ISNUMBER($E150),$E150&lt;FechaRef,N($L150)&lt;1),"Vencida"&amp;" · ","")&amp;IF(AND(ObsObligatoria="Sí",ISNUMBER($E150),$E150&lt;FechaRef,N($L150)&lt;1,$O150=""),"Vencida sin observación"&amp;" · ",""))-3)))</f>
        <v/>
      </c>
      <c r="Q150" s="62">
        <f>IF(NOT((COUNTA($B150:$K150)+COUNTA($O150))&gt;0),"",IF(AND($T150="Sub",N($S150)&gt;0),IF(ISNUMBER(INDEX($D$5:$D$1000,$S150-4)),DATE(YEAR(INDEX($D$5:$D$1000,$S150-4)),MONTH(INDEX($D$5:$D$1000,$S150-4)),1),IF(ISNUMBER(INDEX($E$5:$E$1000,$S150-4)),DATE(YEAR(INDEX($E$5:$E$1000,$S150-4)),MONTH(INDEX($E$5:$E$1000,$S150-4)),1),MesCiclo)),IF(ISNUMBER($D150),DATE(YEAR($D150),MONTH($D150),1),IF(ISNUMBER($E150),DATE(YEAR($E150),MONTH($E150),1),MesCiclo))))</f>
        <v/>
      </c>
      <c r="R150" s="63">
        <f>IF(OR($Q150="",$Q150&lt;&gt;MesCiclo),"",COUNTIF($Q$5:$Q150,MesCiclo))</f>
        <v/>
      </c>
      <c r="S150" s="63">
        <f>IF($T150="","",IF($T150="Macro",ROW(),IFERROR(LOOKUP(2,1/($T$5:$T150="Macro"),ROW($T$5:$T150)),0)))</f>
        <v/>
      </c>
      <c r="T150" s="63">
        <f>IF(NOT((COUNTA($B150:$K150)+COUNTA($O150))&gt;0),"",IF($B150="Subactividad","Sub","Macro"))</f>
        <v/>
      </c>
      <c r="U150" s="63">
        <f>IF($T150="Macro",COUNTIFS($S$5:$S$1000,ROW(),$T$5:$T$1000,"Sub"),"")</f>
        <v/>
      </c>
      <c r="V150" s="63">
        <f>IF($T150="","",IF(ISNUMBER($F150),1,IFERROR(LOOKUP(2,1/($H150:$K150&lt;&gt;""),$H150:$K150),0)))</f>
        <v/>
      </c>
      <c r="W150" s="63">
        <f>IF($T150="","",IF(AND(ISNUMBER($F150),$F150&lt;=IF($Q150=MesCiclo,InicioCiclo,$Q150+MOD(2-WEEKDAY($Q150),7))+6),1,IF(ISNUMBER($H150),$H150,0)))</f>
        <v/>
      </c>
      <c r="X150" s="63">
        <f>IF($T150="","",IF(AND(ISNUMBER($F150),$F150&lt;=IF($Q150=MesCiclo,InicioCiclo,$Q150+MOD(2-WEEKDAY($Q150),7))+13),1,IF(ISNUMBER($I150),$I150,$W150)))</f>
        <v/>
      </c>
      <c r="Y150" s="63">
        <f>IF($T150="","",IF(AND(ISNUMBER($F150),$F150&lt;=IF($Q150=MesCiclo,InicioCiclo,$Q150+MOD(2-WEEKDAY($Q150),7))+20),1,IF(ISNUMBER($J150),$J150,$X150)))</f>
        <v/>
      </c>
      <c r="Z150" s="63">
        <f>IF($T150="","",IF(AND(ISNUMBER($F150),$F150&lt;=IF($Q150=MesCiclo,InicioCiclo,$Q150+MOD(2-WEEKDAY($Q150),7))+27),1,IF(ISNUMBER($K150),$K150,$Y150)))</f>
        <v/>
      </c>
      <c r="AA150" s="63">
        <f>IF($T150="","",IF(AND(ISNUMBER($F150),$F150&lt;=IF($Q150=MesCiclo,InicioCiclo,$Q150+MOD(2-WEEKDAY($Q150),7))+6),1,IF(N($U150)&gt;0,AVERAGEIFS($W$5:$W$1000,$S$5:$S$1000,ROW(),$T$5:$T$1000,"Sub"),$W150)))</f>
        <v/>
      </c>
      <c r="AB150" s="63">
        <f>IF($T150="","",IF(AND(ISNUMBER($F150),$F150&lt;=IF($Q150=MesCiclo,InicioCiclo,$Q150+MOD(2-WEEKDAY($Q150),7))+13),1,IF(N($U150)&gt;0,AVERAGEIFS($X$5:$X$1000,$S$5:$S$1000,ROW(),$T$5:$T$1000,"Sub"),$X150)))</f>
        <v/>
      </c>
      <c r="AC150" s="63">
        <f>IF($T150="","",IF(AND(ISNUMBER($F150),$F150&lt;=IF($Q150=MesCiclo,InicioCiclo,$Q150+MOD(2-WEEKDAY($Q150),7))+20),1,IF(N($U150)&gt;0,AVERAGEIFS($Y$5:$Y$1000,$S$5:$S$1000,ROW(),$T$5:$T$1000,"Sub"),$Y150)))</f>
        <v/>
      </c>
      <c r="AD150" s="63">
        <f>IF($T150="","",IF(AND(ISNUMBER($F150),$F150&lt;=IF($Q150=MesCiclo,InicioCiclo,$Q150+MOD(2-WEEKDAY($Q150),7))+27),1,IF(N($U150)&gt;0,AVERAGEIFS($Z$5:$Z$1000,$S$5:$S$1000,ROW(),$T$5:$T$1000,"Sub"),$Z150)))</f>
        <v/>
      </c>
      <c r="AE150" s="63">
        <f>IF($T150&lt;&gt;"Macro","",IF(COUNTIFS($Q$5:$Q$1000,$Q150,$T$5:$T$1000,"Macro",$G$5:$G$1000,"&gt;0")=0,1/COUNTIFS($Q$5:$Q$1000,$Q150,$T$5:$T$1000,"Macro"),IF(AND(ISNUMBER($G150),N($G150)&gt;0),$G150,SUMIFS($G$5:$G$1000,$Q$5:$Q$1000,$Q150,$T$5:$T$1000,"Macro")/COUNTIFS($Q$5:$Q$1000,$Q150,$T$5:$T$1000,"Macro",$G$5:$G$1000,"&gt;0"))/(COUNTIFS($Q$5:$Q$1000,$Q150,$T$5:$T$1000,"Macro")*SUMIFS($G$5:$G$1000,$Q$5:$Q$1000,$Q150,$T$5:$T$1000,"Macro")/COUNTIFS($Q$5:$Q$1000,$Q150,$T$5:$T$1000,"Macro",$G$5:$G$1000,"&gt;0"))))</f>
        <v/>
      </c>
    </row>
    <row r="151">
      <c r="A151" s="55">
        <f>IF(NOT((COUNTA($B151:$K151)+COUNTA($O151))&gt;0),"",IF($T151="Macro",COUNTIFS($T$5:$T151,"Macro",$Q$5:$Q151,$Q151),IF(N($S151)=0,"?",COUNTIFS(INDEX($T$5:$T$1000,1):INDEX($T$5:$T$1000,$S151-4),"Macro",INDEX($Q$5:$Q$1000,1):INDEX($Q$5:$Q$1000,$S151-4),INDEX($Q$5:$Q$1000,$S151-4))&amp;"."&amp;COUNTIFS($S$5:$S151,$S151,$T$5:$T151,"Sub"))))</f>
        <v/>
      </c>
      <c r="B151" s="56" t="n"/>
      <c r="C151" s="57" t="n"/>
      <c r="D151" s="58" t="n"/>
      <c r="E151" s="58" t="n"/>
      <c r="F151" s="58" t="n"/>
      <c r="G151" s="59" t="n"/>
      <c r="H151" s="59" t="n"/>
      <c r="I151" s="59" t="n"/>
      <c r="J151" s="59" t="n"/>
      <c r="K151" s="59" t="n"/>
      <c r="L151" s="60">
        <f>IF(NOT((COUNTA($B151:$K151)+COUNTA($O151))&gt;0),"",IF(ISNUMBER($F151),1,IF(N($U151)&gt;0,AVERAGEIFS($V$5:$V$1000,$S$5:$S$1000,ROW(),$T$5:$T$1000,"Sub"),$V151)))</f>
        <v/>
      </c>
      <c r="M151" s="55">
        <f>IF($L151="","",IF($L151&gt;=1,"Completado",IF($L151&gt;0,"En curso","Pendiente")))</f>
        <v/>
      </c>
      <c r="N151" s="55">
        <f>IF(NOT((COUNTA($B151:$K151)+COUNTA($O151))&gt;0),"",IF(ISNUMBER($F151),IF(AND(ISNUMBER($E151),$F151&gt;$E151),"Cumplida con "&amp;($F151-$E151)&amp;IF($F151-$E151=1," día"," días")&amp;" de retraso","Cumplida"),IF(N($L151)&gt;=1,"Cumplida",IF(NOT(ISNUMBER($E151)),"Sin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plazo")))))))</f>
        <v/>
      </c>
      <c r="O151" s="57" t="n"/>
      <c r="P151" s="61">
        <f>IF(NOT((COUNTA($B151:$K151)+COUNTA($O151))&gt;0),"",IF((IF($C151="","Falta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",""))="","✔ OK","⚠ "&amp;LEFT(IF($C151="","Falta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",""),LEN(IF($C151="","Falta el nombre de la actividad"&amp;" · ","")&amp;IF(AND($T151="Sub",N($S151)=0),"Subactividad sin macroactividad arriba"&amp;" · ","")&amp;IF($D151="","Sin fecha de inicio"&amp;" · ","")&amp;IF($E151="","Sin fecha límite"&amp;" · ","")&amp;IF(OR(AND($D151&lt;&gt;"",NOT(ISNUMBER($D151))),AND($E151&lt;&gt;"",NOT(ISNUMBER($E151))),AND($F151&lt;&gt;"",NOT(ISNUMBER($F151)))),"Fecha no válida"&amp;" · ","")&amp;IF(AND(ISNUMBER($D151),ISNUMBER($E151),$D151&gt;$E151),"Inicio posterior a fecha límite"&amp;" · ","")&amp;IF(AND($T151="Macro",$G151&lt;&gt;"",OR(NOT(ISNUMBER($G151)),$G151&lt;0,$G151&gt;1)),"Peso fuera de rango"&amp;" · ","")&amp;IF(AND($T151="Sub",$G151&lt;&gt;""),"Las subactividades no llevan peso (valen igual dentro de su macroactividad)"&amp;" · ","")&amp;IF(AND(N($U151)&gt;0,COUNT($H151:$K151)&gt;0),"Con subactividades: deje vacías las semanas (se calculan solas)"&amp;" · ","")&amp;IF((COUNTIF($H151:$K151,"&gt;1")+COUNTIF($H151:$K151,"&lt;0")+COUNTA($H151:$K151)-COUNT($H151:$K151))&gt;0,"Avance fuera de rango 0-100%"&amp;" · ","")&amp;IF(OR(AND($I151&lt;&gt;"",$I151&lt;$H151),AND($J151&lt;&gt;"",$J151&lt;MAX($H151:$I151)),AND($K151&lt;&gt;"",$K151&lt;MAX($H151:$J151))),"Avance semanal decreciente"&amp;" · ","")&amp;IF(AND(ISNUMBER($E151),$E151&lt;FechaRef,N($L151)&lt;1),"Vencida"&amp;" · ","")&amp;IF(AND(ObsObligatoria="Sí",ISNUMBER($E151),$E151&lt;FechaRef,N($L151)&lt;1,$O151=""),"Vencida sin observación"&amp;" · ",""))-3)))</f>
        <v/>
      </c>
      <c r="Q151" s="62">
        <f>IF(NOT((COUNTA($B151:$K151)+COUNTA($O151))&gt;0),"",IF(AND($T151="Sub",N($S151)&gt;0),IF(ISNUMBER(INDEX($D$5:$D$1000,$S151-4)),DATE(YEAR(INDEX($D$5:$D$1000,$S151-4)),MONTH(INDEX($D$5:$D$1000,$S151-4)),1),IF(ISNUMBER(INDEX($E$5:$E$1000,$S151-4)),DATE(YEAR(INDEX($E$5:$E$1000,$S151-4)),MONTH(INDEX($E$5:$E$1000,$S151-4)),1),MesCiclo)),IF(ISNUMBER($D151),DATE(YEAR($D151),MONTH($D151),1),IF(ISNUMBER($E151),DATE(YEAR($E151),MONTH($E151),1),MesCiclo))))</f>
        <v/>
      </c>
      <c r="R151" s="63">
        <f>IF(OR($Q151="",$Q151&lt;&gt;MesCiclo),"",COUNTIF($Q$5:$Q151,MesCiclo))</f>
        <v/>
      </c>
      <c r="S151" s="63">
        <f>IF($T151="","",IF($T151="Macro",ROW(),IFERROR(LOOKUP(2,1/($T$5:$T151="Macro"),ROW($T$5:$T151)),0)))</f>
        <v/>
      </c>
      <c r="T151" s="63">
        <f>IF(NOT((COUNTA($B151:$K151)+COUNTA($O151))&gt;0),"",IF($B151="Subactividad","Sub","Macro"))</f>
        <v/>
      </c>
      <c r="U151" s="63">
        <f>IF($T151="Macro",COUNTIFS($S$5:$S$1000,ROW(),$T$5:$T$1000,"Sub"),"")</f>
        <v/>
      </c>
      <c r="V151" s="63">
        <f>IF($T151="","",IF(ISNUMBER($F151),1,IFERROR(LOOKUP(2,1/($H151:$K151&lt;&gt;""),$H151:$K151),0)))</f>
        <v/>
      </c>
      <c r="W151" s="63">
        <f>IF($T151="","",IF(AND(ISNUMBER($F151),$F151&lt;=IF($Q151=MesCiclo,InicioCiclo,$Q151+MOD(2-WEEKDAY($Q151),7))+6),1,IF(ISNUMBER($H151),$H151,0)))</f>
        <v/>
      </c>
      <c r="X151" s="63">
        <f>IF($T151="","",IF(AND(ISNUMBER($F151),$F151&lt;=IF($Q151=MesCiclo,InicioCiclo,$Q151+MOD(2-WEEKDAY($Q151),7))+13),1,IF(ISNUMBER($I151),$I151,$W151)))</f>
        <v/>
      </c>
      <c r="Y151" s="63">
        <f>IF($T151="","",IF(AND(ISNUMBER($F151),$F151&lt;=IF($Q151=MesCiclo,InicioCiclo,$Q151+MOD(2-WEEKDAY($Q151),7))+20),1,IF(ISNUMBER($J151),$J151,$X151)))</f>
        <v/>
      </c>
      <c r="Z151" s="63">
        <f>IF($T151="","",IF(AND(ISNUMBER($F151),$F151&lt;=IF($Q151=MesCiclo,InicioCiclo,$Q151+MOD(2-WEEKDAY($Q151),7))+27),1,IF(ISNUMBER($K151),$K151,$Y151)))</f>
        <v/>
      </c>
      <c r="AA151" s="63">
        <f>IF($T151="","",IF(AND(ISNUMBER($F151),$F151&lt;=IF($Q151=MesCiclo,InicioCiclo,$Q151+MOD(2-WEEKDAY($Q151),7))+6),1,IF(N($U151)&gt;0,AVERAGEIFS($W$5:$W$1000,$S$5:$S$1000,ROW(),$T$5:$T$1000,"Sub"),$W151)))</f>
        <v/>
      </c>
      <c r="AB151" s="63">
        <f>IF($T151="","",IF(AND(ISNUMBER($F151),$F151&lt;=IF($Q151=MesCiclo,InicioCiclo,$Q151+MOD(2-WEEKDAY($Q151),7))+13),1,IF(N($U151)&gt;0,AVERAGEIFS($X$5:$X$1000,$S$5:$S$1000,ROW(),$T$5:$T$1000,"Sub"),$X151)))</f>
        <v/>
      </c>
      <c r="AC151" s="63">
        <f>IF($T151="","",IF(AND(ISNUMBER($F151),$F151&lt;=IF($Q151=MesCiclo,InicioCiclo,$Q151+MOD(2-WEEKDAY($Q151),7))+20),1,IF(N($U151)&gt;0,AVERAGEIFS($Y$5:$Y$1000,$S$5:$S$1000,ROW(),$T$5:$T$1000,"Sub"),$Y151)))</f>
        <v/>
      </c>
      <c r="AD151" s="63">
        <f>IF($T151="","",IF(AND(ISNUMBER($F151),$F151&lt;=IF($Q151=MesCiclo,InicioCiclo,$Q151+MOD(2-WEEKDAY($Q151),7))+27),1,IF(N($U151)&gt;0,AVERAGEIFS($Z$5:$Z$1000,$S$5:$S$1000,ROW(),$T$5:$T$1000,"Sub"),$Z151)))</f>
        <v/>
      </c>
      <c r="AE151" s="63">
        <f>IF($T151&lt;&gt;"Macro","",IF(COUNTIFS($Q$5:$Q$1000,$Q151,$T$5:$T$1000,"Macro",$G$5:$G$1000,"&gt;0")=0,1/COUNTIFS($Q$5:$Q$1000,$Q151,$T$5:$T$1000,"Macro"),IF(AND(ISNUMBER($G151),N($G151)&gt;0),$G151,SUMIFS($G$5:$G$1000,$Q$5:$Q$1000,$Q151,$T$5:$T$1000,"Macro")/COUNTIFS($Q$5:$Q$1000,$Q151,$T$5:$T$1000,"Macro",$G$5:$G$1000,"&gt;0"))/(COUNTIFS($Q$5:$Q$1000,$Q151,$T$5:$T$1000,"Macro")*SUMIFS($G$5:$G$1000,$Q$5:$Q$1000,$Q151,$T$5:$T$1000,"Macro")/COUNTIFS($Q$5:$Q$1000,$Q151,$T$5:$T$1000,"Macro",$G$5:$G$1000,"&gt;0"))))</f>
        <v/>
      </c>
    </row>
    <row r="152">
      <c r="A152" s="55">
        <f>IF(NOT((COUNTA($B152:$K152)+COUNTA($O152))&gt;0),"",IF($T152="Macro",COUNTIFS($T$5:$T152,"Macro",$Q$5:$Q152,$Q152),IF(N($S152)=0,"?",COUNTIFS(INDEX($T$5:$T$1000,1):INDEX($T$5:$T$1000,$S152-4),"Macro",INDEX($Q$5:$Q$1000,1):INDEX($Q$5:$Q$1000,$S152-4),INDEX($Q$5:$Q$1000,$S152-4))&amp;"."&amp;COUNTIFS($S$5:$S152,$S152,$T$5:$T152,"Sub"))))</f>
        <v/>
      </c>
      <c r="B152" s="56" t="n"/>
      <c r="C152" s="57" t="n"/>
      <c r="D152" s="58" t="n"/>
      <c r="E152" s="58" t="n"/>
      <c r="F152" s="58" t="n"/>
      <c r="G152" s="59" t="n"/>
      <c r="H152" s="59" t="n"/>
      <c r="I152" s="59" t="n"/>
      <c r="J152" s="59" t="n"/>
      <c r="K152" s="59" t="n"/>
      <c r="L152" s="60">
        <f>IF(NOT((COUNTA($B152:$K152)+COUNTA($O152))&gt;0),"",IF(ISNUMBER($F152),1,IF(N($U152)&gt;0,AVERAGEIFS($V$5:$V$1000,$S$5:$S$1000,ROW(),$T$5:$T$1000,"Sub"),$V152)))</f>
        <v/>
      </c>
      <c r="M152" s="55">
        <f>IF($L152="","",IF($L152&gt;=1,"Completado",IF($L152&gt;0,"En curso","Pendiente")))</f>
        <v/>
      </c>
      <c r="N152" s="55">
        <f>IF(NOT((COUNTA($B152:$K152)+COUNTA($O152))&gt;0),"",IF(ISNUMBER($F152),IF(AND(ISNUMBER($E152),$F152&gt;$E152),"Cumplida con "&amp;($F152-$E152)&amp;IF($F152-$E152=1," día"," días")&amp;" de retraso","Cumplida"),IF(N($L152)&gt;=1,"Cumplida",IF(NOT(ISNUMBER($E152)),"Sin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plazo")))))))</f>
        <v/>
      </c>
      <c r="O152" s="57" t="n"/>
      <c r="P152" s="61">
        <f>IF(NOT((COUNTA($B152:$K152)+COUNTA($O152))&gt;0),"",IF((IF($C152="","Falta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",""))="","✔ OK","⚠ "&amp;LEFT(IF($C152="","Falta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",""),LEN(IF($C152="","Falta el nombre de la actividad"&amp;" · ","")&amp;IF(AND($T152="Sub",N($S152)=0),"Subactividad sin macroactividad arriba"&amp;" · ","")&amp;IF($D152="","Sin fecha de inicio"&amp;" · ","")&amp;IF($E152="","Sin fecha límite"&amp;" · ","")&amp;IF(OR(AND($D152&lt;&gt;"",NOT(ISNUMBER($D152))),AND($E152&lt;&gt;"",NOT(ISNUMBER($E152))),AND($F152&lt;&gt;"",NOT(ISNUMBER($F152)))),"Fecha no válida"&amp;" · ","")&amp;IF(AND(ISNUMBER($D152),ISNUMBER($E152),$D152&gt;$E152),"Inicio posterior a fecha límite"&amp;" · ","")&amp;IF(AND($T152="Macro",$G152&lt;&gt;"",OR(NOT(ISNUMBER($G152)),$G152&lt;0,$G152&gt;1)),"Peso fuera de rango"&amp;" · ","")&amp;IF(AND($T152="Sub",$G152&lt;&gt;""),"Las subactividades no llevan peso (valen igual dentro de su macroactividad)"&amp;" · ","")&amp;IF(AND(N($U152)&gt;0,COUNT($H152:$K152)&gt;0),"Con subactividades: deje vacías las semanas (se calculan solas)"&amp;" · ","")&amp;IF((COUNTIF($H152:$K152,"&gt;1")+COUNTIF($H152:$K152,"&lt;0")+COUNTA($H152:$K152)-COUNT($H152:$K152))&gt;0,"Avance fuera de rango 0-100%"&amp;" · ","")&amp;IF(OR(AND($I152&lt;&gt;"",$I152&lt;$H152),AND($J152&lt;&gt;"",$J152&lt;MAX($H152:$I152)),AND($K152&lt;&gt;"",$K152&lt;MAX($H152:$J152))),"Avance semanal decreciente"&amp;" · ","")&amp;IF(AND(ISNUMBER($E152),$E152&lt;FechaRef,N($L152)&lt;1),"Vencida"&amp;" · ","")&amp;IF(AND(ObsObligatoria="Sí",ISNUMBER($E152),$E152&lt;FechaRef,N($L152)&lt;1,$O152=""),"Vencida sin observación"&amp;" · ",""))-3)))</f>
        <v/>
      </c>
      <c r="Q152" s="62">
        <f>IF(NOT((COUNTA($B152:$K152)+COUNTA($O152))&gt;0),"",IF(AND($T152="Sub",N($S152)&gt;0),IF(ISNUMBER(INDEX($D$5:$D$1000,$S152-4)),DATE(YEAR(INDEX($D$5:$D$1000,$S152-4)),MONTH(INDEX($D$5:$D$1000,$S152-4)),1),IF(ISNUMBER(INDEX($E$5:$E$1000,$S152-4)),DATE(YEAR(INDEX($E$5:$E$1000,$S152-4)),MONTH(INDEX($E$5:$E$1000,$S152-4)),1),MesCiclo)),IF(ISNUMBER($D152),DATE(YEAR($D152),MONTH($D152),1),IF(ISNUMBER($E152),DATE(YEAR($E152),MONTH($E152),1),MesCiclo))))</f>
        <v/>
      </c>
      <c r="R152" s="63">
        <f>IF(OR($Q152="",$Q152&lt;&gt;MesCiclo),"",COUNTIF($Q$5:$Q152,MesCiclo))</f>
        <v/>
      </c>
      <c r="S152" s="63">
        <f>IF($T152="","",IF($T152="Macro",ROW(),IFERROR(LOOKUP(2,1/($T$5:$T152="Macro"),ROW($T$5:$T152)),0)))</f>
        <v/>
      </c>
      <c r="T152" s="63">
        <f>IF(NOT((COUNTA($B152:$K152)+COUNTA($O152))&gt;0),"",IF($B152="Subactividad","Sub","Macro"))</f>
        <v/>
      </c>
      <c r="U152" s="63">
        <f>IF($T152="Macro",COUNTIFS($S$5:$S$1000,ROW(),$T$5:$T$1000,"Sub"),"")</f>
        <v/>
      </c>
      <c r="V152" s="63">
        <f>IF($T152="","",IF(ISNUMBER($F152),1,IFERROR(LOOKUP(2,1/($H152:$K152&lt;&gt;""),$H152:$K152),0)))</f>
        <v/>
      </c>
      <c r="W152" s="63">
        <f>IF($T152="","",IF(AND(ISNUMBER($F152),$F152&lt;=IF($Q152=MesCiclo,InicioCiclo,$Q152+MOD(2-WEEKDAY($Q152),7))+6),1,IF(ISNUMBER($H152),$H152,0)))</f>
        <v/>
      </c>
      <c r="X152" s="63">
        <f>IF($T152="","",IF(AND(ISNUMBER($F152),$F152&lt;=IF($Q152=MesCiclo,InicioCiclo,$Q152+MOD(2-WEEKDAY($Q152),7))+13),1,IF(ISNUMBER($I152),$I152,$W152)))</f>
        <v/>
      </c>
      <c r="Y152" s="63">
        <f>IF($T152="","",IF(AND(ISNUMBER($F152),$F152&lt;=IF($Q152=MesCiclo,InicioCiclo,$Q152+MOD(2-WEEKDAY($Q152),7))+20),1,IF(ISNUMBER($J152),$J152,$X152)))</f>
        <v/>
      </c>
      <c r="Z152" s="63">
        <f>IF($T152="","",IF(AND(ISNUMBER($F152),$F152&lt;=IF($Q152=MesCiclo,InicioCiclo,$Q152+MOD(2-WEEKDAY($Q152),7))+27),1,IF(ISNUMBER($K152),$K152,$Y152)))</f>
        <v/>
      </c>
      <c r="AA152" s="63">
        <f>IF($T152="","",IF(AND(ISNUMBER($F152),$F152&lt;=IF($Q152=MesCiclo,InicioCiclo,$Q152+MOD(2-WEEKDAY($Q152),7))+6),1,IF(N($U152)&gt;0,AVERAGEIFS($W$5:$W$1000,$S$5:$S$1000,ROW(),$T$5:$T$1000,"Sub"),$W152)))</f>
        <v/>
      </c>
      <c r="AB152" s="63">
        <f>IF($T152="","",IF(AND(ISNUMBER($F152),$F152&lt;=IF($Q152=MesCiclo,InicioCiclo,$Q152+MOD(2-WEEKDAY($Q152),7))+13),1,IF(N($U152)&gt;0,AVERAGEIFS($X$5:$X$1000,$S$5:$S$1000,ROW(),$T$5:$T$1000,"Sub"),$X152)))</f>
        <v/>
      </c>
      <c r="AC152" s="63">
        <f>IF($T152="","",IF(AND(ISNUMBER($F152),$F152&lt;=IF($Q152=MesCiclo,InicioCiclo,$Q152+MOD(2-WEEKDAY($Q152),7))+20),1,IF(N($U152)&gt;0,AVERAGEIFS($Y$5:$Y$1000,$S$5:$S$1000,ROW(),$T$5:$T$1000,"Sub"),$Y152)))</f>
        <v/>
      </c>
      <c r="AD152" s="63">
        <f>IF($T152="","",IF(AND(ISNUMBER($F152),$F152&lt;=IF($Q152=MesCiclo,InicioCiclo,$Q152+MOD(2-WEEKDAY($Q152),7))+27),1,IF(N($U152)&gt;0,AVERAGEIFS($Z$5:$Z$1000,$S$5:$S$1000,ROW(),$T$5:$T$1000,"Sub"),$Z152)))</f>
        <v/>
      </c>
      <c r="AE152" s="63">
        <f>IF($T152&lt;&gt;"Macro","",IF(COUNTIFS($Q$5:$Q$1000,$Q152,$T$5:$T$1000,"Macro",$G$5:$G$1000,"&gt;0")=0,1/COUNTIFS($Q$5:$Q$1000,$Q152,$T$5:$T$1000,"Macro"),IF(AND(ISNUMBER($G152),N($G152)&gt;0),$G152,SUMIFS($G$5:$G$1000,$Q$5:$Q$1000,$Q152,$T$5:$T$1000,"Macro")/COUNTIFS($Q$5:$Q$1000,$Q152,$T$5:$T$1000,"Macro",$G$5:$G$1000,"&gt;0"))/(COUNTIFS($Q$5:$Q$1000,$Q152,$T$5:$T$1000,"Macro")*SUMIFS($G$5:$G$1000,$Q$5:$Q$1000,$Q152,$T$5:$T$1000,"Macro")/COUNTIFS($Q$5:$Q$1000,$Q152,$T$5:$T$1000,"Macro",$G$5:$G$1000,"&gt;0"))))</f>
        <v/>
      </c>
    </row>
    <row r="153">
      <c r="A153" s="55">
        <f>IF(NOT((COUNTA($B153:$K153)+COUNTA($O153))&gt;0),"",IF($T153="Macro",COUNTIFS($T$5:$T153,"Macro",$Q$5:$Q153,$Q153),IF(N($S153)=0,"?",COUNTIFS(INDEX($T$5:$T$1000,1):INDEX($T$5:$T$1000,$S153-4),"Macro",INDEX($Q$5:$Q$1000,1):INDEX($Q$5:$Q$1000,$S153-4),INDEX($Q$5:$Q$1000,$S153-4))&amp;"."&amp;COUNTIFS($S$5:$S153,$S153,$T$5:$T153,"Sub"))))</f>
        <v/>
      </c>
      <c r="B153" s="56" t="n"/>
      <c r="C153" s="57" t="n"/>
      <c r="D153" s="58" t="n"/>
      <c r="E153" s="58" t="n"/>
      <c r="F153" s="58" t="n"/>
      <c r="G153" s="59" t="n"/>
      <c r="H153" s="59" t="n"/>
      <c r="I153" s="59" t="n"/>
      <c r="J153" s="59" t="n"/>
      <c r="K153" s="59" t="n"/>
      <c r="L153" s="60">
        <f>IF(NOT((COUNTA($B153:$K153)+COUNTA($O153))&gt;0),"",IF(ISNUMBER($F153),1,IF(N($U153)&gt;0,AVERAGEIFS($V$5:$V$1000,$S$5:$S$1000,ROW(),$T$5:$T$1000,"Sub"),$V153)))</f>
        <v/>
      </c>
      <c r="M153" s="55">
        <f>IF($L153="","",IF($L153&gt;=1,"Completado",IF($L153&gt;0,"En curso","Pendiente")))</f>
        <v/>
      </c>
      <c r="N153" s="55">
        <f>IF(NOT((COUNTA($B153:$K153)+COUNTA($O153))&gt;0),"",IF(ISNUMBER($F153),IF(AND(ISNUMBER($E153),$F153&gt;$E153),"Cumplida con "&amp;($F153-$E153)&amp;IF($F153-$E153=1," día"," días")&amp;" de retraso","Cumplida"),IF(N($L153)&gt;=1,"Cumplida",IF(NOT(ISNUMBER($E153)),"Sin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plazo")))))))</f>
        <v/>
      </c>
      <c r="O153" s="57" t="n"/>
      <c r="P153" s="61">
        <f>IF(NOT((COUNTA($B153:$K153)+COUNTA($O153))&gt;0),"",IF((IF($C153="","Falta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",""))="","✔ OK","⚠ "&amp;LEFT(IF($C153="","Falta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",""),LEN(IF($C153="","Falta el nombre de la actividad"&amp;" · ","")&amp;IF(AND($T153="Sub",N($S153)=0),"Subactividad sin macroactividad arriba"&amp;" · ","")&amp;IF($D153="","Sin fecha de inicio"&amp;" · ","")&amp;IF($E153="","Sin fecha límite"&amp;" · ","")&amp;IF(OR(AND($D153&lt;&gt;"",NOT(ISNUMBER($D153))),AND($E153&lt;&gt;"",NOT(ISNUMBER($E153))),AND($F153&lt;&gt;"",NOT(ISNUMBER($F153)))),"Fecha no válida"&amp;" · ","")&amp;IF(AND(ISNUMBER($D153),ISNUMBER($E153),$D153&gt;$E153),"Inicio posterior a fecha límite"&amp;" · ","")&amp;IF(AND($T153="Macro",$G153&lt;&gt;"",OR(NOT(ISNUMBER($G153)),$G153&lt;0,$G153&gt;1)),"Peso fuera de rango"&amp;" · ","")&amp;IF(AND($T153="Sub",$G153&lt;&gt;""),"Las subactividades no llevan peso (valen igual dentro de su macroactividad)"&amp;" · ","")&amp;IF(AND(N($U153)&gt;0,COUNT($H153:$K153)&gt;0),"Con subactividades: deje vacías las semanas (se calculan solas)"&amp;" · ","")&amp;IF((COUNTIF($H153:$K153,"&gt;1")+COUNTIF($H153:$K153,"&lt;0")+COUNTA($H153:$K153)-COUNT($H153:$K153))&gt;0,"Avance fuera de rango 0-100%"&amp;" · ","")&amp;IF(OR(AND($I153&lt;&gt;"",$I153&lt;$H153),AND($J153&lt;&gt;"",$J153&lt;MAX($H153:$I153)),AND($K153&lt;&gt;"",$K153&lt;MAX($H153:$J153))),"Avance semanal decreciente"&amp;" · ","")&amp;IF(AND(ISNUMBER($E153),$E153&lt;FechaRef,N($L153)&lt;1),"Vencida"&amp;" · ","")&amp;IF(AND(ObsObligatoria="Sí",ISNUMBER($E153),$E153&lt;FechaRef,N($L153)&lt;1,$O153=""),"Vencida sin observación"&amp;" · ",""))-3)))</f>
        <v/>
      </c>
      <c r="Q153" s="62">
        <f>IF(NOT((COUNTA($B153:$K153)+COUNTA($O153))&gt;0),"",IF(AND($T153="Sub",N($S153)&gt;0),IF(ISNUMBER(INDEX($D$5:$D$1000,$S153-4)),DATE(YEAR(INDEX($D$5:$D$1000,$S153-4)),MONTH(INDEX($D$5:$D$1000,$S153-4)),1),IF(ISNUMBER(INDEX($E$5:$E$1000,$S153-4)),DATE(YEAR(INDEX($E$5:$E$1000,$S153-4)),MONTH(INDEX($E$5:$E$1000,$S153-4)),1),MesCiclo)),IF(ISNUMBER($D153),DATE(YEAR($D153),MONTH($D153),1),IF(ISNUMBER($E153),DATE(YEAR($E153),MONTH($E153),1),MesCiclo))))</f>
        <v/>
      </c>
      <c r="R153" s="63">
        <f>IF(OR($Q153="",$Q153&lt;&gt;MesCiclo),"",COUNTIF($Q$5:$Q153,MesCiclo))</f>
        <v/>
      </c>
      <c r="S153" s="63">
        <f>IF($T153="","",IF($T153="Macro",ROW(),IFERROR(LOOKUP(2,1/($T$5:$T153="Macro"),ROW($T$5:$T153)),0)))</f>
        <v/>
      </c>
      <c r="T153" s="63">
        <f>IF(NOT((COUNTA($B153:$K153)+COUNTA($O153))&gt;0),"",IF($B153="Subactividad","Sub","Macro"))</f>
        <v/>
      </c>
      <c r="U153" s="63">
        <f>IF($T153="Macro",COUNTIFS($S$5:$S$1000,ROW(),$T$5:$T$1000,"Sub"),"")</f>
        <v/>
      </c>
      <c r="V153" s="63">
        <f>IF($T153="","",IF(ISNUMBER($F153),1,IFERROR(LOOKUP(2,1/($H153:$K153&lt;&gt;""),$H153:$K153),0)))</f>
        <v/>
      </c>
      <c r="W153" s="63">
        <f>IF($T153="","",IF(AND(ISNUMBER($F153),$F153&lt;=IF($Q153=MesCiclo,InicioCiclo,$Q153+MOD(2-WEEKDAY($Q153),7))+6),1,IF(ISNUMBER($H153),$H153,0)))</f>
        <v/>
      </c>
      <c r="X153" s="63">
        <f>IF($T153="","",IF(AND(ISNUMBER($F153),$F153&lt;=IF($Q153=MesCiclo,InicioCiclo,$Q153+MOD(2-WEEKDAY($Q153),7))+13),1,IF(ISNUMBER($I153),$I153,$W153)))</f>
        <v/>
      </c>
      <c r="Y153" s="63">
        <f>IF($T153="","",IF(AND(ISNUMBER($F153),$F153&lt;=IF($Q153=MesCiclo,InicioCiclo,$Q153+MOD(2-WEEKDAY($Q153),7))+20),1,IF(ISNUMBER($J153),$J153,$X153)))</f>
        <v/>
      </c>
      <c r="Z153" s="63">
        <f>IF($T153="","",IF(AND(ISNUMBER($F153),$F153&lt;=IF($Q153=MesCiclo,InicioCiclo,$Q153+MOD(2-WEEKDAY($Q153),7))+27),1,IF(ISNUMBER($K153),$K153,$Y153)))</f>
        <v/>
      </c>
      <c r="AA153" s="63">
        <f>IF($T153="","",IF(AND(ISNUMBER($F153),$F153&lt;=IF($Q153=MesCiclo,InicioCiclo,$Q153+MOD(2-WEEKDAY($Q153),7))+6),1,IF(N($U153)&gt;0,AVERAGEIFS($W$5:$W$1000,$S$5:$S$1000,ROW(),$T$5:$T$1000,"Sub"),$W153)))</f>
        <v/>
      </c>
      <c r="AB153" s="63">
        <f>IF($T153="","",IF(AND(ISNUMBER($F153),$F153&lt;=IF($Q153=MesCiclo,InicioCiclo,$Q153+MOD(2-WEEKDAY($Q153),7))+13),1,IF(N($U153)&gt;0,AVERAGEIFS($X$5:$X$1000,$S$5:$S$1000,ROW(),$T$5:$T$1000,"Sub"),$X153)))</f>
        <v/>
      </c>
      <c r="AC153" s="63">
        <f>IF($T153="","",IF(AND(ISNUMBER($F153),$F153&lt;=IF($Q153=MesCiclo,InicioCiclo,$Q153+MOD(2-WEEKDAY($Q153),7))+20),1,IF(N($U153)&gt;0,AVERAGEIFS($Y$5:$Y$1000,$S$5:$S$1000,ROW(),$T$5:$T$1000,"Sub"),$Y153)))</f>
        <v/>
      </c>
      <c r="AD153" s="63">
        <f>IF($T153="","",IF(AND(ISNUMBER($F153),$F153&lt;=IF($Q153=MesCiclo,InicioCiclo,$Q153+MOD(2-WEEKDAY($Q153),7))+27),1,IF(N($U153)&gt;0,AVERAGEIFS($Z$5:$Z$1000,$S$5:$S$1000,ROW(),$T$5:$T$1000,"Sub"),$Z153)))</f>
        <v/>
      </c>
      <c r="AE153" s="63">
        <f>IF($T153&lt;&gt;"Macro","",IF(COUNTIFS($Q$5:$Q$1000,$Q153,$T$5:$T$1000,"Macro",$G$5:$G$1000,"&gt;0")=0,1/COUNTIFS($Q$5:$Q$1000,$Q153,$T$5:$T$1000,"Macro"),IF(AND(ISNUMBER($G153),N($G153)&gt;0),$G153,SUMIFS($G$5:$G$1000,$Q$5:$Q$1000,$Q153,$T$5:$T$1000,"Macro")/COUNTIFS($Q$5:$Q$1000,$Q153,$T$5:$T$1000,"Macro",$G$5:$G$1000,"&gt;0"))/(COUNTIFS($Q$5:$Q$1000,$Q153,$T$5:$T$1000,"Macro")*SUMIFS($G$5:$G$1000,$Q$5:$Q$1000,$Q153,$T$5:$T$1000,"Macro")/COUNTIFS($Q$5:$Q$1000,$Q153,$T$5:$T$1000,"Macro",$G$5:$G$1000,"&gt;0"))))</f>
        <v/>
      </c>
    </row>
    <row r="154">
      <c r="A154" s="55">
        <f>IF(NOT((COUNTA($B154:$K154)+COUNTA($O154))&gt;0),"",IF($T154="Macro",COUNTIFS($T$5:$T154,"Macro",$Q$5:$Q154,$Q154),IF(N($S154)=0,"?",COUNTIFS(INDEX($T$5:$T$1000,1):INDEX($T$5:$T$1000,$S154-4),"Macro",INDEX($Q$5:$Q$1000,1):INDEX($Q$5:$Q$1000,$S154-4),INDEX($Q$5:$Q$1000,$S154-4))&amp;"."&amp;COUNTIFS($S$5:$S154,$S154,$T$5:$T154,"Sub"))))</f>
        <v/>
      </c>
      <c r="B154" s="56" t="n"/>
      <c r="C154" s="57" t="n"/>
      <c r="D154" s="58" t="n"/>
      <c r="E154" s="58" t="n"/>
      <c r="F154" s="58" t="n"/>
      <c r="G154" s="59" t="n"/>
      <c r="H154" s="59" t="n"/>
      <c r="I154" s="59" t="n"/>
      <c r="J154" s="59" t="n"/>
      <c r="K154" s="59" t="n"/>
      <c r="L154" s="60">
        <f>IF(NOT((COUNTA($B154:$K154)+COUNTA($O154))&gt;0),"",IF(ISNUMBER($F154),1,IF(N($U154)&gt;0,AVERAGEIFS($V$5:$V$1000,$S$5:$S$1000,ROW(),$T$5:$T$1000,"Sub"),$V154)))</f>
        <v/>
      </c>
      <c r="M154" s="55">
        <f>IF($L154="","",IF($L154&gt;=1,"Completado",IF($L154&gt;0,"En curso","Pendiente")))</f>
        <v/>
      </c>
      <c r="N154" s="55">
        <f>IF(NOT((COUNTA($B154:$K154)+COUNTA($O154))&gt;0),"",IF(ISNUMBER($F154),IF(AND(ISNUMBER($E154),$F154&gt;$E154),"Cumplida con "&amp;($F154-$E154)&amp;IF($F154-$E154=1," día"," días")&amp;" de retraso","Cumplida"),IF(N($L154)&gt;=1,"Cumplida",IF(NOT(ISNUMBER($E154)),"Sin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plazo")))))))</f>
        <v/>
      </c>
      <c r="O154" s="57" t="n"/>
      <c r="P154" s="61">
        <f>IF(NOT((COUNTA($B154:$K154)+COUNTA($O154))&gt;0),"",IF((IF($C154="","Falta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",""))="","✔ OK","⚠ "&amp;LEFT(IF($C154="","Falta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",""),LEN(IF($C154="","Falta el nombre de la actividad"&amp;" · ","")&amp;IF(AND($T154="Sub",N($S154)=0),"Subactividad sin macroactividad arriba"&amp;" · ","")&amp;IF($D154="","Sin fecha de inicio"&amp;" · ","")&amp;IF($E154="","Sin fecha límite"&amp;" · ","")&amp;IF(OR(AND($D154&lt;&gt;"",NOT(ISNUMBER($D154))),AND($E154&lt;&gt;"",NOT(ISNUMBER($E154))),AND($F154&lt;&gt;"",NOT(ISNUMBER($F154)))),"Fecha no válida"&amp;" · ","")&amp;IF(AND(ISNUMBER($D154),ISNUMBER($E154),$D154&gt;$E154),"Inicio posterior a fecha límite"&amp;" · ","")&amp;IF(AND($T154="Macro",$G154&lt;&gt;"",OR(NOT(ISNUMBER($G154)),$G154&lt;0,$G154&gt;1)),"Peso fuera de rango"&amp;" · ","")&amp;IF(AND($T154="Sub",$G154&lt;&gt;""),"Las subactividades no llevan peso (valen igual dentro de su macroactividad)"&amp;" · ","")&amp;IF(AND(N($U154)&gt;0,COUNT($H154:$K154)&gt;0),"Con subactividades: deje vacías las semanas (se calculan solas)"&amp;" · ","")&amp;IF((COUNTIF($H154:$K154,"&gt;1")+COUNTIF($H154:$K154,"&lt;0")+COUNTA($H154:$K154)-COUNT($H154:$K154))&gt;0,"Avance fuera de rango 0-100%"&amp;" · ","")&amp;IF(OR(AND($I154&lt;&gt;"",$I154&lt;$H154),AND($J154&lt;&gt;"",$J154&lt;MAX($H154:$I154)),AND($K154&lt;&gt;"",$K154&lt;MAX($H154:$J154))),"Avance semanal decreciente"&amp;" · ","")&amp;IF(AND(ISNUMBER($E154),$E154&lt;FechaRef,N($L154)&lt;1),"Vencida"&amp;" · ","")&amp;IF(AND(ObsObligatoria="Sí",ISNUMBER($E154),$E154&lt;FechaRef,N($L154)&lt;1,$O154=""),"Vencida sin observación"&amp;" · ",""))-3)))</f>
        <v/>
      </c>
      <c r="Q154" s="62">
        <f>IF(NOT((COUNTA($B154:$K154)+COUNTA($O154))&gt;0),"",IF(AND($T154="Sub",N($S154)&gt;0),IF(ISNUMBER(INDEX($D$5:$D$1000,$S154-4)),DATE(YEAR(INDEX($D$5:$D$1000,$S154-4)),MONTH(INDEX($D$5:$D$1000,$S154-4)),1),IF(ISNUMBER(INDEX($E$5:$E$1000,$S154-4)),DATE(YEAR(INDEX($E$5:$E$1000,$S154-4)),MONTH(INDEX($E$5:$E$1000,$S154-4)),1),MesCiclo)),IF(ISNUMBER($D154),DATE(YEAR($D154),MONTH($D154),1),IF(ISNUMBER($E154),DATE(YEAR($E154),MONTH($E154),1),MesCiclo))))</f>
        <v/>
      </c>
      <c r="R154" s="63">
        <f>IF(OR($Q154="",$Q154&lt;&gt;MesCiclo),"",COUNTIF($Q$5:$Q154,MesCiclo))</f>
        <v/>
      </c>
      <c r="S154" s="63">
        <f>IF($T154="","",IF($T154="Macro",ROW(),IFERROR(LOOKUP(2,1/($T$5:$T154="Macro"),ROW($T$5:$T154)),0)))</f>
        <v/>
      </c>
      <c r="T154" s="63">
        <f>IF(NOT((COUNTA($B154:$K154)+COUNTA($O154))&gt;0),"",IF($B154="Subactividad","Sub","Macro"))</f>
        <v/>
      </c>
      <c r="U154" s="63">
        <f>IF($T154="Macro",COUNTIFS($S$5:$S$1000,ROW(),$T$5:$T$1000,"Sub"),"")</f>
        <v/>
      </c>
      <c r="V154" s="63">
        <f>IF($T154="","",IF(ISNUMBER($F154),1,IFERROR(LOOKUP(2,1/($H154:$K154&lt;&gt;""),$H154:$K154),0)))</f>
        <v/>
      </c>
      <c r="W154" s="63">
        <f>IF($T154="","",IF(AND(ISNUMBER($F154),$F154&lt;=IF($Q154=MesCiclo,InicioCiclo,$Q154+MOD(2-WEEKDAY($Q154),7))+6),1,IF(ISNUMBER($H154),$H154,0)))</f>
        <v/>
      </c>
      <c r="X154" s="63">
        <f>IF($T154="","",IF(AND(ISNUMBER($F154),$F154&lt;=IF($Q154=MesCiclo,InicioCiclo,$Q154+MOD(2-WEEKDAY($Q154),7))+13),1,IF(ISNUMBER($I154),$I154,$W154)))</f>
        <v/>
      </c>
      <c r="Y154" s="63">
        <f>IF($T154="","",IF(AND(ISNUMBER($F154),$F154&lt;=IF($Q154=MesCiclo,InicioCiclo,$Q154+MOD(2-WEEKDAY($Q154),7))+20),1,IF(ISNUMBER($J154),$J154,$X154)))</f>
        <v/>
      </c>
      <c r="Z154" s="63">
        <f>IF($T154="","",IF(AND(ISNUMBER($F154),$F154&lt;=IF($Q154=MesCiclo,InicioCiclo,$Q154+MOD(2-WEEKDAY($Q154),7))+27),1,IF(ISNUMBER($K154),$K154,$Y154)))</f>
        <v/>
      </c>
      <c r="AA154" s="63">
        <f>IF($T154="","",IF(AND(ISNUMBER($F154),$F154&lt;=IF($Q154=MesCiclo,InicioCiclo,$Q154+MOD(2-WEEKDAY($Q154),7))+6),1,IF(N($U154)&gt;0,AVERAGEIFS($W$5:$W$1000,$S$5:$S$1000,ROW(),$T$5:$T$1000,"Sub"),$W154)))</f>
        <v/>
      </c>
      <c r="AB154" s="63">
        <f>IF($T154="","",IF(AND(ISNUMBER($F154),$F154&lt;=IF($Q154=MesCiclo,InicioCiclo,$Q154+MOD(2-WEEKDAY($Q154),7))+13),1,IF(N($U154)&gt;0,AVERAGEIFS($X$5:$X$1000,$S$5:$S$1000,ROW(),$T$5:$T$1000,"Sub"),$X154)))</f>
        <v/>
      </c>
      <c r="AC154" s="63">
        <f>IF($T154="","",IF(AND(ISNUMBER($F154),$F154&lt;=IF($Q154=MesCiclo,InicioCiclo,$Q154+MOD(2-WEEKDAY($Q154),7))+20),1,IF(N($U154)&gt;0,AVERAGEIFS($Y$5:$Y$1000,$S$5:$S$1000,ROW(),$T$5:$T$1000,"Sub"),$Y154)))</f>
        <v/>
      </c>
      <c r="AD154" s="63">
        <f>IF($T154="","",IF(AND(ISNUMBER($F154),$F154&lt;=IF($Q154=MesCiclo,InicioCiclo,$Q154+MOD(2-WEEKDAY($Q154),7))+27),1,IF(N($U154)&gt;0,AVERAGEIFS($Z$5:$Z$1000,$S$5:$S$1000,ROW(),$T$5:$T$1000,"Sub"),$Z154)))</f>
        <v/>
      </c>
      <c r="AE154" s="63">
        <f>IF($T154&lt;&gt;"Macro","",IF(COUNTIFS($Q$5:$Q$1000,$Q154,$T$5:$T$1000,"Macro",$G$5:$G$1000,"&gt;0")=0,1/COUNTIFS($Q$5:$Q$1000,$Q154,$T$5:$T$1000,"Macro"),IF(AND(ISNUMBER($G154),N($G154)&gt;0),$G154,SUMIFS($G$5:$G$1000,$Q$5:$Q$1000,$Q154,$T$5:$T$1000,"Macro")/COUNTIFS($Q$5:$Q$1000,$Q154,$T$5:$T$1000,"Macro",$G$5:$G$1000,"&gt;0"))/(COUNTIFS($Q$5:$Q$1000,$Q154,$T$5:$T$1000,"Macro")*SUMIFS($G$5:$G$1000,$Q$5:$Q$1000,$Q154,$T$5:$T$1000,"Macro")/COUNTIFS($Q$5:$Q$1000,$Q154,$T$5:$T$1000,"Macro",$G$5:$G$1000,"&gt;0"))))</f>
        <v/>
      </c>
    </row>
    <row r="155">
      <c r="A155" s="55">
        <f>IF(NOT((COUNTA($B155:$K155)+COUNTA($O155))&gt;0),"",IF($T155="Macro",COUNTIFS($T$5:$T155,"Macro",$Q$5:$Q155,$Q155),IF(N($S155)=0,"?",COUNTIFS(INDEX($T$5:$T$1000,1):INDEX($T$5:$T$1000,$S155-4),"Macro",INDEX($Q$5:$Q$1000,1):INDEX($Q$5:$Q$1000,$S155-4),INDEX($Q$5:$Q$1000,$S155-4))&amp;"."&amp;COUNTIFS($S$5:$S155,$S155,$T$5:$T155,"Sub"))))</f>
        <v/>
      </c>
      <c r="B155" s="56" t="n"/>
      <c r="C155" s="57" t="n"/>
      <c r="D155" s="58" t="n"/>
      <c r="E155" s="58" t="n"/>
      <c r="F155" s="58" t="n"/>
      <c r="G155" s="59" t="n"/>
      <c r="H155" s="59" t="n"/>
      <c r="I155" s="59" t="n"/>
      <c r="J155" s="59" t="n"/>
      <c r="K155" s="59" t="n"/>
      <c r="L155" s="60">
        <f>IF(NOT((COUNTA($B155:$K155)+COUNTA($O155))&gt;0),"",IF(ISNUMBER($F155),1,IF(N($U155)&gt;0,AVERAGEIFS($V$5:$V$1000,$S$5:$S$1000,ROW(),$T$5:$T$1000,"Sub"),$V155)))</f>
        <v/>
      </c>
      <c r="M155" s="55">
        <f>IF($L155="","",IF($L155&gt;=1,"Completado",IF($L155&gt;0,"En curso","Pendiente")))</f>
        <v/>
      </c>
      <c r="N155" s="55">
        <f>IF(NOT((COUNTA($B155:$K155)+COUNTA($O155))&gt;0),"",IF(ISNUMBER($F155),IF(AND(ISNUMBER($E155),$F155&gt;$E155),"Cumplida con "&amp;($F155-$E155)&amp;IF($F155-$E155=1," día"," días")&amp;" de retraso","Cumplida"),IF(N($L155)&gt;=1,"Cumplida",IF(NOT(ISNUMBER($E155)),"Sin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plazo")))))))</f>
        <v/>
      </c>
      <c r="O155" s="57" t="n"/>
      <c r="P155" s="61">
        <f>IF(NOT((COUNTA($B155:$K155)+COUNTA($O155))&gt;0),"",IF((IF($C155="","Falta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",""))="","✔ OK","⚠ "&amp;LEFT(IF($C155="","Falta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",""),LEN(IF($C155="","Falta el nombre de la actividad"&amp;" · ","")&amp;IF(AND($T155="Sub",N($S155)=0),"Subactividad sin macroactividad arriba"&amp;" · ","")&amp;IF($D155="","Sin fecha de inicio"&amp;" · ","")&amp;IF($E155="","Sin fecha límite"&amp;" · ","")&amp;IF(OR(AND($D155&lt;&gt;"",NOT(ISNUMBER($D155))),AND($E155&lt;&gt;"",NOT(ISNUMBER($E155))),AND($F155&lt;&gt;"",NOT(ISNUMBER($F155)))),"Fecha no válida"&amp;" · ","")&amp;IF(AND(ISNUMBER($D155),ISNUMBER($E155),$D155&gt;$E155),"Inicio posterior a fecha límite"&amp;" · ","")&amp;IF(AND($T155="Macro",$G155&lt;&gt;"",OR(NOT(ISNUMBER($G155)),$G155&lt;0,$G155&gt;1)),"Peso fuera de rango"&amp;" · ","")&amp;IF(AND($T155="Sub",$G155&lt;&gt;""),"Las subactividades no llevan peso (valen igual dentro de su macroactividad)"&amp;" · ","")&amp;IF(AND(N($U155)&gt;0,COUNT($H155:$K155)&gt;0),"Con subactividades: deje vacías las semanas (se calculan solas)"&amp;" · ","")&amp;IF((COUNTIF($H155:$K155,"&gt;1")+COUNTIF($H155:$K155,"&lt;0")+COUNTA($H155:$K155)-COUNT($H155:$K155))&gt;0,"Avance fuera de rango 0-100%"&amp;" · ","")&amp;IF(OR(AND($I155&lt;&gt;"",$I155&lt;$H155),AND($J155&lt;&gt;"",$J155&lt;MAX($H155:$I155)),AND($K155&lt;&gt;"",$K155&lt;MAX($H155:$J155))),"Avance semanal decreciente"&amp;" · ","")&amp;IF(AND(ISNUMBER($E155),$E155&lt;FechaRef,N($L155)&lt;1),"Vencida"&amp;" · ","")&amp;IF(AND(ObsObligatoria="Sí",ISNUMBER($E155),$E155&lt;FechaRef,N($L155)&lt;1,$O155=""),"Vencida sin observación"&amp;" · ",""))-3)))</f>
        <v/>
      </c>
      <c r="Q155" s="62">
        <f>IF(NOT((COUNTA($B155:$K155)+COUNTA($O155))&gt;0),"",IF(AND($T155="Sub",N($S155)&gt;0),IF(ISNUMBER(INDEX($D$5:$D$1000,$S155-4)),DATE(YEAR(INDEX($D$5:$D$1000,$S155-4)),MONTH(INDEX($D$5:$D$1000,$S155-4)),1),IF(ISNUMBER(INDEX($E$5:$E$1000,$S155-4)),DATE(YEAR(INDEX($E$5:$E$1000,$S155-4)),MONTH(INDEX($E$5:$E$1000,$S155-4)),1),MesCiclo)),IF(ISNUMBER($D155),DATE(YEAR($D155),MONTH($D155),1),IF(ISNUMBER($E155),DATE(YEAR($E155),MONTH($E155),1),MesCiclo))))</f>
        <v/>
      </c>
      <c r="R155" s="63">
        <f>IF(OR($Q155="",$Q155&lt;&gt;MesCiclo),"",COUNTIF($Q$5:$Q155,MesCiclo))</f>
        <v/>
      </c>
      <c r="S155" s="63">
        <f>IF($T155="","",IF($T155="Macro",ROW(),IFERROR(LOOKUP(2,1/($T$5:$T155="Macro"),ROW($T$5:$T155)),0)))</f>
        <v/>
      </c>
      <c r="T155" s="63">
        <f>IF(NOT((COUNTA($B155:$K155)+COUNTA($O155))&gt;0),"",IF($B155="Subactividad","Sub","Macro"))</f>
        <v/>
      </c>
      <c r="U155" s="63">
        <f>IF($T155="Macro",COUNTIFS($S$5:$S$1000,ROW(),$T$5:$T$1000,"Sub"),"")</f>
        <v/>
      </c>
      <c r="V155" s="63">
        <f>IF($T155="","",IF(ISNUMBER($F155),1,IFERROR(LOOKUP(2,1/($H155:$K155&lt;&gt;""),$H155:$K155),0)))</f>
        <v/>
      </c>
      <c r="W155" s="63">
        <f>IF($T155="","",IF(AND(ISNUMBER($F155),$F155&lt;=IF($Q155=MesCiclo,InicioCiclo,$Q155+MOD(2-WEEKDAY($Q155),7))+6),1,IF(ISNUMBER($H155),$H155,0)))</f>
        <v/>
      </c>
      <c r="X155" s="63">
        <f>IF($T155="","",IF(AND(ISNUMBER($F155),$F155&lt;=IF($Q155=MesCiclo,InicioCiclo,$Q155+MOD(2-WEEKDAY($Q155),7))+13),1,IF(ISNUMBER($I155),$I155,$W155)))</f>
        <v/>
      </c>
      <c r="Y155" s="63">
        <f>IF($T155="","",IF(AND(ISNUMBER($F155),$F155&lt;=IF($Q155=MesCiclo,InicioCiclo,$Q155+MOD(2-WEEKDAY($Q155),7))+20),1,IF(ISNUMBER($J155),$J155,$X155)))</f>
        <v/>
      </c>
      <c r="Z155" s="63">
        <f>IF($T155="","",IF(AND(ISNUMBER($F155),$F155&lt;=IF($Q155=MesCiclo,InicioCiclo,$Q155+MOD(2-WEEKDAY($Q155),7))+27),1,IF(ISNUMBER($K155),$K155,$Y155)))</f>
        <v/>
      </c>
      <c r="AA155" s="63">
        <f>IF($T155="","",IF(AND(ISNUMBER($F155),$F155&lt;=IF($Q155=MesCiclo,InicioCiclo,$Q155+MOD(2-WEEKDAY($Q155),7))+6),1,IF(N($U155)&gt;0,AVERAGEIFS($W$5:$W$1000,$S$5:$S$1000,ROW(),$T$5:$T$1000,"Sub"),$W155)))</f>
        <v/>
      </c>
      <c r="AB155" s="63">
        <f>IF($T155="","",IF(AND(ISNUMBER($F155),$F155&lt;=IF($Q155=MesCiclo,InicioCiclo,$Q155+MOD(2-WEEKDAY($Q155),7))+13),1,IF(N($U155)&gt;0,AVERAGEIFS($X$5:$X$1000,$S$5:$S$1000,ROW(),$T$5:$T$1000,"Sub"),$X155)))</f>
        <v/>
      </c>
      <c r="AC155" s="63">
        <f>IF($T155="","",IF(AND(ISNUMBER($F155),$F155&lt;=IF($Q155=MesCiclo,InicioCiclo,$Q155+MOD(2-WEEKDAY($Q155),7))+20),1,IF(N($U155)&gt;0,AVERAGEIFS($Y$5:$Y$1000,$S$5:$S$1000,ROW(),$T$5:$T$1000,"Sub"),$Y155)))</f>
        <v/>
      </c>
      <c r="AD155" s="63">
        <f>IF($T155="","",IF(AND(ISNUMBER($F155),$F155&lt;=IF($Q155=MesCiclo,InicioCiclo,$Q155+MOD(2-WEEKDAY($Q155),7))+27),1,IF(N($U155)&gt;0,AVERAGEIFS($Z$5:$Z$1000,$S$5:$S$1000,ROW(),$T$5:$T$1000,"Sub"),$Z155)))</f>
        <v/>
      </c>
      <c r="AE155" s="63">
        <f>IF($T155&lt;&gt;"Macro","",IF(COUNTIFS($Q$5:$Q$1000,$Q155,$T$5:$T$1000,"Macro",$G$5:$G$1000,"&gt;0")=0,1/COUNTIFS($Q$5:$Q$1000,$Q155,$T$5:$T$1000,"Macro"),IF(AND(ISNUMBER($G155),N($G155)&gt;0),$G155,SUMIFS($G$5:$G$1000,$Q$5:$Q$1000,$Q155,$T$5:$T$1000,"Macro")/COUNTIFS($Q$5:$Q$1000,$Q155,$T$5:$T$1000,"Macro",$G$5:$G$1000,"&gt;0"))/(COUNTIFS($Q$5:$Q$1000,$Q155,$T$5:$T$1000,"Macro")*SUMIFS($G$5:$G$1000,$Q$5:$Q$1000,$Q155,$T$5:$T$1000,"Macro")/COUNTIFS($Q$5:$Q$1000,$Q155,$T$5:$T$1000,"Macro",$G$5:$G$1000,"&gt;0"))))</f>
        <v/>
      </c>
    </row>
    <row r="156">
      <c r="A156" s="55">
        <f>IF(NOT((COUNTA($B156:$K156)+COUNTA($O156))&gt;0),"",IF($T156="Macro",COUNTIFS($T$5:$T156,"Macro",$Q$5:$Q156,$Q156),IF(N($S156)=0,"?",COUNTIFS(INDEX($T$5:$T$1000,1):INDEX($T$5:$T$1000,$S156-4),"Macro",INDEX($Q$5:$Q$1000,1):INDEX($Q$5:$Q$1000,$S156-4),INDEX($Q$5:$Q$1000,$S156-4))&amp;"."&amp;COUNTIFS($S$5:$S156,$S156,$T$5:$T156,"Sub"))))</f>
        <v/>
      </c>
      <c r="B156" s="56" t="n"/>
      <c r="C156" s="57" t="n"/>
      <c r="D156" s="58" t="n"/>
      <c r="E156" s="58" t="n"/>
      <c r="F156" s="58" t="n"/>
      <c r="G156" s="59" t="n"/>
      <c r="H156" s="59" t="n"/>
      <c r="I156" s="59" t="n"/>
      <c r="J156" s="59" t="n"/>
      <c r="K156" s="59" t="n"/>
      <c r="L156" s="60">
        <f>IF(NOT((COUNTA($B156:$K156)+COUNTA($O156))&gt;0),"",IF(ISNUMBER($F156),1,IF(N($U156)&gt;0,AVERAGEIFS($V$5:$V$1000,$S$5:$S$1000,ROW(),$T$5:$T$1000,"Sub"),$V156)))</f>
        <v/>
      </c>
      <c r="M156" s="55">
        <f>IF($L156="","",IF($L156&gt;=1,"Completado",IF($L156&gt;0,"En curso","Pendiente")))</f>
        <v/>
      </c>
      <c r="N156" s="55">
        <f>IF(NOT((COUNTA($B156:$K156)+COUNTA($O156))&gt;0),"",IF(ISNUMBER($F156),IF(AND(ISNUMBER($E156),$F156&gt;$E156),"Cumplida con "&amp;($F156-$E156)&amp;IF($F156-$E156=1," día"," días")&amp;" de retraso","Cumplida"),IF(N($L156)&gt;=1,"Cumplida",IF(NOT(ISNUMBER($E156)),"Sin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plazo")))))))</f>
        <v/>
      </c>
      <c r="O156" s="57" t="n"/>
      <c r="P156" s="61">
        <f>IF(NOT((COUNTA($B156:$K156)+COUNTA($O156))&gt;0),"",IF((IF($C156="","Falta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",""))="","✔ OK","⚠ "&amp;LEFT(IF($C156="","Falta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",""),LEN(IF($C156="","Falta el nombre de la actividad"&amp;" · ","")&amp;IF(AND($T156="Sub",N($S156)=0),"Subactividad sin macroactividad arriba"&amp;" · ","")&amp;IF($D156="","Sin fecha de inicio"&amp;" · ","")&amp;IF($E156="","Sin fecha límite"&amp;" · ","")&amp;IF(OR(AND($D156&lt;&gt;"",NOT(ISNUMBER($D156))),AND($E156&lt;&gt;"",NOT(ISNUMBER($E156))),AND($F156&lt;&gt;"",NOT(ISNUMBER($F156)))),"Fecha no válida"&amp;" · ","")&amp;IF(AND(ISNUMBER($D156),ISNUMBER($E156),$D156&gt;$E156),"Inicio posterior a fecha límite"&amp;" · ","")&amp;IF(AND($T156="Macro",$G156&lt;&gt;"",OR(NOT(ISNUMBER($G156)),$G156&lt;0,$G156&gt;1)),"Peso fuera de rango"&amp;" · ","")&amp;IF(AND($T156="Sub",$G156&lt;&gt;""),"Las subactividades no llevan peso (valen igual dentro de su macroactividad)"&amp;" · ","")&amp;IF(AND(N($U156)&gt;0,COUNT($H156:$K156)&gt;0),"Con subactividades: deje vacías las semanas (se calculan solas)"&amp;" · ","")&amp;IF((COUNTIF($H156:$K156,"&gt;1")+COUNTIF($H156:$K156,"&lt;0")+COUNTA($H156:$K156)-COUNT($H156:$K156))&gt;0,"Avance fuera de rango 0-100%"&amp;" · ","")&amp;IF(OR(AND($I156&lt;&gt;"",$I156&lt;$H156),AND($J156&lt;&gt;"",$J156&lt;MAX($H156:$I156)),AND($K156&lt;&gt;"",$K156&lt;MAX($H156:$J156))),"Avance semanal decreciente"&amp;" · ","")&amp;IF(AND(ISNUMBER($E156),$E156&lt;FechaRef,N($L156)&lt;1),"Vencida"&amp;" · ","")&amp;IF(AND(ObsObligatoria="Sí",ISNUMBER($E156),$E156&lt;FechaRef,N($L156)&lt;1,$O156=""),"Vencida sin observación"&amp;" · ",""))-3)))</f>
        <v/>
      </c>
      <c r="Q156" s="62">
        <f>IF(NOT((COUNTA($B156:$K156)+COUNTA($O156))&gt;0),"",IF(AND($T156="Sub",N($S156)&gt;0),IF(ISNUMBER(INDEX($D$5:$D$1000,$S156-4)),DATE(YEAR(INDEX($D$5:$D$1000,$S156-4)),MONTH(INDEX($D$5:$D$1000,$S156-4)),1),IF(ISNUMBER(INDEX($E$5:$E$1000,$S156-4)),DATE(YEAR(INDEX($E$5:$E$1000,$S156-4)),MONTH(INDEX($E$5:$E$1000,$S156-4)),1),MesCiclo)),IF(ISNUMBER($D156),DATE(YEAR($D156),MONTH($D156),1),IF(ISNUMBER($E156),DATE(YEAR($E156),MONTH($E156),1),MesCiclo))))</f>
        <v/>
      </c>
      <c r="R156" s="63">
        <f>IF(OR($Q156="",$Q156&lt;&gt;MesCiclo),"",COUNTIF($Q$5:$Q156,MesCiclo))</f>
        <v/>
      </c>
      <c r="S156" s="63">
        <f>IF($T156="","",IF($T156="Macro",ROW(),IFERROR(LOOKUP(2,1/($T$5:$T156="Macro"),ROW($T$5:$T156)),0)))</f>
        <v/>
      </c>
      <c r="T156" s="63">
        <f>IF(NOT((COUNTA($B156:$K156)+COUNTA($O156))&gt;0),"",IF($B156="Subactividad","Sub","Macro"))</f>
        <v/>
      </c>
      <c r="U156" s="63">
        <f>IF($T156="Macro",COUNTIFS($S$5:$S$1000,ROW(),$T$5:$T$1000,"Sub"),"")</f>
        <v/>
      </c>
      <c r="V156" s="63">
        <f>IF($T156="","",IF(ISNUMBER($F156),1,IFERROR(LOOKUP(2,1/($H156:$K156&lt;&gt;""),$H156:$K156),0)))</f>
        <v/>
      </c>
      <c r="W156" s="63">
        <f>IF($T156="","",IF(AND(ISNUMBER($F156),$F156&lt;=IF($Q156=MesCiclo,InicioCiclo,$Q156+MOD(2-WEEKDAY($Q156),7))+6),1,IF(ISNUMBER($H156),$H156,0)))</f>
        <v/>
      </c>
      <c r="X156" s="63">
        <f>IF($T156="","",IF(AND(ISNUMBER($F156),$F156&lt;=IF($Q156=MesCiclo,InicioCiclo,$Q156+MOD(2-WEEKDAY($Q156),7))+13),1,IF(ISNUMBER($I156),$I156,$W156)))</f>
        <v/>
      </c>
      <c r="Y156" s="63">
        <f>IF($T156="","",IF(AND(ISNUMBER($F156),$F156&lt;=IF($Q156=MesCiclo,InicioCiclo,$Q156+MOD(2-WEEKDAY($Q156),7))+20),1,IF(ISNUMBER($J156),$J156,$X156)))</f>
        <v/>
      </c>
      <c r="Z156" s="63">
        <f>IF($T156="","",IF(AND(ISNUMBER($F156),$F156&lt;=IF($Q156=MesCiclo,InicioCiclo,$Q156+MOD(2-WEEKDAY($Q156),7))+27),1,IF(ISNUMBER($K156),$K156,$Y156)))</f>
        <v/>
      </c>
      <c r="AA156" s="63">
        <f>IF($T156="","",IF(AND(ISNUMBER($F156),$F156&lt;=IF($Q156=MesCiclo,InicioCiclo,$Q156+MOD(2-WEEKDAY($Q156),7))+6),1,IF(N($U156)&gt;0,AVERAGEIFS($W$5:$W$1000,$S$5:$S$1000,ROW(),$T$5:$T$1000,"Sub"),$W156)))</f>
        <v/>
      </c>
      <c r="AB156" s="63">
        <f>IF($T156="","",IF(AND(ISNUMBER($F156),$F156&lt;=IF($Q156=MesCiclo,InicioCiclo,$Q156+MOD(2-WEEKDAY($Q156),7))+13),1,IF(N($U156)&gt;0,AVERAGEIFS($X$5:$X$1000,$S$5:$S$1000,ROW(),$T$5:$T$1000,"Sub"),$X156)))</f>
        <v/>
      </c>
      <c r="AC156" s="63">
        <f>IF($T156="","",IF(AND(ISNUMBER($F156),$F156&lt;=IF($Q156=MesCiclo,InicioCiclo,$Q156+MOD(2-WEEKDAY($Q156),7))+20),1,IF(N($U156)&gt;0,AVERAGEIFS($Y$5:$Y$1000,$S$5:$S$1000,ROW(),$T$5:$T$1000,"Sub"),$Y156)))</f>
        <v/>
      </c>
      <c r="AD156" s="63">
        <f>IF($T156="","",IF(AND(ISNUMBER($F156),$F156&lt;=IF($Q156=MesCiclo,InicioCiclo,$Q156+MOD(2-WEEKDAY($Q156),7))+27),1,IF(N($U156)&gt;0,AVERAGEIFS($Z$5:$Z$1000,$S$5:$S$1000,ROW(),$T$5:$T$1000,"Sub"),$Z156)))</f>
        <v/>
      </c>
      <c r="AE156" s="63">
        <f>IF($T156&lt;&gt;"Macro","",IF(COUNTIFS($Q$5:$Q$1000,$Q156,$T$5:$T$1000,"Macro",$G$5:$G$1000,"&gt;0")=0,1/COUNTIFS($Q$5:$Q$1000,$Q156,$T$5:$T$1000,"Macro"),IF(AND(ISNUMBER($G156),N($G156)&gt;0),$G156,SUMIFS($G$5:$G$1000,$Q$5:$Q$1000,$Q156,$T$5:$T$1000,"Macro")/COUNTIFS($Q$5:$Q$1000,$Q156,$T$5:$T$1000,"Macro",$G$5:$G$1000,"&gt;0"))/(COUNTIFS($Q$5:$Q$1000,$Q156,$T$5:$T$1000,"Macro")*SUMIFS($G$5:$G$1000,$Q$5:$Q$1000,$Q156,$T$5:$T$1000,"Macro")/COUNTIFS($Q$5:$Q$1000,$Q156,$T$5:$T$1000,"Macro",$G$5:$G$1000,"&gt;0"))))</f>
        <v/>
      </c>
    </row>
    <row r="157">
      <c r="A157" s="55">
        <f>IF(NOT((COUNTA($B157:$K157)+COUNTA($O157))&gt;0),"",IF($T157="Macro",COUNTIFS($T$5:$T157,"Macro",$Q$5:$Q157,$Q157),IF(N($S157)=0,"?",COUNTIFS(INDEX($T$5:$T$1000,1):INDEX($T$5:$T$1000,$S157-4),"Macro",INDEX($Q$5:$Q$1000,1):INDEX($Q$5:$Q$1000,$S157-4),INDEX($Q$5:$Q$1000,$S157-4))&amp;"."&amp;COUNTIFS($S$5:$S157,$S157,$T$5:$T157,"Sub"))))</f>
        <v/>
      </c>
      <c r="B157" s="56" t="n"/>
      <c r="C157" s="57" t="n"/>
      <c r="D157" s="58" t="n"/>
      <c r="E157" s="58" t="n"/>
      <c r="F157" s="58" t="n"/>
      <c r="G157" s="59" t="n"/>
      <c r="H157" s="59" t="n"/>
      <c r="I157" s="59" t="n"/>
      <c r="J157" s="59" t="n"/>
      <c r="K157" s="59" t="n"/>
      <c r="L157" s="60">
        <f>IF(NOT((COUNTA($B157:$K157)+COUNTA($O157))&gt;0),"",IF(ISNUMBER($F157),1,IF(N($U157)&gt;0,AVERAGEIFS($V$5:$V$1000,$S$5:$S$1000,ROW(),$T$5:$T$1000,"Sub"),$V157)))</f>
        <v/>
      </c>
      <c r="M157" s="55">
        <f>IF($L157="","",IF($L157&gt;=1,"Completado",IF($L157&gt;0,"En curso","Pendiente")))</f>
        <v/>
      </c>
      <c r="N157" s="55">
        <f>IF(NOT((COUNTA($B157:$K157)+COUNTA($O157))&gt;0),"",IF(ISNUMBER($F157),IF(AND(ISNUMBER($E157),$F157&gt;$E157),"Cumplida con "&amp;($F157-$E157)&amp;IF($F157-$E157=1," día"," días")&amp;" de retraso","Cumplida"),IF(N($L157)&gt;=1,"Cumplida",IF(NOT(ISNUMBER($E157)),"Sin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plazo")))))))</f>
        <v/>
      </c>
      <c r="O157" s="57" t="n"/>
      <c r="P157" s="61">
        <f>IF(NOT((COUNTA($B157:$K157)+COUNTA($O157))&gt;0),"",IF((IF($C157="","Falta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",""))="","✔ OK","⚠ "&amp;LEFT(IF($C157="","Falta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",""),LEN(IF($C157="","Falta el nombre de la actividad"&amp;" · ","")&amp;IF(AND($T157="Sub",N($S157)=0),"Subactividad sin macroactividad arriba"&amp;" · ","")&amp;IF($D157="","Sin fecha de inicio"&amp;" · ","")&amp;IF($E157="","Sin fecha límite"&amp;" · ","")&amp;IF(OR(AND($D157&lt;&gt;"",NOT(ISNUMBER($D157))),AND($E157&lt;&gt;"",NOT(ISNUMBER($E157))),AND($F157&lt;&gt;"",NOT(ISNUMBER($F157)))),"Fecha no válida"&amp;" · ","")&amp;IF(AND(ISNUMBER($D157),ISNUMBER($E157),$D157&gt;$E157),"Inicio posterior a fecha límite"&amp;" · ","")&amp;IF(AND($T157="Macro",$G157&lt;&gt;"",OR(NOT(ISNUMBER($G157)),$G157&lt;0,$G157&gt;1)),"Peso fuera de rango"&amp;" · ","")&amp;IF(AND($T157="Sub",$G157&lt;&gt;""),"Las subactividades no llevan peso (valen igual dentro de su macroactividad)"&amp;" · ","")&amp;IF(AND(N($U157)&gt;0,COUNT($H157:$K157)&gt;0),"Con subactividades: deje vacías las semanas (se calculan solas)"&amp;" · ","")&amp;IF((COUNTIF($H157:$K157,"&gt;1")+COUNTIF($H157:$K157,"&lt;0")+COUNTA($H157:$K157)-COUNT($H157:$K157))&gt;0,"Avance fuera de rango 0-100%"&amp;" · ","")&amp;IF(OR(AND($I157&lt;&gt;"",$I157&lt;$H157),AND($J157&lt;&gt;"",$J157&lt;MAX($H157:$I157)),AND($K157&lt;&gt;"",$K157&lt;MAX($H157:$J157))),"Avance semanal decreciente"&amp;" · ","")&amp;IF(AND(ISNUMBER($E157),$E157&lt;FechaRef,N($L157)&lt;1),"Vencida"&amp;" · ","")&amp;IF(AND(ObsObligatoria="Sí",ISNUMBER($E157),$E157&lt;FechaRef,N($L157)&lt;1,$O157=""),"Vencida sin observación"&amp;" · ",""))-3)))</f>
        <v/>
      </c>
      <c r="Q157" s="62">
        <f>IF(NOT((COUNTA($B157:$K157)+COUNTA($O157))&gt;0),"",IF(AND($T157="Sub",N($S157)&gt;0),IF(ISNUMBER(INDEX($D$5:$D$1000,$S157-4)),DATE(YEAR(INDEX($D$5:$D$1000,$S157-4)),MONTH(INDEX($D$5:$D$1000,$S157-4)),1),IF(ISNUMBER(INDEX($E$5:$E$1000,$S157-4)),DATE(YEAR(INDEX($E$5:$E$1000,$S157-4)),MONTH(INDEX($E$5:$E$1000,$S157-4)),1),MesCiclo)),IF(ISNUMBER($D157),DATE(YEAR($D157),MONTH($D157),1),IF(ISNUMBER($E157),DATE(YEAR($E157),MONTH($E157),1),MesCiclo))))</f>
        <v/>
      </c>
      <c r="R157" s="63">
        <f>IF(OR($Q157="",$Q157&lt;&gt;MesCiclo),"",COUNTIF($Q$5:$Q157,MesCiclo))</f>
        <v/>
      </c>
      <c r="S157" s="63">
        <f>IF($T157="","",IF($T157="Macro",ROW(),IFERROR(LOOKUP(2,1/($T$5:$T157="Macro"),ROW($T$5:$T157)),0)))</f>
        <v/>
      </c>
      <c r="T157" s="63">
        <f>IF(NOT((COUNTA($B157:$K157)+COUNTA($O157))&gt;0),"",IF($B157="Subactividad","Sub","Macro"))</f>
        <v/>
      </c>
      <c r="U157" s="63">
        <f>IF($T157="Macro",COUNTIFS($S$5:$S$1000,ROW(),$T$5:$T$1000,"Sub"),"")</f>
        <v/>
      </c>
      <c r="V157" s="63">
        <f>IF($T157="","",IF(ISNUMBER($F157),1,IFERROR(LOOKUP(2,1/($H157:$K157&lt;&gt;""),$H157:$K157),0)))</f>
        <v/>
      </c>
      <c r="W157" s="63">
        <f>IF($T157="","",IF(AND(ISNUMBER($F157),$F157&lt;=IF($Q157=MesCiclo,InicioCiclo,$Q157+MOD(2-WEEKDAY($Q157),7))+6),1,IF(ISNUMBER($H157),$H157,0)))</f>
        <v/>
      </c>
      <c r="X157" s="63">
        <f>IF($T157="","",IF(AND(ISNUMBER($F157),$F157&lt;=IF($Q157=MesCiclo,InicioCiclo,$Q157+MOD(2-WEEKDAY($Q157),7))+13),1,IF(ISNUMBER($I157),$I157,$W157)))</f>
        <v/>
      </c>
      <c r="Y157" s="63">
        <f>IF($T157="","",IF(AND(ISNUMBER($F157),$F157&lt;=IF($Q157=MesCiclo,InicioCiclo,$Q157+MOD(2-WEEKDAY($Q157),7))+20),1,IF(ISNUMBER($J157),$J157,$X157)))</f>
        <v/>
      </c>
      <c r="Z157" s="63">
        <f>IF($T157="","",IF(AND(ISNUMBER($F157),$F157&lt;=IF($Q157=MesCiclo,InicioCiclo,$Q157+MOD(2-WEEKDAY($Q157),7))+27),1,IF(ISNUMBER($K157),$K157,$Y157)))</f>
        <v/>
      </c>
      <c r="AA157" s="63">
        <f>IF($T157="","",IF(AND(ISNUMBER($F157),$F157&lt;=IF($Q157=MesCiclo,InicioCiclo,$Q157+MOD(2-WEEKDAY($Q157),7))+6),1,IF(N($U157)&gt;0,AVERAGEIFS($W$5:$W$1000,$S$5:$S$1000,ROW(),$T$5:$T$1000,"Sub"),$W157)))</f>
        <v/>
      </c>
      <c r="AB157" s="63">
        <f>IF($T157="","",IF(AND(ISNUMBER($F157),$F157&lt;=IF($Q157=MesCiclo,InicioCiclo,$Q157+MOD(2-WEEKDAY($Q157),7))+13),1,IF(N($U157)&gt;0,AVERAGEIFS($X$5:$X$1000,$S$5:$S$1000,ROW(),$T$5:$T$1000,"Sub"),$X157)))</f>
        <v/>
      </c>
      <c r="AC157" s="63">
        <f>IF($T157="","",IF(AND(ISNUMBER($F157),$F157&lt;=IF($Q157=MesCiclo,InicioCiclo,$Q157+MOD(2-WEEKDAY($Q157),7))+20),1,IF(N($U157)&gt;0,AVERAGEIFS($Y$5:$Y$1000,$S$5:$S$1000,ROW(),$T$5:$T$1000,"Sub"),$Y157)))</f>
        <v/>
      </c>
      <c r="AD157" s="63">
        <f>IF($T157="","",IF(AND(ISNUMBER($F157),$F157&lt;=IF($Q157=MesCiclo,InicioCiclo,$Q157+MOD(2-WEEKDAY($Q157),7))+27),1,IF(N($U157)&gt;0,AVERAGEIFS($Z$5:$Z$1000,$S$5:$S$1000,ROW(),$T$5:$T$1000,"Sub"),$Z157)))</f>
        <v/>
      </c>
      <c r="AE157" s="63">
        <f>IF($T157&lt;&gt;"Macro","",IF(COUNTIFS($Q$5:$Q$1000,$Q157,$T$5:$T$1000,"Macro",$G$5:$G$1000,"&gt;0")=0,1/COUNTIFS($Q$5:$Q$1000,$Q157,$T$5:$T$1000,"Macro"),IF(AND(ISNUMBER($G157),N($G157)&gt;0),$G157,SUMIFS($G$5:$G$1000,$Q$5:$Q$1000,$Q157,$T$5:$T$1000,"Macro")/COUNTIFS($Q$5:$Q$1000,$Q157,$T$5:$T$1000,"Macro",$G$5:$G$1000,"&gt;0"))/(COUNTIFS($Q$5:$Q$1000,$Q157,$T$5:$T$1000,"Macro")*SUMIFS($G$5:$G$1000,$Q$5:$Q$1000,$Q157,$T$5:$T$1000,"Macro")/COUNTIFS($Q$5:$Q$1000,$Q157,$T$5:$T$1000,"Macro",$G$5:$G$1000,"&gt;0"))))</f>
        <v/>
      </c>
    </row>
    <row r="158">
      <c r="A158" s="55">
        <f>IF(NOT((COUNTA($B158:$K158)+COUNTA($O158))&gt;0),"",IF($T158="Macro",COUNTIFS($T$5:$T158,"Macro",$Q$5:$Q158,$Q158),IF(N($S158)=0,"?",COUNTIFS(INDEX($T$5:$T$1000,1):INDEX($T$5:$T$1000,$S158-4),"Macro",INDEX($Q$5:$Q$1000,1):INDEX($Q$5:$Q$1000,$S158-4),INDEX($Q$5:$Q$1000,$S158-4))&amp;"."&amp;COUNTIFS($S$5:$S158,$S158,$T$5:$T158,"Sub"))))</f>
        <v/>
      </c>
      <c r="B158" s="56" t="n"/>
      <c r="C158" s="57" t="n"/>
      <c r="D158" s="58" t="n"/>
      <c r="E158" s="58" t="n"/>
      <c r="F158" s="58" t="n"/>
      <c r="G158" s="59" t="n"/>
      <c r="H158" s="59" t="n"/>
      <c r="I158" s="59" t="n"/>
      <c r="J158" s="59" t="n"/>
      <c r="K158" s="59" t="n"/>
      <c r="L158" s="60">
        <f>IF(NOT((COUNTA($B158:$K158)+COUNTA($O158))&gt;0),"",IF(ISNUMBER($F158),1,IF(N($U158)&gt;0,AVERAGEIFS($V$5:$V$1000,$S$5:$S$1000,ROW(),$T$5:$T$1000,"Sub"),$V158)))</f>
        <v/>
      </c>
      <c r="M158" s="55">
        <f>IF($L158="","",IF($L158&gt;=1,"Completado",IF($L158&gt;0,"En curso","Pendiente")))</f>
        <v/>
      </c>
      <c r="N158" s="55">
        <f>IF(NOT((COUNTA($B158:$K158)+COUNTA($O158))&gt;0),"",IF(ISNUMBER($F158),IF(AND(ISNUMBER($E158),$F158&gt;$E158),"Cumplida con "&amp;($F158-$E158)&amp;IF($F158-$E158=1," día"," días")&amp;" de retraso","Cumplida"),IF(N($L158)&gt;=1,"Cumplida",IF(NOT(ISNUMBER($E158)),"Sin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plazo")))))))</f>
        <v/>
      </c>
      <c r="O158" s="57" t="n"/>
      <c r="P158" s="61">
        <f>IF(NOT((COUNTA($B158:$K158)+COUNTA($O158))&gt;0),"",IF((IF($C158="","Falta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",""))="","✔ OK","⚠ "&amp;LEFT(IF($C158="","Falta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",""),LEN(IF($C158="","Falta el nombre de la actividad"&amp;" · ","")&amp;IF(AND($T158="Sub",N($S158)=0),"Subactividad sin macroactividad arriba"&amp;" · ","")&amp;IF($D158="","Sin fecha de inicio"&amp;" · ","")&amp;IF($E158="","Sin fecha límite"&amp;" · ","")&amp;IF(OR(AND($D158&lt;&gt;"",NOT(ISNUMBER($D158))),AND($E158&lt;&gt;"",NOT(ISNUMBER($E158))),AND($F158&lt;&gt;"",NOT(ISNUMBER($F158)))),"Fecha no válida"&amp;" · ","")&amp;IF(AND(ISNUMBER($D158),ISNUMBER($E158),$D158&gt;$E158),"Inicio posterior a fecha límite"&amp;" · ","")&amp;IF(AND($T158="Macro",$G158&lt;&gt;"",OR(NOT(ISNUMBER($G158)),$G158&lt;0,$G158&gt;1)),"Peso fuera de rango"&amp;" · ","")&amp;IF(AND($T158="Sub",$G158&lt;&gt;""),"Las subactividades no llevan peso (valen igual dentro de su macroactividad)"&amp;" · ","")&amp;IF(AND(N($U158)&gt;0,COUNT($H158:$K158)&gt;0),"Con subactividades: deje vacías las semanas (se calculan solas)"&amp;" · ","")&amp;IF((COUNTIF($H158:$K158,"&gt;1")+COUNTIF($H158:$K158,"&lt;0")+COUNTA($H158:$K158)-COUNT($H158:$K158))&gt;0,"Avance fuera de rango 0-100%"&amp;" · ","")&amp;IF(OR(AND($I158&lt;&gt;"",$I158&lt;$H158),AND($J158&lt;&gt;"",$J158&lt;MAX($H158:$I158)),AND($K158&lt;&gt;"",$K158&lt;MAX($H158:$J158))),"Avance semanal decreciente"&amp;" · ","")&amp;IF(AND(ISNUMBER($E158),$E158&lt;FechaRef,N($L158)&lt;1),"Vencida"&amp;" · ","")&amp;IF(AND(ObsObligatoria="Sí",ISNUMBER($E158),$E158&lt;FechaRef,N($L158)&lt;1,$O158=""),"Vencida sin observación"&amp;" · ",""))-3)))</f>
        <v/>
      </c>
      <c r="Q158" s="62">
        <f>IF(NOT((COUNTA($B158:$K158)+COUNTA($O158))&gt;0),"",IF(AND($T158="Sub",N($S158)&gt;0),IF(ISNUMBER(INDEX($D$5:$D$1000,$S158-4)),DATE(YEAR(INDEX($D$5:$D$1000,$S158-4)),MONTH(INDEX($D$5:$D$1000,$S158-4)),1),IF(ISNUMBER(INDEX($E$5:$E$1000,$S158-4)),DATE(YEAR(INDEX($E$5:$E$1000,$S158-4)),MONTH(INDEX($E$5:$E$1000,$S158-4)),1),MesCiclo)),IF(ISNUMBER($D158),DATE(YEAR($D158),MONTH($D158),1),IF(ISNUMBER($E158),DATE(YEAR($E158),MONTH($E158),1),MesCiclo))))</f>
        <v/>
      </c>
      <c r="R158" s="63">
        <f>IF(OR($Q158="",$Q158&lt;&gt;MesCiclo),"",COUNTIF($Q$5:$Q158,MesCiclo))</f>
        <v/>
      </c>
      <c r="S158" s="63">
        <f>IF($T158="","",IF($T158="Macro",ROW(),IFERROR(LOOKUP(2,1/($T$5:$T158="Macro"),ROW($T$5:$T158)),0)))</f>
        <v/>
      </c>
      <c r="T158" s="63">
        <f>IF(NOT((COUNTA($B158:$K158)+COUNTA($O158))&gt;0),"",IF($B158="Subactividad","Sub","Macro"))</f>
        <v/>
      </c>
      <c r="U158" s="63">
        <f>IF($T158="Macro",COUNTIFS($S$5:$S$1000,ROW(),$T$5:$T$1000,"Sub"),"")</f>
        <v/>
      </c>
      <c r="V158" s="63">
        <f>IF($T158="","",IF(ISNUMBER($F158),1,IFERROR(LOOKUP(2,1/($H158:$K158&lt;&gt;""),$H158:$K158),0)))</f>
        <v/>
      </c>
      <c r="W158" s="63">
        <f>IF($T158="","",IF(AND(ISNUMBER($F158),$F158&lt;=IF($Q158=MesCiclo,InicioCiclo,$Q158+MOD(2-WEEKDAY($Q158),7))+6),1,IF(ISNUMBER($H158),$H158,0)))</f>
        <v/>
      </c>
      <c r="X158" s="63">
        <f>IF($T158="","",IF(AND(ISNUMBER($F158),$F158&lt;=IF($Q158=MesCiclo,InicioCiclo,$Q158+MOD(2-WEEKDAY($Q158),7))+13),1,IF(ISNUMBER($I158),$I158,$W158)))</f>
        <v/>
      </c>
      <c r="Y158" s="63">
        <f>IF($T158="","",IF(AND(ISNUMBER($F158),$F158&lt;=IF($Q158=MesCiclo,InicioCiclo,$Q158+MOD(2-WEEKDAY($Q158),7))+20),1,IF(ISNUMBER($J158),$J158,$X158)))</f>
        <v/>
      </c>
      <c r="Z158" s="63">
        <f>IF($T158="","",IF(AND(ISNUMBER($F158),$F158&lt;=IF($Q158=MesCiclo,InicioCiclo,$Q158+MOD(2-WEEKDAY($Q158),7))+27),1,IF(ISNUMBER($K158),$K158,$Y158)))</f>
        <v/>
      </c>
      <c r="AA158" s="63">
        <f>IF($T158="","",IF(AND(ISNUMBER($F158),$F158&lt;=IF($Q158=MesCiclo,InicioCiclo,$Q158+MOD(2-WEEKDAY($Q158),7))+6),1,IF(N($U158)&gt;0,AVERAGEIFS($W$5:$W$1000,$S$5:$S$1000,ROW(),$T$5:$T$1000,"Sub"),$W158)))</f>
        <v/>
      </c>
      <c r="AB158" s="63">
        <f>IF($T158="","",IF(AND(ISNUMBER($F158),$F158&lt;=IF($Q158=MesCiclo,InicioCiclo,$Q158+MOD(2-WEEKDAY($Q158),7))+13),1,IF(N($U158)&gt;0,AVERAGEIFS($X$5:$X$1000,$S$5:$S$1000,ROW(),$T$5:$T$1000,"Sub"),$X158)))</f>
        <v/>
      </c>
      <c r="AC158" s="63">
        <f>IF($T158="","",IF(AND(ISNUMBER($F158),$F158&lt;=IF($Q158=MesCiclo,InicioCiclo,$Q158+MOD(2-WEEKDAY($Q158),7))+20),1,IF(N($U158)&gt;0,AVERAGEIFS($Y$5:$Y$1000,$S$5:$S$1000,ROW(),$T$5:$T$1000,"Sub"),$Y158)))</f>
        <v/>
      </c>
      <c r="AD158" s="63">
        <f>IF($T158="","",IF(AND(ISNUMBER($F158),$F158&lt;=IF($Q158=MesCiclo,InicioCiclo,$Q158+MOD(2-WEEKDAY($Q158),7))+27),1,IF(N($U158)&gt;0,AVERAGEIFS($Z$5:$Z$1000,$S$5:$S$1000,ROW(),$T$5:$T$1000,"Sub"),$Z158)))</f>
        <v/>
      </c>
      <c r="AE158" s="63">
        <f>IF($T158&lt;&gt;"Macro","",IF(COUNTIFS($Q$5:$Q$1000,$Q158,$T$5:$T$1000,"Macro",$G$5:$G$1000,"&gt;0")=0,1/COUNTIFS($Q$5:$Q$1000,$Q158,$T$5:$T$1000,"Macro"),IF(AND(ISNUMBER($G158),N($G158)&gt;0),$G158,SUMIFS($G$5:$G$1000,$Q$5:$Q$1000,$Q158,$T$5:$T$1000,"Macro")/COUNTIFS($Q$5:$Q$1000,$Q158,$T$5:$T$1000,"Macro",$G$5:$G$1000,"&gt;0"))/(COUNTIFS($Q$5:$Q$1000,$Q158,$T$5:$T$1000,"Macro")*SUMIFS($G$5:$G$1000,$Q$5:$Q$1000,$Q158,$T$5:$T$1000,"Macro")/COUNTIFS($Q$5:$Q$1000,$Q158,$T$5:$T$1000,"Macro",$G$5:$G$1000,"&gt;0"))))</f>
        <v/>
      </c>
    </row>
    <row r="159">
      <c r="A159" s="55">
        <f>IF(NOT((COUNTA($B159:$K159)+COUNTA($O159))&gt;0),"",IF($T159="Macro",COUNTIFS($T$5:$T159,"Macro",$Q$5:$Q159,$Q159),IF(N($S159)=0,"?",COUNTIFS(INDEX($T$5:$T$1000,1):INDEX($T$5:$T$1000,$S159-4),"Macro",INDEX($Q$5:$Q$1000,1):INDEX($Q$5:$Q$1000,$S159-4),INDEX($Q$5:$Q$1000,$S159-4))&amp;"."&amp;COUNTIFS($S$5:$S159,$S159,$T$5:$T159,"Sub"))))</f>
        <v/>
      </c>
      <c r="B159" s="56" t="n"/>
      <c r="C159" s="57" t="n"/>
      <c r="D159" s="58" t="n"/>
      <c r="E159" s="58" t="n"/>
      <c r="F159" s="58" t="n"/>
      <c r="G159" s="59" t="n"/>
      <c r="H159" s="59" t="n"/>
      <c r="I159" s="59" t="n"/>
      <c r="J159" s="59" t="n"/>
      <c r="K159" s="59" t="n"/>
      <c r="L159" s="60">
        <f>IF(NOT((COUNTA($B159:$K159)+COUNTA($O159))&gt;0),"",IF(ISNUMBER($F159),1,IF(N($U159)&gt;0,AVERAGEIFS($V$5:$V$1000,$S$5:$S$1000,ROW(),$T$5:$T$1000,"Sub"),$V159)))</f>
        <v/>
      </c>
      <c r="M159" s="55">
        <f>IF($L159="","",IF($L159&gt;=1,"Completado",IF($L159&gt;0,"En curso","Pendiente")))</f>
        <v/>
      </c>
      <c r="N159" s="55">
        <f>IF(NOT((COUNTA($B159:$K159)+COUNTA($O159))&gt;0),"",IF(ISNUMBER($F159),IF(AND(ISNUMBER($E159),$F159&gt;$E159),"Cumplida con "&amp;($F159-$E159)&amp;IF($F159-$E159=1," día"," días")&amp;" de retraso","Cumplida"),IF(N($L159)&gt;=1,"Cumplida",IF(NOT(ISNUMBER($E159)),"Sin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plazo")))))))</f>
        <v/>
      </c>
      <c r="O159" s="57" t="n"/>
      <c r="P159" s="61">
        <f>IF(NOT((COUNTA($B159:$K159)+COUNTA($O159))&gt;0),"",IF((IF($C159="","Falta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",""))="","✔ OK","⚠ "&amp;LEFT(IF($C159="","Falta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",""),LEN(IF($C159="","Falta el nombre de la actividad"&amp;" · ","")&amp;IF(AND($T159="Sub",N($S159)=0),"Subactividad sin macroactividad arriba"&amp;" · ","")&amp;IF($D159="","Sin fecha de inicio"&amp;" · ","")&amp;IF($E159="","Sin fecha límite"&amp;" · ","")&amp;IF(OR(AND($D159&lt;&gt;"",NOT(ISNUMBER($D159))),AND($E159&lt;&gt;"",NOT(ISNUMBER($E159))),AND($F159&lt;&gt;"",NOT(ISNUMBER($F159)))),"Fecha no válida"&amp;" · ","")&amp;IF(AND(ISNUMBER($D159),ISNUMBER($E159),$D159&gt;$E159),"Inicio posterior a fecha límite"&amp;" · ","")&amp;IF(AND($T159="Macro",$G159&lt;&gt;"",OR(NOT(ISNUMBER($G159)),$G159&lt;0,$G159&gt;1)),"Peso fuera de rango"&amp;" · ","")&amp;IF(AND($T159="Sub",$G159&lt;&gt;""),"Las subactividades no llevan peso (valen igual dentro de su macroactividad)"&amp;" · ","")&amp;IF(AND(N($U159)&gt;0,COUNT($H159:$K159)&gt;0),"Con subactividades: deje vacías las semanas (se calculan solas)"&amp;" · ","")&amp;IF((COUNTIF($H159:$K159,"&gt;1")+COUNTIF($H159:$K159,"&lt;0")+COUNTA($H159:$K159)-COUNT($H159:$K159))&gt;0,"Avance fuera de rango 0-100%"&amp;" · ","")&amp;IF(OR(AND($I159&lt;&gt;"",$I159&lt;$H159),AND($J159&lt;&gt;"",$J159&lt;MAX($H159:$I159)),AND($K159&lt;&gt;"",$K159&lt;MAX($H159:$J159))),"Avance semanal decreciente"&amp;" · ","")&amp;IF(AND(ISNUMBER($E159),$E159&lt;FechaRef,N($L159)&lt;1),"Vencida"&amp;" · ","")&amp;IF(AND(ObsObligatoria="Sí",ISNUMBER($E159),$E159&lt;FechaRef,N($L159)&lt;1,$O159=""),"Vencida sin observación"&amp;" · ",""))-3)))</f>
        <v/>
      </c>
      <c r="Q159" s="62">
        <f>IF(NOT((COUNTA($B159:$K159)+COUNTA($O159))&gt;0),"",IF(AND($T159="Sub",N($S159)&gt;0),IF(ISNUMBER(INDEX($D$5:$D$1000,$S159-4)),DATE(YEAR(INDEX($D$5:$D$1000,$S159-4)),MONTH(INDEX($D$5:$D$1000,$S159-4)),1),IF(ISNUMBER(INDEX($E$5:$E$1000,$S159-4)),DATE(YEAR(INDEX($E$5:$E$1000,$S159-4)),MONTH(INDEX($E$5:$E$1000,$S159-4)),1),MesCiclo)),IF(ISNUMBER($D159),DATE(YEAR($D159),MONTH($D159),1),IF(ISNUMBER($E159),DATE(YEAR($E159),MONTH($E159),1),MesCiclo))))</f>
        <v/>
      </c>
      <c r="R159" s="63">
        <f>IF(OR($Q159="",$Q159&lt;&gt;MesCiclo),"",COUNTIF($Q$5:$Q159,MesCiclo))</f>
        <v/>
      </c>
      <c r="S159" s="63">
        <f>IF($T159="","",IF($T159="Macro",ROW(),IFERROR(LOOKUP(2,1/($T$5:$T159="Macro"),ROW($T$5:$T159)),0)))</f>
        <v/>
      </c>
      <c r="T159" s="63">
        <f>IF(NOT((COUNTA($B159:$K159)+COUNTA($O159))&gt;0),"",IF($B159="Subactividad","Sub","Macro"))</f>
        <v/>
      </c>
      <c r="U159" s="63">
        <f>IF($T159="Macro",COUNTIFS($S$5:$S$1000,ROW(),$T$5:$T$1000,"Sub"),"")</f>
        <v/>
      </c>
      <c r="V159" s="63">
        <f>IF($T159="","",IF(ISNUMBER($F159),1,IFERROR(LOOKUP(2,1/($H159:$K159&lt;&gt;""),$H159:$K159),0)))</f>
        <v/>
      </c>
      <c r="W159" s="63">
        <f>IF($T159="","",IF(AND(ISNUMBER($F159),$F159&lt;=IF($Q159=MesCiclo,InicioCiclo,$Q159+MOD(2-WEEKDAY($Q159),7))+6),1,IF(ISNUMBER($H159),$H159,0)))</f>
        <v/>
      </c>
      <c r="X159" s="63">
        <f>IF($T159="","",IF(AND(ISNUMBER($F159),$F159&lt;=IF($Q159=MesCiclo,InicioCiclo,$Q159+MOD(2-WEEKDAY($Q159),7))+13),1,IF(ISNUMBER($I159),$I159,$W159)))</f>
        <v/>
      </c>
      <c r="Y159" s="63">
        <f>IF($T159="","",IF(AND(ISNUMBER($F159),$F159&lt;=IF($Q159=MesCiclo,InicioCiclo,$Q159+MOD(2-WEEKDAY($Q159),7))+20),1,IF(ISNUMBER($J159),$J159,$X159)))</f>
        <v/>
      </c>
      <c r="Z159" s="63">
        <f>IF($T159="","",IF(AND(ISNUMBER($F159),$F159&lt;=IF($Q159=MesCiclo,InicioCiclo,$Q159+MOD(2-WEEKDAY($Q159),7))+27),1,IF(ISNUMBER($K159),$K159,$Y159)))</f>
        <v/>
      </c>
      <c r="AA159" s="63">
        <f>IF($T159="","",IF(AND(ISNUMBER($F159),$F159&lt;=IF($Q159=MesCiclo,InicioCiclo,$Q159+MOD(2-WEEKDAY($Q159),7))+6),1,IF(N($U159)&gt;0,AVERAGEIFS($W$5:$W$1000,$S$5:$S$1000,ROW(),$T$5:$T$1000,"Sub"),$W159)))</f>
        <v/>
      </c>
      <c r="AB159" s="63">
        <f>IF($T159="","",IF(AND(ISNUMBER($F159),$F159&lt;=IF($Q159=MesCiclo,InicioCiclo,$Q159+MOD(2-WEEKDAY($Q159),7))+13),1,IF(N($U159)&gt;0,AVERAGEIFS($X$5:$X$1000,$S$5:$S$1000,ROW(),$T$5:$T$1000,"Sub"),$X159)))</f>
        <v/>
      </c>
      <c r="AC159" s="63">
        <f>IF($T159="","",IF(AND(ISNUMBER($F159),$F159&lt;=IF($Q159=MesCiclo,InicioCiclo,$Q159+MOD(2-WEEKDAY($Q159),7))+20),1,IF(N($U159)&gt;0,AVERAGEIFS($Y$5:$Y$1000,$S$5:$S$1000,ROW(),$T$5:$T$1000,"Sub"),$Y159)))</f>
        <v/>
      </c>
      <c r="AD159" s="63">
        <f>IF($T159="","",IF(AND(ISNUMBER($F159),$F159&lt;=IF($Q159=MesCiclo,InicioCiclo,$Q159+MOD(2-WEEKDAY($Q159),7))+27),1,IF(N($U159)&gt;0,AVERAGEIFS($Z$5:$Z$1000,$S$5:$S$1000,ROW(),$T$5:$T$1000,"Sub"),$Z159)))</f>
        <v/>
      </c>
      <c r="AE159" s="63">
        <f>IF($T159&lt;&gt;"Macro","",IF(COUNTIFS($Q$5:$Q$1000,$Q159,$T$5:$T$1000,"Macro",$G$5:$G$1000,"&gt;0")=0,1/COUNTIFS($Q$5:$Q$1000,$Q159,$T$5:$T$1000,"Macro"),IF(AND(ISNUMBER($G159),N($G159)&gt;0),$G159,SUMIFS($G$5:$G$1000,$Q$5:$Q$1000,$Q159,$T$5:$T$1000,"Macro")/COUNTIFS($Q$5:$Q$1000,$Q159,$T$5:$T$1000,"Macro",$G$5:$G$1000,"&gt;0"))/(COUNTIFS($Q$5:$Q$1000,$Q159,$T$5:$T$1000,"Macro")*SUMIFS($G$5:$G$1000,$Q$5:$Q$1000,$Q159,$T$5:$T$1000,"Macro")/COUNTIFS($Q$5:$Q$1000,$Q159,$T$5:$T$1000,"Macro",$G$5:$G$1000,"&gt;0"))))</f>
        <v/>
      </c>
    </row>
    <row r="160">
      <c r="A160" s="55">
        <f>IF(NOT((COUNTA($B160:$K160)+COUNTA($O160))&gt;0),"",IF($T160="Macro",COUNTIFS($T$5:$T160,"Macro",$Q$5:$Q160,$Q160),IF(N($S160)=0,"?",COUNTIFS(INDEX($T$5:$T$1000,1):INDEX($T$5:$T$1000,$S160-4),"Macro",INDEX($Q$5:$Q$1000,1):INDEX($Q$5:$Q$1000,$S160-4),INDEX($Q$5:$Q$1000,$S160-4))&amp;"."&amp;COUNTIFS($S$5:$S160,$S160,$T$5:$T160,"Sub"))))</f>
        <v/>
      </c>
      <c r="B160" s="56" t="n"/>
      <c r="C160" s="57" t="n"/>
      <c r="D160" s="58" t="n"/>
      <c r="E160" s="58" t="n"/>
      <c r="F160" s="58" t="n"/>
      <c r="G160" s="59" t="n"/>
      <c r="H160" s="59" t="n"/>
      <c r="I160" s="59" t="n"/>
      <c r="J160" s="59" t="n"/>
      <c r="K160" s="59" t="n"/>
      <c r="L160" s="60">
        <f>IF(NOT((COUNTA($B160:$K160)+COUNTA($O160))&gt;0),"",IF(ISNUMBER($F160),1,IF(N($U160)&gt;0,AVERAGEIFS($V$5:$V$1000,$S$5:$S$1000,ROW(),$T$5:$T$1000,"Sub"),$V160)))</f>
        <v/>
      </c>
      <c r="M160" s="55">
        <f>IF($L160="","",IF($L160&gt;=1,"Completado",IF($L160&gt;0,"En curso","Pendiente")))</f>
        <v/>
      </c>
      <c r="N160" s="55">
        <f>IF(NOT((COUNTA($B160:$K160)+COUNTA($O160))&gt;0),"",IF(ISNUMBER($F160),IF(AND(ISNUMBER($E160),$F160&gt;$E160),"Cumplida con "&amp;($F160-$E160)&amp;IF($F160-$E160=1," día"," días")&amp;" de retraso","Cumplida"),IF(N($L160)&gt;=1,"Cumplida",IF(NOT(ISNUMBER($E160)),"Sin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plazo")))))))</f>
        <v/>
      </c>
      <c r="O160" s="57" t="n"/>
      <c r="P160" s="61">
        <f>IF(NOT((COUNTA($B160:$K160)+COUNTA($O160))&gt;0),"",IF((IF($C160="","Falta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",""))="","✔ OK","⚠ "&amp;LEFT(IF($C160="","Falta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",""),LEN(IF($C160="","Falta el nombre de la actividad"&amp;" · ","")&amp;IF(AND($T160="Sub",N($S160)=0),"Subactividad sin macroactividad arriba"&amp;" · ","")&amp;IF($D160="","Sin fecha de inicio"&amp;" · ","")&amp;IF($E160="","Sin fecha límite"&amp;" · ","")&amp;IF(OR(AND($D160&lt;&gt;"",NOT(ISNUMBER($D160))),AND($E160&lt;&gt;"",NOT(ISNUMBER($E160))),AND($F160&lt;&gt;"",NOT(ISNUMBER($F160)))),"Fecha no válida"&amp;" · ","")&amp;IF(AND(ISNUMBER($D160),ISNUMBER($E160),$D160&gt;$E160),"Inicio posterior a fecha límite"&amp;" · ","")&amp;IF(AND($T160="Macro",$G160&lt;&gt;"",OR(NOT(ISNUMBER($G160)),$G160&lt;0,$G160&gt;1)),"Peso fuera de rango"&amp;" · ","")&amp;IF(AND($T160="Sub",$G160&lt;&gt;""),"Las subactividades no llevan peso (valen igual dentro de su macroactividad)"&amp;" · ","")&amp;IF(AND(N($U160)&gt;0,COUNT($H160:$K160)&gt;0),"Con subactividades: deje vacías las semanas (se calculan solas)"&amp;" · ","")&amp;IF((COUNTIF($H160:$K160,"&gt;1")+COUNTIF($H160:$K160,"&lt;0")+COUNTA($H160:$K160)-COUNT($H160:$K160))&gt;0,"Avance fuera de rango 0-100%"&amp;" · ","")&amp;IF(OR(AND($I160&lt;&gt;"",$I160&lt;$H160),AND($J160&lt;&gt;"",$J160&lt;MAX($H160:$I160)),AND($K160&lt;&gt;"",$K160&lt;MAX($H160:$J160))),"Avance semanal decreciente"&amp;" · ","")&amp;IF(AND(ISNUMBER($E160),$E160&lt;FechaRef,N($L160)&lt;1),"Vencida"&amp;" · ","")&amp;IF(AND(ObsObligatoria="Sí",ISNUMBER($E160),$E160&lt;FechaRef,N($L160)&lt;1,$O160=""),"Vencida sin observación"&amp;" · ",""))-3)))</f>
        <v/>
      </c>
      <c r="Q160" s="62">
        <f>IF(NOT((COUNTA($B160:$K160)+COUNTA($O160))&gt;0),"",IF(AND($T160="Sub",N($S160)&gt;0),IF(ISNUMBER(INDEX($D$5:$D$1000,$S160-4)),DATE(YEAR(INDEX($D$5:$D$1000,$S160-4)),MONTH(INDEX($D$5:$D$1000,$S160-4)),1),IF(ISNUMBER(INDEX($E$5:$E$1000,$S160-4)),DATE(YEAR(INDEX($E$5:$E$1000,$S160-4)),MONTH(INDEX($E$5:$E$1000,$S160-4)),1),MesCiclo)),IF(ISNUMBER($D160),DATE(YEAR($D160),MONTH($D160),1),IF(ISNUMBER($E160),DATE(YEAR($E160),MONTH($E160),1),MesCiclo))))</f>
        <v/>
      </c>
      <c r="R160" s="63">
        <f>IF(OR($Q160="",$Q160&lt;&gt;MesCiclo),"",COUNTIF($Q$5:$Q160,MesCiclo))</f>
        <v/>
      </c>
      <c r="S160" s="63">
        <f>IF($T160="","",IF($T160="Macro",ROW(),IFERROR(LOOKUP(2,1/($T$5:$T160="Macro"),ROW($T$5:$T160)),0)))</f>
        <v/>
      </c>
      <c r="T160" s="63">
        <f>IF(NOT((COUNTA($B160:$K160)+COUNTA($O160))&gt;0),"",IF($B160="Subactividad","Sub","Macro"))</f>
        <v/>
      </c>
      <c r="U160" s="63">
        <f>IF($T160="Macro",COUNTIFS($S$5:$S$1000,ROW(),$T$5:$T$1000,"Sub"),"")</f>
        <v/>
      </c>
      <c r="V160" s="63">
        <f>IF($T160="","",IF(ISNUMBER($F160),1,IFERROR(LOOKUP(2,1/($H160:$K160&lt;&gt;""),$H160:$K160),0)))</f>
        <v/>
      </c>
      <c r="W160" s="63">
        <f>IF($T160="","",IF(AND(ISNUMBER($F160),$F160&lt;=IF($Q160=MesCiclo,InicioCiclo,$Q160+MOD(2-WEEKDAY($Q160),7))+6),1,IF(ISNUMBER($H160),$H160,0)))</f>
        <v/>
      </c>
      <c r="X160" s="63">
        <f>IF($T160="","",IF(AND(ISNUMBER($F160),$F160&lt;=IF($Q160=MesCiclo,InicioCiclo,$Q160+MOD(2-WEEKDAY($Q160),7))+13),1,IF(ISNUMBER($I160),$I160,$W160)))</f>
        <v/>
      </c>
      <c r="Y160" s="63">
        <f>IF($T160="","",IF(AND(ISNUMBER($F160),$F160&lt;=IF($Q160=MesCiclo,InicioCiclo,$Q160+MOD(2-WEEKDAY($Q160),7))+20),1,IF(ISNUMBER($J160),$J160,$X160)))</f>
        <v/>
      </c>
      <c r="Z160" s="63">
        <f>IF($T160="","",IF(AND(ISNUMBER($F160),$F160&lt;=IF($Q160=MesCiclo,InicioCiclo,$Q160+MOD(2-WEEKDAY($Q160),7))+27),1,IF(ISNUMBER($K160),$K160,$Y160)))</f>
        <v/>
      </c>
      <c r="AA160" s="63">
        <f>IF($T160="","",IF(AND(ISNUMBER($F160),$F160&lt;=IF($Q160=MesCiclo,InicioCiclo,$Q160+MOD(2-WEEKDAY($Q160),7))+6),1,IF(N($U160)&gt;0,AVERAGEIFS($W$5:$W$1000,$S$5:$S$1000,ROW(),$T$5:$T$1000,"Sub"),$W160)))</f>
        <v/>
      </c>
      <c r="AB160" s="63">
        <f>IF($T160="","",IF(AND(ISNUMBER($F160),$F160&lt;=IF($Q160=MesCiclo,InicioCiclo,$Q160+MOD(2-WEEKDAY($Q160),7))+13),1,IF(N($U160)&gt;0,AVERAGEIFS($X$5:$X$1000,$S$5:$S$1000,ROW(),$T$5:$T$1000,"Sub"),$X160)))</f>
        <v/>
      </c>
      <c r="AC160" s="63">
        <f>IF($T160="","",IF(AND(ISNUMBER($F160),$F160&lt;=IF($Q160=MesCiclo,InicioCiclo,$Q160+MOD(2-WEEKDAY($Q160),7))+20),1,IF(N($U160)&gt;0,AVERAGEIFS($Y$5:$Y$1000,$S$5:$S$1000,ROW(),$T$5:$T$1000,"Sub"),$Y160)))</f>
        <v/>
      </c>
      <c r="AD160" s="63">
        <f>IF($T160="","",IF(AND(ISNUMBER($F160),$F160&lt;=IF($Q160=MesCiclo,InicioCiclo,$Q160+MOD(2-WEEKDAY($Q160),7))+27),1,IF(N($U160)&gt;0,AVERAGEIFS($Z$5:$Z$1000,$S$5:$S$1000,ROW(),$T$5:$T$1000,"Sub"),$Z160)))</f>
        <v/>
      </c>
      <c r="AE160" s="63">
        <f>IF($T160&lt;&gt;"Macro","",IF(COUNTIFS($Q$5:$Q$1000,$Q160,$T$5:$T$1000,"Macro",$G$5:$G$1000,"&gt;0")=0,1/COUNTIFS($Q$5:$Q$1000,$Q160,$T$5:$T$1000,"Macro"),IF(AND(ISNUMBER($G160),N($G160)&gt;0),$G160,SUMIFS($G$5:$G$1000,$Q$5:$Q$1000,$Q160,$T$5:$T$1000,"Macro")/COUNTIFS($Q$5:$Q$1000,$Q160,$T$5:$T$1000,"Macro",$G$5:$G$1000,"&gt;0"))/(COUNTIFS($Q$5:$Q$1000,$Q160,$T$5:$T$1000,"Macro")*SUMIFS($G$5:$G$1000,$Q$5:$Q$1000,$Q160,$T$5:$T$1000,"Macro")/COUNTIFS($Q$5:$Q$1000,$Q160,$T$5:$T$1000,"Macro",$G$5:$G$1000,"&gt;0"))))</f>
        <v/>
      </c>
    </row>
    <row r="161">
      <c r="A161" s="55">
        <f>IF(NOT((COUNTA($B161:$K161)+COUNTA($O161))&gt;0),"",IF($T161="Macro",COUNTIFS($T$5:$T161,"Macro",$Q$5:$Q161,$Q161),IF(N($S161)=0,"?",COUNTIFS(INDEX($T$5:$T$1000,1):INDEX($T$5:$T$1000,$S161-4),"Macro",INDEX($Q$5:$Q$1000,1):INDEX($Q$5:$Q$1000,$S161-4),INDEX($Q$5:$Q$1000,$S161-4))&amp;"."&amp;COUNTIFS($S$5:$S161,$S161,$T$5:$T161,"Sub"))))</f>
        <v/>
      </c>
      <c r="B161" s="56" t="n"/>
      <c r="C161" s="57" t="n"/>
      <c r="D161" s="58" t="n"/>
      <c r="E161" s="58" t="n"/>
      <c r="F161" s="58" t="n"/>
      <c r="G161" s="59" t="n"/>
      <c r="H161" s="59" t="n"/>
      <c r="I161" s="59" t="n"/>
      <c r="J161" s="59" t="n"/>
      <c r="K161" s="59" t="n"/>
      <c r="L161" s="60">
        <f>IF(NOT((COUNTA($B161:$K161)+COUNTA($O161))&gt;0),"",IF(ISNUMBER($F161),1,IF(N($U161)&gt;0,AVERAGEIFS($V$5:$V$1000,$S$5:$S$1000,ROW(),$T$5:$T$1000,"Sub"),$V161)))</f>
        <v/>
      </c>
      <c r="M161" s="55">
        <f>IF($L161="","",IF($L161&gt;=1,"Completado",IF($L161&gt;0,"En curso","Pendiente")))</f>
        <v/>
      </c>
      <c r="N161" s="55">
        <f>IF(NOT((COUNTA($B161:$K161)+COUNTA($O161))&gt;0),"",IF(ISNUMBER($F161),IF(AND(ISNUMBER($E161),$F161&gt;$E161),"Cumplida con "&amp;($F161-$E161)&amp;IF($F161-$E161=1," día"," días")&amp;" de retraso","Cumplida"),IF(N($L161)&gt;=1,"Cumplida",IF(NOT(ISNUMBER($E161)),"Sin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plazo")))))))</f>
        <v/>
      </c>
      <c r="O161" s="57" t="n"/>
      <c r="P161" s="61">
        <f>IF(NOT((COUNTA($B161:$K161)+COUNTA($O161))&gt;0),"",IF((IF($C161="","Falta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",""))="","✔ OK","⚠ "&amp;LEFT(IF($C161="","Falta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",""),LEN(IF($C161="","Falta el nombre de la actividad"&amp;" · ","")&amp;IF(AND($T161="Sub",N($S161)=0),"Subactividad sin macroactividad arriba"&amp;" · ","")&amp;IF($D161="","Sin fecha de inicio"&amp;" · ","")&amp;IF($E161="","Sin fecha límite"&amp;" · ","")&amp;IF(OR(AND($D161&lt;&gt;"",NOT(ISNUMBER($D161))),AND($E161&lt;&gt;"",NOT(ISNUMBER($E161))),AND($F161&lt;&gt;"",NOT(ISNUMBER($F161)))),"Fecha no válida"&amp;" · ","")&amp;IF(AND(ISNUMBER($D161),ISNUMBER($E161),$D161&gt;$E161),"Inicio posterior a fecha límite"&amp;" · ","")&amp;IF(AND($T161="Macro",$G161&lt;&gt;"",OR(NOT(ISNUMBER($G161)),$G161&lt;0,$G161&gt;1)),"Peso fuera de rango"&amp;" · ","")&amp;IF(AND($T161="Sub",$G161&lt;&gt;""),"Las subactividades no llevan peso (valen igual dentro de su macroactividad)"&amp;" · ","")&amp;IF(AND(N($U161)&gt;0,COUNT($H161:$K161)&gt;0),"Con subactividades: deje vacías las semanas (se calculan solas)"&amp;" · ","")&amp;IF((COUNTIF($H161:$K161,"&gt;1")+COUNTIF($H161:$K161,"&lt;0")+COUNTA($H161:$K161)-COUNT($H161:$K161))&gt;0,"Avance fuera de rango 0-100%"&amp;" · ","")&amp;IF(OR(AND($I161&lt;&gt;"",$I161&lt;$H161),AND($J161&lt;&gt;"",$J161&lt;MAX($H161:$I161)),AND($K161&lt;&gt;"",$K161&lt;MAX($H161:$J161))),"Avance semanal decreciente"&amp;" · ","")&amp;IF(AND(ISNUMBER($E161),$E161&lt;FechaRef,N($L161)&lt;1),"Vencida"&amp;" · ","")&amp;IF(AND(ObsObligatoria="Sí",ISNUMBER($E161),$E161&lt;FechaRef,N($L161)&lt;1,$O161=""),"Vencida sin observación"&amp;" · ",""))-3)))</f>
        <v/>
      </c>
      <c r="Q161" s="62">
        <f>IF(NOT((COUNTA($B161:$K161)+COUNTA($O161))&gt;0),"",IF(AND($T161="Sub",N($S161)&gt;0),IF(ISNUMBER(INDEX($D$5:$D$1000,$S161-4)),DATE(YEAR(INDEX($D$5:$D$1000,$S161-4)),MONTH(INDEX($D$5:$D$1000,$S161-4)),1),IF(ISNUMBER(INDEX($E$5:$E$1000,$S161-4)),DATE(YEAR(INDEX($E$5:$E$1000,$S161-4)),MONTH(INDEX($E$5:$E$1000,$S161-4)),1),MesCiclo)),IF(ISNUMBER($D161),DATE(YEAR($D161),MONTH($D161),1),IF(ISNUMBER($E161),DATE(YEAR($E161),MONTH($E161),1),MesCiclo))))</f>
        <v/>
      </c>
      <c r="R161" s="63">
        <f>IF(OR($Q161="",$Q161&lt;&gt;MesCiclo),"",COUNTIF($Q$5:$Q161,MesCiclo))</f>
        <v/>
      </c>
      <c r="S161" s="63">
        <f>IF($T161="","",IF($T161="Macro",ROW(),IFERROR(LOOKUP(2,1/($T$5:$T161="Macro"),ROW($T$5:$T161)),0)))</f>
        <v/>
      </c>
      <c r="T161" s="63">
        <f>IF(NOT((COUNTA($B161:$K161)+COUNTA($O161))&gt;0),"",IF($B161="Subactividad","Sub","Macro"))</f>
        <v/>
      </c>
      <c r="U161" s="63">
        <f>IF($T161="Macro",COUNTIFS($S$5:$S$1000,ROW(),$T$5:$T$1000,"Sub"),"")</f>
        <v/>
      </c>
      <c r="V161" s="63">
        <f>IF($T161="","",IF(ISNUMBER($F161),1,IFERROR(LOOKUP(2,1/($H161:$K161&lt;&gt;""),$H161:$K161),0)))</f>
        <v/>
      </c>
      <c r="W161" s="63">
        <f>IF($T161="","",IF(AND(ISNUMBER($F161),$F161&lt;=IF($Q161=MesCiclo,InicioCiclo,$Q161+MOD(2-WEEKDAY($Q161),7))+6),1,IF(ISNUMBER($H161),$H161,0)))</f>
        <v/>
      </c>
      <c r="X161" s="63">
        <f>IF($T161="","",IF(AND(ISNUMBER($F161),$F161&lt;=IF($Q161=MesCiclo,InicioCiclo,$Q161+MOD(2-WEEKDAY($Q161),7))+13),1,IF(ISNUMBER($I161),$I161,$W161)))</f>
        <v/>
      </c>
      <c r="Y161" s="63">
        <f>IF($T161="","",IF(AND(ISNUMBER($F161),$F161&lt;=IF($Q161=MesCiclo,InicioCiclo,$Q161+MOD(2-WEEKDAY($Q161),7))+20),1,IF(ISNUMBER($J161),$J161,$X161)))</f>
        <v/>
      </c>
      <c r="Z161" s="63">
        <f>IF($T161="","",IF(AND(ISNUMBER($F161),$F161&lt;=IF($Q161=MesCiclo,InicioCiclo,$Q161+MOD(2-WEEKDAY($Q161),7))+27),1,IF(ISNUMBER($K161),$K161,$Y161)))</f>
        <v/>
      </c>
      <c r="AA161" s="63">
        <f>IF($T161="","",IF(AND(ISNUMBER($F161),$F161&lt;=IF($Q161=MesCiclo,InicioCiclo,$Q161+MOD(2-WEEKDAY($Q161),7))+6),1,IF(N($U161)&gt;0,AVERAGEIFS($W$5:$W$1000,$S$5:$S$1000,ROW(),$T$5:$T$1000,"Sub"),$W161)))</f>
        <v/>
      </c>
      <c r="AB161" s="63">
        <f>IF($T161="","",IF(AND(ISNUMBER($F161),$F161&lt;=IF($Q161=MesCiclo,InicioCiclo,$Q161+MOD(2-WEEKDAY($Q161),7))+13),1,IF(N($U161)&gt;0,AVERAGEIFS($X$5:$X$1000,$S$5:$S$1000,ROW(),$T$5:$T$1000,"Sub"),$X161)))</f>
        <v/>
      </c>
      <c r="AC161" s="63">
        <f>IF($T161="","",IF(AND(ISNUMBER($F161),$F161&lt;=IF($Q161=MesCiclo,InicioCiclo,$Q161+MOD(2-WEEKDAY($Q161),7))+20),1,IF(N($U161)&gt;0,AVERAGEIFS($Y$5:$Y$1000,$S$5:$S$1000,ROW(),$T$5:$T$1000,"Sub"),$Y161)))</f>
        <v/>
      </c>
      <c r="AD161" s="63">
        <f>IF($T161="","",IF(AND(ISNUMBER($F161),$F161&lt;=IF($Q161=MesCiclo,InicioCiclo,$Q161+MOD(2-WEEKDAY($Q161),7))+27),1,IF(N($U161)&gt;0,AVERAGEIFS($Z$5:$Z$1000,$S$5:$S$1000,ROW(),$T$5:$T$1000,"Sub"),$Z161)))</f>
        <v/>
      </c>
      <c r="AE161" s="63">
        <f>IF($T161&lt;&gt;"Macro","",IF(COUNTIFS($Q$5:$Q$1000,$Q161,$T$5:$T$1000,"Macro",$G$5:$G$1000,"&gt;0")=0,1/COUNTIFS($Q$5:$Q$1000,$Q161,$T$5:$T$1000,"Macro"),IF(AND(ISNUMBER($G161),N($G161)&gt;0),$G161,SUMIFS($G$5:$G$1000,$Q$5:$Q$1000,$Q161,$T$5:$T$1000,"Macro")/COUNTIFS($Q$5:$Q$1000,$Q161,$T$5:$T$1000,"Macro",$G$5:$G$1000,"&gt;0"))/(COUNTIFS($Q$5:$Q$1000,$Q161,$T$5:$T$1000,"Macro")*SUMIFS($G$5:$G$1000,$Q$5:$Q$1000,$Q161,$T$5:$T$1000,"Macro")/COUNTIFS($Q$5:$Q$1000,$Q161,$T$5:$T$1000,"Macro",$G$5:$G$1000,"&gt;0"))))</f>
        <v/>
      </c>
    </row>
    <row r="162">
      <c r="A162" s="55">
        <f>IF(NOT((COUNTA($B162:$K162)+COUNTA($O162))&gt;0),"",IF($T162="Macro",COUNTIFS($T$5:$T162,"Macro",$Q$5:$Q162,$Q162),IF(N($S162)=0,"?",COUNTIFS(INDEX($T$5:$T$1000,1):INDEX($T$5:$T$1000,$S162-4),"Macro",INDEX($Q$5:$Q$1000,1):INDEX($Q$5:$Q$1000,$S162-4),INDEX($Q$5:$Q$1000,$S162-4))&amp;"."&amp;COUNTIFS($S$5:$S162,$S162,$T$5:$T162,"Sub"))))</f>
        <v/>
      </c>
      <c r="B162" s="56" t="n"/>
      <c r="C162" s="57" t="n"/>
      <c r="D162" s="58" t="n"/>
      <c r="E162" s="58" t="n"/>
      <c r="F162" s="58" t="n"/>
      <c r="G162" s="59" t="n"/>
      <c r="H162" s="59" t="n"/>
      <c r="I162" s="59" t="n"/>
      <c r="J162" s="59" t="n"/>
      <c r="K162" s="59" t="n"/>
      <c r="L162" s="60">
        <f>IF(NOT((COUNTA($B162:$K162)+COUNTA($O162))&gt;0),"",IF(ISNUMBER($F162),1,IF(N($U162)&gt;0,AVERAGEIFS($V$5:$V$1000,$S$5:$S$1000,ROW(),$T$5:$T$1000,"Sub"),$V162)))</f>
        <v/>
      </c>
      <c r="M162" s="55">
        <f>IF($L162="","",IF($L162&gt;=1,"Completado",IF($L162&gt;0,"En curso","Pendiente")))</f>
        <v/>
      </c>
      <c r="N162" s="55">
        <f>IF(NOT((COUNTA($B162:$K162)+COUNTA($O162))&gt;0),"",IF(ISNUMBER($F162),IF(AND(ISNUMBER($E162),$F162&gt;$E162),"Cumplida con "&amp;($F162-$E162)&amp;IF($F162-$E162=1," día"," días")&amp;" de retraso","Cumplida"),IF(N($L162)&gt;=1,"Cumplida",IF(NOT(ISNUMBER($E162)),"Sin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plazo")))))))</f>
        <v/>
      </c>
      <c r="O162" s="57" t="n"/>
      <c r="P162" s="61">
        <f>IF(NOT((COUNTA($B162:$K162)+COUNTA($O162))&gt;0),"",IF((IF($C162="","Falta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",""))="","✔ OK","⚠ "&amp;LEFT(IF($C162="","Falta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",""),LEN(IF($C162="","Falta el nombre de la actividad"&amp;" · ","")&amp;IF(AND($T162="Sub",N($S162)=0),"Subactividad sin macroactividad arriba"&amp;" · ","")&amp;IF($D162="","Sin fecha de inicio"&amp;" · ","")&amp;IF($E162="","Sin fecha límite"&amp;" · ","")&amp;IF(OR(AND($D162&lt;&gt;"",NOT(ISNUMBER($D162))),AND($E162&lt;&gt;"",NOT(ISNUMBER($E162))),AND($F162&lt;&gt;"",NOT(ISNUMBER($F162)))),"Fecha no válida"&amp;" · ","")&amp;IF(AND(ISNUMBER($D162),ISNUMBER($E162),$D162&gt;$E162),"Inicio posterior a fecha límite"&amp;" · ","")&amp;IF(AND($T162="Macro",$G162&lt;&gt;"",OR(NOT(ISNUMBER($G162)),$G162&lt;0,$G162&gt;1)),"Peso fuera de rango"&amp;" · ","")&amp;IF(AND($T162="Sub",$G162&lt;&gt;""),"Las subactividades no llevan peso (valen igual dentro de su macroactividad)"&amp;" · ","")&amp;IF(AND(N($U162)&gt;0,COUNT($H162:$K162)&gt;0),"Con subactividades: deje vacías las semanas (se calculan solas)"&amp;" · ","")&amp;IF((COUNTIF($H162:$K162,"&gt;1")+COUNTIF($H162:$K162,"&lt;0")+COUNTA($H162:$K162)-COUNT($H162:$K162))&gt;0,"Avance fuera de rango 0-100%"&amp;" · ","")&amp;IF(OR(AND($I162&lt;&gt;"",$I162&lt;$H162),AND($J162&lt;&gt;"",$J162&lt;MAX($H162:$I162)),AND($K162&lt;&gt;"",$K162&lt;MAX($H162:$J162))),"Avance semanal decreciente"&amp;" · ","")&amp;IF(AND(ISNUMBER($E162),$E162&lt;FechaRef,N($L162)&lt;1),"Vencida"&amp;" · ","")&amp;IF(AND(ObsObligatoria="Sí",ISNUMBER($E162),$E162&lt;FechaRef,N($L162)&lt;1,$O162=""),"Vencida sin observación"&amp;" · ",""))-3)))</f>
        <v/>
      </c>
      <c r="Q162" s="62">
        <f>IF(NOT((COUNTA($B162:$K162)+COUNTA($O162))&gt;0),"",IF(AND($T162="Sub",N($S162)&gt;0),IF(ISNUMBER(INDEX($D$5:$D$1000,$S162-4)),DATE(YEAR(INDEX($D$5:$D$1000,$S162-4)),MONTH(INDEX($D$5:$D$1000,$S162-4)),1),IF(ISNUMBER(INDEX($E$5:$E$1000,$S162-4)),DATE(YEAR(INDEX($E$5:$E$1000,$S162-4)),MONTH(INDEX($E$5:$E$1000,$S162-4)),1),MesCiclo)),IF(ISNUMBER($D162),DATE(YEAR($D162),MONTH($D162),1),IF(ISNUMBER($E162),DATE(YEAR($E162),MONTH($E162),1),MesCiclo))))</f>
        <v/>
      </c>
      <c r="R162" s="63">
        <f>IF(OR($Q162="",$Q162&lt;&gt;MesCiclo),"",COUNTIF($Q$5:$Q162,MesCiclo))</f>
        <v/>
      </c>
      <c r="S162" s="63">
        <f>IF($T162="","",IF($T162="Macro",ROW(),IFERROR(LOOKUP(2,1/($T$5:$T162="Macro"),ROW($T$5:$T162)),0)))</f>
        <v/>
      </c>
      <c r="T162" s="63">
        <f>IF(NOT((COUNTA($B162:$K162)+COUNTA($O162))&gt;0),"",IF($B162="Subactividad","Sub","Macro"))</f>
        <v/>
      </c>
      <c r="U162" s="63">
        <f>IF($T162="Macro",COUNTIFS($S$5:$S$1000,ROW(),$T$5:$T$1000,"Sub"),"")</f>
        <v/>
      </c>
      <c r="V162" s="63">
        <f>IF($T162="","",IF(ISNUMBER($F162),1,IFERROR(LOOKUP(2,1/($H162:$K162&lt;&gt;""),$H162:$K162),0)))</f>
        <v/>
      </c>
      <c r="W162" s="63">
        <f>IF($T162="","",IF(AND(ISNUMBER($F162),$F162&lt;=IF($Q162=MesCiclo,InicioCiclo,$Q162+MOD(2-WEEKDAY($Q162),7))+6),1,IF(ISNUMBER($H162),$H162,0)))</f>
        <v/>
      </c>
      <c r="X162" s="63">
        <f>IF($T162="","",IF(AND(ISNUMBER($F162),$F162&lt;=IF($Q162=MesCiclo,InicioCiclo,$Q162+MOD(2-WEEKDAY($Q162),7))+13),1,IF(ISNUMBER($I162),$I162,$W162)))</f>
        <v/>
      </c>
      <c r="Y162" s="63">
        <f>IF($T162="","",IF(AND(ISNUMBER($F162),$F162&lt;=IF($Q162=MesCiclo,InicioCiclo,$Q162+MOD(2-WEEKDAY($Q162),7))+20),1,IF(ISNUMBER($J162),$J162,$X162)))</f>
        <v/>
      </c>
      <c r="Z162" s="63">
        <f>IF($T162="","",IF(AND(ISNUMBER($F162),$F162&lt;=IF($Q162=MesCiclo,InicioCiclo,$Q162+MOD(2-WEEKDAY($Q162),7))+27),1,IF(ISNUMBER($K162),$K162,$Y162)))</f>
        <v/>
      </c>
      <c r="AA162" s="63">
        <f>IF($T162="","",IF(AND(ISNUMBER($F162),$F162&lt;=IF($Q162=MesCiclo,InicioCiclo,$Q162+MOD(2-WEEKDAY($Q162),7))+6),1,IF(N($U162)&gt;0,AVERAGEIFS($W$5:$W$1000,$S$5:$S$1000,ROW(),$T$5:$T$1000,"Sub"),$W162)))</f>
        <v/>
      </c>
      <c r="AB162" s="63">
        <f>IF($T162="","",IF(AND(ISNUMBER($F162),$F162&lt;=IF($Q162=MesCiclo,InicioCiclo,$Q162+MOD(2-WEEKDAY($Q162),7))+13),1,IF(N($U162)&gt;0,AVERAGEIFS($X$5:$X$1000,$S$5:$S$1000,ROW(),$T$5:$T$1000,"Sub"),$X162)))</f>
        <v/>
      </c>
      <c r="AC162" s="63">
        <f>IF($T162="","",IF(AND(ISNUMBER($F162),$F162&lt;=IF($Q162=MesCiclo,InicioCiclo,$Q162+MOD(2-WEEKDAY($Q162),7))+20),1,IF(N($U162)&gt;0,AVERAGEIFS($Y$5:$Y$1000,$S$5:$S$1000,ROW(),$T$5:$T$1000,"Sub"),$Y162)))</f>
        <v/>
      </c>
      <c r="AD162" s="63">
        <f>IF($T162="","",IF(AND(ISNUMBER($F162),$F162&lt;=IF($Q162=MesCiclo,InicioCiclo,$Q162+MOD(2-WEEKDAY($Q162),7))+27),1,IF(N($U162)&gt;0,AVERAGEIFS($Z$5:$Z$1000,$S$5:$S$1000,ROW(),$T$5:$T$1000,"Sub"),$Z162)))</f>
        <v/>
      </c>
      <c r="AE162" s="63">
        <f>IF($T162&lt;&gt;"Macro","",IF(COUNTIFS($Q$5:$Q$1000,$Q162,$T$5:$T$1000,"Macro",$G$5:$G$1000,"&gt;0")=0,1/COUNTIFS($Q$5:$Q$1000,$Q162,$T$5:$T$1000,"Macro"),IF(AND(ISNUMBER($G162),N($G162)&gt;0),$G162,SUMIFS($G$5:$G$1000,$Q$5:$Q$1000,$Q162,$T$5:$T$1000,"Macro")/COUNTIFS($Q$5:$Q$1000,$Q162,$T$5:$T$1000,"Macro",$G$5:$G$1000,"&gt;0"))/(COUNTIFS($Q$5:$Q$1000,$Q162,$T$5:$T$1000,"Macro")*SUMIFS($G$5:$G$1000,$Q$5:$Q$1000,$Q162,$T$5:$T$1000,"Macro")/COUNTIFS($Q$5:$Q$1000,$Q162,$T$5:$T$1000,"Macro",$G$5:$G$1000,"&gt;0"))))</f>
        <v/>
      </c>
    </row>
    <row r="163">
      <c r="A163" s="55">
        <f>IF(NOT((COUNTA($B163:$K163)+COUNTA($O163))&gt;0),"",IF($T163="Macro",COUNTIFS($T$5:$T163,"Macro",$Q$5:$Q163,$Q163),IF(N($S163)=0,"?",COUNTIFS(INDEX($T$5:$T$1000,1):INDEX($T$5:$T$1000,$S163-4),"Macro",INDEX($Q$5:$Q$1000,1):INDEX($Q$5:$Q$1000,$S163-4),INDEX($Q$5:$Q$1000,$S163-4))&amp;"."&amp;COUNTIFS($S$5:$S163,$S163,$T$5:$T163,"Sub"))))</f>
        <v/>
      </c>
      <c r="B163" s="56" t="n"/>
      <c r="C163" s="57" t="n"/>
      <c r="D163" s="58" t="n"/>
      <c r="E163" s="58" t="n"/>
      <c r="F163" s="58" t="n"/>
      <c r="G163" s="59" t="n"/>
      <c r="H163" s="59" t="n"/>
      <c r="I163" s="59" t="n"/>
      <c r="J163" s="59" t="n"/>
      <c r="K163" s="59" t="n"/>
      <c r="L163" s="60">
        <f>IF(NOT((COUNTA($B163:$K163)+COUNTA($O163))&gt;0),"",IF(ISNUMBER($F163),1,IF(N($U163)&gt;0,AVERAGEIFS($V$5:$V$1000,$S$5:$S$1000,ROW(),$T$5:$T$1000,"Sub"),$V163)))</f>
        <v/>
      </c>
      <c r="M163" s="55">
        <f>IF($L163="","",IF($L163&gt;=1,"Completado",IF($L163&gt;0,"En curso","Pendiente")))</f>
        <v/>
      </c>
      <c r="N163" s="55">
        <f>IF(NOT((COUNTA($B163:$K163)+COUNTA($O163))&gt;0),"",IF(ISNUMBER($F163),IF(AND(ISNUMBER($E163),$F163&gt;$E163),"Cumplida con "&amp;($F163-$E163)&amp;IF($F163-$E163=1," día"," días")&amp;" de retraso","Cumplida"),IF(N($L163)&gt;=1,"Cumplida",IF(NOT(ISNUMBER($E163)),"Sin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plazo")))))))</f>
        <v/>
      </c>
      <c r="O163" s="57" t="n"/>
      <c r="P163" s="61">
        <f>IF(NOT((COUNTA($B163:$K163)+COUNTA($O163))&gt;0),"",IF((IF($C163="","Falta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",""))="","✔ OK","⚠ "&amp;LEFT(IF($C163="","Falta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",""),LEN(IF($C163="","Falta el nombre de la actividad"&amp;" · ","")&amp;IF(AND($T163="Sub",N($S163)=0),"Subactividad sin macroactividad arriba"&amp;" · ","")&amp;IF($D163="","Sin fecha de inicio"&amp;" · ","")&amp;IF($E163="","Sin fecha límite"&amp;" · ","")&amp;IF(OR(AND($D163&lt;&gt;"",NOT(ISNUMBER($D163))),AND($E163&lt;&gt;"",NOT(ISNUMBER($E163))),AND($F163&lt;&gt;"",NOT(ISNUMBER($F163)))),"Fecha no válida"&amp;" · ","")&amp;IF(AND(ISNUMBER($D163),ISNUMBER($E163),$D163&gt;$E163),"Inicio posterior a fecha límite"&amp;" · ","")&amp;IF(AND($T163="Macro",$G163&lt;&gt;"",OR(NOT(ISNUMBER($G163)),$G163&lt;0,$G163&gt;1)),"Peso fuera de rango"&amp;" · ","")&amp;IF(AND($T163="Sub",$G163&lt;&gt;""),"Las subactividades no llevan peso (valen igual dentro de su macroactividad)"&amp;" · ","")&amp;IF(AND(N($U163)&gt;0,COUNT($H163:$K163)&gt;0),"Con subactividades: deje vacías las semanas (se calculan solas)"&amp;" · ","")&amp;IF((COUNTIF($H163:$K163,"&gt;1")+COUNTIF($H163:$K163,"&lt;0")+COUNTA($H163:$K163)-COUNT($H163:$K163))&gt;0,"Avance fuera de rango 0-100%"&amp;" · ","")&amp;IF(OR(AND($I163&lt;&gt;"",$I163&lt;$H163),AND($J163&lt;&gt;"",$J163&lt;MAX($H163:$I163)),AND($K163&lt;&gt;"",$K163&lt;MAX($H163:$J163))),"Avance semanal decreciente"&amp;" · ","")&amp;IF(AND(ISNUMBER($E163),$E163&lt;FechaRef,N($L163)&lt;1),"Vencida"&amp;" · ","")&amp;IF(AND(ObsObligatoria="Sí",ISNUMBER($E163),$E163&lt;FechaRef,N($L163)&lt;1,$O163=""),"Vencida sin observación"&amp;" · ",""))-3)))</f>
        <v/>
      </c>
      <c r="Q163" s="62">
        <f>IF(NOT((COUNTA($B163:$K163)+COUNTA($O163))&gt;0),"",IF(AND($T163="Sub",N($S163)&gt;0),IF(ISNUMBER(INDEX($D$5:$D$1000,$S163-4)),DATE(YEAR(INDEX($D$5:$D$1000,$S163-4)),MONTH(INDEX($D$5:$D$1000,$S163-4)),1),IF(ISNUMBER(INDEX($E$5:$E$1000,$S163-4)),DATE(YEAR(INDEX($E$5:$E$1000,$S163-4)),MONTH(INDEX($E$5:$E$1000,$S163-4)),1),MesCiclo)),IF(ISNUMBER($D163),DATE(YEAR($D163),MONTH($D163),1),IF(ISNUMBER($E163),DATE(YEAR($E163),MONTH($E163),1),MesCiclo))))</f>
        <v/>
      </c>
      <c r="R163" s="63">
        <f>IF(OR($Q163="",$Q163&lt;&gt;MesCiclo),"",COUNTIF($Q$5:$Q163,MesCiclo))</f>
        <v/>
      </c>
      <c r="S163" s="63">
        <f>IF($T163="","",IF($T163="Macro",ROW(),IFERROR(LOOKUP(2,1/($T$5:$T163="Macro"),ROW($T$5:$T163)),0)))</f>
        <v/>
      </c>
      <c r="T163" s="63">
        <f>IF(NOT((COUNTA($B163:$K163)+COUNTA($O163))&gt;0),"",IF($B163="Subactividad","Sub","Macro"))</f>
        <v/>
      </c>
      <c r="U163" s="63">
        <f>IF($T163="Macro",COUNTIFS($S$5:$S$1000,ROW(),$T$5:$T$1000,"Sub"),"")</f>
        <v/>
      </c>
      <c r="V163" s="63">
        <f>IF($T163="","",IF(ISNUMBER($F163),1,IFERROR(LOOKUP(2,1/($H163:$K163&lt;&gt;""),$H163:$K163),0)))</f>
        <v/>
      </c>
      <c r="W163" s="63">
        <f>IF($T163="","",IF(AND(ISNUMBER($F163),$F163&lt;=IF($Q163=MesCiclo,InicioCiclo,$Q163+MOD(2-WEEKDAY($Q163),7))+6),1,IF(ISNUMBER($H163),$H163,0)))</f>
        <v/>
      </c>
      <c r="X163" s="63">
        <f>IF($T163="","",IF(AND(ISNUMBER($F163),$F163&lt;=IF($Q163=MesCiclo,InicioCiclo,$Q163+MOD(2-WEEKDAY($Q163),7))+13),1,IF(ISNUMBER($I163),$I163,$W163)))</f>
        <v/>
      </c>
      <c r="Y163" s="63">
        <f>IF($T163="","",IF(AND(ISNUMBER($F163),$F163&lt;=IF($Q163=MesCiclo,InicioCiclo,$Q163+MOD(2-WEEKDAY($Q163),7))+20),1,IF(ISNUMBER($J163),$J163,$X163)))</f>
        <v/>
      </c>
      <c r="Z163" s="63">
        <f>IF($T163="","",IF(AND(ISNUMBER($F163),$F163&lt;=IF($Q163=MesCiclo,InicioCiclo,$Q163+MOD(2-WEEKDAY($Q163),7))+27),1,IF(ISNUMBER($K163),$K163,$Y163)))</f>
        <v/>
      </c>
      <c r="AA163" s="63">
        <f>IF($T163="","",IF(AND(ISNUMBER($F163),$F163&lt;=IF($Q163=MesCiclo,InicioCiclo,$Q163+MOD(2-WEEKDAY($Q163),7))+6),1,IF(N($U163)&gt;0,AVERAGEIFS($W$5:$W$1000,$S$5:$S$1000,ROW(),$T$5:$T$1000,"Sub"),$W163)))</f>
        <v/>
      </c>
      <c r="AB163" s="63">
        <f>IF($T163="","",IF(AND(ISNUMBER($F163),$F163&lt;=IF($Q163=MesCiclo,InicioCiclo,$Q163+MOD(2-WEEKDAY($Q163),7))+13),1,IF(N($U163)&gt;0,AVERAGEIFS($X$5:$X$1000,$S$5:$S$1000,ROW(),$T$5:$T$1000,"Sub"),$X163)))</f>
        <v/>
      </c>
      <c r="AC163" s="63">
        <f>IF($T163="","",IF(AND(ISNUMBER($F163),$F163&lt;=IF($Q163=MesCiclo,InicioCiclo,$Q163+MOD(2-WEEKDAY($Q163),7))+20),1,IF(N($U163)&gt;0,AVERAGEIFS($Y$5:$Y$1000,$S$5:$S$1000,ROW(),$T$5:$T$1000,"Sub"),$Y163)))</f>
        <v/>
      </c>
      <c r="AD163" s="63">
        <f>IF($T163="","",IF(AND(ISNUMBER($F163),$F163&lt;=IF($Q163=MesCiclo,InicioCiclo,$Q163+MOD(2-WEEKDAY($Q163),7))+27),1,IF(N($U163)&gt;0,AVERAGEIFS($Z$5:$Z$1000,$S$5:$S$1000,ROW(),$T$5:$T$1000,"Sub"),$Z163)))</f>
        <v/>
      </c>
      <c r="AE163" s="63">
        <f>IF($T163&lt;&gt;"Macro","",IF(COUNTIFS($Q$5:$Q$1000,$Q163,$T$5:$T$1000,"Macro",$G$5:$G$1000,"&gt;0")=0,1/COUNTIFS($Q$5:$Q$1000,$Q163,$T$5:$T$1000,"Macro"),IF(AND(ISNUMBER($G163),N($G163)&gt;0),$G163,SUMIFS($G$5:$G$1000,$Q$5:$Q$1000,$Q163,$T$5:$T$1000,"Macro")/COUNTIFS($Q$5:$Q$1000,$Q163,$T$5:$T$1000,"Macro",$G$5:$G$1000,"&gt;0"))/(COUNTIFS($Q$5:$Q$1000,$Q163,$T$5:$T$1000,"Macro")*SUMIFS($G$5:$G$1000,$Q$5:$Q$1000,$Q163,$T$5:$T$1000,"Macro")/COUNTIFS($Q$5:$Q$1000,$Q163,$T$5:$T$1000,"Macro",$G$5:$G$1000,"&gt;0"))))</f>
        <v/>
      </c>
    </row>
    <row r="164">
      <c r="A164" s="55">
        <f>IF(NOT((COUNTA($B164:$K164)+COUNTA($O164))&gt;0),"",IF($T164="Macro",COUNTIFS($T$5:$T164,"Macro",$Q$5:$Q164,$Q164),IF(N($S164)=0,"?",COUNTIFS(INDEX($T$5:$T$1000,1):INDEX($T$5:$T$1000,$S164-4),"Macro",INDEX($Q$5:$Q$1000,1):INDEX($Q$5:$Q$1000,$S164-4),INDEX($Q$5:$Q$1000,$S164-4))&amp;"."&amp;COUNTIFS($S$5:$S164,$S164,$T$5:$T164,"Sub"))))</f>
        <v/>
      </c>
      <c r="B164" s="56" t="n"/>
      <c r="C164" s="57" t="n"/>
      <c r="D164" s="58" t="n"/>
      <c r="E164" s="58" t="n"/>
      <c r="F164" s="58" t="n"/>
      <c r="G164" s="59" t="n"/>
      <c r="H164" s="59" t="n"/>
      <c r="I164" s="59" t="n"/>
      <c r="J164" s="59" t="n"/>
      <c r="K164" s="59" t="n"/>
      <c r="L164" s="60">
        <f>IF(NOT((COUNTA($B164:$K164)+COUNTA($O164))&gt;0),"",IF(ISNUMBER($F164),1,IF(N($U164)&gt;0,AVERAGEIFS($V$5:$V$1000,$S$5:$S$1000,ROW(),$T$5:$T$1000,"Sub"),$V164)))</f>
        <v/>
      </c>
      <c r="M164" s="55">
        <f>IF($L164="","",IF($L164&gt;=1,"Completado",IF($L164&gt;0,"En curso","Pendiente")))</f>
        <v/>
      </c>
      <c r="N164" s="55">
        <f>IF(NOT((COUNTA($B164:$K164)+COUNTA($O164))&gt;0),"",IF(ISNUMBER($F164),IF(AND(ISNUMBER($E164),$F164&gt;$E164),"Cumplida con "&amp;($F164-$E164)&amp;IF($F164-$E164=1," día"," días")&amp;" de retraso","Cumplida"),IF(N($L164)&gt;=1,"Cumplida",IF(NOT(ISNUMBER($E164)),"Sin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plazo")))))))</f>
        <v/>
      </c>
      <c r="O164" s="57" t="n"/>
      <c r="P164" s="61">
        <f>IF(NOT((COUNTA($B164:$K164)+COUNTA($O164))&gt;0),"",IF((IF($C164="","Falta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",""))="","✔ OK","⚠ "&amp;LEFT(IF($C164="","Falta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",""),LEN(IF($C164="","Falta el nombre de la actividad"&amp;" · ","")&amp;IF(AND($T164="Sub",N($S164)=0),"Subactividad sin macroactividad arriba"&amp;" · ","")&amp;IF($D164="","Sin fecha de inicio"&amp;" · ","")&amp;IF($E164="","Sin fecha límite"&amp;" · ","")&amp;IF(OR(AND($D164&lt;&gt;"",NOT(ISNUMBER($D164))),AND($E164&lt;&gt;"",NOT(ISNUMBER($E164))),AND($F164&lt;&gt;"",NOT(ISNUMBER($F164)))),"Fecha no válida"&amp;" · ","")&amp;IF(AND(ISNUMBER($D164),ISNUMBER($E164),$D164&gt;$E164),"Inicio posterior a fecha límite"&amp;" · ","")&amp;IF(AND($T164="Macro",$G164&lt;&gt;"",OR(NOT(ISNUMBER($G164)),$G164&lt;0,$G164&gt;1)),"Peso fuera de rango"&amp;" · ","")&amp;IF(AND($T164="Sub",$G164&lt;&gt;""),"Las subactividades no llevan peso (valen igual dentro de su macroactividad)"&amp;" · ","")&amp;IF(AND(N($U164)&gt;0,COUNT($H164:$K164)&gt;0),"Con subactividades: deje vacías las semanas (se calculan solas)"&amp;" · ","")&amp;IF((COUNTIF($H164:$K164,"&gt;1")+COUNTIF($H164:$K164,"&lt;0")+COUNTA($H164:$K164)-COUNT($H164:$K164))&gt;0,"Avance fuera de rango 0-100%"&amp;" · ","")&amp;IF(OR(AND($I164&lt;&gt;"",$I164&lt;$H164),AND($J164&lt;&gt;"",$J164&lt;MAX($H164:$I164)),AND($K164&lt;&gt;"",$K164&lt;MAX($H164:$J164))),"Avance semanal decreciente"&amp;" · ","")&amp;IF(AND(ISNUMBER($E164),$E164&lt;FechaRef,N($L164)&lt;1),"Vencida"&amp;" · ","")&amp;IF(AND(ObsObligatoria="Sí",ISNUMBER($E164),$E164&lt;FechaRef,N($L164)&lt;1,$O164=""),"Vencida sin observación"&amp;" · ",""))-3)))</f>
        <v/>
      </c>
      <c r="Q164" s="62">
        <f>IF(NOT((COUNTA($B164:$K164)+COUNTA($O164))&gt;0),"",IF(AND($T164="Sub",N($S164)&gt;0),IF(ISNUMBER(INDEX($D$5:$D$1000,$S164-4)),DATE(YEAR(INDEX($D$5:$D$1000,$S164-4)),MONTH(INDEX($D$5:$D$1000,$S164-4)),1),IF(ISNUMBER(INDEX($E$5:$E$1000,$S164-4)),DATE(YEAR(INDEX($E$5:$E$1000,$S164-4)),MONTH(INDEX($E$5:$E$1000,$S164-4)),1),MesCiclo)),IF(ISNUMBER($D164),DATE(YEAR($D164),MONTH($D164),1),IF(ISNUMBER($E164),DATE(YEAR($E164),MONTH($E164),1),MesCiclo))))</f>
        <v/>
      </c>
      <c r="R164" s="63">
        <f>IF(OR($Q164="",$Q164&lt;&gt;MesCiclo),"",COUNTIF($Q$5:$Q164,MesCiclo))</f>
        <v/>
      </c>
      <c r="S164" s="63">
        <f>IF($T164="","",IF($T164="Macro",ROW(),IFERROR(LOOKUP(2,1/($T$5:$T164="Macro"),ROW($T$5:$T164)),0)))</f>
        <v/>
      </c>
      <c r="T164" s="63">
        <f>IF(NOT((COUNTA($B164:$K164)+COUNTA($O164))&gt;0),"",IF($B164="Subactividad","Sub","Macro"))</f>
        <v/>
      </c>
      <c r="U164" s="63">
        <f>IF($T164="Macro",COUNTIFS($S$5:$S$1000,ROW(),$T$5:$T$1000,"Sub"),"")</f>
        <v/>
      </c>
      <c r="V164" s="63">
        <f>IF($T164="","",IF(ISNUMBER($F164),1,IFERROR(LOOKUP(2,1/($H164:$K164&lt;&gt;""),$H164:$K164),0)))</f>
        <v/>
      </c>
      <c r="W164" s="63">
        <f>IF($T164="","",IF(AND(ISNUMBER($F164),$F164&lt;=IF($Q164=MesCiclo,InicioCiclo,$Q164+MOD(2-WEEKDAY($Q164),7))+6),1,IF(ISNUMBER($H164),$H164,0)))</f>
        <v/>
      </c>
      <c r="X164" s="63">
        <f>IF($T164="","",IF(AND(ISNUMBER($F164),$F164&lt;=IF($Q164=MesCiclo,InicioCiclo,$Q164+MOD(2-WEEKDAY($Q164),7))+13),1,IF(ISNUMBER($I164),$I164,$W164)))</f>
        <v/>
      </c>
      <c r="Y164" s="63">
        <f>IF($T164="","",IF(AND(ISNUMBER($F164),$F164&lt;=IF($Q164=MesCiclo,InicioCiclo,$Q164+MOD(2-WEEKDAY($Q164),7))+20),1,IF(ISNUMBER($J164),$J164,$X164)))</f>
        <v/>
      </c>
      <c r="Z164" s="63">
        <f>IF($T164="","",IF(AND(ISNUMBER($F164),$F164&lt;=IF($Q164=MesCiclo,InicioCiclo,$Q164+MOD(2-WEEKDAY($Q164),7))+27),1,IF(ISNUMBER($K164),$K164,$Y164)))</f>
        <v/>
      </c>
      <c r="AA164" s="63">
        <f>IF($T164="","",IF(AND(ISNUMBER($F164),$F164&lt;=IF($Q164=MesCiclo,InicioCiclo,$Q164+MOD(2-WEEKDAY($Q164),7))+6),1,IF(N($U164)&gt;0,AVERAGEIFS($W$5:$W$1000,$S$5:$S$1000,ROW(),$T$5:$T$1000,"Sub"),$W164)))</f>
        <v/>
      </c>
      <c r="AB164" s="63">
        <f>IF($T164="","",IF(AND(ISNUMBER($F164),$F164&lt;=IF($Q164=MesCiclo,InicioCiclo,$Q164+MOD(2-WEEKDAY($Q164),7))+13),1,IF(N($U164)&gt;0,AVERAGEIFS($X$5:$X$1000,$S$5:$S$1000,ROW(),$T$5:$T$1000,"Sub"),$X164)))</f>
        <v/>
      </c>
      <c r="AC164" s="63">
        <f>IF($T164="","",IF(AND(ISNUMBER($F164),$F164&lt;=IF($Q164=MesCiclo,InicioCiclo,$Q164+MOD(2-WEEKDAY($Q164),7))+20),1,IF(N($U164)&gt;0,AVERAGEIFS($Y$5:$Y$1000,$S$5:$S$1000,ROW(),$T$5:$T$1000,"Sub"),$Y164)))</f>
        <v/>
      </c>
      <c r="AD164" s="63">
        <f>IF($T164="","",IF(AND(ISNUMBER($F164),$F164&lt;=IF($Q164=MesCiclo,InicioCiclo,$Q164+MOD(2-WEEKDAY($Q164),7))+27),1,IF(N($U164)&gt;0,AVERAGEIFS($Z$5:$Z$1000,$S$5:$S$1000,ROW(),$T$5:$T$1000,"Sub"),$Z164)))</f>
        <v/>
      </c>
      <c r="AE164" s="63">
        <f>IF($T164&lt;&gt;"Macro","",IF(COUNTIFS($Q$5:$Q$1000,$Q164,$T$5:$T$1000,"Macro",$G$5:$G$1000,"&gt;0")=0,1/COUNTIFS($Q$5:$Q$1000,$Q164,$T$5:$T$1000,"Macro"),IF(AND(ISNUMBER($G164),N($G164)&gt;0),$G164,SUMIFS($G$5:$G$1000,$Q$5:$Q$1000,$Q164,$T$5:$T$1000,"Macro")/COUNTIFS($Q$5:$Q$1000,$Q164,$T$5:$T$1000,"Macro",$G$5:$G$1000,"&gt;0"))/(COUNTIFS($Q$5:$Q$1000,$Q164,$T$5:$T$1000,"Macro")*SUMIFS($G$5:$G$1000,$Q$5:$Q$1000,$Q164,$T$5:$T$1000,"Macro")/COUNTIFS($Q$5:$Q$1000,$Q164,$T$5:$T$1000,"Macro",$G$5:$G$1000,"&gt;0"))))</f>
        <v/>
      </c>
    </row>
    <row r="165">
      <c r="A165" s="55">
        <f>IF(NOT((COUNTA($B165:$K165)+COUNTA($O165))&gt;0),"",IF($T165="Macro",COUNTIFS($T$5:$T165,"Macro",$Q$5:$Q165,$Q165),IF(N($S165)=0,"?",COUNTIFS(INDEX($T$5:$T$1000,1):INDEX($T$5:$T$1000,$S165-4),"Macro",INDEX($Q$5:$Q$1000,1):INDEX($Q$5:$Q$1000,$S165-4),INDEX($Q$5:$Q$1000,$S165-4))&amp;"."&amp;COUNTIFS($S$5:$S165,$S165,$T$5:$T165,"Sub"))))</f>
        <v/>
      </c>
      <c r="B165" s="56" t="n"/>
      <c r="C165" s="57" t="n"/>
      <c r="D165" s="58" t="n"/>
      <c r="E165" s="58" t="n"/>
      <c r="F165" s="58" t="n"/>
      <c r="G165" s="59" t="n"/>
      <c r="H165" s="59" t="n"/>
      <c r="I165" s="59" t="n"/>
      <c r="J165" s="59" t="n"/>
      <c r="K165" s="59" t="n"/>
      <c r="L165" s="60">
        <f>IF(NOT((COUNTA($B165:$K165)+COUNTA($O165))&gt;0),"",IF(ISNUMBER($F165),1,IF(N($U165)&gt;0,AVERAGEIFS($V$5:$V$1000,$S$5:$S$1000,ROW(),$T$5:$T$1000,"Sub"),$V165)))</f>
        <v/>
      </c>
      <c r="M165" s="55">
        <f>IF($L165="","",IF($L165&gt;=1,"Completado",IF($L165&gt;0,"En curso","Pendiente")))</f>
        <v/>
      </c>
      <c r="N165" s="55">
        <f>IF(NOT((COUNTA($B165:$K165)+COUNTA($O165))&gt;0),"",IF(ISNUMBER($F165),IF(AND(ISNUMBER($E165),$F165&gt;$E165),"Cumplida con "&amp;($F165-$E165)&amp;IF($F165-$E165=1," día"," días")&amp;" de retraso","Cumplida"),IF(N($L165)&gt;=1,"Cumplida",IF(NOT(ISNUMBER($E165)),"Sin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plazo")))))))</f>
        <v/>
      </c>
      <c r="O165" s="57" t="n"/>
      <c r="P165" s="61">
        <f>IF(NOT((COUNTA($B165:$K165)+COUNTA($O165))&gt;0),"",IF((IF($C165="","Falta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",""))="","✔ OK","⚠ "&amp;LEFT(IF($C165="","Falta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",""),LEN(IF($C165="","Falta el nombre de la actividad"&amp;" · ","")&amp;IF(AND($T165="Sub",N($S165)=0),"Subactividad sin macroactividad arriba"&amp;" · ","")&amp;IF($D165="","Sin fecha de inicio"&amp;" · ","")&amp;IF($E165="","Sin fecha límite"&amp;" · ","")&amp;IF(OR(AND($D165&lt;&gt;"",NOT(ISNUMBER($D165))),AND($E165&lt;&gt;"",NOT(ISNUMBER($E165))),AND($F165&lt;&gt;"",NOT(ISNUMBER($F165)))),"Fecha no válida"&amp;" · ","")&amp;IF(AND(ISNUMBER($D165),ISNUMBER($E165),$D165&gt;$E165),"Inicio posterior a fecha límite"&amp;" · ","")&amp;IF(AND($T165="Macro",$G165&lt;&gt;"",OR(NOT(ISNUMBER($G165)),$G165&lt;0,$G165&gt;1)),"Peso fuera de rango"&amp;" · ","")&amp;IF(AND($T165="Sub",$G165&lt;&gt;""),"Las subactividades no llevan peso (valen igual dentro de su macroactividad)"&amp;" · ","")&amp;IF(AND(N($U165)&gt;0,COUNT($H165:$K165)&gt;0),"Con subactividades: deje vacías las semanas (se calculan solas)"&amp;" · ","")&amp;IF((COUNTIF($H165:$K165,"&gt;1")+COUNTIF($H165:$K165,"&lt;0")+COUNTA($H165:$K165)-COUNT($H165:$K165))&gt;0,"Avance fuera de rango 0-100%"&amp;" · ","")&amp;IF(OR(AND($I165&lt;&gt;"",$I165&lt;$H165),AND($J165&lt;&gt;"",$J165&lt;MAX($H165:$I165)),AND($K165&lt;&gt;"",$K165&lt;MAX($H165:$J165))),"Avance semanal decreciente"&amp;" · ","")&amp;IF(AND(ISNUMBER($E165),$E165&lt;FechaRef,N($L165)&lt;1),"Vencida"&amp;" · ","")&amp;IF(AND(ObsObligatoria="Sí",ISNUMBER($E165),$E165&lt;FechaRef,N($L165)&lt;1,$O165=""),"Vencida sin observación"&amp;" · ",""))-3)))</f>
        <v/>
      </c>
      <c r="Q165" s="62">
        <f>IF(NOT((COUNTA($B165:$K165)+COUNTA($O165))&gt;0),"",IF(AND($T165="Sub",N($S165)&gt;0),IF(ISNUMBER(INDEX($D$5:$D$1000,$S165-4)),DATE(YEAR(INDEX($D$5:$D$1000,$S165-4)),MONTH(INDEX($D$5:$D$1000,$S165-4)),1),IF(ISNUMBER(INDEX($E$5:$E$1000,$S165-4)),DATE(YEAR(INDEX($E$5:$E$1000,$S165-4)),MONTH(INDEX($E$5:$E$1000,$S165-4)),1),MesCiclo)),IF(ISNUMBER($D165),DATE(YEAR($D165),MONTH($D165),1),IF(ISNUMBER($E165),DATE(YEAR($E165),MONTH($E165),1),MesCiclo))))</f>
        <v/>
      </c>
      <c r="R165" s="63">
        <f>IF(OR($Q165="",$Q165&lt;&gt;MesCiclo),"",COUNTIF($Q$5:$Q165,MesCiclo))</f>
        <v/>
      </c>
      <c r="S165" s="63">
        <f>IF($T165="","",IF($T165="Macro",ROW(),IFERROR(LOOKUP(2,1/($T$5:$T165="Macro"),ROW($T$5:$T165)),0)))</f>
        <v/>
      </c>
      <c r="T165" s="63">
        <f>IF(NOT((COUNTA($B165:$K165)+COUNTA($O165))&gt;0),"",IF($B165="Subactividad","Sub","Macro"))</f>
        <v/>
      </c>
      <c r="U165" s="63">
        <f>IF($T165="Macro",COUNTIFS($S$5:$S$1000,ROW(),$T$5:$T$1000,"Sub"),"")</f>
        <v/>
      </c>
      <c r="V165" s="63">
        <f>IF($T165="","",IF(ISNUMBER($F165),1,IFERROR(LOOKUP(2,1/($H165:$K165&lt;&gt;""),$H165:$K165),0)))</f>
        <v/>
      </c>
      <c r="W165" s="63">
        <f>IF($T165="","",IF(AND(ISNUMBER($F165),$F165&lt;=IF($Q165=MesCiclo,InicioCiclo,$Q165+MOD(2-WEEKDAY($Q165),7))+6),1,IF(ISNUMBER($H165),$H165,0)))</f>
        <v/>
      </c>
      <c r="X165" s="63">
        <f>IF($T165="","",IF(AND(ISNUMBER($F165),$F165&lt;=IF($Q165=MesCiclo,InicioCiclo,$Q165+MOD(2-WEEKDAY($Q165),7))+13),1,IF(ISNUMBER($I165),$I165,$W165)))</f>
        <v/>
      </c>
      <c r="Y165" s="63">
        <f>IF($T165="","",IF(AND(ISNUMBER($F165),$F165&lt;=IF($Q165=MesCiclo,InicioCiclo,$Q165+MOD(2-WEEKDAY($Q165),7))+20),1,IF(ISNUMBER($J165),$J165,$X165)))</f>
        <v/>
      </c>
      <c r="Z165" s="63">
        <f>IF($T165="","",IF(AND(ISNUMBER($F165),$F165&lt;=IF($Q165=MesCiclo,InicioCiclo,$Q165+MOD(2-WEEKDAY($Q165),7))+27),1,IF(ISNUMBER($K165),$K165,$Y165)))</f>
        <v/>
      </c>
      <c r="AA165" s="63">
        <f>IF($T165="","",IF(AND(ISNUMBER($F165),$F165&lt;=IF($Q165=MesCiclo,InicioCiclo,$Q165+MOD(2-WEEKDAY($Q165),7))+6),1,IF(N($U165)&gt;0,AVERAGEIFS($W$5:$W$1000,$S$5:$S$1000,ROW(),$T$5:$T$1000,"Sub"),$W165)))</f>
        <v/>
      </c>
      <c r="AB165" s="63">
        <f>IF($T165="","",IF(AND(ISNUMBER($F165),$F165&lt;=IF($Q165=MesCiclo,InicioCiclo,$Q165+MOD(2-WEEKDAY($Q165),7))+13),1,IF(N($U165)&gt;0,AVERAGEIFS($X$5:$X$1000,$S$5:$S$1000,ROW(),$T$5:$T$1000,"Sub"),$X165)))</f>
        <v/>
      </c>
      <c r="AC165" s="63">
        <f>IF($T165="","",IF(AND(ISNUMBER($F165),$F165&lt;=IF($Q165=MesCiclo,InicioCiclo,$Q165+MOD(2-WEEKDAY($Q165),7))+20),1,IF(N($U165)&gt;0,AVERAGEIFS($Y$5:$Y$1000,$S$5:$S$1000,ROW(),$T$5:$T$1000,"Sub"),$Y165)))</f>
        <v/>
      </c>
      <c r="AD165" s="63">
        <f>IF($T165="","",IF(AND(ISNUMBER($F165),$F165&lt;=IF($Q165=MesCiclo,InicioCiclo,$Q165+MOD(2-WEEKDAY($Q165),7))+27),1,IF(N($U165)&gt;0,AVERAGEIFS($Z$5:$Z$1000,$S$5:$S$1000,ROW(),$T$5:$T$1000,"Sub"),$Z165)))</f>
        <v/>
      </c>
      <c r="AE165" s="63">
        <f>IF($T165&lt;&gt;"Macro","",IF(COUNTIFS($Q$5:$Q$1000,$Q165,$T$5:$T$1000,"Macro",$G$5:$G$1000,"&gt;0")=0,1/COUNTIFS($Q$5:$Q$1000,$Q165,$T$5:$T$1000,"Macro"),IF(AND(ISNUMBER($G165),N($G165)&gt;0),$G165,SUMIFS($G$5:$G$1000,$Q$5:$Q$1000,$Q165,$T$5:$T$1000,"Macro")/COUNTIFS($Q$5:$Q$1000,$Q165,$T$5:$T$1000,"Macro",$G$5:$G$1000,"&gt;0"))/(COUNTIFS($Q$5:$Q$1000,$Q165,$T$5:$T$1000,"Macro")*SUMIFS($G$5:$G$1000,$Q$5:$Q$1000,$Q165,$T$5:$T$1000,"Macro")/COUNTIFS($Q$5:$Q$1000,$Q165,$T$5:$T$1000,"Macro",$G$5:$G$1000,"&gt;0"))))</f>
        <v/>
      </c>
    </row>
    <row r="166">
      <c r="A166" s="55">
        <f>IF(NOT((COUNTA($B166:$K166)+COUNTA($O166))&gt;0),"",IF($T166="Macro",COUNTIFS($T$5:$T166,"Macro",$Q$5:$Q166,$Q166),IF(N($S166)=0,"?",COUNTIFS(INDEX($T$5:$T$1000,1):INDEX($T$5:$T$1000,$S166-4),"Macro",INDEX($Q$5:$Q$1000,1):INDEX($Q$5:$Q$1000,$S166-4),INDEX($Q$5:$Q$1000,$S166-4))&amp;"."&amp;COUNTIFS($S$5:$S166,$S166,$T$5:$T166,"Sub"))))</f>
        <v/>
      </c>
      <c r="B166" s="56" t="n"/>
      <c r="C166" s="57" t="n"/>
      <c r="D166" s="58" t="n"/>
      <c r="E166" s="58" t="n"/>
      <c r="F166" s="58" t="n"/>
      <c r="G166" s="59" t="n"/>
      <c r="H166" s="59" t="n"/>
      <c r="I166" s="59" t="n"/>
      <c r="J166" s="59" t="n"/>
      <c r="K166" s="59" t="n"/>
      <c r="L166" s="60">
        <f>IF(NOT((COUNTA($B166:$K166)+COUNTA($O166))&gt;0),"",IF(ISNUMBER($F166),1,IF(N($U166)&gt;0,AVERAGEIFS($V$5:$V$1000,$S$5:$S$1000,ROW(),$T$5:$T$1000,"Sub"),$V166)))</f>
        <v/>
      </c>
      <c r="M166" s="55">
        <f>IF($L166="","",IF($L166&gt;=1,"Completado",IF($L166&gt;0,"En curso","Pendiente")))</f>
        <v/>
      </c>
      <c r="N166" s="55">
        <f>IF(NOT((COUNTA($B166:$K166)+COUNTA($O166))&gt;0),"",IF(ISNUMBER($F166),IF(AND(ISNUMBER($E166),$F166&gt;$E166),"Cumplida con "&amp;($F166-$E166)&amp;IF($F166-$E166=1," día"," días")&amp;" de retraso","Cumplida"),IF(N($L166)&gt;=1,"Cumplida",IF(NOT(ISNUMBER($E166)),"Sin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plazo")))))))</f>
        <v/>
      </c>
      <c r="O166" s="57" t="n"/>
      <c r="P166" s="61">
        <f>IF(NOT((COUNTA($B166:$K166)+COUNTA($O166))&gt;0),"",IF((IF($C166="","Falta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",""))="","✔ OK","⚠ "&amp;LEFT(IF($C166="","Falta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",""),LEN(IF($C166="","Falta el nombre de la actividad"&amp;" · ","")&amp;IF(AND($T166="Sub",N($S166)=0),"Subactividad sin macroactividad arriba"&amp;" · ","")&amp;IF($D166="","Sin fecha de inicio"&amp;" · ","")&amp;IF($E166="","Sin fecha límite"&amp;" · ","")&amp;IF(OR(AND($D166&lt;&gt;"",NOT(ISNUMBER($D166))),AND($E166&lt;&gt;"",NOT(ISNUMBER($E166))),AND($F166&lt;&gt;"",NOT(ISNUMBER($F166)))),"Fecha no válida"&amp;" · ","")&amp;IF(AND(ISNUMBER($D166),ISNUMBER($E166),$D166&gt;$E166),"Inicio posterior a fecha límite"&amp;" · ","")&amp;IF(AND($T166="Macro",$G166&lt;&gt;"",OR(NOT(ISNUMBER($G166)),$G166&lt;0,$G166&gt;1)),"Peso fuera de rango"&amp;" · ","")&amp;IF(AND($T166="Sub",$G166&lt;&gt;""),"Las subactividades no llevan peso (valen igual dentro de su macroactividad)"&amp;" · ","")&amp;IF(AND(N($U166)&gt;0,COUNT($H166:$K166)&gt;0),"Con subactividades: deje vacías las semanas (se calculan solas)"&amp;" · ","")&amp;IF((COUNTIF($H166:$K166,"&gt;1")+COUNTIF($H166:$K166,"&lt;0")+COUNTA($H166:$K166)-COUNT($H166:$K166))&gt;0,"Avance fuera de rango 0-100%"&amp;" · ","")&amp;IF(OR(AND($I166&lt;&gt;"",$I166&lt;$H166),AND($J166&lt;&gt;"",$J166&lt;MAX($H166:$I166)),AND($K166&lt;&gt;"",$K166&lt;MAX($H166:$J166))),"Avance semanal decreciente"&amp;" · ","")&amp;IF(AND(ISNUMBER($E166),$E166&lt;FechaRef,N($L166)&lt;1),"Vencida"&amp;" · ","")&amp;IF(AND(ObsObligatoria="Sí",ISNUMBER($E166),$E166&lt;FechaRef,N($L166)&lt;1,$O166=""),"Vencida sin observación"&amp;" · ",""))-3)))</f>
        <v/>
      </c>
      <c r="Q166" s="62">
        <f>IF(NOT((COUNTA($B166:$K166)+COUNTA($O166))&gt;0),"",IF(AND($T166="Sub",N($S166)&gt;0),IF(ISNUMBER(INDEX($D$5:$D$1000,$S166-4)),DATE(YEAR(INDEX($D$5:$D$1000,$S166-4)),MONTH(INDEX($D$5:$D$1000,$S166-4)),1),IF(ISNUMBER(INDEX($E$5:$E$1000,$S166-4)),DATE(YEAR(INDEX($E$5:$E$1000,$S166-4)),MONTH(INDEX($E$5:$E$1000,$S166-4)),1),MesCiclo)),IF(ISNUMBER($D166),DATE(YEAR($D166),MONTH($D166),1),IF(ISNUMBER($E166),DATE(YEAR($E166),MONTH($E166),1),MesCiclo))))</f>
        <v/>
      </c>
      <c r="R166" s="63">
        <f>IF(OR($Q166="",$Q166&lt;&gt;MesCiclo),"",COUNTIF($Q$5:$Q166,MesCiclo))</f>
        <v/>
      </c>
      <c r="S166" s="63">
        <f>IF($T166="","",IF($T166="Macro",ROW(),IFERROR(LOOKUP(2,1/($T$5:$T166="Macro"),ROW($T$5:$T166)),0)))</f>
        <v/>
      </c>
      <c r="T166" s="63">
        <f>IF(NOT((COUNTA($B166:$K166)+COUNTA($O166))&gt;0),"",IF($B166="Subactividad","Sub","Macro"))</f>
        <v/>
      </c>
      <c r="U166" s="63">
        <f>IF($T166="Macro",COUNTIFS($S$5:$S$1000,ROW(),$T$5:$T$1000,"Sub"),"")</f>
        <v/>
      </c>
      <c r="V166" s="63">
        <f>IF($T166="","",IF(ISNUMBER($F166),1,IFERROR(LOOKUP(2,1/($H166:$K166&lt;&gt;""),$H166:$K166),0)))</f>
        <v/>
      </c>
      <c r="W166" s="63">
        <f>IF($T166="","",IF(AND(ISNUMBER($F166),$F166&lt;=IF($Q166=MesCiclo,InicioCiclo,$Q166+MOD(2-WEEKDAY($Q166),7))+6),1,IF(ISNUMBER($H166),$H166,0)))</f>
        <v/>
      </c>
      <c r="X166" s="63">
        <f>IF($T166="","",IF(AND(ISNUMBER($F166),$F166&lt;=IF($Q166=MesCiclo,InicioCiclo,$Q166+MOD(2-WEEKDAY($Q166),7))+13),1,IF(ISNUMBER($I166),$I166,$W166)))</f>
        <v/>
      </c>
      <c r="Y166" s="63">
        <f>IF($T166="","",IF(AND(ISNUMBER($F166),$F166&lt;=IF($Q166=MesCiclo,InicioCiclo,$Q166+MOD(2-WEEKDAY($Q166),7))+20),1,IF(ISNUMBER($J166),$J166,$X166)))</f>
        <v/>
      </c>
      <c r="Z166" s="63">
        <f>IF($T166="","",IF(AND(ISNUMBER($F166),$F166&lt;=IF($Q166=MesCiclo,InicioCiclo,$Q166+MOD(2-WEEKDAY($Q166),7))+27),1,IF(ISNUMBER($K166),$K166,$Y166)))</f>
        <v/>
      </c>
      <c r="AA166" s="63">
        <f>IF($T166="","",IF(AND(ISNUMBER($F166),$F166&lt;=IF($Q166=MesCiclo,InicioCiclo,$Q166+MOD(2-WEEKDAY($Q166),7))+6),1,IF(N($U166)&gt;0,AVERAGEIFS($W$5:$W$1000,$S$5:$S$1000,ROW(),$T$5:$T$1000,"Sub"),$W166)))</f>
        <v/>
      </c>
      <c r="AB166" s="63">
        <f>IF($T166="","",IF(AND(ISNUMBER($F166),$F166&lt;=IF($Q166=MesCiclo,InicioCiclo,$Q166+MOD(2-WEEKDAY($Q166),7))+13),1,IF(N($U166)&gt;0,AVERAGEIFS($X$5:$X$1000,$S$5:$S$1000,ROW(),$T$5:$T$1000,"Sub"),$X166)))</f>
        <v/>
      </c>
      <c r="AC166" s="63">
        <f>IF($T166="","",IF(AND(ISNUMBER($F166),$F166&lt;=IF($Q166=MesCiclo,InicioCiclo,$Q166+MOD(2-WEEKDAY($Q166),7))+20),1,IF(N($U166)&gt;0,AVERAGEIFS($Y$5:$Y$1000,$S$5:$S$1000,ROW(),$T$5:$T$1000,"Sub"),$Y166)))</f>
        <v/>
      </c>
      <c r="AD166" s="63">
        <f>IF($T166="","",IF(AND(ISNUMBER($F166),$F166&lt;=IF($Q166=MesCiclo,InicioCiclo,$Q166+MOD(2-WEEKDAY($Q166),7))+27),1,IF(N($U166)&gt;0,AVERAGEIFS($Z$5:$Z$1000,$S$5:$S$1000,ROW(),$T$5:$T$1000,"Sub"),$Z166)))</f>
        <v/>
      </c>
      <c r="AE166" s="63">
        <f>IF($T166&lt;&gt;"Macro","",IF(COUNTIFS($Q$5:$Q$1000,$Q166,$T$5:$T$1000,"Macro",$G$5:$G$1000,"&gt;0")=0,1/COUNTIFS($Q$5:$Q$1000,$Q166,$T$5:$T$1000,"Macro"),IF(AND(ISNUMBER($G166),N($G166)&gt;0),$G166,SUMIFS($G$5:$G$1000,$Q$5:$Q$1000,$Q166,$T$5:$T$1000,"Macro")/COUNTIFS($Q$5:$Q$1000,$Q166,$T$5:$T$1000,"Macro",$G$5:$G$1000,"&gt;0"))/(COUNTIFS($Q$5:$Q$1000,$Q166,$T$5:$T$1000,"Macro")*SUMIFS($G$5:$G$1000,$Q$5:$Q$1000,$Q166,$T$5:$T$1000,"Macro")/COUNTIFS($Q$5:$Q$1000,$Q166,$T$5:$T$1000,"Macro",$G$5:$G$1000,"&gt;0"))))</f>
        <v/>
      </c>
    </row>
    <row r="167">
      <c r="A167" s="55">
        <f>IF(NOT((COUNTA($B167:$K167)+COUNTA($O167))&gt;0),"",IF($T167="Macro",COUNTIFS($T$5:$T167,"Macro",$Q$5:$Q167,$Q167),IF(N($S167)=0,"?",COUNTIFS(INDEX($T$5:$T$1000,1):INDEX($T$5:$T$1000,$S167-4),"Macro",INDEX($Q$5:$Q$1000,1):INDEX($Q$5:$Q$1000,$S167-4),INDEX($Q$5:$Q$1000,$S167-4))&amp;"."&amp;COUNTIFS($S$5:$S167,$S167,$T$5:$T167,"Sub"))))</f>
        <v/>
      </c>
      <c r="B167" s="56" t="n"/>
      <c r="C167" s="57" t="n"/>
      <c r="D167" s="58" t="n"/>
      <c r="E167" s="58" t="n"/>
      <c r="F167" s="58" t="n"/>
      <c r="G167" s="59" t="n"/>
      <c r="H167" s="59" t="n"/>
      <c r="I167" s="59" t="n"/>
      <c r="J167" s="59" t="n"/>
      <c r="K167" s="59" t="n"/>
      <c r="L167" s="60">
        <f>IF(NOT((COUNTA($B167:$K167)+COUNTA($O167))&gt;0),"",IF(ISNUMBER($F167),1,IF(N($U167)&gt;0,AVERAGEIFS($V$5:$V$1000,$S$5:$S$1000,ROW(),$T$5:$T$1000,"Sub"),$V167)))</f>
        <v/>
      </c>
      <c r="M167" s="55">
        <f>IF($L167="","",IF($L167&gt;=1,"Completado",IF($L167&gt;0,"En curso","Pendiente")))</f>
        <v/>
      </c>
      <c r="N167" s="55">
        <f>IF(NOT((COUNTA($B167:$K167)+COUNTA($O167))&gt;0),"",IF(ISNUMBER($F167),IF(AND(ISNUMBER($E167),$F167&gt;$E167),"Cumplida con "&amp;($F167-$E167)&amp;IF($F167-$E167=1," día"," días")&amp;" de retraso","Cumplida"),IF(N($L167)&gt;=1,"Cumplida",IF(NOT(ISNUMBER($E167)),"Sin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plazo")))))))</f>
        <v/>
      </c>
      <c r="O167" s="57" t="n"/>
      <c r="P167" s="61">
        <f>IF(NOT((COUNTA($B167:$K167)+COUNTA($O167))&gt;0),"",IF((IF($C167="","Falta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",""))="","✔ OK","⚠ "&amp;LEFT(IF($C167="","Falta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",""),LEN(IF($C167="","Falta el nombre de la actividad"&amp;" · ","")&amp;IF(AND($T167="Sub",N($S167)=0),"Subactividad sin macroactividad arriba"&amp;" · ","")&amp;IF($D167="","Sin fecha de inicio"&amp;" · ","")&amp;IF($E167="","Sin fecha límite"&amp;" · ","")&amp;IF(OR(AND($D167&lt;&gt;"",NOT(ISNUMBER($D167))),AND($E167&lt;&gt;"",NOT(ISNUMBER($E167))),AND($F167&lt;&gt;"",NOT(ISNUMBER($F167)))),"Fecha no válida"&amp;" · ","")&amp;IF(AND(ISNUMBER($D167),ISNUMBER($E167),$D167&gt;$E167),"Inicio posterior a fecha límite"&amp;" · ","")&amp;IF(AND($T167="Macro",$G167&lt;&gt;"",OR(NOT(ISNUMBER($G167)),$G167&lt;0,$G167&gt;1)),"Peso fuera de rango"&amp;" · ","")&amp;IF(AND($T167="Sub",$G167&lt;&gt;""),"Las subactividades no llevan peso (valen igual dentro de su macroactividad)"&amp;" · ","")&amp;IF(AND(N($U167)&gt;0,COUNT($H167:$K167)&gt;0),"Con subactividades: deje vacías las semanas (se calculan solas)"&amp;" · ","")&amp;IF((COUNTIF($H167:$K167,"&gt;1")+COUNTIF($H167:$K167,"&lt;0")+COUNTA($H167:$K167)-COUNT($H167:$K167))&gt;0,"Avance fuera de rango 0-100%"&amp;" · ","")&amp;IF(OR(AND($I167&lt;&gt;"",$I167&lt;$H167),AND($J167&lt;&gt;"",$J167&lt;MAX($H167:$I167)),AND($K167&lt;&gt;"",$K167&lt;MAX($H167:$J167))),"Avance semanal decreciente"&amp;" · ","")&amp;IF(AND(ISNUMBER($E167),$E167&lt;FechaRef,N($L167)&lt;1),"Vencida"&amp;" · ","")&amp;IF(AND(ObsObligatoria="Sí",ISNUMBER($E167),$E167&lt;FechaRef,N($L167)&lt;1,$O167=""),"Vencida sin observación"&amp;" · ",""))-3)))</f>
        <v/>
      </c>
      <c r="Q167" s="62">
        <f>IF(NOT((COUNTA($B167:$K167)+COUNTA($O167))&gt;0),"",IF(AND($T167="Sub",N($S167)&gt;0),IF(ISNUMBER(INDEX($D$5:$D$1000,$S167-4)),DATE(YEAR(INDEX($D$5:$D$1000,$S167-4)),MONTH(INDEX($D$5:$D$1000,$S167-4)),1),IF(ISNUMBER(INDEX($E$5:$E$1000,$S167-4)),DATE(YEAR(INDEX($E$5:$E$1000,$S167-4)),MONTH(INDEX($E$5:$E$1000,$S167-4)),1),MesCiclo)),IF(ISNUMBER($D167),DATE(YEAR($D167),MONTH($D167),1),IF(ISNUMBER($E167),DATE(YEAR($E167),MONTH($E167),1),MesCiclo))))</f>
        <v/>
      </c>
      <c r="R167" s="63">
        <f>IF(OR($Q167="",$Q167&lt;&gt;MesCiclo),"",COUNTIF($Q$5:$Q167,MesCiclo))</f>
        <v/>
      </c>
      <c r="S167" s="63">
        <f>IF($T167="","",IF($T167="Macro",ROW(),IFERROR(LOOKUP(2,1/($T$5:$T167="Macro"),ROW($T$5:$T167)),0)))</f>
        <v/>
      </c>
      <c r="T167" s="63">
        <f>IF(NOT((COUNTA($B167:$K167)+COUNTA($O167))&gt;0),"",IF($B167="Subactividad","Sub","Macro"))</f>
        <v/>
      </c>
      <c r="U167" s="63">
        <f>IF($T167="Macro",COUNTIFS($S$5:$S$1000,ROW(),$T$5:$T$1000,"Sub"),"")</f>
        <v/>
      </c>
      <c r="V167" s="63">
        <f>IF($T167="","",IF(ISNUMBER($F167),1,IFERROR(LOOKUP(2,1/($H167:$K167&lt;&gt;""),$H167:$K167),0)))</f>
        <v/>
      </c>
      <c r="W167" s="63">
        <f>IF($T167="","",IF(AND(ISNUMBER($F167),$F167&lt;=IF($Q167=MesCiclo,InicioCiclo,$Q167+MOD(2-WEEKDAY($Q167),7))+6),1,IF(ISNUMBER($H167),$H167,0)))</f>
        <v/>
      </c>
      <c r="X167" s="63">
        <f>IF($T167="","",IF(AND(ISNUMBER($F167),$F167&lt;=IF($Q167=MesCiclo,InicioCiclo,$Q167+MOD(2-WEEKDAY($Q167),7))+13),1,IF(ISNUMBER($I167),$I167,$W167)))</f>
        <v/>
      </c>
      <c r="Y167" s="63">
        <f>IF($T167="","",IF(AND(ISNUMBER($F167),$F167&lt;=IF($Q167=MesCiclo,InicioCiclo,$Q167+MOD(2-WEEKDAY($Q167),7))+20),1,IF(ISNUMBER($J167),$J167,$X167)))</f>
        <v/>
      </c>
      <c r="Z167" s="63">
        <f>IF($T167="","",IF(AND(ISNUMBER($F167),$F167&lt;=IF($Q167=MesCiclo,InicioCiclo,$Q167+MOD(2-WEEKDAY($Q167),7))+27),1,IF(ISNUMBER($K167),$K167,$Y167)))</f>
        <v/>
      </c>
      <c r="AA167" s="63">
        <f>IF($T167="","",IF(AND(ISNUMBER($F167),$F167&lt;=IF($Q167=MesCiclo,InicioCiclo,$Q167+MOD(2-WEEKDAY($Q167),7))+6),1,IF(N($U167)&gt;0,AVERAGEIFS($W$5:$W$1000,$S$5:$S$1000,ROW(),$T$5:$T$1000,"Sub"),$W167)))</f>
        <v/>
      </c>
      <c r="AB167" s="63">
        <f>IF($T167="","",IF(AND(ISNUMBER($F167),$F167&lt;=IF($Q167=MesCiclo,InicioCiclo,$Q167+MOD(2-WEEKDAY($Q167),7))+13),1,IF(N($U167)&gt;0,AVERAGEIFS($X$5:$X$1000,$S$5:$S$1000,ROW(),$T$5:$T$1000,"Sub"),$X167)))</f>
        <v/>
      </c>
      <c r="AC167" s="63">
        <f>IF($T167="","",IF(AND(ISNUMBER($F167),$F167&lt;=IF($Q167=MesCiclo,InicioCiclo,$Q167+MOD(2-WEEKDAY($Q167),7))+20),1,IF(N($U167)&gt;0,AVERAGEIFS($Y$5:$Y$1000,$S$5:$S$1000,ROW(),$T$5:$T$1000,"Sub"),$Y167)))</f>
        <v/>
      </c>
      <c r="AD167" s="63">
        <f>IF($T167="","",IF(AND(ISNUMBER($F167),$F167&lt;=IF($Q167=MesCiclo,InicioCiclo,$Q167+MOD(2-WEEKDAY($Q167),7))+27),1,IF(N($U167)&gt;0,AVERAGEIFS($Z$5:$Z$1000,$S$5:$S$1000,ROW(),$T$5:$T$1000,"Sub"),$Z167)))</f>
        <v/>
      </c>
      <c r="AE167" s="63">
        <f>IF($T167&lt;&gt;"Macro","",IF(COUNTIFS($Q$5:$Q$1000,$Q167,$T$5:$T$1000,"Macro",$G$5:$G$1000,"&gt;0")=0,1/COUNTIFS($Q$5:$Q$1000,$Q167,$T$5:$T$1000,"Macro"),IF(AND(ISNUMBER($G167),N($G167)&gt;0),$G167,SUMIFS($G$5:$G$1000,$Q$5:$Q$1000,$Q167,$T$5:$T$1000,"Macro")/COUNTIFS($Q$5:$Q$1000,$Q167,$T$5:$T$1000,"Macro",$G$5:$G$1000,"&gt;0"))/(COUNTIFS($Q$5:$Q$1000,$Q167,$T$5:$T$1000,"Macro")*SUMIFS($G$5:$G$1000,$Q$5:$Q$1000,$Q167,$T$5:$T$1000,"Macro")/COUNTIFS($Q$5:$Q$1000,$Q167,$T$5:$T$1000,"Macro",$G$5:$G$1000,"&gt;0"))))</f>
        <v/>
      </c>
    </row>
    <row r="168">
      <c r="A168" s="55">
        <f>IF(NOT((COUNTA($B168:$K168)+COUNTA($O168))&gt;0),"",IF($T168="Macro",COUNTIFS($T$5:$T168,"Macro",$Q$5:$Q168,$Q168),IF(N($S168)=0,"?",COUNTIFS(INDEX($T$5:$T$1000,1):INDEX($T$5:$T$1000,$S168-4),"Macro",INDEX($Q$5:$Q$1000,1):INDEX($Q$5:$Q$1000,$S168-4),INDEX($Q$5:$Q$1000,$S168-4))&amp;"."&amp;COUNTIFS($S$5:$S168,$S168,$T$5:$T168,"Sub"))))</f>
        <v/>
      </c>
      <c r="B168" s="56" t="n"/>
      <c r="C168" s="57" t="n"/>
      <c r="D168" s="58" t="n"/>
      <c r="E168" s="58" t="n"/>
      <c r="F168" s="58" t="n"/>
      <c r="G168" s="59" t="n"/>
      <c r="H168" s="59" t="n"/>
      <c r="I168" s="59" t="n"/>
      <c r="J168" s="59" t="n"/>
      <c r="K168" s="59" t="n"/>
      <c r="L168" s="60">
        <f>IF(NOT((COUNTA($B168:$K168)+COUNTA($O168))&gt;0),"",IF(ISNUMBER($F168),1,IF(N($U168)&gt;0,AVERAGEIFS($V$5:$V$1000,$S$5:$S$1000,ROW(),$T$5:$T$1000,"Sub"),$V168)))</f>
        <v/>
      </c>
      <c r="M168" s="55">
        <f>IF($L168="","",IF($L168&gt;=1,"Completado",IF($L168&gt;0,"En curso","Pendiente")))</f>
        <v/>
      </c>
      <c r="N168" s="55">
        <f>IF(NOT((COUNTA($B168:$K168)+COUNTA($O168))&gt;0),"",IF(ISNUMBER($F168),IF(AND(ISNUMBER($E168),$F168&gt;$E168),"Cumplida con "&amp;($F168-$E168)&amp;IF($F168-$E168=1," día"," días")&amp;" de retraso","Cumplida"),IF(N($L168)&gt;=1,"Cumplida",IF(NOT(ISNUMBER($E168)),"Sin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plazo")))))))</f>
        <v/>
      </c>
      <c r="O168" s="57" t="n"/>
      <c r="P168" s="61">
        <f>IF(NOT((COUNTA($B168:$K168)+COUNTA($O168))&gt;0),"",IF((IF($C168="","Falta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",""))="","✔ OK","⚠ "&amp;LEFT(IF($C168="","Falta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",""),LEN(IF($C168="","Falta el nombre de la actividad"&amp;" · ","")&amp;IF(AND($T168="Sub",N($S168)=0),"Subactividad sin macroactividad arriba"&amp;" · ","")&amp;IF($D168="","Sin fecha de inicio"&amp;" · ","")&amp;IF($E168="","Sin fecha límite"&amp;" · ","")&amp;IF(OR(AND($D168&lt;&gt;"",NOT(ISNUMBER($D168))),AND($E168&lt;&gt;"",NOT(ISNUMBER($E168))),AND($F168&lt;&gt;"",NOT(ISNUMBER($F168)))),"Fecha no válida"&amp;" · ","")&amp;IF(AND(ISNUMBER($D168),ISNUMBER($E168),$D168&gt;$E168),"Inicio posterior a fecha límite"&amp;" · ","")&amp;IF(AND($T168="Macro",$G168&lt;&gt;"",OR(NOT(ISNUMBER($G168)),$G168&lt;0,$G168&gt;1)),"Peso fuera de rango"&amp;" · ","")&amp;IF(AND($T168="Sub",$G168&lt;&gt;""),"Las subactividades no llevan peso (valen igual dentro de su macroactividad)"&amp;" · ","")&amp;IF(AND(N($U168)&gt;0,COUNT($H168:$K168)&gt;0),"Con subactividades: deje vacías las semanas (se calculan solas)"&amp;" · ","")&amp;IF((COUNTIF($H168:$K168,"&gt;1")+COUNTIF($H168:$K168,"&lt;0")+COUNTA($H168:$K168)-COUNT($H168:$K168))&gt;0,"Avance fuera de rango 0-100%"&amp;" · ","")&amp;IF(OR(AND($I168&lt;&gt;"",$I168&lt;$H168),AND($J168&lt;&gt;"",$J168&lt;MAX($H168:$I168)),AND($K168&lt;&gt;"",$K168&lt;MAX($H168:$J168))),"Avance semanal decreciente"&amp;" · ","")&amp;IF(AND(ISNUMBER($E168),$E168&lt;FechaRef,N($L168)&lt;1),"Vencida"&amp;" · ","")&amp;IF(AND(ObsObligatoria="Sí",ISNUMBER($E168),$E168&lt;FechaRef,N($L168)&lt;1,$O168=""),"Vencida sin observación"&amp;" · ",""))-3)))</f>
        <v/>
      </c>
      <c r="Q168" s="62">
        <f>IF(NOT((COUNTA($B168:$K168)+COUNTA($O168))&gt;0),"",IF(AND($T168="Sub",N($S168)&gt;0),IF(ISNUMBER(INDEX($D$5:$D$1000,$S168-4)),DATE(YEAR(INDEX($D$5:$D$1000,$S168-4)),MONTH(INDEX($D$5:$D$1000,$S168-4)),1),IF(ISNUMBER(INDEX($E$5:$E$1000,$S168-4)),DATE(YEAR(INDEX($E$5:$E$1000,$S168-4)),MONTH(INDEX($E$5:$E$1000,$S168-4)),1),MesCiclo)),IF(ISNUMBER($D168),DATE(YEAR($D168),MONTH($D168),1),IF(ISNUMBER($E168),DATE(YEAR($E168),MONTH($E168),1),MesCiclo))))</f>
        <v/>
      </c>
      <c r="R168" s="63">
        <f>IF(OR($Q168="",$Q168&lt;&gt;MesCiclo),"",COUNTIF($Q$5:$Q168,MesCiclo))</f>
        <v/>
      </c>
      <c r="S168" s="63">
        <f>IF($T168="","",IF($T168="Macro",ROW(),IFERROR(LOOKUP(2,1/($T$5:$T168="Macro"),ROW($T$5:$T168)),0)))</f>
        <v/>
      </c>
      <c r="T168" s="63">
        <f>IF(NOT((COUNTA($B168:$K168)+COUNTA($O168))&gt;0),"",IF($B168="Subactividad","Sub","Macro"))</f>
        <v/>
      </c>
      <c r="U168" s="63">
        <f>IF($T168="Macro",COUNTIFS($S$5:$S$1000,ROW(),$T$5:$T$1000,"Sub"),"")</f>
        <v/>
      </c>
      <c r="V168" s="63">
        <f>IF($T168="","",IF(ISNUMBER($F168),1,IFERROR(LOOKUP(2,1/($H168:$K168&lt;&gt;""),$H168:$K168),0)))</f>
        <v/>
      </c>
      <c r="W168" s="63">
        <f>IF($T168="","",IF(AND(ISNUMBER($F168),$F168&lt;=IF($Q168=MesCiclo,InicioCiclo,$Q168+MOD(2-WEEKDAY($Q168),7))+6),1,IF(ISNUMBER($H168),$H168,0)))</f>
        <v/>
      </c>
      <c r="X168" s="63">
        <f>IF($T168="","",IF(AND(ISNUMBER($F168),$F168&lt;=IF($Q168=MesCiclo,InicioCiclo,$Q168+MOD(2-WEEKDAY($Q168),7))+13),1,IF(ISNUMBER($I168),$I168,$W168)))</f>
        <v/>
      </c>
      <c r="Y168" s="63">
        <f>IF($T168="","",IF(AND(ISNUMBER($F168),$F168&lt;=IF($Q168=MesCiclo,InicioCiclo,$Q168+MOD(2-WEEKDAY($Q168),7))+20),1,IF(ISNUMBER($J168),$J168,$X168)))</f>
        <v/>
      </c>
      <c r="Z168" s="63">
        <f>IF($T168="","",IF(AND(ISNUMBER($F168),$F168&lt;=IF($Q168=MesCiclo,InicioCiclo,$Q168+MOD(2-WEEKDAY($Q168),7))+27),1,IF(ISNUMBER($K168),$K168,$Y168)))</f>
        <v/>
      </c>
      <c r="AA168" s="63">
        <f>IF($T168="","",IF(AND(ISNUMBER($F168),$F168&lt;=IF($Q168=MesCiclo,InicioCiclo,$Q168+MOD(2-WEEKDAY($Q168),7))+6),1,IF(N($U168)&gt;0,AVERAGEIFS($W$5:$W$1000,$S$5:$S$1000,ROW(),$T$5:$T$1000,"Sub"),$W168)))</f>
        <v/>
      </c>
      <c r="AB168" s="63">
        <f>IF($T168="","",IF(AND(ISNUMBER($F168),$F168&lt;=IF($Q168=MesCiclo,InicioCiclo,$Q168+MOD(2-WEEKDAY($Q168),7))+13),1,IF(N($U168)&gt;0,AVERAGEIFS($X$5:$X$1000,$S$5:$S$1000,ROW(),$T$5:$T$1000,"Sub"),$X168)))</f>
        <v/>
      </c>
      <c r="AC168" s="63">
        <f>IF($T168="","",IF(AND(ISNUMBER($F168),$F168&lt;=IF($Q168=MesCiclo,InicioCiclo,$Q168+MOD(2-WEEKDAY($Q168),7))+20),1,IF(N($U168)&gt;0,AVERAGEIFS($Y$5:$Y$1000,$S$5:$S$1000,ROW(),$T$5:$T$1000,"Sub"),$Y168)))</f>
        <v/>
      </c>
      <c r="AD168" s="63">
        <f>IF($T168="","",IF(AND(ISNUMBER($F168),$F168&lt;=IF($Q168=MesCiclo,InicioCiclo,$Q168+MOD(2-WEEKDAY($Q168),7))+27),1,IF(N($U168)&gt;0,AVERAGEIFS($Z$5:$Z$1000,$S$5:$S$1000,ROW(),$T$5:$T$1000,"Sub"),$Z168)))</f>
        <v/>
      </c>
      <c r="AE168" s="63">
        <f>IF($T168&lt;&gt;"Macro","",IF(COUNTIFS($Q$5:$Q$1000,$Q168,$T$5:$T$1000,"Macro",$G$5:$G$1000,"&gt;0")=0,1/COUNTIFS($Q$5:$Q$1000,$Q168,$T$5:$T$1000,"Macro"),IF(AND(ISNUMBER($G168),N($G168)&gt;0),$G168,SUMIFS($G$5:$G$1000,$Q$5:$Q$1000,$Q168,$T$5:$T$1000,"Macro")/COUNTIFS($Q$5:$Q$1000,$Q168,$T$5:$T$1000,"Macro",$G$5:$G$1000,"&gt;0"))/(COUNTIFS($Q$5:$Q$1000,$Q168,$T$5:$T$1000,"Macro")*SUMIFS($G$5:$G$1000,$Q$5:$Q$1000,$Q168,$T$5:$T$1000,"Macro")/COUNTIFS($Q$5:$Q$1000,$Q168,$T$5:$T$1000,"Macro",$G$5:$G$1000,"&gt;0"))))</f>
        <v/>
      </c>
    </row>
    <row r="169">
      <c r="A169" s="55">
        <f>IF(NOT((COUNTA($B169:$K169)+COUNTA($O169))&gt;0),"",IF($T169="Macro",COUNTIFS($T$5:$T169,"Macro",$Q$5:$Q169,$Q169),IF(N($S169)=0,"?",COUNTIFS(INDEX($T$5:$T$1000,1):INDEX($T$5:$T$1000,$S169-4),"Macro",INDEX($Q$5:$Q$1000,1):INDEX($Q$5:$Q$1000,$S169-4),INDEX($Q$5:$Q$1000,$S169-4))&amp;"."&amp;COUNTIFS($S$5:$S169,$S169,$T$5:$T169,"Sub"))))</f>
        <v/>
      </c>
      <c r="B169" s="56" t="n"/>
      <c r="C169" s="57" t="n"/>
      <c r="D169" s="58" t="n"/>
      <c r="E169" s="58" t="n"/>
      <c r="F169" s="58" t="n"/>
      <c r="G169" s="59" t="n"/>
      <c r="H169" s="59" t="n"/>
      <c r="I169" s="59" t="n"/>
      <c r="J169" s="59" t="n"/>
      <c r="K169" s="59" t="n"/>
      <c r="L169" s="60">
        <f>IF(NOT((COUNTA($B169:$K169)+COUNTA($O169))&gt;0),"",IF(ISNUMBER($F169),1,IF(N($U169)&gt;0,AVERAGEIFS($V$5:$V$1000,$S$5:$S$1000,ROW(),$T$5:$T$1000,"Sub"),$V169)))</f>
        <v/>
      </c>
      <c r="M169" s="55">
        <f>IF($L169="","",IF($L169&gt;=1,"Completado",IF($L169&gt;0,"En curso","Pendiente")))</f>
        <v/>
      </c>
      <c r="N169" s="55">
        <f>IF(NOT((COUNTA($B169:$K169)+COUNTA($O169))&gt;0),"",IF(ISNUMBER($F169),IF(AND(ISNUMBER($E169),$F169&gt;$E169),"Cumplida con "&amp;($F169-$E169)&amp;IF($F169-$E169=1," día"," días")&amp;" de retraso","Cumplida"),IF(N($L169)&gt;=1,"Cumplida",IF(NOT(ISNUMBER($E169)),"Sin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plazo")))))))</f>
        <v/>
      </c>
      <c r="O169" s="57" t="n"/>
      <c r="P169" s="61">
        <f>IF(NOT((COUNTA($B169:$K169)+COUNTA($O169))&gt;0),"",IF((IF($C169="","Falta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",""))="","✔ OK","⚠ "&amp;LEFT(IF($C169="","Falta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",""),LEN(IF($C169="","Falta el nombre de la actividad"&amp;" · ","")&amp;IF(AND($T169="Sub",N($S169)=0),"Subactividad sin macroactividad arriba"&amp;" · ","")&amp;IF($D169="","Sin fecha de inicio"&amp;" · ","")&amp;IF($E169="","Sin fecha límite"&amp;" · ","")&amp;IF(OR(AND($D169&lt;&gt;"",NOT(ISNUMBER($D169))),AND($E169&lt;&gt;"",NOT(ISNUMBER($E169))),AND($F169&lt;&gt;"",NOT(ISNUMBER($F169)))),"Fecha no válida"&amp;" · ","")&amp;IF(AND(ISNUMBER($D169),ISNUMBER($E169),$D169&gt;$E169),"Inicio posterior a fecha límite"&amp;" · ","")&amp;IF(AND($T169="Macro",$G169&lt;&gt;"",OR(NOT(ISNUMBER($G169)),$G169&lt;0,$G169&gt;1)),"Peso fuera de rango"&amp;" · ","")&amp;IF(AND($T169="Sub",$G169&lt;&gt;""),"Las subactividades no llevan peso (valen igual dentro de su macroactividad)"&amp;" · ","")&amp;IF(AND(N($U169)&gt;0,COUNT($H169:$K169)&gt;0),"Con subactividades: deje vacías las semanas (se calculan solas)"&amp;" · ","")&amp;IF((COUNTIF($H169:$K169,"&gt;1")+COUNTIF($H169:$K169,"&lt;0")+COUNTA($H169:$K169)-COUNT($H169:$K169))&gt;0,"Avance fuera de rango 0-100%"&amp;" · ","")&amp;IF(OR(AND($I169&lt;&gt;"",$I169&lt;$H169),AND($J169&lt;&gt;"",$J169&lt;MAX($H169:$I169)),AND($K169&lt;&gt;"",$K169&lt;MAX($H169:$J169))),"Avance semanal decreciente"&amp;" · ","")&amp;IF(AND(ISNUMBER($E169),$E169&lt;FechaRef,N($L169)&lt;1),"Vencida"&amp;" · ","")&amp;IF(AND(ObsObligatoria="Sí",ISNUMBER($E169),$E169&lt;FechaRef,N($L169)&lt;1,$O169=""),"Vencida sin observación"&amp;" · ",""))-3)))</f>
        <v/>
      </c>
      <c r="Q169" s="62">
        <f>IF(NOT((COUNTA($B169:$K169)+COUNTA($O169))&gt;0),"",IF(AND($T169="Sub",N($S169)&gt;0),IF(ISNUMBER(INDEX($D$5:$D$1000,$S169-4)),DATE(YEAR(INDEX($D$5:$D$1000,$S169-4)),MONTH(INDEX($D$5:$D$1000,$S169-4)),1),IF(ISNUMBER(INDEX($E$5:$E$1000,$S169-4)),DATE(YEAR(INDEX($E$5:$E$1000,$S169-4)),MONTH(INDEX($E$5:$E$1000,$S169-4)),1),MesCiclo)),IF(ISNUMBER($D169),DATE(YEAR($D169),MONTH($D169),1),IF(ISNUMBER($E169),DATE(YEAR($E169),MONTH($E169),1),MesCiclo))))</f>
        <v/>
      </c>
      <c r="R169" s="63">
        <f>IF(OR($Q169="",$Q169&lt;&gt;MesCiclo),"",COUNTIF($Q$5:$Q169,MesCiclo))</f>
        <v/>
      </c>
      <c r="S169" s="63">
        <f>IF($T169="","",IF($T169="Macro",ROW(),IFERROR(LOOKUP(2,1/($T$5:$T169="Macro"),ROW($T$5:$T169)),0)))</f>
        <v/>
      </c>
      <c r="T169" s="63">
        <f>IF(NOT((COUNTA($B169:$K169)+COUNTA($O169))&gt;0),"",IF($B169="Subactividad","Sub","Macro"))</f>
        <v/>
      </c>
      <c r="U169" s="63">
        <f>IF($T169="Macro",COUNTIFS($S$5:$S$1000,ROW(),$T$5:$T$1000,"Sub"),"")</f>
        <v/>
      </c>
      <c r="V169" s="63">
        <f>IF($T169="","",IF(ISNUMBER($F169),1,IFERROR(LOOKUP(2,1/($H169:$K169&lt;&gt;""),$H169:$K169),0)))</f>
        <v/>
      </c>
      <c r="W169" s="63">
        <f>IF($T169="","",IF(AND(ISNUMBER($F169),$F169&lt;=IF($Q169=MesCiclo,InicioCiclo,$Q169+MOD(2-WEEKDAY($Q169),7))+6),1,IF(ISNUMBER($H169),$H169,0)))</f>
        <v/>
      </c>
      <c r="X169" s="63">
        <f>IF($T169="","",IF(AND(ISNUMBER($F169),$F169&lt;=IF($Q169=MesCiclo,InicioCiclo,$Q169+MOD(2-WEEKDAY($Q169),7))+13),1,IF(ISNUMBER($I169),$I169,$W169)))</f>
        <v/>
      </c>
      <c r="Y169" s="63">
        <f>IF($T169="","",IF(AND(ISNUMBER($F169),$F169&lt;=IF($Q169=MesCiclo,InicioCiclo,$Q169+MOD(2-WEEKDAY($Q169),7))+20),1,IF(ISNUMBER($J169),$J169,$X169)))</f>
        <v/>
      </c>
      <c r="Z169" s="63">
        <f>IF($T169="","",IF(AND(ISNUMBER($F169),$F169&lt;=IF($Q169=MesCiclo,InicioCiclo,$Q169+MOD(2-WEEKDAY($Q169),7))+27),1,IF(ISNUMBER($K169),$K169,$Y169)))</f>
        <v/>
      </c>
      <c r="AA169" s="63">
        <f>IF($T169="","",IF(AND(ISNUMBER($F169),$F169&lt;=IF($Q169=MesCiclo,InicioCiclo,$Q169+MOD(2-WEEKDAY($Q169),7))+6),1,IF(N($U169)&gt;0,AVERAGEIFS($W$5:$W$1000,$S$5:$S$1000,ROW(),$T$5:$T$1000,"Sub"),$W169)))</f>
        <v/>
      </c>
      <c r="AB169" s="63">
        <f>IF($T169="","",IF(AND(ISNUMBER($F169),$F169&lt;=IF($Q169=MesCiclo,InicioCiclo,$Q169+MOD(2-WEEKDAY($Q169),7))+13),1,IF(N($U169)&gt;0,AVERAGEIFS($X$5:$X$1000,$S$5:$S$1000,ROW(),$T$5:$T$1000,"Sub"),$X169)))</f>
        <v/>
      </c>
      <c r="AC169" s="63">
        <f>IF($T169="","",IF(AND(ISNUMBER($F169),$F169&lt;=IF($Q169=MesCiclo,InicioCiclo,$Q169+MOD(2-WEEKDAY($Q169),7))+20),1,IF(N($U169)&gt;0,AVERAGEIFS($Y$5:$Y$1000,$S$5:$S$1000,ROW(),$T$5:$T$1000,"Sub"),$Y169)))</f>
        <v/>
      </c>
      <c r="AD169" s="63">
        <f>IF($T169="","",IF(AND(ISNUMBER($F169),$F169&lt;=IF($Q169=MesCiclo,InicioCiclo,$Q169+MOD(2-WEEKDAY($Q169),7))+27),1,IF(N($U169)&gt;0,AVERAGEIFS($Z$5:$Z$1000,$S$5:$S$1000,ROW(),$T$5:$T$1000,"Sub"),$Z169)))</f>
        <v/>
      </c>
      <c r="AE169" s="63">
        <f>IF($T169&lt;&gt;"Macro","",IF(COUNTIFS($Q$5:$Q$1000,$Q169,$T$5:$T$1000,"Macro",$G$5:$G$1000,"&gt;0")=0,1/COUNTIFS($Q$5:$Q$1000,$Q169,$T$5:$T$1000,"Macro"),IF(AND(ISNUMBER($G169),N($G169)&gt;0),$G169,SUMIFS($G$5:$G$1000,$Q$5:$Q$1000,$Q169,$T$5:$T$1000,"Macro")/COUNTIFS($Q$5:$Q$1000,$Q169,$T$5:$T$1000,"Macro",$G$5:$G$1000,"&gt;0"))/(COUNTIFS($Q$5:$Q$1000,$Q169,$T$5:$T$1000,"Macro")*SUMIFS($G$5:$G$1000,$Q$5:$Q$1000,$Q169,$T$5:$T$1000,"Macro")/COUNTIFS($Q$5:$Q$1000,$Q169,$T$5:$T$1000,"Macro",$G$5:$G$1000,"&gt;0"))))</f>
        <v/>
      </c>
    </row>
    <row r="170">
      <c r="A170" s="55">
        <f>IF(NOT((COUNTA($B170:$K170)+COUNTA($O170))&gt;0),"",IF($T170="Macro",COUNTIFS($T$5:$T170,"Macro",$Q$5:$Q170,$Q170),IF(N($S170)=0,"?",COUNTIFS(INDEX($T$5:$T$1000,1):INDEX($T$5:$T$1000,$S170-4),"Macro",INDEX($Q$5:$Q$1000,1):INDEX($Q$5:$Q$1000,$S170-4),INDEX($Q$5:$Q$1000,$S170-4))&amp;"."&amp;COUNTIFS($S$5:$S170,$S170,$T$5:$T170,"Sub"))))</f>
        <v/>
      </c>
      <c r="B170" s="56" t="n"/>
      <c r="C170" s="57" t="n"/>
      <c r="D170" s="58" t="n"/>
      <c r="E170" s="58" t="n"/>
      <c r="F170" s="58" t="n"/>
      <c r="G170" s="59" t="n"/>
      <c r="H170" s="59" t="n"/>
      <c r="I170" s="59" t="n"/>
      <c r="J170" s="59" t="n"/>
      <c r="K170" s="59" t="n"/>
      <c r="L170" s="60">
        <f>IF(NOT((COUNTA($B170:$K170)+COUNTA($O170))&gt;0),"",IF(ISNUMBER($F170),1,IF(N($U170)&gt;0,AVERAGEIFS($V$5:$V$1000,$S$5:$S$1000,ROW(),$T$5:$T$1000,"Sub"),$V170)))</f>
        <v/>
      </c>
      <c r="M170" s="55">
        <f>IF($L170="","",IF($L170&gt;=1,"Completado",IF($L170&gt;0,"En curso","Pendiente")))</f>
        <v/>
      </c>
      <c r="N170" s="55">
        <f>IF(NOT((COUNTA($B170:$K170)+COUNTA($O170))&gt;0),"",IF(ISNUMBER($F170),IF(AND(ISNUMBER($E170),$F170&gt;$E170),"Cumplida con "&amp;($F170-$E170)&amp;IF($F170-$E170=1," día"," días")&amp;" de retraso","Cumplida"),IF(N($L170)&gt;=1,"Cumplida",IF(NOT(ISNUMBER($E170)),"Sin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plazo")))))))</f>
        <v/>
      </c>
      <c r="O170" s="57" t="n"/>
      <c r="P170" s="61">
        <f>IF(NOT((COUNTA($B170:$K170)+COUNTA($O170))&gt;0),"",IF((IF($C170="","Falta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",""))="","✔ OK","⚠ "&amp;LEFT(IF($C170="","Falta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",""),LEN(IF($C170="","Falta el nombre de la actividad"&amp;" · ","")&amp;IF(AND($T170="Sub",N($S170)=0),"Subactividad sin macroactividad arriba"&amp;" · ","")&amp;IF($D170="","Sin fecha de inicio"&amp;" · ","")&amp;IF($E170="","Sin fecha límite"&amp;" · ","")&amp;IF(OR(AND($D170&lt;&gt;"",NOT(ISNUMBER($D170))),AND($E170&lt;&gt;"",NOT(ISNUMBER($E170))),AND($F170&lt;&gt;"",NOT(ISNUMBER($F170)))),"Fecha no válida"&amp;" · ","")&amp;IF(AND(ISNUMBER($D170),ISNUMBER($E170),$D170&gt;$E170),"Inicio posterior a fecha límite"&amp;" · ","")&amp;IF(AND($T170="Macro",$G170&lt;&gt;"",OR(NOT(ISNUMBER($G170)),$G170&lt;0,$G170&gt;1)),"Peso fuera de rango"&amp;" · ","")&amp;IF(AND($T170="Sub",$G170&lt;&gt;""),"Las subactividades no llevan peso (valen igual dentro de su macroactividad)"&amp;" · ","")&amp;IF(AND(N($U170)&gt;0,COUNT($H170:$K170)&gt;0),"Con subactividades: deje vacías las semanas (se calculan solas)"&amp;" · ","")&amp;IF((COUNTIF($H170:$K170,"&gt;1")+COUNTIF($H170:$K170,"&lt;0")+COUNTA($H170:$K170)-COUNT($H170:$K170))&gt;0,"Avance fuera de rango 0-100%"&amp;" · ","")&amp;IF(OR(AND($I170&lt;&gt;"",$I170&lt;$H170),AND($J170&lt;&gt;"",$J170&lt;MAX($H170:$I170)),AND($K170&lt;&gt;"",$K170&lt;MAX($H170:$J170))),"Avance semanal decreciente"&amp;" · ","")&amp;IF(AND(ISNUMBER($E170),$E170&lt;FechaRef,N($L170)&lt;1),"Vencida"&amp;" · ","")&amp;IF(AND(ObsObligatoria="Sí",ISNUMBER($E170),$E170&lt;FechaRef,N($L170)&lt;1,$O170=""),"Vencida sin observación"&amp;" · ",""))-3)))</f>
        <v/>
      </c>
      <c r="Q170" s="62">
        <f>IF(NOT((COUNTA($B170:$K170)+COUNTA($O170))&gt;0),"",IF(AND($T170="Sub",N($S170)&gt;0),IF(ISNUMBER(INDEX($D$5:$D$1000,$S170-4)),DATE(YEAR(INDEX($D$5:$D$1000,$S170-4)),MONTH(INDEX($D$5:$D$1000,$S170-4)),1),IF(ISNUMBER(INDEX($E$5:$E$1000,$S170-4)),DATE(YEAR(INDEX($E$5:$E$1000,$S170-4)),MONTH(INDEX($E$5:$E$1000,$S170-4)),1),MesCiclo)),IF(ISNUMBER($D170),DATE(YEAR($D170),MONTH($D170),1),IF(ISNUMBER($E170),DATE(YEAR($E170),MONTH($E170),1),MesCiclo))))</f>
        <v/>
      </c>
      <c r="R170" s="63">
        <f>IF(OR($Q170="",$Q170&lt;&gt;MesCiclo),"",COUNTIF($Q$5:$Q170,MesCiclo))</f>
        <v/>
      </c>
      <c r="S170" s="63">
        <f>IF($T170="","",IF($T170="Macro",ROW(),IFERROR(LOOKUP(2,1/($T$5:$T170="Macro"),ROW($T$5:$T170)),0)))</f>
        <v/>
      </c>
      <c r="T170" s="63">
        <f>IF(NOT((COUNTA($B170:$K170)+COUNTA($O170))&gt;0),"",IF($B170="Subactividad","Sub","Macro"))</f>
        <v/>
      </c>
      <c r="U170" s="63">
        <f>IF($T170="Macro",COUNTIFS($S$5:$S$1000,ROW(),$T$5:$T$1000,"Sub"),"")</f>
        <v/>
      </c>
      <c r="V170" s="63">
        <f>IF($T170="","",IF(ISNUMBER($F170),1,IFERROR(LOOKUP(2,1/($H170:$K170&lt;&gt;""),$H170:$K170),0)))</f>
        <v/>
      </c>
      <c r="W170" s="63">
        <f>IF($T170="","",IF(AND(ISNUMBER($F170),$F170&lt;=IF($Q170=MesCiclo,InicioCiclo,$Q170+MOD(2-WEEKDAY($Q170),7))+6),1,IF(ISNUMBER($H170),$H170,0)))</f>
        <v/>
      </c>
      <c r="X170" s="63">
        <f>IF($T170="","",IF(AND(ISNUMBER($F170),$F170&lt;=IF($Q170=MesCiclo,InicioCiclo,$Q170+MOD(2-WEEKDAY($Q170),7))+13),1,IF(ISNUMBER($I170),$I170,$W170)))</f>
        <v/>
      </c>
      <c r="Y170" s="63">
        <f>IF($T170="","",IF(AND(ISNUMBER($F170),$F170&lt;=IF($Q170=MesCiclo,InicioCiclo,$Q170+MOD(2-WEEKDAY($Q170),7))+20),1,IF(ISNUMBER($J170),$J170,$X170)))</f>
        <v/>
      </c>
      <c r="Z170" s="63">
        <f>IF($T170="","",IF(AND(ISNUMBER($F170),$F170&lt;=IF($Q170=MesCiclo,InicioCiclo,$Q170+MOD(2-WEEKDAY($Q170),7))+27),1,IF(ISNUMBER($K170),$K170,$Y170)))</f>
        <v/>
      </c>
      <c r="AA170" s="63">
        <f>IF($T170="","",IF(AND(ISNUMBER($F170),$F170&lt;=IF($Q170=MesCiclo,InicioCiclo,$Q170+MOD(2-WEEKDAY($Q170),7))+6),1,IF(N($U170)&gt;0,AVERAGEIFS($W$5:$W$1000,$S$5:$S$1000,ROW(),$T$5:$T$1000,"Sub"),$W170)))</f>
        <v/>
      </c>
      <c r="AB170" s="63">
        <f>IF($T170="","",IF(AND(ISNUMBER($F170),$F170&lt;=IF($Q170=MesCiclo,InicioCiclo,$Q170+MOD(2-WEEKDAY($Q170),7))+13),1,IF(N($U170)&gt;0,AVERAGEIFS($X$5:$X$1000,$S$5:$S$1000,ROW(),$T$5:$T$1000,"Sub"),$X170)))</f>
        <v/>
      </c>
      <c r="AC170" s="63">
        <f>IF($T170="","",IF(AND(ISNUMBER($F170),$F170&lt;=IF($Q170=MesCiclo,InicioCiclo,$Q170+MOD(2-WEEKDAY($Q170),7))+20),1,IF(N($U170)&gt;0,AVERAGEIFS($Y$5:$Y$1000,$S$5:$S$1000,ROW(),$T$5:$T$1000,"Sub"),$Y170)))</f>
        <v/>
      </c>
      <c r="AD170" s="63">
        <f>IF($T170="","",IF(AND(ISNUMBER($F170),$F170&lt;=IF($Q170=MesCiclo,InicioCiclo,$Q170+MOD(2-WEEKDAY($Q170),7))+27),1,IF(N($U170)&gt;0,AVERAGEIFS($Z$5:$Z$1000,$S$5:$S$1000,ROW(),$T$5:$T$1000,"Sub"),$Z170)))</f>
        <v/>
      </c>
      <c r="AE170" s="63">
        <f>IF($T170&lt;&gt;"Macro","",IF(COUNTIFS($Q$5:$Q$1000,$Q170,$T$5:$T$1000,"Macro",$G$5:$G$1000,"&gt;0")=0,1/COUNTIFS($Q$5:$Q$1000,$Q170,$T$5:$T$1000,"Macro"),IF(AND(ISNUMBER($G170),N($G170)&gt;0),$G170,SUMIFS($G$5:$G$1000,$Q$5:$Q$1000,$Q170,$T$5:$T$1000,"Macro")/COUNTIFS($Q$5:$Q$1000,$Q170,$T$5:$T$1000,"Macro",$G$5:$G$1000,"&gt;0"))/(COUNTIFS($Q$5:$Q$1000,$Q170,$T$5:$T$1000,"Macro")*SUMIFS($G$5:$G$1000,$Q$5:$Q$1000,$Q170,$T$5:$T$1000,"Macro")/COUNTIFS($Q$5:$Q$1000,$Q170,$T$5:$T$1000,"Macro",$G$5:$G$1000,"&gt;0"))))</f>
        <v/>
      </c>
    </row>
    <row r="171">
      <c r="A171" s="55">
        <f>IF(NOT((COUNTA($B171:$K171)+COUNTA($O171))&gt;0),"",IF($T171="Macro",COUNTIFS($T$5:$T171,"Macro",$Q$5:$Q171,$Q171),IF(N($S171)=0,"?",COUNTIFS(INDEX($T$5:$T$1000,1):INDEX($T$5:$T$1000,$S171-4),"Macro",INDEX($Q$5:$Q$1000,1):INDEX($Q$5:$Q$1000,$S171-4),INDEX($Q$5:$Q$1000,$S171-4))&amp;"."&amp;COUNTIFS($S$5:$S171,$S171,$T$5:$T171,"Sub"))))</f>
        <v/>
      </c>
      <c r="B171" s="56" t="n"/>
      <c r="C171" s="57" t="n"/>
      <c r="D171" s="58" t="n"/>
      <c r="E171" s="58" t="n"/>
      <c r="F171" s="58" t="n"/>
      <c r="G171" s="59" t="n"/>
      <c r="H171" s="59" t="n"/>
      <c r="I171" s="59" t="n"/>
      <c r="J171" s="59" t="n"/>
      <c r="K171" s="59" t="n"/>
      <c r="L171" s="60">
        <f>IF(NOT((COUNTA($B171:$K171)+COUNTA($O171))&gt;0),"",IF(ISNUMBER($F171),1,IF(N($U171)&gt;0,AVERAGEIFS($V$5:$V$1000,$S$5:$S$1000,ROW(),$T$5:$T$1000,"Sub"),$V171)))</f>
        <v/>
      </c>
      <c r="M171" s="55">
        <f>IF($L171="","",IF($L171&gt;=1,"Completado",IF($L171&gt;0,"En curso","Pendiente")))</f>
        <v/>
      </c>
      <c r="N171" s="55">
        <f>IF(NOT((COUNTA($B171:$K171)+COUNTA($O171))&gt;0),"",IF(ISNUMBER($F171),IF(AND(ISNUMBER($E171),$F171&gt;$E171),"Cumplida con "&amp;($F171-$E171)&amp;IF($F171-$E171=1," día"," días")&amp;" de retraso","Cumplida"),IF(N($L171)&gt;=1,"Cumplida",IF(NOT(ISNUMBER($E171)),"Sin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plazo")))))))</f>
        <v/>
      </c>
      <c r="O171" s="57" t="n"/>
      <c r="P171" s="61">
        <f>IF(NOT((COUNTA($B171:$K171)+COUNTA($O171))&gt;0),"",IF((IF($C171="","Falta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",""))="","✔ OK","⚠ "&amp;LEFT(IF($C171="","Falta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",""),LEN(IF($C171="","Falta el nombre de la actividad"&amp;" · ","")&amp;IF(AND($T171="Sub",N($S171)=0),"Subactividad sin macroactividad arriba"&amp;" · ","")&amp;IF($D171="","Sin fecha de inicio"&amp;" · ","")&amp;IF($E171="","Sin fecha límite"&amp;" · ","")&amp;IF(OR(AND($D171&lt;&gt;"",NOT(ISNUMBER($D171))),AND($E171&lt;&gt;"",NOT(ISNUMBER($E171))),AND($F171&lt;&gt;"",NOT(ISNUMBER($F171)))),"Fecha no válida"&amp;" · ","")&amp;IF(AND(ISNUMBER($D171),ISNUMBER($E171),$D171&gt;$E171),"Inicio posterior a fecha límite"&amp;" · ","")&amp;IF(AND($T171="Macro",$G171&lt;&gt;"",OR(NOT(ISNUMBER($G171)),$G171&lt;0,$G171&gt;1)),"Peso fuera de rango"&amp;" · ","")&amp;IF(AND($T171="Sub",$G171&lt;&gt;""),"Las subactividades no llevan peso (valen igual dentro de su macroactividad)"&amp;" · ","")&amp;IF(AND(N($U171)&gt;0,COUNT($H171:$K171)&gt;0),"Con subactividades: deje vacías las semanas (se calculan solas)"&amp;" · ","")&amp;IF((COUNTIF($H171:$K171,"&gt;1")+COUNTIF($H171:$K171,"&lt;0")+COUNTA($H171:$K171)-COUNT($H171:$K171))&gt;0,"Avance fuera de rango 0-100%"&amp;" · ","")&amp;IF(OR(AND($I171&lt;&gt;"",$I171&lt;$H171),AND($J171&lt;&gt;"",$J171&lt;MAX($H171:$I171)),AND($K171&lt;&gt;"",$K171&lt;MAX($H171:$J171))),"Avance semanal decreciente"&amp;" · ","")&amp;IF(AND(ISNUMBER($E171),$E171&lt;FechaRef,N($L171)&lt;1),"Vencida"&amp;" · ","")&amp;IF(AND(ObsObligatoria="Sí",ISNUMBER($E171),$E171&lt;FechaRef,N($L171)&lt;1,$O171=""),"Vencida sin observación"&amp;" · ",""))-3)))</f>
        <v/>
      </c>
      <c r="Q171" s="62">
        <f>IF(NOT((COUNTA($B171:$K171)+COUNTA($O171))&gt;0),"",IF(AND($T171="Sub",N($S171)&gt;0),IF(ISNUMBER(INDEX($D$5:$D$1000,$S171-4)),DATE(YEAR(INDEX($D$5:$D$1000,$S171-4)),MONTH(INDEX($D$5:$D$1000,$S171-4)),1),IF(ISNUMBER(INDEX($E$5:$E$1000,$S171-4)),DATE(YEAR(INDEX($E$5:$E$1000,$S171-4)),MONTH(INDEX($E$5:$E$1000,$S171-4)),1),MesCiclo)),IF(ISNUMBER($D171),DATE(YEAR($D171),MONTH($D171),1),IF(ISNUMBER($E171),DATE(YEAR($E171),MONTH($E171),1),MesCiclo))))</f>
        <v/>
      </c>
      <c r="R171" s="63">
        <f>IF(OR($Q171="",$Q171&lt;&gt;MesCiclo),"",COUNTIF($Q$5:$Q171,MesCiclo))</f>
        <v/>
      </c>
      <c r="S171" s="63">
        <f>IF($T171="","",IF($T171="Macro",ROW(),IFERROR(LOOKUP(2,1/($T$5:$T171="Macro"),ROW($T$5:$T171)),0)))</f>
        <v/>
      </c>
      <c r="T171" s="63">
        <f>IF(NOT((COUNTA($B171:$K171)+COUNTA($O171))&gt;0),"",IF($B171="Subactividad","Sub","Macro"))</f>
        <v/>
      </c>
      <c r="U171" s="63">
        <f>IF($T171="Macro",COUNTIFS($S$5:$S$1000,ROW(),$T$5:$T$1000,"Sub"),"")</f>
        <v/>
      </c>
      <c r="V171" s="63">
        <f>IF($T171="","",IF(ISNUMBER($F171),1,IFERROR(LOOKUP(2,1/($H171:$K171&lt;&gt;""),$H171:$K171),0)))</f>
        <v/>
      </c>
      <c r="W171" s="63">
        <f>IF($T171="","",IF(AND(ISNUMBER($F171),$F171&lt;=IF($Q171=MesCiclo,InicioCiclo,$Q171+MOD(2-WEEKDAY($Q171),7))+6),1,IF(ISNUMBER($H171),$H171,0)))</f>
        <v/>
      </c>
      <c r="X171" s="63">
        <f>IF($T171="","",IF(AND(ISNUMBER($F171),$F171&lt;=IF($Q171=MesCiclo,InicioCiclo,$Q171+MOD(2-WEEKDAY($Q171),7))+13),1,IF(ISNUMBER($I171),$I171,$W171)))</f>
        <v/>
      </c>
      <c r="Y171" s="63">
        <f>IF($T171="","",IF(AND(ISNUMBER($F171),$F171&lt;=IF($Q171=MesCiclo,InicioCiclo,$Q171+MOD(2-WEEKDAY($Q171),7))+20),1,IF(ISNUMBER($J171),$J171,$X171)))</f>
        <v/>
      </c>
      <c r="Z171" s="63">
        <f>IF($T171="","",IF(AND(ISNUMBER($F171),$F171&lt;=IF($Q171=MesCiclo,InicioCiclo,$Q171+MOD(2-WEEKDAY($Q171),7))+27),1,IF(ISNUMBER($K171),$K171,$Y171)))</f>
        <v/>
      </c>
      <c r="AA171" s="63">
        <f>IF($T171="","",IF(AND(ISNUMBER($F171),$F171&lt;=IF($Q171=MesCiclo,InicioCiclo,$Q171+MOD(2-WEEKDAY($Q171),7))+6),1,IF(N($U171)&gt;0,AVERAGEIFS($W$5:$W$1000,$S$5:$S$1000,ROW(),$T$5:$T$1000,"Sub"),$W171)))</f>
        <v/>
      </c>
      <c r="AB171" s="63">
        <f>IF($T171="","",IF(AND(ISNUMBER($F171),$F171&lt;=IF($Q171=MesCiclo,InicioCiclo,$Q171+MOD(2-WEEKDAY($Q171),7))+13),1,IF(N($U171)&gt;0,AVERAGEIFS($X$5:$X$1000,$S$5:$S$1000,ROW(),$T$5:$T$1000,"Sub"),$X171)))</f>
        <v/>
      </c>
      <c r="AC171" s="63">
        <f>IF($T171="","",IF(AND(ISNUMBER($F171),$F171&lt;=IF($Q171=MesCiclo,InicioCiclo,$Q171+MOD(2-WEEKDAY($Q171),7))+20),1,IF(N($U171)&gt;0,AVERAGEIFS($Y$5:$Y$1000,$S$5:$S$1000,ROW(),$T$5:$T$1000,"Sub"),$Y171)))</f>
        <v/>
      </c>
      <c r="AD171" s="63">
        <f>IF($T171="","",IF(AND(ISNUMBER($F171),$F171&lt;=IF($Q171=MesCiclo,InicioCiclo,$Q171+MOD(2-WEEKDAY($Q171),7))+27),1,IF(N($U171)&gt;0,AVERAGEIFS($Z$5:$Z$1000,$S$5:$S$1000,ROW(),$T$5:$T$1000,"Sub"),$Z171)))</f>
        <v/>
      </c>
      <c r="AE171" s="63">
        <f>IF($T171&lt;&gt;"Macro","",IF(COUNTIFS($Q$5:$Q$1000,$Q171,$T$5:$T$1000,"Macro",$G$5:$G$1000,"&gt;0")=0,1/COUNTIFS($Q$5:$Q$1000,$Q171,$T$5:$T$1000,"Macro"),IF(AND(ISNUMBER($G171),N($G171)&gt;0),$G171,SUMIFS($G$5:$G$1000,$Q$5:$Q$1000,$Q171,$T$5:$T$1000,"Macro")/COUNTIFS($Q$5:$Q$1000,$Q171,$T$5:$T$1000,"Macro",$G$5:$G$1000,"&gt;0"))/(COUNTIFS($Q$5:$Q$1000,$Q171,$T$5:$T$1000,"Macro")*SUMIFS($G$5:$G$1000,$Q$5:$Q$1000,$Q171,$T$5:$T$1000,"Macro")/COUNTIFS($Q$5:$Q$1000,$Q171,$T$5:$T$1000,"Macro",$G$5:$G$1000,"&gt;0"))))</f>
        <v/>
      </c>
    </row>
    <row r="172">
      <c r="A172" s="55">
        <f>IF(NOT((COUNTA($B172:$K172)+COUNTA($O172))&gt;0),"",IF($T172="Macro",COUNTIFS($T$5:$T172,"Macro",$Q$5:$Q172,$Q172),IF(N($S172)=0,"?",COUNTIFS(INDEX($T$5:$T$1000,1):INDEX($T$5:$T$1000,$S172-4),"Macro",INDEX($Q$5:$Q$1000,1):INDEX($Q$5:$Q$1000,$S172-4),INDEX($Q$5:$Q$1000,$S172-4))&amp;"."&amp;COUNTIFS($S$5:$S172,$S172,$T$5:$T172,"Sub"))))</f>
        <v/>
      </c>
      <c r="B172" s="56" t="n"/>
      <c r="C172" s="57" t="n"/>
      <c r="D172" s="58" t="n"/>
      <c r="E172" s="58" t="n"/>
      <c r="F172" s="58" t="n"/>
      <c r="G172" s="59" t="n"/>
      <c r="H172" s="59" t="n"/>
      <c r="I172" s="59" t="n"/>
      <c r="J172" s="59" t="n"/>
      <c r="K172" s="59" t="n"/>
      <c r="L172" s="60">
        <f>IF(NOT((COUNTA($B172:$K172)+COUNTA($O172))&gt;0),"",IF(ISNUMBER($F172),1,IF(N($U172)&gt;0,AVERAGEIFS($V$5:$V$1000,$S$5:$S$1000,ROW(),$T$5:$T$1000,"Sub"),$V172)))</f>
        <v/>
      </c>
      <c r="M172" s="55">
        <f>IF($L172="","",IF($L172&gt;=1,"Completado",IF($L172&gt;0,"En curso","Pendiente")))</f>
        <v/>
      </c>
      <c r="N172" s="55">
        <f>IF(NOT((COUNTA($B172:$K172)+COUNTA($O172))&gt;0),"",IF(ISNUMBER($F172),IF(AND(ISNUMBER($E172),$F172&gt;$E172),"Cumplida con "&amp;($F172-$E172)&amp;IF($F172-$E172=1," día"," días")&amp;" de retraso","Cumplida"),IF(N($L172)&gt;=1,"Cumplida",IF(NOT(ISNUMBER($E172)),"Sin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plazo")))))))</f>
        <v/>
      </c>
      <c r="O172" s="57" t="n"/>
      <c r="P172" s="61">
        <f>IF(NOT((COUNTA($B172:$K172)+COUNTA($O172))&gt;0),"",IF((IF($C172="","Falta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",""))="","✔ OK","⚠ "&amp;LEFT(IF($C172="","Falta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",""),LEN(IF($C172="","Falta el nombre de la actividad"&amp;" · ","")&amp;IF(AND($T172="Sub",N($S172)=0),"Subactividad sin macroactividad arriba"&amp;" · ","")&amp;IF($D172="","Sin fecha de inicio"&amp;" · ","")&amp;IF($E172="","Sin fecha límite"&amp;" · ","")&amp;IF(OR(AND($D172&lt;&gt;"",NOT(ISNUMBER($D172))),AND($E172&lt;&gt;"",NOT(ISNUMBER($E172))),AND($F172&lt;&gt;"",NOT(ISNUMBER($F172)))),"Fecha no válida"&amp;" · ","")&amp;IF(AND(ISNUMBER($D172),ISNUMBER($E172),$D172&gt;$E172),"Inicio posterior a fecha límite"&amp;" · ","")&amp;IF(AND($T172="Macro",$G172&lt;&gt;"",OR(NOT(ISNUMBER($G172)),$G172&lt;0,$G172&gt;1)),"Peso fuera de rango"&amp;" · ","")&amp;IF(AND($T172="Sub",$G172&lt;&gt;""),"Las subactividades no llevan peso (valen igual dentro de su macroactividad)"&amp;" · ","")&amp;IF(AND(N($U172)&gt;0,COUNT($H172:$K172)&gt;0),"Con subactividades: deje vacías las semanas (se calculan solas)"&amp;" · ","")&amp;IF((COUNTIF($H172:$K172,"&gt;1")+COUNTIF($H172:$K172,"&lt;0")+COUNTA($H172:$K172)-COUNT($H172:$K172))&gt;0,"Avance fuera de rango 0-100%"&amp;" · ","")&amp;IF(OR(AND($I172&lt;&gt;"",$I172&lt;$H172),AND($J172&lt;&gt;"",$J172&lt;MAX($H172:$I172)),AND($K172&lt;&gt;"",$K172&lt;MAX($H172:$J172))),"Avance semanal decreciente"&amp;" · ","")&amp;IF(AND(ISNUMBER($E172),$E172&lt;FechaRef,N($L172)&lt;1),"Vencida"&amp;" · ","")&amp;IF(AND(ObsObligatoria="Sí",ISNUMBER($E172),$E172&lt;FechaRef,N($L172)&lt;1,$O172=""),"Vencida sin observación"&amp;" · ",""))-3)))</f>
        <v/>
      </c>
      <c r="Q172" s="62">
        <f>IF(NOT((COUNTA($B172:$K172)+COUNTA($O172))&gt;0),"",IF(AND($T172="Sub",N($S172)&gt;0),IF(ISNUMBER(INDEX($D$5:$D$1000,$S172-4)),DATE(YEAR(INDEX($D$5:$D$1000,$S172-4)),MONTH(INDEX($D$5:$D$1000,$S172-4)),1),IF(ISNUMBER(INDEX($E$5:$E$1000,$S172-4)),DATE(YEAR(INDEX($E$5:$E$1000,$S172-4)),MONTH(INDEX($E$5:$E$1000,$S172-4)),1),MesCiclo)),IF(ISNUMBER($D172),DATE(YEAR($D172),MONTH($D172),1),IF(ISNUMBER($E172),DATE(YEAR($E172),MONTH($E172),1),MesCiclo))))</f>
        <v/>
      </c>
      <c r="R172" s="63">
        <f>IF(OR($Q172="",$Q172&lt;&gt;MesCiclo),"",COUNTIF($Q$5:$Q172,MesCiclo))</f>
        <v/>
      </c>
      <c r="S172" s="63">
        <f>IF($T172="","",IF($T172="Macro",ROW(),IFERROR(LOOKUP(2,1/($T$5:$T172="Macro"),ROW($T$5:$T172)),0)))</f>
        <v/>
      </c>
      <c r="T172" s="63">
        <f>IF(NOT((COUNTA($B172:$K172)+COUNTA($O172))&gt;0),"",IF($B172="Subactividad","Sub","Macro"))</f>
        <v/>
      </c>
      <c r="U172" s="63">
        <f>IF($T172="Macro",COUNTIFS($S$5:$S$1000,ROW(),$T$5:$T$1000,"Sub"),"")</f>
        <v/>
      </c>
      <c r="V172" s="63">
        <f>IF($T172="","",IF(ISNUMBER($F172),1,IFERROR(LOOKUP(2,1/($H172:$K172&lt;&gt;""),$H172:$K172),0)))</f>
        <v/>
      </c>
      <c r="W172" s="63">
        <f>IF($T172="","",IF(AND(ISNUMBER($F172),$F172&lt;=IF($Q172=MesCiclo,InicioCiclo,$Q172+MOD(2-WEEKDAY($Q172),7))+6),1,IF(ISNUMBER($H172),$H172,0)))</f>
        <v/>
      </c>
      <c r="X172" s="63">
        <f>IF($T172="","",IF(AND(ISNUMBER($F172),$F172&lt;=IF($Q172=MesCiclo,InicioCiclo,$Q172+MOD(2-WEEKDAY($Q172),7))+13),1,IF(ISNUMBER($I172),$I172,$W172)))</f>
        <v/>
      </c>
      <c r="Y172" s="63">
        <f>IF($T172="","",IF(AND(ISNUMBER($F172),$F172&lt;=IF($Q172=MesCiclo,InicioCiclo,$Q172+MOD(2-WEEKDAY($Q172),7))+20),1,IF(ISNUMBER($J172),$J172,$X172)))</f>
        <v/>
      </c>
      <c r="Z172" s="63">
        <f>IF($T172="","",IF(AND(ISNUMBER($F172),$F172&lt;=IF($Q172=MesCiclo,InicioCiclo,$Q172+MOD(2-WEEKDAY($Q172),7))+27),1,IF(ISNUMBER($K172),$K172,$Y172)))</f>
        <v/>
      </c>
      <c r="AA172" s="63">
        <f>IF($T172="","",IF(AND(ISNUMBER($F172),$F172&lt;=IF($Q172=MesCiclo,InicioCiclo,$Q172+MOD(2-WEEKDAY($Q172),7))+6),1,IF(N($U172)&gt;0,AVERAGEIFS($W$5:$W$1000,$S$5:$S$1000,ROW(),$T$5:$T$1000,"Sub"),$W172)))</f>
        <v/>
      </c>
      <c r="AB172" s="63">
        <f>IF($T172="","",IF(AND(ISNUMBER($F172),$F172&lt;=IF($Q172=MesCiclo,InicioCiclo,$Q172+MOD(2-WEEKDAY($Q172),7))+13),1,IF(N($U172)&gt;0,AVERAGEIFS($X$5:$X$1000,$S$5:$S$1000,ROW(),$T$5:$T$1000,"Sub"),$X172)))</f>
        <v/>
      </c>
      <c r="AC172" s="63">
        <f>IF($T172="","",IF(AND(ISNUMBER($F172),$F172&lt;=IF($Q172=MesCiclo,InicioCiclo,$Q172+MOD(2-WEEKDAY($Q172),7))+20),1,IF(N($U172)&gt;0,AVERAGEIFS($Y$5:$Y$1000,$S$5:$S$1000,ROW(),$T$5:$T$1000,"Sub"),$Y172)))</f>
        <v/>
      </c>
      <c r="AD172" s="63">
        <f>IF($T172="","",IF(AND(ISNUMBER($F172),$F172&lt;=IF($Q172=MesCiclo,InicioCiclo,$Q172+MOD(2-WEEKDAY($Q172),7))+27),1,IF(N($U172)&gt;0,AVERAGEIFS($Z$5:$Z$1000,$S$5:$S$1000,ROW(),$T$5:$T$1000,"Sub"),$Z172)))</f>
        <v/>
      </c>
      <c r="AE172" s="63">
        <f>IF($T172&lt;&gt;"Macro","",IF(COUNTIFS($Q$5:$Q$1000,$Q172,$T$5:$T$1000,"Macro",$G$5:$G$1000,"&gt;0")=0,1/COUNTIFS($Q$5:$Q$1000,$Q172,$T$5:$T$1000,"Macro"),IF(AND(ISNUMBER($G172),N($G172)&gt;0),$G172,SUMIFS($G$5:$G$1000,$Q$5:$Q$1000,$Q172,$T$5:$T$1000,"Macro")/COUNTIFS($Q$5:$Q$1000,$Q172,$T$5:$T$1000,"Macro",$G$5:$G$1000,"&gt;0"))/(COUNTIFS($Q$5:$Q$1000,$Q172,$T$5:$T$1000,"Macro")*SUMIFS($G$5:$G$1000,$Q$5:$Q$1000,$Q172,$T$5:$T$1000,"Macro")/COUNTIFS($Q$5:$Q$1000,$Q172,$T$5:$T$1000,"Macro",$G$5:$G$1000,"&gt;0"))))</f>
        <v/>
      </c>
    </row>
    <row r="173">
      <c r="A173" s="55">
        <f>IF(NOT((COUNTA($B173:$K173)+COUNTA($O173))&gt;0),"",IF($T173="Macro",COUNTIFS($T$5:$T173,"Macro",$Q$5:$Q173,$Q173),IF(N($S173)=0,"?",COUNTIFS(INDEX($T$5:$T$1000,1):INDEX($T$5:$T$1000,$S173-4),"Macro",INDEX($Q$5:$Q$1000,1):INDEX($Q$5:$Q$1000,$S173-4),INDEX($Q$5:$Q$1000,$S173-4))&amp;"."&amp;COUNTIFS($S$5:$S173,$S173,$T$5:$T173,"Sub"))))</f>
        <v/>
      </c>
      <c r="B173" s="56" t="n"/>
      <c r="C173" s="57" t="n"/>
      <c r="D173" s="58" t="n"/>
      <c r="E173" s="58" t="n"/>
      <c r="F173" s="58" t="n"/>
      <c r="G173" s="59" t="n"/>
      <c r="H173" s="59" t="n"/>
      <c r="I173" s="59" t="n"/>
      <c r="J173" s="59" t="n"/>
      <c r="K173" s="59" t="n"/>
      <c r="L173" s="60">
        <f>IF(NOT((COUNTA($B173:$K173)+COUNTA($O173))&gt;0),"",IF(ISNUMBER($F173),1,IF(N($U173)&gt;0,AVERAGEIFS($V$5:$V$1000,$S$5:$S$1000,ROW(),$T$5:$T$1000,"Sub"),$V173)))</f>
        <v/>
      </c>
      <c r="M173" s="55">
        <f>IF($L173="","",IF($L173&gt;=1,"Completado",IF($L173&gt;0,"En curso","Pendiente")))</f>
        <v/>
      </c>
      <c r="N173" s="55">
        <f>IF(NOT((COUNTA($B173:$K173)+COUNTA($O173))&gt;0),"",IF(ISNUMBER($F173),IF(AND(ISNUMBER($E173),$F173&gt;$E173),"Cumplida con "&amp;($F173-$E173)&amp;IF($F173-$E173=1," día"," días")&amp;" de retraso","Cumplida"),IF(N($L173)&gt;=1,"Cumplida",IF(NOT(ISNUMBER($E173)),"Sin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plazo")))))))</f>
        <v/>
      </c>
      <c r="O173" s="57" t="n"/>
      <c r="P173" s="61">
        <f>IF(NOT((COUNTA($B173:$K173)+COUNTA($O173))&gt;0),"",IF((IF($C173="","Falta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",""))="","✔ OK","⚠ "&amp;LEFT(IF($C173="","Falta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",""),LEN(IF($C173="","Falta el nombre de la actividad"&amp;" · ","")&amp;IF(AND($T173="Sub",N($S173)=0),"Subactividad sin macroactividad arriba"&amp;" · ","")&amp;IF($D173="","Sin fecha de inicio"&amp;" · ","")&amp;IF($E173="","Sin fecha límite"&amp;" · ","")&amp;IF(OR(AND($D173&lt;&gt;"",NOT(ISNUMBER($D173))),AND($E173&lt;&gt;"",NOT(ISNUMBER($E173))),AND($F173&lt;&gt;"",NOT(ISNUMBER($F173)))),"Fecha no válida"&amp;" · ","")&amp;IF(AND(ISNUMBER($D173),ISNUMBER($E173),$D173&gt;$E173),"Inicio posterior a fecha límite"&amp;" · ","")&amp;IF(AND($T173="Macro",$G173&lt;&gt;"",OR(NOT(ISNUMBER($G173)),$G173&lt;0,$G173&gt;1)),"Peso fuera de rango"&amp;" · ","")&amp;IF(AND($T173="Sub",$G173&lt;&gt;""),"Las subactividades no llevan peso (valen igual dentro de su macroactividad)"&amp;" · ","")&amp;IF(AND(N($U173)&gt;0,COUNT($H173:$K173)&gt;0),"Con subactividades: deje vacías las semanas (se calculan solas)"&amp;" · ","")&amp;IF((COUNTIF($H173:$K173,"&gt;1")+COUNTIF($H173:$K173,"&lt;0")+COUNTA($H173:$K173)-COUNT($H173:$K173))&gt;0,"Avance fuera de rango 0-100%"&amp;" · ","")&amp;IF(OR(AND($I173&lt;&gt;"",$I173&lt;$H173),AND($J173&lt;&gt;"",$J173&lt;MAX($H173:$I173)),AND($K173&lt;&gt;"",$K173&lt;MAX($H173:$J173))),"Avance semanal decreciente"&amp;" · ","")&amp;IF(AND(ISNUMBER($E173),$E173&lt;FechaRef,N($L173)&lt;1),"Vencida"&amp;" · ","")&amp;IF(AND(ObsObligatoria="Sí",ISNUMBER($E173),$E173&lt;FechaRef,N($L173)&lt;1,$O173=""),"Vencida sin observación"&amp;" · ",""))-3)))</f>
        <v/>
      </c>
      <c r="Q173" s="62">
        <f>IF(NOT((COUNTA($B173:$K173)+COUNTA($O173))&gt;0),"",IF(AND($T173="Sub",N($S173)&gt;0),IF(ISNUMBER(INDEX($D$5:$D$1000,$S173-4)),DATE(YEAR(INDEX($D$5:$D$1000,$S173-4)),MONTH(INDEX($D$5:$D$1000,$S173-4)),1),IF(ISNUMBER(INDEX($E$5:$E$1000,$S173-4)),DATE(YEAR(INDEX($E$5:$E$1000,$S173-4)),MONTH(INDEX($E$5:$E$1000,$S173-4)),1),MesCiclo)),IF(ISNUMBER($D173),DATE(YEAR($D173),MONTH($D173),1),IF(ISNUMBER($E173),DATE(YEAR($E173),MONTH($E173),1),MesCiclo))))</f>
        <v/>
      </c>
      <c r="R173" s="63">
        <f>IF(OR($Q173="",$Q173&lt;&gt;MesCiclo),"",COUNTIF($Q$5:$Q173,MesCiclo))</f>
        <v/>
      </c>
      <c r="S173" s="63">
        <f>IF($T173="","",IF($T173="Macro",ROW(),IFERROR(LOOKUP(2,1/($T$5:$T173="Macro"),ROW($T$5:$T173)),0)))</f>
        <v/>
      </c>
      <c r="T173" s="63">
        <f>IF(NOT((COUNTA($B173:$K173)+COUNTA($O173))&gt;0),"",IF($B173="Subactividad","Sub","Macro"))</f>
        <v/>
      </c>
      <c r="U173" s="63">
        <f>IF($T173="Macro",COUNTIFS($S$5:$S$1000,ROW(),$T$5:$T$1000,"Sub"),"")</f>
        <v/>
      </c>
      <c r="V173" s="63">
        <f>IF($T173="","",IF(ISNUMBER($F173),1,IFERROR(LOOKUP(2,1/($H173:$K173&lt;&gt;""),$H173:$K173),0)))</f>
        <v/>
      </c>
      <c r="W173" s="63">
        <f>IF($T173="","",IF(AND(ISNUMBER($F173),$F173&lt;=IF($Q173=MesCiclo,InicioCiclo,$Q173+MOD(2-WEEKDAY($Q173),7))+6),1,IF(ISNUMBER($H173),$H173,0)))</f>
        <v/>
      </c>
      <c r="X173" s="63">
        <f>IF($T173="","",IF(AND(ISNUMBER($F173),$F173&lt;=IF($Q173=MesCiclo,InicioCiclo,$Q173+MOD(2-WEEKDAY($Q173),7))+13),1,IF(ISNUMBER($I173),$I173,$W173)))</f>
        <v/>
      </c>
      <c r="Y173" s="63">
        <f>IF($T173="","",IF(AND(ISNUMBER($F173),$F173&lt;=IF($Q173=MesCiclo,InicioCiclo,$Q173+MOD(2-WEEKDAY($Q173),7))+20),1,IF(ISNUMBER($J173),$J173,$X173)))</f>
        <v/>
      </c>
      <c r="Z173" s="63">
        <f>IF($T173="","",IF(AND(ISNUMBER($F173),$F173&lt;=IF($Q173=MesCiclo,InicioCiclo,$Q173+MOD(2-WEEKDAY($Q173),7))+27),1,IF(ISNUMBER($K173),$K173,$Y173)))</f>
        <v/>
      </c>
      <c r="AA173" s="63">
        <f>IF($T173="","",IF(AND(ISNUMBER($F173),$F173&lt;=IF($Q173=MesCiclo,InicioCiclo,$Q173+MOD(2-WEEKDAY($Q173),7))+6),1,IF(N($U173)&gt;0,AVERAGEIFS($W$5:$W$1000,$S$5:$S$1000,ROW(),$T$5:$T$1000,"Sub"),$W173)))</f>
        <v/>
      </c>
      <c r="AB173" s="63">
        <f>IF($T173="","",IF(AND(ISNUMBER($F173),$F173&lt;=IF($Q173=MesCiclo,InicioCiclo,$Q173+MOD(2-WEEKDAY($Q173),7))+13),1,IF(N($U173)&gt;0,AVERAGEIFS($X$5:$X$1000,$S$5:$S$1000,ROW(),$T$5:$T$1000,"Sub"),$X173)))</f>
        <v/>
      </c>
      <c r="AC173" s="63">
        <f>IF($T173="","",IF(AND(ISNUMBER($F173),$F173&lt;=IF($Q173=MesCiclo,InicioCiclo,$Q173+MOD(2-WEEKDAY($Q173),7))+20),1,IF(N($U173)&gt;0,AVERAGEIFS($Y$5:$Y$1000,$S$5:$S$1000,ROW(),$T$5:$T$1000,"Sub"),$Y173)))</f>
        <v/>
      </c>
      <c r="AD173" s="63">
        <f>IF($T173="","",IF(AND(ISNUMBER($F173),$F173&lt;=IF($Q173=MesCiclo,InicioCiclo,$Q173+MOD(2-WEEKDAY($Q173),7))+27),1,IF(N($U173)&gt;0,AVERAGEIFS($Z$5:$Z$1000,$S$5:$S$1000,ROW(),$T$5:$T$1000,"Sub"),$Z173)))</f>
        <v/>
      </c>
      <c r="AE173" s="63">
        <f>IF($T173&lt;&gt;"Macro","",IF(COUNTIFS($Q$5:$Q$1000,$Q173,$T$5:$T$1000,"Macro",$G$5:$G$1000,"&gt;0")=0,1/COUNTIFS($Q$5:$Q$1000,$Q173,$T$5:$T$1000,"Macro"),IF(AND(ISNUMBER($G173),N($G173)&gt;0),$G173,SUMIFS($G$5:$G$1000,$Q$5:$Q$1000,$Q173,$T$5:$T$1000,"Macro")/COUNTIFS($Q$5:$Q$1000,$Q173,$T$5:$T$1000,"Macro",$G$5:$G$1000,"&gt;0"))/(COUNTIFS($Q$5:$Q$1000,$Q173,$T$5:$T$1000,"Macro")*SUMIFS($G$5:$G$1000,$Q$5:$Q$1000,$Q173,$T$5:$T$1000,"Macro")/COUNTIFS($Q$5:$Q$1000,$Q173,$T$5:$T$1000,"Macro",$G$5:$G$1000,"&gt;0"))))</f>
        <v/>
      </c>
    </row>
    <row r="174">
      <c r="A174" s="55">
        <f>IF(NOT((COUNTA($B174:$K174)+COUNTA($O174))&gt;0),"",IF($T174="Macro",COUNTIFS($T$5:$T174,"Macro",$Q$5:$Q174,$Q174),IF(N($S174)=0,"?",COUNTIFS(INDEX($T$5:$T$1000,1):INDEX($T$5:$T$1000,$S174-4),"Macro",INDEX($Q$5:$Q$1000,1):INDEX($Q$5:$Q$1000,$S174-4),INDEX($Q$5:$Q$1000,$S174-4))&amp;"."&amp;COUNTIFS($S$5:$S174,$S174,$T$5:$T174,"Sub"))))</f>
        <v/>
      </c>
      <c r="B174" s="56" t="n"/>
      <c r="C174" s="57" t="n"/>
      <c r="D174" s="58" t="n"/>
      <c r="E174" s="58" t="n"/>
      <c r="F174" s="58" t="n"/>
      <c r="G174" s="59" t="n"/>
      <c r="H174" s="59" t="n"/>
      <c r="I174" s="59" t="n"/>
      <c r="J174" s="59" t="n"/>
      <c r="K174" s="59" t="n"/>
      <c r="L174" s="60">
        <f>IF(NOT((COUNTA($B174:$K174)+COUNTA($O174))&gt;0),"",IF(ISNUMBER($F174),1,IF(N($U174)&gt;0,AVERAGEIFS($V$5:$V$1000,$S$5:$S$1000,ROW(),$T$5:$T$1000,"Sub"),$V174)))</f>
        <v/>
      </c>
      <c r="M174" s="55">
        <f>IF($L174="","",IF($L174&gt;=1,"Completado",IF($L174&gt;0,"En curso","Pendiente")))</f>
        <v/>
      </c>
      <c r="N174" s="55">
        <f>IF(NOT((COUNTA($B174:$K174)+COUNTA($O174))&gt;0),"",IF(ISNUMBER($F174),IF(AND(ISNUMBER($E174),$F174&gt;$E174),"Cumplida con "&amp;($F174-$E174)&amp;IF($F174-$E174=1," día"," días")&amp;" de retraso","Cumplida"),IF(N($L174)&gt;=1,"Cumplida",IF(NOT(ISNUMBER($E174)),"Sin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plazo")))))))</f>
        <v/>
      </c>
      <c r="O174" s="57" t="n"/>
      <c r="P174" s="61">
        <f>IF(NOT((COUNTA($B174:$K174)+COUNTA($O174))&gt;0),"",IF((IF($C174="","Falta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",""))="","✔ OK","⚠ "&amp;LEFT(IF($C174="","Falta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",""),LEN(IF($C174="","Falta el nombre de la actividad"&amp;" · ","")&amp;IF(AND($T174="Sub",N($S174)=0),"Subactividad sin macroactividad arriba"&amp;" · ","")&amp;IF($D174="","Sin fecha de inicio"&amp;" · ","")&amp;IF($E174="","Sin fecha límite"&amp;" · ","")&amp;IF(OR(AND($D174&lt;&gt;"",NOT(ISNUMBER($D174))),AND($E174&lt;&gt;"",NOT(ISNUMBER($E174))),AND($F174&lt;&gt;"",NOT(ISNUMBER($F174)))),"Fecha no válida"&amp;" · ","")&amp;IF(AND(ISNUMBER($D174),ISNUMBER($E174),$D174&gt;$E174),"Inicio posterior a fecha límite"&amp;" · ","")&amp;IF(AND($T174="Macro",$G174&lt;&gt;"",OR(NOT(ISNUMBER($G174)),$G174&lt;0,$G174&gt;1)),"Peso fuera de rango"&amp;" · ","")&amp;IF(AND($T174="Sub",$G174&lt;&gt;""),"Las subactividades no llevan peso (valen igual dentro de su macroactividad)"&amp;" · ","")&amp;IF(AND(N($U174)&gt;0,COUNT($H174:$K174)&gt;0),"Con subactividades: deje vacías las semanas (se calculan solas)"&amp;" · ","")&amp;IF((COUNTIF($H174:$K174,"&gt;1")+COUNTIF($H174:$K174,"&lt;0")+COUNTA($H174:$K174)-COUNT($H174:$K174))&gt;0,"Avance fuera de rango 0-100%"&amp;" · ","")&amp;IF(OR(AND($I174&lt;&gt;"",$I174&lt;$H174),AND($J174&lt;&gt;"",$J174&lt;MAX($H174:$I174)),AND($K174&lt;&gt;"",$K174&lt;MAX($H174:$J174))),"Avance semanal decreciente"&amp;" · ","")&amp;IF(AND(ISNUMBER($E174),$E174&lt;FechaRef,N($L174)&lt;1),"Vencida"&amp;" · ","")&amp;IF(AND(ObsObligatoria="Sí",ISNUMBER($E174),$E174&lt;FechaRef,N($L174)&lt;1,$O174=""),"Vencida sin observación"&amp;" · ",""))-3)))</f>
        <v/>
      </c>
      <c r="Q174" s="62">
        <f>IF(NOT((COUNTA($B174:$K174)+COUNTA($O174))&gt;0),"",IF(AND($T174="Sub",N($S174)&gt;0),IF(ISNUMBER(INDEX($D$5:$D$1000,$S174-4)),DATE(YEAR(INDEX($D$5:$D$1000,$S174-4)),MONTH(INDEX($D$5:$D$1000,$S174-4)),1),IF(ISNUMBER(INDEX($E$5:$E$1000,$S174-4)),DATE(YEAR(INDEX($E$5:$E$1000,$S174-4)),MONTH(INDEX($E$5:$E$1000,$S174-4)),1),MesCiclo)),IF(ISNUMBER($D174),DATE(YEAR($D174),MONTH($D174),1),IF(ISNUMBER($E174),DATE(YEAR($E174),MONTH($E174),1),MesCiclo))))</f>
        <v/>
      </c>
      <c r="R174" s="63">
        <f>IF(OR($Q174="",$Q174&lt;&gt;MesCiclo),"",COUNTIF($Q$5:$Q174,MesCiclo))</f>
        <v/>
      </c>
      <c r="S174" s="63">
        <f>IF($T174="","",IF($T174="Macro",ROW(),IFERROR(LOOKUP(2,1/($T$5:$T174="Macro"),ROW($T$5:$T174)),0)))</f>
        <v/>
      </c>
      <c r="T174" s="63">
        <f>IF(NOT((COUNTA($B174:$K174)+COUNTA($O174))&gt;0),"",IF($B174="Subactividad","Sub","Macro"))</f>
        <v/>
      </c>
      <c r="U174" s="63">
        <f>IF($T174="Macro",COUNTIFS($S$5:$S$1000,ROW(),$T$5:$T$1000,"Sub"),"")</f>
        <v/>
      </c>
      <c r="V174" s="63">
        <f>IF($T174="","",IF(ISNUMBER($F174),1,IFERROR(LOOKUP(2,1/($H174:$K174&lt;&gt;""),$H174:$K174),0)))</f>
        <v/>
      </c>
      <c r="W174" s="63">
        <f>IF($T174="","",IF(AND(ISNUMBER($F174),$F174&lt;=IF($Q174=MesCiclo,InicioCiclo,$Q174+MOD(2-WEEKDAY($Q174),7))+6),1,IF(ISNUMBER($H174),$H174,0)))</f>
        <v/>
      </c>
      <c r="X174" s="63">
        <f>IF($T174="","",IF(AND(ISNUMBER($F174),$F174&lt;=IF($Q174=MesCiclo,InicioCiclo,$Q174+MOD(2-WEEKDAY($Q174),7))+13),1,IF(ISNUMBER($I174),$I174,$W174)))</f>
        <v/>
      </c>
      <c r="Y174" s="63">
        <f>IF($T174="","",IF(AND(ISNUMBER($F174),$F174&lt;=IF($Q174=MesCiclo,InicioCiclo,$Q174+MOD(2-WEEKDAY($Q174),7))+20),1,IF(ISNUMBER($J174),$J174,$X174)))</f>
        <v/>
      </c>
      <c r="Z174" s="63">
        <f>IF($T174="","",IF(AND(ISNUMBER($F174),$F174&lt;=IF($Q174=MesCiclo,InicioCiclo,$Q174+MOD(2-WEEKDAY($Q174),7))+27),1,IF(ISNUMBER($K174),$K174,$Y174)))</f>
        <v/>
      </c>
      <c r="AA174" s="63">
        <f>IF($T174="","",IF(AND(ISNUMBER($F174),$F174&lt;=IF($Q174=MesCiclo,InicioCiclo,$Q174+MOD(2-WEEKDAY($Q174),7))+6),1,IF(N($U174)&gt;0,AVERAGEIFS($W$5:$W$1000,$S$5:$S$1000,ROW(),$T$5:$T$1000,"Sub"),$W174)))</f>
        <v/>
      </c>
      <c r="AB174" s="63">
        <f>IF($T174="","",IF(AND(ISNUMBER($F174),$F174&lt;=IF($Q174=MesCiclo,InicioCiclo,$Q174+MOD(2-WEEKDAY($Q174),7))+13),1,IF(N($U174)&gt;0,AVERAGEIFS($X$5:$X$1000,$S$5:$S$1000,ROW(),$T$5:$T$1000,"Sub"),$X174)))</f>
        <v/>
      </c>
      <c r="AC174" s="63">
        <f>IF($T174="","",IF(AND(ISNUMBER($F174),$F174&lt;=IF($Q174=MesCiclo,InicioCiclo,$Q174+MOD(2-WEEKDAY($Q174),7))+20),1,IF(N($U174)&gt;0,AVERAGEIFS($Y$5:$Y$1000,$S$5:$S$1000,ROW(),$T$5:$T$1000,"Sub"),$Y174)))</f>
        <v/>
      </c>
      <c r="AD174" s="63">
        <f>IF($T174="","",IF(AND(ISNUMBER($F174),$F174&lt;=IF($Q174=MesCiclo,InicioCiclo,$Q174+MOD(2-WEEKDAY($Q174),7))+27),1,IF(N($U174)&gt;0,AVERAGEIFS($Z$5:$Z$1000,$S$5:$S$1000,ROW(),$T$5:$T$1000,"Sub"),$Z174)))</f>
        <v/>
      </c>
      <c r="AE174" s="63">
        <f>IF($T174&lt;&gt;"Macro","",IF(COUNTIFS($Q$5:$Q$1000,$Q174,$T$5:$T$1000,"Macro",$G$5:$G$1000,"&gt;0")=0,1/COUNTIFS($Q$5:$Q$1000,$Q174,$T$5:$T$1000,"Macro"),IF(AND(ISNUMBER($G174),N($G174)&gt;0),$G174,SUMIFS($G$5:$G$1000,$Q$5:$Q$1000,$Q174,$T$5:$T$1000,"Macro")/COUNTIFS($Q$5:$Q$1000,$Q174,$T$5:$T$1000,"Macro",$G$5:$G$1000,"&gt;0"))/(COUNTIFS($Q$5:$Q$1000,$Q174,$T$5:$T$1000,"Macro")*SUMIFS($G$5:$G$1000,$Q$5:$Q$1000,$Q174,$T$5:$T$1000,"Macro")/COUNTIFS($Q$5:$Q$1000,$Q174,$T$5:$T$1000,"Macro",$G$5:$G$1000,"&gt;0"))))</f>
        <v/>
      </c>
    </row>
    <row r="175">
      <c r="A175" s="55">
        <f>IF(NOT((COUNTA($B175:$K175)+COUNTA($O175))&gt;0),"",IF($T175="Macro",COUNTIFS($T$5:$T175,"Macro",$Q$5:$Q175,$Q175),IF(N($S175)=0,"?",COUNTIFS(INDEX($T$5:$T$1000,1):INDEX($T$5:$T$1000,$S175-4),"Macro",INDEX($Q$5:$Q$1000,1):INDEX($Q$5:$Q$1000,$S175-4),INDEX($Q$5:$Q$1000,$S175-4))&amp;"."&amp;COUNTIFS($S$5:$S175,$S175,$T$5:$T175,"Sub"))))</f>
        <v/>
      </c>
      <c r="B175" s="56" t="n"/>
      <c r="C175" s="57" t="n"/>
      <c r="D175" s="58" t="n"/>
      <c r="E175" s="58" t="n"/>
      <c r="F175" s="58" t="n"/>
      <c r="G175" s="59" t="n"/>
      <c r="H175" s="59" t="n"/>
      <c r="I175" s="59" t="n"/>
      <c r="J175" s="59" t="n"/>
      <c r="K175" s="59" t="n"/>
      <c r="L175" s="60">
        <f>IF(NOT((COUNTA($B175:$K175)+COUNTA($O175))&gt;0),"",IF(ISNUMBER($F175),1,IF(N($U175)&gt;0,AVERAGEIFS($V$5:$V$1000,$S$5:$S$1000,ROW(),$T$5:$T$1000,"Sub"),$V175)))</f>
        <v/>
      </c>
      <c r="M175" s="55">
        <f>IF($L175="","",IF($L175&gt;=1,"Completado",IF($L175&gt;0,"En curso","Pendiente")))</f>
        <v/>
      </c>
      <c r="N175" s="55">
        <f>IF(NOT((COUNTA($B175:$K175)+COUNTA($O175))&gt;0),"",IF(ISNUMBER($F175),IF(AND(ISNUMBER($E175),$F175&gt;$E175),"Cumplida con "&amp;($F175-$E175)&amp;IF($F175-$E175=1," día"," días")&amp;" de retraso","Cumplida"),IF(N($L175)&gt;=1,"Cumplida",IF(NOT(ISNUMBER($E175)),"Sin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plazo")))))))</f>
        <v/>
      </c>
      <c r="O175" s="57" t="n"/>
      <c r="P175" s="61">
        <f>IF(NOT((COUNTA($B175:$K175)+COUNTA($O175))&gt;0),"",IF((IF($C175="","Falta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",""))="","✔ OK","⚠ "&amp;LEFT(IF($C175="","Falta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",""),LEN(IF($C175="","Falta el nombre de la actividad"&amp;" · ","")&amp;IF(AND($T175="Sub",N($S175)=0),"Subactividad sin macroactividad arriba"&amp;" · ","")&amp;IF($D175="","Sin fecha de inicio"&amp;" · ","")&amp;IF($E175="","Sin fecha límite"&amp;" · ","")&amp;IF(OR(AND($D175&lt;&gt;"",NOT(ISNUMBER($D175))),AND($E175&lt;&gt;"",NOT(ISNUMBER($E175))),AND($F175&lt;&gt;"",NOT(ISNUMBER($F175)))),"Fecha no válida"&amp;" · ","")&amp;IF(AND(ISNUMBER($D175),ISNUMBER($E175),$D175&gt;$E175),"Inicio posterior a fecha límite"&amp;" · ","")&amp;IF(AND($T175="Macro",$G175&lt;&gt;"",OR(NOT(ISNUMBER($G175)),$G175&lt;0,$G175&gt;1)),"Peso fuera de rango"&amp;" · ","")&amp;IF(AND($T175="Sub",$G175&lt;&gt;""),"Las subactividades no llevan peso (valen igual dentro de su macroactividad)"&amp;" · ","")&amp;IF(AND(N($U175)&gt;0,COUNT($H175:$K175)&gt;0),"Con subactividades: deje vacías las semanas (se calculan solas)"&amp;" · ","")&amp;IF((COUNTIF($H175:$K175,"&gt;1")+COUNTIF($H175:$K175,"&lt;0")+COUNTA($H175:$K175)-COUNT($H175:$K175))&gt;0,"Avance fuera de rango 0-100%"&amp;" · ","")&amp;IF(OR(AND($I175&lt;&gt;"",$I175&lt;$H175),AND($J175&lt;&gt;"",$J175&lt;MAX($H175:$I175)),AND($K175&lt;&gt;"",$K175&lt;MAX($H175:$J175))),"Avance semanal decreciente"&amp;" · ","")&amp;IF(AND(ISNUMBER($E175),$E175&lt;FechaRef,N($L175)&lt;1),"Vencida"&amp;" · ","")&amp;IF(AND(ObsObligatoria="Sí",ISNUMBER($E175),$E175&lt;FechaRef,N($L175)&lt;1,$O175=""),"Vencida sin observación"&amp;" · ",""))-3)))</f>
        <v/>
      </c>
      <c r="Q175" s="62">
        <f>IF(NOT((COUNTA($B175:$K175)+COUNTA($O175))&gt;0),"",IF(AND($T175="Sub",N($S175)&gt;0),IF(ISNUMBER(INDEX($D$5:$D$1000,$S175-4)),DATE(YEAR(INDEX($D$5:$D$1000,$S175-4)),MONTH(INDEX($D$5:$D$1000,$S175-4)),1),IF(ISNUMBER(INDEX($E$5:$E$1000,$S175-4)),DATE(YEAR(INDEX($E$5:$E$1000,$S175-4)),MONTH(INDEX($E$5:$E$1000,$S175-4)),1),MesCiclo)),IF(ISNUMBER($D175),DATE(YEAR($D175),MONTH($D175),1),IF(ISNUMBER($E175),DATE(YEAR($E175),MONTH($E175),1),MesCiclo))))</f>
        <v/>
      </c>
      <c r="R175" s="63">
        <f>IF(OR($Q175="",$Q175&lt;&gt;MesCiclo),"",COUNTIF($Q$5:$Q175,MesCiclo))</f>
        <v/>
      </c>
      <c r="S175" s="63">
        <f>IF($T175="","",IF($T175="Macro",ROW(),IFERROR(LOOKUP(2,1/($T$5:$T175="Macro"),ROW($T$5:$T175)),0)))</f>
        <v/>
      </c>
      <c r="T175" s="63">
        <f>IF(NOT((COUNTA($B175:$K175)+COUNTA($O175))&gt;0),"",IF($B175="Subactividad","Sub","Macro"))</f>
        <v/>
      </c>
      <c r="U175" s="63">
        <f>IF($T175="Macro",COUNTIFS($S$5:$S$1000,ROW(),$T$5:$T$1000,"Sub"),"")</f>
        <v/>
      </c>
      <c r="V175" s="63">
        <f>IF($T175="","",IF(ISNUMBER($F175),1,IFERROR(LOOKUP(2,1/($H175:$K175&lt;&gt;""),$H175:$K175),0)))</f>
        <v/>
      </c>
      <c r="W175" s="63">
        <f>IF($T175="","",IF(AND(ISNUMBER($F175),$F175&lt;=IF($Q175=MesCiclo,InicioCiclo,$Q175+MOD(2-WEEKDAY($Q175),7))+6),1,IF(ISNUMBER($H175),$H175,0)))</f>
        <v/>
      </c>
      <c r="X175" s="63">
        <f>IF($T175="","",IF(AND(ISNUMBER($F175),$F175&lt;=IF($Q175=MesCiclo,InicioCiclo,$Q175+MOD(2-WEEKDAY($Q175),7))+13),1,IF(ISNUMBER($I175),$I175,$W175)))</f>
        <v/>
      </c>
      <c r="Y175" s="63">
        <f>IF($T175="","",IF(AND(ISNUMBER($F175),$F175&lt;=IF($Q175=MesCiclo,InicioCiclo,$Q175+MOD(2-WEEKDAY($Q175),7))+20),1,IF(ISNUMBER($J175),$J175,$X175)))</f>
        <v/>
      </c>
      <c r="Z175" s="63">
        <f>IF($T175="","",IF(AND(ISNUMBER($F175),$F175&lt;=IF($Q175=MesCiclo,InicioCiclo,$Q175+MOD(2-WEEKDAY($Q175),7))+27),1,IF(ISNUMBER($K175),$K175,$Y175)))</f>
        <v/>
      </c>
      <c r="AA175" s="63">
        <f>IF($T175="","",IF(AND(ISNUMBER($F175),$F175&lt;=IF($Q175=MesCiclo,InicioCiclo,$Q175+MOD(2-WEEKDAY($Q175),7))+6),1,IF(N($U175)&gt;0,AVERAGEIFS($W$5:$W$1000,$S$5:$S$1000,ROW(),$T$5:$T$1000,"Sub"),$W175)))</f>
        <v/>
      </c>
      <c r="AB175" s="63">
        <f>IF($T175="","",IF(AND(ISNUMBER($F175),$F175&lt;=IF($Q175=MesCiclo,InicioCiclo,$Q175+MOD(2-WEEKDAY($Q175),7))+13),1,IF(N($U175)&gt;0,AVERAGEIFS($X$5:$X$1000,$S$5:$S$1000,ROW(),$T$5:$T$1000,"Sub"),$X175)))</f>
        <v/>
      </c>
      <c r="AC175" s="63">
        <f>IF($T175="","",IF(AND(ISNUMBER($F175),$F175&lt;=IF($Q175=MesCiclo,InicioCiclo,$Q175+MOD(2-WEEKDAY($Q175),7))+20),1,IF(N($U175)&gt;0,AVERAGEIFS($Y$5:$Y$1000,$S$5:$S$1000,ROW(),$T$5:$T$1000,"Sub"),$Y175)))</f>
        <v/>
      </c>
      <c r="AD175" s="63">
        <f>IF($T175="","",IF(AND(ISNUMBER($F175),$F175&lt;=IF($Q175=MesCiclo,InicioCiclo,$Q175+MOD(2-WEEKDAY($Q175),7))+27),1,IF(N($U175)&gt;0,AVERAGEIFS($Z$5:$Z$1000,$S$5:$S$1000,ROW(),$T$5:$T$1000,"Sub"),$Z175)))</f>
        <v/>
      </c>
      <c r="AE175" s="63">
        <f>IF($T175&lt;&gt;"Macro","",IF(COUNTIFS($Q$5:$Q$1000,$Q175,$T$5:$T$1000,"Macro",$G$5:$G$1000,"&gt;0")=0,1/COUNTIFS($Q$5:$Q$1000,$Q175,$T$5:$T$1000,"Macro"),IF(AND(ISNUMBER($G175),N($G175)&gt;0),$G175,SUMIFS($G$5:$G$1000,$Q$5:$Q$1000,$Q175,$T$5:$T$1000,"Macro")/COUNTIFS($Q$5:$Q$1000,$Q175,$T$5:$T$1000,"Macro",$G$5:$G$1000,"&gt;0"))/(COUNTIFS($Q$5:$Q$1000,$Q175,$T$5:$T$1000,"Macro")*SUMIFS($G$5:$G$1000,$Q$5:$Q$1000,$Q175,$T$5:$T$1000,"Macro")/COUNTIFS($Q$5:$Q$1000,$Q175,$T$5:$T$1000,"Macro",$G$5:$G$1000,"&gt;0"))))</f>
        <v/>
      </c>
    </row>
    <row r="176">
      <c r="A176" s="55">
        <f>IF(NOT((COUNTA($B176:$K176)+COUNTA($O176))&gt;0),"",IF($T176="Macro",COUNTIFS($T$5:$T176,"Macro",$Q$5:$Q176,$Q176),IF(N($S176)=0,"?",COUNTIFS(INDEX($T$5:$T$1000,1):INDEX($T$5:$T$1000,$S176-4),"Macro",INDEX($Q$5:$Q$1000,1):INDEX($Q$5:$Q$1000,$S176-4),INDEX($Q$5:$Q$1000,$S176-4))&amp;"."&amp;COUNTIFS($S$5:$S176,$S176,$T$5:$T176,"Sub"))))</f>
        <v/>
      </c>
      <c r="B176" s="56" t="n"/>
      <c r="C176" s="57" t="n"/>
      <c r="D176" s="58" t="n"/>
      <c r="E176" s="58" t="n"/>
      <c r="F176" s="58" t="n"/>
      <c r="G176" s="59" t="n"/>
      <c r="H176" s="59" t="n"/>
      <c r="I176" s="59" t="n"/>
      <c r="J176" s="59" t="n"/>
      <c r="K176" s="59" t="n"/>
      <c r="L176" s="60">
        <f>IF(NOT((COUNTA($B176:$K176)+COUNTA($O176))&gt;0),"",IF(ISNUMBER($F176),1,IF(N($U176)&gt;0,AVERAGEIFS($V$5:$V$1000,$S$5:$S$1000,ROW(),$T$5:$T$1000,"Sub"),$V176)))</f>
        <v/>
      </c>
      <c r="M176" s="55">
        <f>IF($L176="","",IF($L176&gt;=1,"Completado",IF($L176&gt;0,"En curso","Pendiente")))</f>
        <v/>
      </c>
      <c r="N176" s="55">
        <f>IF(NOT((COUNTA($B176:$K176)+COUNTA($O176))&gt;0),"",IF(ISNUMBER($F176),IF(AND(ISNUMBER($E176),$F176&gt;$E176),"Cumplida con "&amp;($F176-$E176)&amp;IF($F176-$E176=1," día"," días")&amp;" de retraso","Cumplida"),IF(N($L176)&gt;=1,"Cumplida",IF(NOT(ISNUMBER($E176)),"Sin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plazo")))))))</f>
        <v/>
      </c>
      <c r="O176" s="57" t="n"/>
      <c r="P176" s="61">
        <f>IF(NOT((COUNTA($B176:$K176)+COUNTA($O176))&gt;0),"",IF((IF($C176="","Falta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",""))="","✔ OK","⚠ "&amp;LEFT(IF($C176="","Falta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",""),LEN(IF($C176="","Falta el nombre de la actividad"&amp;" · ","")&amp;IF(AND($T176="Sub",N($S176)=0),"Subactividad sin macroactividad arriba"&amp;" · ","")&amp;IF($D176="","Sin fecha de inicio"&amp;" · ","")&amp;IF($E176="","Sin fecha límite"&amp;" · ","")&amp;IF(OR(AND($D176&lt;&gt;"",NOT(ISNUMBER($D176))),AND($E176&lt;&gt;"",NOT(ISNUMBER($E176))),AND($F176&lt;&gt;"",NOT(ISNUMBER($F176)))),"Fecha no válida"&amp;" · ","")&amp;IF(AND(ISNUMBER($D176),ISNUMBER($E176),$D176&gt;$E176),"Inicio posterior a fecha límite"&amp;" · ","")&amp;IF(AND($T176="Macro",$G176&lt;&gt;"",OR(NOT(ISNUMBER($G176)),$G176&lt;0,$G176&gt;1)),"Peso fuera de rango"&amp;" · ","")&amp;IF(AND($T176="Sub",$G176&lt;&gt;""),"Las subactividades no llevan peso (valen igual dentro de su macroactividad)"&amp;" · ","")&amp;IF(AND(N($U176)&gt;0,COUNT($H176:$K176)&gt;0),"Con subactividades: deje vacías las semanas (se calculan solas)"&amp;" · ","")&amp;IF((COUNTIF($H176:$K176,"&gt;1")+COUNTIF($H176:$K176,"&lt;0")+COUNTA($H176:$K176)-COUNT($H176:$K176))&gt;0,"Avance fuera de rango 0-100%"&amp;" · ","")&amp;IF(OR(AND($I176&lt;&gt;"",$I176&lt;$H176),AND($J176&lt;&gt;"",$J176&lt;MAX($H176:$I176)),AND($K176&lt;&gt;"",$K176&lt;MAX($H176:$J176))),"Avance semanal decreciente"&amp;" · ","")&amp;IF(AND(ISNUMBER($E176),$E176&lt;FechaRef,N($L176)&lt;1),"Vencida"&amp;" · ","")&amp;IF(AND(ObsObligatoria="Sí",ISNUMBER($E176),$E176&lt;FechaRef,N($L176)&lt;1,$O176=""),"Vencida sin observación"&amp;" · ",""))-3)))</f>
        <v/>
      </c>
      <c r="Q176" s="62">
        <f>IF(NOT((COUNTA($B176:$K176)+COUNTA($O176))&gt;0),"",IF(AND($T176="Sub",N($S176)&gt;0),IF(ISNUMBER(INDEX($D$5:$D$1000,$S176-4)),DATE(YEAR(INDEX($D$5:$D$1000,$S176-4)),MONTH(INDEX($D$5:$D$1000,$S176-4)),1),IF(ISNUMBER(INDEX($E$5:$E$1000,$S176-4)),DATE(YEAR(INDEX($E$5:$E$1000,$S176-4)),MONTH(INDEX($E$5:$E$1000,$S176-4)),1),MesCiclo)),IF(ISNUMBER($D176),DATE(YEAR($D176),MONTH($D176),1),IF(ISNUMBER($E176),DATE(YEAR($E176),MONTH($E176),1),MesCiclo))))</f>
        <v/>
      </c>
      <c r="R176" s="63">
        <f>IF(OR($Q176="",$Q176&lt;&gt;MesCiclo),"",COUNTIF($Q$5:$Q176,MesCiclo))</f>
        <v/>
      </c>
      <c r="S176" s="63">
        <f>IF($T176="","",IF($T176="Macro",ROW(),IFERROR(LOOKUP(2,1/($T$5:$T176="Macro"),ROW($T$5:$T176)),0)))</f>
        <v/>
      </c>
      <c r="T176" s="63">
        <f>IF(NOT((COUNTA($B176:$K176)+COUNTA($O176))&gt;0),"",IF($B176="Subactividad","Sub","Macro"))</f>
        <v/>
      </c>
      <c r="U176" s="63">
        <f>IF($T176="Macro",COUNTIFS($S$5:$S$1000,ROW(),$T$5:$T$1000,"Sub"),"")</f>
        <v/>
      </c>
      <c r="V176" s="63">
        <f>IF($T176="","",IF(ISNUMBER($F176),1,IFERROR(LOOKUP(2,1/($H176:$K176&lt;&gt;""),$H176:$K176),0)))</f>
        <v/>
      </c>
      <c r="W176" s="63">
        <f>IF($T176="","",IF(AND(ISNUMBER($F176),$F176&lt;=IF($Q176=MesCiclo,InicioCiclo,$Q176+MOD(2-WEEKDAY($Q176),7))+6),1,IF(ISNUMBER($H176),$H176,0)))</f>
        <v/>
      </c>
      <c r="X176" s="63">
        <f>IF($T176="","",IF(AND(ISNUMBER($F176),$F176&lt;=IF($Q176=MesCiclo,InicioCiclo,$Q176+MOD(2-WEEKDAY($Q176),7))+13),1,IF(ISNUMBER($I176),$I176,$W176)))</f>
        <v/>
      </c>
      <c r="Y176" s="63">
        <f>IF($T176="","",IF(AND(ISNUMBER($F176),$F176&lt;=IF($Q176=MesCiclo,InicioCiclo,$Q176+MOD(2-WEEKDAY($Q176),7))+20),1,IF(ISNUMBER($J176),$J176,$X176)))</f>
        <v/>
      </c>
      <c r="Z176" s="63">
        <f>IF($T176="","",IF(AND(ISNUMBER($F176),$F176&lt;=IF($Q176=MesCiclo,InicioCiclo,$Q176+MOD(2-WEEKDAY($Q176),7))+27),1,IF(ISNUMBER($K176),$K176,$Y176)))</f>
        <v/>
      </c>
      <c r="AA176" s="63">
        <f>IF($T176="","",IF(AND(ISNUMBER($F176),$F176&lt;=IF($Q176=MesCiclo,InicioCiclo,$Q176+MOD(2-WEEKDAY($Q176),7))+6),1,IF(N($U176)&gt;0,AVERAGEIFS($W$5:$W$1000,$S$5:$S$1000,ROW(),$T$5:$T$1000,"Sub"),$W176)))</f>
        <v/>
      </c>
      <c r="AB176" s="63">
        <f>IF($T176="","",IF(AND(ISNUMBER($F176),$F176&lt;=IF($Q176=MesCiclo,InicioCiclo,$Q176+MOD(2-WEEKDAY($Q176),7))+13),1,IF(N($U176)&gt;0,AVERAGEIFS($X$5:$X$1000,$S$5:$S$1000,ROW(),$T$5:$T$1000,"Sub"),$X176)))</f>
        <v/>
      </c>
      <c r="AC176" s="63">
        <f>IF($T176="","",IF(AND(ISNUMBER($F176),$F176&lt;=IF($Q176=MesCiclo,InicioCiclo,$Q176+MOD(2-WEEKDAY($Q176),7))+20),1,IF(N($U176)&gt;0,AVERAGEIFS($Y$5:$Y$1000,$S$5:$S$1000,ROW(),$T$5:$T$1000,"Sub"),$Y176)))</f>
        <v/>
      </c>
      <c r="AD176" s="63">
        <f>IF($T176="","",IF(AND(ISNUMBER($F176),$F176&lt;=IF($Q176=MesCiclo,InicioCiclo,$Q176+MOD(2-WEEKDAY($Q176),7))+27),1,IF(N($U176)&gt;0,AVERAGEIFS($Z$5:$Z$1000,$S$5:$S$1000,ROW(),$T$5:$T$1000,"Sub"),$Z176)))</f>
        <v/>
      </c>
      <c r="AE176" s="63">
        <f>IF($T176&lt;&gt;"Macro","",IF(COUNTIFS($Q$5:$Q$1000,$Q176,$T$5:$T$1000,"Macro",$G$5:$G$1000,"&gt;0")=0,1/COUNTIFS($Q$5:$Q$1000,$Q176,$T$5:$T$1000,"Macro"),IF(AND(ISNUMBER($G176),N($G176)&gt;0),$G176,SUMIFS($G$5:$G$1000,$Q$5:$Q$1000,$Q176,$T$5:$T$1000,"Macro")/COUNTIFS($Q$5:$Q$1000,$Q176,$T$5:$T$1000,"Macro",$G$5:$G$1000,"&gt;0"))/(COUNTIFS($Q$5:$Q$1000,$Q176,$T$5:$T$1000,"Macro")*SUMIFS($G$5:$G$1000,$Q$5:$Q$1000,$Q176,$T$5:$T$1000,"Macro")/COUNTIFS($Q$5:$Q$1000,$Q176,$T$5:$T$1000,"Macro",$G$5:$G$1000,"&gt;0"))))</f>
        <v/>
      </c>
    </row>
    <row r="177">
      <c r="A177" s="55">
        <f>IF(NOT((COUNTA($B177:$K177)+COUNTA($O177))&gt;0),"",IF($T177="Macro",COUNTIFS($T$5:$T177,"Macro",$Q$5:$Q177,$Q177),IF(N($S177)=0,"?",COUNTIFS(INDEX($T$5:$T$1000,1):INDEX($T$5:$T$1000,$S177-4),"Macro",INDEX($Q$5:$Q$1000,1):INDEX($Q$5:$Q$1000,$S177-4),INDEX($Q$5:$Q$1000,$S177-4))&amp;"."&amp;COUNTIFS($S$5:$S177,$S177,$T$5:$T177,"Sub"))))</f>
        <v/>
      </c>
      <c r="B177" s="56" t="n"/>
      <c r="C177" s="57" t="n"/>
      <c r="D177" s="58" t="n"/>
      <c r="E177" s="58" t="n"/>
      <c r="F177" s="58" t="n"/>
      <c r="G177" s="59" t="n"/>
      <c r="H177" s="59" t="n"/>
      <c r="I177" s="59" t="n"/>
      <c r="J177" s="59" t="n"/>
      <c r="K177" s="59" t="n"/>
      <c r="L177" s="60">
        <f>IF(NOT((COUNTA($B177:$K177)+COUNTA($O177))&gt;0),"",IF(ISNUMBER($F177),1,IF(N($U177)&gt;0,AVERAGEIFS($V$5:$V$1000,$S$5:$S$1000,ROW(),$T$5:$T$1000,"Sub"),$V177)))</f>
        <v/>
      </c>
      <c r="M177" s="55">
        <f>IF($L177="","",IF($L177&gt;=1,"Completado",IF($L177&gt;0,"En curso","Pendiente")))</f>
        <v/>
      </c>
      <c r="N177" s="55">
        <f>IF(NOT((COUNTA($B177:$K177)+COUNTA($O177))&gt;0),"",IF(ISNUMBER($F177),IF(AND(ISNUMBER($E177),$F177&gt;$E177),"Cumplida con "&amp;($F177-$E177)&amp;IF($F177-$E177=1," día"," días")&amp;" de retraso","Cumplida"),IF(N($L177)&gt;=1,"Cumplida",IF(NOT(ISNUMBER($E177)),"Sin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plazo")))))))</f>
        <v/>
      </c>
      <c r="O177" s="57" t="n"/>
      <c r="P177" s="61">
        <f>IF(NOT((COUNTA($B177:$K177)+COUNTA($O177))&gt;0),"",IF((IF($C177="","Falta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",""))="","✔ OK","⚠ "&amp;LEFT(IF($C177="","Falta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",""),LEN(IF($C177="","Falta el nombre de la actividad"&amp;" · ","")&amp;IF(AND($T177="Sub",N($S177)=0),"Subactividad sin macroactividad arriba"&amp;" · ","")&amp;IF($D177="","Sin fecha de inicio"&amp;" · ","")&amp;IF($E177="","Sin fecha límite"&amp;" · ","")&amp;IF(OR(AND($D177&lt;&gt;"",NOT(ISNUMBER($D177))),AND($E177&lt;&gt;"",NOT(ISNUMBER($E177))),AND($F177&lt;&gt;"",NOT(ISNUMBER($F177)))),"Fecha no válida"&amp;" · ","")&amp;IF(AND(ISNUMBER($D177),ISNUMBER($E177),$D177&gt;$E177),"Inicio posterior a fecha límite"&amp;" · ","")&amp;IF(AND($T177="Macro",$G177&lt;&gt;"",OR(NOT(ISNUMBER($G177)),$G177&lt;0,$G177&gt;1)),"Peso fuera de rango"&amp;" · ","")&amp;IF(AND($T177="Sub",$G177&lt;&gt;""),"Las subactividades no llevan peso (valen igual dentro de su macroactividad)"&amp;" · ","")&amp;IF(AND(N($U177)&gt;0,COUNT($H177:$K177)&gt;0),"Con subactividades: deje vacías las semanas (se calculan solas)"&amp;" · ","")&amp;IF((COUNTIF($H177:$K177,"&gt;1")+COUNTIF($H177:$K177,"&lt;0")+COUNTA($H177:$K177)-COUNT($H177:$K177))&gt;0,"Avance fuera de rango 0-100%"&amp;" · ","")&amp;IF(OR(AND($I177&lt;&gt;"",$I177&lt;$H177),AND($J177&lt;&gt;"",$J177&lt;MAX($H177:$I177)),AND($K177&lt;&gt;"",$K177&lt;MAX($H177:$J177))),"Avance semanal decreciente"&amp;" · ","")&amp;IF(AND(ISNUMBER($E177),$E177&lt;FechaRef,N($L177)&lt;1),"Vencida"&amp;" · ","")&amp;IF(AND(ObsObligatoria="Sí",ISNUMBER($E177),$E177&lt;FechaRef,N($L177)&lt;1,$O177=""),"Vencida sin observación"&amp;" · ",""))-3)))</f>
        <v/>
      </c>
      <c r="Q177" s="62">
        <f>IF(NOT((COUNTA($B177:$K177)+COUNTA($O177))&gt;0),"",IF(AND($T177="Sub",N($S177)&gt;0),IF(ISNUMBER(INDEX($D$5:$D$1000,$S177-4)),DATE(YEAR(INDEX($D$5:$D$1000,$S177-4)),MONTH(INDEX($D$5:$D$1000,$S177-4)),1),IF(ISNUMBER(INDEX($E$5:$E$1000,$S177-4)),DATE(YEAR(INDEX($E$5:$E$1000,$S177-4)),MONTH(INDEX($E$5:$E$1000,$S177-4)),1),MesCiclo)),IF(ISNUMBER($D177),DATE(YEAR($D177),MONTH($D177),1),IF(ISNUMBER($E177),DATE(YEAR($E177),MONTH($E177),1),MesCiclo))))</f>
        <v/>
      </c>
      <c r="R177" s="63">
        <f>IF(OR($Q177="",$Q177&lt;&gt;MesCiclo),"",COUNTIF($Q$5:$Q177,MesCiclo))</f>
        <v/>
      </c>
      <c r="S177" s="63">
        <f>IF($T177="","",IF($T177="Macro",ROW(),IFERROR(LOOKUP(2,1/($T$5:$T177="Macro"),ROW($T$5:$T177)),0)))</f>
        <v/>
      </c>
      <c r="T177" s="63">
        <f>IF(NOT((COUNTA($B177:$K177)+COUNTA($O177))&gt;0),"",IF($B177="Subactividad","Sub","Macro"))</f>
        <v/>
      </c>
      <c r="U177" s="63">
        <f>IF($T177="Macro",COUNTIFS($S$5:$S$1000,ROW(),$T$5:$T$1000,"Sub"),"")</f>
        <v/>
      </c>
      <c r="V177" s="63">
        <f>IF($T177="","",IF(ISNUMBER($F177),1,IFERROR(LOOKUP(2,1/($H177:$K177&lt;&gt;""),$H177:$K177),0)))</f>
        <v/>
      </c>
      <c r="W177" s="63">
        <f>IF($T177="","",IF(AND(ISNUMBER($F177),$F177&lt;=IF($Q177=MesCiclo,InicioCiclo,$Q177+MOD(2-WEEKDAY($Q177),7))+6),1,IF(ISNUMBER($H177),$H177,0)))</f>
        <v/>
      </c>
      <c r="X177" s="63">
        <f>IF($T177="","",IF(AND(ISNUMBER($F177),$F177&lt;=IF($Q177=MesCiclo,InicioCiclo,$Q177+MOD(2-WEEKDAY($Q177),7))+13),1,IF(ISNUMBER($I177),$I177,$W177)))</f>
        <v/>
      </c>
      <c r="Y177" s="63">
        <f>IF($T177="","",IF(AND(ISNUMBER($F177),$F177&lt;=IF($Q177=MesCiclo,InicioCiclo,$Q177+MOD(2-WEEKDAY($Q177),7))+20),1,IF(ISNUMBER($J177),$J177,$X177)))</f>
        <v/>
      </c>
      <c r="Z177" s="63">
        <f>IF($T177="","",IF(AND(ISNUMBER($F177),$F177&lt;=IF($Q177=MesCiclo,InicioCiclo,$Q177+MOD(2-WEEKDAY($Q177),7))+27),1,IF(ISNUMBER($K177),$K177,$Y177)))</f>
        <v/>
      </c>
      <c r="AA177" s="63">
        <f>IF($T177="","",IF(AND(ISNUMBER($F177),$F177&lt;=IF($Q177=MesCiclo,InicioCiclo,$Q177+MOD(2-WEEKDAY($Q177),7))+6),1,IF(N($U177)&gt;0,AVERAGEIFS($W$5:$W$1000,$S$5:$S$1000,ROW(),$T$5:$T$1000,"Sub"),$W177)))</f>
        <v/>
      </c>
      <c r="AB177" s="63">
        <f>IF($T177="","",IF(AND(ISNUMBER($F177),$F177&lt;=IF($Q177=MesCiclo,InicioCiclo,$Q177+MOD(2-WEEKDAY($Q177),7))+13),1,IF(N($U177)&gt;0,AVERAGEIFS($X$5:$X$1000,$S$5:$S$1000,ROW(),$T$5:$T$1000,"Sub"),$X177)))</f>
        <v/>
      </c>
      <c r="AC177" s="63">
        <f>IF($T177="","",IF(AND(ISNUMBER($F177),$F177&lt;=IF($Q177=MesCiclo,InicioCiclo,$Q177+MOD(2-WEEKDAY($Q177),7))+20),1,IF(N($U177)&gt;0,AVERAGEIFS($Y$5:$Y$1000,$S$5:$S$1000,ROW(),$T$5:$T$1000,"Sub"),$Y177)))</f>
        <v/>
      </c>
      <c r="AD177" s="63">
        <f>IF($T177="","",IF(AND(ISNUMBER($F177),$F177&lt;=IF($Q177=MesCiclo,InicioCiclo,$Q177+MOD(2-WEEKDAY($Q177),7))+27),1,IF(N($U177)&gt;0,AVERAGEIFS($Z$5:$Z$1000,$S$5:$S$1000,ROW(),$T$5:$T$1000,"Sub"),$Z177)))</f>
        <v/>
      </c>
      <c r="AE177" s="63">
        <f>IF($T177&lt;&gt;"Macro","",IF(COUNTIFS($Q$5:$Q$1000,$Q177,$T$5:$T$1000,"Macro",$G$5:$G$1000,"&gt;0")=0,1/COUNTIFS($Q$5:$Q$1000,$Q177,$T$5:$T$1000,"Macro"),IF(AND(ISNUMBER($G177),N($G177)&gt;0),$G177,SUMIFS($G$5:$G$1000,$Q$5:$Q$1000,$Q177,$T$5:$T$1000,"Macro")/COUNTIFS($Q$5:$Q$1000,$Q177,$T$5:$T$1000,"Macro",$G$5:$G$1000,"&gt;0"))/(COUNTIFS($Q$5:$Q$1000,$Q177,$T$5:$T$1000,"Macro")*SUMIFS($G$5:$G$1000,$Q$5:$Q$1000,$Q177,$T$5:$T$1000,"Macro")/COUNTIFS($Q$5:$Q$1000,$Q177,$T$5:$T$1000,"Macro",$G$5:$G$1000,"&gt;0"))))</f>
        <v/>
      </c>
    </row>
    <row r="178">
      <c r="A178" s="55">
        <f>IF(NOT((COUNTA($B178:$K178)+COUNTA($O178))&gt;0),"",IF($T178="Macro",COUNTIFS($T$5:$T178,"Macro",$Q$5:$Q178,$Q178),IF(N($S178)=0,"?",COUNTIFS(INDEX($T$5:$T$1000,1):INDEX($T$5:$T$1000,$S178-4),"Macro",INDEX($Q$5:$Q$1000,1):INDEX($Q$5:$Q$1000,$S178-4),INDEX($Q$5:$Q$1000,$S178-4))&amp;"."&amp;COUNTIFS($S$5:$S178,$S178,$T$5:$T178,"Sub"))))</f>
        <v/>
      </c>
      <c r="B178" s="56" t="n"/>
      <c r="C178" s="57" t="n"/>
      <c r="D178" s="58" t="n"/>
      <c r="E178" s="58" t="n"/>
      <c r="F178" s="58" t="n"/>
      <c r="G178" s="59" t="n"/>
      <c r="H178" s="59" t="n"/>
      <c r="I178" s="59" t="n"/>
      <c r="J178" s="59" t="n"/>
      <c r="K178" s="59" t="n"/>
      <c r="L178" s="60">
        <f>IF(NOT((COUNTA($B178:$K178)+COUNTA($O178))&gt;0),"",IF(ISNUMBER($F178),1,IF(N($U178)&gt;0,AVERAGEIFS($V$5:$V$1000,$S$5:$S$1000,ROW(),$T$5:$T$1000,"Sub"),$V178)))</f>
        <v/>
      </c>
      <c r="M178" s="55">
        <f>IF($L178="","",IF($L178&gt;=1,"Completado",IF($L178&gt;0,"En curso","Pendiente")))</f>
        <v/>
      </c>
      <c r="N178" s="55">
        <f>IF(NOT((COUNTA($B178:$K178)+COUNTA($O178))&gt;0),"",IF(ISNUMBER($F178),IF(AND(ISNUMBER($E178),$F178&gt;$E178),"Cumplida con "&amp;($F178-$E178)&amp;IF($F178-$E178=1," día"," días")&amp;" de retraso","Cumplida"),IF(N($L178)&gt;=1,"Cumplida",IF(NOT(ISNUMBER($E178)),"Sin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plazo")))))))</f>
        <v/>
      </c>
      <c r="O178" s="57" t="n"/>
      <c r="P178" s="61">
        <f>IF(NOT((COUNTA($B178:$K178)+COUNTA($O178))&gt;0),"",IF((IF($C178="","Falta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",""))="","✔ OK","⚠ "&amp;LEFT(IF($C178="","Falta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",""),LEN(IF($C178="","Falta el nombre de la actividad"&amp;" · ","")&amp;IF(AND($T178="Sub",N($S178)=0),"Subactividad sin macroactividad arriba"&amp;" · ","")&amp;IF($D178="","Sin fecha de inicio"&amp;" · ","")&amp;IF($E178="","Sin fecha límite"&amp;" · ","")&amp;IF(OR(AND($D178&lt;&gt;"",NOT(ISNUMBER($D178))),AND($E178&lt;&gt;"",NOT(ISNUMBER($E178))),AND($F178&lt;&gt;"",NOT(ISNUMBER($F178)))),"Fecha no válida"&amp;" · ","")&amp;IF(AND(ISNUMBER($D178),ISNUMBER($E178),$D178&gt;$E178),"Inicio posterior a fecha límite"&amp;" · ","")&amp;IF(AND($T178="Macro",$G178&lt;&gt;"",OR(NOT(ISNUMBER($G178)),$G178&lt;0,$G178&gt;1)),"Peso fuera de rango"&amp;" · ","")&amp;IF(AND($T178="Sub",$G178&lt;&gt;""),"Las subactividades no llevan peso (valen igual dentro de su macroactividad)"&amp;" · ","")&amp;IF(AND(N($U178)&gt;0,COUNT($H178:$K178)&gt;0),"Con subactividades: deje vacías las semanas (se calculan solas)"&amp;" · ","")&amp;IF((COUNTIF($H178:$K178,"&gt;1")+COUNTIF($H178:$K178,"&lt;0")+COUNTA($H178:$K178)-COUNT($H178:$K178))&gt;0,"Avance fuera de rango 0-100%"&amp;" · ","")&amp;IF(OR(AND($I178&lt;&gt;"",$I178&lt;$H178),AND($J178&lt;&gt;"",$J178&lt;MAX($H178:$I178)),AND($K178&lt;&gt;"",$K178&lt;MAX($H178:$J178))),"Avance semanal decreciente"&amp;" · ","")&amp;IF(AND(ISNUMBER($E178),$E178&lt;FechaRef,N($L178)&lt;1),"Vencida"&amp;" · ","")&amp;IF(AND(ObsObligatoria="Sí",ISNUMBER($E178),$E178&lt;FechaRef,N($L178)&lt;1,$O178=""),"Vencida sin observación"&amp;" · ",""))-3)))</f>
        <v/>
      </c>
      <c r="Q178" s="62">
        <f>IF(NOT((COUNTA($B178:$K178)+COUNTA($O178))&gt;0),"",IF(AND($T178="Sub",N($S178)&gt;0),IF(ISNUMBER(INDEX($D$5:$D$1000,$S178-4)),DATE(YEAR(INDEX($D$5:$D$1000,$S178-4)),MONTH(INDEX($D$5:$D$1000,$S178-4)),1),IF(ISNUMBER(INDEX($E$5:$E$1000,$S178-4)),DATE(YEAR(INDEX($E$5:$E$1000,$S178-4)),MONTH(INDEX($E$5:$E$1000,$S178-4)),1),MesCiclo)),IF(ISNUMBER($D178),DATE(YEAR($D178),MONTH($D178),1),IF(ISNUMBER($E178),DATE(YEAR($E178),MONTH($E178),1),MesCiclo))))</f>
        <v/>
      </c>
      <c r="R178" s="63">
        <f>IF(OR($Q178="",$Q178&lt;&gt;MesCiclo),"",COUNTIF($Q$5:$Q178,MesCiclo))</f>
        <v/>
      </c>
      <c r="S178" s="63">
        <f>IF($T178="","",IF($T178="Macro",ROW(),IFERROR(LOOKUP(2,1/($T$5:$T178="Macro"),ROW($T$5:$T178)),0)))</f>
        <v/>
      </c>
      <c r="T178" s="63">
        <f>IF(NOT((COUNTA($B178:$K178)+COUNTA($O178))&gt;0),"",IF($B178="Subactividad","Sub","Macro"))</f>
        <v/>
      </c>
      <c r="U178" s="63">
        <f>IF($T178="Macro",COUNTIFS($S$5:$S$1000,ROW(),$T$5:$T$1000,"Sub"),"")</f>
        <v/>
      </c>
      <c r="V178" s="63">
        <f>IF($T178="","",IF(ISNUMBER($F178),1,IFERROR(LOOKUP(2,1/($H178:$K178&lt;&gt;""),$H178:$K178),0)))</f>
        <v/>
      </c>
      <c r="W178" s="63">
        <f>IF($T178="","",IF(AND(ISNUMBER($F178),$F178&lt;=IF($Q178=MesCiclo,InicioCiclo,$Q178+MOD(2-WEEKDAY($Q178),7))+6),1,IF(ISNUMBER($H178),$H178,0)))</f>
        <v/>
      </c>
      <c r="X178" s="63">
        <f>IF($T178="","",IF(AND(ISNUMBER($F178),$F178&lt;=IF($Q178=MesCiclo,InicioCiclo,$Q178+MOD(2-WEEKDAY($Q178),7))+13),1,IF(ISNUMBER($I178),$I178,$W178)))</f>
        <v/>
      </c>
      <c r="Y178" s="63">
        <f>IF($T178="","",IF(AND(ISNUMBER($F178),$F178&lt;=IF($Q178=MesCiclo,InicioCiclo,$Q178+MOD(2-WEEKDAY($Q178),7))+20),1,IF(ISNUMBER($J178),$J178,$X178)))</f>
        <v/>
      </c>
      <c r="Z178" s="63">
        <f>IF($T178="","",IF(AND(ISNUMBER($F178),$F178&lt;=IF($Q178=MesCiclo,InicioCiclo,$Q178+MOD(2-WEEKDAY($Q178),7))+27),1,IF(ISNUMBER($K178),$K178,$Y178)))</f>
        <v/>
      </c>
      <c r="AA178" s="63">
        <f>IF($T178="","",IF(AND(ISNUMBER($F178),$F178&lt;=IF($Q178=MesCiclo,InicioCiclo,$Q178+MOD(2-WEEKDAY($Q178),7))+6),1,IF(N($U178)&gt;0,AVERAGEIFS($W$5:$W$1000,$S$5:$S$1000,ROW(),$T$5:$T$1000,"Sub"),$W178)))</f>
        <v/>
      </c>
      <c r="AB178" s="63">
        <f>IF($T178="","",IF(AND(ISNUMBER($F178),$F178&lt;=IF($Q178=MesCiclo,InicioCiclo,$Q178+MOD(2-WEEKDAY($Q178),7))+13),1,IF(N($U178)&gt;0,AVERAGEIFS($X$5:$X$1000,$S$5:$S$1000,ROW(),$T$5:$T$1000,"Sub"),$X178)))</f>
        <v/>
      </c>
      <c r="AC178" s="63">
        <f>IF($T178="","",IF(AND(ISNUMBER($F178),$F178&lt;=IF($Q178=MesCiclo,InicioCiclo,$Q178+MOD(2-WEEKDAY($Q178),7))+20),1,IF(N($U178)&gt;0,AVERAGEIFS($Y$5:$Y$1000,$S$5:$S$1000,ROW(),$T$5:$T$1000,"Sub"),$Y178)))</f>
        <v/>
      </c>
      <c r="AD178" s="63">
        <f>IF($T178="","",IF(AND(ISNUMBER($F178),$F178&lt;=IF($Q178=MesCiclo,InicioCiclo,$Q178+MOD(2-WEEKDAY($Q178),7))+27),1,IF(N($U178)&gt;0,AVERAGEIFS($Z$5:$Z$1000,$S$5:$S$1000,ROW(),$T$5:$T$1000,"Sub"),$Z178)))</f>
        <v/>
      </c>
      <c r="AE178" s="63">
        <f>IF($T178&lt;&gt;"Macro","",IF(COUNTIFS($Q$5:$Q$1000,$Q178,$T$5:$T$1000,"Macro",$G$5:$G$1000,"&gt;0")=0,1/COUNTIFS($Q$5:$Q$1000,$Q178,$T$5:$T$1000,"Macro"),IF(AND(ISNUMBER($G178),N($G178)&gt;0),$G178,SUMIFS($G$5:$G$1000,$Q$5:$Q$1000,$Q178,$T$5:$T$1000,"Macro")/COUNTIFS($Q$5:$Q$1000,$Q178,$T$5:$T$1000,"Macro",$G$5:$G$1000,"&gt;0"))/(COUNTIFS($Q$5:$Q$1000,$Q178,$T$5:$T$1000,"Macro")*SUMIFS($G$5:$G$1000,$Q$5:$Q$1000,$Q178,$T$5:$T$1000,"Macro")/COUNTIFS($Q$5:$Q$1000,$Q178,$T$5:$T$1000,"Macro",$G$5:$G$1000,"&gt;0"))))</f>
        <v/>
      </c>
    </row>
    <row r="179">
      <c r="A179" s="55">
        <f>IF(NOT((COUNTA($B179:$K179)+COUNTA($O179))&gt;0),"",IF($T179="Macro",COUNTIFS($T$5:$T179,"Macro",$Q$5:$Q179,$Q179),IF(N($S179)=0,"?",COUNTIFS(INDEX($T$5:$T$1000,1):INDEX($T$5:$T$1000,$S179-4),"Macro",INDEX($Q$5:$Q$1000,1):INDEX($Q$5:$Q$1000,$S179-4),INDEX($Q$5:$Q$1000,$S179-4))&amp;"."&amp;COUNTIFS($S$5:$S179,$S179,$T$5:$T179,"Sub"))))</f>
        <v/>
      </c>
      <c r="B179" s="56" t="n"/>
      <c r="C179" s="57" t="n"/>
      <c r="D179" s="58" t="n"/>
      <c r="E179" s="58" t="n"/>
      <c r="F179" s="58" t="n"/>
      <c r="G179" s="59" t="n"/>
      <c r="H179" s="59" t="n"/>
      <c r="I179" s="59" t="n"/>
      <c r="J179" s="59" t="n"/>
      <c r="K179" s="59" t="n"/>
      <c r="L179" s="60">
        <f>IF(NOT((COUNTA($B179:$K179)+COUNTA($O179))&gt;0),"",IF(ISNUMBER($F179),1,IF(N($U179)&gt;0,AVERAGEIFS($V$5:$V$1000,$S$5:$S$1000,ROW(),$T$5:$T$1000,"Sub"),$V179)))</f>
        <v/>
      </c>
      <c r="M179" s="55">
        <f>IF($L179="","",IF($L179&gt;=1,"Completado",IF($L179&gt;0,"En curso","Pendiente")))</f>
        <v/>
      </c>
      <c r="N179" s="55">
        <f>IF(NOT((COUNTA($B179:$K179)+COUNTA($O179))&gt;0),"",IF(ISNUMBER($F179),IF(AND(ISNUMBER($E179),$F179&gt;$E179),"Cumplida con "&amp;($F179-$E179)&amp;IF($F179-$E179=1," día"," días")&amp;" de retraso","Cumplida"),IF(N($L179)&gt;=1,"Cumplida",IF(NOT(ISNUMBER($E179)),"Sin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plazo")))))))</f>
        <v/>
      </c>
      <c r="O179" s="57" t="n"/>
      <c r="P179" s="61">
        <f>IF(NOT((COUNTA($B179:$K179)+COUNTA($O179))&gt;0),"",IF((IF($C179="","Falta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",""))="","✔ OK","⚠ "&amp;LEFT(IF($C179="","Falta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",""),LEN(IF($C179="","Falta el nombre de la actividad"&amp;" · ","")&amp;IF(AND($T179="Sub",N($S179)=0),"Subactividad sin macroactividad arriba"&amp;" · ","")&amp;IF($D179="","Sin fecha de inicio"&amp;" · ","")&amp;IF($E179="","Sin fecha límite"&amp;" · ","")&amp;IF(OR(AND($D179&lt;&gt;"",NOT(ISNUMBER($D179))),AND($E179&lt;&gt;"",NOT(ISNUMBER($E179))),AND($F179&lt;&gt;"",NOT(ISNUMBER($F179)))),"Fecha no válida"&amp;" · ","")&amp;IF(AND(ISNUMBER($D179),ISNUMBER($E179),$D179&gt;$E179),"Inicio posterior a fecha límite"&amp;" · ","")&amp;IF(AND($T179="Macro",$G179&lt;&gt;"",OR(NOT(ISNUMBER($G179)),$G179&lt;0,$G179&gt;1)),"Peso fuera de rango"&amp;" · ","")&amp;IF(AND($T179="Sub",$G179&lt;&gt;""),"Las subactividades no llevan peso (valen igual dentro de su macroactividad)"&amp;" · ","")&amp;IF(AND(N($U179)&gt;0,COUNT($H179:$K179)&gt;0),"Con subactividades: deje vacías las semanas (se calculan solas)"&amp;" · ","")&amp;IF((COUNTIF($H179:$K179,"&gt;1")+COUNTIF($H179:$K179,"&lt;0")+COUNTA($H179:$K179)-COUNT($H179:$K179))&gt;0,"Avance fuera de rango 0-100%"&amp;" · ","")&amp;IF(OR(AND($I179&lt;&gt;"",$I179&lt;$H179),AND($J179&lt;&gt;"",$J179&lt;MAX($H179:$I179)),AND($K179&lt;&gt;"",$K179&lt;MAX($H179:$J179))),"Avance semanal decreciente"&amp;" · ","")&amp;IF(AND(ISNUMBER($E179),$E179&lt;FechaRef,N($L179)&lt;1),"Vencida"&amp;" · ","")&amp;IF(AND(ObsObligatoria="Sí",ISNUMBER($E179),$E179&lt;FechaRef,N($L179)&lt;1,$O179=""),"Vencida sin observación"&amp;" · ",""))-3)))</f>
        <v/>
      </c>
      <c r="Q179" s="62">
        <f>IF(NOT((COUNTA($B179:$K179)+COUNTA($O179))&gt;0),"",IF(AND($T179="Sub",N($S179)&gt;0),IF(ISNUMBER(INDEX($D$5:$D$1000,$S179-4)),DATE(YEAR(INDEX($D$5:$D$1000,$S179-4)),MONTH(INDEX($D$5:$D$1000,$S179-4)),1),IF(ISNUMBER(INDEX($E$5:$E$1000,$S179-4)),DATE(YEAR(INDEX($E$5:$E$1000,$S179-4)),MONTH(INDEX($E$5:$E$1000,$S179-4)),1),MesCiclo)),IF(ISNUMBER($D179),DATE(YEAR($D179),MONTH($D179),1),IF(ISNUMBER($E179),DATE(YEAR($E179),MONTH($E179),1),MesCiclo))))</f>
        <v/>
      </c>
      <c r="R179" s="63">
        <f>IF(OR($Q179="",$Q179&lt;&gt;MesCiclo),"",COUNTIF($Q$5:$Q179,MesCiclo))</f>
        <v/>
      </c>
      <c r="S179" s="63">
        <f>IF($T179="","",IF($T179="Macro",ROW(),IFERROR(LOOKUP(2,1/($T$5:$T179="Macro"),ROW($T$5:$T179)),0)))</f>
        <v/>
      </c>
      <c r="T179" s="63">
        <f>IF(NOT((COUNTA($B179:$K179)+COUNTA($O179))&gt;0),"",IF($B179="Subactividad","Sub","Macro"))</f>
        <v/>
      </c>
      <c r="U179" s="63">
        <f>IF($T179="Macro",COUNTIFS($S$5:$S$1000,ROW(),$T$5:$T$1000,"Sub"),"")</f>
        <v/>
      </c>
      <c r="V179" s="63">
        <f>IF($T179="","",IF(ISNUMBER($F179),1,IFERROR(LOOKUP(2,1/($H179:$K179&lt;&gt;""),$H179:$K179),0)))</f>
        <v/>
      </c>
      <c r="W179" s="63">
        <f>IF($T179="","",IF(AND(ISNUMBER($F179),$F179&lt;=IF($Q179=MesCiclo,InicioCiclo,$Q179+MOD(2-WEEKDAY($Q179),7))+6),1,IF(ISNUMBER($H179),$H179,0)))</f>
        <v/>
      </c>
      <c r="X179" s="63">
        <f>IF($T179="","",IF(AND(ISNUMBER($F179),$F179&lt;=IF($Q179=MesCiclo,InicioCiclo,$Q179+MOD(2-WEEKDAY($Q179),7))+13),1,IF(ISNUMBER($I179),$I179,$W179)))</f>
        <v/>
      </c>
      <c r="Y179" s="63">
        <f>IF($T179="","",IF(AND(ISNUMBER($F179),$F179&lt;=IF($Q179=MesCiclo,InicioCiclo,$Q179+MOD(2-WEEKDAY($Q179),7))+20),1,IF(ISNUMBER($J179),$J179,$X179)))</f>
        <v/>
      </c>
      <c r="Z179" s="63">
        <f>IF($T179="","",IF(AND(ISNUMBER($F179),$F179&lt;=IF($Q179=MesCiclo,InicioCiclo,$Q179+MOD(2-WEEKDAY($Q179),7))+27),1,IF(ISNUMBER($K179),$K179,$Y179)))</f>
        <v/>
      </c>
      <c r="AA179" s="63">
        <f>IF($T179="","",IF(AND(ISNUMBER($F179),$F179&lt;=IF($Q179=MesCiclo,InicioCiclo,$Q179+MOD(2-WEEKDAY($Q179),7))+6),1,IF(N($U179)&gt;0,AVERAGEIFS($W$5:$W$1000,$S$5:$S$1000,ROW(),$T$5:$T$1000,"Sub"),$W179)))</f>
        <v/>
      </c>
      <c r="AB179" s="63">
        <f>IF($T179="","",IF(AND(ISNUMBER($F179),$F179&lt;=IF($Q179=MesCiclo,InicioCiclo,$Q179+MOD(2-WEEKDAY($Q179),7))+13),1,IF(N($U179)&gt;0,AVERAGEIFS($X$5:$X$1000,$S$5:$S$1000,ROW(),$T$5:$T$1000,"Sub"),$X179)))</f>
        <v/>
      </c>
      <c r="AC179" s="63">
        <f>IF($T179="","",IF(AND(ISNUMBER($F179),$F179&lt;=IF($Q179=MesCiclo,InicioCiclo,$Q179+MOD(2-WEEKDAY($Q179),7))+20),1,IF(N($U179)&gt;0,AVERAGEIFS($Y$5:$Y$1000,$S$5:$S$1000,ROW(),$T$5:$T$1000,"Sub"),$Y179)))</f>
        <v/>
      </c>
      <c r="AD179" s="63">
        <f>IF($T179="","",IF(AND(ISNUMBER($F179),$F179&lt;=IF($Q179=MesCiclo,InicioCiclo,$Q179+MOD(2-WEEKDAY($Q179),7))+27),1,IF(N($U179)&gt;0,AVERAGEIFS($Z$5:$Z$1000,$S$5:$S$1000,ROW(),$T$5:$T$1000,"Sub"),$Z179)))</f>
        <v/>
      </c>
      <c r="AE179" s="63">
        <f>IF($T179&lt;&gt;"Macro","",IF(COUNTIFS($Q$5:$Q$1000,$Q179,$T$5:$T$1000,"Macro",$G$5:$G$1000,"&gt;0")=0,1/COUNTIFS($Q$5:$Q$1000,$Q179,$T$5:$T$1000,"Macro"),IF(AND(ISNUMBER($G179),N($G179)&gt;0),$G179,SUMIFS($G$5:$G$1000,$Q$5:$Q$1000,$Q179,$T$5:$T$1000,"Macro")/COUNTIFS($Q$5:$Q$1000,$Q179,$T$5:$T$1000,"Macro",$G$5:$G$1000,"&gt;0"))/(COUNTIFS($Q$5:$Q$1000,$Q179,$T$5:$T$1000,"Macro")*SUMIFS($G$5:$G$1000,$Q$5:$Q$1000,$Q179,$T$5:$T$1000,"Macro")/COUNTIFS($Q$5:$Q$1000,$Q179,$T$5:$T$1000,"Macro",$G$5:$G$1000,"&gt;0"))))</f>
        <v/>
      </c>
    </row>
    <row r="180">
      <c r="A180" s="55">
        <f>IF(NOT((COUNTA($B180:$K180)+COUNTA($O180))&gt;0),"",IF($T180="Macro",COUNTIFS($T$5:$T180,"Macro",$Q$5:$Q180,$Q180),IF(N($S180)=0,"?",COUNTIFS(INDEX($T$5:$T$1000,1):INDEX($T$5:$T$1000,$S180-4),"Macro",INDEX($Q$5:$Q$1000,1):INDEX($Q$5:$Q$1000,$S180-4),INDEX($Q$5:$Q$1000,$S180-4))&amp;"."&amp;COUNTIFS($S$5:$S180,$S180,$T$5:$T180,"Sub"))))</f>
        <v/>
      </c>
      <c r="B180" s="56" t="n"/>
      <c r="C180" s="57" t="n"/>
      <c r="D180" s="58" t="n"/>
      <c r="E180" s="58" t="n"/>
      <c r="F180" s="58" t="n"/>
      <c r="G180" s="59" t="n"/>
      <c r="H180" s="59" t="n"/>
      <c r="I180" s="59" t="n"/>
      <c r="J180" s="59" t="n"/>
      <c r="K180" s="59" t="n"/>
      <c r="L180" s="60">
        <f>IF(NOT((COUNTA($B180:$K180)+COUNTA($O180))&gt;0),"",IF(ISNUMBER($F180),1,IF(N($U180)&gt;0,AVERAGEIFS($V$5:$V$1000,$S$5:$S$1000,ROW(),$T$5:$T$1000,"Sub"),$V180)))</f>
        <v/>
      </c>
      <c r="M180" s="55">
        <f>IF($L180="","",IF($L180&gt;=1,"Completado",IF($L180&gt;0,"En curso","Pendiente")))</f>
        <v/>
      </c>
      <c r="N180" s="55">
        <f>IF(NOT((COUNTA($B180:$K180)+COUNTA($O180))&gt;0),"",IF(ISNUMBER($F180),IF(AND(ISNUMBER($E180),$F180&gt;$E180),"Cumplida con "&amp;($F180-$E180)&amp;IF($F180-$E180=1," día"," días")&amp;" de retraso","Cumplida"),IF(N($L180)&gt;=1,"Cumplida",IF(NOT(ISNUMBER($E180)),"Sin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plazo")))))))</f>
        <v/>
      </c>
      <c r="O180" s="57" t="n"/>
      <c r="P180" s="61">
        <f>IF(NOT((COUNTA($B180:$K180)+COUNTA($O180))&gt;0),"",IF((IF($C180="","Falta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",""))="","✔ OK","⚠ "&amp;LEFT(IF($C180="","Falta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",""),LEN(IF($C180="","Falta el nombre de la actividad"&amp;" · ","")&amp;IF(AND($T180="Sub",N($S180)=0),"Subactividad sin macroactividad arriba"&amp;" · ","")&amp;IF($D180="","Sin fecha de inicio"&amp;" · ","")&amp;IF($E180="","Sin fecha límite"&amp;" · ","")&amp;IF(OR(AND($D180&lt;&gt;"",NOT(ISNUMBER($D180))),AND($E180&lt;&gt;"",NOT(ISNUMBER($E180))),AND($F180&lt;&gt;"",NOT(ISNUMBER($F180)))),"Fecha no válida"&amp;" · ","")&amp;IF(AND(ISNUMBER($D180),ISNUMBER($E180),$D180&gt;$E180),"Inicio posterior a fecha límite"&amp;" · ","")&amp;IF(AND($T180="Macro",$G180&lt;&gt;"",OR(NOT(ISNUMBER($G180)),$G180&lt;0,$G180&gt;1)),"Peso fuera de rango"&amp;" · ","")&amp;IF(AND($T180="Sub",$G180&lt;&gt;""),"Las subactividades no llevan peso (valen igual dentro de su macroactividad)"&amp;" · ","")&amp;IF(AND(N($U180)&gt;0,COUNT($H180:$K180)&gt;0),"Con subactividades: deje vacías las semanas (se calculan solas)"&amp;" · ","")&amp;IF((COUNTIF($H180:$K180,"&gt;1")+COUNTIF($H180:$K180,"&lt;0")+COUNTA($H180:$K180)-COUNT($H180:$K180))&gt;0,"Avance fuera de rango 0-100%"&amp;" · ","")&amp;IF(OR(AND($I180&lt;&gt;"",$I180&lt;$H180),AND($J180&lt;&gt;"",$J180&lt;MAX($H180:$I180)),AND($K180&lt;&gt;"",$K180&lt;MAX($H180:$J180))),"Avance semanal decreciente"&amp;" · ","")&amp;IF(AND(ISNUMBER($E180),$E180&lt;FechaRef,N($L180)&lt;1),"Vencida"&amp;" · ","")&amp;IF(AND(ObsObligatoria="Sí",ISNUMBER($E180),$E180&lt;FechaRef,N($L180)&lt;1,$O180=""),"Vencida sin observación"&amp;" · ",""))-3)))</f>
        <v/>
      </c>
      <c r="Q180" s="62">
        <f>IF(NOT((COUNTA($B180:$K180)+COUNTA($O180))&gt;0),"",IF(AND($T180="Sub",N($S180)&gt;0),IF(ISNUMBER(INDEX($D$5:$D$1000,$S180-4)),DATE(YEAR(INDEX($D$5:$D$1000,$S180-4)),MONTH(INDEX($D$5:$D$1000,$S180-4)),1),IF(ISNUMBER(INDEX($E$5:$E$1000,$S180-4)),DATE(YEAR(INDEX($E$5:$E$1000,$S180-4)),MONTH(INDEX($E$5:$E$1000,$S180-4)),1),MesCiclo)),IF(ISNUMBER($D180),DATE(YEAR($D180),MONTH($D180),1),IF(ISNUMBER($E180),DATE(YEAR($E180),MONTH($E180),1),MesCiclo))))</f>
        <v/>
      </c>
      <c r="R180" s="63">
        <f>IF(OR($Q180="",$Q180&lt;&gt;MesCiclo),"",COUNTIF($Q$5:$Q180,MesCiclo))</f>
        <v/>
      </c>
      <c r="S180" s="63">
        <f>IF($T180="","",IF($T180="Macro",ROW(),IFERROR(LOOKUP(2,1/($T$5:$T180="Macro"),ROW($T$5:$T180)),0)))</f>
        <v/>
      </c>
      <c r="T180" s="63">
        <f>IF(NOT((COUNTA($B180:$K180)+COUNTA($O180))&gt;0),"",IF($B180="Subactividad","Sub","Macro"))</f>
        <v/>
      </c>
      <c r="U180" s="63">
        <f>IF($T180="Macro",COUNTIFS($S$5:$S$1000,ROW(),$T$5:$T$1000,"Sub"),"")</f>
        <v/>
      </c>
      <c r="V180" s="63">
        <f>IF($T180="","",IF(ISNUMBER($F180),1,IFERROR(LOOKUP(2,1/($H180:$K180&lt;&gt;""),$H180:$K180),0)))</f>
        <v/>
      </c>
      <c r="W180" s="63">
        <f>IF($T180="","",IF(AND(ISNUMBER($F180),$F180&lt;=IF($Q180=MesCiclo,InicioCiclo,$Q180+MOD(2-WEEKDAY($Q180),7))+6),1,IF(ISNUMBER($H180),$H180,0)))</f>
        <v/>
      </c>
      <c r="X180" s="63">
        <f>IF($T180="","",IF(AND(ISNUMBER($F180),$F180&lt;=IF($Q180=MesCiclo,InicioCiclo,$Q180+MOD(2-WEEKDAY($Q180),7))+13),1,IF(ISNUMBER($I180),$I180,$W180)))</f>
        <v/>
      </c>
      <c r="Y180" s="63">
        <f>IF($T180="","",IF(AND(ISNUMBER($F180),$F180&lt;=IF($Q180=MesCiclo,InicioCiclo,$Q180+MOD(2-WEEKDAY($Q180),7))+20),1,IF(ISNUMBER($J180),$J180,$X180)))</f>
        <v/>
      </c>
      <c r="Z180" s="63">
        <f>IF($T180="","",IF(AND(ISNUMBER($F180),$F180&lt;=IF($Q180=MesCiclo,InicioCiclo,$Q180+MOD(2-WEEKDAY($Q180),7))+27),1,IF(ISNUMBER($K180),$K180,$Y180)))</f>
        <v/>
      </c>
      <c r="AA180" s="63">
        <f>IF($T180="","",IF(AND(ISNUMBER($F180),$F180&lt;=IF($Q180=MesCiclo,InicioCiclo,$Q180+MOD(2-WEEKDAY($Q180),7))+6),1,IF(N($U180)&gt;0,AVERAGEIFS($W$5:$W$1000,$S$5:$S$1000,ROW(),$T$5:$T$1000,"Sub"),$W180)))</f>
        <v/>
      </c>
      <c r="AB180" s="63">
        <f>IF($T180="","",IF(AND(ISNUMBER($F180),$F180&lt;=IF($Q180=MesCiclo,InicioCiclo,$Q180+MOD(2-WEEKDAY($Q180),7))+13),1,IF(N($U180)&gt;0,AVERAGEIFS($X$5:$X$1000,$S$5:$S$1000,ROW(),$T$5:$T$1000,"Sub"),$X180)))</f>
        <v/>
      </c>
      <c r="AC180" s="63">
        <f>IF($T180="","",IF(AND(ISNUMBER($F180),$F180&lt;=IF($Q180=MesCiclo,InicioCiclo,$Q180+MOD(2-WEEKDAY($Q180),7))+20),1,IF(N($U180)&gt;0,AVERAGEIFS($Y$5:$Y$1000,$S$5:$S$1000,ROW(),$T$5:$T$1000,"Sub"),$Y180)))</f>
        <v/>
      </c>
      <c r="AD180" s="63">
        <f>IF($T180="","",IF(AND(ISNUMBER($F180),$F180&lt;=IF($Q180=MesCiclo,InicioCiclo,$Q180+MOD(2-WEEKDAY($Q180),7))+27),1,IF(N($U180)&gt;0,AVERAGEIFS($Z$5:$Z$1000,$S$5:$S$1000,ROW(),$T$5:$T$1000,"Sub"),$Z180)))</f>
        <v/>
      </c>
      <c r="AE180" s="63">
        <f>IF($T180&lt;&gt;"Macro","",IF(COUNTIFS($Q$5:$Q$1000,$Q180,$T$5:$T$1000,"Macro",$G$5:$G$1000,"&gt;0")=0,1/COUNTIFS($Q$5:$Q$1000,$Q180,$T$5:$T$1000,"Macro"),IF(AND(ISNUMBER($G180),N($G180)&gt;0),$G180,SUMIFS($G$5:$G$1000,$Q$5:$Q$1000,$Q180,$T$5:$T$1000,"Macro")/COUNTIFS($Q$5:$Q$1000,$Q180,$T$5:$T$1000,"Macro",$G$5:$G$1000,"&gt;0"))/(COUNTIFS($Q$5:$Q$1000,$Q180,$T$5:$T$1000,"Macro")*SUMIFS($G$5:$G$1000,$Q$5:$Q$1000,$Q180,$T$5:$T$1000,"Macro")/COUNTIFS($Q$5:$Q$1000,$Q180,$T$5:$T$1000,"Macro",$G$5:$G$1000,"&gt;0"))))</f>
        <v/>
      </c>
    </row>
    <row r="181">
      <c r="A181" s="55">
        <f>IF(NOT((COUNTA($B181:$K181)+COUNTA($O181))&gt;0),"",IF($T181="Macro",COUNTIFS($T$5:$T181,"Macro",$Q$5:$Q181,$Q181),IF(N($S181)=0,"?",COUNTIFS(INDEX($T$5:$T$1000,1):INDEX($T$5:$T$1000,$S181-4),"Macro",INDEX($Q$5:$Q$1000,1):INDEX($Q$5:$Q$1000,$S181-4),INDEX($Q$5:$Q$1000,$S181-4))&amp;"."&amp;COUNTIFS($S$5:$S181,$S181,$T$5:$T181,"Sub"))))</f>
        <v/>
      </c>
      <c r="B181" s="56" t="n"/>
      <c r="C181" s="57" t="n"/>
      <c r="D181" s="58" t="n"/>
      <c r="E181" s="58" t="n"/>
      <c r="F181" s="58" t="n"/>
      <c r="G181" s="59" t="n"/>
      <c r="H181" s="59" t="n"/>
      <c r="I181" s="59" t="n"/>
      <c r="J181" s="59" t="n"/>
      <c r="K181" s="59" t="n"/>
      <c r="L181" s="60">
        <f>IF(NOT((COUNTA($B181:$K181)+COUNTA($O181))&gt;0),"",IF(ISNUMBER($F181),1,IF(N($U181)&gt;0,AVERAGEIFS($V$5:$V$1000,$S$5:$S$1000,ROW(),$T$5:$T$1000,"Sub"),$V181)))</f>
        <v/>
      </c>
      <c r="M181" s="55">
        <f>IF($L181="","",IF($L181&gt;=1,"Completado",IF($L181&gt;0,"En curso","Pendiente")))</f>
        <v/>
      </c>
      <c r="N181" s="55">
        <f>IF(NOT((COUNTA($B181:$K181)+COUNTA($O181))&gt;0),"",IF(ISNUMBER($F181),IF(AND(ISNUMBER($E181),$F181&gt;$E181),"Cumplida con "&amp;($F181-$E181)&amp;IF($F181-$E181=1," día"," días")&amp;" de retraso","Cumplida"),IF(N($L181)&gt;=1,"Cumplida",IF(NOT(ISNUMBER($E181)),"Sin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plazo")))))))</f>
        <v/>
      </c>
      <c r="O181" s="57" t="n"/>
      <c r="P181" s="61">
        <f>IF(NOT((COUNTA($B181:$K181)+COUNTA($O181))&gt;0),"",IF((IF($C181="","Falta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",""))="","✔ OK","⚠ "&amp;LEFT(IF($C181="","Falta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",""),LEN(IF($C181="","Falta el nombre de la actividad"&amp;" · ","")&amp;IF(AND($T181="Sub",N($S181)=0),"Subactividad sin macroactividad arriba"&amp;" · ","")&amp;IF($D181="","Sin fecha de inicio"&amp;" · ","")&amp;IF($E181="","Sin fecha límite"&amp;" · ","")&amp;IF(OR(AND($D181&lt;&gt;"",NOT(ISNUMBER($D181))),AND($E181&lt;&gt;"",NOT(ISNUMBER($E181))),AND($F181&lt;&gt;"",NOT(ISNUMBER($F181)))),"Fecha no válida"&amp;" · ","")&amp;IF(AND(ISNUMBER($D181),ISNUMBER($E181),$D181&gt;$E181),"Inicio posterior a fecha límite"&amp;" · ","")&amp;IF(AND($T181="Macro",$G181&lt;&gt;"",OR(NOT(ISNUMBER($G181)),$G181&lt;0,$G181&gt;1)),"Peso fuera de rango"&amp;" · ","")&amp;IF(AND($T181="Sub",$G181&lt;&gt;""),"Las subactividades no llevan peso (valen igual dentro de su macroactividad)"&amp;" · ","")&amp;IF(AND(N($U181)&gt;0,COUNT($H181:$K181)&gt;0),"Con subactividades: deje vacías las semanas (se calculan solas)"&amp;" · ","")&amp;IF((COUNTIF($H181:$K181,"&gt;1")+COUNTIF($H181:$K181,"&lt;0")+COUNTA($H181:$K181)-COUNT($H181:$K181))&gt;0,"Avance fuera de rango 0-100%"&amp;" · ","")&amp;IF(OR(AND($I181&lt;&gt;"",$I181&lt;$H181),AND($J181&lt;&gt;"",$J181&lt;MAX($H181:$I181)),AND($K181&lt;&gt;"",$K181&lt;MAX($H181:$J181))),"Avance semanal decreciente"&amp;" · ","")&amp;IF(AND(ISNUMBER($E181),$E181&lt;FechaRef,N($L181)&lt;1),"Vencida"&amp;" · ","")&amp;IF(AND(ObsObligatoria="Sí",ISNUMBER($E181),$E181&lt;FechaRef,N($L181)&lt;1,$O181=""),"Vencida sin observación"&amp;" · ",""))-3)))</f>
        <v/>
      </c>
      <c r="Q181" s="62">
        <f>IF(NOT((COUNTA($B181:$K181)+COUNTA($O181))&gt;0),"",IF(AND($T181="Sub",N($S181)&gt;0),IF(ISNUMBER(INDEX($D$5:$D$1000,$S181-4)),DATE(YEAR(INDEX($D$5:$D$1000,$S181-4)),MONTH(INDEX($D$5:$D$1000,$S181-4)),1),IF(ISNUMBER(INDEX($E$5:$E$1000,$S181-4)),DATE(YEAR(INDEX($E$5:$E$1000,$S181-4)),MONTH(INDEX($E$5:$E$1000,$S181-4)),1),MesCiclo)),IF(ISNUMBER($D181),DATE(YEAR($D181),MONTH($D181),1),IF(ISNUMBER($E181),DATE(YEAR($E181),MONTH($E181),1),MesCiclo))))</f>
        <v/>
      </c>
      <c r="R181" s="63">
        <f>IF(OR($Q181="",$Q181&lt;&gt;MesCiclo),"",COUNTIF($Q$5:$Q181,MesCiclo))</f>
        <v/>
      </c>
      <c r="S181" s="63">
        <f>IF($T181="","",IF($T181="Macro",ROW(),IFERROR(LOOKUP(2,1/($T$5:$T181="Macro"),ROW($T$5:$T181)),0)))</f>
        <v/>
      </c>
      <c r="T181" s="63">
        <f>IF(NOT((COUNTA($B181:$K181)+COUNTA($O181))&gt;0),"",IF($B181="Subactividad","Sub","Macro"))</f>
        <v/>
      </c>
      <c r="U181" s="63">
        <f>IF($T181="Macro",COUNTIFS($S$5:$S$1000,ROW(),$T$5:$T$1000,"Sub"),"")</f>
        <v/>
      </c>
      <c r="V181" s="63">
        <f>IF($T181="","",IF(ISNUMBER($F181),1,IFERROR(LOOKUP(2,1/($H181:$K181&lt;&gt;""),$H181:$K181),0)))</f>
        <v/>
      </c>
      <c r="W181" s="63">
        <f>IF($T181="","",IF(AND(ISNUMBER($F181),$F181&lt;=IF($Q181=MesCiclo,InicioCiclo,$Q181+MOD(2-WEEKDAY($Q181),7))+6),1,IF(ISNUMBER($H181),$H181,0)))</f>
        <v/>
      </c>
      <c r="X181" s="63">
        <f>IF($T181="","",IF(AND(ISNUMBER($F181),$F181&lt;=IF($Q181=MesCiclo,InicioCiclo,$Q181+MOD(2-WEEKDAY($Q181),7))+13),1,IF(ISNUMBER($I181),$I181,$W181)))</f>
        <v/>
      </c>
      <c r="Y181" s="63">
        <f>IF($T181="","",IF(AND(ISNUMBER($F181),$F181&lt;=IF($Q181=MesCiclo,InicioCiclo,$Q181+MOD(2-WEEKDAY($Q181),7))+20),1,IF(ISNUMBER($J181),$J181,$X181)))</f>
        <v/>
      </c>
      <c r="Z181" s="63">
        <f>IF($T181="","",IF(AND(ISNUMBER($F181),$F181&lt;=IF($Q181=MesCiclo,InicioCiclo,$Q181+MOD(2-WEEKDAY($Q181),7))+27),1,IF(ISNUMBER($K181),$K181,$Y181)))</f>
        <v/>
      </c>
      <c r="AA181" s="63">
        <f>IF($T181="","",IF(AND(ISNUMBER($F181),$F181&lt;=IF($Q181=MesCiclo,InicioCiclo,$Q181+MOD(2-WEEKDAY($Q181),7))+6),1,IF(N($U181)&gt;0,AVERAGEIFS($W$5:$W$1000,$S$5:$S$1000,ROW(),$T$5:$T$1000,"Sub"),$W181)))</f>
        <v/>
      </c>
      <c r="AB181" s="63">
        <f>IF($T181="","",IF(AND(ISNUMBER($F181),$F181&lt;=IF($Q181=MesCiclo,InicioCiclo,$Q181+MOD(2-WEEKDAY($Q181),7))+13),1,IF(N($U181)&gt;0,AVERAGEIFS($X$5:$X$1000,$S$5:$S$1000,ROW(),$T$5:$T$1000,"Sub"),$X181)))</f>
        <v/>
      </c>
      <c r="AC181" s="63">
        <f>IF($T181="","",IF(AND(ISNUMBER($F181),$F181&lt;=IF($Q181=MesCiclo,InicioCiclo,$Q181+MOD(2-WEEKDAY($Q181),7))+20),1,IF(N($U181)&gt;0,AVERAGEIFS($Y$5:$Y$1000,$S$5:$S$1000,ROW(),$T$5:$T$1000,"Sub"),$Y181)))</f>
        <v/>
      </c>
      <c r="AD181" s="63">
        <f>IF($T181="","",IF(AND(ISNUMBER($F181),$F181&lt;=IF($Q181=MesCiclo,InicioCiclo,$Q181+MOD(2-WEEKDAY($Q181),7))+27),1,IF(N($U181)&gt;0,AVERAGEIFS($Z$5:$Z$1000,$S$5:$S$1000,ROW(),$T$5:$T$1000,"Sub"),$Z181)))</f>
        <v/>
      </c>
      <c r="AE181" s="63">
        <f>IF($T181&lt;&gt;"Macro","",IF(COUNTIFS($Q$5:$Q$1000,$Q181,$T$5:$T$1000,"Macro",$G$5:$G$1000,"&gt;0")=0,1/COUNTIFS($Q$5:$Q$1000,$Q181,$T$5:$T$1000,"Macro"),IF(AND(ISNUMBER($G181),N($G181)&gt;0),$G181,SUMIFS($G$5:$G$1000,$Q$5:$Q$1000,$Q181,$T$5:$T$1000,"Macro")/COUNTIFS($Q$5:$Q$1000,$Q181,$T$5:$T$1000,"Macro",$G$5:$G$1000,"&gt;0"))/(COUNTIFS($Q$5:$Q$1000,$Q181,$T$5:$T$1000,"Macro")*SUMIFS($G$5:$G$1000,$Q$5:$Q$1000,$Q181,$T$5:$T$1000,"Macro")/COUNTIFS($Q$5:$Q$1000,$Q181,$T$5:$T$1000,"Macro",$G$5:$G$1000,"&gt;0"))))</f>
        <v/>
      </c>
    </row>
    <row r="182">
      <c r="A182" s="55">
        <f>IF(NOT((COUNTA($B182:$K182)+COUNTA($O182))&gt;0),"",IF($T182="Macro",COUNTIFS($T$5:$T182,"Macro",$Q$5:$Q182,$Q182),IF(N($S182)=0,"?",COUNTIFS(INDEX($T$5:$T$1000,1):INDEX($T$5:$T$1000,$S182-4),"Macro",INDEX($Q$5:$Q$1000,1):INDEX($Q$5:$Q$1000,$S182-4),INDEX($Q$5:$Q$1000,$S182-4))&amp;"."&amp;COUNTIFS($S$5:$S182,$S182,$T$5:$T182,"Sub"))))</f>
        <v/>
      </c>
      <c r="B182" s="56" t="n"/>
      <c r="C182" s="57" t="n"/>
      <c r="D182" s="58" t="n"/>
      <c r="E182" s="58" t="n"/>
      <c r="F182" s="58" t="n"/>
      <c r="G182" s="59" t="n"/>
      <c r="H182" s="59" t="n"/>
      <c r="I182" s="59" t="n"/>
      <c r="J182" s="59" t="n"/>
      <c r="K182" s="59" t="n"/>
      <c r="L182" s="60">
        <f>IF(NOT((COUNTA($B182:$K182)+COUNTA($O182))&gt;0),"",IF(ISNUMBER($F182),1,IF(N($U182)&gt;0,AVERAGEIFS($V$5:$V$1000,$S$5:$S$1000,ROW(),$T$5:$T$1000,"Sub"),$V182)))</f>
        <v/>
      </c>
      <c r="M182" s="55">
        <f>IF($L182="","",IF($L182&gt;=1,"Completado",IF($L182&gt;0,"En curso","Pendiente")))</f>
        <v/>
      </c>
      <c r="N182" s="55">
        <f>IF(NOT((COUNTA($B182:$K182)+COUNTA($O182))&gt;0),"",IF(ISNUMBER($F182),IF(AND(ISNUMBER($E182),$F182&gt;$E182),"Cumplida con "&amp;($F182-$E182)&amp;IF($F182-$E182=1," día"," días")&amp;" de retraso","Cumplida"),IF(N($L182)&gt;=1,"Cumplida",IF(NOT(ISNUMBER($E182)),"Sin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plazo")))))))</f>
        <v/>
      </c>
      <c r="O182" s="57" t="n"/>
      <c r="P182" s="61">
        <f>IF(NOT((COUNTA($B182:$K182)+COUNTA($O182))&gt;0),"",IF((IF($C182="","Falta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",""))="","✔ OK","⚠ "&amp;LEFT(IF($C182="","Falta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",""),LEN(IF($C182="","Falta el nombre de la actividad"&amp;" · ","")&amp;IF(AND($T182="Sub",N($S182)=0),"Subactividad sin macroactividad arriba"&amp;" · ","")&amp;IF($D182="","Sin fecha de inicio"&amp;" · ","")&amp;IF($E182="","Sin fecha límite"&amp;" · ","")&amp;IF(OR(AND($D182&lt;&gt;"",NOT(ISNUMBER($D182))),AND($E182&lt;&gt;"",NOT(ISNUMBER($E182))),AND($F182&lt;&gt;"",NOT(ISNUMBER($F182)))),"Fecha no válida"&amp;" · ","")&amp;IF(AND(ISNUMBER($D182),ISNUMBER($E182),$D182&gt;$E182),"Inicio posterior a fecha límite"&amp;" · ","")&amp;IF(AND($T182="Macro",$G182&lt;&gt;"",OR(NOT(ISNUMBER($G182)),$G182&lt;0,$G182&gt;1)),"Peso fuera de rango"&amp;" · ","")&amp;IF(AND($T182="Sub",$G182&lt;&gt;""),"Las subactividades no llevan peso (valen igual dentro de su macroactividad)"&amp;" · ","")&amp;IF(AND(N($U182)&gt;0,COUNT($H182:$K182)&gt;0),"Con subactividades: deje vacías las semanas (se calculan solas)"&amp;" · ","")&amp;IF((COUNTIF($H182:$K182,"&gt;1")+COUNTIF($H182:$K182,"&lt;0")+COUNTA($H182:$K182)-COUNT($H182:$K182))&gt;0,"Avance fuera de rango 0-100%"&amp;" · ","")&amp;IF(OR(AND($I182&lt;&gt;"",$I182&lt;$H182),AND($J182&lt;&gt;"",$J182&lt;MAX($H182:$I182)),AND($K182&lt;&gt;"",$K182&lt;MAX($H182:$J182))),"Avance semanal decreciente"&amp;" · ","")&amp;IF(AND(ISNUMBER($E182),$E182&lt;FechaRef,N($L182)&lt;1),"Vencida"&amp;" · ","")&amp;IF(AND(ObsObligatoria="Sí",ISNUMBER($E182),$E182&lt;FechaRef,N($L182)&lt;1,$O182=""),"Vencida sin observación"&amp;" · ",""))-3)))</f>
        <v/>
      </c>
      <c r="Q182" s="62">
        <f>IF(NOT((COUNTA($B182:$K182)+COUNTA($O182))&gt;0),"",IF(AND($T182="Sub",N($S182)&gt;0),IF(ISNUMBER(INDEX($D$5:$D$1000,$S182-4)),DATE(YEAR(INDEX($D$5:$D$1000,$S182-4)),MONTH(INDEX($D$5:$D$1000,$S182-4)),1),IF(ISNUMBER(INDEX($E$5:$E$1000,$S182-4)),DATE(YEAR(INDEX($E$5:$E$1000,$S182-4)),MONTH(INDEX($E$5:$E$1000,$S182-4)),1),MesCiclo)),IF(ISNUMBER($D182),DATE(YEAR($D182),MONTH($D182),1),IF(ISNUMBER($E182),DATE(YEAR($E182),MONTH($E182),1),MesCiclo))))</f>
        <v/>
      </c>
      <c r="R182" s="63">
        <f>IF(OR($Q182="",$Q182&lt;&gt;MesCiclo),"",COUNTIF($Q$5:$Q182,MesCiclo))</f>
        <v/>
      </c>
      <c r="S182" s="63">
        <f>IF($T182="","",IF($T182="Macro",ROW(),IFERROR(LOOKUP(2,1/($T$5:$T182="Macro"),ROW($T$5:$T182)),0)))</f>
        <v/>
      </c>
      <c r="T182" s="63">
        <f>IF(NOT((COUNTA($B182:$K182)+COUNTA($O182))&gt;0),"",IF($B182="Subactividad","Sub","Macro"))</f>
        <v/>
      </c>
      <c r="U182" s="63">
        <f>IF($T182="Macro",COUNTIFS($S$5:$S$1000,ROW(),$T$5:$T$1000,"Sub"),"")</f>
        <v/>
      </c>
      <c r="V182" s="63">
        <f>IF($T182="","",IF(ISNUMBER($F182),1,IFERROR(LOOKUP(2,1/($H182:$K182&lt;&gt;""),$H182:$K182),0)))</f>
        <v/>
      </c>
      <c r="W182" s="63">
        <f>IF($T182="","",IF(AND(ISNUMBER($F182),$F182&lt;=IF($Q182=MesCiclo,InicioCiclo,$Q182+MOD(2-WEEKDAY($Q182),7))+6),1,IF(ISNUMBER($H182),$H182,0)))</f>
        <v/>
      </c>
      <c r="X182" s="63">
        <f>IF($T182="","",IF(AND(ISNUMBER($F182),$F182&lt;=IF($Q182=MesCiclo,InicioCiclo,$Q182+MOD(2-WEEKDAY($Q182),7))+13),1,IF(ISNUMBER($I182),$I182,$W182)))</f>
        <v/>
      </c>
      <c r="Y182" s="63">
        <f>IF($T182="","",IF(AND(ISNUMBER($F182),$F182&lt;=IF($Q182=MesCiclo,InicioCiclo,$Q182+MOD(2-WEEKDAY($Q182),7))+20),1,IF(ISNUMBER($J182),$J182,$X182)))</f>
        <v/>
      </c>
      <c r="Z182" s="63">
        <f>IF($T182="","",IF(AND(ISNUMBER($F182),$F182&lt;=IF($Q182=MesCiclo,InicioCiclo,$Q182+MOD(2-WEEKDAY($Q182),7))+27),1,IF(ISNUMBER($K182),$K182,$Y182)))</f>
        <v/>
      </c>
      <c r="AA182" s="63">
        <f>IF($T182="","",IF(AND(ISNUMBER($F182),$F182&lt;=IF($Q182=MesCiclo,InicioCiclo,$Q182+MOD(2-WEEKDAY($Q182),7))+6),1,IF(N($U182)&gt;0,AVERAGEIFS($W$5:$W$1000,$S$5:$S$1000,ROW(),$T$5:$T$1000,"Sub"),$W182)))</f>
        <v/>
      </c>
      <c r="AB182" s="63">
        <f>IF($T182="","",IF(AND(ISNUMBER($F182),$F182&lt;=IF($Q182=MesCiclo,InicioCiclo,$Q182+MOD(2-WEEKDAY($Q182),7))+13),1,IF(N($U182)&gt;0,AVERAGEIFS($X$5:$X$1000,$S$5:$S$1000,ROW(),$T$5:$T$1000,"Sub"),$X182)))</f>
        <v/>
      </c>
      <c r="AC182" s="63">
        <f>IF($T182="","",IF(AND(ISNUMBER($F182),$F182&lt;=IF($Q182=MesCiclo,InicioCiclo,$Q182+MOD(2-WEEKDAY($Q182),7))+20),1,IF(N($U182)&gt;0,AVERAGEIFS($Y$5:$Y$1000,$S$5:$S$1000,ROW(),$T$5:$T$1000,"Sub"),$Y182)))</f>
        <v/>
      </c>
      <c r="AD182" s="63">
        <f>IF($T182="","",IF(AND(ISNUMBER($F182),$F182&lt;=IF($Q182=MesCiclo,InicioCiclo,$Q182+MOD(2-WEEKDAY($Q182),7))+27),1,IF(N($U182)&gt;0,AVERAGEIFS($Z$5:$Z$1000,$S$5:$S$1000,ROW(),$T$5:$T$1000,"Sub"),$Z182)))</f>
        <v/>
      </c>
      <c r="AE182" s="63">
        <f>IF($T182&lt;&gt;"Macro","",IF(COUNTIFS($Q$5:$Q$1000,$Q182,$T$5:$T$1000,"Macro",$G$5:$G$1000,"&gt;0")=0,1/COUNTIFS($Q$5:$Q$1000,$Q182,$T$5:$T$1000,"Macro"),IF(AND(ISNUMBER($G182),N($G182)&gt;0),$G182,SUMIFS($G$5:$G$1000,$Q$5:$Q$1000,$Q182,$T$5:$T$1000,"Macro")/COUNTIFS($Q$5:$Q$1000,$Q182,$T$5:$T$1000,"Macro",$G$5:$G$1000,"&gt;0"))/(COUNTIFS($Q$5:$Q$1000,$Q182,$T$5:$T$1000,"Macro")*SUMIFS($G$5:$G$1000,$Q$5:$Q$1000,$Q182,$T$5:$T$1000,"Macro")/COUNTIFS($Q$5:$Q$1000,$Q182,$T$5:$T$1000,"Macro",$G$5:$G$1000,"&gt;0"))))</f>
        <v/>
      </c>
    </row>
    <row r="183">
      <c r="A183" s="55">
        <f>IF(NOT((COUNTA($B183:$K183)+COUNTA($O183))&gt;0),"",IF($T183="Macro",COUNTIFS($T$5:$T183,"Macro",$Q$5:$Q183,$Q183),IF(N($S183)=0,"?",COUNTIFS(INDEX($T$5:$T$1000,1):INDEX($T$5:$T$1000,$S183-4),"Macro",INDEX($Q$5:$Q$1000,1):INDEX($Q$5:$Q$1000,$S183-4),INDEX($Q$5:$Q$1000,$S183-4))&amp;"."&amp;COUNTIFS($S$5:$S183,$S183,$T$5:$T183,"Sub"))))</f>
        <v/>
      </c>
      <c r="B183" s="56" t="n"/>
      <c r="C183" s="57" t="n"/>
      <c r="D183" s="58" t="n"/>
      <c r="E183" s="58" t="n"/>
      <c r="F183" s="58" t="n"/>
      <c r="G183" s="59" t="n"/>
      <c r="H183" s="59" t="n"/>
      <c r="I183" s="59" t="n"/>
      <c r="J183" s="59" t="n"/>
      <c r="K183" s="59" t="n"/>
      <c r="L183" s="60">
        <f>IF(NOT((COUNTA($B183:$K183)+COUNTA($O183))&gt;0),"",IF(ISNUMBER($F183),1,IF(N($U183)&gt;0,AVERAGEIFS($V$5:$V$1000,$S$5:$S$1000,ROW(),$T$5:$T$1000,"Sub"),$V183)))</f>
        <v/>
      </c>
      <c r="M183" s="55">
        <f>IF($L183="","",IF($L183&gt;=1,"Completado",IF($L183&gt;0,"En curso","Pendiente")))</f>
        <v/>
      </c>
      <c r="N183" s="55">
        <f>IF(NOT((COUNTA($B183:$K183)+COUNTA($O183))&gt;0),"",IF(ISNUMBER($F183),IF(AND(ISNUMBER($E183),$F183&gt;$E183),"Cumplida con "&amp;($F183-$E183)&amp;IF($F183-$E183=1," día"," días")&amp;" de retraso","Cumplida"),IF(N($L183)&gt;=1,"Cumplida",IF(NOT(ISNUMBER($E183)),"Sin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plazo")))))))</f>
        <v/>
      </c>
      <c r="O183" s="57" t="n"/>
      <c r="P183" s="61">
        <f>IF(NOT((COUNTA($B183:$K183)+COUNTA($O183))&gt;0),"",IF((IF($C183="","Falta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",""))="","✔ OK","⚠ "&amp;LEFT(IF($C183="","Falta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",""),LEN(IF($C183="","Falta el nombre de la actividad"&amp;" · ","")&amp;IF(AND($T183="Sub",N($S183)=0),"Subactividad sin macroactividad arriba"&amp;" · ","")&amp;IF($D183="","Sin fecha de inicio"&amp;" · ","")&amp;IF($E183="","Sin fecha límite"&amp;" · ","")&amp;IF(OR(AND($D183&lt;&gt;"",NOT(ISNUMBER($D183))),AND($E183&lt;&gt;"",NOT(ISNUMBER($E183))),AND($F183&lt;&gt;"",NOT(ISNUMBER($F183)))),"Fecha no válida"&amp;" · ","")&amp;IF(AND(ISNUMBER($D183),ISNUMBER($E183),$D183&gt;$E183),"Inicio posterior a fecha límite"&amp;" · ","")&amp;IF(AND($T183="Macro",$G183&lt;&gt;"",OR(NOT(ISNUMBER($G183)),$G183&lt;0,$G183&gt;1)),"Peso fuera de rango"&amp;" · ","")&amp;IF(AND($T183="Sub",$G183&lt;&gt;""),"Las subactividades no llevan peso (valen igual dentro de su macroactividad)"&amp;" · ","")&amp;IF(AND(N($U183)&gt;0,COUNT($H183:$K183)&gt;0),"Con subactividades: deje vacías las semanas (se calculan solas)"&amp;" · ","")&amp;IF((COUNTIF($H183:$K183,"&gt;1")+COUNTIF($H183:$K183,"&lt;0")+COUNTA($H183:$K183)-COUNT($H183:$K183))&gt;0,"Avance fuera de rango 0-100%"&amp;" · ","")&amp;IF(OR(AND($I183&lt;&gt;"",$I183&lt;$H183),AND($J183&lt;&gt;"",$J183&lt;MAX($H183:$I183)),AND($K183&lt;&gt;"",$K183&lt;MAX($H183:$J183))),"Avance semanal decreciente"&amp;" · ","")&amp;IF(AND(ISNUMBER($E183),$E183&lt;FechaRef,N($L183)&lt;1),"Vencida"&amp;" · ","")&amp;IF(AND(ObsObligatoria="Sí",ISNUMBER($E183),$E183&lt;FechaRef,N($L183)&lt;1,$O183=""),"Vencida sin observación"&amp;" · ",""))-3)))</f>
        <v/>
      </c>
      <c r="Q183" s="62">
        <f>IF(NOT((COUNTA($B183:$K183)+COUNTA($O183))&gt;0),"",IF(AND($T183="Sub",N($S183)&gt;0),IF(ISNUMBER(INDEX($D$5:$D$1000,$S183-4)),DATE(YEAR(INDEX($D$5:$D$1000,$S183-4)),MONTH(INDEX($D$5:$D$1000,$S183-4)),1),IF(ISNUMBER(INDEX($E$5:$E$1000,$S183-4)),DATE(YEAR(INDEX($E$5:$E$1000,$S183-4)),MONTH(INDEX($E$5:$E$1000,$S183-4)),1),MesCiclo)),IF(ISNUMBER($D183),DATE(YEAR($D183),MONTH($D183),1),IF(ISNUMBER($E183),DATE(YEAR($E183),MONTH($E183),1),MesCiclo))))</f>
        <v/>
      </c>
      <c r="R183" s="63">
        <f>IF(OR($Q183="",$Q183&lt;&gt;MesCiclo),"",COUNTIF($Q$5:$Q183,MesCiclo))</f>
        <v/>
      </c>
      <c r="S183" s="63">
        <f>IF($T183="","",IF($T183="Macro",ROW(),IFERROR(LOOKUP(2,1/($T$5:$T183="Macro"),ROW($T$5:$T183)),0)))</f>
        <v/>
      </c>
      <c r="T183" s="63">
        <f>IF(NOT((COUNTA($B183:$K183)+COUNTA($O183))&gt;0),"",IF($B183="Subactividad","Sub","Macro"))</f>
        <v/>
      </c>
      <c r="U183" s="63">
        <f>IF($T183="Macro",COUNTIFS($S$5:$S$1000,ROW(),$T$5:$T$1000,"Sub"),"")</f>
        <v/>
      </c>
      <c r="V183" s="63">
        <f>IF($T183="","",IF(ISNUMBER($F183),1,IFERROR(LOOKUP(2,1/($H183:$K183&lt;&gt;""),$H183:$K183),0)))</f>
        <v/>
      </c>
      <c r="W183" s="63">
        <f>IF($T183="","",IF(AND(ISNUMBER($F183),$F183&lt;=IF($Q183=MesCiclo,InicioCiclo,$Q183+MOD(2-WEEKDAY($Q183),7))+6),1,IF(ISNUMBER($H183),$H183,0)))</f>
        <v/>
      </c>
      <c r="X183" s="63">
        <f>IF($T183="","",IF(AND(ISNUMBER($F183),$F183&lt;=IF($Q183=MesCiclo,InicioCiclo,$Q183+MOD(2-WEEKDAY($Q183),7))+13),1,IF(ISNUMBER($I183),$I183,$W183)))</f>
        <v/>
      </c>
      <c r="Y183" s="63">
        <f>IF($T183="","",IF(AND(ISNUMBER($F183),$F183&lt;=IF($Q183=MesCiclo,InicioCiclo,$Q183+MOD(2-WEEKDAY($Q183),7))+20),1,IF(ISNUMBER($J183),$J183,$X183)))</f>
        <v/>
      </c>
      <c r="Z183" s="63">
        <f>IF($T183="","",IF(AND(ISNUMBER($F183),$F183&lt;=IF($Q183=MesCiclo,InicioCiclo,$Q183+MOD(2-WEEKDAY($Q183),7))+27),1,IF(ISNUMBER($K183),$K183,$Y183)))</f>
        <v/>
      </c>
      <c r="AA183" s="63">
        <f>IF($T183="","",IF(AND(ISNUMBER($F183),$F183&lt;=IF($Q183=MesCiclo,InicioCiclo,$Q183+MOD(2-WEEKDAY($Q183),7))+6),1,IF(N($U183)&gt;0,AVERAGEIFS($W$5:$W$1000,$S$5:$S$1000,ROW(),$T$5:$T$1000,"Sub"),$W183)))</f>
        <v/>
      </c>
      <c r="AB183" s="63">
        <f>IF($T183="","",IF(AND(ISNUMBER($F183),$F183&lt;=IF($Q183=MesCiclo,InicioCiclo,$Q183+MOD(2-WEEKDAY($Q183),7))+13),1,IF(N($U183)&gt;0,AVERAGEIFS($X$5:$X$1000,$S$5:$S$1000,ROW(),$T$5:$T$1000,"Sub"),$X183)))</f>
        <v/>
      </c>
      <c r="AC183" s="63">
        <f>IF($T183="","",IF(AND(ISNUMBER($F183),$F183&lt;=IF($Q183=MesCiclo,InicioCiclo,$Q183+MOD(2-WEEKDAY($Q183),7))+20),1,IF(N($U183)&gt;0,AVERAGEIFS($Y$5:$Y$1000,$S$5:$S$1000,ROW(),$T$5:$T$1000,"Sub"),$Y183)))</f>
        <v/>
      </c>
      <c r="AD183" s="63">
        <f>IF($T183="","",IF(AND(ISNUMBER($F183),$F183&lt;=IF($Q183=MesCiclo,InicioCiclo,$Q183+MOD(2-WEEKDAY($Q183),7))+27),1,IF(N($U183)&gt;0,AVERAGEIFS($Z$5:$Z$1000,$S$5:$S$1000,ROW(),$T$5:$T$1000,"Sub"),$Z183)))</f>
        <v/>
      </c>
      <c r="AE183" s="63">
        <f>IF($T183&lt;&gt;"Macro","",IF(COUNTIFS($Q$5:$Q$1000,$Q183,$T$5:$T$1000,"Macro",$G$5:$G$1000,"&gt;0")=0,1/COUNTIFS($Q$5:$Q$1000,$Q183,$T$5:$T$1000,"Macro"),IF(AND(ISNUMBER($G183),N($G183)&gt;0),$G183,SUMIFS($G$5:$G$1000,$Q$5:$Q$1000,$Q183,$T$5:$T$1000,"Macro")/COUNTIFS($Q$5:$Q$1000,$Q183,$T$5:$T$1000,"Macro",$G$5:$G$1000,"&gt;0"))/(COUNTIFS($Q$5:$Q$1000,$Q183,$T$5:$T$1000,"Macro")*SUMIFS($G$5:$G$1000,$Q$5:$Q$1000,$Q183,$T$5:$T$1000,"Macro")/COUNTIFS($Q$5:$Q$1000,$Q183,$T$5:$T$1000,"Macro",$G$5:$G$1000,"&gt;0"))))</f>
        <v/>
      </c>
    </row>
    <row r="184">
      <c r="A184" s="55">
        <f>IF(NOT((COUNTA($B184:$K184)+COUNTA($O184))&gt;0),"",IF($T184="Macro",COUNTIFS($T$5:$T184,"Macro",$Q$5:$Q184,$Q184),IF(N($S184)=0,"?",COUNTIFS(INDEX($T$5:$T$1000,1):INDEX($T$5:$T$1000,$S184-4),"Macro",INDEX($Q$5:$Q$1000,1):INDEX($Q$5:$Q$1000,$S184-4),INDEX($Q$5:$Q$1000,$S184-4))&amp;"."&amp;COUNTIFS($S$5:$S184,$S184,$T$5:$T184,"Sub"))))</f>
        <v/>
      </c>
      <c r="B184" s="56" t="n"/>
      <c r="C184" s="57" t="n"/>
      <c r="D184" s="58" t="n"/>
      <c r="E184" s="58" t="n"/>
      <c r="F184" s="58" t="n"/>
      <c r="G184" s="59" t="n"/>
      <c r="H184" s="59" t="n"/>
      <c r="I184" s="59" t="n"/>
      <c r="J184" s="59" t="n"/>
      <c r="K184" s="59" t="n"/>
      <c r="L184" s="60">
        <f>IF(NOT((COUNTA($B184:$K184)+COUNTA($O184))&gt;0),"",IF(ISNUMBER($F184),1,IF(N($U184)&gt;0,AVERAGEIFS($V$5:$V$1000,$S$5:$S$1000,ROW(),$T$5:$T$1000,"Sub"),$V184)))</f>
        <v/>
      </c>
      <c r="M184" s="55">
        <f>IF($L184="","",IF($L184&gt;=1,"Completado",IF($L184&gt;0,"En curso","Pendiente")))</f>
        <v/>
      </c>
      <c r="N184" s="55">
        <f>IF(NOT((COUNTA($B184:$K184)+COUNTA($O184))&gt;0),"",IF(ISNUMBER($F184),IF(AND(ISNUMBER($E184),$F184&gt;$E184),"Cumplida con "&amp;($F184-$E184)&amp;IF($F184-$E184=1," día"," días")&amp;" de retraso","Cumplida"),IF(N($L184)&gt;=1,"Cumplida",IF(NOT(ISNUMBER($E184)),"Sin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plazo")))))))</f>
        <v/>
      </c>
      <c r="O184" s="57" t="n"/>
      <c r="P184" s="61">
        <f>IF(NOT((COUNTA($B184:$K184)+COUNTA($O184))&gt;0),"",IF((IF($C184="","Falta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",""))="","✔ OK","⚠ "&amp;LEFT(IF($C184="","Falta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",""),LEN(IF($C184="","Falta el nombre de la actividad"&amp;" · ","")&amp;IF(AND($T184="Sub",N($S184)=0),"Subactividad sin macroactividad arriba"&amp;" · ","")&amp;IF($D184="","Sin fecha de inicio"&amp;" · ","")&amp;IF($E184="","Sin fecha límite"&amp;" · ","")&amp;IF(OR(AND($D184&lt;&gt;"",NOT(ISNUMBER($D184))),AND($E184&lt;&gt;"",NOT(ISNUMBER($E184))),AND($F184&lt;&gt;"",NOT(ISNUMBER($F184)))),"Fecha no válida"&amp;" · ","")&amp;IF(AND(ISNUMBER($D184),ISNUMBER($E184),$D184&gt;$E184),"Inicio posterior a fecha límite"&amp;" · ","")&amp;IF(AND($T184="Macro",$G184&lt;&gt;"",OR(NOT(ISNUMBER($G184)),$G184&lt;0,$G184&gt;1)),"Peso fuera de rango"&amp;" · ","")&amp;IF(AND($T184="Sub",$G184&lt;&gt;""),"Las subactividades no llevan peso (valen igual dentro de su macroactividad)"&amp;" · ","")&amp;IF(AND(N($U184)&gt;0,COUNT($H184:$K184)&gt;0),"Con subactividades: deje vacías las semanas (se calculan solas)"&amp;" · ","")&amp;IF((COUNTIF($H184:$K184,"&gt;1")+COUNTIF($H184:$K184,"&lt;0")+COUNTA($H184:$K184)-COUNT($H184:$K184))&gt;0,"Avance fuera de rango 0-100%"&amp;" · ","")&amp;IF(OR(AND($I184&lt;&gt;"",$I184&lt;$H184),AND($J184&lt;&gt;"",$J184&lt;MAX($H184:$I184)),AND($K184&lt;&gt;"",$K184&lt;MAX($H184:$J184))),"Avance semanal decreciente"&amp;" · ","")&amp;IF(AND(ISNUMBER($E184),$E184&lt;FechaRef,N($L184)&lt;1),"Vencida"&amp;" · ","")&amp;IF(AND(ObsObligatoria="Sí",ISNUMBER($E184),$E184&lt;FechaRef,N($L184)&lt;1,$O184=""),"Vencida sin observación"&amp;" · ",""))-3)))</f>
        <v/>
      </c>
      <c r="Q184" s="62">
        <f>IF(NOT((COUNTA($B184:$K184)+COUNTA($O184))&gt;0),"",IF(AND($T184="Sub",N($S184)&gt;0),IF(ISNUMBER(INDEX($D$5:$D$1000,$S184-4)),DATE(YEAR(INDEX($D$5:$D$1000,$S184-4)),MONTH(INDEX($D$5:$D$1000,$S184-4)),1),IF(ISNUMBER(INDEX($E$5:$E$1000,$S184-4)),DATE(YEAR(INDEX($E$5:$E$1000,$S184-4)),MONTH(INDEX($E$5:$E$1000,$S184-4)),1),MesCiclo)),IF(ISNUMBER($D184),DATE(YEAR($D184),MONTH($D184),1),IF(ISNUMBER($E184),DATE(YEAR($E184),MONTH($E184),1),MesCiclo))))</f>
        <v/>
      </c>
      <c r="R184" s="63">
        <f>IF(OR($Q184="",$Q184&lt;&gt;MesCiclo),"",COUNTIF($Q$5:$Q184,MesCiclo))</f>
        <v/>
      </c>
      <c r="S184" s="63">
        <f>IF($T184="","",IF($T184="Macro",ROW(),IFERROR(LOOKUP(2,1/($T$5:$T184="Macro"),ROW($T$5:$T184)),0)))</f>
        <v/>
      </c>
      <c r="T184" s="63">
        <f>IF(NOT((COUNTA($B184:$K184)+COUNTA($O184))&gt;0),"",IF($B184="Subactividad","Sub","Macro"))</f>
        <v/>
      </c>
      <c r="U184" s="63">
        <f>IF($T184="Macro",COUNTIFS($S$5:$S$1000,ROW(),$T$5:$T$1000,"Sub"),"")</f>
        <v/>
      </c>
      <c r="V184" s="63">
        <f>IF($T184="","",IF(ISNUMBER($F184),1,IFERROR(LOOKUP(2,1/($H184:$K184&lt;&gt;""),$H184:$K184),0)))</f>
        <v/>
      </c>
      <c r="W184" s="63">
        <f>IF($T184="","",IF(AND(ISNUMBER($F184),$F184&lt;=IF($Q184=MesCiclo,InicioCiclo,$Q184+MOD(2-WEEKDAY($Q184),7))+6),1,IF(ISNUMBER($H184),$H184,0)))</f>
        <v/>
      </c>
      <c r="X184" s="63">
        <f>IF($T184="","",IF(AND(ISNUMBER($F184),$F184&lt;=IF($Q184=MesCiclo,InicioCiclo,$Q184+MOD(2-WEEKDAY($Q184),7))+13),1,IF(ISNUMBER($I184),$I184,$W184)))</f>
        <v/>
      </c>
      <c r="Y184" s="63">
        <f>IF($T184="","",IF(AND(ISNUMBER($F184),$F184&lt;=IF($Q184=MesCiclo,InicioCiclo,$Q184+MOD(2-WEEKDAY($Q184),7))+20),1,IF(ISNUMBER($J184),$J184,$X184)))</f>
        <v/>
      </c>
      <c r="Z184" s="63">
        <f>IF($T184="","",IF(AND(ISNUMBER($F184),$F184&lt;=IF($Q184=MesCiclo,InicioCiclo,$Q184+MOD(2-WEEKDAY($Q184),7))+27),1,IF(ISNUMBER($K184),$K184,$Y184)))</f>
        <v/>
      </c>
      <c r="AA184" s="63">
        <f>IF($T184="","",IF(AND(ISNUMBER($F184),$F184&lt;=IF($Q184=MesCiclo,InicioCiclo,$Q184+MOD(2-WEEKDAY($Q184),7))+6),1,IF(N($U184)&gt;0,AVERAGEIFS($W$5:$W$1000,$S$5:$S$1000,ROW(),$T$5:$T$1000,"Sub"),$W184)))</f>
        <v/>
      </c>
      <c r="AB184" s="63">
        <f>IF($T184="","",IF(AND(ISNUMBER($F184),$F184&lt;=IF($Q184=MesCiclo,InicioCiclo,$Q184+MOD(2-WEEKDAY($Q184),7))+13),1,IF(N($U184)&gt;0,AVERAGEIFS($X$5:$X$1000,$S$5:$S$1000,ROW(),$T$5:$T$1000,"Sub"),$X184)))</f>
        <v/>
      </c>
      <c r="AC184" s="63">
        <f>IF($T184="","",IF(AND(ISNUMBER($F184),$F184&lt;=IF($Q184=MesCiclo,InicioCiclo,$Q184+MOD(2-WEEKDAY($Q184),7))+20),1,IF(N($U184)&gt;0,AVERAGEIFS($Y$5:$Y$1000,$S$5:$S$1000,ROW(),$T$5:$T$1000,"Sub"),$Y184)))</f>
        <v/>
      </c>
      <c r="AD184" s="63">
        <f>IF($T184="","",IF(AND(ISNUMBER($F184),$F184&lt;=IF($Q184=MesCiclo,InicioCiclo,$Q184+MOD(2-WEEKDAY($Q184),7))+27),1,IF(N($U184)&gt;0,AVERAGEIFS($Z$5:$Z$1000,$S$5:$S$1000,ROW(),$T$5:$T$1000,"Sub"),$Z184)))</f>
        <v/>
      </c>
      <c r="AE184" s="63">
        <f>IF($T184&lt;&gt;"Macro","",IF(COUNTIFS($Q$5:$Q$1000,$Q184,$T$5:$T$1000,"Macro",$G$5:$G$1000,"&gt;0")=0,1/COUNTIFS($Q$5:$Q$1000,$Q184,$T$5:$T$1000,"Macro"),IF(AND(ISNUMBER($G184),N($G184)&gt;0),$G184,SUMIFS($G$5:$G$1000,$Q$5:$Q$1000,$Q184,$T$5:$T$1000,"Macro")/COUNTIFS($Q$5:$Q$1000,$Q184,$T$5:$T$1000,"Macro",$G$5:$G$1000,"&gt;0"))/(COUNTIFS($Q$5:$Q$1000,$Q184,$T$5:$T$1000,"Macro")*SUMIFS($G$5:$G$1000,$Q$5:$Q$1000,$Q184,$T$5:$T$1000,"Macro")/COUNTIFS($Q$5:$Q$1000,$Q184,$T$5:$T$1000,"Macro",$G$5:$G$1000,"&gt;0"))))</f>
        <v/>
      </c>
    </row>
    <row r="185">
      <c r="A185" s="55">
        <f>IF(NOT((COUNTA($B185:$K185)+COUNTA($O185))&gt;0),"",IF($T185="Macro",COUNTIFS($T$5:$T185,"Macro",$Q$5:$Q185,$Q185),IF(N($S185)=0,"?",COUNTIFS(INDEX($T$5:$T$1000,1):INDEX($T$5:$T$1000,$S185-4),"Macro",INDEX($Q$5:$Q$1000,1):INDEX($Q$5:$Q$1000,$S185-4),INDEX($Q$5:$Q$1000,$S185-4))&amp;"."&amp;COUNTIFS($S$5:$S185,$S185,$T$5:$T185,"Sub"))))</f>
        <v/>
      </c>
      <c r="B185" s="56" t="n"/>
      <c r="C185" s="57" t="n"/>
      <c r="D185" s="58" t="n"/>
      <c r="E185" s="58" t="n"/>
      <c r="F185" s="58" t="n"/>
      <c r="G185" s="59" t="n"/>
      <c r="H185" s="59" t="n"/>
      <c r="I185" s="59" t="n"/>
      <c r="J185" s="59" t="n"/>
      <c r="K185" s="59" t="n"/>
      <c r="L185" s="60">
        <f>IF(NOT((COUNTA($B185:$K185)+COUNTA($O185))&gt;0),"",IF(ISNUMBER($F185),1,IF(N($U185)&gt;0,AVERAGEIFS($V$5:$V$1000,$S$5:$S$1000,ROW(),$T$5:$T$1000,"Sub"),$V185)))</f>
        <v/>
      </c>
      <c r="M185" s="55">
        <f>IF($L185="","",IF($L185&gt;=1,"Completado",IF($L185&gt;0,"En curso","Pendiente")))</f>
        <v/>
      </c>
      <c r="N185" s="55">
        <f>IF(NOT((COUNTA($B185:$K185)+COUNTA($O185))&gt;0),"",IF(ISNUMBER($F185),IF(AND(ISNUMBER($E185),$F185&gt;$E185),"Cumplida con "&amp;($F185-$E185)&amp;IF($F185-$E185=1," día"," días")&amp;" de retraso","Cumplida"),IF(N($L185)&gt;=1,"Cumplida",IF(NOT(ISNUMBER($E185)),"Sin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plazo")))))))</f>
        <v/>
      </c>
      <c r="O185" s="57" t="n"/>
      <c r="P185" s="61">
        <f>IF(NOT((COUNTA($B185:$K185)+COUNTA($O185))&gt;0),"",IF((IF($C185="","Falta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",""))="","✔ OK","⚠ "&amp;LEFT(IF($C185="","Falta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",""),LEN(IF($C185="","Falta el nombre de la actividad"&amp;" · ","")&amp;IF(AND($T185="Sub",N($S185)=0),"Subactividad sin macroactividad arriba"&amp;" · ","")&amp;IF($D185="","Sin fecha de inicio"&amp;" · ","")&amp;IF($E185="","Sin fecha límite"&amp;" · ","")&amp;IF(OR(AND($D185&lt;&gt;"",NOT(ISNUMBER($D185))),AND($E185&lt;&gt;"",NOT(ISNUMBER($E185))),AND($F185&lt;&gt;"",NOT(ISNUMBER($F185)))),"Fecha no válida"&amp;" · ","")&amp;IF(AND(ISNUMBER($D185),ISNUMBER($E185),$D185&gt;$E185),"Inicio posterior a fecha límite"&amp;" · ","")&amp;IF(AND($T185="Macro",$G185&lt;&gt;"",OR(NOT(ISNUMBER($G185)),$G185&lt;0,$G185&gt;1)),"Peso fuera de rango"&amp;" · ","")&amp;IF(AND($T185="Sub",$G185&lt;&gt;""),"Las subactividades no llevan peso (valen igual dentro de su macroactividad)"&amp;" · ","")&amp;IF(AND(N($U185)&gt;0,COUNT($H185:$K185)&gt;0),"Con subactividades: deje vacías las semanas (se calculan solas)"&amp;" · ","")&amp;IF((COUNTIF($H185:$K185,"&gt;1")+COUNTIF($H185:$K185,"&lt;0")+COUNTA($H185:$K185)-COUNT($H185:$K185))&gt;0,"Avance fuera de rango 0-100%"&amp;" · ","")&amp;IF(OR(AND($I185&lt;&gt;"",$I185&lt;$H185),AND($J185&lt;&gt;"",$J185&lt;MAX($H185:$I185)),AND($K185&lt;&gt;"",$K185&lt;MAX($H185:$J185))),"Avance semanal decreciente"&amp;" · ","")&amp;IF(AND(ISNUMBER($E185),$E185&lt;FechaRef,N($L185)&lt;1),"Vencida"&amp;" · ","")&amp;IF(AND(ObsObligatoria="Sí",ISNUMBER($E185),$E185&lt;FechaRef,N($L185)&lt;1,$O185=""),"Vencida sin observación"&amp;" · ",""))-3)))</f>
        <v/>
      </c>
      <c r="Q185" s="62">
        <f>IF(NOT((COUNTA($B185:$K185)+COUNTA($O185))&gt;0),"",IF(AND($T185="Sub",N($S185)&gt;0),IF(ISNUMBER(INDEX($D$5:$D$1000,$S185-4)),DATE(YEAR(INDEX($D$5:$D$1000,$S185-4)),MONTH(INDEX($D$5:$D$1000,$S185-4)),1),IF(ISNUMBER(INDEX($E$5:$E$1000,$S185-4)),DATE(YEAR(INDEX($E$5:$E$1000,$S185-4)),MONTH(INDEX($E$5:$E$1000,$S185-4)),1),MesCiclo)),IF(ISNUMBER($D185),DATE(YEAR($D185),MONTH($D185),1),IF(ISNUMBER($E185),DATE(YEAR($E185),MONTH($E185),1),MesCiclo))))</f>
        <v/>
      </c>
      <c r="R185" s="63">
        <f>IF(OR($Q185="",$Q185&lt;&gt;MesCiclo),"",COUNTIF($Q$5:$Q185,MesCiclo))</f>
        <v/>
      </c>
      <c r="S185" s="63">
        <f>IF($T185="","",IF($T185="Macro",ROW(),IFERROR(LOOKUP(2,1/($T$5:$T185="Macro"),ROW($T$5:$T185)),0)))</f>
        <v/>
      </c>
      <c r="T185" s="63">
        <f>IF(NOT((COUNTA($B185:$K185)+COUNTA($O185))&gt;0),"",IF($B185="Subactividad","Sub","Macro"))</f>
        <v/>
      </c>
      <c r="U185" s="63">
        <f>IF($T185="Macro",COUNTIFS($S$5:$S$1000,ROW(),$T$5:$T$1000,"Sub"),"")</f>
        <v/>
      </c>
      <c r="V185" s="63">
        <f>IF($T185="","",IF(ISNUMBER($F185),1,IFERROR(LOOKUP(2,1/($H185:$K185&lt;&gt;""),$H185:$K185),0)))</f>
        <v/>
      </c>
      <c r="W185" s="63">
        <f>IF($T185="","",IF(AND(ISNUMBER($F185),$F185&lt;=IF($Q185=MesCiclo,InicioCiclo,$Q185+MOD(2-WEEKDAY($Q185),7))+6),1,IF(ISNUMBER($H185),$H185,0)))</f>
        <v/>
      </c>
      <c r="X185" s="63">
        <f>IF($T185="","",IF(AND(ISNUMBER($F185),$F185&lt;=IF($Q185=MesCiclo,InicioCiclo,$Q185+MOD(2-WEEKDAY($Q185),7))+13),1,IF(ISNUMBER($I185),$I185,$W185)))</f>
        <v/>
      </c>
      <c r="Y185" s="63">
        <f>IF($T185="","",IF(AND(ISNUMBER($F185),$F185&lt;=IF($Q185=MesCiclo,InicioCiclo,$Q185+MOD(2-WEEKDAY($Q185),7))+20),1,IF(ISNUMBER($J185),$J185,$X185)))</f>
        <v/>
      </c>
      <c r="Z185" s="63">
        <f>IF($T185="","",IF(AND(ISNUMBER($F185),$F185&lt;=IF($Q185=MesCiclo,InicioCiclo,$Q185+MOD(2-WEEKDAY($Q185),7))+27),1,IF(ISNUMBER($K185),$K185,$Y185)))</f>
        <v/>
      </c>
      <c r="AA185" s="63">
        <f>IF($T185="","",IF(AND(ISNUMBER($F185),$F185&lt;=IF($Q185=MesCiclo,InicioCiclo,$Q185+MOD(2-WEEKDAY($Q185),7))+6),1,IF(N($U185)&gt;0,AVERAGEIFS($W$5:$W$1000,$S$5:$S$1000,ROW(),$T$5:$T$1000,"Sub"),$W185)))</f>
        <v/>
      </c>
      <c r="AB185" s="63">
        <f>IF($T185="","",IF(AND(ISNUMBER($F185),$F185&lt;=IF($Q185=MesCiclo,InicioCiclo,$Q185+MOD(2-WEEKDAY($Q185),7))+13),1,IF(N($U185)&gt;0,AVERAGEIFS($X$5:$X$1000,$S$5:$S$1000,ROW(),$T$5:$T$1000,"Sub"),$X185)))</f>
        <v/>
      </c>
      <c r="AC185" s="63">
        <f>IF($T185="","",IF(AND(ISNUMBER($F185),$F185&lt;=IF($Q185=MesCiclo,InicioCiclo,$Q185+MOD(2-WEEKDAY($Q185),7))+20),1,IF(N($U185)&gt;0,AVERAGEIFS($Y$5:$Y$1000,$S$5:$S$1000,ROW(),$T$5:$T$1000,"Sub"),$Y185)))</f>
        <v/>
      </c>
      <c r="AD185" s="63">
        <f>IF($T185="","",IF(AND(ISNUMBER($F185),$F185&lt;=IF($Q185=MesCiclo,InicioCiclo,$Q185+MOD(2-WEEKDAY($Q185),7))+27),1,IF(N($U185)&gt;0,AVERAGEIFS($Z$5:$Z$1000,$S$5:$S$1000,ROW(),$T$5:$T$1000,"Sub"),$Z185)))</f>
        <v/>
      </c>
      <c r="AE185" s="63">
        <f>IF($T185&lt;&gt;"Macro","",IF(COUNTIFS($Q$5:$Q$1000,$Q185,$T$5:$T$1000,"Macro",$G$5:$G$1000,"&gt;0")=0,1/COUNTIFS($Q$5:$Q$1000,$Q185,$T$5:$T$1000,"Macro"),IF(AND(ISNUMBER($G185),N($G185)&gt;0),$G185,SUMIFS($G$5:$G$1000,$Q$5:$Q$1000,$Q185,$T$5:$T$1000,"Macro")/COUNTIFS($Q$5:$Q$1000,$Q185,$T$5:$T$1000,"Macro",$G$5:$G$1000,"&gt;0"))/(COUNTIFS($Q$5:$Q$1000,$Q185,$T$5:$T$1000,"Macro")*SUMIFS($G$5:$G$1000,$Q$5:$Q$1000,$Q185,$T$5:$T$1000,"Macro")/COUNTIFS($Q$5:$Q$1000,$Q185,$T$5:$T$1000,"Macro",$G$5:$G$1000,"&gt;0"))))</f>
        <v/>
      </c>
    </row>
    <row r="186">
      <c r="A186" s="55">
        <f>IF(NOT((COUNTA($B186:$K186)+COUNTA($O186))&gt;0),"",IF($T186="Macro",COUNTIFS($T$5:$T186,"Macro",$Q$5:$Q186,$Q186),IF(N($S186)=0,"?",COUNTIFS(INDEX($T$5:$T$1000,1):INDEX($T$5:$T$1000,$S186-4),"Macro",INDEX($Q$5:$Q$1000,1):INDEX($Q$5:$Q$1000,$S186-4),INDEX($Q$5:$Q$1000,$S186-4))&amp;"."&amp;COUNTIFS($S$5:$S186,$S186,$T$5:$T186,"Sub"))))</f>
        <v/>
      </c>
      <c r="B186" s="56" t="n"/>
      <c r="C186" s="57" t="n"/>
      <c r="D186" s="58" t="n"/>
      <c r="E186" s="58" t="n"/>
      <c r="F186" s="58" t="n"/>
      <c r="G186" s="59" t="n"/>
      <c r="H186" s="59" t="n"/>
      <c r="I186" s="59" t="n"/>
      <c r="J186" s="59" t="n"/>
      <c r="K186" s="59" t="n"/>
      <c r="L186" s="60">
        <f>IF(NOT((COUNTA($B186:$K186)+COUNTA($O186))&gt;0),"",IF(ISNUMBER($F186),1,IF(N($U186)&gt;0,AVERAGEIFS($V$5:$V$1000,$S$5:$S$1000,ROW(),$T$5:$T$1000,"Sub"),$V186)))</f>
        <v/>
      </c>
      <c r="M186" s="55">
        <f>IF($L186="","",IF($L186&gt;=1,"Completado",IF($L186&gt;0,"En curso","Pendiente")))</f>
        <v/>
      </c>
      <c r="N186" s="55">
        <f>IF(NOT((COUNTA($B186:$K186)+COUNTA($O186))&gt;0),"",IF(ISNUMBER($F186),IF(AND(ISNUMBER($E186),$F186&gt;$E186),"Cumplida con "&amp;($F186-$E186)&amp;IF($F186-$E186=1," día"," días")&amp;" de retraso","Cumplida"),IF(N($L186)&gt;=1,"Cumplida",IF(NOT(ISNUMBER($E186)),"Sin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plazo")))))))</f>
        <v/>
      </c>
      <c r="O186" s="57" t="n"/>
      <c r="P186" s="61">
        <f>IF(NOT((COUNTA($B186:$K186)+COUNTA($O186))&gt;0),"",IF((IF($C186="","Falta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",""))="","✔ OK","⚠ "&amp;LEFT(IF($C186="","Falta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",""),LEN(IF($C186="","Falta el nombre de la actividad"&amp;" · ","")&amp;IF(AND($T186="Sub",N($S186)=0),"Subactividad sin macroactividad arriba"&amp;" · ","")&amp;IF($D186="","Sin fecha de inicio"&amp;" · ","")&amp;IF($E186="","Sin fecha límite"&amp;" · ","")&amp;IF(OR(AND($D186&lt;&gt;"",NOT(ISNUMBER($D186))),AND($E186&lt;&gt;"",NOT(ISNUMBER($E186))),AND($F186&lt;&gt;"",NOT(ISNUMBER($F186)))),"Fecha no válida"&amp;" · ","")&amp;IF(AND(ISNUMBER($D186),ISNUMBER($E186),$D186&gt;$E186),"Inicio posterior a fecha límite"&amp;" · ","")&amp;IF(AND($T186="Macro",$G186&lt;&gt;"",OR(NOT(ISNUMBER($G186)),$G186&lt;0,$G186&gt;1)),"Peso fuera de rango"&amp;" · ","")&amp;IF(AND($T186="Sub",$G186&lt;&gt;""),"Las subactividades no llevan peso (valen igual dentro de su macroactividad)"&amp;" · ","")&amp;IF(AND(N($U186)&gt;0,COUNT($H186:$K186)&gt;0),"Con subactividades: deje vacías las semanas (se calculan solas)"&amp;" · ","")&amp;IF((COUNTIF($H186:$K186,"&gt;1")+COUNTIF($H186:$K186,"&lt;0")+COUNTA($H186:$K186)-COUNT($H186:$K186))&gt;0,"Avance fuera de rango 0-100%"&amp;" · ","")&amp;IF(OR(AND($I186&lt;&gt;"",$I186&lt;$H186),AND($J186&lt;&gt;"",$J186&lt;MAX($H186:$I186)),AND($K186&lt;&gt;"",$K186&lt;MAX($H186:$J186))),"Avance semanal decreciente"&amp;" · ","")&amp;IF(AND(ISNUMBER($E186),$E186&lt;FechaRef,N($L186)&lt;1),"Vencida"&amp;" · ","")&amp;IF(AND(ObsObligatoria="Sí",ISNUMBER($E186),$E186&lt;FechaRef,N($L186)&lt;1,$O186=""),"Vencida sin observación"&amp;" · ",""))-3)))</f>
        <v/>
      </c>
      <c r="Q186" s="62">
        <f>IF(NOT((COUNTA($B186:$K186)+COUNTA($O186))&gt;0),"",IF(AND($T186="Sub",N($S186)&gt;0),IF(ISNUMBER(INDEX($D$5:$D$1000,$S186-4)),DATE(YEAR(INDEX($D$5:$D$1000,$S186-4)),MONTH(INDEX($D$5:$D$1000,$S186-4)),1),IF(ISNUMBER(INDEX($E$5:$E$1000,$S186-4)),DATE(YEAR(INDEX($E$5:$E$1000,$S186-4)),MONTH(INDEX($E$5:$E$1000,$S186-4)),1),MesCiclo)),IF(ISNUMBER($D186),DATE(YEAR($D186),MONTH($D186),1),IF(ISNUMBER($E186),DATE(YEAR($E186),MONTH($E186),1),MesCiclo))))</f>
        <v/>
      </c>
      <c r="R186" s="63">
        <f>IF(OR($Q186="",$Q186&lt;&gt;MesCiclo),"",COUNTIF($Q$5:$Q186,MesCiclo))</f>
        <v/>
      </c>
      <c r="S186" s="63">
        <f>IF($T186="","",IF($T186="Macro",ROW(),IFERROR(LOOKUP(2,1/($T$5:$T186="Macro"),ROW($T$5:$T186)),0)))</f>
        <v/>
      </c>
      <c r="T186" s="63">
        <f>IF(NOT((COUNTA($B186:$K186)+COUNTA($O186))&gt;0),"",IF($B186="Subactividad","Sub","Macro"))</f>
        <v/>
      </c>
      <c r="U186" s="63">
        <f>IF($T186="Macro",COUNTIFS($S$5:$S$1000,ROW(),$T$5:$T$1000,"Sub"),"")</f>
        <v/>
      </c>
      <c r="V186" s="63">
        <f>IF($T186="","",IF(ISNUMBER($F186),1,IFERROR(LOOKUP(2,1/($H186:$K186&lt;&gt;""),$H186:$K186),0)))</f>
        <v/>
      </c>
      <c r="W186" s="63">
        <f>IF($T186="","",IF(AND(ISNUMBER($F186),$F186&lt;=IF($Q186=MesCiclo,InicioCiclo,$Q186+MOD(2-WEEKDAY($Q186),7))+6),1,IF(ISNUMBER($H186),$H186,0)))</f>
        <v/>
      </c>
      <c r="X186" s="63">
        <f>IF($T186="","",IF(AND(ISNUMBER($F186),$F186&lt;=IF($Q186=MesCiclo,InicioCiclo,$Q186+MOD(2-WEEKDAY($Q186),7))+13),1,IF(ISNUMBER($I186),$I186,$W186)))</f>
        <v/>
      </c>
      <c r="Y186" s="63">
        <f>IF($T186="","",IF(AND(ISNUMBER($F186),$F186&lt;=IF($Q186=MesCiclo,InicioCiclo,$Q186+MOD(2-WEEKDAY($Q186),7))+20),1,IF(ISNUMBER($J186),$J186,$X186)))</f>
        <v/>
      </c>
      <c r="Z186" s="63">
        <f>IF($T186="","",IF(AND(ISNUMBER($F186),$F186&lt;=IF($Q186=MesCiclo,InicioCiclo,$Q186+MOD(2-WEEKDAY($Q186),7))+27),1,IF(ISNUMBER($K186),$K186,$Y186)))</f>
        <v/>
      </c>
      <c r="AA186" s="63">
        <f>IF($T186="","",IF(AND(ISNUMBER($F186),$F186&lt;=IF($Q186=MesCiclo,InicioCiclo,$Q186+MOD(2-WEEKDAY($Q186),7))+6),1,IF(N($U186)&gt;0,AVERAGEIFS($W$5:$W$1000,$S$5:$S$1000,ROW(),$T$5:$T$1000,"Sub"),$W186)))</f>
        <v/>
      </c>
      <c r="AB186" s="63">
        <f>IF($T186="","",IF(AND(ISNUMBER($F186),$F186&lt;=IF($Q186=MesCiclo,InicioCiclo,$Q186+MOD(2-WEEKDAY($Q186),7))+13),1,IF(N($U186)&gt;0,AVERAGEIFS($X$5:$X$1000,$S$5:$S$1000,ROW(),$T$5:$T$1000,"Sub"),$X186)))</f>
        <v/>
      </c>
      <c r="AC186" s="63">
        <f>IF($T186="","",IF(AND(ISNUMBER($F186),$F186&lt;=IF($Q186=MesCiclo,InicioCiclo,$Q186+MOD(2-WEEKDAY($Q186),7))+20),1,IF(N($U186)&gt;0,AVERAGEIFS($Y$5:$Y$1000,$S$5:$S$1000,ROW(),$T$5:$T$1000,"Sub"),$Y186)))</f>
        <v/>
      </c>
      <c r="AD186" s="63">
        <f>IF($T186="","",IF(AND(ISNUMBER($F186),$F186&lt;=IF($Q186=MesCiclo,InicioCiclo,$Q186+MOD(2-WEEKDAY($Q186),7))+27),1,IF(N($U186)&gt;0,AVERAGEIFS($Z$5:$Z$1000,$S$5:$S$1000,ROW(),$T$5:$T$1000,"Sub"),$Z186)))</f>
        <v/>
      </c>
      <c r="AE186" s="63">
        <f>IF($T186&lt;&gt;"Macro","",IF(COUNTIFS($Q$5:$Q$1000,$Q186,$T$5:$T$1000,"Macro",$G$5:$G$1000,"&gt;0")=0,1/COUNTIFS($Q$5:$Q$1000,$Q186,$T$5:$T$1000,"Macro"),IF(AND(ISNUMBER($G186),N($G186)&gt;0),$G186,SUMIFS($G$5:$G$1000,$Q$5:$Q$1000,$Q186,$T$5:$T$1000,"Macro")/COUNTIFS($Q$5:$Q$1000,$Q186,$T$5:$T$1000,"Macro",$G$5:$G$1000,"&gt;0"))/(COUNTIFS($Q$5:$Q$1000,$Q186,$T$5:$T$1000,"Macro")*SUMIFS($G$5:$G$1000,$Q$5:$Q$1000,$Q186,$T$5:$T$1000,"Macro")/COUNTIFS($Q$5:$Q$1000,$Q186,$T$5:$T$1000,"Macro",$G$5:$G$1000,"&gt;0"))))</f>
        <v/>
      </c>
    </row>
    <row r="187">
      <c r="A187" s="55">
        <f>IF(NOT((COUNTA($B187:$K187)+COUNTA($O187))&gt;0),"",IF($T187="Macro",COUNTIFS($T$5:$T187,"Macro",$Q$5:$Q187,$Q187),IF(N($S187)=0,"?",COUNTIFS(INDEX($T$5:$T$1000,1):INDEX($T$5:$T$1000,$S187-4),"Macro",INDEX($Q$5:$Q$1000,1):INDEX($Q$5:$Q$1000,$S187-4),INDEX($Q$5:$Q$1000,$S187-4))&amp;"."&amp;COUNTIFS($S$5:$S187,$S187,$T$5:$T187,"Sub"))))</f>
        <v/>
      </c>
      <c r="B187" s="56" t="n"/>
      <c r="C187" s="57" t="n"/>
      <c r="D187" s="58" t="n"/>
      <c r="E187" s="58" t="n"/>
      <c r="F187" s="58" t="n"/>
      <c r="G187" s="59" t="n"/>
      <c r="H187" s="59" t="n"/>
      <c r="I187" s="59" t="n"/>
      <c r="J187" s="59" t="n"/>
      <c r="K187" s="59" t="n"/>
      <c r="L187" s="60">
        <f>IF(NOT((COUNTA($B187:$K187)+COUNTA($O187))&gt;0),"",IF(ISNUMBER($F187),1,IF(N($U187)&gt;0,AVERAGEIFS($V$5:$V$1000,$S$5:$S$1000,ROW(),$T$5:$T$1000,"Sub"),$V187)))</f>
        <v/>
      </c>
      <c r="M187" s="55">
        <f>IF($L187="","",IF($L187&gt;=1,"Completado",IF($L187&gt;0,"En curso","Pendiente")))</f>
        <v/>
      </c>
      <c r="N187" s="55">
        <f>IF(NOT((COUNTA($B187:$K187)+COUNTA($O187))&gt;0),"",IF(ISNUMBER($F187),IF(AND(ISNUMBER($E187),$F187&gt;$E187),"Cumplida con "&amp;($F187-$E187)&amp;IF($F187-$E187=1," día"," días")&amp;" de retraso","Cumplida"),IF(N($L187)&gt;=1,"Cumplida",IF(NOT(ISNUMBER($E187)),"Sin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plazo")))))))</f>
        <v/>
      </c>
      <c r="O187" s="57" t="n"/>
      <c r="P187" s="61">
        <f>IF(NOT((COUNTA($B187:$K187)+COUNTA($O187))&gt;0),"",IF((IF($C187="","Falta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",""))="","✔ OK","⚠ "&amp;LEFT(IF($C187="","Falta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",""),LEN(IF($C187="","Falta el nombre de la actividad"&amp;" · ","")&amp;IF(AND($T187="Sub",N($S187)=0),"Subactividad sin macroactividad arriba"&amp;" · ","")&amp;IF($D187="","Sin fecha de inicio"&amp;" · ","")&amp;IF($E187="","Sin fecha límite"&amp;" · ","")&amp;IF(OR(AND($D187&lt;&gt;"",NOT(ISNUMBER($D187))),AND($E187&lt;&gt;"",NOT(ISNUMBER($E187))),AND($F187&lt;&gt;"",NOT(ISNUMBER($F187)))),"Fecha no válida"&amp;" · ","")&amp;IF(AND(ISNUMBER($D187),ISNUMBER($E187),$D187&gt;$E187),"Inicio posterior a fecha límite"&amp;" · ","")&amp;IF(AND($T187="Macro",$G187&lt;&gt;"",OR(NOT(ISNUMBER($G187)),$G187&lt;0,$G187&gt;1)),"Peso fuera de rango"&amp;" · ","")&amp;IF(AND($T187="Sub",$G187&lt;&gt;""),"Las subactividades no llevan peso (valen igual dentro de su macroactividad)"&amp;" · ","")&amp;IF(AND(N($U187)&gt;0,COUNT($H187:$K187)&gt;0),"Con subactividades: deje vacías las semanas (se calculan solas)"&amp;" · ","")&amp;IF((COUNTIF($H187:$K187,"&gt;1")+COUNTIF($H187:$K187,"&lt;0")+COUNTA($H187:$K187)-COUNT($H187:$K187))&gt;0,"Avance fuera de rango 0-100%"&amp;" · ","")&amp;IF(OR(AND($I187&lt;&gt;"",$I187&lt;$H187),AND($J187&lt;&gt;"",$J187&lt;MAX($H187:$I187)),AND($K187&lt;&gt;"",$K187&lt;MAX($H187:$J187))),"Avance semanal decreciente"&amp;" · ","")&amp;IF(AND(ISNUMBER($E187),$E187&lt;FechaRef,N($L187)&lt;1),"Vencida"&amp;" · ","")&amp;IF(AND(ObsObligatoria="Sí",ISNUMBER($E187),$E187&lt;FechaRef,N($L187)&lt;1,$O187=""),"Vencida sin observación"&amp;" · ",""))-3)))</f>
        <v/>
      </c>
      <c r="Q187" s="62">
        <f>IF(NOT((COUNTA($B187:$K187)+COUNTA($O187))&gt;0),"",IF(AND($T187="Sub",N($S187)&gt;0),IF(ISNUMBER(INDEX($D$5:$D$1000,$S187-4)),DATE(YEAR(INDEX($D$5:$D$1000,$S187-4)),MONTH(INDEX($D$5:$D$1000,$S187-4)),1),IF(ISNUMBER(INDEX($E$5:$E$1000,$S187-4)),DATE(YEAR(INDEX($E$5:$E$1000,$S187-4)),MONTH(INDEX($E$5:$E$1000,$S187-4)),1),MesCiclo)),IF(ISNUMBER($D187),DATE(YEAR($D187),MONTH($D187),1),IF(ISNUMBER($E187),DATE(YEAR($E187),MONTH($E187),1),MesCiclo))))</f>
        <v/>
      </c>
      <c r="R187" s="63">
        <f>IF(OR($Q187="",$Q187&lt;&gt;MesCiclo),"",COUNTIF($Q$5:$Q187,MesCiclo))</f>
        <v/>
      </c>
      <c r="S187" s="63">
        <f>IF($T187="","",IF($T187="Macro",ROW(),IFERROR(LOOKUP(2,1/($T$5:$T187="Macro"),ROW($T$5:$T187)),0)))</f>
        <v/>
      </c>
      <c r="T187" s="63">
        <f>IF(NOT((COUNTA($B187:$K187)+COUNTA($O187))&gt;0),"",IF($B187="Subactividad","Sub","Macro"))</f>
        <v/>
      </c>
      <c r="U187" s="63">
        <f>IF($T187="Macro",COUNTIFS($S$5:$S$1000,ROW(),$T$5:$T$1000,"Sub"),"")</f>
        <v/>
      </c>
      <c r="V187" s="63">
        <f>IF($T187="","",IF(ISNUMBER($F187),1,IFERROR(LOOKUP(2,1/($H187:$K187&lt;&gt;""),$H187:$K187),0)))</f>
        <v/>
      </c>
      <c r="W187" s="63">
        <f>IF($T187="","",IF(AND(ISNUMBER($F187),$F187&lt;=IF($Q187=MesCiclo,InicioCiclo,$Q187+MOD(2-WEEKDAY($Q187),7))+6),1,IF(ISNUMBER($H187),$H187,0)))</f>
        <v/>
      </c>
      <c r="X187" s="63">
        <f>IF($T187="","",IF(AND(ISNUMBER($F187),$F187&lt;=IF($Q187=MesCiclo,InicioCiclo,$Q187+MOD(2-WEEKDAY($Q187),7))+13),1,IF(ISNUMBER($I187),$I187,$W187)))</f>
        <v/>
      </c>
      <c r="Y187" s="63">
        <f>IF($T187="","",IF(AND(ISNUMBER($F187),$F187&lt;=IF($Q187=MesCiclo,InicioCiclo,$Q187+MOD(2-WEEKDAY($Q187),7))+20),1,IF(ISNUMBER($J187),$J187,$X187)))</f>
        <v/>
      </c>
      <c r="Z187" s="63">
        <f>IF($T187="","",IF(AND(ISNUMBER($F187),$F187&lt;=IF($Q187=MesCiclo,InicioCiclo,$Q187+MOD(2-WEEKDAY($Q187),7))+27),1,IF(ISNUMBER($K187),$K187,$Y187)))</f>
        <v/>
      </c>
      <c r="AA187" s="63">
        <f>IF($T187="","",IF(AND(ISNUMBER($F187),$F187&lt;=IF($Q187=MesCiclo,InicioCiclo,$Q187+MOD(2-WEEKDAY($Q187),7))+6),1,IF(N($U187)&gt;0,AVERAGEIFS($W$5:$W$1000,$S$5:$S$1000,ROW(),$T$5:$T$1000,"Sub"),$W187)))</f>
        <v/>
      </c>
      <c r="AB187" s="63">
        <f>IF($T187="","",IF(AND(ISNUMBER($F187),$F187&lt;=IF($Q187=MesCiclo,InicioCiclo,$Q187+MOD(2-WEEKDAY($Q187),7))+13),1,IF(N($U187)&gt;0,AVERAGEIFS($X$5:$X$1000,$S$5:$S$1000,ROW(),$T$5:$T$1000,"Sub"),$X187)))</f>
        <v/>
      </c>
      <c r="AC187" s="63">
        <f>IF($T187="","",IF(AND(ISNUMBER($F187),$F187&lt;=IF($Q187=MesCiclo,InicioCiclo,$Q187+MOD(2-WEEKDAY($Q187),7))+20),1,IF(N($U187)&gt;0,AVERAGEIFS($Y$5:$Y$1000,$S$5:$S$1000,ROW(),$T$5:$T$1000,"Sub"),$Y187)))</f>
        <v/>
      </c>
      <c r="AD187" s="63">
        <f>IF($T187="","",IF(AND(ISNUMBER($F187),$F187&lt;=IF($Q187=MesCiclo,InicioCiclo,$Q187+MOD(2-WEEKDAY($Q187),7))+27),1,IF(N($U187)&gt;0,AVERAGEIFS($Z$5:$Z$1000,$S$5:$S$1000,ROW(),$T$5:$T$1000,"Sub"),$Z187)))</f>
        <v/>
      </c>
      <c r="AE187" s="63">
        <f>IF($T187&lt;&gt;"Macro","",IF(COUNTIFS($Q$5:$Q$1000,$Q187,$T$5:$T$1000,"Macro",$G$5:$G$1000,"&gt;0")=0,1/COUNTIFS($Q$5:$Q$1000,$Q187,$T$5:$T$1000,"Macro"),IF(AND(ISNUMBER($G187),N($G187)&gt;0),$G187,SUMIFS($G$5:$G$1000,$Q$5:$Q$1000,$Q187,$T$5:$T$1000,"Macro")/COUNTIFS($Q$5:$Q$1000,$Q187,$T$5:$T$1000,"Macro",$G$5:$G$1000,"&gt;0"))/(COUNTIFS($Q$5:$Q$1000,$Q187,$T$5:$T$1000,"Macro")*SUMIFS($G$5:$G$1000,$Q$5:$Q$1000,$Q187,$T$5:$T$1000,"Macro")/COUNTIFS($Q$5:$Q$1000,$Q187,$T$5:$T$1000,"Macro",$G$5:$G$1000,"&gt;0"))))</f>
        <v/>
      </c>
    </row>
    <row r="188">
      <c r="A188" s="55">
        <f>IF(NOT((COUNTA($B188:$K188)+COUNTA($O188))&gt;0),"",IF($T188="Macro",COUNTIFS($T$5:$T188,"Macro",$Q$5:$Q188,$Q188),IF(N($S188)=0,"?",COUNTIFS(INDEX($T$5:$T$1000,1):INDEX($T$5:$T$1000,$S188-4),"Macro",INDEX($Q$5:$Q$1000,1):INDEX($Q$5:$Q$1000,$S188-4),INDEX($Q$5:$Q$1000,$S188-4))&amp;"."&amp;COUNTIFS($S$5:$S188,$S188,$T$5:$T188,"Sub"))))</f>
        <v/>
      </c>
      <c r="B188" s="56" t="n"/>
      <c r="C188" s="57" t="n"/>
      <c r="D188" s="58" t="n"/>
      <c r="E188" s="58" t="n"/>
      <c r="F188" s="58" t="n"/>
      <c r="G188" s="59" t="n"/>
      <c r="H188" s="59" t="n"/>
      <c r="I188" s="59" t="n"/>
      <c r="J188" s="59" t="n"/>
      <c r="K188" s="59" t="n"/>
      <c r="L188" s="60">
        <f>IF(NOT((COUNTA($B188:$K188)+COUNTA($O188))&gt;0),"",IF(ISNUMBER($F188),1,IF(N($U188)&gt;0,AVERAGEIFS($V$5:$V$1000,$S$5:$S$1000,ROW(),$T$5:$T$1000,"Sub"),$V188)))</f>
        <v/>
      </c>
      <c r="M188" s="55">
        <f>IF($L188="","",IF($L188&gt;=1,"Completado",IF($L188&gt;0,"En curso","Pendiente")))</f>
        <v/>
      </c>
      <c r="N188" s="55">
        <f>IF(NOT((COUNTA($B188:$K188)+COUNTA($O188))&gt;0),"",IF(ISNUMBER($F188),IF(AND(ISNUMBER($E188),$F188&gt;$E188),"Cumplida con "&amp;($F188-$E188)&amp;IF($F188-$E188=1," día"," días")&amp;" de retraso","Cumplida"),IF(N($L188)&gt;=1,"Cumplida",IF(NOT(ISNUMBER($E188)),"Sin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plazo")))))))</f>
        <v/>
      </c>
      <c r="O188" s="57" t="n"/>
      <c r="P188" s="61">
        <f>IF(NOT((COUNTA($B188:$K188)+COUNTA($O188))&gt;0),"",IF((IF($C188="","Falta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",""))="","✔ OK","⚠ "&amp;LEFT(IF($C188="","Falta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",""),LEN(IF($C188="","Falta el nombre de la actividad"&amp;" · ","")&amp;IF(AND($T188="Sub",N($S188)=0),"Subactividad sin macroactividad arriba"&amp;" · ","")&amp;IF($D188="","Sin fecha de inicio"&amp;" · ","")&amp;IF($E188="","Sin fecha límite"&amp;" · ","")&amp;IF(OR(AND($D188&lt;&gt;"",NOT(ISNUMBER($D188))),AND($E188&lt;&gt;"",NOT(ISNUMBER($E188))),AND($F188&lt;&gt;"",NOT(ISNUMBER($F188)))),"Fecha no válida"&amp;" · ","")&amp;IF(AND(ISNUMBER($D188),ISNUMBER($E188),$D188&gt;$E188),"Inicio posterior a fecha límite"&amp;" · ","")&amp;IF(AND($T188="Macro",$G188&lt;&gt;"",OR(NOT(ISNUMBER($G188)),$G188&lt;0,$G188&gt;1)),"Peso fuera de rango"&amp;" · ","")&amp;IF(AND($T188="Sub",$G188&lt;&gt;""),"Las subactividades no llevan peso (valen igual dentro de su macroactividad)"&amp;" · ","")&amp;IF(AND(N($U188)&gt;0,COUNT($H188:$K188)&gt;0),"Con subactividades: deje vacías las semanas (se calculan solas)"&amp;" · ","")&amp;IF((COUNTIF($H188:$K188,"&gt;1")+COUNTIF($H188:$K188,"&lt;0")+COUNTA($H188:$K188)-COUNT($H188:$K188))&gt;0,"Avance fuera de rango 0-100%"&amp;" · ","")&amp;IF(OR(AND($I188&lt;&gt;"",$I188&lt;$H188),AND($J188&lt;&gt;"",$J188&lt;MAX($H188:$I188)),AND($K188&lt;&gt;"",$K188&lt;MAX($H188:$J188))),"Avance semanal decreciente"&amp;" · ","")&amp;IF(AND(ISNUMBER($E188),$E188&lt;FechaRef,N($L188)&lt;1),"Vencida"&amp;" · ","")&amp;IF(AND(ObsObligatoria="Sí",ISNUMBER($E188),$E188&lt;FechaRef,N($L188)&lt;1,$O188=""),"Vencida sin observación"&amp;" · ",""))-3)))</f>
        <v/>
      </c>
      <c r="Q188" s="62">
        <f>IF(NOT((COUNTA($B188:$K188)+COUNTA($O188))&gt;0),"",IF(AND($T188="Sub",N($S188)&gt;0),IF(ISNUMBER(INDEX($D$5:$D$1000,$S188-4)),DATE(YEAR(INDEX($D$5:$D$1000,$S188-4)),MONTH(INDEX($D$5:$D$1000,$S188-4)),1),IF(ISNUMBER(INDEX($E$5:$E$1000,$S188-4)),DATE(YEAR(INDEX($E$5:$E$1000,$S188-4)),MONTH(INDEX($E$5:$E$1000,$S188-4)),1),MesCiclo)),IF(ISNUMBER($D188),DATE(YEAR($D188),MONTH($D188),1),IF(ISNUMBER($E188),DATE(YEAR($E188),MONTH($E188),1),MesCiclo))))</f>
        <v/>
      </c>
      <c r="R188" s="63">
        <f>IF(OR($Q188="",$Q188&lt;&gt;MesCiclo),"",COUNTIF($Q$5:$Q188,MesCiclo))</f>
        <v/>
      </c>
      <c r="S188" s="63">
        <f>IF($T188="","",IF($T188="Macro",ROW(),IFERROR(LOOKUP(2,1/($T$5:$T188="Macro"),ROW($T$5:$T188)),0)))</f>
        <v/>
      </c>
      <c r="T188" s="63">
        <f>IF(NOT((COUNTA($B188:$K188)+COUNTA($O188))&gt;0),"",IF($B188="Subactividad","Sub","Macro"))</f>
        <v/>
      </c>
      <c r="U188" s="63">
        <f>IF($T188="Macro",COUNTIFS($S$5:$S$1000,ROW(),$T$5:$T$1000,"Sub"),"")</f>
        <v/>
      </c>
      <c r="V188" s="63">
        <f>IF($T188="","",IF(ISNUMBER($F188),1,IFERROR(LOOKUP(2,1/($H188:$K188&lt;&gt;""),$H188:$K188),0)))</f>
        <v/>
      </c>
      <c r="W188" s="63">
        <f>IF($T188="","",IF(AND(ISNUMBER($F188),$F188&lt;=IF($Q188=MesCiclo,InicioCiclo,$Q188+MOD(2-WEEKDAY($Q188),7))+6),1,IF(ISNUMBER($H188),$H188,0)))</f>
        <v/>
      </c>
      <c r="X188" s="63">
        <f>IF($T188="","",IF(AND(ISNUMBER($F188),$F188&lt;=IF($Q188=MesCiclo,InicioCiclo,$Q188+MOD(2-WEEKDAY($Q188),7))+13),1,IF(ISNUMBER($I188),$I188,$W188)))</f>
        <v/>
      </c>
      <c r="Y188" s="63">
        <f>IF($T188="","",IF(AND(ISNUMBER($F188),$F188&lt;=IF($Q188=MesCiclo,InicioCiclo,$Q188+MOD(2-WEEKDAY($Q188),7))+20),1,IF(ISNUMBER($J188),$J188,$X188)))</f>
        <v/>
      </c>
      <c r="Z188" s="63">
        <f>IF($T188="","",IF(AND(ISNUMBER($F188),$F188&lt;=IF($Q188=MesCiclo,InicioCiclo,$Q188+MOD(2-WEEKDAY($Q188),7))+27),1,IF(ISNUMBER($K188),$K188,$Y188)))</f>
        <v/>
      </c>
      <c r="AA188" s="63">
        <f>IF($T188="","",IF(AND(ISNUMBER($F188),$F188&lt;=IF($Q188=MesCiclo,InicioCiclo,$Q188+MOD(2-WEEKDAY($Q188),7))+6),1,IF(N($U188)&gt;0,AVERAGEIFS($W$5:$W$1000,$S$5:$S$1000,ROW(),$T$5:$T$1000,"Sub"),$W188)))</f>
        <v/>
      </c>
      <c r="AB188" s="63">
        <f>IF($T188="","",IF(AND(ISNUMBER($F188),$F188&lt;=IF($Q188=MesCiclo,InicioCiclo,$Q188+MOD(2-WEEKDAY($Q188),7))+13),1,IF(N($U188)&gt;0,AVERAGEIFS($X$5:$X$1000,$S$5:$S$1000,ROW(),$T$5:$T$1000,"Sub"),$X188)))</f>
        <v/>
      </c>
      <c r="AC188" s="63">
        <f>IF($T188="","",IF(AND(ISNUMBER($F188),$F188&lt;=IF($Q188=MesCiclo,InicioCiclo,$Q188+MOD(2-WEEKDAY($Q188),7))+20),1,IF(N($U188)&gt;0,AVERAGEIFS($Y$5:$Y$1000,$S$5:$S$1000,ROW(),$T$5:$T$1000,"Sub"),$Y188)))</f>
        <v/>
      </c>
      <c r="AD188" s="63">
        <f>IF($T188="","",IF(AND(ISNUMBER($F188),$F188&lt;=IF($Q188=MesCiclo,InicioCiclo,$Q188+MOD(2-WEEKDAY($Q188),7))+27),1,IF(N($U188)&gt;0,AVERAGEIFS($Z$5:$Z$1000,$S$5:$S$1000,ROW(),$T$5:$T$1000,"Sub"),$Z188)))</f>
        <v/>
      </c>
      <c r="AE188" s="63">
        <f>IF($T188&lt;&gt;"Macro","",IF(COUNTIFS($Q$5:$Q$1000,$Q188,$T$5:$T$1000,"Macro",$G$5:$G$1000,"&gt;0")=0,1/COUNTIFS($Q$5:$Q$1000,$Q188,$T$5:$T$1000,"Macro"),IF(AND(ISNUMBER($G188),N($G188)&gt;0),$G188,SUMIFS($G$5:$G$1000,$Q$5:$Q$1000,$Q188,$T$5:$T$1000,"Macro")/COUNTIFS($Q$5:$Q$1000,$Q188,$T$5:$T$1000,"Macro",$G$5:$G$1000,"&gt;0"))/(COUNTIFS($Q$5:$Q$1000,$Q188,$T$5:$T$1000,"Macro")*SUMIFS($G$5:$G$1000,$Q$5:$Q$1000,$Q188,$T$5:$T$1000,"Macro")/COUNTIFS($Q$5:$Q$1000,$Q188,$T$5:$T$1000,"Macro",$G$5:$G$1000,"&gt;0"))))</f>
        <v/>
      </c>
    </row>
    <row r="189">
      <c r="A189" s="55">
        <f>IF(NOT((COUNTA($B189:$K189)+COUNTA($O189))&gt;0),"",IF($T189="Macro",COUNTIFS($T$5:$T189,"Macro",$Q$5:$Q189,$Q189),IF(N($S189)=0,"?",COUNTIFS(INDEX($T$5:$T$1000,1):INDEX($T$5:$T$1000,$S189-4),"Macro",INDEX($Q$5:$Q$1000,1):INDEX($Q$5:$Q$1000,$S189-4),INDEX($Q$5:$Q$1000,$S189-4))&amp;"."&amp;COUNTIFS($S$5:$S189,$S189,$T$5:$T189,"Sub"))))</f>
        <v/>
      </c>
      <c r="B189" s="56" t="n"/>
      <c r="C189" s="57" t="n"/>
      <c r="D189" s="58" t="n"/>
      <c r="E189" s="58" t="n"/>
      <c r="F189" s="58" t="n"/>
      <c r="G189" s="59" t="n"/>
      <c r="H189" s="59" t="n"/>
      <c r="I189" s="59" t="n"/>
      <c r="J189" s="59" t="n"/>
      <c r="K189" s="59" t="n"/>
      <c r="L189" s="60">
        <f>IF(NOT((COUNTA($B189:$K189)+COUNTA($O189))&gt;0),"",IF(ISNUMBER($F189),1,IF(N($U189)&gt;0,AVERAGEIFS($V$5:$V$1000,$S$5:$S$1000,ROW(),$T$5:$T$1000,"Sub"),$V189)))</f>
        <v/>
      </c>
      <c r="M189" s="55">
        <f>IF($L189="","",IF($L189&gt;=1,"Completado",IF($L189&gt;0,"En curso","Pendiente")))</f>
        <v/>
      </c>
      <c r="N189" s="55">
        <f>IF(NOT((COUNTA($B189:$K189)+COUNTA($O189))&gt;0),"",IF(ISNUMBER($F189),IF(AND(ISNUMBER($E189),$F189&gt;$E189),"Cumplida con "&amp;($F189-$E189)&amp;IF($F189-$E189=1," día"," días")&amp;" de retraso","Cumplida"),IF(N($L189)&gt;=1,"Cumplida",IF(NOT(ISNUMBER($E189)),"Sin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plazo")))))))</f>
        <v/>
      </c>
      <c r="O189" s="57" t="n"/>
      <c r="P189" s="61">
        <f>IF(NOT((COUNTA($B189:$K189)+COUNTA($O189))&gt;0),"",IF((IF($C189="","Falta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",""))="","✔ OK","⚠ "&amp;LEFT(IF($C189="","Falta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",""),LEN(IF($C189="","Falta el nombre de la actividad"&amp;" · ","")&amp;IF(AND($T189="Sub",N($S189)=0),"Subactividad sin macroactividad arriba"&amp;" · ","")&amp;IF($D189="","Sin fecha de inicio"&amp;" · ","")&amp;IF($E189="","Sin fecha límite"&amp;" · ","")&amp;IF(OR(AND($D189&lt;&gt;"",NOT(ISNUMBER($D189))),AND($E189&lt;&gt;"",NOT(ISNUMBER($E189))),AND($F189&lt;&gt;"",NOT(ISNUMBER($F189)))),"Fecha no válida"&amp;" · ","")&amp;IF(AND(ISNUMBER($D189),ISNUMBER($E189),$D189&gt;$E189),"Inicio posterior a fecha límite"&amp;" · ","")&amp;IF(AND($T189="Macro",$G189&lt;&gt;"",OR(NOT(ISNUMBER($G189)),$G189&lt;0,$G189&gt;1)),"Peso fuera de rango"&amp;" · ","")&amp;IF(AND($T189="Sub",$G189&lt;&gt;""),"Las subactividades no llevan peso (valen igual dentro de su macroactividad)"&amp;" · ","")&amp;IF(AND(N($U189)&gt;0,COUNT($H189:$K189)&gt;0),"Con subactividades: deje vacías las semanas (se calculan solas)"&amp;" · ","")&amp;IF((COUNTIF($H189:$K189,"&gt;1")+COUNTIF($H189:$K189,"&lt;0")+COUNTA($H189:$K189)-COUNT($H189:$K189))&gt;0,"Avance fuera de rango 0-100%"&amp;" · ","")&amp;IF(OR(AND($I189&lt;&gt;"",$I189&lt;$H189),AND($J189&lt;&gt;"",$J189&lt;MAX($H189:$I189)),AND($K189&lt;&gt;"",$K189&lt;MAX($H189:$J189))),"Avance semanal decreciente"&amp;" · ","")&amp;IF(AND(ISNUMBER($E189),$E189&lt;FechaRef,N($L189)&lt;1),"Vencida"&amp;" · ","")&amp;IF(AND(ObsObligatoria="Sí",ISNUMBER($E189),$E189&lt;FechaRef,N($L189)&lt;1,$O189=""),"Vencida sin observación"&amp;" · ",""))-3)))</f>
        <v/>
      </c>
      <c r="Q189" s="62">
        <f>IF(NOT((COUNTA($B189:$K189)+COUNTA($O189))&gt;0),"",IF(AND($T189="Sub",N($S189)&gt;0),IF(ISNUMBER(INDEX($D$5:$D$1000,$S189-4)),DATE(YEAR(INDEX($D$5:$D$1000,$S189-4)),MONTH(INDEX($D$5:$D$1000,$S189-4)),1),IF(ISNUMBER(INDEX($E$5:$E$1000,$S189-4)),DATE(YEAR(INDEX($E$5:$E$1000,$S189-4)),MONTH(INDEX($E$5:$E$1000,$S189-4)),1),MesCiclo)),IF(ISNUMBER($D189),DATE(YEAR($D189),MONTH($D189),1),IF(ISNUMBER($E189),DATE(YEAR($E189),MONTH($E189),1),MesCiclo))))</f>
        <v/>
      </c>
      <c r="R189" s="63">
        <f>IF(OR($Q189="",$Q189&lt;&gt;MesCiclo),"",COUNTIF($Q$5:$Q189,MesCiclo))</f>
        <v/>
      </c>
      <c r="S189" s="63">
        <f>IF($T189="","",IF($T189="Macro",ROW(),IFERROR(LOOKUP(2,1/($T$5:$T189="Macro"),ROW($T$5:$T189)),0)))</f>
        <v/>
      </c>
      <c r="T189" s="63">
        <f>IF(NOT((COUNTA($B189:$K189)+COUNTA($O189))&gt;0),"",IF($B189="Subactividad","Sub","Macro"))</f>
        <v/>
      </c>
      <c r="U189" s="63">
        <f>IF($T189="Macro",COUNTIFS($S$5:$S$1000,ROW(),$T$5:$T$1000,"Sub"),"")</f>
        <v/>
      </c>
      <c r="V189" s="63">
        <f>IF($T189="","",IF(ISNUMBER($F189),1,IFERROR(LOOKUP(2,1/($H189:$K189&lt;&gt;""),$H189:$K189),0)))</f>
        <v/>
      </c>
      <c r="W189" s="63">
        <f>IF($T189="","",IF(AND(ISNUMBER($F189),$F189&lt;=IF($Q189=MesCiclo,InicioCiclo,$Q189+MOD(2-WEEKDAY($Q189),7))+6),1,IF(ISNUMBER($H189),$H189,0)))</f>
        <v/>
      </c>
      <c r="X189" s="63">
        <f>IF($T189="","",IF(AND(ISNUMBER($F189),$F189&lt;=IF($Q189=MesCiclo,InicioCiclo,$Q189+MOD(2-WEEKDAY($Q189),7))+13),1,IF(ISNUMBER($I189),$I189,$W189)))</f>
        <v/>
      </c>
      <c r="Y189" s="63">
        <f>IF($T189="","",IF(AND(ISNUMBER($F189),$F189&lt;=IF($Q189=MesCiclo,InicioCiclo,$Q189+MOD(2-WEEKDAY($Q189),7))+20),1,IF(ISNUMBER($J189),$J189,$X189)))</f>
        <v/>
      </c>
      <c r="Z189" s="63">
        <f>IF($T189="","",IF(AND(ISNUMBER($F189),$F189&lt;=IF($Q189=MesCiclo,InicioCiclo,$Q189+MOD(2-WEEKDAY($Q189),7))+27),1,IF(ISNUMBER($K189),$K189,$Y189)))</f>
        <v/>
      </c>
      <c r="AA189" s="63">
        <f>IF($T189="","",IF(AND(ISNUMBER($F189),$F189&lt;=IF($Q189=MesCiclo,InicioCiclo,$Q189+MOD(2-WEEKDAY($Q189),7))+6),1,IF(N($U189)&gt;0,AVERAGEIFS($W$5:$W$1000,$S$5:$S$1000,ROW(),$T$5:$T$1000,"Sub"),$W189)))</f>
        <v/>
      </c>
      <c r="AB189" s="63">
        <f>IF($T189="","",IF(AND(ISNUMBER($F189),$F189&lt;=IF($Q189=MesCiclo,InicioCiclo,$Q189+MOD(2-WEEKDAY($Q189),7))+13),1,IF(N($U189)&gt;0,AVERAGEIFS($X$5:$X$1000,$S$5:$S$1000,ROW(),$T$5:$T$1000,"Sub"),$X189)))</f>
        <v/>
      </c>
      <c r="AC189" s="63">
        <f>IF($T189="","",IF(AND(ISNUMBER($F189),$F189&lt;=IF($Q189=MesCiclo,InicioCiclo,$Q189+MOD(2-WEEKDAY($Q189),7))+20),1,IF(N($U189)&gt;0,AVERAGEIFS($Y$5:$Y$1000,$S$5:$S$1000,ROW(),$T$5:$T$1000,"Sub"),$Y189)))</f>
        <v/>
      </c>
      <c r="AD189" s="63">
        <f>IF($T189="","",IF(AND(ISNUMBER($F189),$F189&lt;=IF($Q189=MesCiclo,InicioCiclo,$Q189+MOD(2-WEEKDAY($Q189),7))+27),1,IF(N($U189)&gt;0,AVERAGEIFS($Z$5:$Z$1000,$S$5:$S$1000,ROW(),$T$5:$T$1000,"Sub"),$Z189)))</f>
        <v/>
      </c>
      <c r="AE189" s="63">
        <f>IF($T189&lt;&gt;"Macro","",IF(COUNTIFS($Q$5:$Q$1000,$Q189,$T$5:$T$1000,"Macro",$G$5:$G$1000,"&gt;0")=0,1/COUNTIFS($Q$5:$Q$1000,$Q189,$T$5:$T$1000,"Macro"),IF(AND(ISNUMBER($G189),N($G189)&gt;0),$G189,SUMIFS($G$5:$G$1000,$Q$5:$Q$1000,$Q189,$T$5:$T$1000,"Macro")/COUNTIFS($Q$5:$Q$1000,$Q189,$T$5:$T$1000,"Macro",$G$5:$G$1000,"&gt;0"))/(COUNTIFS($Q$5:$Q$1000,$Q189,$T$5:$T$1000,"Macro")*SUMIFS($G$5:$G$1000,$Q$5:$Q$1000,$Q189,$T$5:$T$1000,"Macro")/COUNTIFS($Q$5:$Q$1000,$Q189,$T$5:$T$1000,"Macro",$G$5:$G$1000,"&gt;0"))))</f>
        <v/>
      </c>
    </row>
    <row r="190">
      <c r="A190" s="55">
        <f>IF(NOT((COUNTA($B190:$K190)+COUNTA($O190))&gt;0),"",IF($T190="Macro",COUNTIFS($T$5:$T190,"Macro",$Q$5:$Q190,$Q190),IF(N($S190)=0,"?",COUNTIFS(INDEX($T$5:$T$1000,1):INDEX($T$5:$T$1000,$S190-4),"Macro",INDEX($Q$5:$Q$1000,1):INDEX($Q$5:$Q$1000,$S190-4),INDEX($Q$5:$Q$1000,$S190-4))&amp;"."&amp;COUNTIFS($S$5:$S190,$S190,$T$5:$T190,"Sub"))))</f>
        <v/>
      </c>
      <c r="B190" s="56" t="n"/>
      <c r="C190" s="57" t="n"/>
      <c r="D190" s="58" t="n"/>
      <c r="E190" s="58" t="n"/>
      <c r="F190" s="58" t="n"/>
      <c r="G190" s="59" t="n"/>
      <c r="H190" s="59" t="n"/>
      <c r="I190" s="59" t="n"/>
      <c r="J190" s="59" t="n"/>
      <c r="K190" s="59" t="n"/>
      <c r="L190" s="60">
        <f>IF(NOT((COUNTA($B190:$K190)+COUNTA($O190))&gt;0),"",IF(ISNUMBER($F190),1,IF(N($U190)&gt;0,AVERAGEIFS($V$5:$V$1000,$S$5:$S$1000,ROW(),$T$5:$T$1000,"Sub"),$V190)))</f>
        <v/>
      </c>
      <c r="M190" s="55">
        <f>IF($L190="","",IF($L190&gt;=1,"Completado",IF($L190&gt;0,"En curso","Pendiente")))</f>
        <v/>
      </c>
      <c r="N190" s="55">
        <f>IF(NOT((COUNTA($B190:$K190)+COUNTA($O190))&gt;0),"",IF(ISNUMBER($F190),IF(AND(ISNUMBER($E190),$F190&gt;$E190),"Cumplida con "&amp;($F190-$E190)&amp;IF($F190-$E190=1," día"," días")&amp;" de retraso","Cumplida"),IF(N($L190)&gt;=1,"Cumplida",IF(NOT(ISNUMBER($E190)),"Sin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plazo")))))))</f>
        <v/>
      </c>
      <c r="O190" s="57" t="n"/>
      <c r="P190" s="61">
        <f>IF(NOT((COUNTA($B190:$K190)+COUNTA($O190))&gt;0),"",IF((IF($C190="","Falta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",""))="","✔ OK","⚠ "&amp;LEFT(IF($C190="","Falta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",""),LEN(IF($C190="","Falta el nombre de la actividad"&amp;" · ","")&amp;IF(AND($T190="Sub",N($S190)=0),"Subactividad sin macroactividad arriba"&amp;" · ","")&amp;IF($D190="","Sin fecha de inicio"&amp;" · ","")&amp;IF($E190="","Sin fecha límite"&amp;" · ","")&amp;IF(OR(AND($D190&lt;&gt;"",NOT(ISNUMBER($D190))),AND($E190&lt;&gt;"",NOT(ISNUMBER($E190))),AND($F190&lt;&gt;"",NOT(ISNUMBER($F190)))),"Fecha no válida"&amp;" · ","")&amp;IF(AND(ISNUMBER($D190),ISNUMBER($E190),$D190&gt;$E190),"Inicio posterior a fecha límite"&amp;" · ","")&amp;IF(AND($T190="Macro",$G190&lt;&gt;"",OR(NOT(ISNUMBER($G190)),$G190&lt;0,$G190&gt;1)),"Peso fuera de rango"&amp;" · ","")&amp;IF(AND($T190="Sub",$G190&lt;&gt;""),"Las subactividades no llevan peso (valen igual dentro de su macroactividad)"&amp;" · ","")&amp;IF(AND(N($U190)&gt;0,COUNT($H190:$K190)&gt;0),"Con subactividades: deje vacías las semanas (se calculan solas)"&amp;" · ","")&amp;IF((COUNTIF($H190:$K190,"&gt;1")+COUNTIF($H190:$K190,"&lt;0")+COUNTA($H190:$K190)-COUNT($H190:$K190))&gt;0,"Avance fuera de rango 0-100%"&amp;" · ","")&amp;IF(OR(AND($I190&lt;&gt;"",$I190&lt;$H190),AND($J190&lt;&gt;"",$J190&lt;MAX($H190:$I190)),AND($K190&lt;&gt;"",$K190&lt;MAX($H190:$J190))),"Avance semanal decreciente"&amp;" · ","")&amp;IF(AND(ISNUMBER($E190),$E190&lt;FechaRef,N($L190)&lt;1),"Vencida"&amp;" · ","")&amp;IF(AND(ObsObligatoria="Sí",ISNUMBER($E190),$E190&lt;FechaRef,N($L190)&lt;1,$O190=""),"Vencida sin observación"&amp;" · ",""))-3)))</f>
        <v/>
      </c>
      <c r="Q190" s="62">
        <f>IF(NOT((COUNTA($B190:$K190)+COUNTA($O190))&gt;0),"",IF(AND($T190="Sub",N($S190)&gt;0),IF(ISNUMBER(INDEX($D$5:$D$1000,$S190-4)),DATE(YEAR(INDEX($D$5:$D$1000,$S190-4)),MONTH(INDEX($D$5:$D$1000,$S190-4)),1),IF(ISNUMBER(INDEX($E$5:$E$1000,$S190-4)),DATE(YEAR(INDEX($E$5:$E$1000,$S190-4)),MONTH(INDEX($E$5:$E$1000,$S190-4)),1),MesCiclo)),IF(ISNUMBER($D190),DATE(YEAR($D190),MONTH($D190),1),IF(ISNUMBER($E190),DATE(YEAR($E190),MONTH($E190),1),MesCiclo))))</f>
        <v/>
      </c>
      <c r="R190" s="63">
        <f>IF(OR($Q190="",$Q190&lt;&gt;MesCiclo),"",COUNTIF($Q$5:$Q190,MesCiclo))</f>
        <v/>
      </c>
      <c r="S190" s="63">
        <f>IF($T190="","",IF($T190="Macro",ROW(),IFERROR(LOOKUP(2,1/($T$5:$T190="Macro"),ROW($T$5:$T190)),0)))</f>
        <v/>
      </c>
      <c r="T190" s="63">
        <f>IF(NOT((COUNTA($B190:$K190)+COUNTA($O190))&gt;0),"",IF($B190="Subactividad","Sub","Macro"))</f>
        <v/>
      </c>
      <c r="U190" s="63">
        <f>IF($T190="Macro",COUNTIFS($S$5:$S$1000,ROW(),$T$5:$T$1000,"Sub"),"")</f>
        <v/>
      </c>
      <c r="V190" s="63">
        <f>IF($T190="","",IF(ISNUMBER($F190),1,IFERROR(LOOKUP(2,1/($H190:$K190&lt;&gt;""),$H190:$K190),0)))</f>
        <v/>
      </c>
      <c r="W190" s="63">
        <f>IF($T190="","",IF(AND(ISNUMBER($F190),$F190&lt;=IF($Q190=MesCiclo,InicioCiclo,$Q190+MOD(2-WEEKDAY($Q190),7))+6),1,IF(ISNUMBER($H190),$H190,0)))</f>
        <v/>
      </c>
      <c r="X190" s="63">
        <f>IF($T190="","",IF(AND(ISNUMBER($F190),$F190&lt;=IF($Q190=MesCiclo,InicioCiclo,$Q190+MOD(2-WEEKDAY($Q190),7))+13),1,IF(ISNUMBER($I190),$I190,$W190)))</f>
        <v/>
      </c>
      <c r="Y190" s="63">
        <f>IF($T190="","",IF(AND(ISNUMBER($F190),$F190&lt;=IF($Q190=MesCiclo,InicioCiclo,$Q190+MOD(2-WEEKDAY($Q190),7))+20),1,IF(ISNUMBER($J190),$J190,$X190)))</f>
        <v/>
      </c>
      <c r="Z190" s="63">
        <f>IF($T190="","",IF(AND(ISNUMBER($F190),$F190&lt;=IF($Q190=MesCiclo,InicioCiclo,$Q190+MOD(2-WEEKDAY($Q190),7))+27),1,IF(ISNUMBER($K190),$K190,$Y190)))</f>
        <v/>
      </c>
      <c r="AA190" s="63">
        <f>IF($T190="","",IF(AND(ISNUMBER($F190),$F190&lt;=IF($Q190=MesCiclo,InicioCiclo,$Q190+MOD(2-WEEKDAY($Q190),7))+6),1,IF(N($U190)&gt;0,AVERAGEIFS($W$5:$W$1000,$S$5:$S$1000,ROW(),$T$5:$T$1000,"Sub"),$W190)))</f>
        <v/>
      </c>
      <c r="AB190" s="63">
        <f>IF($T190="","",IF(AND(ISNUMBER($F190),$F190&lt;=IF($Q190=MesCiclo,InicioCiclo,$Q190+MOD(2-WEEKDAY($Q190),7))+13),1,IF(N($U190)&gt;0,AVERAGEIFS($X$5:$X$1000,$S$5:$S$1000,ROW(),$T$5:$T$1000,"Sub"),$X190)))</f>
        <v/>
      </c>
      <c r="AC190" s="63">
        <f>IF($T190="","",IF(AND(ISNUMBER($F190),$F190&lt;=IF($Q190=MesCiclo,InicioCiclo,$Q190+MOD(2-WEEKDAY($Q190),7))+20),1,IF(N($U190)&gt;0,AVERAGEIFS($Y$5:$Y$1000,$S$5:$S$1000,ROW(),$T$5:$T$1000,"Sub"),$Y190)))</f>
        <v/>
      </c>
      <c r="AD190" s="63">
        <f>IF($T190="","",IF(AND(ISNUMBER($F190),$F190&lt;=IF($Q190=MesCiclo,InicioCiclo,$Q190+MOD(2-WEEKDAY($Q190),7))+27),1,IF(N($U190)&gt;0,AVERAGEIFS($Z$5:$Z$1000,$S$5:$S$1000,ROW(),$T$5:$T$1000,"Sub"),$Z190)))</f>
        <v/>
      </c>
      <c r="AE190" s="63">
        <f>IF($T190&lt;&gt;"Macro","",IF(COUNTIFS($Q$5:$Q$1000,$Q190,$T$5:$T$1000,"Macro",$G$5:$G$1000,"&gt;0")=0,1/COUNTIFS($Q$5:$Q$1000,$Q190,$T$5:$T$1000,"Macro"),IF(AND(ISNUMBER($G190),N($G190)&gt;0),$G190,SUMIFS($G$5:$G$1000,$Q$5:$Q$1000,$Q190,$T$5:$T$1000,"Macro")/COUNTIFS($Q$5:$Q$1000,$Q190,$T$5:$T$1000,"Macro",$G$5:$G$1000,"&gt;0"))/(COUNTIFS($Q$5:$Q$1000,$Q190,$T$5:$T$1000,"Macro")*SUMIFS($G$5:$G$1000,$Q$5:$Q$1000,$Q190,$T$5:$T$1000,"Macro")/COUNTIFS($Q$5:$Q$1000,$Q190,$T$5:$T$1000,"Macro",$G$5:$G$1000,"&gt;0"))))</f>
        <v/>
      </c>
    </row>
    <row r="191">
      <c r="A191" s="55">
        <f>IF(NOT((COUNTA($B191:$K191)+COUNTA($O191))&gt;0),"",IF($T191="Macro",COUNTIFS($T$5:$T191,"Macro",$Q$5:$Q191,$Q191),IF(N($S191)=0,"?",COUNTIFS(INDEX($T$5:$T$1000,1):INDEX($T$5:$T$1000,$S191-4),"Macro",INDEX($Q$5:$Q$1000,1):INDEX($Q$5:$Q$1000,$S191-4),INDEX($Q$5:$Q$1000,$S191-4))&amp;"."&amp;COUNTIFS($S$5:$S191,$S191,$T$5:$T191,"Sub"))))</f>
        <v/>
      </c>
      <c r="B191" s="56" t="n"/>
      <c r="C191" s="57" t="n"/>
      <c r="D191" s="58" t="n"/>
      <c r="E191" s="58" t="n"/>
      <c r="F191" s="58" t="n"/>
      <c r="G191" s="59" t="n"/>
      <c r="H191" s="59" t="n"/>
      <c r="I191" s="59" t="n"/>
      <c r="J191" s="59" t="n"/>
      <c r="K191" s="59" t="n"/>
      <c r="L191" s="60">
        <f>IF(NOT((COUNTA($B191:$K191)+COUNTA($O191))&gt;0),"",IF(ISNUMBER($F191),1,IF(N($U191)&gt;0,AVERAGEIFS($V$5:$V$1000,$S$5:$S$1000,ROW(),$T$5:$T$1000,"Sub"),$V191)))</f>
        <v/>
      </c>
      <c r="M191" s="55">
        <f>IF($L191="","",IF($L191&gt;=1,"Completado",IF($L191&gt;0,"En curso","Pendiente")))</f>
        <v/>
      </c>
      <c r="N191" s="55">
        <f>IF(NOT((COUNTA($B191:$K191)+COUNTA($O191))&gt;0),"",IF(ISNUMBER($F191),IF(AND(ISNUMBER($E191),$F191&gt;$E191),"Cumplida con "&amp;($F191-$E191)&amp;IF($F191-$E191=1," día"," días")&amp;" de retraso","Cumplida"),IF(N($L191)&gt;=1,"Cumplida",IF(NOT(ISNUMBER($E191)),"Sin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plazo")))))))</f>
        <v/>
      </c>
      <c r="O191" s="57" t="n"/>
      <c r="P191" s="61">
        <f>IF(NOT((COUNTA($B191:$K191)+COUNTA($O191))&gt;0),"",IF((IF($C191="","Falta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",""))="","✔ OK","⚠ "&amp;LEFT(IF($C191="","Falta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",""),LEN(IF($C191="","Falta el nombre de la actividad"&amp;" · ","")&amp;IF(AND($T191="Sub",N($S191)=0),"Subactividad sin macroactividad arriba"&amp;" · ","")&amp;IF($D191="","Sin fecha de inicio"&amp;" · ","")&amp;IF($E191="","Sin fecha límite"&amp;" · ","")&amp;IF(OR(AND($D191&lt;&gt;"",NOT(ISNUMBER($D191))),AND($E191&lt;&gt;"",NOT(ISNUMBER($E191))),AND($F191&lt;&gt;"",NOT(ISNUMBER($F191)))),"Fecha no válida"&amp;" · ","")&amp;IF(AND(ISNUMBER($D191),ISNUMBER($E191),$D191&gt;$E191),"Inicio posterior a fecha límite"&amp;" · ","")&amp;IF(AND($T191="Macro",$G191&lt;&gt;"",OR(NOT(ISNUMBER($G191)),$G191&lt;0,$G191&gt;1)),"Peso fuera de rango"&amp;" · ","")&amp;IF(AND($T191="Sub",$G191&lt;&gt;""),"Las subactividades no llevan peso (valen igual dentro de su macroactividad)"&amp;" · ","")&amp;IF(AND(N($U191)&gt;0,COUNT($H191:$K191)&gt;0),"Con subactividades: deje vacías las semanas (se calculan solas)"&amp;" · ","")&amp;IF((COUNTIF($H191:$K191,"&gt;1")+COUNTIF($H191:$K191,"&lt;0")+COUNTA($H191:$K191)-COUNT($H191:$K191))&gt;0,"Avance fuera de rango 0-100%"&amp;" · ","")&amp;IF(OR(AND($I191&lt;&gt;"",$I191&lt;$H191),AND($J191&lt;&gt;"",$J191&lt;MAX($H191:$I191)),AND($K191&lt;&gt;"",$K191&lt;MAX($H191:$J191))),"Avance semanal decreciente"&amp;" · ","")&amp;IF(AND(ISNUMBER($E191),$E191&lt;FechaRef,N($L191)&lt;1),"Vencida"&amp;" · ","")&amp;IF(AND(ObsObligatoria="Sí",ISNUMBER($E191),$E191&lt;FechaRef,N($L191)&lt;1,$O191=""),"Vencida sin observación"&amp;" · ",""))-3)))</f>
        <v/>
      </c>
      <c r="Q191" s="62">
        <f>IF(NOT((COUNTA($B191:$K191)+COUNTA($O191))&gt;0),"",IF(AND($T191="Sub",N($S191)&gt;0),IF(ISNUMBER(INDEX($D$5:$D$1000,$S191-4)),DATE(YEAR(INDEX($D$5:$D$1000,$S191-4)),MONTH(INDEX($D$5:$D$1000,$S191-4)),1),IF(ISNUMBER(INDEX($E$5:$E$1000,$S191-4)),DATE(YEAR(INDEX($E$5:$E$1000,$S191-4)),MONTH(INDEX($E$5:$E$1000,$S191-4)),1),MesCiclo)),IF(ISNUMBER($D191),DATE(YEAR($D191),MONTH($D191),1),IF(ISNUMBER($E191),DATE(YEAR($E191),MONTH($E191),1),MesCiclo))))</f>
        <v/>
      </c>
      <c r="R191" s="63">
        <f>IF(OR($Q191="",$Q191&lt;&gt;MesCiclo),"",COUNTIF($Q$5:$Q191,MesCiclo))</f>
        <v/>
      </c>
      <c r="S191" s="63">
        <f>IF($T191="","",IF($T191="Macro",ROW(),IFERROR(LOOKUP(2,1/($T$5:$T191="Macro"),ROW($T$5:$T191)),0)))</f>
        <v/>
      </c>
      <c r="T191" s="63">
        <f>IF(NOT((COUNTA($B191:$K191)+COUNTA($O191))&gt;0),"",IF($B191="Subactividad","Sub","Macro"))</f>
        <v/>
      </c>
      <c r="U191" s="63">
        <f>IF($T191="Macro",COUNTIFS($S$5:$S$1000,ROW(),$T$5:$T$1000,"Sub"),"")</f>
        <v/>
      </c>
      <c r="V191" s="63">
        <f>IF($T191="","",IF(ISNUMBER($F191),1,IFERROR(LOOKUP(2,1/($H191:$K191&lt;&gt;""),$H191:$K191),0)))</f>
        <v/>
      </c>
      <c r="W191" s="63">
        <f>IF($T191="","",IF(AND(ISNUMBER($F191),$F191&lt;=IF($Q191=MesCiclo,InicioCiclo,$Q191+MOD(2-WEEKDAY($Q191),7))+6),1,IF(ISNUMBER($H191),$H191,0)))</f>
        <v/>
      </c>
      <c r="X191" s="63">
        <f>IF($T191="","",IF(AND(ISNUMBER($F191),$F191&lt;=IF($Q191=MesCiclo,InicioCiclo,$Q191+MOD(2-WEEKDAY($Q191),7))+13),1,IF(ISNUMBER($I191),$I191,$W191)))</f>
        <v/>
      </c>
      <c r="Y191" s="63">
        <f>IF($T191="","",IF(AND(ISNUMBER($F191),$F191&lt;=IF($Q191=MesCiclo,InicioCiclo,$Q191+MOD(2-WEEKDAY($Q191),7))+20),1,IF(ISNUMBER($J191),$J191,$X191)))</f>
        <v/>
      </c>
      <c r="Z191" s="63">
        <f>IF($T191="","",IF(AND(ISNUMBER($F191),$F191&lt;=IF($Q191=MesCiclo,InicioCiclo,$Q191+MOD(2-WEEKDAY($Q191),7))+27),1,IF(ISNUMBER($K191),$K191,$Y191)))</f>
        <v/>
      </c>
      <c r="AA191" s="63">
        <f>IF($T191="","",IF(AND(ISNUMBER($F191),$F191&lt;=IF($Q191=MesCiclo,InicioCiclo,$Q191+MOD(2-WEEKDAY($Q191),7))+6),1,IF(N($U191)&gt;0,AVERAGEIFS($W$5:$W$1000,$S$5:$S$1000,ROW(),$T$5:$T$1000,"Sub"),$W191)))</f>
        <v/>
      </c>
      <c r="AB191" s="63">
        <f>IF($T191="","",IF(AND(ISNUMBER($F191),$F191&lt;=IF($Q191=MesCiclo,InicioCiclo,$Q191+MOD(2-WEEKDAY($Q191),7))+13),1,IF(N($U191)&gt;0,AVERAGEIFS($X$5:$X$1000,$S$5:$S$1000,ROW(),$T$5:$T$1000,"Sub"),$X191)))</f>
        <v/>
      </c>
      <c r="AC191" s="63">
        <f>IF($T191="","",IF(AND(ISNUMBER($F191),$F191&lt;=IF($Q191=MesCiclo,InicioCiclo,$Q191+MOD(2-WEEKDAY($Q191),7))+20),1,IF(N($U191)&gt;0,AVERAGEIFS($Y$5:$Y$1000,$S$5:$S$1000,ROW(),$T$5:$T$1000,"Sub"),$Y191)))</f>
        <v/>
      </c>
      <c r="AD191" s="63">
        <f>IF($T191="","",IF(AND(ISNUMBER($F191),$F191&lt;=IF($Q191=MesCiclo,InicioCiclo,$Q191+MOD(2-WEEKDAY($Q191),7))+27),1,IF(N($U191)&gt;0,AVERAGEIFS($Z$5:$Z$1000,$S$5:$S$1000,ROW(),$T$5:$T$1000,"Sub"),$Z191)))</f>
        <v/>
      </c>
      <c r="AE191" s="63">
        <f>IF($T191&lt;&gt;"Macro","",IF(COUNTIFS($Q$5:$Q$1000,$Q191,$T$5:$T$1000,"Macro",$G$5:$G$1000,"&gt;0")=0,1/COUNTIFS($Q$5:$Q$1000,$Q191,$T$5:$T$1000,"Macro"),IF(AND(ISNUMBER($G191),N($G191)&gt;0),$G191,SUMIFS($G$5:$G$1000,$Q$5:$Q$1000,$Q191,$T$5:$T$1000,"Macro")/COUNTIFS($Q$5:$Q$1000,$Q191,$T$5:$T$1000,"Macro",$G$5:$G$1000,"&gt;0"))/(COUNTIFS($Q$5:$Q$1000,$Q191,$T$5:$T$1000,"Macro")*SUMIFS($G$5:$G$1000,$Q$5:$Q$1000,$Q191,$T$5:$T$1000,"Macro")/COUNTIFS($Q$5:$Q$1000,$Q191,$T$5:$T$1000,"Macro",$G$5:$G$1000,"&gt;0"))))</f>
        <v/>
      </c>
    </row>
    <row r="192">
      <c r="A192" s="55">
        <f>IF(NOT((COUNTA($B192:$K192)+COUNTA($O192))&gt;0),"",IF($T192="Macro",COUNTIFS($T$5:$T192,"Macro",$Q$5:$Q192,$Q192),IF(N($S192)=0,"?",COUNTIFS(INDEX($T$5:$T$1000,1):INDEX($T$5:$T$1000,$S192-4),"Macro",INDEX($Q$5:$Q$1000,1):INDEX($Q$5:$Q$1000,$S192-4),INDEX($Q$5:$Q$1000,$S192-4))&amp;"."&amp;COUNTIFS($S$5:$S192,$S192,$T$5:$T192,"Sub"))))</f>
        <v/>
      </c>
      <c r="B192" s="56" t="n"/>
      <c r="C192" s="57" t="n"/>
      <c r="D192" s="58" t="n"/>
      <c r="E192" s="58" t="n"/>
      <c r="F192" s="58" t="n"/>
      <c r="G192" s="59" t="n"/>
      <c r="H192" s="59" t="n"/>
      <c r="I192" s="59" t="n"/>
      <c r="J192" s="59" t="n"/>
      <c r="K192" s="59" t="n"/>
      <c r="L192" s="60">
        <f>IF(NOT((COUNTA($B192:$K192)+COUNTA($O192))&gt;0),"",IF(ISNUMBER($F192),1,IF(N($U192)&gt;0,AVERAGEIFS($V$5:$V$1000,$S$5:$S$1000,ROW(),$T$5:$T$1000,"Sub"),$V192)))</f>
        <v/>
      </c>
      <c r="M192" s="55">
        <f>IF($L192="","",IF($L192&gt;=1,"Completado",IF($L192&gt;0,"En curso","Pendiente")))</f>
        <v/>
      </c>
      <c r="N192" s="55">
        <f>IF(NOT((COUNTA($B192:$K192)+COUNTA($O192))&gt;0),"",IF(ISNUMBER($F192),IF(AND(ISNUMBER($E192),$F192&gt;$E192),"Cumplida con "&amp;($F192-$E192)&amp;IF($F192-$E192=1," día"," días")&amp;" de retraso","Cumplida"),IF(N($L192)&gt;=1,"Cumplida",IF(NOT(ISNUMBER($E192)),"Sin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plazo")))))))</f>
        <v/>
      </c>
      <c r="O192" s="57" t="n"/>
      <c r="P192" s="61">
        <f>IF(NOT((COUNTA($B192:$K192)+COUNTA($O192))&gt;0),"",IF((IF($C192="","Falta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",""))="","✔ OK","⚠ "&amp;LEFT(IF($C192="","Falta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",""),LEN(IF($C192="","Falta el nombre de la actividad"&amp;" · ","")&amp;IF(AND($T192="Sub",N($S192)=0),"Subactividad sin macroactividad arriba"&amp;" · ","")&amp;IF($D192="","Sin fecha de inicio"&amp;" · ","")&amp;IF($E192="","Sin fecha límite"&amp;" · ","")&amp;IF(OR(AND($D192&lt;&gt;"",NOT(ISNUMBER($D192))),AND($E192&lt;&gt;"",NOT(ISNUMBER($E192))),AND($F192&lt;&gt;"",NOT(ISNUMBER($F192)))),"Fecha no válida"&amp;" · ","")&amp;IF(AND(ISNUMBER($D192),ISNUMBER($E192),$D192&gt;$E192),"Inicio posterior a fecha límite"&amp;" · ","")&amp;IF(AND($T192="Macro",$G192&lt;&gt;"",OR(NOT(ISNUMBER($G192)),$G192&lt;0,$G192&gt;1)),"Peso fuera de rango"&amp;" · ","")&amp;IF(AND($T192="Sub",$G192&lt;&gt;""),"Las subactividades no llevan peso (valen igual dentro de su macroactividad)"&amp;" · ","")&amp;IF(AND(N($U192)&gt;0,COUNT($H192:$K192)&gt;0),"Con subactividades: deje vacías las semanas (se calculan solas)"&amp;" · ","")&amp;IF((COUNTIF($H192:$K192,"&gt;1")+COUNTIF($H192:$K192,"&lt;0")+COUNTA($H192:$K192)-COUNT($H192:$K192))&gt;0,"Avance fuera de rango 0-100%"&amp;" · ","")&amp;IF(OR(AND($I192&lt;&gt;"",$I192&lt;$H192),AND($J192&lt;&gt;"",$J192&lt;MAX($H192:$I192)),AND($K192&lt;&gt;"",$K192&lt;MAX($H192:$J192))),"Avance semanal decreciente"&amp;" · ","")&amp;IF(AND(ISNUMBER($E192),$E192&lt;FechaRef,N($L192)&lt;1),"Vencida"&amp;" · ","")&amp;IF(AND(ObsObligatoria="Sí",ISNUMBER($E192),$E192&lt;FechaRef,N($L192)&lt;1,$O192=""),"Vencida sin observación"&amp;" · ",""))-3)))</f>
        <v/>
      </c>
      <c r="Q192" s="62">
        <f>IF(NOT((COUNTA($B192:$K192)+COUNTA($O192))&gt;0),"",IF(AND($T192="Sub",N($S192)&gt;0),IF(ISNUMBER(INDEX($D$5:$D$1000,$S192-4)),DATE(YEAR(INDEX($D$5:$D$1000,$S192-4)),MONTH(INDEX($D$5:$D$1000,$S192-4)),1),IF(ISNUMBER(INDEX($E$5:$E$1000,$S192-4)),DATE(YEAR(INDEX($E$5:$E$1000,$S192-4)),MONTH(INDEX($E$5:$E$1000,$S192-4)),1),MesCiclo)),IF(ISNUMBER($D192),DATE(YEAR($D192),MONTH($D192),1),IF(ISNUMBER($E192),DATE(YEAR($E192),MONTH($E192),1),MesCiclo))))</f>
        <v/>
      </c>
      <c r="R192" s="63">
        <f>IF(OR($Q192="",$Q192&lt;&gt;MesCiclo),"",COUNTIF($Q$5:$Q192,MesCiclo))</f>
        <v/>
      </c>
      <c r="S192" s="63">
        <f>IF($T192="","",IF($T192="Macro",ROW(),IFERROR(LOOKUP(2,1/($T$5:$T192="Macro"),ROW($T$5:$T192)),0)))</f>
        <v/>
      </c>
      <c r="T192" s="63">
        <f>IF(NOT((COUNTA($B192:$K192)+COUNTA($O192))&gt;0),"",IF($B192="Subactividad","Sub","Macro"))</f>
        <v/>
      </c>
      <c r="U192" s="63">
        <f>IF($T192="Macro",COUNTIFS($S$5:$S$1000,ROW(),$T$5:$T$1000,"Sub"),"")</f>
        <v/>
      </c>
      <c r="V192" s="63">
        <f>IF($T192="","",IF(ISNUMBER($F192),1,IFERROR(LOOKUP(2,1/($H192:$K192&lt;&gt;""),$H192:$K192),0)))</f>
        <v/>
      </c>
      <c r="W192" s="63">
        <f>IF($T192="","",IF(AND(ISNUMBER($F192),$F192&lt;=IF($Q192=MesCiclo,InicioCiclo,$Q192+MOD(2-WEEKDAY($Q192),7))+6),1,IF(ISNUMBER($H192),$H192,0)))</f>
        <v/>
      </c>
      <c r="X192" s="63">
        <f>IF($T192="","",IF(AND(ISNUMBER($F192),$F192&lt;=IF($Q192=MesCiclo,InicioCiclo,$Q192+MOD(2-WEEKDAY($Q192),7))+13),1,IF(ISNUMBER($I192),$I192,$W192)))</f>
        <v/>
      </c>
      <c r="Y192" s="63">
        <f>IF($T192="","",IF(AND(ISNUMBER($F192),$F192&lt;=IF($Q192=MesCiclo,InicioCiclo,$Q192+MOD(2-WEEKDAY($Q192),7))+20),1,IF(ISNUMBER($J192),$J192,$X192)))</f>
        <v/>
      </c>
      <c r="Z192" s="63">
        <f>IF($T192="","",IF(AND(ISNUMBER($F192),$F192&lt;=IF($Q192=MesCiclo,InicioCiclo,$Q192+MOD(2-WEEKDAY($Q192),7))+27),1,IF(ISNUMBER($K192),$K192,$Y192)))</f>
        <v/>
      </c>
      <c r="AA192" s="63">
        <f>IF($T192="","",IF(AND(ISNUMBER($F192),$F192&lt;=IF($Q192=MesCiclo,InicioCiclo,$Q192+MOD(2-WEEKDAY($Q192),7))+6),1,IF(N($U192)&gt;0,AVERAGEIFS($W$5:$W$1000,$S$5:$S$1000,ROW(),$T$5:$T$1000,"Sub"),$W192)))</f>
        <v/>
      </c>
      <c r="AB192" s="63">
        <f>IF($T192="","",IF(AND(ISNUMBER($F192),$F192&lt;=IF($Q192=MesCiclo,InicioCiclo,$Q192+MOD(2-WEEKDAY($Q192),7))+13),1,IF(N($U192)&gt;0,AVERAGEIFS($X$5:$X$1000,$S$5:$S$1000,ROW(),$T$5:$T$1000,"Sub"),$X192)))</f>
        <v/>
      </c>
      <c r="AC192" s="63">
        <f>IF($T192="","",IF(AND(ISNUMBER($F192),$F192&lt;=IF($Q192=MesCiclo,InicioCiclo,$Q192+MOD(2-WEEKDAY($Q192),7))+20),1,IF(N($U192)&gt;0,AVERAGEIFS($Y$5:$Y$1000,$S$5:$S$1000,ROW(),$T$5:$T$1000,"Sub"),$Y192)))</f>
        <v/>
      </c>
      <c r="AD192" s="63">
        <f>IF($T192="","",IF(AND(ISNUMBER($F192),$F192&lt;=IF($Q192=MesCiclo,InicioCiclo,$Q192+MOD(2-WEEKDAY($Q192),7))+27),1,IF(N($U192)&gt;0,AVERAGEIFS($Z$5:$Z$1000,$S$5:$S$1000,ROW(),$T$5:$T$1000,"Sub"),$Z192)))</f>
        <v/>
      </c>
      <c r="AE192" s="63">
        <f>IF($T192&lt;&gt;"Macro","",IF(COUNTIFS($Q$5:$Q$1000,$Q192,$T$5:$T$1000,"Macro",$G$5:$G$1000,"&gt;0")=0,1/COUNTIFS($Q$5:$Q$1000,$Q192,$T$5:$T$1000,"Macro"),IF(AND(ISNUMBER($G192),N($G192)&gt;0),$G192,SUMIFS($G$5:$G$1000,$Q$5:$Q$1000,$Q192,$T$5:$T$1000,"Macro")/COUNTIFS($Q$5:$Q$1000,$Q192,$T$5:$T$1000,"Macro",$G$5:$G$1000,"&gt;0"))/(COUNTIFS($Q$5:$Q$1000,$Q192,$T$5:$T$1000,"Macro")*SUMIFS($G$5:$G$1000,$Q$5:$Q$1000,$Q192,$T$5:$T$1000,"Macro")/COUNTIFS($Q$5:$Q$1000,$Q192,$T$5:$T$1000,"Macro",$G$5:$G$1000,"&gt;0"))))</f>
        <v/>
      </c>
    </row>
    <row r="193">
      <c r="A193" s="55">
        <f>IF(NOT((COUNTA($B193:$K193)+COUNTA($O193))&gt;0),"",IF($T193="Macro",COUNTIFS($T$5:$T193,"Macro",$Q$5:$Q193,$Q193),IF(N($S193)=0,"?",COUNTIFS(INDEX($T$5:$T$1000,1):INDEX($T$5:$T$1000,$S193-4),"Macro",INDEX($Q$5:$Q$1000,1):INDEX($Q$5:$Q$1000,$S193-4),INDEX($Q$5:$Q$1000,$S193-4))&amp;"."&amp;COUNTIFS($S$5:$S193,$S193,$T$5:$T193,"Sub"))))</f>
        <v/>
      </c>
      <c r="B193" s="56" t="n"/>
      <c r="C193" s="57" t="n"/>
      <c r="D193" s="58" t="n"/>
      <c r="E193" s="58" t="n"/>
      <c r="F193" s="58" t="n"/>
      <c r="G193" s="59" t="n"/>
      <c r="H193" s="59" t="n"/>
      <c r="I193" s="59" t="n"/>
      <c r="J193" s="59" t="n"/>
      <c r="K193" s="59" t="n"/>
      <c r="L193" s="60">
        <f>IF(NOT((COUNTA($B193:$K193)+COUNTA($O193))&gt;0),"",IF(ISNUMBER($F193),1,IF(N($U193)&gt;0,AVERAGEIFS($V$5:$V$1000,$S$5:$S$1000,ROW(),$T$5:$T$1000,"Sub"),$V193)))</f>
        <v/>
      </c>
      <c r="M193" s="55">
        <f>IF($L193="","",IF($L193&gt;=1,"Completado",IF($L193&gt;0,"En curso","Pendiente")))</f>
        <v/>
      </c>
      <c r="N193" s="55">
        <f>IF(NOT((COUNTA($B193:$K193)+COUNTA($O193))&gt;0),"",IF(ISNUMBER($F193),IF(AND(ISNUMBER($E193),$F193&gt;$E193),"Cumplida con "&amp;($F193-$E193)&amp;IF($F193-$E193=1," día"," días")&amp;" de retraso","Cumplida"),IF(N($L193)&gt;=1,"Cumplida",IF(NOT(ISNUMBER($E193)),"Sin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plazo")))))))</f>
        <v/>
      </c>
      <c r="O193" s="57" t="n"/>
      <c r="P193" s="61">
        <f>IF(NOT((COUNTA($B193:$K193)+COUNTA($O193))&gt;0),"",IF((IF($C193="","Falta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",""))="","✔ OK","⚠ "&amp;LEFT(IF($C193="","Falta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",""),LEN(IF($C193="","Falta el nombre de la actividad"&amp;" · ","")&amp;IF(AND($T193="Sub",N($S193)=0),"Subactividad sin macroactividad arriba"&amp;" · ","")&amp;IF($D193="","Sin fecha de inicio"&amp;" · ","")&amp;IF($E193="","Sin fecha límite"&amp;" · ","")&amp;IF(OR(AND($D193&lt;&gt;"",NOT(ISNUMBER($D193))),AND($E193&lt;&gt;"",NOT(ISNUMBER($E193))),AND($F193&lt;&gt;"",NOT(ISNUMBER($F193)))),"Fecha no válida"&amp;" · ","")&amp;IF(AND(ISNUMBER($D193),ISNUMBER($E193),$D193&gt;$E193),"Inicio posterior a fecha límite"&amp;" · ","")&amp;IF(AND($T193="Macro",$G193&lt;&gt;"",OR(NOT(ISNUMBER($G193)),$G193&lt;0,$G193&gt;1)),"Peso fuera de rango"&amp;" · ","")&amp;IF(AND($T193="Sub",$G193&lt;&gt;""),"Las subactividades no llevan peso (valen igual dentro de su macroactividad)"&amp;" · ","")&amp;IF(AND(N($U193)&gt;0,COUNT($H193:$K193)&gt;0),"Con subactividades: deje vacías las semanas (se calculan solas)"&amp;" · ","")&amp;IF((COUNTIF($H193:$K193,"&gt;1")+COUNTIF($H193:$K193,"&lt;0")+COUNTA($H193:$K193)-COUNT($H193:$K193))&gt;0,"Avance fuera de rango 0-100%"&amp;" · ","")&amp;IF(OR(AND($I193&lt;&gt;"",$I193&lt;$H193),AND($J193&lt;&gt;"",$J193&lt;MAX($H193:$I193)),AND($K193&lt;&gt;"",$K193&lt;MAX($H193:$J193))),"Avance semanal decreciente"&amp;" · ","")&amp;IF(AND(ISNUMBER($E193),$E193&lt;FechaRef,N($L193)&lt;1),"Vencida"&amp;" · ","")&amp;IF(AND(ObsObligatoria="Sí",ISNUMBER($E193),$E193&lt;FechaRef,N($L193)&lt;1,$O193=""),"Vencida sin observación"&amp;" · ",""))-3)))</f>
        <v/>
      </c>
      <c r="Q193" s="62">
        <f>IF(NOT((COUNTA($B193:$K193)+COUNTA($O193))&gt;0),"",IF(AND($T193="Sub",N($S193)&gt;0),IF(ISNUMBER(INDEX($D$5:$D$1000,$S193-4)),DATE(YEAR(INDEX($D$5:$D$1000,$S193-4)),MONTH(INDEX($D$5:$D$1000,$S193-4)),1),IF(ISNUMBER(INDEX($E$5:$E$1000,$S193-4)),DATE(YEAR(INDEX($E$5:$E$1000,$S193-4)),MONTH(INDEX($E$5:$E$1000,$S193-4)),1),MesCiclo)),IF(ISNUMBER($D193),DATE(YEAR($D193),MONTH($D193),1),IF(ISNUMBER($E193),DATE(YEAR($E193),MONTH($E193),1),MesCiclo))))</f>
        <v/>
      </c>
      <c r="R193" s="63">
        <f>IF(OR($Q193="",$Q193&lt;&gt;MesCiclo),"",COUNTIF($Q$5:$Q193,MesCiclo))</f>
        <v/>
      </c>
      <c r="S193" s="63">
        <f>IF($T193="","",IF($T193="Macro",ROW(),IFERROR(LOOKUP(2,1/($T$5:$T193="Macro"),ROW($T$5:$T193)),0)))</f>
        <v/>
      </c>
      <c r="T193" s="63">
        <f>IF(NOT((COUNTA($B193:$K193)+COUNTA($O193))&gt;0),"",IF($B193="Subactividad","Sub","Macro"))</f>
        <v/>
      </c>
      <c r="U193" s="63">
        <f>IF($T193="Macro",COUNTIFS($S$5:$S$1000,ROW(),$T$5:$T$1000,"Sub"),"")</f>
        <v/>
      </c>
      <c r="V193" s="63">
        <f>IF($T193="","",IF(ISNUMBER($F193),1,IFERROR(LOOKUP(2,1/($H193:$K193&lt;&gt;""),$H193:$K193),0)))</f>
        <v/>
      </c>
      <c r="W193" s="63">
        <f>IF($T193="","",IF(AND(ISNUMBER($F193),$F193&lt;=IF($Q193=MesCiclo,InicioCiclo,$Q193+MOD(2-WEEKDAY($Q193),7))+6),1,IF(ISNUMBER($H193),$H193,0)))</f>
        <v/>
      </c>
      <c r="X193" s="63">
        <f>IF($T193="","",IF(AND(ISNUMBER($F193),$F193&lt;=IF($Q193=MesCiclo,InicioCiclo,$Q193+MOD(2-WEEKDAY($Q193),7))+13),1,IF(ISNUMBER($I193),$I193,$W193)))</f>
        <v/>
      </c>
      <c r="Y193" s="63">
        <f>IF($T193="","",IF(AND(ISNUMBER($F193),$F193&lt;=IF($Q193=MesCiclo,InicioCiclo,$Q193+MOD(2-WEEKDAY($Q193),7))+20),1,IF(ISNUMBER($J193),$J193,$X193)))</f>
        <v/>
      </c>
      <c r="Z193" s="63">
        <f>IF($T193="","",IF(AND(ISNUMBER($F193),$F193&lt;=IF($Q193=MesCiclo,InicioCiclo,$Q193+MOD(2-WEEKDAY($Q193),7))+27),1,IF(ISNUMBER($K193),$K193,$Y193)))</f>
        <v/>
      </c>
      <c r="AA193" s="63">
        <f>IF($T193="","",IF(AND(ISNUMBER($F193),$F193&lt;=IF($Q193=MesCiclo,InicioCiclo,$Q193+MOD(2-WEEKDAY($Q193),7))+6),1,IF(N($U193)&gt;0,AVERAGEIFS($W$5:$W$1000,$S$5:$S$1000,ROW(),$T$5:$T$1000,"Sub"),$W193)))</f>
        <v/>
      </c>
      <c r="AB193" s="63">
        <f>IF($T193="","",IF(AND(ISNUMBER($F193),$F193&lt;=IF($Q193=MesCiclo,InicioCiclo,$Q193+MOD(2-WEEKDAY($Q193),7))+13),1,IF(N($U193)&gt;0,AVERAGEIFS($X$5:$X$1000,$S$5:$S$1000,ROW(),$T$5:$T$1000,"Sub"),$X193)))</f>
        <v/>
      </c>
      <c r="AC193" s="63">
        <f>IF($T193="","",IF(AND(ISNUMBER($F193),$F193&lt;=IF($Q193=MesCiclo,InicioCiclo,$Q193+MOD(2-WEEKDAY($Q193),7))+20),1,IF(N($U193)&gt;0,AVERAGEIFS($Y$5:$Y$1000,$S$5:$S$1000,ROW(),$T$5:$T$1000,"Sub"),$Y193)))</f>
        <v/>
      </c>
      <c r="AD193" s="63">
        <f>IF($T193="","",IF(AND(ISNUMBER($F193),$F193&lt;=IF($Q193=MesCiclo,InicioCiclo,$Q193+MOD(2-WEEKDAY($Q193),7))+27),1,IF(N($U193)&gt;0,AVERAGEIFS($Z$5:$Z$1000,$S$5:$S$1000,ROW(),$T$5:$T$1000,"Sub"),$Z193)))</f>
        <v/>
      </c>
      <c r="AE193" s="63">
        <f>IF($T193&lt;&gt;"Macro","",IF(COUNTIFS($Q$5:$Q$1000,$Q193,$T$5:$T$1000,"Macro",$G$5:$G$1000,"&gt;0")=0,1/COUNTIFS($Q$5:$Q$1000,$Q193,$T$5:$T$1000,"Macro"),IF(AND(ISNUMBER($G193),N($G193)&gt;0),$G193,SUMIFS($G$5:$G$1000,$Q$5:$Q$1000,$Q193,$T$5:$T$1000,"Macro")/COUNTIFS($Q$5:$Q$1000,$Q193,$T$5:$T$1000,"Macro",$G$5:$G$1000,"&gt;0"))/(COUNTIFS($Q$5:$Q$1000,$Q193,$T$5:$T$1000,"Macro")*SUMIFS($G$5:$G$1000,$Q$5:$Q$1000,$Q193,$T$5:$T$1000,"Macro")/COUNTIFS($Q$5:$Q$1000,$Q193,$T$5:$T$1000,"Macro",$G$5:$G$1000,"&gt;0"))))</f>
        <v/>
      </c>
    </row>
    <row r="194">
      <c r="A194" s="55">
        <f>IF(NOT((COUNTA($B194:$K194)+COUNTA($O194))&gt;0),"",IF($T194="Macro",COUNTIFS($T$5:$T194,"Macro",$Q$5:$Q194,$Q194),IF(N($S194)=0,"?",COUNTIFS(INDEX($T$5:$T$1000,1):INDEX($T$5:$T$1000,$S194-4),"Macro",INDEX($Q$5:$Q$1000,1):INDEX($Q$5:$Q$1000,$S194-4),INDEX($Q$5:$Q$1000,$S194-4))&amp;"."&amp;COUNTIFS($S$5:$S194,$S194,$T$5:$T194,"Sub"))))</f>
        <v/>
      </c>
      <c r="B194" s="56" t="n"/>
      <c r="C194" s="57" t="n"/>
      <c r="D194" s="58" t="n"/>
      <c r="E194" s="58" t="n"/>
      <c r="F194" s="58" t="n"/>
      <c r="G194" s="59" t="n"/>
      <c r="H194" s="59" t="n"/>
      <c r="I194" s="59" t="n"/>
      <c r="J194" s="59" t="n"/>
      <c r="K194" s="59" t="n"/>
      <c r="L194" s="60">
        <f>IF(NOT((COUNTA($B194:$K194)+COUNTA($O194))&gt;0),"",IF(ISNUMBER($F194),1,IF(N($U194)&gt;0,AVERAGEIFS($V$5:$V$1000,$S$5:$S$1000,ROW(),$T$5:$T$1000,"Sub"),$V194)))</f>
        <v/>
      </c>
      <c r="M194" s="55">
        <f>IF($L194="","",IF($L194&gt;=1,"Completado",IF($L194&gt;0,"En curso","Pendiente")))</f>
        <v/>
      </c>
      <c r="N194" s="55">
        <f>IF(NOT((COUNTA($B194:$K194)+COUNTA($O194))&gt;0),"",IF(ISNUMBER($F194),IF(AND(ISNUMBER($E194),$F194&gt;$E194),"Cumplida con "&amp;($F194-$E194)&amp;IF($F194-$E194=1," día"," días")&amp;" de retraso","Cumplida"),IF(N($L194)&gt;=1,"Cumplida",IF(NOT(ISNUMBER($E194)),"Sin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plazo")))))))</f>
        <v/>
      </c>
      <c r="O194" s="57" t="n"/>
      <c r="P194" s="61">
        <f>IF(NOT((COUNTA($B194:$K194)+COUNTA($O194))&gt;0),"",IF((IF($C194="","Falta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",""))="","✔ OK","⚠ "&amp;LEFT(IF($C194="","Falta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",""),LEN(IF($C194="","Falta el nombre de la actividad"&amp;" · ","")&amp;IF(AND($T194="Sub",N($S194)=0),"Subactividad sin macroactividad arriba"&amp;" · ","")&amp;IF($D194="","Sin fecha de inicio"&amp;" · ","")&amp;IF($E194="","Sin fecha límite"&amp;" · ","")&amp;IF(OR(AND($D194&lt;&gt;"",NOT(ISNUMBER($D194))),AND($E194&lt;&gt;"",NOT(ISNUMBER($E194))),AND($F194&lt;&gt;"",NOT(ISNUMBER($F194)))),"Fecha no válida"&amp;" · ","")&amp;IF(AND(ISNUMBER($D194),ISNUMBER($E194),$D194&gt;$E194),"Inicio posterior a fecha límite"&amp;" · ","")&amp;IF(AND($T194="Macro",$G194&lt;&gt;"",OR(NOT(ISNUMBER($G194)),$G194&lt;0,$G194&gt;1)),"Peso fuera de rango"&amp;" · ","")&amp;IF(AND($T194="Sub",$G194&lt;&gt;""),"Las subactividades no llevan peso (valen igual dentro de su macroactividad)"&amp;" · ","")&amp;IF(AND(N($U194)&gt;0,COUNT($H194:$K194)&gt;0),"Con subactividades: deje vacías las semanas (se calculan solas)"&amp;" · ","")&amp;IF((COUNTIF($H194:$K194,"&gt;1")+COUNTIF($H194:$K194,"&lt;0")+COUNTA($H194:$K194)-COUNT($H194:$K194))&gt;0,"Avance fuera de rango 0-100%"&amp;" · ","")&amp;IF(OR(AND($I194&lt;&gt;"",$I194&lt;$H194),AND($J194&lt;&gt;"",$J194&lt;MAX($H194:$I194)),AND($K194&lt;&gt;"",$K194&lt;MAX($H194:$J194))),"Avance semanal decreciente"&amp;" · ","")&amp;IF(AND(ISNUMBER($E194),$E194&lt;FechaRef,N($L194)&lt;1),"Vencida"&amp;" · ","")&amp;IF(AND(ObsObligatoria="Sí",ISNUMBER($E194),$E194&lt;FechaRef,N($L194)&lt;1,$O194=""),"Vencida sin observación"&amp;" · ",""))-3)))</f>
        <v/>
      </c>
      <c r="Q194" s="62">
        <f>IF(NOT((COUNTA($B194:$K194)+COUNTA($O194))&gt;0),"",IF(AND($T194="Sub",N($S194)&gt;0),IF(ISNUMBER(INDEX($D$5:$D$1000,$S194-4)),DATE(YEAR(INDEX($D$5:$D$1000,$S194-4)),MONTH(INDEX($D$5:$D$1000,$S194-4)),1),IF(ISNUMBER(INDEX($E$5:$E$1000,$S194-4)),DATE(YEAR(INDEX($E$5:$E$1000,$S194-4)),MONTH(INDEX($E$5:$E$1000,$S194-4)),1),MesCiclo)),IF(ISNUMBER($D194),DATE(YEAR($D194),MONTH($D194),1),IF(ISNUMBER($E194),DATE(YEAR($E194),MONTH($E194),1),MesCiclo))))</f>
        <v/>
      </c>
      <c r="R194" s="63">
        <f>IF(OR($Q194="",$Q194&lt;&gt;MesCiclo),"",COUNTIF($Q$5:$Q194,MesCiclo))</f>
        <v/>
      </c>
      <c r="S194" s="63">
        <f>IF($T194="","",IF($T194="Macro",ROW(),IFERROR(LOOKUP(2,1/($T$5:$T194="Macro"),ROW($T$5:$T194)),0)))</f>
        <v/>
      </c>
      <c r="T194" s="63">
        <f>IF(NOT((COUNTA($B194:$K194)+COUNTA($O194))&gt;0),"",IF($B194="Subactividad","Sub","Macro"))</f>
        <v/>
      </c>
      <c r="U194" s="63">
        <f>IF($T194="Macro",COUNTIFS($S$5:$S$1000,ROW(),$T$5:$T$1000,"Sub"),"")</f>
        <v/>
      </c>
      <c r="V194" s="63">
        <f>IF($T194="","",IF(ISNUMBER($F194),1,IFERROR(LOOKUP(2,1/($H194:$K194&lt;&gt;""),$H194:$K194),0)))</f>
        <v/>
      </c>
      <c r="W194" s="63">
        <f>IF($T194="","",IF(AND(ISNUMBER($F194),$F194&lt;=IF($Q194=MesCiclo,InicioCiclo,$Q194+MOD(2-WEEKDAY($Q194),7))+6),1,IF(ISNUMBER($H194),$H194,0)))</f>
        <v/>
      </c>
      <c r="X194" s="63">
        <f>IF($T194="","",IF(AND(ISNUMBER($F194),$F194&lt;=IF($Q194=MesCiclo,InicioCiclo,$Q194+MOD(2-WEEKDAY($Q194),7))+13),1,IF(ISNUMBER($I194),$I194,$W194)))</f>
        <v/>
      </c>
      <c r="Y194" s="63">
        <f>IF($T194="","",IF(AND(ISNUMBER($F194),$F194&lt;=IF($Q194=MesCiclo,InicioCiclo,$Q194+MOD(2-WEEKDAY($Q194),7))+20),1,IF(ISNUMBER($J194),$J194,$X194)))</f>
        <v/>
      </c>
      <c r="Z194" s="63">
        <f>IF($T194="","",IF(AND(ISNUMBER($F194),$F194&lt;=IF($Q194=MesCiclo,InicioCiclo,$Q194+MOD(2-WEEKDAY($Q194),7))+27),1,IF(ISNUMBER($K194),$K194,$Y194)))</f>
        <v/>
      </c>
      <c r="AA194" s="63">
        <f>IF($T194="","",IF(AND(ISNUMBER($F194),$F194&lt;=IF($Q194=MesCiclo,InicioCiclo,$Q194+MOD(2-WEEKDAY($Q194),7))+6),1,IF(N($U194)&gt;0,AVERAGEIFS($W$5:$W$1000,$S$5:$S$1000,ROW(),$T$5:$T$1000,"Sub"),$W194)))</f>
        <v/>
      </c>
      <c r="AB194" s="63">
        <f>IF($T194="","",IF(AND(ISNUMBER($F194),$F194&lt;=IF($Q194=MesCiclo,InicioCiclo,$Q194+MOD(2-WEEKDAY($Q194),7))+13),1,IF(N($U194)&gt;0,AVERAGEIFS($X$5:$X$1000,$S$5:$S$1000,ROW(),$T$5:$T$1000,"Sub"),$X194)))</f>
        <v/>
      </c>
      <c r="AC194" s="63">
        <f>IF($T194="","",IF(AND(ISNUMBER($F194),$F194&lt;=IF($Q194=MesCiclo,InicioCiclo,$Q194+MOD(2-WEEKDAY($Q194),7))+20),1,IF(N($U194)&gt;0,AVERAGEIFS($Y$5:$Y$1000,$S$5:$S$1000,ROW(),$T$5:$T$1000,"Sub"),$Y194)))</f>
        <v/>
      </c>
      <c r="AD194" s="63">
        <f>IF($T194="","",IF(AND(ISNUMBER($F194),$F194&lt;=IF($Q194=MesCiclo,InicioCiclo,$Q194+MOD(2-WEEKDAY($Q194),7))+27),1,IF(N($U194)&gt;0,AVERAGEIFS($Z$5:$Z$1000,$S$5:$S$1000,ROW(),$T$5:$T$1000,"Sub"),$Z194)))</f>
        <v/>
      </c>
      <c r="AE194" s="63">
        <f>IF($T194&lt;&gt;"Macro","",IF(COUNTIFS($Q$5:$Q$1000,$Q194,$T$5:$T$1000,"Macro",$G$5:$G$1000,"&gt;0")=0,1/COUNTIFS($Q$5:$Q$1000,$Q194,$T$5:$T$1000,"Macro"),IF(AND(ISNUMBER($G194),N($G194)&gt;0),$G194,SUMIFS($G$5:$G$1000,$Q$5:$Q$1000,$Q194,$T$5:$T$1000,"Macro")/COUNTIFS($Q$5:$Q$1000,$Q194,$T$5:$T$1000,"Macro",$G$5:$G$1000,"&gt;0"))/(COUNTIFS($Q$5:$Q$1000,$Q194,$T$5:$T$1000,"Macro")*SUMIFS($G$5:$G$1000,$Q$5:$Q$1000,$Q194,$T$5:$T$1000,"Macro")/COUNTIFS($Q$5:$Q$1000,$Q194,$T$5:$T$1000,"Macro",$G$5:$G$1000,"&gt;0"))))</f>
        <v/>
      </c>
    </row>
    <row r="195">
      <c r="A195" s="55">
        <f>IF(NOT((COUNTA($B195:$K195)+COUNTA($O195))&gt;0),"",IF($T195="Macro",COUNTIFS($T$5:$T195,"Macro",$Q$5:$Q195,$Q195),IF(N($S195)=0,"?",COUNTIFS(INDEX($T$5:$T$1000,1):INDEX($T$5:$T$1000,$S195-4),"Macro",INDEX($Q$5:$Q$1000,1):INDEX($Q$5:$Q$1000,$S195-4),INDEX($Q$5:$Q$1000,$S195-4))&amp;"."&amp;COUNTIFS($S$5:$S195,$S195,$T$5:$T195,"Sub"))))</f>
        <v/>
      </c>
      <c r="B195" s="56" t="n"/>
      <c r="C195" s="57" t="n"/>
      <c r="D195" s="58" t="n"/>
      <c r="E195" s="58" t="n"/>
      <c r="F195" s="58" t="n"/>
      <c r="G195" s="59" t="n"/>
      <c r="H195" s="59" t="n"/>
      <c r="I195" s="59" t="n"/>
      <c r="J195" s="59" t="n"/>
      <c r="K195" s="59" t="n"/>
      <c r="L195" s="60">
        <f>IF(NOT((COUNTA($B195:$K195)+COUNTA($O195))&gt;0),"",IF(ISNUMBER($F195),1,IF(N($U195)&gt;0,AVERAGEIFS($V$5:$V$1000,$S$5:$S$1000,ROW(),$T$5:$T$1000,"Sub"),$V195)))</f>
        <v/>
      </c>
      <c r="M195" s="55">
        <f>IF($L195="","",IF($L195&gt;=1,"Completado",IF($L195&gt;0,"En curso","Pendiente")))</f>
        <v/>
      </c>
      <c r="N195" s="55">
        <f>IF(NOT((COUNTA($B195:$K195)+COUNTA($O195))&gt;0),"",IF(ISNUMBER($F195),IF(AND(ISNUMBER($E195),$F195&gt;$E195),"Cumplida con "&amp;($F195-$E195)&amp;IF($F195-$E195=1," día"," días")&amp;" de retraso","Cumplida"),IF(N($L195)&gt;=1,"Cumplida",IF(NOT(ISNUMBER($E195)),"Sin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plazo")))))))</f>
        <v/>
      </c>
      <c r="O195" s="57" t="n"/>
      <c r="P195" s="61">
        <f>IF(NOT((COUNTA($B195:$K195)+COUNTA($O195))&gt;0),"",IF((IF($C195="","Falta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",""))="","✔ OK","⚠ "&amp;LEFT(IF($C195="","Falta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",""),LEN(IF($C195="","Falta el nombre de la actividad"&amp;" · ","")&amp;IF(AND($T195="Sub",N($S195)=0),"Subactividad sin macroactividad arriba"&amp;" · ","")&amp;IF($D195="","Sin fecha de inicio"&amp;" · ","")&amp;IF($E195="","Sin fecha límite"&amp;" · ","")&amp;IF(OR(AND($D195&lt;&gt;"",NOT(ISNUMBER($D195))),AND($E195&lt;&gt;"",NOT(ISNUMBER($E195))),AND($F195&lt;&gt;"",NOT(ISNUMBER($F195)))),"Fecha no válida"&amp;" · ","")&amp;IF(AND(ISNUMBER($D195),ISNUMBER($E195),$D195&gt;$E195),"Inicio posterior a fecha límite"&amp;" · ","")&amp;IF(AND($T195="Macro",$G195&lt;&gt;"",OR(NOT(ISNUMBER($G195)),$G195&lt;0,$G195&gt;1)),"Peso fuera de rango"&amp;" · ","")&amp;IF(AND($T195="Sub",$G195&lt;&gt;""),"Las subactividades no llevan peso (valen igual dentro de su macroactividad)"&amp;" · ","")&amp;IF(AND(N($U195)&gt;0,COUNT($H195:$K195)&gt;0),"Con subactividades: deje vacías las semanas (se calculan solas)"&amp;" · ","")&amp;IF((COUNTIF($H195:$K195,"&gt;1")+COUNTIF($H195:$K195,"&lt;0")+COUNTA($H195:$K195)-COUNT($H195:$K195))&gt;0,"Avance fuera de rango 0-100%"&amp;" · ","")&amp;IF(OR(AND($I195&lt;&gt;"",$I195&lt;$H195),AND($J195&lt;&gt;"",$J195&lt;MAX($H195:$I195)),AND($K195&lt;&gt;"",$K195&lt;MAX($H195:$J195))),"Avance semanal decreciente"&amp;" · ","")&amp;IF(AND(ISNUMBER($E195),$E195&lt;FechaRef,N($L195)&lt;1),"Vencida"&amp;" · ","")&amp;IF(AND(ObsObligatoria="Sí",ISNUMBER($E195),$E195&lt;FechaRef,N($L195)&lt;1,$O195=""),"Vencida sin observación"&amp;" · ",""))-3)))</f>
        <v/>
      </c>
      <c r="Q195" s="62">
        <f>IF(NOT((COUNTA($B195:$K195)+COUNTA($O195))&gt;0),"",IF(AND($T195="Sub",N($S195)&gt;0),IF(ISNUMBER(INDEX($D$5:$D$1000,$S195-4)),DATE(YEAR(INDEX($D$5:$D$1000,$S195-4)),MONTH(INDEX($D$5:$D$1000,$S195-4)),1),IF(ISNUMBER(INDEX($E$5:$E$1000,$S195-4)),DATE(YEAR(INDEX($E$5:$E$1000,$S195-4)),MONTH(INDEX($E$5:$E$1000,$S195-4)),1),MesCiclo)),IF(ISNUMBER($D195),DATE(YEAR($D195),MONTH($D195),1),IF(ISNUMBER($E195),DATE(YEAR($E195),MONTH($E195),1),MesCiclo))))</f>
        <v/>
      </c>
      <c r="R195" s="63">
        <f>IF(OR($Q195="",$Q195&lt;&gt;MesCiclo),"",COUNTIF($Q$5:$Q195,MesCiclo))</f>
        <v/>
      </c>
      <c r="S195" s="63">
        <f>IF($T195="","",IF($T195="Macro",ROW(),IFERROR(LOOKUP(2,1/($T$5:$T195="Macro"),ROW($T$5:$T195)),0)))</f>
        <v/>
      </c>
      <c r="T195" s="63">
        <f>IF(NOT((COUNTA($B195:$K195)+COUNTA($O195))&gt;0),"",IF($B195="Subactividad","Sub","Macro"))</f>
        <v/>
      </c>
      <c r="U195" s="63">
        <f>IF($T195="Macro",COUNTIFS($S$5:$S$1000,ROW(),$T$5:$T$1000,"Sub"),"")</f>
        <v/>
      </c>
      <c r="V195" s="63">
        <f>IF($T195="","",IF(ISNUMBER($F195),1,IFERROR(LOOKUP(2,1/($H195:$K195&lt;&gt;""),$H195:$K195),0)))</f>
        <v/>
      </c>
      <c r="W195" s="63">
        <f>IF($T195="","",IF(AND(ISNUMBER($F195),$F195&lt;=IF($Q195=MesCiclo,InicioCiclo,$Q195+MOD(2-WEEKDAY($Q195),7))+6),1,IF(ISNUMBER($H195),$H195,0)))</f>
        <v/>
      </c>
      <c r="X195" s="63">
        <f>IF($T195="","",IF(AND(ISNUMBER($F195),$F195&lt;=IF($Q195=MesCiclo,InicioCiclo,$Q195+MOD(2-WEEKDAY($Q195),7))+13),1,IF(ISNUMBER($I195),$I195,$W195)))</f>
        <v/>
      </c>
      <c r="Y195" s="63">
        <f>IF($T195="","",IF(AND(ISNUMBER($F195),$F195&lt;=IF($Q195=MesCiclo,InicioCiclo,$Q195+MOD(2-WEEKDAY($Q195),7))+20),1,IF(ISNUMBER($J195),$J195,$X195)))</f>
        <v/>
      </c>
      <c r="Z195" s="63">
        <f>IF($T195="","",IF(AND(ISNUMBER($F195),$F195&lt;=IF($Q195=MesCiclo,InicioCiclo,$Q195+MOD(2-WEEKDAY($Q195),7))+27),1,IF(ISNUMBER($K195),$K195,$Y195)))</f>
        <v/>
      </c>
      <c r="AA195" s="63">
        <f>IF($T195="","",IF(AND(ISNUMBER($F195),$F195&lt;=IF($Q195=MesCiclo,InicioCiclo,$Q195+MOD(2-WEEKDAY($Q195),7))+6),1,IF(N($U195)&gt;0,AVERAGEIFS($W$5:$W$1000,$S$5:$S$1000,ROW(),$T$5:$T$1000,"Sub"),$W195)))</f>
        <v/>
      </c>
      <c r="AB195" s="63">
        <f>IF($T195="","",IF(AND(ISNUMBER($F195),$F195&lt;=IF($Q195=MesCiclo,InicioCiclo,$Q195+MOD(2-WEEKDAY($Q195),7))+13),1,IF(N($U195)&gt;0,AVERAGEIFS($X$5:$X$1000,$S$5:$S$1000,ROW(),$T$5:$T$1000,"Sub"),$X195)))</f>
        <v/>
      </c>
      <c r="AC195" s="63">
        <f>IF($T195="","",IF(AND(ISNUMBER($F195),$F195&lt;=IF($Q195=MesCiclo,InicioCiclo,$Q195+MOD(2-WEEKDAY($Q195),7))+20),1,IF(N($U195)&gt;0,AVERAGEIFS($Y$5:$Y$1000,$S$5:$S$1000,ROW(),$T$5:$T$1000,"Sub"),$Y195)))</f>
        <v/>
      </c>
      <c r="AD195" s="63">
        <f>IF($T195="","",IF(AND(ISNUMBER($F195),$F195&lt;=IF($Q195=MesCiclo,InicioCiclo,$Q195+MOD(2-WEEKDAY($Q195),7))+27),1,IF(N($U195)&gt;0,AVERAGEIFS($Z$5:$Z$1000,$S$5:$S$1000,ROW(),$T$5:$T$1000,"Sub"),$Z195)))</f>
        <v/>
      </c>
      <c r="AE195" s="63">
        <f>IF($T195&lt;&gt;"Macro","",IF(COUNTIFS($Q$5:$Q$1000,$Q195,$T$5:$T$1000,"Macro",$G$5:$G$1000,"&gt;0")=0,1/COUNTIFS($Q$5:$Q$1000,$Q195,$T$5:$T$1000,"Macro"),IF(AND(ISNUMBER($G195),N($G195)&gt;0),$G195,SUMIFS($G$5:$G$1000,$Q$5:$Q$1000,$Q195,$T$5:$T$1000,"Macro")/COUNTIFS($Q$5:$Q$1000,$Q195,$T$5:$T$1000,"Macro",$G$5:$G$1000,"&gt;0"))/(COUNTIFS($Q$5:$Q$1000,$Q195,$T$5:$T$1000,"Macro")*SUMIFS($G$5:$G$1000,$Q$5:$Q$1000,$Q195,$T$5:$T$1000,"Macro")/COUNTIFS($Q$5:$Q$1000,$Q195,$T$5:$T$1000,"Macro",$G$5:$G$1000,"&gt;0"))))</f>
        <v/>
      </c>
    </row>
    <row r="196">
      <c r="A196" s="55">
        <f>IF(NOT((COUNTA($B196:$K196)+COUNTA($O196))&gt;0),"",IF($T196="Macro",COUNTIFS($T$5:$T196,"Macro",$Q$5:$Q196,$Q196),IF(N($S196)=0,"?",COUNTIFS(INDEX($T$5:$T$1000,1):INDEX($T$5:$T$1000,$S196-4),"Macro",INDEX($Q$5:$Q$1000,1):INDEX($Q$5:$Q$1000,$S196-4),INDEX($Q$5:$Q$1000,$S196-4))&amp;"."&amp;COUNTIFS($S$5:$S196,$S196,$T$5:$T196,"Sub"))))</f>
        <v/>
      </c>
      <c r="B196" s="56" t="n"/>
      <c r="C196" s="57" t="n"/>
      <c r="D196" s="58" t="n"/>
      <c r="E196" s="58" t="n"/>
      <c r="F196" s="58" t="n"/>
      <c r="G196" s="59" t="n"/>
      <c r="H196" s="59" t="n"/>
      <c r="I196" s="59" t="n"/>
      <c r="J196" s="59" t="n"/>
      <c r="K196" s="59" t="n"/>
      <c r="L196" s="60">
        <f>IF(NOT((COUNTA($B196:$K196)+COUNTA($O196))&gt;0),"",IF(ISNUMBER($F196),1,IF(N($U196)&gt;0,AVERAGEIFS($V$5:$V$1000,$S$5:$S$1000,ROW(),$T$5:$T$1000,"Sub"),$V196)))</f>
        <v/>
      </c>
      <c r="M196" s="55">
        <f>IF($L196="","",IF($L196&gt;=1,"Completado",IF($L196&gt;0,"En curso","Pendiente")))</f>
        <v/>
      </c>
      <c r="N196" s="55">
        <f>IF(NOT((COUNTA($B196:$K196)+COUNTA($O196))&gt;0),"",IF(ISNUMBER($F196),IF(AND(ISNUMBER($E196),$F196&gt;$E196),"Cumplida con "&amp;($F196-$E196)&amp;IF($F196-$E196=1," día"," días")&amp;" de retraso","Cumplida"),IF(N($L196)&gt;=1,"Cumplida",IF(NOT(ISNUMBER($E196)),"Sin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plazo")))))))</f>
        <v/>
      </c>
      <c r="O196" s="57" t="n"/>
      <c r="P196" s="61">
        <f>IF(NOT((COUNTA($B196:$K196)+COUNTA($O196))&gt;0),"",IF((IF($C196="","Falta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",""))="","✔ OK","⚠ "&amp;LEFT(IF($C196="","Falta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",""),LEN(IF($C196="","Falta el nombre de la actividad"&amp;" · ","")&amp;IF(AND($T196="Sub",N($S196)=0),"Subactividad sin macroactividad arriba"&amp;" · ","")&amp;IF($D196="","Sin fecha de inicio"&amp;" · ","")&amp;IF($E196="","Sin fecha límite"&amp;" · ","")&amp;IF(OR(AND($D196&lt;&gt;"",NOT(ISNUMBER($D196))),AND($E196&lt;&gt;"",NOT(ISNUMBER($E196))),AND($F196&lt;&gt;"",NOT(ISNUMBER($F196)))),"Fecha no válida"&amp;" · ","")&amp;IF(AND(ISNUMBER($D196),ISNUMBER($E196),$D196&gt;$E196),"Inicio posterior a fecha límite"&amp;" · ","")&amp;IF(AND($T196="Macro",$G196&lt;&gt;"",OR(NOT(ISNUMBER($G196)),$G196&lt;0,$G196&gt;1)),"Peso fuera de rango"&amp;" · ","")&amp;IF(AND($T196="Sub",$G196&lt;&gt;""),"Las subactividades no llevan peso (valen igual dentro de su macroactividad)"&amp;" · ","")&amp;IF(AND(N($U196)&gt;0,COUNT($H196:$K196)&gt;0),"Con subactividades: deje vacías las semanas (se calculan solas)"&amp;" · ","")&amp;IF((COUNTIF($H196:$K196,"&gt;1")+COUNTIF($H196:$K196,"&lt;0")+COUNTA($H196:$K196)-COUNT($H196:$K196))&gt;0,"Avance fuera de rango 0-100%"&amp;" · ","")&amp;IF(OR(AND($I196&lt;&gt;"",$I196&lt;$H196),AND($J196&lt;&gt;"",$J196&lt;MAX($H196:$I196)),AND($K196&lt;&gt;"",$K196&lt;MAX($H196:$J196))),"Avance semanal decreciente"&amp;" · ","")&amp;IF(AND(ISNUMBER($E196),$E196&lt;FechaRef,N($L196)&lt;1),"Vencida"&amp;" · ","")&amp;IF(AND(ObsObligatoria="Sí",ISNUMBER($E196),$E196&lt;FechaRef,N($L196)&lt;1,$O196=""),"Vencida sin observación"&amp;" · ",""))-3)))</f>
        <v/>
      </c>
      <c r="Q196" s="62">
        <f>IF(NOT((COUNTA($B196:$K196)+COUNTA($O196))&gt;0),"",IF(AND($T196="Sub",N($S196)&gt;0),IF(ISNUMBER(INDEX($D$5:$D$1000,$S196-4)),DATE(YEAR(INDEX($D$5:$D$1000,$S196-4)),MONTH(INDEX($D$5:$D$1000,$S196-4)),1),IF(ISNUMBER(INDEX($E$5:$E$1000,$S196-4)),DATE(YEAR(INDEX($E$5:$E$1000,$S196-4)),MONTH(INDEX($E$5:$E$1000,$S196-4)),1),MesCiclo)),IF(ISNUMBER($D196),DATE(YEAR($D196),MONTH($D196),1),IF(ISNUMBER($E196),DATE(YEAR($E196),MONTH($E196),1),MesCiclo))))</f>
        <v/>
      </c>
      <c r="R196" s="63">
        <f>IF(OR($Q196="",$Q196&lt;&gt;MesCiclo),"",COUNTIF($Q$5:$Q196,MesCiclo))</f>
        <v/>
      </c>
      <c r="S196" s="63">
        <f>IF($T196="","",IF($T196="Macro",ROW(),IFERROR(LOOKUP(2,1/($T$5:$T196="Macro"),ROW($T$5:$T196)),0)))</f>
        <v/>
      </c>
      <c r="T196" s="63">
        <f>IF(NOT((COUNTA($B196:$K196)+COUNTA($O196))&gt;0),"",IF($B196="Subactividad","Sub","Macro"))</f>
        <v/>
      </c>
      <c r="U196" s="63">
        <f>IF($T196="Macro",COUNTIFS($S$5:$S$1000,ROW(),$T$5:$T$1000,"Sub"),"")</f>
        <v/>
      </c>
      <c r="V196" s="63">
        <f>IF($T196="","",IF(ISNUMBER($F196),1,IFERROR(LOOKUP(2,1/($H196:$K196&lt;&gt;""),$H196:$K196),0)))</f>
        <v/>
      </c>
      <c r="W196" s="63">
        <f>IF($T196="","",IF(AND(ISNUMBER($F196),$F196&lt;=IF($Q196=MesCiclo,InicioCiclo,$Q196+MOD(2-WEEKDAY($Q196),7))+6),1,IF(ISNUMBER($H196),$H196,0)))</f>
        <v/>
      </c>
      <c r="X196" s="63">
        <f>IF($T196="","",IF(AND(ISNUMBER($F196),$F196&lt;=IF($Q196=MesCiclo,InicioCiclo,$Q196+MOD(2-WEEKDAY($Q196),7))+13),1,IF(ISNUMBER($I196),$I196,$W196)))</f>
        <v/>
      </c>
      <c r="Y196" s="63">
        <f>IF($T196="","",IF(AND(ISNUMBER($F196),$F196&lt;=IF($Q196=MesCiclo,InicioCiclo,$Q196+MOD(2-WEEKDAY($Q196),7))+20),1,IF(ISNUMBER($J196),$J196,$X196)))</f>
        <v/>
      </c>
      <c r="Z196" s="63">
        <f>IF($T196="","",IF(AND(ISNUMBER($F196),$F196&lt;=IF($Q196=MesCiclo,InicioCiclo,$Q196+MOD(2-WEEKDAY($Q196),7))+27),1,IF(ISNUMBER($K196),$K196,$Y196)))</f>
        <v/>
      </c>
      <c r="AA196" s="63">
        <f>IF($T196="","",IF(AND(ISNUMBER($F196),$F196&lt;=IF($Q196=MesCiclo,InicioCiclo,$Q196+MOD(2-WEEKDAY($Q196),7))+6),1,IF(N($U196)&gt;0,AVERAGEIFS($W$5:$W$1000,$S$5:$S$1000,ROW(),$T$5:$T$1000,"Sub"),$W196)))</f>
        <v/>
      </c>
      <c r="AB196" s="63">
        <f>IF($T196="","",IF(AND(ISNUMBER($F196),$F196&lt;=IF($Q196=MesCiclo,InicioCiclo,$Q196+MOD(2-WEEKDAY($Q196),7))+13),1,IF(N($U196)&gt;0,AVERAGEIFS($X$5:$X$1000,$S$5:$S$1000,ROW(),$T$5:$T$1000,"Sub"),$X196)))</f>
        <v/>
      </c>
      <c r="AC196" s="63">
        <f>IF($T196="","",IF(AND(ISNUMBER($F196),$F196&lt;=IF($Q196=MesCiclo,InicioCiclo,$Q196+MOD(2-WEEKDAY($Q196),7))+20),1,IF(N($U196)&gt;0,AVERAGEIFS($Y$5:$Y$1000,$S$5:$S$1000,ROW(),$T$5:$T$1000,"Sub"),$Y196)))</f>
        <v/>
      </c>
      <c r="AD196" s="63">
        <f>IF($T196="","",IF(AND(ISNUMBER($F196),$F196&lt;=IF($Q196=MesCiclo,InicioCiclo,$Q196+MOD(2-WEEKDAY($Q196),7))+27),1,IF(N($U196)&gt;0,AVERAGEIFS($Z$5:$Z$1000,$S$5:$S$1000,ROW(),$T$5:$T$1000,"Sub"),$Z196)))</f>
        <v/>
      </c>
      <c r="AE196" s="63">
        <f>IF($T196&lt;&gt;"Macro","",IF(COUNTIFS($Q$5:$Q$1000,$Q196,$T$5:$T$1000,"Macro",$G$5:$G$1000,"&gt;0")=0,1/COUNTIFS($Q$5:$Q$1000,$Q196,$T$5:$T$1000,"Macro"),IF(AND(ISNUMBER($G196),N($G196)&gt;0),$G196,SUMIFS($G$5:$G$1000,$Q$5:$Q$1000,$Q196,$T$5:$T$1000,"Macro")/COUNTIFS($Q$5:$Q$1000,$Q196,$T$5:$T$1000,"Macro",$G$5:$G$1000,"&gt;0"))/(COUNTIFS($Q$5:$Q$1000,$Q196,$T$5:$T$1000,"Macro")*SUMIFS($G$5:$G$1000,$Q$5:$Q$1000,$Q196,$T$5:$T$1000,"Macro")/COUNTIFS($Q$5:$Q$1000,$Q196,$T$5:$T$1000,"Macro",$G$5:$G$1000,"&gt;0"))))</f>
        <v/>
      </c>
    </row>
    <row r="197">
      <c r="A197" s="55">
        <f>IF(NOT((COUNTA($B197:$K197)+COUNTA($O197))&gt;0),"",IF($T197="Macro",COUNTIFS($T$5:$T197,"Macro",$Q$5:$Q197,$Q197),IF(N($S197)=0,"?",COUNTIFS(INDEX($T$5:$T$1000,1):INDEX($T$5:$T$1000,$S197-4),"Macro",INDEX($Q$5:$Q$1000,1):INDEX($Q$5:$Q$1000,$S197-4),INDEX($Q$5:$Q$1000,$S197-4))&amp;"."&amp;COUNTIFS($S$5:$S197,$S197,$T$5:$T197,"Sub"))))</f>
        <v/>
      </c>
      <c r="B197" s="56" t="n"/>
      <c r="C197" s="57" t="n"/>
      <c r="D197" s="58" t="n"/>
      <c r="E197" s="58" t="n"/>
      <c r="F197" s="58" t="n"/>
      <c r="G197" s="59" t="n"/>
      <c r="H197" s="59" t="n"/>
      <c r="I197" s="59" t="n"/>
      <c r="J197" s="59" t="n"/>
      <c r="K197" s="59" t="n"/>
      <c r="L197" s="60">
        <f>IF(NOT((COUNTA($B197:$K197)+COUNTA($O197))&gt;0),"",IF(ISNUMBER($F197),1,IF(N($U197)&gt;0,AVERAGEIFS($V$5:$V$1000,$S$5:$S$1000,ROW(),$T$5:$T$1000,"Sub"),$V197)))</f>
        <v/>
      </c>
      <c r="M197" s="55">
        <f>IF($L197="","",IF($L197&gt;=1,"Completado",IF($L197&gt;0,"En curso","Pendiente")))</f>
        <v/>
      </c>
      <c r="N197" s="55">
        <f>IF(NOT((COUNTA($B197:$K197)+COUNTA($O197))&gt;0),"",IF(ISNUMBER($F197),IF(AND(ISNUMBER($E197),$F197&gt;$E197),"Cumplida con "&amp;($F197-$E197)&amp;IF($F197-$E197=1," día"," días")&amp;" de retraso","Cumplida"),IF(N($L197)&gt;=1,"Cumplida",IF(NOT(ISNUMBER($E197)),"Sin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plazo")))))))</f>
        <v/>
      </c>
      <c r="O197" s="57" t="n"/>
      <c r="P197" s="61">
        <f>IF(NOT((COUNTA($B197:$K197)+COUNTA($O197))&gt;0),"",IF((IF($C197="","Falta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",""))="","✔ OK","⚠ "&amp;LEFT(IF($C197="","Falta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",""),LEN(IF($C197="","Falta el nombre de la actividad"&amp;" · ","")&amp;IF(AND($T197="Sub",N($S197)=0),"Subactividad sin macroactividad arriba"&amp;" · ","")&amp;IF($D197="","Sin fecha de inicio"&amp;" · ","")&amp;IF($E197="","Sin fecha límite"&amp;" · ","")&amp;IF(OR(AND($D197&lt;&gt;"",NOT(ISNUMBER($D197))),AND($E197&lt;&gt;"",NOT(ISNUMBER($E197))),AND($F197&lt;&gt;"",NOT(ISNUMBER($F197)))),"Fecha no válida"&amp;" · ","")&amp;IF(AND(ISNUMBER($D197),ISNUMBER($E197),$D197&gt;$E197),"Inicio posterior a fecha límite"&amp;" · ","")&amp;IF(AND($T197="Macro",$G197&lt;&gt;"",OR(NOT(ISNUMBER($G197)),$G197&lt;0,$G197&gt;1)),"Peso fuera de rango"&amp;" · ","")&amp;IF(AND($T197="Sub",$G197&lt;&gt;""),"Las subactividades no llevan peso (valen igual dentro de su macroactividad)"&amp;" · ","")&amp;IF(AND(N($U197)&gt;0,COUNT($H197:$K197)&gt;0),"Con subactividades: deje vacías las semanas (se calculan solas)"&amp;" · ","")&amp;IF((COUNTIF($H197:$K197,"&gt;1")+COUNTIF($H197:$K197,"&lt;0")+COUNTA($H197:$K197)-COUNT($H197:$K197))&gt;0,"Avance fuera de rango 0-100%"&amp;" · ","")&amp;IF(OR(AND($I197&lt;&gt;"",$I197&lt;$H197),AND($J197&lt;&gt;"",$J197&lt;MAX($H197:$I197)),AND($K197&lt;&gt;"",$K197&lt;MAX($H197:$J197))),"Avance semanal decreciente"&amp;" · ","")&amp;IF(AND(ISNUMBER($E197),$E197&lt;FechaRef,N($L197)&lt;1),"Vencida"&amp;" · ","")&amp;IF(AND(ObsObligatoria="Sí",ISNUMBER($E197),$E197&lt;FechaRef,N($L197)&lt;1,$O197=""),"Vencida sin observación"&amp;" · ",""))-3)))</f>
        <v/>
      </c>
      <c r="Q197" s="62">
        <f>IF(NOT((COUNTA($B197:$K197)+COUNTA($O197))&gt;0),"",IF(AND($T197="Sub",N($S197)&gt;0),IF(ISNUMBER(INDEX($D$5:$D$1000,$S197-4)),DATE(YEAR(INDEX($D$5:$D$1000,$S197-4)),MONTH(INDEX($D$5:$D$1000,$S197-4)),1),IF(ISNUMBER(INDEX($E$5:$E$1000,$S197-4)),DATE(YEAR(INDEX($E$5:$E$1000,$S197-4)),MONTH(INDEX($E$5:$E$1000,$S197-4)),1),MesCiclo)),IF(ISNUMBER($D197),DATE(YEAR($D197),MONTH($D197),1),IF(ISNUMBER($E197),DATE(YEAR($E197),MONTH($E197),1),MesCiclo))))</f>
        <v/>
      </c>
      <c r="R197" s="63">
        <f>IF(OR($Q197="",$Q197&lt;&gt;MesCiclo),"",COUNTIF($Q$5:$Q197,MesCiclo))</f>
        <v/>
      </c>
      <c r="S197" s="63">
        <f>IF($T197="","",IF($T197="Macro",ROW(),IFERROR(LOOKUP(2,1/($T$5:$T197="Macro"),ROW($T$5:$T197)),0)))</f>
        <v/>
      </c>
      <c r="T197" s="63">
        <f>IF(NOT((COUNTA($B197:$K197)+COUNTA($O197))&gt;0),"",IF($B197="Subactividad","Sub","Macro"))</f>
        <v/>
      </c>
      <c r="U197" s="63">
        <f>IF($T197="Macro",COUNTIFS($S$5:$S$1000,ROW(),$T$5:$T$1000,"Sub"),"")</f>
        <v/>
      </c>
      <c r="V197" s="63">
        <f>IF($T197="","",IF(ISNUMBER($F197),1,IFERROR(LOOKUP(2,1/($H197:$K197&lt;&gt;""),$H197:$K197),0)))</f>
        <v/>
      </c>
      <c r="W197" s="63">
        <f>IF($T197="","",IF(AND(ISNUMBER($F197),$F197&lt;=IF($Q197=MesCiclo,InicioCiclo,$Q197+MOD(2-WEEKDAY($Q197),7))+6),1,IF(ISNUMBER($H197),$H197,0)))</f>
        <v/>
      </c>
      <c r="X197" s="63">
        <f>IF($T197="","",IF(AND(ISNUMBER($F197),$F197&lt;=IF($Q197=MesCiclo,InicioCiclo,$Q197+MOD(2-WEEKDAY($Q197),7))+13),1,IF(ISNUMBER($I197),$I197,$W197)))</f>
        <v/>
      </c>
      <c r="Y197" s="63">
        <f>IF($T197="","",IF(AND(ISNUMBER($F197),$F197&lt;=IF($Q197=MesCiclo,InicioCiclo,$Q197+MOD(2-WEEKDAY($Q197),7))+20),1,IF(ISNUMBER($J197),$J197,$X197)))</f>
        <v/>
      </c>
      <c r="Z197" s="63">
        <f>IF($T197="","",IF(AND(ISNUMBER($F197),$F197&lt;=IF($Q197=MesCiclo,InicioCiclo,$Q197+MOD(2-WEEKDAY($Q197),7))+27),1,IF(ISNUMBER($K197),$K197,$Y197)))</f>
        <v/>
      </c>
      <c r="AA197" s="63">
        <f>IF($T197="","",IF(AND(ISNUMBER($F197),$F197&lt;=IF($Q197=MesCiclo,InicioCiclo,$Q197+MOD(2-WEEKDAY($Q197),7))+6),1,IF(N($U197)&gt;0,AVERAGEIFS($W$5:$W$1000,$S$5:$S$1000,ROW(),$T$5:$T$1000,"Sub"),$W197)))</f>
        <v/>
      </c>
      <c r="AB197" s="63">
        <f>IF($T197="","",IF(AND(ISNUMBER($F197),$F197&lt;=IF($Q197=MesCiclo,InicioCiclo,$Q197+MOD(2-WEEKDAY($Q197),7))+13),1,IF(N($U197)&gt;0,AVERAGEIFS($X$5:$X$1000,$S$5:$S$1000,ROW(),$T$5:$T$1000,"Sub"),$X197)))</f>
        <v/>
      </c>
      <c r="AC197" s="63">
        <f>IF($T197="","",IF(AND(ISNUMBER($F197),$F197&lt;=IF($Q197=MesCiclo,InicioCiclo,$Q197+MOD(2-WEEKDAY($Q197),7))+20),1,IF(N($U197)&gt;0,AVERAGEIFS($Y$5:$Y$1000,$S$5:$S$1000,ROW(),$T$5:$T$1000,"Sub"),$Y197)))</f>
        <v/>
      </c>
      <c r="AD197" s="63">
        <f>IF($T197="","",IF(AND(ISNUMBER($F197),$F197&lt;=IF($Q197=MesCiclo,InicioCiclo,$Q197+MOD(2-WEEKDAY($Q197),7))+27),1,IF(N($U197)&gt;0,AVERAGEIFS($Z$5:$Z$1000,$S$5:$S$1000,ROW(),$T$5:$T$1000,"Sub"),$Z197)))</f>
        <v/>
      </c>
      <c r="AE197" s="63">
        <f>IF($T197&lt;&gt;"Macro","",IF(COUNTIFS($Q$5:$Q$1000,$Q197,$T$5:$T$1000,"Macro",$G$5:$G$1000,"&gt;0")=0,1/COUNTIFS($Q$5:$Q$1000,$Q197,$T$5:$T$1000,"Macro"),IF(AND(ISNUMBER($G197),N($G197)&gt;0),$G197,SUMIFS($G$5:$G$1000,$Q$5:$Q$1000,$Q197,$T$5:$T$1000,"Macro")/COUNTIFS($Q$5:$Q$1000,$Q197,$T$5:$T$1000,"Macro",$G$5:$G$1000,"&gt;0"))/(COUNTIFS($Q$5:$Q$1000,$Q197,$T$5:$T$1000,"Macro")*SUMIFS($G$5:$G$1000,$Q$5:$Q$1000,$Q197,$T$5:$T$1000,"Macro")/COUNTIFS($Q$5:$Q$1000,$Q197,$T$5:$T$1000,"Macro",$G$5:$G$1000,"&gt;0"))))</f>
        <v/>
      </c>
    </row>
    <row r="198">
      <c r="A198" s="55">
        <f>IF(NOT((COUNTA($B198:$K198)+COUNTA($O198))&gt;0),"",IF($T198="Macro",COUNTIFS($T$5:$T198,"Macro",$Q$5:$Q198,$Q198),IF(N($S198)=0,"?",COUNTIFS(INDEX($T$5:$T$1000,1):INDEX($T$5:$T$1000,$S198-4),"Macro",INDEX($Q$5:$Q$1000,1):INDEX($Q$5:$Q$1000,$S198-4),INDEX($Q$5:$Q$1000,$S198-4))&amp;"."&amp;COUNTIFS($S$5:$S198,$S198,$T$5:$T198,"Sub"))))</f>
        <v/>
      </c>
      <c r="B198" s="56" t="n"/>
      <c r="C198" s="57" t="n"/>
      <c r="D198" s="58" t="n"/>
      <c r="E198" s="58" t="n"/>
      <c r="F198" s="58" t="n"/>
      <c r="G198" s="59" t="n"/>
      <c r="H198" s="59" t="n"/>
      <c r="I198" s="59" t="n"/>
      <c r="J198" s="59" t="n"/>
      <c r="K198" s="59" t="n"/>
      <c r="L198" s="60">
        <f>IF(NOT((COUNTA($B198:$K198)+COUNTA($O198))&gt;0),"",IF(ISNUMBER($F198),1,IF(N($U198)&gt;0,AVERAGEIFS($V$5:$V$1000,$S$5:$S$1000,ROW(),$T$5:$T$1000,"Sub"),$V198)))</f>
        <v/>
      </c>
      <c r="M198" s="55">
        <f>IF($L198="","",IF($L198&gt;=1,"Completado",IF($L198&gt;0,"En curso","Pendiente")))</f>
        <v/>
      </c>
      <c r="N198" s="55">
        <f>IF(NOT((COUNTA($B198:$K198)+COUNTA($O198))&gt;0),"",IF(ISNUMBER($F198),IF(AND(ISNUMBER($E198),$F198&gt;$E198),"Cumplida con "&amp;($F198-$E198)&amp;IF($F198-$E198=1," día"," días")&amp;" de retraso","Cumplida"),IF(N($L198)&gt;=1,"Cumplida",IF(NOT(ISNUMBER($E198)),"Sin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plazo")))))))</f>
        <v/>
      </c>
      <c r="O198" s="57" t="n"/>
      <c r="P198" s="61">
        <f>IF(NOT((COUNTA($B198:$K198)+COUNTA($O198))&gt;0),"",IF((IF($C198="","Falta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",""))="","✔ OK","⚠ "&amp;LEFT(IF($C198="","Falta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",""),LEN(IF($C198="","Falta el nombre de la actividad"&amp;" · ","")&amp;IF(AND($T198="Sub",N($S198)=0),"Subactividad sin macroactividad arriba"&amp;" · ","")&amp;IF($D198="","Sin fecha de inicio"&amp;" · ","")&amp;IF($E198="","Sin fecha límite"&amp;" · ","")&amp;IF(OR(AND($D198&lt;&gt;"",NOT(ISNUMBER($D198))),AND($E198&lt;&gt;"",NOT(ISNUMBER($E198))),AND($F198&lt;&gt;"",NOT(ISNUMBER($F198)))),"Fecha no válida"&amp;" · ","")&amp;IF(AND(ISNUMBER($D198),ISNUMBER($E198),$D198&gt;$E198),"Inicio posterior a fecha límite"&amp;" · ","")&amp;IF(AND($T198="Macro",$G198&lt;&gt;"",OR(NOT(ISNUMBER($G198)),$G198&lt;0,$G198&gt;1)),"Peso fuera de rango"&amp;" · ","")&amp;IF(AND($T198="Sub",$G198&lt;&gt;""),"Las subactividades no llevan peso (valen igual dentro de su macroactividad)"&amp;" · ","")&amp;IF(AND(N($U198)&gt;0,COUNT($H198:$K198)&gt;0),"Con subactividades: deje vacías las semanas (se calculan solas)"&amp;" · ","")&amp;IF((COUNTIF($H198:$K198,"&gt;1")+COUNTIF($H198:$K198,"&lt;0")+COUNTA($H198:$K198)-COUNT($H198:$K198))&gt;0,"Avance fuera de rango 0-100%"&amp;" · ","")&amp;IF(OR(AND($I198&lt;&gt;"",$I198&lt;$H198),AND($J198&lt;&gt;"",$J198&lt;MAX($H198:$I198)),AND($K198&lt;&gt;"",$K198&lt;MAX($H198:$J198))),"Avance semanal decreciente"&amp;" · ","")&amp;IF(AND(ISNUMBER($E198),$E198&lt;FechaRef,N($L198)&lt;1),"Vencida"&amp;" · ","")&amp;IF(AND(ObsObligatoria="Sí",ISNUMBER($E198),$E198&lt;FechaRef,N($L198)&lt;1,$O198=""),"Vencida sin observación"&amp;" · ",""))-3)))</f>
        <v/>
      </c>
      <c r="Q198" s="62">
        <f>IF(NOT((COUNTA($B198:$K198)+COUNTA($O198))&gt;0),"",IF(AND($T198="Sub",N($S198)&gt;0),IF(ISNUMBER(INDEX($D$5:$D$1000,$S198-4)),DATE(YEAR(INDEX($D$5:$D$1000,$S198-4)),MONTH(INDEX($D$5:$D$1000,$S198-4)),1),IF(ISNUMBER(INDEX($E$5:$E$1000,$S198-4)),DATE(YEAR(INDEX($E$5:$E$1000,$S198-4)),MONTH(INDEX($E$5:$E$1000,$S198-4)),1),MesCiclo)),IF(ISNUMBER($D198),DATE(YEAR($D198),MONTH($D198),1),IF(ISNUMBER($E198),DATE(YEAR($E198),MONTH($E198),1),MesCiclo))))</f>
        <v/>
      </c>
      <c r="R198" s="63">
        <f>IF(OR($Q198="",$Q198&lt;&gt;MesCiclo),"",COUNTIF($Q$5:$Q198,MesCiclo))</f>
        <v/>
      </c>
      <c r="S198" s="63">
        <f>IF($T198="","",IF($T198="Macro",ROW(),IFERROR(LOOKUP(2,1/($T$5:$T198="Macro"),ROW($T$5:$T198)),0)))</f>
        <v/>
      </c>
      <c r="T198" s="63">
        <f>IF(NOT((COUNTA($B198:$K198)+COUNTA($O198))&gt;0),"",IF($B198="Subactividad","Sub","Macro"))</f>
        <v/>
      </c>
      <c r="U198" s="63">
        <f>IF($T198="Macro",COUNTIFS($S$5:$S$1000,ROW(),$T$5:$T$1000,"Sub"),"")</f>
        <v/>
      </c>
      <c r="V198" s="63">
        <f>IF($T198="","",IF(ISNUMBER($F198),1,IFERROR(LOOKUP(2,1/($H198:$K198&lt;&gt;""),$H198:$K198),0)))</f>
        <v/>
      </c>
      <c r="W198" s="63">
        <f>IF($T198="","",IF(AND(ISNUMBER($F198),$F198&lt;=IF($Q198=MesCiclo,InicioCiclo,$Q198+MOD(2-WEEKDAY($Q198),7))+6),1,IF(ISNUMBER($H198),$H198,0)))</f>
        <v/>
      </c>
      <c r="X198" s="63">
        <f>IF($T198="","",IF(AND(ISNUMBER($F198),$F198&lt;=IF($Q198=MesCiclo,InicioCiclo,$Q198+MOD(2-WEEKDAY($Q198),7))+13),1,IF(ISNUMBER($I198),$I198,$W198)))</f>
        <v/>
      </c>
      <c r="Y198" s="63">
        <f>IF($T198="","",IF(AND(ISNUMBER($F198),$F198&lt;=IF($Q198=MesCiclo,InicioCiclo,$Q198+MOD(2-WEEKDAY($Q198),7))+20),1,IF(ISNUMBER($J198),$J198,$X198)))</f>
        <v/>
      </c>
      <c r="Z198" s="63">
        <f>IF($T198="","",IF(AND(ISNUMBER($F198),$F198&lt;=IF($Q198=MesCiclo,InicioCiclo,$Q198+MOD(2-WEEKDAY($Q198),7))+27),1,IF(ISNUMBER($K198),$K198,$Y198)))</f>
        <v/>
      </c>
      <c r="AA198" s="63">
        <f>IF($T198="","",IF(AND(ISNUMBER($F198),$F198&lt;=IF($Q198=MesCiclo,InicioCiclo,$Q198+MOD(2-WEEKDAY($Q198),7))+6),1,IF(N($U198)&gt;0,AVERAGEIFS($W$5:$W$1000,$S$5:$S$1000,ROW(),$T$5:$T$1000,"Sub"),$W198)))</f>
        <v/>
      </c>
      <c r="AB198" s="63">
        <f>IF($T198="","",IF(AND(ISNUMBER($F198),$F198&lt;=IF($Q198=MesCiclo,InicioCiclo,$Q198+MOD(2-WEEKDAY($Q198),7))+13),1,IF(N($U198)&gt;0,AVERAGEIFS($X$5:$X$1000,$S$5:$S$1000,ROW(),$T$5:$T$1000,"Sub"),$X198)))</f>
        <v/>
      </c>
      <c r="AC198" s="63">
        <f>IF($T198="","",IF(AND(ISNUMBER($F198),$F198&lt;=IF($Q198=MesCiclo,InicioCiclo,$Q198+MOD(2-WEEKDAY($Q198),7))+20),1,IF(N($U198)&gt;0,AVERAGEIFS($Y$5:$Y$1000,$S$5:$S$1000,ROW(),$T$5:$T$1000,"Sub"),$Y198)))</f>
        <v/>
      </c>
      <c r="AD198" s="63">
        <f>IF($T198="","",IF(AND(ISNUMBER($F198),$F198&lt;=IF($Q198=MesCiclo,InicioCiclo,$Q198+MOD(2-WEEKDAY($Q198),7))+27),1,IF(N($U198)&gt;0,AVERAGEIFS($Z$5:$Z$1000,$S$5:$S$1000,ROW(),$T$5:$T$1000,"Sub"),$Z198)))</f>
        <v/>
      </c>
      <c r="AE198" s="63">
        <f>IF($T198&lt;&gt;"Macro","",IF(COUNTIFS($Q$5:$Q$1000,$Q198,$T$5:$T$1000,"Macro",$G$5:$G$1000,"&gt;0")=0,1/COUNTIFS($Q$5:$Q$1000,$Q198,$T$5:$T$1000,"Macro"),IF(AND(ISNUMBER($G198),N($G198)&gt;0),$G198,SUMIFS($G$5:$G$1000,$Q$5:$Q$1000,$Q198,$T$5:$T$1000,"Macro")/COUNTIFS($Q$5:$Q$1000,$Q198,$T$5:$T$1000,"Macro",$G$5:$G$1000,"&gt;0"))/(COUNTIFS($Q$5:$Q$1000,$Q198,$T$5:$T$1000,"Macro")*SUMIFS($G$5:$G$1000,$Q$5:$Q$1000,$Q198,$T$5:$T$1000,"Macro")/COUNTIFS($Q$5:$Q$1000,$Q198,$T$5:$T$1000,"Macro",$G$5:$G$1000,"&gt;0"))))</f>
        <v/>
      </c>
    </row>
    <row r="199">
      <c r="A199" s="55">
        <f>IF(NOT((COUNTA($B199:$K199)+COUNTA($O199))&gt;0),"",IF($T199="Macro",COUNTIFS($T$5:$T199,"Macro",$Q$5:$Q199,$Q199),IF(N($S199)=0,"?",COUNTIFS(INDEX($T$5:$T$1000,1):INDEX($T$5:$T$1000,$S199-4),"Macro",INDEX($Q$5:$Q$1000,1):INDEX($Q$5:$Q$1000,$S199-4),INDEX($Q$5:$Q$1000,$S199-4))&amp;"."&amp;COUNTIFS($S$5:$S199,$S199,$T$5:$T199,"Sub"))))</f>
        <v/>
      </c>
      <c r="B199" s="56" t="n"/>
      <c r="C199" s="57" t="n"/>
      <c r="D199" s="58" t="n"/>
      <c r="E199" s="58" t="n"/>
      <c r="F199" s="58" t="n"/>
      <c r="G199" s="59" t="n"/>
      <c r="H199" s="59" t="n"/>
      <c r="I199" s="59" t="n"/>
      <c r="J199" s="59" t="n"/>
      <c r="K199" s="59" t="n"/>
      <c r="L199" s="60">
        <f>IF(NOT((COUNTA($B199:$K199)+COUNTA($O199))&gt;0),"",IF(ISNUMBER($F199),1,IF(N($U199)&gt;0,AVERAGEIFS($V$5:$V$1000,$S$5:$S$1000,ROW(),$T$5:$T$1000,"Sub"),$V199)))</f>
        <v/>
      </c>
      <c r="M199" s="55">
        <f>IF($L199="","",IF($L199&gt;=1,"Completado",IF($L199&gt;0,"En curso","Pendiente")))</f>
        <v/>
      </c>
      <c r="N199" s="55">
        <f>IF(NOT((COUNTA($B199:$K199)+COUNTA($O199))&gt;0),"",IF(ISNUMBER($F199),IF(AND(ISNUMBER($E199),$F199&gt;$E199),"Cumplida con "&amp;($F199-$E199)&amp;IF($F199-$E199=1," día"," días")&amp;" de retraso","Cumplida"),IF(N($L199)&gt;=1,"Cumplida",IF(NOT(ISNUMBER($E199)),"Sin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plazo")))))))</f>
        <v/>
      </c>
      <c r="O199" s="57" t="n"/>
      <c r="P199" s="61">
        <f>IF(NOT((COUNTA($B199:$K199)+COUNTA($O199))&gt;0),"",IF((IF($C199="","Falta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",""))="","✔ OK","⚠ "&amp;LEFT(IF($C199="","Falta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",""),LEN(IF($C199="","Falta el nombre de la actividad"&amp;" · ","")&amp;IF(AND($T199="Sub",N($S199)=0),"Subactividad sin macroactividad arriba"&amp;" · ","")&amp;IF($D199="","Sin fecha de inicio"&amp;" · ","")&amp;IF($E199="","Sin fecha límite"&amp;" · ","")&amp;IF(OR(AND($D199&lt;&gt;"",NOT(ISNUMBER($D199))),AND($E199&lt;&gt;"",NOT(ISNUMBER($E199))),AND($F199&lt;&gt;"",NOT(ISNUMBER($F199)))),"Fecha no válida"&amp;" · ","")&amp;IF(AND(ISNUMBER($D199),ISNUMBER($E199),$D199&gt;$E199),"Inicio posterior a fecha límite"&amp;" · ","")&amp;IF(AND($T199="Macro",$G199&lt;&gt;"",OR(NOT(ISNUMBER($G199)),$G199&lt;0,$G199&gt;1)),"Peso fuera de rango"&amp;" · ","")&amp;IF(AND($T199="Sub",$G199&lt;&gt;""),"Las subactividades no llevan peso (valen igual dentro de su macroactividad)"&amp;" · ","")&amp;IF(AND(N($U199)&gt;0,COUNT($H199:$K199)&gt;0),"Con subactividades: deje vacías las semanas (se calculan solas)"&amp;" · ","")&amp;IF((COUNTIF($H199:$K199,"&gt;1")+COUNTIF($H199:$K199,"&lt;0")+COUNTA($H199:$K199)-COUNT($H199:$K199))&gt;0,"Avance fuera de rango 0-100%"&amp;" · ","")&amp;IF(OR(AND($I199&lt;&gt;"",$I199&lt;$H199),AND($J199&lt;&gt;"",$J199&lt;MAX($H199:$I199)),AND($K199&lt;&gt;"",$K199&lt;MAX($H199:$J199))),"Avance semanal decreciente"&amp;" · ","")&amp;IF(AND(ISNUMBER($E199),$E199&lt;FechaRef,N($L199)&lt;1),"Vencida"&amp;" · ","")&amp;IF(AND(ObsObligatoria="Sí",ISNUMBER($E199),$E199&lt;FechaRef,N($L199)&lt;1,$O199=""),"Vencida sin observación"&amp;" · ",""))-3)))</f>
        <v/>
      </c>
      <c r="Q199" s="62">
        <f>IF(NOT((COUNTA($B199:$K199)+COUNTA($O199))&gt;0),"",IF(AND($T199="Sub",N($S199)&gt;0),IF(ISNUMBER(INDEX($D$5:$D$1000,$S199-4)),DATE(YEAR(INDEX($D$5:$D$1000,$S199-4)),MONTH(INDEX($D$5:$D$1000,$S199-4)),1),IF(ISNUMBER(INDEX($E$5:$E$1000,$S199-4)),DATE(YEAR(INDEX($E$5:$E$1000,$S199-4)),MONTH(INDEX($E$5:$E$1000,$S199-4)),1),MesCiclo)),IF(ISNUMBER($D199),DATE(YEAR($D199),MONTH($D199),1),IF(ISNUMBER($E199),DATE(YEAR($E199),MONTH($E199),1),MesCiclo))))</f>
        <v/>
      </c>
      <c r="R199" s="63">
        <f>IF(OR($Q199="",$Q199&lt;&gt;MesCiclo),"",COUNTIF($Q$5:$Q199,MesCiclo))</f>
        <v/>
      </c>
      <c r="S199" s="63">
        <f>IF($T199="","",IF($T199="Macro",ROW(),IFERROR(LOOKUP(2,1/($T$5:$T199="Macro"),ROW($T$5:$T199)),0)))</f>
        <v/>
      </c>
      <c r="T199" s="63">
        <f>IF(NOT((COUNTA($B199:$K199)+COUNTA($O199))&gt;0),"",IF($B199="Subactividad","Sub","Macro"))</f>
        <v/>
      </c>
      <c r="U199" s="63">
        <f>IF($T199="Macro",COUNTIFS($S$5:$S$1000,ROW(),$T$5:$T$1000,"Sub"),"")</f>
        <v/>
      </c>
      <c r="V199" s="63">
        <f>IF($T199="","",IF(ISNUMBER($F199),1,IFERROR(LOOKUP(2,1/($H199:$K199&lt;&gt;""),$H199:$K199),0)))</f>
        <v/>
      </c>
      <c r="W199" s="63">
        <f>IF($T199="","",IF(AND(ISNUMBER($F199),$F199&lt;=IF($Q199=MesCiclo,InicioCiclo,$Q199+MOD(2-WEEKDAY($Q199),7))+6),1,IF(ISNUMBER($H199),$H199,0)))</f>
        <v/>
      </c>
      <c r="X199" s="63">
        <f>IF($T199="","",IF(AND(ISNUMBER($F199),$F199&lt;=IF($Q199=MesCiclo,InicioCiclo,$Q199+MOD(2-WEEKDAY($Q199),7))+13),1,IF(ISNUMBER($I199),$I199,$W199)))</f>
        <v/>
      </c>
      <c r="Y199" s="63">
        <f>IF($T199="","",IF(AND(ISNUMBER($F199),$F199&lt;=IF($Q199=MesCiclo,InicioCiclo,$Q199+MOD(2-WEEKDAY($Q199),7))+20),1,IF(ISNUMBER($J199),$J199,$X199)))</f>
        <v/>
      </c>
      <c r="Z199" s="63">
        <f>IF($T199="","",IF(AND(ISNUMBER($F199),$F199&lt;=IF($Q199=MesCiclo,InicioCiclo,$Q199+MOD(2-WEEKDAY($Q199),7))+27),1,IF(ISNUMBER($K199),$K199,$Y199)))</f>
        <v/>
      </c>
      <c r="AA199" s="63">
        <f>IF($T199="","",IF(AND(ISNUMBER($F199),$F199&lt;=IF($Q199=MesCiclo,InicioCiclo,$Q199+MOD(2-WEEKDAY($Q199),7))+6),1,IF(N($U199)&gt;0,AVERAGEIFS($W$5:$W$1000,$S$5:$S$1000,ROW(),$T$5:$T$1000,"Sub"),$W199)))</f>
        <v/>
      </c>
      <c r="AB199" s="63">
        <f>IF($T199="","",IF(AND(ISNUMBER($F199),$F199&lt;=IF($Q199=MesCiclo,InicioCiclo,$Q199+MOD(2-WEEKDAY($Q199),7))+13),1,IF(N($U199)&gt;0,AVERAGEIFS($X$5:$X$1000,$S$5:$S$1000,ROW(),$T$5:$T$1000,"Sub"),$X199)))</f>
        <v/>
      </c>
      <c r="AC199" s="63">
        <f>IF($T199="","",IF(AND(ISNUMBER($F199),$F199&lt;=IF($Q199=MesCiclo,InicioCiclo,$Q199+MOD(2-WEEKDAY($Q199),7))+20),1,IF(N($U199)&gt;0,AVERAGEIFS($Y$5:$Y$1000,$S$5:$S$1000,ROW(),$T$5:$T$1000,"Sub"),$Y199)))</f>
        <v/>
      </c>
      <c r="AD199" s="63">
        <f>IF($T199="","",IF(AND(ISNUMBER($F199),$F199&lt;=IF($Q199=MesCiclo,InicioCiclo,$Q199+MOD(2-WEEKDAY($Q199),7))+27),1,IF(N($U199)&gt;0,AVERAGEIFS($Z$5:$Z$1000,$S$5:$S$1000,ROW(),$T$5:$T$1000,"Sub"),$Z199)))</f>
        <v/>
      </c>
      <c r="AE199" s="63">
        <f>IF($T199&lt;&gt;"Macro","",IF(COUNTIFS($Q$5:$Q$1000,$Q199,$T$5:$T$1000,"Macro",$G$5:$G$1000,"&gt;0")=0,1/COUNTIFS($Q$5:$Q$1000,$Q199,$T$5:$T$1000,"Macro"),IF(AND(ISNUMBER($G199),N($G199)&gt;0),$G199,SUMIFS($G$5:$G$1000,$Q$5:$Q$1000,$Q199,$T$5:$T$1000,"Macro")/COUNTIFS($Q$5:$Q$1000,$Q199,$T$5:$T$1000,"Macro",$G$5:$G$1000,"&gt;0"))/(COUNTIFS($Q$5:$Q$1000,$Q199,$T$5:$T$1000,"Macro")*SUMIFS($G$5:$G$1000,$Q$5:$Q$1000,$Q199,$T$5:$T$1000,"Macro")/COUNTIFS($Q$5:$Q$1000,$Q199,$T$5:$T$1000,"Macro",$G$5:$G$1000,"&gt;0"))))</f>
        <v/>
      </c>
    </row>
    <row r="200">
      <c r="A200" s="55">
        <f>IF(NOT((COUNTA($B200:$K200)+COUNTA($O200))&gt;0),"",IF($T200="Macro",COUNTIFS($T$5:$T200,"Macro",$Q$5:$Q200,$Q200),IF(N($S200)=0,"?",COUNTIFS(INDEX($T$5:$T$1000,1):INDEX($T$5:$T$1000,$S200-4),"Macro",INDEX($Q$5:$Q$1000,1):INDEX($Q$5:$Q$1000,$S200-4),INDEX($Q$5:$Q$1000,$S200-4))&amp;"."&amp;COUNTIFS($S$5:$S200,$S200,$T$5:$T200,"Sub"))))</f>
        <v/>
      </c>
      <c r="B200" s="56" t="n"/>
      <c r="C200" s="57" t="n"/>
      <c r="D200" s="58" t="n"/>
      <c r="E200" s="58" t="n"/>
      <c r="F200" s="58" t="n"/>
      <c r="G200" s="59" t="n"/>
      <c r="H200" s="59" t="n"/>
      <c r="I200" s="59" t="n"/>
      <c r="J200" s="59" t="n"/>
      <c r="K200" s="59" t="n"/>
      <c r="L200" s="60">
        <f>IF(NOT((COUNTA($B200:$K200)+COUNTA($O200))&gt;0),"",IF(ISNUMBER($F200),1,IF(N($U200)&gt;0,AVERAGEIFS($V$5:$V$1000,$S$5:$S$1000,ROW(),$T$5:$T$1000,"Sub"),$V200)))</f>
        <v/>
      </c>
      <c r="M200" s="55">
        <f>IF($L200="","",IF($L200&gt;=1,"Completado",IF($L200&gt;0,"En curso","Pendiente")))</f>
        <v/>
      </c>
      <c r="N200" s="55">
        <f>IF(NOT((COUNTA($B200:$K200)+COUNTA($O200))&gt;0),"",IF(ISNUMBER($F200),IF(AND(ISNUMBER($E200),$F200&gt;$E200),"Cumplida con "&amp;($F200-$E200)&amp;IF($F200-$E200=1," día"," días")&amp;" de retraso","Cumplida"),IF(N($L200)&gt;=1,"Cumplida",IF(NOT(ISNUMBER($E200)),"Sin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plazo")))))))</f>
        <v/>
      </c>
      <c r="O200" s="57" t="n"/>
      <c r="P200" s="61">
        <f>IF(NOT((COUNTA($B200:$K200)+COUNTA($O200))&gt;0),"",IF((IF($C200="","Falta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",""))="","✔ OK","⚠ "&amp;LEFT(IF($C200="","Falta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",""),LEN(IF($C200="","Falta el nombre de la actividad"&amp;" · ","")&amp;IF(AND($T200="Sub",N($S200)=0),"Subactividad sin macroactividad arriba"&amp;" · ","")&amp;IF($D200="","Sin fecha de inicio"&amp;" · ","")&amp;IF($E200="","Sin fecha límite"&amp;" · ","")&amp;IF(OR(AND($D200&lt;&gt;"",NOT(ISNUMBER($D200))),AND($E200&lt;&gt;"",NOT(ISNUMBER($E200))),AND($F200&lt;&gt;"",NOT(ISNUMBER($F200)))),"Fecha no válida"&amp;" · ","")&amp;IF(AND(ISNUMBER($D200),ISNUMBER($E200),$D200&gt;$E200),"Inicio posterior a fecha límite"&amp;" · ","")&amp;IF(AND($T200="Macro",$G200&lt;&gt;"",OR(NOT(ISNUMBER($G200)),$G200&lt;0,$G200&gt;1)),"Peso fuera de rango"&amp;" · ","")&amp;IF(AND($T200="Sub",$G200&lt;&gt;""),"Las subactividades no llevan peso (valen igual dentro de su macroactividad)"&amp;" · ","")&amp;IF(AND(N($U200)&gt;0,COUNT($H200:$K200)&gt;0),"Con subactividades: deje vacías las semanas (se calculan solas)"&amp;" · ","")&amp;IF((COUNTIF($H200:$K200,"&gt;1")+COUNTIF($H200:$K200,"&lt;0")+COUNTA($H200:$K200)-COUNT($H200:$K200))&gt;0,"Avance fuera de rango 0-100%"&amp;" · ","")&amp;IF(OR(AND($I200&lt;&gt;"",$I200&lt;$H200),AND($J200&lt;&gt;"",$J200&lt;MAX($H200:$I200)),AND($K200&lt;&gt;"",$K200&lt;MAX($H200:$J200))),"Avance semanal decreciente"&amp;" · ","")&amp;IF(AND(ISNUMBER($E200),$E200&lt;FechaRef,N($L200)&lt;1),"Vencida"&amp;" · ","")&amp;IF(AND(ObsObligatoria="Sí",ISNUMBER($E200),$E200&lt;FechaRef,N($L200)&lt;1,$O200=""),"Vencida sin observación"&amp;" · ",""))-3)))</f>
        <v/>
      </c>
      <c r="Q200" s="62">
        <f>IF(NOT((COUNTA($B200:$K200)+COUNTA($O200))&gt;0),"",IF(AND($T200="Sub",N($S200)&gt;0),IF(ISNUMBER(INDEX($D$5:$D$1000,$S200-4)),DATE(YEAR(INDEX($D$5:$D$1000,$S200-4)),MONTH(INDEX($D$5:$D$1000,$S200-4)),1),IF(ISNUMBER(INDEX($E$5:$E$1000,$S200-4)),DATE(YEAR(INDEX($E$5:$E$1000,$S200-4)),MONTH(INDEX($E$5:$E$1000,$S200-4)),1),MesCiclo)),IF(ISNUMBER($D200),DATE(YEAR($D200),MONTH($D200),1),IF(ISNUMBER($E200),DATE(YEAR($E200),MONTH($E200),1),MesCiclo))))</f>
        <v/>
      </c>
      <c r="R200" s="63">
        <f>IF(OR($Q200="",$Q200&lt;&gt;MesCiclo),"",COUNTIF($Q$5:$Q200,MesCiclo))</f>
        <v/>
      </c>
      <c r="S200" s="63">
        <f>IF($T200="","",IF($T200="Macro",ROW(),IFERROR(LOOKUP(2,1/($T$5:$T200="Macro"),ROW($T$5:$T200)),0)))</f>
        <v/>
      </c>
      <c r="T200" s="63">
        <f>IF(NOT((COUNTA($B200:$K200)+COUNTA($O200))&gt;0),"",IF($B200="Subactividad","Sub","Macro"))</f>
        <v/>
      </c>
      <c r="U200" s="63">
        <f>IF($T200="Macro",COUNTIFS($S$5:$S$1000,ROW(),$T$5:$T$1000,"Sub"),"")</f>
        <v/>
      </c>
      <c r="V200" s="63">
        <f>IF($T200="","",IF(ISNUMBER($F200),1,IFERROR(LOOKUP(2,1/($H200:$K200&lt;&gt;""),$H200:$K200),0)))</f>
        <v/>
      </c>
      <c r="W200" s="63">
        <f>IF($T200="","",IF(AND(ISNUMBER($F200),$F200&lt;=IF($Q200=MesCiclo,InicioCiclo,$Q200+MOD(2-WEEKDAY($Q200),7))+6),1,IF(ISNUMBER($H200),$H200,0)))</f>
        <v/>
      </c>
      <c r="X200" s="63">
        <f>IF($T200="","",IF(AND(ISNUMBER($F200),$F200&lt;=IF($Q200=MesCiclo,InicioCiclo,$Q200+MOD(2-WEEKDAY($Q200),7))+13),1,IF(ISNUMBER($I200),$I200,$W200)))</f>
        <v/>
      </c>
      <c r="Y200" s="63">
        <f>IF($T200="","",IF(AND(ISNUMBER($F200),$F200&lt;=IF($Q200=MesCiclo,InicioCiclo,$Q200+MOD(2-WEEKDAY($Q200),7))+20),1,IF(ISNUMBER($J200),$J200,$X200)))</f>
        <v/>
      </c>
      <c r="Z200" s="63">
        <f>IF($T200="","",IF(AND(ISNUMBER($F200),$F200&lt;=IF($Q200=MesCiclo,InicioCiclo,$Q200+MOD(2-WEEKDAY($Q200),7))+27),1,IF(ISNUMBER($K200),$K200,$Y200)))</f>
        <v/>
      </c>
      <c r="AA200" s="63">
        <f>IF($T200="","",IF(AND(ISNUMBER($F200),$F200&lt;=IF($Q200=MesCiclo,InicioCiclo,$Q200+MOD(2-WEEKDAY($Q200),7))+6),1,IF(N($U200)&gt;0,AVERAGEIFS($W$5:$W$1000,$S$5:$S$1000,ROW(),$T$5:$T$1000,"Sub"),$W200)))</f>
        <v/>
      </c>
      <c r="AB200" s="63">
        <f>IF($T200="","",IF(AND(ISNUMBER($F200),$F200&lt;=IF($Q200=MesCiclo,InicioCiclo,$Q200+MOD(2-WEEKDAY($Q200),7))+13),1,IF(N($U200)&gt;0,AVERAGEIFS($X$5:$X$1000,$S$5:$S$1000,ROW(),$T$5:$T$1000,"Sub"),$X200)))</f>
        <v/>
      </c>
      <c r="AC200" s="63">
        <f>IF($T200="","",IF(AND(ISNUMBER($F200),$F200&lt;=IF($Q200=MesCiclo,InicioCiclo,$Q200+MOD(2-WEEKDAY($Q200),7))+20),1,IF(N($U200)&gt;0,AVERAGEIFS($Y$5:$Y$1000,$S$5:$S$1000,ROW(),$T$5:$T$1000,"Sub"),$Y200)))</f>
        <v/>
      </c>
      <c r="AD200" s="63">
        <f>IF($T200="","",IF(AND(ISNUMBER($F200),$F200&lt;=IF($Q200=MesCiclo,InicioCiclo,$Q200+MOD(2-WEEKDAY($Q200),7))+27),1,IF(N($U200)&gt;0,AVERAGEIFS($Z$5:$Z$1000,$S$5:$S$1000,ROW(),$T$5:$T$1000,"Sub"),$Z200)))</f>
        <v/>
      </c>
      <c r="AE200" s="63">
        <f>IF($T200&lt;&gt;"Macro","",IF(COUNTIFS($Q$5:$Q$1000,$Q200,$T$5:$T$1000,"Macro",$G$5:$G$1000,"&gt;0")=0,1/COUNTIFS($Q$5:$Q$1000,$Q200,$T$5:$T$1000,"Macro"),IF(AND(ISNUMBER($G200),N($G200)&gt;0),$G200,SUMIFS($G$5:$G$1000,$Q$5:$Q$1000,$Q200,$T$5:$T$1000,"Macro")/COUNTIFS($Q$5:$Q$1000,$Q200,$T$5:$T$1000,"Macro",$G$5:$G$1000,"&gt;0"))/(COUNTIFS($Q$5:$Q$1000,$Q200,$T$5:$T$1000,"Macro")*SUMIFS($G$5:$G$1000,$Q$5:$Q$1000,$Q200,$T$5:$T$1000,"Macro")/COUNTIFS($Q$5:$Q$1000,$Q200,$T$5:$T$1000,"Macro",$G$5:$G$1000,"&gt;0"))))</f>
        <v/>
      </c>
    </row>
    <row r="201">
      <c r="A201" s="55">
        <f>IF(NOT((COUNTA($B201:$K201)+COUNTA($O201))&gt;0),"",IF($T201="Macro",COUNTIFS($T$5:$T201,"Macro",$Q$5:$Q201,$Q201),IF(N($S201)=0,"?",COUNTIFS(INDEX($T$5:$T$1000,1):INDEX($T$5:$T$1000,$S201-4),"Macro",INDEX($Q$5:$Q$1000,1):INDEX($Q$5:$Q$1000,$S201-4),INDEX($Q$5:$Q$1000,$S201-4))&amp;"."&amp;COUNTIFS($S$5:$S201,$S201,$T$5:$T201,"Sub"))))</f>
        <v/>
      </c>
      <c r="B201" s="56" t="n"/>
      <c r="C201" s="57" t="n"/>
      <c r="D201" s="58" t="n"/>
      <c r="E201" s="58" t="n"/>
      <c r="F201" s="58" t="n"/>
      <c r="G201" s="59" t="n"/>
      <c r="H201" s="59" t="n"/>
      <c r="I201" s="59" t="n"/>
      <c r="J201" s="59" t="n"/>
      <c r="K201" s="59" t="n"/>
      <c r="L201" s="60">
        <f>IF(NOT((COUNTA($B201:$K201)+COUNTA($O201))&gt;0),"",IF(ISNUMBER($F201),1,IF(N($U201)&gt;0,AVERAGEIFS($V$5:$V$1000,$S$5:$S$1000,ROW(),$T$5:$T$1000,"Sub"),$V201)))</f>
        <v/>
      </c>
      <c r="M201" s="55">
        <f>IF($L201="","",IF($L201&gt;=1,"Completado",IF($L201&gt;0,"En curso","Pendiente")))</f>
        <v/>
      </c>
      <c r="N201" s="55">
        <f>IF(NOT((COUNTA($B201:$K201)+COUNTA($O201))&gt;0),"",IF(ISNUMBER($F201),IF(AND(ISNUMBER($E201),$F201&gt;$E201),"Cumplida con "&amp;($F201-$E201)&amp;IF($F201-$E201=1," día"," días")&amp;" de retraso","Cumplida"),IF(N($L201)&gt;=1,"Cumplida",IF(NOT(ISNUMBER($E201)),"Sin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plazo")))))))</f>
        <v/>
      </c>
      <c r="O201" s="57" t="n"/>
      <c r="P201" s="61">
        <f>IF(NOT((COUNTA($B201:$K201)+COUNTA($O201))&gt;0),"",IF((IF($C201="","Falta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",""))="","✔ OK","⚠ "&amp;LEFT(IF($C201="","Falta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",""),LEN(IF($C201="","Falta el nombre de la actividad"&amp;" · ","")&amp;IF(AND($T201="Sub",N($S201)=0),"Subactividad sin macroactividad arriba"&amp;" · ","")&amp;IF($D201="","Sin fecha de inicio"&amp;" · ","")&amp;IF($E201="","Sin fecha límite"&amp;" · ","")&amp;IF(OR(AND($D201&lt;&gt;"",NOT(ISNUMBER($D201))),AND($E201&lt;&gt;"",NOT(ISNUMBER($E201))),AND($F201&lt;&gt;"",NOT(ISNUMBER($F201)))),"Fecha no válida"&amp;" · ","")&amp;IF(AND(ISNUMBER($D201),ISNUMBER($E201),$D201&gt;$E201),"Inicio posterior a fecha límite"&amp;" · ","")&amp;IF(AND($T201="Macro",$G201&lt;&gt;"",OR(NOT(ISNUMBER($G201)),$G201&lt;0,$G201&gt;1)),"Peso fuera de rango"&amp;" · ","")&amp;IF(AND($T201="Sub",$G201&lt;&gt;""),"Las subactividades no llevan peso (valen igual dentro de su macroactividad)"&amp;" · ","")&amp;IF(AND(N($U201)&gt;0,COUNT($H201:$K201)&gt;0),"Con subactividades: deje vacías las semanas (se calculan solas)"&amp;" · ","")&amp;IF((COUNTIF($H201:$K201,"&gt;1")+COUNTIF($H201:$K201,"&lt;0")+COUNTA($H201:$K201)-COUNT($H201:$K201))&gt;0,"Avance fuera de rango 0-100%"&amp;" · ","")&amp;IF(OR(AND($I201&lt;&gt;"",$I201&lt;$H201),AND($J201&lt;&gt;"",$J201&lt;MAX($H201:$I201)),AND($K201&lt;&gt;"",$K201&lt;MAX($H201:$J201))),"Avance semanal decreciente"&amp;" · ","")&amp;IF(AND(ISNUMBER($E201),$E201&lt;FechaRef,N($L201)&lt;1),"Vencida"&amp;" · ","")&amp;IF(AND(ObsObligatoria="Sí",ISNUMBER($E201),$E201&lt;FechaRef,N($L201)&lt;1,$O201=""),"Vencida sin observación"&amp;" · ",""))-3)))</f>
        <v/>
      </c>
      <c r="Q201" s="62">
        <f>IF(NOT((COUNTA($B201:$K201)+COUNTA($O201))&gt;0),"",IF(AND($T201="Sub",N($S201)&gt;0),IF(ISNUMBER(INDEX($D$5:$D$1000,$S201-4)),DATE(YEAR(INDEX($D$5:$D$1000,$S201-4)),MONTH(INDEX($D$5:$D$1000,$S201-4)),1),IF(ISNUMBER(INDEX($E$5:$E$1000,$S201-4)),DATE(YEAR(INDEX($E$5:$E$1000,$S201-4)),MONTH(INDEX($E$5:$E$1000,$S201-4)),1),MesCiclo)),IF(ISNUMBER($D201),DATE(YEAR($D201),MONTH($D201),1),IF(ISNUMBER($E201),DATE(YEAR($E201),MONTH($E201),1),MesCiclo))))</f>
        <v/>
      </c>
      <c r="R201" s="63">
        <f>IF(OR($Q201="",$Q201&lt;&gt;MesCiclo),"",COUNTIF($Q$5:$Q201,MesCiclo))</f>
        <v/>
      </c>
      <c r="S201" s="63">
        <f>IF($T201="","",IF($T201="Macro",ROW(),IFERROR(LOOKUP(2,1/($T$5:$T201="Macro"),ROW($T$5:$T201)),0)))</f>
        <v/>
      </c>
      <c r="T201" s="63">
        <f>IF(NOT((COUNTA($B201:$K201)+COUNTA($O201))&gt;0),"",IF($B201="Subactividad","Sub","Macro"))</f>
        <v/>
      </c>
      <c r="U201" s="63">
        <f>IF($T201="Macro",COUNTIFS($S$5:$S$1000,ROW(),$T$5:$T$1000,"Sub"),"")</f>
        <v/>
      </c>
      <c r="V201" s="63">
        <f>IF($T201="","",IF(ISNUMBER($F201),1,IFERROR(LOOKUP(2,1/($H201:$K201&lt;&gt;""),$H201:$K201),0)))</f>
        <v/>
      </c>
      <c r="W201" s="63">
        <f>IF($T201="","",IF(AND(ISNUMBER($F201),$F201&lt;=IF($Q201=MesCiclo,InicioCiclo,$Q201+MOD(2-WEEKDAY($Q201),7))+6),1,IF(ISNUMBER($H201),$H201,0)))</f>
        <v/>
      </c>
      <c r="X201" s="63">
        <f>IF($T201="","",IF(AND(ISNUMBER($F201),$F201&lt;=IF($Q201=MesCiclo,InicioCiclo,$Q201+MOD(2-WEEKDAY($Q201),7))+13),1,IF(ISNUMBER($I201),$I201,$W201)))</f>
        <v/>
      </c>
      <c r="Y201" s="63">
        <f>IF($T201="","",IF(AND(ISNUMBER($F201),$F201&lt;=IF($Q201=MesCiclo,InicioCiclo,$Q201+MOD(2-WEEKDAY($Q201),7))+20),1,IF(ISNUMBER($J201),$J201,$X201)))</f>
        <v/>
      </c>
      <c r="Z201" s="63">
        <f>IF($T201="","",IF(AND(ISNUMBER($F201),$F201&lt;=IF($Q201=MesCiclo,InicioCiclo,$Q201+MOD(2-WEEKDAY($Q201),7))+27),1,IF(ISNUMBER($K201),$K201,$Y201)))</f>
        <v/>
      </c>
      <c r="AA201" s="63">
        <f>IF($T201="","",IF(AND(ISNUMBER($F201),$F201&lt;=IF($Q201=MesCiclo,InicioCiclo,$Q201+MOD(2-WEEKDAY($Q201),7))+6),1,IF(N($U201)&gt;0,AVERAGEIFS($W$5:$W$1000,$S$5:$S$1000,ROW(),$T$5:$T$1000,"Sub"),$W201)))</f>
        <v/>
      </c>
      <c r="AB201" s="63">
        <f>IF($T201="","",IF(AND(ISNUMBER($F201),$F201&lt;=IF($Q201=MesCiclo,InicioCiclo,$Q201+MOD(2-WEEKDAY($Q201),7))+13),1,IF(N($U201)&gt;0,AVERAGEIFS($X$5:$X$1000,$S$5:$S$1000,ROW(),$T$5:$T$1000,"Sub"),$X201)))</f>
        <v/>
      </c>
      <c r="AC201" s="63">
        <f>IF($T201="","",IF(AND(ISNUMBER($F201),$F201&lt;=IF($Q201=MesCiclo,InicioCiclo,$Q201+MOD(2-WEEKDAY($Q201),7))+20),1,IF(N($U201)&gt;0,AVERAGEIFS($Y$5:$Y$1000,$S$5:$S$1000,ROW(),$T$5:$T$1000,"Sub"),$Y201)))</f>
        <v/>
      </c>
      <c r="AD201" s="63">
        <f>IF($T201="","",IF(AND(ISNUMBER($F201),$F201&lt;=IF($Q201=MesCiclo,InicioCiclo,$Q201+MOD(2-WEEKDAY($Q201),7))+27),1,IF(N($U201)&gt;0,AVERAGEIFS($Z$5:$Z$1000,$S$5:$S$1000,ROW(),$T$5:$T$1000,"Sub"),$Z201)))</f>
        <v/>
      </c>
      <c r="AE201" s="63">
        <f>IF($T201&lt;&gt;"Macro","",IF(COUNTIFS($Q$5:$Q$1000,$Q201,$T$5:$T$1000,"Macro",$G$5:$G$1000,"&gt;0")=0,1/COUNTIFS($Q$5:$Q$1000,$Q201,$T$5:$T$1000,"Macro"),IF(AND(ISNUMBER($G201),N($G201)&gt;0),$G201,SUMIFS($G$5:$G$1000,$Q$5:$Q$1000,$Q201,$T$5:$T$1000,"Macro")/COUNTIFS($Q$5:$Q$1000,$Q201,$T$5:$T$1000,"Macro",$G$5:$G$1000,"&gt;0"))/(COUNTIFS($Q$5:$Q$1000,$Q201,$T$5:$T$1000,"Macro")*SUMIFS($G$5:$G$1000,$Q$5:$Q$1000,$Q201,$T$5:$T$1000,"Macro")/COUNTIFS($Q$5:$Q$1000,$Q201,$T$5:$T$1000,"Macro",$G$5:$G$1000,"&gt;0"))))</f>
        <v/>
      </c>
    </row>
    <row r="202">
      <c r="A202" s="55">
        <f>IF(NOT((COUNTA($B202:$K202)+COUNTA($O202))&gt;0),"",IF($T202="Macro",COUNTIFS($T$5:$T202,"Macro",$Q$5:$Q202,$Q202),IF(N($S202)=0,"?",COUNTIFS(INDEX($T$5:$T$1000,1):INDEX($T$5:$T$1000,$S202-4),"Macro",INDEX($Q$5:$Q$1000,1):INDEX($Q$5:$Q$1000,$S202-4),INDEX($Q$5:$Q$1000,$S202-4))&amp;"."&amp;COUNTIFS($S$5:$S202,$S202,$T$5:$T202,"Sub"))))</f>
        <v/>
      </c>
      <c r="B202" s="56" t="n"/>
      <c r="C202" s="57" t="n"/>
      <c r="D202" s="58" t="n"/>
      <c r="E202" s="58" t="n"/>
      <c r="F202" s="58" t="n"/>
      <c r="G202" s="59" t="n"/>
      <c r="H202" s="59" t="n"/>
      <c r="I202" s="59" t="n"/>
      <c r="J202" s="59" t="n"/>
      <c r="K202" s="59" t="n"/>
      <c r="L202" s="60">
        <f>IF(NOT((COUNTA($B202:$K202)+COUNTA($O202))&gt;0),"",IF(ISNUMBER($F202),1,IF(N($U202)&gt;0,AVERAGEIFS($V$5:$V$1000,$S$5:$S$1000,ROW(),$T$5:$T$1000,"Sub"),$V202)))</f>
        <v/>
      </c>
      <c r="M202" s="55">
        <f>IF($L202="","",IF($L202&gt;=1,"Completado",IF($L202&gt;0,"En curso","Pendiente")))</f>
        <v/>
      </c>
      <c r="N202" s="55">
        <f>IF(NOT((COUNTA($B202:$K202)+COUNTA($O202))&gt;0),"",IF(ISNUMBER($F202),IF(AND(ISNUMBER($E202),$F202&gt;$E202),"Cumplida con "&amp;($F202-$E202)&amp;IF($F202-$E202=1," día"," días")&amp;" de retraso","Cumplida"),IF(N($L202)&gt;=1,"Cumplida",IF(NOT(ISNUMBER($E202)),"Sin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plazo")))))))</f>
        <v/>
      </c>
      <c r="O202" s="57" t="n"/>
      <c r="P202" s="61">
        <f>IF(NOT((COUNTA($B202:$K202)+COUNTA($O202))&gt;0),"",IF((IF($C202="","Falta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",""))="","✔ OK","⚠ "&amp;LEFT(IF($C202="","Falta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",""),LEN(IF($C202="","Falta el nombre de la actividad"&amp;" · ","")&amp;IF(AND($T202="Sub",N($S202)=0),"Subactividad sin macroactividad arriba"&amp;" · ","")&amp;IF($D202="","Sin fecha de inicio"&amp;" · ","")&amp;IF($E202="","Sin fecha límite"&amp;" · ","")&amp;IF(OR(AND($D202&lt;&gt;"",NOT(ISNUMBER($D202))),AND($E202&lt;&gt;"",NOT(ISNUMBER($E202))),AND($F202&lt;&gt;"",NOT(ISNUMBER($F202)))),"Fecha no válida"&amp;" · ","")&amp;IF(AND(ISNUMBER($D202),ISNUMBER($E202),$D202&gt;$E202),"Inicio posterior a fecha límite"&amp;" · ","")&amp;IF(AND($T202="Macro",$G202&lt;&gt;"",OR(NOT(ISNUMBER($G202)),$G202&lt;0,$G202&gt;1)),"Peso fuera de rango"&amp;" · ","")&amp;IF(AND($T202="Sub",$G202&lt;&gt;""),"Las subactividades no llevan peso (valen igual dentro de su macroactividad)"&amp;" · ","")&amp;IF(AND(N($U202)&gt;0,COUNT($H202:$K202)&gt;0),"Con subactividades: deje vacías las semanas (se calculan solas)"&amp;" · ","")&amp;IF((COUNTIF($H202:$K202,"&gt;1")+COUNTIF($H202:$K202,"&lt;0")+COUNTA($H202:$K202)-COUNT($H202:$K202))&gt;0,"Avance fuera de rango 0-100%"&amp;" · ","")&amp;IF(OR(AND($I202&lt;&gt;"",$I202&lt;$H202),AND($J202&lt;&gt;"",$J202&lt;MAX($H202:$I202)),AND($K202&lt;&gt;"",$K202&lt;MAX($H202:$J202))),"Avance semanal decreciente"&amp;" · ","")&amp;IF(AND(ISNUMBER($E202),$E202&lt;FechaRef,N($L202)&lt;1),"Vencida"&amp;" · ","")&amp;IF(AND(ObsObligatoria="Sí",ISNUMBER($E202),$E202&lt;FechaRef,N($L202)&lt;1,$O202=""),"Vencida sin observación"&amp;" · ",""))-3)))</f>
        <v/>
      </c>
      <c r="Q202" s="62">
        <f>IF(NOT((COUNTA($B202:$K202)+COUNTA($O202))&gt;0),"",IF(AND($T202="Sub",N($S202)&gt;0),IF(ISNUMBER(INDEX($D$5:$D$1000,$S202-4)),DATE(YEAR(INDEX($D$5:$D$1000,$S202-4)),MONTH(INDEX($D$5:$D$1000,$S202-4)),1),IF(ISNUMBER(INDEX($E$5:$E$1000,$S202-4)),DATE(YEAR(INDEX($E$5:$E$1000,$S202-4)),MONTH(INDEX($E$5:$E$1000,$S202-4)),1),MesCiclo)),IF(ISNUMBER($D202),DATE(YEAR($D202),MONTH($D202),1),IF(ISNUMBER($E202),DATE(YEAR($E202),MONTH($E202),1),MesCiclo))))</f>
        <v/>
      </c>
      <c r="R202" s="63">
        <f>IF(OR($Q202="",$Q202&lt;&gt;MesCiclo),"",COUNTIF($Q$5:$Q202,MesCiclo))</f>
        <v/>
      </c>
      <c r="S202" s="63">
        <f>IF($T202="","",IF($T202="Macro",ROW(),IFERROR(LOOKUP(2,1/($T$5:$T202="Macro"),ROW($T$5:$T202)),0)))</f>
        <v/>
      </c>
      <c r="T202" s="63">
        <f>IF(NOT((COUNTA($B202:$K202)+COUNTA($O202))&gt;0),"",IF($B202="Subactividad","Sub","Macro"))</f>
        <v/>
      </c>
      <c r="U202" s="63">
        <f>IF($T202="Macro",COUNTIFS($S$5:$S$1000,ROW(),$T$5:$T$1000,"Sub"),"")</f>
        <v/>
      </c>
      <c r="V202" s="63">
        <f>IF($T202="","",IF(ISNUMBER($F202),1,IFERROR(LOOKUP(2,1/($H202:$K202&lt;&gt;""),$H202:$K202),0)))</f>
        <v/>
      </c>
      <c r="W202" s="63">
        <f>IF($T202="","",IF(AND(ISNUMBER($F202),$F202&lt;=IF($Q202=MesCiclo,InicioCiclo,$Q202+MOD(2-WEEKDAY($Q202),7))+6),1,IF(ISNUMBER($H202),$H202,0)))</f>
        <v/>
      </c>
      <c r="X202" s="63">
        <f>IF($T202="","",IF(AND(ISNUMBER($F202),$F202&lt;=IF($Q202=MesCiclo,InicioCiclo,$Q202+MOD(2-WEEKDAY($Q202),7))+13),1,IF(ISNUMBER($I202),$I202,$W202)))</f>
        <v/>
      </c>
      <c r="Y202" s="63">
        <f>IF($T202="","",IF(AND(ISNUMBER($F202),$F202&lt;=IF($Q202=MesCiclo,InicioCiclo,$Q202+MOD(2-WEEKDAY($Q202),7))+20),1,IF(ISNUMBER($J202),$J202,$X202)))</f>
        <v/>
      </c>
      <c r="Z202" s="63">
        <f>IF($T202="","",IF(AND(ISNUMBER($F202),$F202&lt;=IF($Q202=MesCiclo,InicioCiclo,$Q202+MOD(2-WEEKDAY($Q202),7))+27),1,IF(ISNUMBER($K202),$K202,$Y202)))</f>
        <v/>
      </c>
      <c r="AA202" s="63">
        <f>IF($T202="","",IF(AND(ISNUMBER($F202),$F202&lt;=IF($Q202=MesCiclo,InicioCiclo,$Q202+MOD(2-WEEKDAY($Q202),7))+6),1,IF(N($U202)&gt;0,AVERAGEIFS($W$5:$W$1000,$S$5:$S$1000,ROW(),$T$5:$T$1000,"Sub"),$W202)))</f>
        <v/>
      </c>
      <c r="AB202" s="63">
        <f>IF($T202="","",IF(AND(ISNUMBER($F202),$F202&lt;=IF($Q202=MesCiclo,InicioCiclo,$Q202+MOD(2-WEEKDAY($Q202),7))+13),1,IF(N($U202)&gt;0,AVERAGEIFS($X$5:$X$1000,$S$5:$S$1000,ROW(),$T$5:$T$1000,"Sub"),$X202)))</f>
        <v/>
      </c>
      <c r="AC202" s="63">
        <f>IF($T202="","",IF(AND(ISNUMBER($F202),$F202&lt;=IF($Q202=MesCiclo,InicioCiclo,$Q202+MOD(2-WEEKDAY($Q202),7))+20),1,IF(N($U202)&gt;0,AVERAGEIFS($Y$5:$Y$1000,$S$5:$S$1000,ROW(),$T$5:$T$1000,"Sub"),$Y202)))</f>
        <v/>
      </c>
      <c r="AD202" s="63">
        <f>IF($T202="","",IF(AND(ISNUMBER($F202),$F202&lt;=IF($Q202=MesCiclo,InicioCiclo,$Q202+MOD(2-WEEKDAY($Q202),7))+27),1,IF(N($U202)&gt;0,AVERAGEIFS($Z$5:$Z$1000,$S$5:$S$1000,ROW(),$T$5:$T$1000,"Sub"),$Z202)))</f>
        <v/>
      </c>
      <c r="AE202" s="63">
        <f>IF($T202&lt;&gt;"Macro","",IF(COUNTIFS($Q$5:$Q$1000,$Q202,$T$5:$T$1000,"Macro",$G$5:$G$1000,"&gt;0")=0,1/COUNTIFS($Q$5:$Q$1000,$Q202,$T$5:$T$1000,"Macro"),IF(AND(ISNUMBER($G202),N($G202)&gt;0),$G202,SUMIFS($G$5:$G$1000,$Q$5:$Q$1000,$Q202,$T$5:$T$1000,"Macro")/COUNTIFS($Q$5:$Q$1000,$Q202,$T$5:$T$1000,"Macro",$G$5:$G$1000,"&gt;0"))/(COUNTIFS($Q$5:$Q$1000,$Q202,$T$5:$T$1000,"Macro")*SUMIFS($G$5:$G$1000,$Q$5:$Q$1000,$Q202,$T$5:$T$1000,"Macro")/COUNTIFS($Q$5:$Q$1000,$Q202,$T$5:$T$1000,"Macro",$G$5:$G$1000,"&gt;0"))))</f>
        <v/>
      </c>
    </row>
    <row r="203">
      <c r="A203" s="55">
        <f>IF(NOT((COUNTA($B203:$K203)+COUNTA($O203))&gt;0),"",IF($T203="Macro",COUNTIFS($T$5:$T203,"Macro",$Q$5:$Q203,$Q203),IF(N($S203)=0,"?",COUNTIFS(INDEX($T$5:$T$1000,1):INDEX($T$5:$T$1000,$S203-4),"Macro",INDEX($Q$5:$Q$1000,1):INDEX($Q$5:$Q$1000,$S203-4),INDEX($Q$5:$Q$1000,$S203-4))&amp;"."&amp;COUNTIFS($S$5:$S203,$S203,$T$5:$T203,"Sub"))))</f>
        <v/>
      </c>
      <c r="B203" s="56" t="n"/>
      <c r="C203" s="57" t="n"/>
      <c r="D203" s="58" t="n"/>
      <c r="E203" s="58" t="n"/>
      <c r="F203" s="58" t="n"/>
      <c r="G203" s="59" t="n"/>
      <c r="H203" s="59" t="n"/>
      <c r="I203" s="59" t="n"/>
      <c r="J203" s="59" t="n"/>
      <c r="K203" s="59" t="n"/>
      <c r="L203" s="60">
        <f>IF(NOT((COUNTA($B203:$K203)+COUNTA($O203))&gt;0),"",IF(ISNUMBER($F203),1,IF(N($U203)&gt;0,AVERAGEIFS($V$5:$V$1000,$S$5:$S$1000,ROW(),$T$5:$T$1000,"Sub"),$V203)))</f>
        <v/>
      </c>
      <c r="M203" s="55">
        <f>IF($L203="","",IF($L203&gt;=1,"Completado",IF($L203&gt;0,"En curso","Pendiente")))</f>
        <v/>
      </c>
      <c r="N203" s="55">
        <f>IF(NOT((COUNTA($B203:$K203)+COUNTA($O203))&gt;0),"",IF(ISNUMBER($F203),IF(AND(ISNUMBER($E203),$F203&gt;$E203),"Cumplida con "&amp;($F203-$E203)&amp;IF($F203-$E203=1," día"," días")&amp;" de retraso","Cumplida"),IF(N($L203)&gt;=1,"Cumplida",IF(NOT(ISNUMBER($E203)),"Sin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plazo")))))))</f>
        <v/>
      </c>
      <c r="O203" s="57" t="n"/>
      <c r="P203" s="61">
        <f>IF(NOT((COUNTA($B203:$K203)+COUNTA($O203))&gt;0),"",IF((IF($C203="","Falta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",""))="","✔ OK","⚠ "&amp;LEFT(IF($C203="","Falta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",""),LEN(IF($C203="","Falta el nombre de la actividad"&amp;" · ","")&amp;IF(AND($T203="Sub",N($S203)=0),"Subactividad sin macroactividad arriba"&amp;" · ","")&amp;IF($D203="","Sin fecha de inicio"&amp;" · ","")&amp;IF($E203="","Sin fecha límite"&amp;" · ","")&amp;IF(OR(AND($D203&lt;&gt;"",NOT(ISNUMBER($D203))),AND($E203&lt;&gt;"",NOT(ISNUMBER($E203))),AND($F203&lt;&gt;"",NOT(ISNUMBER($F203)))),"Fecha no válida"&amp;" · ","")&amp;IF(AND(ISNUMBER($D203),ISNUMBER($E203),$D203&gt;$E203),"Inicio posterior a fecha límite"&amp;" · ","")&amp;IF(AND($T203="Macro",$G203&lt;&gt;"",OR(NOT(ISNUMBER($G203)),$G203&lt;0,$G203&gt;1)),"Peso fuera de rango"&amp;" · ","")&amp;IF(AND($T203="Sub",$G203&lt;&gt;""),"Las subactividades no llevan peso (valen igual dentro de su macroactividad)"&amp;" · ","")&amp;IF(AND(N($U203)&gt;0,COUNT($H203:$K203)&gt;0),"Con subactividades: deje vacías las semanas (se calculan solas)"&amp;" · ","")&amp;IF((COUNTIF($H203:$K203,"&gt;1")+COUNTIF($H203:$K203,"&lt;0")+COUNTA($H203:$K203)-COUNT($H203:$K203))&gt;0,"Avance fuera de rango 0-100%"&amp;" · ","")&amp;IF(OR(AND($I203&lt;&gt;"",$I203&lt;$H203),AND($J203&lt;&gt;"",$J203&lt;MAX($H203:$I203)),AND($K203&lt;&gt;"",$K203&lt;MAX($H203:$J203))),"Avance semanal decreciente"&amp;" · ","")&amp;IF(AND(ISNUMBER($E203),$E203&lt;FechaRef,N($L203)&lt;1),"Vencida"&amp;" · ","")&amp;IF(AND(ObsObligatoria="Sí",ISNUMBER($E203),$E203&lt;FechaRef,N($L203)&lt;1,$O203=""),"Vencida sin observación"&amp;" · ",""))-3)))</f>
        <v/>
      </c>
      <c r="Q203" s="62">
        <f>IF(NOT((COUNTA($B203:$K203)+COUNTA($O203))&gt;0),"",IF(AND($T203="Sub",N($S203)&gt;0),IF(ISNUMBER(INDEX($D$5:$D$1000,$S203-4)),DATE(YEAR(INDEX($D$5:$D$1000,$S203-4)),MONTH(INDEX($D$5:$D$1000,$S203-4)),1),IF(ISNUMBER(INDEX($E$5:$E$1000,$S203-4)),DATE(YEAR(INDEX($E$5:$E$1000,$S203-4)),MONTH(INDEX($E$5:$E$1000,$S203-4)),1),MesCiclo)),IF(ISNUMBER($D203),DATE(YEAR($D203),MONTH($D203),1),IF(ISNUMBER($E203),DATE(YEAR($E203),MONTH($E203),1),MesCiclo))))</f>
        <v/>
      </c>
      <c r="R203" s="63">
        <f>IF(OR($Q203="",$Q203&lt;&gt;MesCiclo),"",COUNTIF($Q$5:$Q203,MesCiclo))</f>
        <v/>
      </c>
      <c r="S203" s="63">
        <f>IF($T203="","",IF($T203="Macro",ROW(),IFERROR(LOOKUP(2,1/($T$5:$T203="Macro"),ROW($T$5:$T203)),0)))</f>
        <v/>
      </c>
      <c r="T203" s="63">
        <f>IF(NOT((COUNTA($B203:$K203)+COUNTA($O203))&gt;0),"",IF($B203="Subactividad","Sub","Macro"))</f>
        <v/>
      </c>
      <c r="U203" s="63">
        <f>IF($T203="Macro",COUNTIFS($S$5:$S$1000,ROW(),$T$5:$T$1000,"Sub"),"")</f>
        <v/>
      </c>
      <c r="V203" s="63">
        <f>IF($T203="","",IF(ISNUMBER($F203),1,IFERROR(LOOKUP(2,1/($H203:$K203&lt;&gt;""),$H203:$K203),0)))</f>
        <v/>
      </c>
      <c r="W203" s="63">
        <f>IF($T203="","",IF(AND(ISNUMBER($F203),$F203&lt;=IF($Q203=MesCiclo,InicioCiclo,$Q203+MOD(2-WEEKDAY($Q203),7))+6),1,IF(ISNUMBER($H203),$H203,0)))</f>
        <v/>
      </c>
      <c r="X203" s="63">
        <f>IF($T203="","",IF(AND(ISNUMBER($F203),$F203&lt;=IF($Q203=MesCiclo,InicioCiclo,$Q203+MOD(2-WEEKDAY($Q203),7))+13),1,IF(ISNUMBER($I203),$I203,$W203)))</f>
        <v/>
      </c>
      <c r="Y203" s="63">
        <f>IF($T203="","",IF(AND(ISNUMBER($F203),$F203&lt;=IF($Q203=MesCiclo,InicioCiclo,$Q203+MOD(2-WEEKDAY($Q203),7))+20),1,IF(ISNUMBER($J203),$J203,$X203)))</f>
        <v/>
      </c>
      <c r="Z203" s="63">
        <f>IF($T203="","",IF(AND(ISNUMBER($F203),$F203&lt;=IF($Q203=MesCiclo,InicioCiclo,$Q203+MOD(2-WEEKDAY($Q203),7))+27),1,IF(ISNUMBER($K203),$K203,$Y203)))</f>
        <v/>
      </c>
      <c r="AA203" s="63">
        <f>IF($T203="","",IF(AND(ISNUMBER($F203),$F203&lt;=IF($Q203=MesCiclo,InicioCiclo,$Q203+MOD(2-WEEKDAY($Q203),7))+6),1,IF(N($U203)&gt;0,AVERAGEIFS($W$5:$W$1000,$S$5:$S$1000,ROW(),$T$5:$T$1000,"Sub"),$W203)))</f>
        <v/>
      </c>
      <c r="AB203" s="63">
        <f>IF($T203="","",IF(AND(ISNUMBER($F203),$F203&lt;=IF($Q203=MesCiclo,InicioCiclo,$Q203+MOD(2-WEEKDAY($Q203),7))+13),1,IF(N($U203)&gt;0,AVERAGEIFS($X$5:$X$1000,$S$5:$S$1000,ROW(),$T$5:$T$1000,"Sub"),$X203)))</f>
        <v/>
      </c>
      <c r="AC203" s="63">
        <f>IF($T203="","",IF(AND(ISNUMBER($F203),$F203&lt;=IF($Q203=MesCiclo,InicioCiclo,$Q203+MOD(2-WEEKDAY($Q203),7))+20),1,IF(N($U203)&gt;0,AVERAGEIFS($Y$5:$Y$1000,$S$5:$S$1000,ROW(),$T$5:$T$1000,"Sub"),$Y203)))</f>
        <v/>
      </c>
      <c r="AD203" s="63">
        <f>IF($T203="","",IF(AND(ISNUMBER($F203),$F203&lt;=IF($Q203=MesCiclo,InicioCiclo,$Q203+MOD(2-WEEKDAY($Q203),7))+27),1,IF(N($U203)&gt;0,AVERAGEIFS($Z$5:$Z$1000,$S$5:$S$1000,ROW(),$T$5:$T$1000,"Sub"),$Z203)))</f>
        <v/>
      </c>
      <c r="AE203" s="63">
        <f>IF($T203&lt;&gt;"Macro","",IF(COUNTIFS($Q$5:$Q$1000,$Q203,$T$5:$T$1000,"Macro",$G$5:$G$1000,"&gt;0")=0,1/COUNTIFS($Q$5:$Q$1000,$Q203,$T$5:$T$1000,"Macro"),IF(AND(ISNUMBER($G203),N($G203)&gt;0),$G203,SUMIFS($G$5:$G$1000,$Q$5:$Q$1000,$Q203,$T$5:$T$1000,"Macro")/COUNTIFS($Q$5:$Q$1000,$Q203,$T$5:$T$1000,"Macro",$G$5:$G$1000,"&gt;0"))/(COUNTIFS($Q$5:$Q$1000,$Q203,$T$5:$T$1000,"Macro")*SUMIFS($G$5:$G$1000,$Q$5:$Q$1000,$Q203,$T$5:$T$1000,"Macro")/COUNTIFS($Q$5:$Q$1000,$Q203,$T$5:$T$1000,"Macro",$G$5:$G$1000,"&gt;0"))))</f>
        <v/>
      </c>
    </row>
    <row r="204">
      <c r="A204" s="55">
        <f>IF(NOT((COUNTA($B204:$K204)+COUNTA($O204))&gt;0),"",IF($T204="Macro",COUNTIFS($T$5:$T204,"Macro",$Q$5:$Q204,$Q204),IF(N($S204)=0,"?",COUNTIFS(INDEX($T$5:$T$1000,1):INDEX($T$5:$T$1000,$S204-4),"Macro",INDEX($Q$5:$Q$1000,1):INDEX($Q$5:$Q$1000,$S204-4),INDEX($Q$5:$Q$1000,$S204-4))&amp;"."&amp;COUNTIFS($S$5:$S204,$S204,$T$5:$T204,"Sub"))))</f>
        <v/>
      </c>
      <c r="B204" s="56" t="n"/>
      <c r="C204" s="57" t="n"/>
      <c r="D204" s="58" t="n"/>
      <c r="E204" s="58" t="n"/>
      <c r="F204" s="58" t="n"/>
      <c r="G204" s="59" t="n"/>
      <c r="H204" s="59" t="n"/>
      <c r="I204" s="59" t="n"/>
      <c r="J204" s="59" t="n"/>
      <c r="K204" s="59" t="n"/>
      <c r="L204" s="60">
        <f>IF(NOT((COUNTA($B204:$K204)+COUNTA($O204))&gt;0),"",IF(ISNUMBER($F204),1,IF(N($U204)&gt;0,AVERAGEIFS($V$5:$V$1000,$S$5:$S$1000,ROW(),$T$5:$T$1000,"Sub"),$V204)))</f>
        <v/>
      </c>
      <c r="M204" s="55">
        <f>IF($L204="","",IF($L204&gt;=1,"Completado",IF($L204&gt;0,"En curso","Pendiente")))</f>
        <v/>
      </c>
      <c r="N204" s="55">
        <f>IF(NOT((COUNTA($B204:$K204)+COUNTA($O204))&gt;0),"",IF(ISNUMBER($F204),IF(AND(ISNUMBER($E204),$F204&gt;$E204),"Cumplida con "&amp;($F204-$E204)&amp;IF($F204-$E204=1," día"," días")&amp;" de retraso","Cumplida"),IF(N($L204)&gt;=1,"Cumplida",IF(NOT(ISNUMBER($E204)),"Sin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plazo")))))))</f>
        <v/>
      </c>
      <c r="O204" s="57" t="n"/>
      <c r="P204" s="61">
        <f>IF(NOT((COUNTA($B204:$K204)+COUNTA($O204))&gt;0),"",IF((IF($C204="","Falta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",""))="","✔ OK","⚠ "&amp;LEFT(IF($C204="","Falta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",""),LEN(IF($C204="","Falta el nombre de la actividad"&amp;" · ","")&amp;IF(AND($T204="Sub",N($S204)=0),"Subactividad sin macroactividad arriba"&amp;" · ","")&amp;IF($D204="","Sin fecha de inicio"&amp;" · ","")&amp;IF($E204="","Sin fecha límite"&amp;" · ","")&amp;IF(OR(AND($D204&lt;&gt;"",NOT(ISNUMBER($D204))),AND($E204&lt;&gt;"",NOT(ISNUMBER($E204))),AND($F204&lt;&gt;"",NOT(ISNUMBER($F204)))),"Fecha no válida"&amp;" · ","")&amp;IF(AND(ISNUMBER($D204),ISNUMBER($E204),$D204&gt;$E204),"Inicio posterior a fecha límite"&amp;" · ","")&amp;IF(AND($T204="Macro",$G204&lt;&gt;"",OR(NOT(ISNUMBER($G204)),$G204&lt;0,$G204&gt;1)),"Peso fuera de rango"&amp;" · ","")&amp;IF(AND($T204="Sub",$G204&lt;&gt;""),"Las subactividades no llevan peso (valen igual dentro de su macroactividad)"&amp;" · ","")&amp;IF(AND(N($U204)&gt;0,COUNT($H204:$K204)&gt;0),"Con subactividades: deje vacías las semanas (se calculan solas)"&amp;" · ","")&amp;IF((COUNTIF($H204:$K204,"&gt;1")+COUNTIF($H204:$K204,"&lt;0")+COUNTA($H204:$K204)-COUNT($H204:$K204))&gt;0,"Avance fuera de rango 0-100%"&amp;" · ","")&amp;IF(OR(AND($I204&lt;&gt;"",$I204&lt;$H204),AND($J204&lt;&gt;"",$J204&lt;MAX($H204:$I204)),AND($K204&lt;&gt;"",$K204&lt;MAX($H204:$J204))),"Avance semanal decreciente"&amp;" · ","")&amp;IF(AND(ISNUMBER($E204),$E204&lt;FechaRef,N($L204)&lt;1),"Vencida"&amp;" · ","")&amp;IF(AND(ObsObligatoria="Sí",ISNUMBER($E204),$E204&lt;FechaRef,N($L204)&lt;1,$O204=""),"Vencida sin observación"&amp;" · ",""))-3)))</f>
        <v/>
      </c>
      <c r="Q204" s="62">
        <f>IF(NOT((COUNTA($B204:$K204)+COUNTA($O204))&gt;0),"",IF(AND($T204="Sub",N($S204)&gt;0),IF(ISNUMBER(INDEX($D$5:$D$1000,$S204-4)),DATE(YEAR(INDEX($D$5:$D$1000,$S204-4)),MONTH(INDEX($D$5:$D$1000,$S204-4)),1),IF(ISNUMBER(INDEX($E$5:$E$1000,$S204-4)),DATE(YEAR(INDEX($E$5:$E$1000,$S204-4)),MONTH(INDEX($E$5:$E$1000,$S204-4)),1),MesCiclo)),IF(ISNUMBER($D204),DATE(YEAR($D204),MONTH($D204),1),IF(ISNUMBER($E204),DATE(YEAR($E204),MONTH($E204),1),MesCiclo))))</f>
        <v/>
      </c>
      <c r="R204" s="63">
        <f>IF(OR($Q204="",$Q204&lt;&gt;MesCiclo),"",COUNTIF($Q$5:$Q204,MesCiclo))</f>
        <v/>
      </c>
      <c r="S204" s="63">
        <f>IF($T204="","",IF($T204="Macro",ROW(),IFERROR(LOOKUP(2,1/($T$5:$T204="Macro"),ROW($T$5:$T204)),0)))</f>
        <v/>
      </c>
      <c r="T204" s="63">
        <f>IF(NOT((COUNTA($B204:$K204)+COUNTA($O204))&gt;0),"",IF($B204="Subactividad","Sub","Macro"))</f>
        <v/>
      </c>
      <c r="U204" s="63">
        <f>IF($T204="Macro",COUNTIFS($S$5:$S$1000,ROW(),$T$5:$T$1000,"Sub"),"")</f>
        <v/>
      </c>
      <c r="V204" s="63">
        <f>IF($T204="","",IF(ISNUMBER($F204),1,IFERROR(LOOKUP(2,1/($H204:$K204&lt;&gt;""),$H204:$K204),0)))</f>
        <v/>
      </c>
      <c r="W204" s="63">
        <f>IF($T204="","",IF(AND(ISNUMBER($F204),$F204&lt;=IF($Q204=MesCiclo,InicioCiclo,$Q204+MOD(2-WEEKDAY($Q204),7))+6),1,IF(ISNUMBER($H204),$H204,0)))</f>
        <v/>
      </c>
      <c r="X204" s="63">
        <f>IF($T204="","",IF(AND(ISNUMBER($F204),$F204&lt;=IF($Q204=MesCiclo,InicioCiclo,$Q204+MOD(2-WEEKDAY($Q204),7))+13),1,IF(ISNUMBER($I204),$I204,$W204)))</f>
        <v/>
      </c>
      <c r="Y204" s="63">
        <f>IF($T204="","",IF(AND(ISNUMBER($F204),$F204&lt;=IF($Q204=MesCiclo,InicioCiclo,$Q204+MOD(2-WEEKDAY($Q204),7))+20),1,IF(ISNUMBER($J204),$J204,$X204)))</f>
        <v/>
      </c>
      <c r="Z204" s="63">
        <f>IF($T204="","",IF(AND(ISNUMBER($F204),$F204&lt;=IF($Q204=MesCiclo,InicioCiclo,$Q204+MOD(2-WEEKDAY($Q204),7))+27),1,IF(ISNUMBER($K204),$K204,$Y204)))</f>
        <v/>
      </c>
      <c r="AA204" s="63">
        <f>IF($T204="","",IF(AND(ISNUMBER($F204),$F204&lt;=IF($Q204=MesCiclo,InicioCiclo,$Q204+MOD(2-WEEKDAY($Q204),7))+6),1,IF(N($U204)&gt;0,AVERAGEIFS($W$5:$W$1000,$S$5:$S$1000,ROW(),$T$5:$T$1000,"Sub"),$W204)))</f>
        <v/>
      </c>
      <c r="AB204" s="63">
        <f>IF($T204="","",IF(AND(ISNUMBER($F204),$F204&lt;=IF($Q204=MesCiclo,InicioCiclo,$Q204+MOD(2-WEEKDAY($Q204),7))+13),1,IF(N($U204)&gt;0,AVERAGEIFS($X$5:$X$1000,$S$5:$S$1000,ROW(),$T$5:$T$1000,"Sub"),$X204)))</f>
        <v/>
      </c>
      <c r="AC204" s="63">
        <f>IF($T204="","",IF(AND(ISNUMBER($F204),$F204&lt;=IF($Q204=MesCiclo,InicioCiclo,$Q204+MOD(2-WEEKDAY($Q204),7))+20),1,IF(N($U204)&gt;0,AVERAGEIFS($Y$5:$Y$1000,$S$5:$S$1000,ROW(),$T$5:$T$1000,"Sub"),$Y204)))</f>
        <v/>
      </c>
      <c r="AD204" s="63">
        <f>IF($T204="","",IF(AND(ISNUMBER($F204),$F204&lt;=IF($Q204=MesCiclo,InicioCiclo,$Q204+MOD(2-WEEKDAY($Q204),7))+27),1,IF(N($U204)&gt;0,AVERAGEIFS($Z$5:$Z$1000,$S$5:$S$1000,ROW(),$T$5:$T$1000,"Sub"),$Z204)))</f>
        <v/>
      </c>
      <c r="AE204" s="63">
        <f>IF($T204&lt;&gt;"Macro","",IF(COUNTIFS($Q$5:$Q$1000,$Q204,$T$5:$T$1000,"Macro",$G$5:$G$1000,"&gt;0")=0,1/COUNTIFS($Q$5:$Q$1000,$Q204,$T$5:$T$1000,"Macro"),IF(AND(ISNUMBER($G204),N($G204)&gt;0),$G204,SUMIFS($G$5:$G$1000,$Q$5:$Q$1000,$Q204,$T$5:$T$1000,"Macro")/COUNTIFS($Q$5:$Q$1000,$Q204,$T$5:$T$1000,"Macro",$G$5:$G$1000,"&gt;0"))/(COUNTIFS($Q$5:$Q$1000,$Q204,$T$5:$T$1000,"Macro")*SUMIFS($G$5:$G$1000,$Q$5:$Q$1000,$Q204,$T$5:$T$1000,"Macro")/COUNTIFS($Q$5:$Q$1000,$Q204,$T$5:$T$1000,"Macro",$G$5:$G$1000,"&gt;0"))))</f>
        <v/>
      </c>
    </row>
    <row r="205">
      <c r="A205" s="55">
        <f>IF(NOT((COUNTA($B205:$K205)+COUNTA($O205))&gt;0),"",IF($T205="Macro",COUNTIFS($T$5:$T205,"Macro",$Q$5:$Q205,$Q205),IF(N($S205)=0,"?",COUNTIFS(INDEX($T$5:$T$1000,1):INDEX($T$5:$T$1000,$S205-4),"Macro",INDEX($Q$5:$Q$1000,1):INDEX($Q$5:$Q$1000,$S205-4),INDEX($Q$5:$Q$1000,$S205-4))&amp;"."&amp;COUNTIFS($S$5:$S205,$S205,$T$5:$T205,"Sub"))))</f>
        <v/>
      </c>
      <c r="B205" s="56" t="n"/>
      <c r="C205" s="57" t="n"/>
      <c r="D205" s="58" t="n"/>
      <c r="E205" s="58" t="n"/>
      <c r="F205" s="58" t="n"/>
      <c r="G205" s="59" t="n"/>
      <c r="H205" s="59" t="n"/>
      <c r="I205" s="59" t="n"/>
      <c r="J205" s="59" t="n"/>
      <c r="K205" s="59" t="n"/>
      <c r="L205" s="60">
        <f>IF(NOT((COUNTA($B205:$K205)+COUNTA($O205))&gt;0),"",IF(ISNUMBER($F205),1,IF(N($U205)&gt;0,AVERAGEIFS($V$5:$V$1000,$S$5:$S$1000,ROW(),$T$5:$T$1000,"Sub"),$V205)))</f>
        <v/>
      </c>
      <c r="M205" s="55">
        <f>IF($L205="","",IF($L205&gt;=1,"Completado",IF($L205&gt;0,"En curso","Pendiente")))</f>
        <v/>
      </c>
      <c r="N205" s="55">
        <f>IF(NOT((COUNTA($B205:$K205)+COUNTA($O205))&gt;0),"",IF(ISNUMBER($F205),IF(AND(ISNUMBER($E205),$F205&gt;$E205),"Cumplida con "&amp;($F205-$E205)&amp;IF($F205-$E205=1," día"," días")&amp;" de retraso","Cumplida"),IF(N($L205)&gt;=1,"Cumplida",IF(NOT(ISNUMBER($E205)),"Sin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plazo")))))))</f>
        <v/>
      </c>
      <c r="O205" s="57" t="n"/>
      <c r="P205" s="61">
        <f>IF(NOT((COUNTA($B205:$K205)+COUNTA($O205))&gt;0),"",IF((IF($C205="","Falta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",""))="","✔ OK","⚠ "&amp;LEFT(IF($C205="","Falta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",""),LEN(IF($C205="","Falta el nombre de la actividad"&amp;" · ","")&amp;IF(AND($T205="Sub",N($S205)=0),"Subactividad sin macroactividad arriba"&amp;" · ","")&amp;IF($D205="","Sin fecha de inicio"&amp;" · ","")&amp;IF($E205="","Sin fecha límite"&amp;" · ","")&amp;IF(OR(AND($D205&lt;&gt;"",NOT(ISNUMBER($D205))),AND($E205&lt;&gt;"",NOT(ISNUMBER($E205))),AND($F205&lt;&gt;"",NOT(ISNUMBER($F205)))),"Fecha no válida"&amp;" · ","")&amp;IF(AND(ISNUMBER($D205),ISNUMBER($E205),$D205&gt;$E205),"Inicio posterior a fecha límite"&amp;" · ","")&amp;IF(AND($T205="Macro",$G205&lt;&gt;"",OR(NOT(ISNUMBER($G205)),$G205&lt;0,$G205&gt;1)),"Peso fuera de rango"&amp;" · ","")&amp;IF(AND($T205="Sub",$G205&lt;&gt;""),"Las subactividades no llevan peso (valen igual dentro de su macroactividad)"&amp;" · ","")&amp;IF(AND(N($U205)&gt;0,COUNT($H205:$K205)&gt;0),"Con subactividades: deje vacías las semanas (se calculan solas)"&amp;" · ","")&amp;IF((COUNTIF($H205:$K205,"&gt;1")+COUNTIF($H205:$K205,"&lt;0")+COUNTA($H205:$K205)-COUNT($H205:$K205))&gt;0,"Avance fuera de rango 0-100%"&amp;" · ","")&amp;IF(OR(AND($I205&lt;&gt;"",$I205&lt;$H205),AND($J205&lt;&gt;"",$J205&lt;MAX($H205:$I205)),AND($K205&lt;&gt;"",$K205&lt;MAX($H205:$J205))),"Avance semanal decreciente"&amp;" · ","")&amp;IF(AND(ISNUMBER($E205),$E205&lt;FechaRef,N($L205)&lt;1),"Vencida"&amp;" · ","")&amp;IF(AND(ObsObligatoria="Sí",ISNUMBER($E205),$E205&lt;FechaRef,N($L205)&lt;1,$O205=""),"Vencida sin observación"&amp;" · ",""))-3)))</f>
        <v/>
      </c>
      <c r="Q205" s="62">
        <f>IF(NOT((COUNTA($B205:$K205)+COUNTA($O205))&gt;0),"",IF(AND($T205="Sub",N($S205)&gt;0),IF(ISNUMBER(INDEX($D$5:$D$1000,$S205-4)),DATE(YEAR(INDEX($D$5:$D$1000,$S205-4)),MONTH(INDEX($D$5:$D$1000,$S205-4)),1),IF(ISNUMBER(INDEX($E$5:$E$1000,$S205-4)),DATE(YEAR(INDEX($E$5:$E$1000,$S205-4)),MONTH(INDEX($E$5:$E$1000,$S205-4)),1),MesCiclo)),IF(ISNUMBER($D205),DATE(YEAR($D205),MONTH($D205),1),IF(ISNUMBER($E205),DATE(YEAR($E205),MONTH($E205),1),MesCiclo))))</f>
        <v/>
      </c>
      <c r="R205" s="63">
        <f>IF(OR($Q205="",$Q205&lt;&gt;MesCiclo),"",COUNTIF($Q$5:$Q205,MesCiclo))</f>
        <v/>
      </c>
      <c r="S205" s="63">
        <f>IF($T205="","",IF($T205="Macro",ROW(),IFERROR(LOOKUP(2,1/($T$5:$T205="Macro"),ROW($T$5:$T205)),0)))</f>
        <v/>
      </c>
      <c r="T205" s="63">
        <f>IF(NOT((COUNTA($B205:$K205)+COUNTA($O205))&gt;0),"",IF($B205="Subactividad","Sub","Macro"))</f>
        <v/>
      </c>
      <c r="U205" s="63">
        <f>IF($T205="Macro",COUNTIFS($S$5:$S$1000,ROW(),$T$5:$T$1000,"Sub"),"")</f>
        <v/>
      </c>
      <c r="V205" s="63">
        <f>IF($T205="","",IF(ISNUMBER($F205),1,IFERROR(LOOKUP(2,1/($H205:$K205&lt;&gt;""),$H205:$K205),0)))</f>
        <v/>
      </c>
      <c r="W205" s="63">
        <f>IF($T205="","",IF(AND(ISNUMBER($F205),$F205&lt;=IF($Q205=MesCiclo,InicioCiclo,$Q205+MOD(2-WEEKDAY($Q205),7))+6),1,IF(ISNUMBER($H205),$H205,0)))</f>
        <v/>
      </c>
      <c r="X205" s="63">
        <f>IF($T205="","",IF(AND(ISNUMBER($F205),$F205&lt;=IF($Q205=MesCiclo,InicioCiclo,$Q205+MOD(2-WEEKDAY($Q205),7))+13),1,IF(ISNUMBER($I205),$I205,$W205)))</f>
        <v/>
      </c>
      <c r="Y205" s="63">
        <f>IF($T205="","",IF(AND(ISNUMBER($F205),$F205&lt;=IF($Q205=MesCiclo,InicioCiclo,$Q205+MOD(2-WEEKDAY($Q205),7))+20),1,IF(ISNUMBER($J205),$J205,$X205)))</f>
        <v/>
      </c>
      <c r="Z205" s="63">
        <f>IF($T205="","",IF(AND(ISNUMBER($F205),$F205&lt;=IF($Q205=MesCiclo,InicioCiclo,$Q205+MOD(2-WEEKDAY($Q205),7))+27),1,IF(ISNUMBER($K205),$K205,$Y205)))</f>
        <v/>
      </c>
      <c r="AA205" s="63">
        <f>IF($T205="","",IF(AND(ISNUMBER($F205),$F205&lt;=IF($Q205=MesCiclo,InicioCiclo,$Q205+MOD(2-WEEKDAY($Q205),7))+6),1,IF(N($U205)&gt;0,AVERAGEIFS($W$5:$W$1000,$S$5:$S$1000,ROW(),$T$5:$T$1000,"Sub"),$W205)))</f>
        <v/>
      </c>
      <c r="AB205" s="63">
        <f>IF($T205="","",IF(AND(ISNUMBER($F205),$F205&lt;=IF($Q205=MesCiclo,InicioCiclo,$Q205+MOD(2-WEEKDAY($Q205),7))+13),1,IF(N($U205)&gt;0,AVERAGEIFS($X$5:$X$1000,$S$5:$S$1000,ROW(),$T$5:$T$1000,"Sub"),$X205)))</f>
        <v/>
      </c>
      <c r="AC205" s="63">
        <f>IF($T205="","",IF(AND(ISNUMBER($F205),$F205&lt;=IF($Q205=MesCiclo,InicioCiclo,$Q205+MOD(2-WEEKDAY($Q205),7))+20),1,IF(N($U205)&gt;0,AVERAGEIFS($Y$5:$Y$1000,$S$5:$S$1000,ROW(),$T$5:$T$1000,"Sub"),$Y205)))</f>
        <v/>
      </c>
      <c r="AD205" s="63">
        <f>IF($T205="","",IF(AND(ISNUMBER($F205),$F205&lt;=IF($Q205=MesCiclo,InicioCiclo,$Q205+MOD(2-WEEKDAY($Q205),7))+27),1,IF(N($U205)&gt;0,AVERAGEIFS($Z$5:$Z$1000,$S$5:$S$1000,ROW(),$T$5:$T$1000,"Sub"),$Z205)))</f>
        <v/>
      </c>
      <c r="AE205" s="63">
        <f>IF($T205&lt;&gt;"Macro","",IF(COUNTIFS($Q$5:$Q$1000,$Q205,$T$5:$T$1000,"Macro",$G$5:$G$1000,"&gt;0")=0,1/COUNTIFS($Q$5:$Q$1000,$Q205,$T$5:$T$1000,"Macro"),IF(AND(ISNUMBER($G205),N($G205)&gt;0),$G205,SUMIFS($G$5:$G$1000,$Q$5:$Q$1000,$Q205,$T$5:$T$1000,"Macro")/COUNTIFS($Q$5:$Q$1000,$Q205,$T$5:$T$1000,"Macro",$G$5:$G$1000,"&gt;0"))/(COUNTIFS($Q$5:$Q$1000,$Q205,$T$5:$T$1000,"Macro")*SUMIFS($G$5:$G$1000,$Q$5:$Q$1000,$Q205,$T$5:$T$1000,"Macro")/COUNTIFS($Q$5:$Q$1000,$Q205,$T$5:$T$1000,"Macro",$G$5:$G$1000,"&gt;0"))))</f>
        <v/>
      </c>
    </row>
    <row r="206">
      <c r="A206" s="55">
        <f>IF(NOT((COUNTA($B206:$K206)+COUNTA($O206))&gt;0),"",IF($T206="Macro",COUNTIFS($T$5:$T206,"Macro",$Q$5:$Q206,$Q206),IF(N($S206)=0,"?",COUNTIFS(INDEX($T$5:$T$1000,1):INDEX($T$5:$T$1000,$S206-4),"Macro",INDEX($Q$5:$Q$1000,1):INDEX($Q$5:$Q$1000,$S206-4),INDEX($Q$5:$Q$1000,$S206-4))&amp;"."&amp;COUNTIFS($S$5:$S206,$S206,$T$5:$T206,"Sub"))))</f>
        <v/>
      </c>
      <c r="B206" s="56" t="n"/>
      <c r="C206" s="57" t="n"/>
      <c r="D206" s="58" t="n"/>
      <c r="E206" s="58" t="n"/>
      <c r="F206" s="58" t="n"/>
      <c r="G206" s="59" t="n"/>
      <c r="H206" s="59" t="n"/>
      <c r="I206" s="59" t="n"/>
      <c r="J206" s="59" t="n"/>
      <c r="K206" s="59" t="n"/>
      <c r="L206" s="60">
        <f>IF(NOT((COUNTA($B206:$K206)+COUNTA($O206))&gt;0),"",IF(ISNUMBER($F206),1,IF(N($U206)&gt;0,AVERAGEIFS($V$5:$V$1000,$S$5:$S$1000,ROW(),$T$5:$T$1000,"Sub"),$V206)))</f>
        <v/>
      </c>
      <c r="M206" s="55">
        <f>IF($L206="","",IF($L206&gt;=1,"Completado",IF($L206&gt;0,"En curso","Pendiente")))</f>
        <v/>
      </c>
      <c r="N206" s="55">
        <f>IF(NOT((COUNTA($B206:$K206)+COUNTA($O206))&gt;0),"",IF(ISNUMBER($F206),IF(AND(ISNUMBER($E206),$F206&gt;$E206),"Cumplida con "&amp;($F206-$E206)&amp;IF($F206-$E206=1," día"," días")&amp;" de retraso","Cumplida"),IF(N($L206)&gt;=1,"Cumplida",IF(NOT(ISNUMBER($E206)),"Sin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plazo")))))))</f>
        <v/>
      </c>
      <c r="O206" s="57" t="n"/>
      <c r="P206" s="61">
        <f>IF(NOT((COUNTA($B206:$K206)+COUNTA($O206))&gt;0),"",IF((IF($C206="","Falta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",""))="","✔ OK","⚠ "&amp;LEFT(IF($C206="","Falta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",""),LEN(IF($C206="","Falta el nombre de la actividad"&amp;" · ","")&amp;IF(AND($T206="Sub",N($S206)=0),"Subactividad sin macroactividad arriba"&amp;" · ","")&amp;IF($D206="","Sin fecha de inicio"&amp;" · ","")&amp;IF($E206="","Sin fecha límite"&amp;" · ","")&amp;IF(OR(AND($D206&lt;&gt;"",NOT(ISNUMBER($D206))),AND($E206&lt;&gt;"",NOT(ISNUMBER($E206))),AND($F206&lt;&gt;"",NOT(ISNUMBER($F206)))),"Fecha no válida"&amp;" · ","")&amp;IF(AND(ISNUMBER($D206),ISNUMBER($E206),$D206&gt;$E206),"Inicio posterior a fecha límite"&amp;" · ","")&amp;IF(AND($T206="Macro",$G206&lt;&gt;"",OR(NOT(ISNUMBER($G206)),$G206&lt;0,$G206&gt;1)),"Peso fuera de rango"&amp;" · ","")&amp;IF(AND($T206="Sub",$G206&lt;&gt;""),"Las subactividades no llevan peso (valen igual dentro de su macroactividad)"&amp;" · ","")&amp;IF(AND(N($U206)&gt;0,COUNT($H206:$K206)&gt;0),"Con subactividades: deje vacías las semanas (se calculan solas)"&amp;" · ","")&amp;IF((COUNTIF($H206:$K206,"&gt;1")+COUNTIF($H206:$K206,"&lt;0")+COUNTA($H206:$K206)-COUNT($H206:$K206))&gt;0,"Avance fuera de rango 0-100%"&amp;" · ","")&amp;IF(OR(AND($I206&lt;&gt;"",$I206&lt;$H206),AND($J206&lt;&gt;"",$J206&lt;MAX($H206:$I206)),AND($K206&lt;&gt;"",$K206&lt;MAX($H206:$J206))),"Avance semanal decreciente"&amp;" · ","")&amp;IF(AND(ISNUMBER($E206),$E206&lt;FechaRef,N($L206)&lt;1),"Vencida"&amp;" · ","")&amp;IF(AND(ObsObligatoria="Sí",ISNUMBER($E206),$E206&lt;FechaRef,N($L206)&lt;1,$O206=""),"Vencida sin observación"&amp;" · ",""))-3)))</f>
        <v/>
      </c>
      <c r="Q206" s="62">
        <f>IF(NOT((COUNTA($B206:$K206)+COUNTA($O206))&gt;0),"",IF(AND($T206="Sub",N($S206)&gt;0),IF(ISNUMBER(INDEX($D$5:$D$1000,$S206-4)),DATE(YEAR(INDEX($D$5:$D$1000,$S206-4)),MONTH(INDEX($D$5:$D$1000,$S206-4)),1),IF(ISNUMBER(INDEX($E$5:$E$1000,$S206-4)),DATE(YEAR(INDEX($E$5:$E$1000,$S206-4)),MONTH(INDEX($E$5:$E$1000,$S206-4)),1),MesCiclo)),IF(ISNUMBER($D206),DATE(YEAR($D206),MONTH($D206),1),IF(ISNUMBER($E206),DATE(YEAR($E206),MONTH($E206),1),MesCiclo))))</f>
        <v/>
      </c>
      <c r="R206" s="63">
        <f>IF(OR($Q206="",$Q206&lt;&gt;MesCiclo),"",COUNTIF($Q$5:$Q206,MesCiclo))</f>
        <v/>
      </c>
      <c r="S206" s="63">
        <f>IF($T206="","",IF($T206="Macro",ROW(),IFERROR(LOOKUP(2,1/($T$5:$T206="Macro"),ROW($T$5:$T206)),0)))</f>
        <v/>
      </c>
      <c r="T206" s="63">
        <f>IF(NOT((COUNTA($B206:$K206)+COUNTA($O206))&gt;0),"",IF($B206="Subactividad","Sub","Macro"))</f>
        <v/>
      </c>
      <c r="U206" s="63">
        <f>IF($T206="Macro",COUNTIFS($S$5:$S$1000,ROW(),$T$5:$T$1000,"Sub"),"")</f>
        <v/>
      </c>
      <c r="V206" s="63">
        <f>IF($T206="","",IF(ISNUMBER($F206),1,IFERROR(LOOKUP(2,1/($H206:$K206&lt;&gt;""),$H206:$K206),0)))</f>
        <v/>
      </c>
      <c r="W206" s="63">
        <f>IF($T206="","",IF(AND(ISNUMBER($F206),$F206&lt;=IF($Q206=MesCiclo,InicioCiclo,$Q206+MOD(2-WEEKDAY($Q206),7))+6),1,IF(ISNUMBER($H206),$H206,0)))</f>
        <v/>
      </c>
      <c r="X206" s="63">
        <f>IF($T206="","",IF(AND(ISNUMBER($F206),$F206&lt;=IF($Q206=MesCiclo,InicioCiclo,$Q206+MOD(2-WEEKDAY($Q206),7))+13),1,IF(ISNUMBER($I206),$I206,$W206)))</f>
        <v/>
      </c>
      <c r="Y206" s="63">
        <f>IF($T206="","",IF(AND(ISNUMBER($F206),$F206&lt;=IF($Q206=MesCiclo,InicioCiclo,$Q206+MOD(2-WEEKDAY($Q206),7))+20),1,IF(ISNUMBER($J206),$J206,$X206)))</f>
        <v/>
      </c>
      <c r="Z206" s="63">
        <f>IF($T206="","",IF(AND(ISNUMBER($F206),$F206&lt;=IF($Q206=MesCiclo,InicioCiclo,$Q206+MOD(2-WEEKDAY($Q206),7))+27),1,IF(ISNUMBER($K206),$K206,$Y206)))</f>
        <v/>
      </c>
      <c r="AA206" s="63">
        <f>IF($T206="","",IF(AND(ISNUMBER($F206),$F206&lt;=IF($Q206=MesCiclo,InicioCiclo,$Q206+MOD(2-WEEKDAY($Q206),7))+6),1,IF(N($U206)&gt;0,AVERAGEIFS($W$5:$W$1000,$S$5:$S$1000,ROW(),$T$5:$T$1000,"Sub"),$W206)))</f>
        <v/>
      </c>
      <c r="AB206" s="63">
        <f>IF($T206="","",IF(AND(ISNUMBER($F206),$F206&lt;=IF($Q206=MesCiclo,InicioCiclo,$Q206+MOD(2-WEEKDAY($Q206),7))+13),1,IF(N($U206)&gt;0,AVERAGEIFS($X$5:$X$1000,$S$5:$S$1000,ROW(),$T$5:$T$1000,"Sub"),$X206)))</f>
        <v/>
      </c>
      <c r="AC206" s="63">
        <f>IF($T206="","",IF(AND(ISNUMBER($F206),$F206&lt;=IF($Q206=MesCiclo,InicioCiclo,$Q206+MOD(2-WEEKDAY($Q206),7))+20),1,IF(N($U206)&gt;0,AVERAGEIFS($Y$5:$Y$1000,$S$5:$S$1000,ROW(),$T$5:$T$1000,"Sub"),$Y206)))</f>
        <v/>
      </c>
      <c r="AD206" s="63">
        <f>IF($T206="","",IF(AND(ISNUMBER($F206),$F206&lt;=IF($Q206=MesCiclo,InicioCiclo,$Q206+MOD(2-WEEKDAY($Q206),7))+27),1,IF(N($U206)&gt;0,AVERAGEIFS($Z$5:$Z$1000,$S$5:$S$1000,ROW(),$T$5:$T$1000,"Sub"),$Z206)))</f>
        <v/>
      </c>
      <c r="AE206" s="63">
        <f>IF($T206&lt;&gt;"Macro","",IF(COUNTIFS($Q$5:$Q$1000,$Q206,$T$5:$T$1000,"Macro",$G$5:$G$1000,"&gt;0")=0,1/COUNTIFS($Q$5:$Q$1000,$Q206,$T$5:$T$1000,"Macro"),IF(AND(ISNUMBER($G206),N($G206)&gt;0),$G206,SUMIFS($G$5:$G$1000,$Q$5:$Q$1000,$Q206,$T$5:$T$1000,"Macro")/COUNTIFS($Q$5:$Q$1000,$Q206,$T$5:$T$1000,"Macro",$G$5:$G$1000,"&gt;0"))/(COUNTIFS($Q$5:$Q$1000,$Q206,$T$5:$T$1000,"Macro")*SUMIFS($G$5:$G$1000,$Q$5:$Q$1000,$Q206,$T$5:$T$1000,"Macro")/COUNTIFS($Q$5:$Q$1000,$Q206,$T$5:$T$1000,"Macro",$G$5:$G$1000,"&gt;0"))))</f>
        <v/>
      </c>
    </row>
    <row r="207">
      <c r="A207" s="55">
        <f>IF(NOT((COUNTA($B207:$K207)+COUNTA($O207))&gt;0),"",IF($T207="Macro",COUNTIFS($T$5:$T207,"Macro",$Q$5:$Q207,$Q207),IF(N($S207)=0,"?",COUNTIFS(INDEX($T$5:$T$1000,1):INDEX($T$5:$T$1000,$S207-4),"Macro",INDEX($Q$5:$Q$1000,1):INDEX($Q$5:$Q$1000,$S207-4),INDEX($Q$5:$Q$1000,$S207-4))&amp;"."&amp;COUNTIFS($S$5:$S207,$S207,$T$5:$T207,"Sub"))))</f>
        <v/>
      </c>
      <c r="B207" s="56" t="n"/>
      <c r="C207" s="57" t="n"/>
      <c r="D207" s="58" t="n"/>
      <c r="E207" s="58" t="n"/>
      <c r="F207" s="58" t="n"/>
      <c r="G207" s="59" t="n"/>
      <c r="H207" s="59" t="n"/>
      <c r="I207" s="59" t="n"/>
      <c r="J207" s="59" t="n"/>
      <c r="K207" s="59" t="n"/>
      <c r="L207" s="60">
        <f>IF(NOT((COUNTA($B207:$K207)+COUNTA($O207))&gt;0),"",IF(ISNUMBER($F207),1,IF(N($U207)&gt;0,AVERAGEIFS($V$5:$V$1000,$S$5:$S$1000,ROW(),$T$5:$T$1000,"Sub"),$V207)))</f>
        <v/>
      </c>
      <c r="M207" s="55">
        <f>IF($L207="","",IF($L207&gt;=1,"Completado",IF($L207&gt;0,"En curso","Pendiente")))</f>
        <v/>
      </c>
      <c r="N207" s="55">
        <f>IF(NOT((COUNTA($B207:$K207)+COUNTA($O207))&gt;0),"",IF(ISNUMBER($F207),IF(AND(ISNUMBER($E207),$F207&gt;$E207),"Cumplida con "&amp;($F207-$E207)&amp;IF($F207-$E207=1," día"," días")&amp;" de retraso","Cumplida"),IF(N($L207)&gt;=1,"Cumplida",IF(NOT(ISNUMBER($E207)),"Sin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plazo")))))))</f>
        <v/>
      </c>
      <c r="O207" s="57" t="n"/>
      <c r="P207" s="61">
        <f>IF(NOT((COUNTA($B207:$K207)+COUNTA($O207))&gt;0),"",IF((IF($C207="","Falta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",""))="","✔ OK","⚠ "&amp;LEFT(IF($C207="","Falta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",""),LEN(IF($C207="","Falta el nombre de la actividad"&amp;" · ","")&amp;IF(AND($T207="Sub",N($S207)=0),"Subactividad sin macroactividad arriba"&amp;" · ","")&amp;IF($D207="","Sin fecha de inicio"&amp;" · ","")&amp;IF($E207="","Sin fecha límite"&amp;" · ","")&amp;IF(OR(AND($D207&lt;&gt;"",NOT(ISNUMBER($D207))),AND($E207&lt;&gt;"",NOT(ISNUMBER($E207))),AND($F207&lt;&gt;"",NOT(ISNUMBER($F207)))),"Fecha no válida"&amp;" · ","")&amp;IF(AND(ISNUMBER($D207),ISNUMBER($E207),$D207&gt;$E207),"Inicio posterior a fecha límite"&amp;" · ","")&amp;IF(AND($T207="Macro",$G207&lt;&gt;"",OR(NOT(ISNUMBER($G207)),$G207&lt;0,$G207&gt;1)),"Peso fuera de rango"&amp;" · ","")&amp;IF(AND($T207="Sub",$G207&lt;&gt;""),"Las subactividades no llevan peso (valen igual dentro de su macroactividad)"&amp;" · ","")&amp;IF(AND(N($U207)&gt;0,COUNT($H207:$K207)&gt;0),"Con subactividades: deje vacías las semanas (se calculan solas)"&amp;" · ","")&amp;IF((COUNTIF($H207:$K207,"&gt;1")+COUNTIF($H207:$K207,"&lt;0")+COUNTA($H207:$K207)-COUNT($H207:$K207))&gt;0,"Avance fuera de rango 0-100%"&amp;" · ","")&amp;IF(OR(AND($I207&lt;&gt;"",$I207&lt;$H207),AND($J207&lt;&gt;"",$J207&lt;MAX($H207:$I207)),AND($K207&lt;&gt;"",$K207&lt;MAX($H207:$J207))),"Avance semanal decreciente"&amp;" · ","")&amp;IF(AND(ISNUMBER($E207),$E207&lt;FechaRef,N($L207)&lt;1),"Vencida"&amp;" · ","")&amp;IF(AND(ObsObligatoria="Sí",ISNUMBER($E207),$E207&lt;FechaRef,N($L207)&lt;1,$O207=""),"Vencida sin observación"&amp;" · ",""))-3)))</f>
        <v/>
      </c>
      <c r="Q207" s="62">
        <f>IF(NOT((COUNTA($B207:$K207)+COUNTA($O207))&gt;0),"",IF(AND($T207="Sub",N($S207)&gt;0),IF(ISNUMBER(INDEX($D$5:$D$1000,$S207-4)),DATE(YEAR(INDEX($D$5:$D$1000,$S207-4)),MONTH(INDEX($D$5:$D$1000,$S207-4)),1),IF(ISNUMBER(INDEX($E$5:$E$1000,$S207-4)),DATE(YEAR(INDEX($E$5:$E$1000,$S207-4)),MONTH(INDEX($E$5:$E$1000,$S207-4)),1),MesCiclo)),IF(ISNUMBER($D207),DATE(YEAR($D207),MONTH($D207),1),IF(ISNUMBER($E207),DATE(YEAR($E207),MONTH($E207),1),MesCiclo))))</f>
        <v/>
      </c>
      <c r="R207" s="63">
        <f>IF(OR($Q207="",$Q207&lt;&gt;MesCiclo),"",COUNTIF($Q$5:$Q207,MesCiclo))</f>
        <v/>
      </c>
      <c r="S207" s="63">
        <f>IF($T207="","",IF($T207="Macro",ROW(),IFERROR(LOOKUP(2,1/($T$5:$T207="Macro"),ROW($T$5:$T207)),0)))</f>
        <v/>
      </c>
      <c r="T207" s="63">
        <f>IF(NOT((COUNTA($B207:$K207)+COUNTA($O207))&gt;0),"",IF($B207="Subactividad","Sub","Macro"))</f>
        <v/>
      </c>
      <c r="U207" s="63">
        <f>IF($T207="Macro",COUNTIFS($S$5:$S$1000,ROW(),$T$5:$T$1000,"Sub"),"")</f>
        <v/>
      </c>
      <c r="V207" s="63">
        <f>IF($T207="","",IF(ISNUMBER($F207),1,IFERROR(LOOKUP(2,1/($H207:$K207&lt;&gt;""),$H207:$K207),0)))</f>
        <v/>
      </c>
      <c r="W207" s="63">
        <f>IF($T207="","",IF(AND(ISNUMBER($F207),$F207&lt;=IF($Q207=MesCiclo,InicioCiclo,$Q207+MOD(2-WEEKDAY($Q207),7))+6),1,IF(ISNUMBER($H207),$H207,0)))</f>
        <v/>
      </c>
      <c r="X207" s="63">
        <f>IF($T207="","",IF(AND(ISNUMBER($F207),$F207&lt;=IF($Q207=MesCiclo,InicioCiclo,$Q207+MOD(2-WEEKDAY($Q207),7))+13),1,IF(ISNUMBER($I207),$I207,$W207)))</f>
        <v/>
      </c>
      <c r="Y207" s="63">
        <f>IF($T207="","",IF(AND(ISNUMBER($F207),$F207&lt;=IF($Q207=MesCiclo,InicioCiclo,$Q207+MOD(2-WEEKDAY($Q207),7))+20),1,IF(ISNUMBER($J207),$J207,$X207)))</f>
        <v/>
      </c>
      <c r="Z207" s="63">
        <f>IF($T207="","",IF(AND(ISNUMBER($F207),$F207&lt;=IF($Q207=MesCiclo,InicioCiclo,$Q207+MOD(2-WEEKDAY($Q207),7))+27),1,IF(ISNUMBER($K207),$K207,$Y207)))</f>
        <v/>
      </c>
      <c r="AA207" s="63">
        <f>IF($T207="","",IF(AND(ISNUMBER($F207),$F207&lt;=IF($Q207=MesCiclo,InicioCiclo,$Q207+MOD(2-WEEKDAY($Q207),7))+6),1,IF(N($U207)&gt;0,AVERAGEIFS($W$5:$W$1000,$S$5:$S$1000,ROW(),$T$5:$T$1000,"Sub"),$W207)))</f>
        <v/>
      </c>
      <c r="AB207" s="63">
        <f>IF($T207="","",IF(AND(ISNUMBER($F207),$F207&lt;=IF($Q207=MesCiclo,InicioCiclo,$Q207+MOD(2-WEEKDAY($Q207),7))+13),1,IF(N($U207)&gt;0,AVERAGEIFS($X$5:$X$1000,$S$5:$S$1000,ROW(),$T$5:$T$1000,"Sub"),$X207)))</f>
        <v/>
      </c>
      <c r="AC207" s="63">
        <f>IF($T207="","",IF(AND(ISNUMBER($F207),$F207&lt;=IF($Q207=MesCiclo,InicioCiclo,$Q207+MOD(2-WEEKDAY($Q207),7))+20),1,IF(N($U207)&gt;0,AVERAGEIFS($Y$5:$Y$1000,$S$5:$S$1000,ROW(),$T$5:$T$1000,"Sub"),$Y207)))</f>
        <v/>
      </c>
      <c r="AD207" s="63">
        <f>IF($T207="","",IF(AND(ISNUMBER($F207),$F207&lt;=IF($Q207=MesCiclo,InicioCiclo,$Q207+MOD(2-WEEKDAY($Q207),7))+27),1,IF(N($U207)&gt;0,AVERAGEIFS($Z$5:$Z$1000,$S$5:$S$1000,ROW(),$T$5:$T$1000,"Sub"),$Z207)))</f>
        <v/>
      </c>
      <c r="AE207" s="63">
        <f>IF($T207&lt;&gt;"Macro","",IF(COUNTIFS($Q$5:$Q$1000,$Q207,$T$5:$T$1000,"Macro",$G$5:$G$1000,"&gt;0")=0,1/COUNTIFS($Q$5:$Q$1000,$Q207,$T$5:$T$1000,"Macro"),IF(AND(ISNUMBER($G207),N($G207)&gt;0),$G207,SUMIFS($G$5:$G$1000,$Q$5:$Q$1000,$Q207,$T$5:$T$1000,"Macro")/COUNTIFS($Q$5:$Q$1000,$Q207,$T$5:$T$1000,"Macro",$G$5:$G$1000,"&gt;0"))/(COUNTIFS($Q$5:$Q$1000,$Q207,$T$5:$T$1000,"Macro")*SUMIFS($G$5:$G$1000,$Q$5:$Q$1000,$Q207,$T$5:$T$1000,"Macro")/COUNTIFS($Q$5:$Q$1000,$Q207,$T$5:$T$1000,"Macro",$G$5:$G$1000,"&gt;0"))))</f>
        <v/>
      </c>
    </row>
    <row r="208">
      <c r="A208" s="55">
        <f>IF(NOT((COUNTA($B208:$K208)+COUNTA($O208))&gt;0),"",IF($T208="Macro",COUNTIFS($T$5:$T208,"Macro",$Q$5:$Q208,$Q208),IF(N($S208)=0,"?",COUNTIFS(INDEX($T$5:$T$1000,1):INDEX($T$5:$T$1000,$S208-4),"Macro",INDEX($Q$5:$Q$1000,1):INDEX($Q$5:$Q$1000,$S208-4),INDEX($Q$5:$Q$1000,$S208-4))&amp;"."&amp;COUNTIFS($S$5:$S208,$S208,$T$5:$T208,"Sub"))))</f>
        <v/>
      </c>
      <c r="B208" s="56" t="n"/>
      <c r="C208" s="57" t="n"/>
      <c r="D208" s="58" t="n"/>
      <c r="E208" s="58" t="n"/>
      <c r="F208" s="58" t="n"/>
      <c r="G208" s="59" t="n"/>
      <c r="H208" s="59" t="n"/>
      <c r="I208" s="59" t="n"/>
      <c r="J208" s="59" t="n"/>
      <c r="K208" s="59" t="n"/>
      <c r="L208" s="60">
        <f>IF(NOT((COUNTA($B208:$K208)+COUNTA($O208))&gt;0),"",IF(ISNUMBER($F208),1,IF(N($U208)&gt;0,AVERAGEIFS($V$5:$V$1000,$S$5:$S$1000,ROW(),$T$5:$T$1000,"Sub"),$V208)))</f>
        <v/>
      </c>
      <c r="M208" s="55">
        <f>IF($L208="","",IF($L208&gt;=1,"Completado",IF($L208&gt;0,"En curso","Pendiente")))</f>
        <v/>
      </c>
      <c r="N208" s="55">
        <f>IF(NOT((COUNTA($B208:$K208)+COUNTA($O208))&gt;0),"",IF(ISNUMBER($F208),IF(AND(ISNUMBER($E208),$F208&gt;$E208),"Cumplida con "&amp;($F208-$E208)&amp;IF($F208-$E208=1," día"," días")&amp;" de retraso","Cumplida"),IF(N($L208)&gt;=1,"Cumplida",IF(NOT(ISNUMBER($E208)),"Sin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plazo")))))))</f>
        <v/>
      </c>
      <c r="O208" s="57" t="n"/>
      <c r="P208" s="61">
        <f>IF(NOT((COUNTA($B208:$K208)+COUNTA($O208))&gt;0),"",IF((IF($C208="","Falta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",""))="","✔ OK","⚠ "&amp;LEFT(IF($C208="","Falta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",""),LEN(IF($C208="","Falta el nombre de la actividad"&amp;" · ","")&amp;IF(AND($T208="Sub",N($S208)=0),"Subactividad sin macroactividad arriba"&amp;" · ","")&amp;IF($D208="","Sin fecha de inicio"&amp;" · ","")&amp;IF($E208="","Sin fecha límite"&amp;" · ","")&amp;IF(OR(AND($D208&lt;&gt;"",NOT(ISNUMBER($D208))),AND($E208&lt;&gt;"",NOT(ISNUMBER($E208))),AND($F208&lt;&gt;"",NOT(ISNUMBER($F208)))),"Fecha no válida"&amp;" · ","")&amp;IF(AND(ISNUMBER($D208),ISNUMBER($E208),$D208&gt;$E208),"Inicio posterior a fecha límite"&amp;" · ","")&amp;IF(AND($T208="Macro",$G208&lt;&gt;"",OR(NOT(ISNUMBER($G208)),$G208&lt;0,$G208&gt;1)),"Peso fuera de rango"&amp;" · ","")&amp;IF(AND($T208="Sub",$G208&lt;&gt;""),"Las subactividades no llevan peso (valen igual dentro de su macroactividad)"&amp;" · ","")&amp;IF(AND(N($U208)&gt;0,COUNT($H208:$K208)&gt;0),"Con subactividades: deje vacías las semanas (se calculan solas)"&amp;" · ","")&amp;IF((COUNTIF($H208:$K208,"&gt;1")+COUNTIF($H208:$K208,"&lt;0")+COUNTA($H208:$K208)-COUNT($H208:$K208))&gt;0,"Avance fuera de rango 0-100%"&amp;" · ","")&amp;IF(OR(AND($I208&lt;&gt;"",$I208&lt;$H208),AND($J208&lt;&gt;"",$J208&lt;MAX($H208:$I208)),AND($K208&lt;&gt;"",$K208&lt;MAX($H208:$J208))),"Avance semanal decreciente"&amp;" · ","")&amp;IF(AND(ISNUMBER($E208),$E208&lt;FechaRef,N($L208)&lt;1),"Vencida"&amp;" · ","")&amp;IF(AND(ObsObligatoria="Sí",ISNUMBER($E208),$E208&lt;FechaRef,N($L208)&lt;1,$O208=""),"Vencida sin observación"&amp;" · ",""))-3)))</f>
        <v/>
      </c>
      <c r="Q208" s="62">
        <f>IF(NOT((COUNTA($B208:$K208)+COUNTA($O208))&gt;0),"",IF(AND($T208="Sub",N($S208)&gt;0),IF(ISNUMBER(INDEX($D$5:$D$1000,$S208-4)),DATE(YEAR(INDEX($D$5:$D$1000,$S208-4)),MONTH(INDEX($D$5:$D$1000,$S208-4)),1),IF(ISNUMBER(INDEX($E$5:$E$1000,$S208-4)),DATE(YEAR(INDEX($E$5:$E$1000,$S208-4)),MONTH(INDEX($E$5:$E$1000,$S208-4)),1),MesCiclo)),IF(ISNUMBER($D208),DATE(YEAR($D208),MONTH($D208),1),IF(ISNUMBER($E208),DATE(YEAR($E208),MONTH($E208),1),MesCiclo))))</f>
        <v/>
      </c>
      <c r="R208" s="63">
        <f>IF(OR($Q208="",$Q208&lt;&gt;MesCiclo),"",COUNTIF($Q$5:$Q208,MesCiclo))</f>
        <v/>
      </c>
      <c r="S208" s="63">
        <f>IF($T208="","",IF($T208="Macro",ROW(),IFERROR(LOOKUP(2,1/($T$5:$T208="Macro"),ROW($T$5:$T208)),0)))</f>
        <v/>
      </c>
      <c r="T208" s="63">
        <f>IF(NOT((COUNTA($B208:$K208)+COUNTA($O208))&gt;0),"",IF($B208="Subactividad","Sub","Macro"))</f>
        <v/>
      </c>
      <c r="U208" s="63">
        <f>IF($T208="Macro",COUNTIFS($S$5:$S$1000,ROW(),$T$5:$T$1000,"Sub"),"")</f>
        <v/>
      </c>
      <c r="V208" s="63">
        <f>IF($T208="","",IF(ISNUMBER($F208),1,IFERROR(LOOKUP(2,1/($H208:$K208&lt;&gt;""),$H208:$K208),0)))</f>
        <v/>
      </c>
      <c r="W208" s="63">
        <f>IF($T208="","",IF(AND(ISNUMBER($F208),$F208&lt;=IF($Q208=MesCiclo,InicioCiclo,$Q208+MOD(2-WEEKDAY($Q208),7))+6),1,IF(ISNUMBER($H208),$H208,0)))</f>
        <v/>
      </c>
      <c r="X208" s="63">
        <f>IF($T208="","",IF(AND(ISNUMBER($F208),$F208&lt;=IF($Q208=MesCiclo,InicioCiclo,$Q208+MOD(2-WEEKDAY($Q208),7))+13),1,IF(ISNUMBER($I208),$I208,$W208)))</f>
        <v/>
      </c>
      <c r="Y208" s="63">
        <f>IF($T208="","",IF(AND(ISNUMBER($F208),$F208&lt;=IF($Q208=MesCiclo,InicioCiclo,$Q208+MOD(2-WEEKDAY($Q208),7))+20),1,IF(ISNUMBER($J208),$J208,$X208)))</f>
        <v/>
      </c>
      <c r="Z208" s="63">
        <f>IF($T208="","",IF(AND(ISNUMBER($F208),$F208&lt;=IF($Q208=MesCiclo,InicioCiclo,$Q208+MOD(2-WEEKDAY($Q208),7))+27),1,IF(ISNUMBER($K208),$K208,$Y208)))</f>
        <v/>
      </c>
      <c r="AA208" s="63">
        <f>IF($T208="","",IF(AND(ISNUMBER($F208),$F208&lt;=IF($Q208=MesCiclo,InicioCiclo,$Q208+MOD(2-WEEKDAY($Q208),7))+6),1,IF(N($U208)&gt;0,AVERAGEIFS($W$5:$W$1000,$S$5:$S$1000,ROW(),$T$5:$T$1000,"Sub"),$W208)))</f>
        <v/>
      </c>
      <c r="AB208" s="63">
        <f>IF($T208="","",IF(AND(ISNUMBER($F208),$F208&lt;=IF($Q208=MesCiclo,InicioCiclo,$Q208+MOD(2-WEEKDAY($Q208),7))+13),1,IF(N($U208)&gt;0,AVERAGEIFS($X$5:$X$1000,$S$5:$S$1000,ROW(),$T$5:$T$1000,"Sub"),$X208)))</f>
        <v/>
      </c>
      <c r="AC208" s="63">
        <f>IF($T208="","",IF(AND(ISNUMBER($F208),$F208&lt;=IF($Q208=MesCiclo,InicioCiclo,$Q208+MOD(2-WEEKDAY($Q208),7))+20),1,IF(N($U208)&gt;0,AVERAGEIFS($Y$5:$Y$1000,$S$5:$S$1000,ROW(),$T$5:$T$1000,"Sub"),$Y208)))</f>
        <v/>
      </c>
      <c r="AD208" s="63">
        <f>IF($T208="","",IF(AND(ISNUMBER($F208),$F208&lt;=IF($Q208=MesCiclo,InicioCiclo,$Q208+MOD(2-WEEKDAY($Q208),7))+27),1,IF(N($U208)&gt;0,AVERAGEIFS($Z$5:$Z$1000,$S$5:$S$1000,ROW(),$T$5:$T$1000,"Sub"),$Z208)))</f>
        <v/>
      </c>
      <c r="AE208" s="63">
        <f>IF($T208&lt;&gt;"Macro","",IF(COUNTIFS($Q$5:$Q$1000,$Q208,$T$5:$T$1000,"Macro",$G$5:$G$1000,"&gt;0")=0,1/COUNTIFS($Q$5:$Q$1000,$Q208,$T$5:$T$1000,"Macro"),IF(AND(ISNUMBER($G208),N($G208)&gt;0),$G208,SUMIFS($G$5:$G$1000,$Q$5:$Q$1000,$Q208,$T$5:$T$1000,"Macro")/COUNTIFS($Q$5:$Q$1000,$Q208,$T$5:$T$1000,"Macro",$G$5:$G$1000,"&gt;0"))/(COUNTIFS($Q$5:$Q$1000,$Q208,$T$5:$T$1000,"Macro")*SUMIFS($G$5:$G$1000,$Q$5:$Q$1000,$Q208,$T$5:$T$1000,"Macro")/COUNTIFS($Q$5:$Q$1000,$Q208,$T$5:$T$1000,"Macro",$G$5:$G$1000,"&gt;0"))))</f>
        <v/>
      </c>
    </row>
    <row r="209">
      <c r="A209" s="55">
        <f>IF(NOT((COUNTA($B209:$K209)+COUNTA($O209))&gt;0),"",IF($T209="Macro",COUNTIFS($T$5:$T209,"Macro",$Q$5:$Q209,$Q209),IF(N($S209)=0,"?",COUNTIFS(INDEX($T$5:$T$1000,1):INDEX($T$5:$T$1000,$S209-4),"Macro",INDEX($Q$5:$Q$1000,1):INDEX($Q$5:$Q$1000,$S209-4),INDEX($Q$5:$Q$1000,$S209-4))&amp;"."&amp;COUNTIFS($S$5:$S209,$S209,$T$5:$T209,"Sub"))))</f>
        <v/>
      </c>
      <c r="B209" s="56" t="n"/>
      <c r="C209" s="57" t="n"/>
      <c r="D209" s="58" t="n"/>
      <c r="E209" s="58" t="n"/>
      <c r="F209" s="58" t="n"/>
      <c r="G209" s="59" t="n"/>
      <c r="H209" s="59" t="n"/>
      <c r="I209" s="59" t="n"/>
      <c r="J209" s="59" t="n"/>
      <c r="K209" s="59" t="n"/>
      <c r="L209" s="60">
        <f>IF(NOT((COUNTA($B209:$K209)+COUNTA($O209))&gt;0),"",IF(ISNUMBER($F209),1,IF(N($U209)&gt;0,AVERAGEIFS($V$5:$V$1000,$S$5:$S$1000,ROW(),$T$5:$T$1000,"Sub"),$V209)))</f>
        <v/>
      </c>
      <c r="M209" s="55">
        <f>IF($L209="","",IF($L209&gt;=1,"Completado",IF($L209&gt;0,"En curso","Pendiente")))</f>
        <v/>
      </c>
      <c r="N209" s="55">
        <f>IF(NOT((COUNTA($B209:$K209)+COUNTA($O209))&gt;0),"",IF(ISNUMBER($F209),IF(AND(ISNUMBER($E209),$F209&gt;$E209),"Cumplida con "&amp;($F209-$E209)&amp;IF($F209-$E209=1," día"," días")&amp;" de retraso","Cumplida"),IF(N($L209)&gt;=1,"Cumplida",IF(NOT(ISNUMBER($E209)),"Sin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plazo")))))))</f>
        <v/>
      </c>
      <c r="O209" s="57" t="n"/>
      <c r="P209" s="61">
        <f>IF(NOT((COUNTA($B209:$K209)+COUNTA($O209))&gt;0),"",IF((IF($C209="","Falta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",""))="","✔ OK","⚠ "&amp;LEFT(IF($C209="","Falta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",""),LEN(IF($C209="","Falta el nombre de la actividad"&amp;" · ","")&amp;IF(AND($T209="Sub",N($S209)=0),"Subactividad sin macroactividad arriba"&amp;" · ","")&amp;IF($D209="","Sin fecha de inicio"&amp;" · ","")&amp;IF($E209="","Sin fecha límite"&amp;" · ","")&amp;IF(OR(AND($D209&lt;&gt;"",NOT(ISNUMBER($D209))),AND($E209&lt;&gt;"",NOT(ISNUMBER($E209))),AND($F209&lt;&gt;"",NOT(ISNUMBER($F209)))),"Fecha no válida"&amp;" · ","")&amp;IF(AND(ISNUMBER($D209),ISNUMBER($E209),$D209&gt;$E209),"Inicio posterior a fecha límite"&amp;" · ","")&amp;IF(AND($T209="Macro",$G209&lt;&gt;"",OR(NOT(ISNUMBER($G209)),$G209&lt;0,$G209&gt;1)),"Peso fuera de rango"&amp;" · ","")&amp;IF(AND($T209="Sub",$G209&lt;&gt;""),"Las subactividades no llevan peso (valen igual dentro de su macroactividad)"&amp;" · ","")&amp;IF(AND(N($U209)&gt;0,COUNT($H209:$K209)&gt;0),"Con subactividades: deje vacías las semanas (se calculan solas)"&amp;" · ","")&amp;IF((COUNTIF($H209:$K209,"&gt;1")+COUNTIF($H209:$K209,"&lt;0")+COUNTA($H209:$K209)-COUNT($H209:$K209))&gt;0,"Avance fuera de rango 0-100%"&amp;" · ","")&amp;IF(OR(AND($I209&lt;&gt;"",$I209&lt;$H209),AND($J209&lt;&gt;"",$J209&lt;MAX($H209:$I209)),AND($K209&lt;&gt;"",$K209&lt;MAX($H209:$J209))),"Avance semanal decreciente"&amp;" · ","")&amp;IF(AND(ISNUMBER($E209),$E209&lt;FechaRef,N($L209)&lt;1),"Vencida"&amp;" · ","")&amp;IF(AND(ObsObligatoria="Sí",ISNUMBER($E209),$E209&lt;FechaRef,N($L209)&lt;1,$O209=""),"Vencida sin observación"&amp;" · ",""))-3)))</f>
        <v/>
      </c>
      <c r="Q209" s="62">
        <f>IF(NOT((COUNTA($B209:$K209)+COUNTA($O209))&gt;0),"",IF(AND($T209="Sub",N($S209)&gt;0),IF(ISNUMBER(INDEX($D$5:$D$1000,$S209-4)),DATE(YEAR(INDEX($D$5:$D$1000,$S209-4)),MONTH(INDEX($D$5:$D$1000,$S209-4)),1),IF(ISNUMBER(INDEX($E$5:$E$1000,$S209-4)),DATE(YEAR(INDEX($E$5:$E$1000,$S209-4)),MONTH(INDEX($E$5:$E$1000,$S209-4)),1),MesCiclo)),IF(ISNUMBER($D209),DATE(YEAR($D209),MONTH($D209),1),IF(ISNUMBER($E209),DATE(YEAR($E209),MONTH($E209),1),MesCiclo))))</f>
        <v/>
      </c>
      <c r="R209" s="63">
        <f>IF(OR($Q209="",$Q209&lt;&gt;MesCiclo),"",COUNTIF($Q$5:$Q209,MesCiclo))</f>
        <v/>
      </c>
      <c r="S209" s="63">
        <f>IF($T209="","",IF($T209="Macro",ROW(),IFERROR(LOOKUP(2,1/($T$5:$T209="Macro"),ROW($T$5:$T209)),0)))</f>
        <v/>
      </c>
      <c r="T209" s="63">
        <f>IF(NOT((COUNTA($B209:$K209)+COUNTA($O209))&gt;0),"",IF($B209="Subactividad","Sub","Macro"))</f>
        <v/>
      </c>
      <c r="U209" s="63">
        <f>IF($T209="Macro",COUNTIFS($S$5:$S$1000,ROW(),$T$5:$T$1000,"Sub"),"")</f>
        <v/>
      </c>
      <c r="V209" s="63">
        <f>IF($T209="","",IF(ISNUMBER($F209),1,IFERROR(LOOKUP(2,1/($H209:$K209&lt;&gt;""),$H209:$K209),0)))</f>
        <v/>
      </c>
      <c r="W209" s="63">
        <f>IF($T209="","",IF(AND(ISNUMBER($F209),$F209&lt;=IF($Q209=MesCiclo,InicioCiclo,$Q209+MOD(2-WEEKDAY($Q209),7))+6),1,IF(ISNUMBER($H209),$H209,0)))</f>
        <v/>
      </c>
      <c r="X209" s="63">
        <f>IF($T209="","",IF(AND(ISNUMBER($F209),$F209&lt;=IF($Q209=MesCiclo,InicioCiclo,$Q209+MOD(2-WEEKDAY($Q209),7))+13),1,IF(ISNUMBER($I209),$I209,$W209)))</f>
        <v/>
      </c>
      <c r="Y209" s="63">
        <f>IF($T209="","",IF(AND(ISNUMBER($F209),$F209&lt;=IF($Q209=MesCiclo,InicioCiclo,$Q209+MOD(2-WEEKDAY($Q209),7))+20),1,IF(ISNUMBER($J209),$J209,$X209)))</f>
        <v/>
      </c>
      <c r="Z209" s="63">
        <f>IF($T209="","",IF(AND(ISNUMBER($F209),$F209&lt;=IF($Q209=MesCiclo,InicioCiclo,$Q209+MOD(2-WEEKDAY($Q209),7))+27),1,IF(ISNUMBER($K209),$K209,$Y209)))</f>
        <v/>
      </c>
      <c r="AA209" s="63">
        <f>IF($T209="","",IF(AND(ISNUMBER($F209),$F209&lt;=IF($Q209=MesCiclo,InicioCiclo,$Q209+MOD(2-WEEKDAY($Q209),7))+6),1,IF(N($U209)&gt;0,AVERAGEIFS($W$5:$W$1000,$S$5:$S$1000,ROW(),$T$5:$T$1000,"Sub"),$W209)))</f>
        <v/>
      </c>
      <c r="AB209" s="63">
        <f>IF($T209="","",IF(AND(ISNUMBER($F209),$F209&lt;=IF($Q209=MesCiclo,InicioCiclo,$Q209+MOD(2-WEEKDAY($Q209),7))+13),1,IF(N($U209)&gt;0,AVERAGEIFS($X$5:$X$1000,$S$5:$S$1000,ROW(),$T$5:$T$1000,"Sub"),$X209)))</f>
        <v/>
      </c>
      <c r="AC209" s="63">
        <f>IF($T209="","",IF(AND(ISNUMBER($F209),$F209&lt;=IF($Q209=MesCiclo,InicioCiclo,$Q209+MOD(2-WEEKDAY($Q209),7))+20),1,IF(N($U209)&gt;0,AVERAGEIFS($Y$5:$Y$1000,$S$5:$S$1000,ROW(),$T$5:$T$1000,"Sub"),$Y209)))</f>
        <v/>
      </c>
      <c r="AD209" s="63">
        <f>IF($T209="","",IF(AND(ISNUMBER($F209),$F209&lt;=IF($Q209=MesCiclo,InicioCiclo,$Q209+MOD(2-WEEKDAY($Q209),7))+27),1,IF(N($U209)&gt;0,AVERAGEIFS($Z$5:$Z$1000,$S$5:$S$1000,ROW(),$T$5:$T$1000,"Sub"),$Z209)))</f>
        <v/>
      </c>
      <c r="AE209" s="63">
        <f>IF($T209&lt;&gt;"Macro","",IF(COUNTIFS($Q$5:$Q$1000,$Q209,$T$5:$T$1000,"Macro",$G$5:$G$1000,"&gt;0")=0,1/COUNTIFS($Q$5:$Q$1000,$Q209,$T$5:$T$1000,"Macro"),IF(AND(ISNUMBER($G209),N($G209)&gt;0),$G209,SUMIFS($G$5:$G$1000,$Q$5:$Q$1000,$Q209,$T$5:$T$1000,"Macro")/COUNTIFS($Q$5:$Q$1000,$Q209,$T$5:$T$1000,"Macro",$G$5:$G$1000,"&gt;0"))/(COUNTIFS($Q$5:$Q$1000,$Q209,$T$5:$T$1000,"Macro")*SUMIFS($G$5:$G$1000,$Q$5:$Q$1000,$Q209,$T$5:$T$1000,"Macro")/COUNTIFS($Q$5:$Q$1000,$Q209,$T$5:$T$1000,"Macro",$G$5:$G$1000,"&gt;0"))))</f>
        <v/>
      </c>
    </row>
    <row r="210">
      <c r="A210" s="55">
        <f>IF(NOT((COUNTA($B210:$K210)+COUNTA($O210))&gt;0),"",IF($T210="Macro",COUNTIFS($T$5:$T210,"Macro",$Q$5:$Q210,$Q210),IF(N($S210)=0,"?",COUNTIFS(INDEX($T$5:$T$1000,1):INDEX($T$5:$T$1000,$S210-4),"Macro",INDEX($Q$5:$Q$1000,1):INDEX($Q$5:$Q$1000,$S210-4),INDEX($Q$5:$Q$1000,$S210-4))&amp;"."&amp;COUNTIFS($S$5:$S210,$S210,$T$5:$T210,"Sub"))))</f>
        <v/>
      </c>
      <c r="B210" s="56" t="n"/>
      <c r="C210" s="57" t="n"/>
      <c r="D210" s="58" t="n"/>
      <c r="E210" s="58" t="n"/>
      <c r="F210" s="58" t="n"/>
      <c r="G210" s="59" t="n"/>
      <c r="H210" s="59" t="n"/>
      <c r="I210" s="59" t="n"/>
      <c r="J210" s="59" t="n"/>
      <c r="K210" s="59" t="n"/>
      <c r="L210" s="60">
        <f>IF(NOT((COUNTA($B210:$K210)+COUNTA($O210))&gt;0),"",IF(ISNUMBER($F210),1,IF(N($U210)&gt;0,AVERAGEIFS($V$5:$V$1000,$S$5:$S$1000,ROW(),$T$5:$T$1000,"Sub"),$V210)))</f>
        <v/>
      </c>
      <c r="M210" s="55">
        <f>IF($L210="","",IF($L210&gt;=1,"Completado",IF($L210&gt;0,"En curso","Pendiente")))</f>
        <v/>
      </c>
      <c r="N210" s="55">
        <f>IF(NOT((COUNTA($B210:$K210)+COUNTA($O210))&gt;0),"",IF(ISNUMBER($F210),IF(AND(ISNUMBER($E210),$F210&gt;$E210),"Cumplida con "&amp;($F210-$E210)&amp;IF($F210-$E210=1," día"," días")&amp;" de retraso","Cumplida"),IF(N($L210)&gt;=1,"Cumplida",IF(NOT(ISNUMBER($E210)),"Sin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plazo")))))))</f>
        <v/>
      </c>
      <c r="O210" s="57" t="n"/>
      <c r="P210" s="61">
        <f>IF(NOT((COUNTA($B210:$K210)+COUNTA($O210))&gt;0),"",IF((IF($C210="","Falta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",""))="","✔ OK","⚠ "&amp;LEFT(IF($C210="","Falta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",""),LEN(IF($C210="","Falta el nombre de la actividad"&amp;" · ","")&amp;IF(AND($T210="Sub",N($S210)=0),"Subactividad sin macroactividad arriba"&amp;" · ","")&amp;IF($D210="","Sin fecha de inicio"&amp;" · ","")&amp;IF($E210="","Sin fecha límite"&amp;" · ","")&amp;IF(OR(AND($D210&lt;&gt;"",NOT(ISNUMBER($D210))),AND($E210&lt;&gt;"",NOT(ISNUMBER($E210))),AND($F210&lt;&gt;"",NOT(ISNUMBER($F210)))),"Fecha no válida"&amp;" · ","")&amp;IF(AND(ISNUMBER($D210),ISNUMBER($E210),$D210&gt;$E210),"Inicio posterior a fecha límite"&amp;" · ","")&amp;IF(AND($T210="Macro",$G210&lt;&gt;"",OR(NOT(ISNUMBER($G210)),$G210&lt;0,$G210&gt;1)),"Peso fuera de rango"&amp;" · ","")&amp;IF(AND($T210="Sub",$G210&lt;&gt;""),"Las subactividades no llevan peso (valen igual dentro de su macroactividad)"&amp;" · ","")&amp;IF(AND(N($U210)&gt;0,COUNT($H210:$K210)&gt;0),"Con subactividades: deje vacías las semanas (se calculan solas)"&amp;" · ","")&amp;IF((COUNTIF($H210:$K210,"&gt;1")+COUNTIF($H210:$K210,"&lt;0")+COUNTA($H210:$K210)-COUNT($H210:$K210))&gt;0,"Avance fuera de rango 0-100%"&amp;" · ","")&amp;IF(OR(AND($I210&lt;&gt;"",$I210&lt;$H210),AND($J210&lt;&gt;"",$J210&lt;MAX($H210:$I210)),AND($K210&lt;&gt;"",$K210&lt;MAX($H210:$J210))),"Avance semanal decreciente"&amp;" · ","")&amp;IF(AND(ISNUMBER($E210),$E210&lt;FechaRef,N($L210)&lt;1),"Vencida"&amp;" · ","")&amp;IF(AND(ObsObligatoria="Sí",ISNUMBER($E210),$E210&lt;FechaRef,N($L210)&lt;1,$O210=""),"Vencida sin observación"&amp;" · ",""))-3)))</f>
        <v/>
      </c>
      <c r="Q210" s="62">
        <f>IF(NOT((COUNTA($B210:$K210)+COUNTA($O210))&gt;0),"",IF(AND($T210="Sub",N($S210)&gt;0),IF(ISNUMBER(INDEX($D$5:$D$1000,$S210-4)),DATE(YEAR(INDEX($D$5:$D$1000,$S210-4)),MONTH(INDEX($D$5:$D$1000,$S210-4)),1),IF(ISNUMBER(INDEX($E$5:$E$1000,$S210-4)),DATE(YEAR(INDEX($E$5:$E$1000,$S210-4)),MONTH(INDEX($E$5:$E$1000,$S210-4)),1),MesCiclo)),IF(ISNUMBER($D210),DATE(YEAR($D210),MONTH($D210),1),IF(ISNUMBER($E210),DATE(YEAR($E210),MONTH($E210),1),MesCiclo))))</f>
        <v/>
      </c>
      <c r="R210" s="63">
        <f>IF(OR($Q210="",$Q210&lt;&gt;MesCiclo),"",COUNTIF($Q$5:$Q210,MesCiclo))</f>
        <v/>
      </c>
      <c r="S210" s="63">
        <f>IF($T210="","",IF($T210="Macro",ROW(),IFERROR(LOOKUP(2,1/($T$5:$T210="Macro"),ROW($T$5:$T210)),0)))</f>
        <v/>
      </c>
      <c r="T210" s="63">
        <f>IF(NOT((COUNTA($B210:$K210)+COUNTA($O210))&gt;0),"",IF($B210="Subactividad","Sub","Macro"))</f>
        <v/>
      </c>
      <c r="U210" s="63">
        <f>IF($T210="Macro",COUNTIFS($S$5:$S$1000,ROW(),$T$5:$T$1000,"Sub"),"")</f>
        <v/>
      </c>
      <c r="V210" s="63">
        <f>IF($T210="","",IF(ISNUMBER($F210),1,IFERROR(LOOKUP(2,1/($H210:$K210&lt;&gt;""),$H210:$K210),0)))</f>
        <v/>
      </c>
      <c r="W210" s="63">
        <f>IF($T210="","",IF(AND(ISNUMBER($F210),$F210&lt;=IF($Q210=MesCiclo,InicioCiclo,$Q210+MOD(2-WEEKDAY($Q210),7))+6),1,IF(ISNUMBER($H210),$H210,0)))</f>
        <v/>
      </c>
      <c r="X210" s="63">
        <f>IF($T210="","",IF(AND(ISNUMBER($F210),$F210&lt;=IF($Q210=MesCiclo,InicioCiclo,$Q210+MOD(2-WEEKDAY($Q210),7))+13),1,IF(ISNUMBER($I210),$I210,$W210)))</f>
        <v/>
      </c>
      <c r="Y210" s="63">
        <f>IF($T210="","",IF(AND(ISNUMBER($F210),$F210&lt;=IF($Q210=MesCiclo,InicioCiclo,$Q210+MOD(2-WEEKDAY($Q210),7))+20),1,IF(ISNUMBER($J210),$J210,$X210)))</f>
        <v/>
      </c>
      <c r="Z210" s="63">
        <f>IF($T210="","",IF(AND(ISNUMBER($F210),$F210&lt;=IF($Q210=MesCiclo,InicioCiclo,$Q210+MOD(2-WEEKDAY($Q210),7))+27),1,IF(ISNUMBER($K210),$K210,$Y210)))</f>
        <v/>
      </c>
      <c r="AA210" s="63">
        <f>IF($T210="","",IF(AND(ISNUMBER($F210),$F210&lt;=IF($Q210=MesCiclo,InicioCiclo,$Q210+MOD(2-WEEKDAY($Q210),7))+6),1,IF(N($U210)&gt;0,AVERAGEIFS($W$5:$W$1000,$S$5:$S$1000,ROW(),$T$5:$T$1000,"Sub"),$W210)))</f>
        <v/>
      </c>
      <c r="AB210" s="63">
        <f>IF($T210="","",IF(AND(ISNUMBER($F210),$F210&lt;=IF($Q210=MesCiclo,InicioCiclo,$Q210+MOD(2-WEEKDAY($Q210),7))+13),1,IF(N($U210)&gt;0,AVERAGEIFS($X$5:$X$1000,$S$5:$S$1000,ROW(),$T$5:$T$1000,"Sub"),$X210)))</f>
        <v/>
      </c>
      <c r="AC210" s="63">
        <f>IF($T210="","",IF(AND(ISNUMBER($F210),$F210&lt;=IF($Q210=MesCiclo,InicioCiclo,$Q210+MOD(2-WEEKDAY($Q210),7))+20),1,IF(N($U210)&gt;0,AVERAGEIFS($Y$5:$Y$1000,$S$5:$S$1000,ROW(),$T$5:$T$1000,"Sub"),$Y210)))</f>
        <v/>
      </c>
      <c r="AD210" s="63">
        <f>IF($T210="","",IF(AND(ISNUMBER($F210),$F210&lt;=IF($Q210=MesCiclo,InicioCiclo,$Q210+MOD(2-WEEKDAY($Q210),7))+27),1,IF(N($U210)&gt;0,AVERAGEIFS($Z$5:$Z$1000,$S$5:$S$1000,ROW(),$T$5:$T$1000,"Sub"),$Z210)))</f>
        <v/>
      </c>
      <c r="AE210" s="63">
        <f>IF($T210&lt;&gt;"Macro","",IF(COUNTIFS($Q$5:$Q$1000,$Q210,$T$5:$T$1000,"Macro",$G$5:$G$1000,"&gt;0")=0,1/COUNTIFS($Q$5:$Q$1000,$Q210,$T$5:$T$1000,"Macro"),IF(AND(ISNUMBER($G210),N($G210)&gt;0),$G210,SUMIFS($G$5:$G$1000,$Q$5:$Q$1000,$Q210,$T$5:$T$1000,"Macro")/COUNTIFS($Q$5:$Q$1000,$Q210,$T$5:$T$1000,"Macro",$G$5:$G$1000,"&gt;0"))/(COUNTIFS($Q$5:$Q$1000,$Q210,$T$5:$T$1000,"Macro")*SUMIFS($G$5:$G$1000,$Q$5:$Q$1000,$Q210,$T$5:$T$1000,"Macro")/COUNTIFS($Q$5:$Q$1000,$Q210,$T$5:$T$1000,"Macro",$G$5:$G$1000,"&gt;0"))))</f>
        <v/>
      </c>
    </row>
    <row r="211">
      <c r="A211" s="55">
        <f>IF(NOT((COUNTA($B211:$K211)+COUNTA($O211))&gt;0),"",IF($T211="Macro",COUNTIFS($T$5:$T211,"Macro",$Q$5:$Q211,$Q211),IF(N($S211)=0,"?",COUNTIFS(INDEX($T$5:$T$1000,1):INDEX($T$5:$T$1000,$S211-4),"Macro",INDEX($Q$5:$Q$1000,1):INDEX($Q$5:$Q$1000,$S211-4),INDEX($Q$5:$Q$1000,$S211-4))&amp;"."&amp;COUNTIFS($S$5:$S211,$S211,$T$5:$T211,"Sub"))))</f>
        <v/>
      </c>
      <c r="B211" s="56" t="n"/>
      <c r="C211" s="57" t="n"/>
      <c r="D211" s="58" t="n"/>
      <c r="E211" s="58" t="n"/>
      <c r="F211" s="58" t="n"/>
      <c r="G211" s="59" t="n"/>
      <c r="H211" s="59" t="n"/>
      <c r="I211" s="59" t="n"/>
      <c r="J211" s="59" t="n"/>
      <c r="K211" s="59" t="n"/>
      <c r="L211" s="60">
        <f>IF(NOT((COUNTA($B211:$K211)+COUNTA($O211))&gt;0),"",IF(ISNUMBER($F211),1,IF(N($U211)&gt;0,AVERAGEIFS($V$5:$V$1000,$S$5:$S$1000,ROW(),$T$5:$T$1000,"Sub"),$V211)))</f>
        <v/>
      </c>
      <c r="M211" s="55">
        <f>IF($L211="","",IF($L211&gt;=1,"Completado",IF($L211&gt;0,"En curso","Pendiente")))</f>
        <v/>
      </c>
      <c r="N211" s="55">
        <f>IF(NOT((COUNTA($B211:$K211)+COUNTA($O211))&gt;0),"",IF(ISNUMBER($F211),IF(AND(ISNUMBER($E211),$F211&gt;$E211),"Cumplida con "&amp;($F211-$E211)&amp;IF($F211-$E211=1," día"," días")&amp;" de retraso","Cumplida"),IF(N($L211)&gt;=1,"Cumplida",IF(NOT(ISNUMBER($E211)),"Sin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plazo")))))))</f>
        <v/>
      </c>
      <c r="O211" s="57" t="n"/>
      <c r="P211" s="61">
        <f>IF(NOT((COUNTA($B211:$K211)+COUNTA($O211))&gt;0),"",IF((IF($C211="","Falta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",""))="","✔ OK","⚠ "&amp;LEFT(IF($C211="","Falta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",""),LEN(IF($C211="","Falta el nombre de la actividad"&amp;" · ","")&amp;IF(AND($T211="Sub",N($S211)=0),"Subactividad sin macroactividad arriba"&amp;" · ","")&amp;IF($D211="","Sin fecha de inicio"&amp;" · ","")&amp;IF($E211="","Sin fecha límite"&amp;" · ","")&amp;IF(OR(AND($D211&lt;&gt;"",NOT(ISNUMBER($D211))),AND($E211&lt;&gt;"",NOT(ISNUMBER($E211))),AND($F211&lt;&gt;"",NOT(ISNUMBER($F211)))),"Fecha no válida"&amp;" · ","")&amp;IF(AND(ISNUMBER($D211),ISNUMBER($E211),$D211&gt;$E211),"Inicio posterior a fecha límite"&amp;" · ","")&amp;IF(AND($T211="Macro",$G211&lt;&gt;"",OR(NOT(ISNUMBER($G211)),$G211&lt;0,$G211&gt;1)),"Peso fuera de rango"&amp;" · ","")&amp;IF(AND($T211="Sub",$G211&lt;&gt;""),"Las subactividades no llevan peso (valen igual dentro de su macroactividad)"&amp;" · ","")&amp;IF(AND(N($U211)&gt;0,COUNT($H211:$K211)&gt;0),"Con subactividades: deje vacías las semanas (se calculan solas)"&amp;" · ","")&amp;IF((COUNTIF($H211:$K211,"&gt;1")+COUNTIF($H211:$K211,"&lt;0")+COUNTA($H211:$K211)-COUNT($H211:$K211))&gt;0,"Avance fuera de rango 0-100%"&amp;" · ","")&amp;IF(OR(AND($I211&lt;&gt;"",$I211&lt;$H211),AND($J211&lt;&gt;"",$J211&lt;MAX($H211:$I211)),AND($K211&lt;&gt;"",$K211&lt;MAX($H211:$J211))),"Avance semanal decreciente"&amp;" · ","")&amp;IF(AND(ISNUMBER($E211),$E211&lt;FechaRef,N($L211)&lt;1),"Vencida"&amp;" · ","")&amp;IF(AND(ObsObligatoria="Sí",ISNUMBER($E211),$E211&lt;FechaRef,N($L211)&lt;1,$O211=""),"Vencida sin observación"&amp;" · ",""))-3)))</f>
        <v/>
      </c>
      <c r="Q211" s="62">
        <f>IF(NOT((COUNTA($B211:$K211)+COUNTA($O211))&gt;0),"",IF(AND($T211="Sub",N($S211)&gt;0),IF(ISNUMBER(INDEX($D$5:$D$1000,$S211-4)),DATE(YEAR(INDEX($D$5:$D$1000,$S211-4)),MONTH(INDEX($D$5:$D$1000,$S211-4)),1),IF(ISNUMBER(INDEX($E$5:$E$1000,$S211-4)),DATE(YEAR(INDEX($E$5:$E$1000,$S211-4)),MONTH(INDEX($E$5:$E$1000,$S211-4)),1),MesCiclo)),IF(ISNUMBER($D211),DATE(YEAR($D211),MONTH($D211),1),IF(ISNUMBER($E211),DATE(YEAR($E211),MONTH($E211),1),MesCiclo))))</f>
        <v/>
      </c>
      <c r="R211" s="63">
        <f>IF(OR($Q211="",$Q211&lt;&gt;MesCiclo),"",COUNTIF($Q$5:$Q211,MesCiclo))</f>
        <v/>
      </c>
      <c r="S211" s="63">
        <f>IF($T211="","",IF($T211="Macro",ROW(),IFERROR(LOOKUP(2,1/($T$5:$T211="Macro"),ROW($T$5:$T211)),0)))</f>
        <v/>
      </c>
      <c r="T211" s="63">
        <f>IF(NOT((COUNTA($B211:$K211)+COUNTA($O211))&gt;0),"",IF($B211="Subactividad","Sub","Macro"))</f>
        <v/>
      </c>
      <c r="U211" s="63">
        <f>IF($T211="Macro",COUNTIFS($S$5:$S$1000,ROW(),$T$5:$T$1000,"Sub"),"")</f>
        <v/>
      </c>
      <c r="V211" s="63">
        <f>IF($T211="","",IF(ISNUMBER($F211),1,IFERROR(LOOKUP(2,1/($H211:$K211&lt;&gt;""),$H211:$K211),0)))</f>
        <v/>
      </c>
      <c r="W211" s="63">
        <f>IF($T211="","",IF(AND(ISNUMBER($F211),$F211&lt;=IF($Q211=MesCiclo,InicioCiclo,$Q211+MOD(2-WEEKDAY($Q211),7))+6),1,IF(ISNUMBER($H211),$H211,0)))</f>
        <v/>
      </c>
      <c r="X211" s="63">
        <f>IF($T211="","",IF(AND(ISNUMBER($F211),$F211&lt;=IF($Q211=MesCiclo,InicioCiclo,$Q211+MOD(2-WEEKDAY($Q211),7))+13),1,IF(ISNUMBER($I211),$I211,$W211)))</f>
        <v/>
      </c>
      <c r="Y211" s="63">
        <f>IF($T211="","",IF(AND(ISNUMBER($F211),$F211&lt;=IF($Q211=MesCiclo,InicioCiclo,$Q211+MOD(2-WEEKDAY($Q211),7))+20),1,IF(ISNUMBER($J211),$J211,$X211)))</f>
        <v/>
      </c>
      <c r="Z211" s="63">
        <f>IF($T211="","",IF(AND(ISNUMBER($F211),$F211&lt;=IF($Q211=MesCiclo,InicioCiclo,$Q211+MOD(2-WEEKDAY($Q211),7))+27),1,IF(ISNUMBER($K211),$K211,$Y211)))</f>
        <v/>
      </c>
      <c r="AA211" s="63">
        <f>IF($T211="","",IF(AND(ISNUMBER($F211),$F211&lt;=IF($Q211=MesCiclo,InicioCiclo,$Q211+MOD(2-WEEKDAY($Q211),7))+6),1,IF(N($U211)&gt;0,AVERAGEIFS($W$5:$W$1000,$S$5:$S$1000,ROW(),$T$5:$T$1000,"Sub"),$W211)))</f>
        <v/>
      </c>
      <c r="AB211" s="63">
        <f>IF($T211="","",IF(AND(ISNUMBER($F211),$F211&lt;=IF($Q211=MesCiclo,InicioCiclo,$Q211+MOD(2-WEEKDAY($Q211),7))+13),1,IF(N($U211)&gt;0,AVERAGEIFS($X$5:$X$1000,$S$5:$S$1000,ROW(),$T$5:$T$1000,"Sub"),$X211)))</f>
        <v/>
      </c>
      <c r="AC211" s="63">
        <f>IF($T211="","",IF(AND(ISNUMBER($F211),$F211&lt;=IF($Q211=MesCiclo,InicioCiclo,$Q211+MOD(2-WEEKDAY($Q211),7))+20),1,IF(N($U211)&gt;0,AVERAGEIFS($Y$5:$Y$1000,$S$5:$S$1000,ROW(),$T$5:$T$1000,"Sub"),$Y211)))</f>
        <v/>
      </c>
      <c r="AD211" s="63">
        <f>IF($T211="","",IF(AND(ISNUMBER($F211),$F211&lt;=IF($Q211=MesCiclo,InicioCiclo,$Q211+MOD(2-WEEKDAY($Q211),7))+27),1,IF(N($U211)&gt;0,AVERAGEIFS($Z$5:$Z$1000,$S$5:$S$1000,ROW(),$T$5:$T$1000,"Sub"),$Z211)))</f>
        <v/>
      </c>
      <c r="AE211" s="63">
        <f>IF($T211&lt;&gt;"Macro","",IF(COUNTIFS($Q$5:$Q$1000,$Q211,$T$5:$T$1000,"Macro",$G$5:$G$1000,"&gt;0")=0,1/COUNTIFS($Q$5:$Q$1000,$Q211,$T$5:$T$1000,"Macro"),IF(AND(ISNUMBER($G211),N($G211)&gt;0),$G211,SUMIFS($G$5:$G$1000,$Q$5:$Q$1000,$Q211,$T$5:$T$1000,"Macro")/COUNTIFS($Q$5:$Q$1000,$Q211,$T$5:$T$1000,"Macro",$G$5:$G$1000,"&gt;0"))/(COUNTIFS($Q$5:$Q$1000,$Q211,$T$5:$T$1000,"Macro")*SUMIFS($G$5:$G$1000,$Q$5:$Q$1000,$Q211,$T$5:$T$1000,"Macro")/COUNTIFS($Q$5:$Q$1000,$Q211,$T$5:$T$1000,"Macro",$G$5:$G$1000,"&gt;0"))))</f>
        <v/>
      </c>
    </row>
    <row r="212">
      <c r="A212" s="55">
        <f>IF(NOT((COUNTA($B212:$K212)+COUNTA($O212))&gt;0),"",IF($T212="Macro",COUNTIFS($T$5:$T212,"Macro",$Q$5:$Q212,$Q212),IF(N($S212)=0,"?",COUNTIFS(INDEX($T$5:$T$1000,1):INDEX($T$5:$T$1000,$S212-4),"Macro",INDEX($Q$5:$Q$1000,1):INDEX($Q$5:$Q$1000,$S212-4),INDEX($Q$5:$Q$1000,$S212-4))&amp;"."&amp;COUNTIFS($S$5:$S212,$S212,$T$5:$T212,"Sub"))))</f>
        <v/>
      </c>
      <c r="B212" s="56" t="n"/>
      <c r="C212" s="57" t="n"/>
      <c r="D212" s="58" t="n"/>
      <c r="E212" s="58" t="n"/>
      <c r="F212" s="58" t="n"/>
      <c r="G212" s="59" t="n"/>
      <c r="H212" s="59" t="n"/>
      <c r="I212" s="59" t="n"/>
      <c r="J212" s="59" t="n"/>
      <c r="K212" s="59" t="n"/>
      <c r="L212" s="60">
        <f>IF(NOT((COUNTA($B212:$K212)+COUNTA($O212))&gt;0),"",IF(ISNUMBER($F212),1,IF(N($U212)&gt;0,AVERAGEIFS($V$5:$V$1000,$S$5:$S$1000,ROW(),$T$5:$T$1000,"Sub"),$V212)))</f>
        <v/>
      </c>
      <c r="M212" s="55">
        <f>IF($L212="","",IF($L212&gt;=1,"Completado",IF($L212&gt;0,"En curso","Pendiente")))</f>
        <v/>
      </c>
      <c r="N212" s="55">
        <f>IF(NOT((COUNTA($B212:$K212)+COUNTA($O212))&gt;0),"",IF(ISNUMBER($F212),IF(AND(ISNUMBER($E212),$F212&gt;$E212),"Cumplida con "&amp;($F212-$E212)&amp;IF($F212-$E212=1," día"," días")&amp;" de retraso","Cumplida"),IF(N($L212)&gt;=1,"Cumplida",IF(NOT(ISNUMBER($E212)),"Sin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plazo")))))))</f>
        <v/>
      </c>
      <c r="O212" s="57" t="n"/>
      <c r="P212" s="61">
        <f>IF(NOT((COUNTA($B212:$K212)+COUNTA($O212))&gt;0),"",IF((IF($C212="","Falta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",""))="","✔ OK","⚠ "&amp;LEFT(IF($C212="","Falta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",""),LEN(IF($C212="","Falta el nombre de la actividad"&amp;" · ","")&amp;IF(AND($T212="Sub",N($S212)=0),"Subactividad sin macroactividad arriba"&amp;" · ","")&amp;IF($D212="","Sin fecha de inicio"&amp;" · ","")&amp;IF($E212="","Sin fecha límite"&amp;" · ","")&amp;IF(OR(AND($D212&lt;&gt;"",NOT(ISNUMBER($D212))),AND($E212&lt;&gt;"",NOT(ISNUMBER($E212))),AND($F212&lt;&gt;"",NOT(ISNUMBER($F212)))),"Fecha no válida"&amp;" · ","")&amp;IF(AND(ISNUMBER($D212),ISNUMBER($E212),$D212&gt;$E212),"Inicio posterior a fecha límite"&amp;" · ","")&amp;IF(AND($T212="Macro",$G212&lt;&gt;"",OR(NOT(ISNUMBER($G212)),$G212&lt;0,$G212&gt;1)),"Peso fuera de rango"&amp;" · ","")&amp;IF(AND($T212="Sub",$G212&lt;&gt;""),"Las subactividades no llevan peso (valen igual dentro de su macroactividad)"&amp;" · ","")&amp;IF(AND(N($U212)&gt;0,COUNT($H212:$K212)&gt;0),"Con subactividades: deje vacías las semanas (se calculan solas)"&amp;" · ","")&amp;IF((COUNTIF($H212:$K212,"&gt;1")+COUNTIF($H212:$K212,"&lt;0")+COUNTA($H212:$K212)-COUNT($H212:$K212))&gt;0,"Avance fuera de rango 0-100%"&amp;" · ","")&amp;IF(OR(AND($I212&lt;&gt;"",$I212&lt;$H212),AND($J212&lt;&gt;"",$J212&lt;MAX($H212:$I212)),AND($K212&lt;&gt;"",$K212&lt;MAX($H212:$J212))),"Avance semanal decreciente"&amp;" · ","")&amp;IF(AND(ISNUMBER($E212),$E212&lt;FechaRef,N($L212)&lt;1),"Vencida"&amp;" · ","")&amp;IF(AND(ObsObligatoria="Sí",ISNUMBER($E212),$E212&lt;FechaRef,N($L212)&lt;1,$O212=""),"Vencida sin observación"&amp;" · ",""))-3)))</f>
        <v/>
      </c>
      <c r="Q212" s="62">
        <f>IF(NOT((COUNTA($B212:$K212)+COUNTA($O212))&gt;0),"",IF(AND($T212="Sub",N($S212)&gt;0),IF(ISNUMBER(INDEX($D$5:$D$1000,$S212-4)),DATE(YEAR(INDEX($D$5:$D$1000,$S212-4)),MONTH(INDEX($D$5:$D$1000,$S212-4)),1),IF(ISNUMBER(INDEX($E$5:$E$1000,$S212-4)),DATE(YEAR(INDEX($E$5:$E$1000,$S212-4)),MONTH(INDEX($E$5:$E$1000,$S212-4)),1),MesCiclo)),IF(ISNUMBER($D212),DATE(YEAR($D212),MONTH($D212),1),IF(ISNUMBER($E212),DATE(YEAR($E212),MONTH($E212),1),MesCiclo))))</f>
        <v/>
      </c>
      <c r="R212" s="63">
        <f>IF(OR($Q212="",$Q212&lt;&gt;MesCiclo),"",COUNTIF($Q$5:$Q212,MesCiclo))</f>
        <v/>
      </c>
      <c r="S212" s="63">
        <f>IF($T212="","",IF($T212="Macro",ROW(),IFERROR(LOOKUP(2,1/($T$5:$T212="Macro"),ROW($T$5:$T212)),0)))</f>
        <v/>
      </c>
      <c r="T212" s="63">
        <f>IF(NOT((COUNTA($B212:$K212)+COUNTA($O212))&gt;0),"",IF($B212="Subactividad","Sub","Macro"))</f>
        <v/>
      </c>
      <c r="U212" s="63">
        <f>IF($T212="Macro",COUNTIFS($S$5:$S$1000,ROW(),$T$5:$T$1000,"Sub"),"")</f>
        <v/>
      </c>
      <c r="V212" s="63">
        <f>IF($T212="","",IF(ISNUMBER($F212),1,IFERROR(LOOKUP(2,1/($H212:$K212&lt;&gt;""),$H212:$K212),0)))</f>
        <v/>
      </c>
      <c r="W212" s="63">
        <f>IF($T212="","",IF(AND(ISNUMBER($F212),$F212&lt;=IF($Q212=MesCiclo,InicioCiclo,$Q212+MOD(2-WEEKDAY($Q212),7))+6),1,IF(ISNUMBER($H212),$H212,0)))</f>
        <v/>
      </c>
      <c r="X212" s="63">
        <f>IF($T212="","",IF(AND(ISNUMBER($F212),$F212&lt;=IF($Q212=MesCiclo,InicioCiclo,$Q212+MOD(2-WEEKDAY($Q212),7))+13),1,IF(ISNUMBER($I212),$I212,$W212)))</f>
        <v/>
      </c>
      <c r="Y212" s="63">
        <f>IF($T212="","",IF(AND(ISNUMBER($F212),$F212&lt;=IF($Q212=MesCiclo,InicioCiclo,$Q212+MOD(2-WEEKDAY($Q212),7))+20),1,IF(ISNUMBER($J212),$J212,$X212)))</f>
        <v/>
      </c>
      <c r="Z212" s="63">
        <f>IF($T212="","",IF(AND(ISNUMBER($F212),$F212&lt;=IF($Q212=MesCiclo,InicioCiclo,$Q212+MOD(2-WEEKDAY($Q212),7))+27),1,IF(ISNUMBER($K212),$K212,$Y212)))</f>
        <v/>
      </c>
      <c r="AA212" s="63">
        <f>IF($T212="","",IF(AND(ISNUMBER($F212),$F212&lt;=IF($Q212=MesCiclo,InicioCiclo,$Q212+MOD(2-WEEKDAY($Q212),7))+6),1,IF(N($U212)&gt;0,AVERAGEIFS($W$5:$W$1000,$S$5:$S$1000,ROW(),$T$5:$T$1000,"Sub"),$W212)))</f>
        <v/>
      </c>
      <c r="AB212" s="63">
        <f>IF($T212="","",IF(AND(ISNUMBER($F212),$F212&lt;=IF($Q212=MesCiclo,InicioCiclo,$Q212+MOD(2-WEEKDAY($Q212),7))+13),1,IF(N($U212)&gt;0,AVERAGEIFS($X$5:$X$1000,$S$5:$S$1000,ROW(),$T$5:$T$1000,"Sub"),$X212)))</f>
        <v/>
      </c>
      <c r="AC212" s="63">
        <f>IF($T212="","",IF(AND(ISNUMBER($F212),$F212&lt;=IF($Q212=MesCiclo,InicioCiclo,$Q212+MOD(2-WEEKDAY($Q212),7))+20),1,IF(N($U212)&gt;0,AVERAGEIFS($Y$5:$Y$1000,$S$5:$S$1000,ROW(),$T$5:$T$1000,"Sub"),$Y212)))</f>
        <v/>
      </c>
      <c r="AD212" s="63">
        <f>IF($T212="","",IF(AND(ISNUMBER($F212),$F212&lt;=IF($Q212=MesCiclo,InicioCiclo,$Q212+MOD(2-WEEKDAY($Q212),7))+27),1,IF(N($U212)&gt;0,AVERAGEIFS($Z$5:$Z$1000,$S$5:$S$1000,ROW(),$T$5:$T$1000,"Sub"),$Z212)))</f>
        <v/>
      </c>
      <c r="AE212" s="63">
        <f>IF($T212&lt;&gt;"Macro","",IF(COUNTIFS($Q$5:$Q$1000,$Q212,$T$5:$T$1000,"Macro",$G$5:$G$1000,"&gt;0")=0,1/COUNTIFS($Q$5:$Q$1000,$Q212,$T$5:$T$1000,"Macro"),IF(AND(ISNUMBER($G212),N($G212)&gt;0),$G212,SUMIFS($G$5:$G$1000,$Q$5:$Q$1000,$Q212,$T$5:$T$1000,"Macro")/COUNTIFS($Q$5:$Q$1000,$Q212,$T$5:$T$1000,"Macro",$G$5:$G$1000,"&gt;0"))/(COUNTIFS($Q$5:$Q$1000,$Q212,$T$5:$T$1000,"Macro")*SUMIFS($G$5:$G$1000,$Q$5:$Q$1000,$Q212,$T$5:$T$1000,"Macro")/COUNTIFS($Q$5:$Q$1000,$Q212,$T$5:$T$1000,"Macro",$G$5:$G$1000,"&gt;0"))))</f>
        <v/>
      </c>
    </row>
    <row r="213">
      <c r="A213" s="55">
        <f>IF(NOT((COUNTA($B213:$K213)+COUNTA($O213))&gt;0),"",IF($T213="Macro",COUNTIFS($T$5:$T213,"Macro",$Q$5:$Q213,$Q213),IF(N($S213)=0,"?",COUNTIFS(INDEX($T$5:$T$1000,1):INDEX($T$5:$T$1000,$S213-4),"Macro",INDEX($Q$5:$Q$1000,1):INDEX($Q$5:$Q$1000,$S213-4),INDEX($Q$5:$Q$1000,$S213-4))&amp;"."&amp;COUNTIFS($S$5:$S213,$S213,$T$5:$T213,"Sub"))))</f>
        <v/>
      </c>
      <c r="B213" s="56" t="n"/>
      <c r="C213" s="57" t="n"/>
      <c r="D213" s="58" t="n"/>
      <c r="E213" s="58" t="n"/>
      <c r="F213" s="58" t="n"/>
      <c r="G213" s="59" t="n"/>
      <c r="H213" s="59" t="n"/>
      <c r="I213" s="59" t="n"/>
      <c r="J213" s="59" t="n"/>
      <c r="K213" s="59" t="n"/>
      <c r="L213" s="60">
        <f>IF(NOT((COUNTA($B213:$K213)+COUNTA($O213))&gt;0),"",IF(ISNUMBER($F213),1,IF(N($U213)&gt;0,AVERAGEIFS($V$5:$V$1000,$S$5:$S$1000,ROW(),$T$5:$T$1000,"Sub"),$V213)))</f>
        <v/>
      </c>
      <c r="M213" s="55">
        <f>IF($L213="","",IF($L213&gt;=1,"Completado",IF($L213&gt;0,"En curso","Pendiente")))</f>
        <v/>
      </c>
      <c r="N213" s="55">
        <f>IF(NOT((COUNTA($B213:$K213)+COUNTA($O213))&gt;0),"",IF(ISNUMBER($F213),IF(AND(ISNUMBER($E213),$F213&gt;$E213),"Cumplida con "&amp;($F213-$E213)&amp;IF($F213-$E213=1," día"," días")&amp;" de retraso","Cumplida"),IF(N($L213)&gt;=1,"Cumplida",IF(NOT(ISNUMBER($E213)),"Sin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plazo")))))))</f>
        <v/>
      </c>
      <c r="O213" s="57" t="n"/>
      <c r="P213" s="61">
        <f>IF(NOT((COUNTA($B213:$K213)+COUNTA($O213))&gt;0),"",IF((IF($C213="","Falta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",""))="","✔ OK","⚠ "&amp;LEFT(IF($C213="","Falta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",""),LEN(IF($C213="","Falta el nombre de la actividad"&amp;" · ","")&amp;IF(AND($T213="Sub",N($S213)=0),"Subactividad sin macroactividad arriba"&amp;" · ","")&amp;IF($D213="","Sin fecha de inicio"&amp;" · ","")&amp;IF($E213="","Sin fecha límite"&amp;" · ","")&amp;IF(OR(AND($D213&lt;&gt;"",NOT(ISNUMBER($D213))),AND($E213&lt;&gt;"",NOT(ISNUMBER($E213))),AND($F213&lt;&gt;"",NOT(ISNUMBER($F213)))),"Fecha no válida"&amp;" · ","")&amp;IF(AND(ISNUMBER($D213),ISNUMBER($E213),$D213&gt;$E213),"Inicio posterior a fecha límite"&amp;" · ","")&amp;IF(AND($T213="Macro",$G213&lt;&gt;"",OR(NOT(ISNUMBER($G213)),$G213&lt;0,$G213&gt;1)),"Peso fuera de rango"&amp;" · ","")&amp;IF(AND($T213="Sub",$G213&lt;&gt;""),"Las subactividades no llevan peso (valen igual dentro de su macroactividad)"&amp;" · ","")&amp;IF(AND(N($U213)&gt;0,COUNT($H213:$K213)&gt;0),"Con subactividades: deje vacías las semanas (se calculan solas)"&amp;" · ","")&amp;IF((COUNTIF($H213:$K213,"&gt;1")+COUNTIF($H213:$K213,"&lt;0")+COUNTA($H213:$K213)-COUNT($H213:$K213))&gt;0,"Avance fuera de rango 0-100%"&amp;" · ","")&amp;IF(OR(AND($I213&lt;&gt;"",$I213&lt;$H213),AND($J213&lt;&gt;"",$J213&lt;MAX($H213:$I213)),AND($K213&lt;&gt;"",$K213&lt;MAX($H213:$J213))),"Avance semanal decreciente"&amp;" · ","")&amp;IF(AND(ISNUMBER($E213),$E213&lt;FechaRef,N($L213)&lt;1),"Vencida"&amp;" · ","")&amp;IF(AND(ObsObligatoria="Sí",ISNUMBER($E213),$E213&lt;FechaRef,N($L213)&lt;1,$O213=""),"Vencida sin observación"&amp;" · ",""))-3)))</f>
        <v/>
      </c>
      <c r="Q213" s="62">
        <f>IF(NOT((COUNTA($B213:$K213)+COUNTA($O213))&gt;0),"",IF(AND($T213="Sub",N($S213)&gt;0),IF(ISNUMBER(INDEX($D$5:$D$1000,$S213-4)),DATE(YEAR(INDEX($D$5:$D$1000,$S213-4)),MONTH(INDEX($D$5:$D$1000,$S213-4)),1),IF(ISNUMBER(INDEX($E$5:$E$1000,$S213-4)),DATE(YEAR(INDEX($E$5:$E$1000,$S213-4)),MONTH(INDEX($E$5:$E$1000,$S213-4)),1),MesCiclo)),IF(ISNUMBER($D213),DATE(YEAR($D213),MONTH($D213),1),IF(ISNUMBER($E213),DATE(YEAR($E213),MONTH($E213),1),MesCiclo))))</f>
        <v/>
      </c>
      <c r="R213" s="63">
        <f>IF(OR($Q213="",$Q213&lt;&gt;MesCiclo),"",COUNTIF($Q$5:$Q213,MesCiclo))</f>
        <v/>
      </c>
      <c r="S213" s="63">
        <f>IF($T213="","",IF($T213="Macro",ROW(),IFERROR(LOOKUP(2,1/($T$5:$T213="Macro"),ROW($T$5:$T213)),0)))</f>
        <v/>
      </c>
      <c r="T213" s="63">
        <f>IF(NOT((COUNTA($B213:$K213)+COUNTA($O213))&gt;0),"",IF($B213="Subactividad","Sub","Macro"))</f>
        <v/>
      </c>
      <c r="U213" s="63">
        <f>IF($T213="Macro",COUNTIFS($S$5:$S$1000,ROW(),$T$5:$T$1000,"Sub"),"")</f>
        <v/>
      </c>
      <c r="V213" s="63">
        <f>IF($T213="","",IF(ISNUMBER($F213),1,IFERROR(LOOKUP(2,1/($H213:$K213&lt;&gt;""),$H213:$K213),0)))</f>
        <v/>
      </c>
      <c r="W213" s="63">
        <f>IF($T213="","",IF(AND(ISNUMBER($F213),$F213&lt;=IF($Q213=MesCiclo,InicioCiclo,$Q213+MOD(2-WEEKDAY($Q213),7))+6),1,IF(ISNUMBER($H213),$H213,0)))</f>
        <v/>
      </c>
      <c r="X213" s="63">
        <f>IF($T213="","",IF(AND(ISNUMBER($F213),$F213&lt;=IF($Q213=MesCiclo,InicioCiclo,$Q213+MOD(2-WEEKDAY($Q213),7))+13),1,IF(ISNUMBER($I213),$I213,$W213)))</f>
        <v/>
      </c>
      <c r="Y213" s="63">
        <f>IF($T213="","",IF(AND(ISNUMBER($F213),$F213&lt;=IF($Q213=MesCiclo,InicioCiclo,$Q213+MOD(2-WEEKDAY($Q213),7))+20),1,IF(ISNUMBER($J213),$J213,$X213)))</f>
        <v/>
      </c>
      <c r="Z213" s="63">
        <f>IF($T213="","",IF(AND(ISNUMBER($F213),$F213&lt;=IF($Q213=MesCiclo,InicioCiclo,$Q213+MOD(2-WEEKDAY($Q213),7))+27),1,IF(ISNUMBER($K213),$K213,$Y213)))</f>
        <v/>
      </c>
      <c r="AA213" s="63">
        <f>IF($T213="","",IF(AND(ISNUMBER($F213),$F213&lt;=IF($Q213=MesCiclo,InicioCiclo,$Q213+MOD(2-WEEKDAY($Q213),7))+6),1,IF(N($U213)&gt;0,AVERAGEIFS($W$5:$W$1000,$S$5:$S$1000,ROW(),$T$5:$T$1000,"Sub"),$W213)))</f>
        <v/>
      </c>
      <c r="AB213" s="63">
        <f>IF($T213="","",IF(AND(ISNUMBER($F213),$F213&lt;=IF($Q213=MesCiclo,InicioCiclo,$Q213+MOD(2-WEEKDAY($Q213),7))+13),1,IF(N($U213)&gt;0,AVERAGEIFS($X$5:$X$1000,$S$5:$S$1000,ROW(),$T$5:$T$1000,"Sub"),$X213)))</f>
        <v/>
      </c>
      <c r="AC213" s="63">
        <f>IF($T213="","",IF(AND(ISNUMBER($F213),$F213&lt;=IF($Q213=MesCiclo,InicioCiclo,$Q213+MOD(2-WEEKDAY($Q213),7))+20),1,IF(N($U213)&gt;0,AVERAGEIFS($Y$5:$Y$1000,$S$5:$S$1000,ROW(),$T$5:$T$1000,"Sub"),$Y213)))</f>
        <v/>
      </c>
      <c r="AD213" s="63">
        <f>IF($T213="","",IF(AND(ISNUMBER($F213),$F213&lt;=IF($Q213=MesCiclo,InicioCiclo,$Q213+MOD(2-WEEKDAY($Q213),7))+27),1,IF(N($U213)&gt;0,AVERAGEIFS($Z$5:$Z$1000,$S$5:$S$1000,ROW(),$T$5:$T$1000,"Sub"),$Z213)))</f>
        <v/>
      </c>
      <c r="AE213" s="63">
        <f>IF($T213&lt;&gt;"Macro","",IF(COUNTIFS($Q$5:$Q$1000,$Q213,$T$5:$T$1000,"Macro",$G$5:$G$1000,"&gt;0")=0,1/COUNTIFS($Q$5:$Q$1000,$Q213,$T$5:$T$1000,"Macro"),IF(AND(ISNUMBER($G213),N($G213)&gt;0),$G213,SUMIFS($G$5:$G$1000,$Q$5:$Q$1000,$Q213,$T$5:$T$1000,"Macro")/COUNTIFS($Q$5:$Q$1000,$Q213,$T$5:$T$1000,"Macro",$G$5:$G$1000,"&gt;0"))/(COUNTIFS($Q$5:$Q$1000,$Q213,$T$5:$T$1000,"Macro")*SUMIFS($G$5:$G$1000,$Q$5:$Q$1000,$Q213,$T$5:$T$1000,"Macro")/COUNTIFS($Q$5:$Q$1000,$Q213,$T$5:$T$1000,"Macro",$G$5:$G$1000,"&gt;0"))))</f>
        <v/>
      </c>
    </row>
    <row r="214">
      <c r="A214" s="55">
        <f>IF(NOT((COUNTA($B214:$K214)+COUNTA($O214))&gt;0),"",IF($T214="Macro",COUNTIFS($T$5:$T214,"Macro",$Q$5:$Q214,$Q214),IF(N($S214)=0,"?",COUNTIFS(INDEX($T$5:$T$1000,1):INDEX($T$5:$T$1000,$S214-4),"Macro",INDEX($Q$5:$Q$1000,1):INDEX($Q$5:$Q$1000,$S214-4),INDEX($Q$5:$Q$1000,$S214-4))&amp;"."&amp;COUNTIFS($S$5:$S214,$S214,$T$5:$T214,"Sub"))))</f>
        <v/>
      </c>
      <c r="B214" s="56" t="n"/>
      <c r="C214" s="57" t="n"/>
      <c r="D214" s="58" t="n"/>
      <c r="E214" s="58" t="n"/>
      <c r="F214" s="58" t="n"/>
      <c r="G214" s="59" t="n"/>
      <c r="H214" s="59" t="n"/>
      <c r="I214" s="59" t="n"/>
      <c r="J214" s="59" t="n"/>
      <c r="K214" s="59" t="n"/>
      <c r="L214" s="60">
        <f>IF(NOT((COUNTA($B214:$K214)+COUNTA($O214))&gt;0),"",IF(ISNUMBER($F214),1,IF(N($U214)&gt;0,AVERAGEIFS($V$5:$V$1000,$S$5:$S$1000,ROW(),$T$5:$T$1000,"Sub"),$V214)))</f>
        <v/>
      </c>
      <c r="M214" s="55">
        <f>IF($L214="","",IF($L214&gt;=1,"Completado",IF($L214&gt;0,"En curso","Pendiente")))</f>
        <v/>
      </c>
      <c r="N214" s="55">
        <f>IF(NOT((COUNTA($B214:$K214)+COUNTA($O214))&gt;0),"",IF(ISNUMBER($F214),IF(AND(ISNUMBER($E214),$F214&gt;$E214),"Cumplida con "&amp;($F214-$E214)&amp;IF($F214-$E214=1," día"," días")&amp;" de retraso","Cumplida"),IF(N($L214)&gt;=1,"Cumplida",IF(NOT(ISNUMBER($E214)),"Sin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plazo")))))))</f>
        <v/>
      </c>
      <c r="O214" s="57" t="n"/>
      <c r="P214" s="61">
        <f>IF(NOT((COUNTA($B214:$K214)+COUNTA($O214))&gt;0),"",IF((IF($C214="","Falta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",""))="","✔ OK","⚠ "&amp;LEFT(IF($C214="","Falta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",""),LEN(IF($C214="","Falta el nombre de la actividad"&amp;" · ","")&amp;IF(AND($T214="Sub",N($S214)=0),"Subactividad sin macroactividad arriba"&amp;" · ","")&amp;IF($D214="","Sin fecha de inicio"&amp;" · ","")&amp;IF($E214="","Sin fecha límite"&amp;" · ","")&amp;IF(OR(AND($D214&lt;&gt;"",NOT(ISNUMBER($D214))),AND($E214&lt;&gt;"",NOT(ISNUMBER($E214))),AND($F214&lt;&gt;"",NOT(ISNUMBER($F214)))),"Fecha no válida"&amp;" · ","")&amp;IF(AND(ISNUMBER($D214),ISNUMBER($E214),$D214&gt;$E214),"Inicio posterior a fecha límite"&amp;" · ","")&amp;IF(AND($T214="Macro",$G214&lt;&gt;"",OR(NOT(ISNUMBER($G214)),$G214&lt;0,$G214&gt;1)),"Peso fuera de rango"&amp;" · ","")&amp;IF(AND($T214="Sub",$G214&lt;&gt;""),"Las subactividades no llevan peso (valen igual dentro de su macroactividad)"&amp;" · ","")&amp;IF(AND(N($U214)&gt;0,COUNT($H214:$K214)&gt;0),"Con subactividades: deje vacías las semanas (se calculan solas)"&amp;" · ","")&amp;IF((COUNTIF($H214:$K214,"&gt;1")+COUNTIF($H214:$K214,"&lt;0")+COUNTA($H214:$K214)-COUNT($H214:$K214))&gt;0,"Avance fuera de rango 0-100%"&amp;" · ","")&amp;IF(OR(AND($I214&lt;&gt;"",$I214&lt;$H214),AND($J214&lt;&gt;"",$J214&lt;MAX($H214:$I214)),AND($K214&lt;&gt;"",$K214&lt;MAX($H214:$J214))),"Avance semanal decreciente"&amp;" · ","")&amp;IF(AND(ISNUMBER($E214),$E214&lt;FechaRef,N($L214)&lt;1),"Vencida"&amp;" · ","")&amp;IF(AND(ObsObligatoria="Sí",ISNUMBER($E214),$E214&lt;FechaRef,N($L214)&lt;1,$O214=""),"Vencida sin observación"&amp;" · ",""))-3)))</f>
        <v/>
      </c>
      <c r="Q214" s="62">
        <f>IF(NOT((COUNTA($B214:$K214)+COUNTA($O214))&gt;0),"",IF(AND($T214="Sub",N($S214)&gt;0),IF(ISNUMBER(INDEX($D$5:$D$1000,$S214-4)),DATE(YEAR(INDEX($D$5:$D$1000,$S214-4)),MONTH(INDEX($D$5:$D$1000,$S214-4)),1),IF(ISNUMBER(INDEX($E$5:$E$1000,$S214-4)),DATE(YEAR(INDEX($E$5:$E$1000,$S214-4)),MONTH(INDEX($E$5:$E$1000,$S214-4)),1),MesCiclo)),IF(ISNUMBER($D214),DATE(YEAR($D214),MONTH($D214),1),IF(ISNUMBER($E214),DATE(YEAR($E214),MONTH($E214),1),MesCiclo))))</f>
        <v/>
      </c>
      <c r="R214" s="63">
        <f>IF(OR($Q214="",$Q214&lt;&gt;MesCiclo),"",COUNTIF($Q$5:$Q214,MesCiclo))</f>
        <v/>
      </c>
      <c r="S214" s="63">
        <f>IF($T214="","",IF($T214="Macro",ROW(),IFERROR(LOOKUP(2,1/($T$5:$T214="Macro"),ROW($T$5:$T214)),0)))</f>
        <v/>
      </c>
      <c r="T214" s="63">
        <f>IF(NOT((COUNTA($B214:$K214)+COUNTA($O214))&gt;0),"",IF($B214="Subactividad","Sub","Macro"))</f>
        <v/>
      </c>
      <c r="U214" s="63">
        <f>IF($T214="Macro",COUNTIFS($S$5:$S$1000,ROW(),$T$5:$T$1000,"Sub"),"")</f>
        <v/>
      </c>
      <c r="V214" s="63">
        <f>IF($T214="","",IF(ISNUMBER($F214),1,IFERROR(LOOKUP(2,1/($H214:$K214&lt;&gt;""),$H214:$K214),0)))</f>
        <v/>
      </c>
      <c r="W214" s="63">
        <f>IF($T214="","",IF(AND(ISNUMBER($F214),$F214&lt;=IF($Q214=MesCiclo,InicioCiclo,$Q214+MOD(2-WEEKDAY($Q214),7))+6),1,IF(ISNUMBER($H214),$H214,0)))</f>
        <v/>
      </c>
      <c r="X214" s="63">
        <f>IF($T214="","",IF(AND(ISNUMBER($F214),$F214&lt;=IF($Q214=MesCiclo,InicioCiclo,$Q214+MOD(2-WEEKDAY($Q214),7))+13),1,IF(ISNUMBER($I214),$I214,$W214)))</f>
        <v/>
      </c>
      <c r="Y214" s="63">
        <f>IF($T214="","",IF(AND(ISNUMBER($F214),$F214&lt;=IF($Q214=MesCiclo,InicioCiclo,$Q214+MOD(2-WEEKDAY($Q214),7))+20),1,IF(ISNUMBER($J214),$J214,$X214)))</f>
        <v/>
      </c>
      <c r="Z214" s="63">
        <f>IF($T214="","",IF(AND(ISNUMBER($F214),$F214&lt;=IF($Q214=MesCiclo,InicioCiclo,$Q214+MOD(2-WEEKDAY($Q214),7))+27),1,IF(ISNUMBER($K214),$K214,$Y214)))</f>
        <v/>
      </c>
      <c r="AA214" s="63">
        <f>IF($T214="","",IF(AND(ISNUMBER($F214),$F214&lt;=IF($Q214=MesCiclo,InicioCiclo,$Q214+MOD(2-WEEKDAY($Q214),7))+6),1,IF(N($U214)&gt;0,AVERAGEIFS($W$5:$W$1000,$S$5:$S$1000,ROW(),$T$5:$T$1000,"Sub"),$W214)))</f>
        <v/>
      </c>
      <c r="AB214" s="63">
        <f>IF($T214="","",IF(AND(ISNUMBER($F214),$F214&lt;=IF($Q214=MesCiclo,InicioCiclo,$Q214+MOD(2-WEEKDAY($Q214),7))+13),1,IF(N($U214)&gt;0,AVERAGEIFS($X$5:$X$1000,$S$5:$S$1000,ROW(),$T$5:$T$1000,"Sub"),$X214)))</f>
        <v/>
      </c>
      <c r="AC214" s="63">
        <f>IF($T214="","",IF(AND(ISNUMBER($F214),$F214&lt;=IF($Q214=MesCiclo,InicioCiclo,$Q214+MOD(2-WEEKDAY($Q214),7))+20),1,IF(N($U214)&gt;0,AVERAGEIFS($Y$5:$Y$1000,$S$5:$S$1000,ROW(),$T$5:$T$1000,"Sub"),$Y214)))</f>
        <v/>
      </c>
      <c r="AD214" s="63">
        <f>IF($T214="","",IF(AND(ISNUMBER($F214),$F214&lt;=IF($Q214=MesCiclo,InicioCiclo,$Q214+MOD(2-WEEKDAY($Q214),7))+27),1,IF(N($U214)&gt;0,AVERAGEIFS($Z$5:$Z$1000,$S$5:$S$1000,ROW(),$T$5:$T$1000,"Sub"),$Z214)))</f>
        <v/>
      </c>
      <c r="AE214" s="63">
        <f>IF($T214&lt;&gt;"Macro","",IF(COUNTIFS($Q$5:$Q$1000,$Q214,$T$5:$T$1000,"Macro",$G$5:$G$1000,"&gt;0")=0,1/COUNTIFS($Q$5:$Q$1000,$Q214,$T$5:$T$1000,"Macro"),IF(AND(ISNUMBER($G214),N($G214)&gt;0),$G214,SUMIFS($G$5:$G$1000,$Q$5:$Q$1000,$Q214,$T$5:$T$1000,"Macro")/COUNTIFS($Q$5:$Q$1000,$Q214,$T$5:$T$1000,"Macro",$G$5:$G$1000,"&gt;0"))/(COUNTIFS($Q$5:$Q$1000,$Q214,$T$5:$T$1000,"Macro")*SUMIFS($G$5:$G$1000,$Q$5:$Q$1000,$Q214,$T$5:$T$1000,"Macro")/COUNTIFS($Q$5:$Q$1000,$Q214,$T$5:$T$1000,"Macro",$G$5:$G$1000,"&gt;0"))))</f>
        <v/>
      </c>
    </row>
    <row r="215">
      <c r="A215" s="55">
        <f>IF(NOT((COUNTA($B215:$K215)+COUNTA($O215))&gt;0),"",IF($T215="Macro",COUNTIFS($T$5:$T215,"Macro",$Q$5:$Q215,$Q215),IF(N($S215)=0,"?",COUNTIFS(INDEX($T$5:$T$1000,1):INDEX($T$5:$T$1000,$S215-4),"Macro",INDEX($Q$5:$Q$1000,1):INDEX($Q$5:$Q$1000,$S215-4),INDEX($Q$5:$Q$1000,$S215-4))&amp;"."&amp;COUNTIFS($S$5:$S215,$S215,$T$5:$T215,"Sub"))))</f>
        <v/>
      </c>
      <c r="B215" s="56" t="n"/>
      <c r="C215" s="57" t="n"/>
      <c r="D215" s="58" t="n"/>
      <c r="E215" s="58" t="n"/>
      <c r="F215" s="58" t="n"/>
      <c r="G215" s="59" t="n"/>
      <c r="H215" s="59" t="n"/>
      <c r="I215" s="59" t="n"/>
      <c r="J215" s="59" t="n"/>
      <c r="K215" s="59" t="n"/>
      <c r="L215" s="60">
        <f>IF(NOT((COUNTA($B215:$K215)+COUNTA($O215))&gt;0),"",IF(ISNUMBER($F215),1,IF(N($U215)&gt;0,AVERAGEIFS($V$5:$V$1000,$S$5:$S$1000,ROW(),$T$5:$T$1000,"Sub"),$V215)))</f>
        <v/>
      </c>
      <c r="M215" s="55">
        <f>IF($L215="","",IF($L215&gt;=1,"Completado",IF($L215&gt;0,"En curso","Pendiente")))</f>
        <v/>
      </c>
      <c r="N215" s="55">
        <f>IF(NOT((COUNTA($B215:$K215)+COUNTA($O215))&gt;0),"",IF(ISNUMBER($F215),IF(AND(ISNUMBER($E215),$F215&gt;$E215),"Cumplida con "&amp;($F215-$E215)&amp;IF($F215-$E215=1," día"," días")&amp;" de retraso","Cumplida"),IF(N($L215)&gt;=1,"Cumplida",IF(NOT(ISNUMBER($E215)),"Sin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plazo")))))))</f>
        <v/>
      </c>
      <c r="O215" s="57" t="n"/>
      <c r="P215" s="61">
        <f>IF(NOT((COUNTA($B215:$K215)+COUNTA($O215))&gt;0),"",IF((IF($C215="","Falta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",""))="","✔ OK","⚠ "&amp;LEFT(IF($C215="","Falta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",""),LEN(IF($C215="","Falta el nombre de la actividad"&amp;" · ","")&amp;IF(AND($T215="Sub",N($S215)=0),"Subactividad sin macroactividad arriba"&amp;" · ","")&amp;IF($D215="","Sin fecha de inicio"&amp;" · ","")&amp;IF($E215="","Sin fecha límite"&amp;" · ","")&amp;IF(OR(AND($D215&lt;&gt;"",NOT(ISNUMBER($D215))),AND($E215&lt;&gt;"",NOT(ISNUMBER($E215))),AND($F215&lt;&gt;"",NOT(ISNUMBER($F215)))),"Fecha no válida"&amp;" · ","")&amp;IF(AND(ISNUMBER($D215),ISNUMBER($E215),$D215&gt;$E215),"Inicio posterior a fecha límite"&amp;" · ","")&amp;IF(AND($T215="Macro",$G215&lt;&gt;"",OR(NOT(ISNUMBER($G215)),$G215&lt;0,$G215&gt;1)),"Peso fuera de rango"&amp;" · ","")&amp;IF(AND($T215="Sub",$G215&lt;&gt;""),"Las subactividades no llevan peso (valen igual dentro de su macroactividad)"&amp;" · ","")&amp;IF(AND(N($U215)&gt;0,COUNT($H215:$K215)&gt;0),"Con subactividades: deje vacías las semanas (se calculan solas)"&amp;" · ","")&amp;IF((COUNTIF($H215:$K215,"&gt;1")+COUNTIF($H215:$K215,"&lt;0")+COUNTA($H215:$K215)-COUNT($H215:$K215))&gt;0,"Avance fuera de rango 0-100%"&amp;" · ","")&amp;IF(OR(AND($I215&lt;&gt;"",$I215&lt;$H215),AND($J215&lt;&gt;"",$J215&lt;MAX($H215:$I215)),AND($K215&lt;&gt;"",$K215&lt;MAX($H215:$J215))),"Avance semanal decreciente"&amp;" · ","")&amp;IF(AND(ISNUMBER($E215),$E215&lt;FechaRef,N($L215)&lt;1),"Vencida"&amp;" · ","")&amp;IF(AND(ObsObligatoria="Sí",ISNUMBER($E215),$E215&lt;FechaRef,N($L215)&lt;1,$O215=""),"Vencida sin observación"&amp;" · ",""))-3)))</f>
        <v/>
      </c>
      <c r="Q215" s="62">
        <f>IF(NOT((COUNTA($B215:$K215)+COUNTA($O215))&gt;0),"",IF(AND($T215="Sub",N($S215)&gt;0),IF(ISNUMBER(INDEX($D$5:$D$1000,$S215-4)),DATE(YEAR(INDEX($D$5:$D$1000,$S215-4)),MONTH(INDEX($D$5:$D$1000,$S215-4)),1),IF(ISNUMBER(INDEX($E$5:$E$1000,$S215-4)),DATE(YEAR(INDEX($E$5:$E$1000,$S215-4)),MONTH(INDEX($E$5:$E$1000,$S215-4)),1),MesCiclo)),IF(ISNUMBER($D215),DATE(YEAR($D215),MONTH($D215),1),IF(ISNUMBER($E215),DATE(YEAR($E215),MONTH($E215),1),MesCiclo))))</f>
        <v/>
      </c>
      <c r="R215" s="63">
        <f>IF(OR($Q215="",$Q215&lt;&gt;MesCiclo),"",COUNTIF($Q$5:$Q215,MesCiclo))</f>
        <v/>
      </c>
      <c r="S215" s="63">
        <f>IF($T215="","",IF($T215="Macro",ROW(),IFERROR(LOOKUP(2,1/($T$5:$T215="Macro"),ROW($T$5:$T215)),0)))</f>
        <v/>
      </c>
      <c r="T215" s="63">
        <f>IF(NOT((COUNTA($B215:$K215)+COUNTA($O215))&gt;0),"",IF($B215="Subactividad","Sub","Macro"))</f>
        <v/>
      </c>
      <c r="U215" s="63">
        <f>IF($T215="Macro",COUNTIFS($S$5:$S$1000,ROW(),$T$5:$T$1000,"Sub"),"")</f>
        <v/>
      </c>
      <c r="V215" s="63">
        <f>IF($T215="","",IF(ISNUMBER($F215),1,IFERROR(LOOKUP(2,1/($H215:$K215&lt;&gt;""),$H215:$K215),0)))</f>
        <v/>
      </c>
      <c r="W215" s="63">
        <f>IF($T215="","",IF(AND(ISNUMBER($F215),$F215&lt;=IF($Q215=MesCiclo,InicioCiclo,$Q215+MOD(2-WEEKDAY($Q215),7))+6),1,IF(ISNUMBER($H215),$H215,0)))</f>
        <v/>
      </c>
      <c r="X215" s="63">
        <f>IF($T215="","",IF(AND(ISNUMBER($F215),$F215&lt;=IF($Q215=MesCiclo,InicioCiclo,$Q215+MOD(2-WEEKDAY($Q215),7))+13),1,IF(ISNUMBER($I215),$I215,$W215)))</f>
        <v/>
      </c>
      <c r="Y215" s="63">
        <f>IF($T215="","",IF(AND(ISNUMBER($F215),$F215&lt;=IF($Q215=MesCiclo,InicioCiclo,$Q215+MOD(2-WEEKDAY($Q215),7))+20),1,IF(ISNUMBER($J215),$J215,$X215)))</f>
        <v/>
      </c>
      <c r="Z215" s="63">
        <f>IF($T215="","",IF(AND(ISNUMBER($F215),$F215&lt;=IF($Q215=MesCiclo,InicioCiclo,$Q215+MOD(2-WEEKDAY($Q215),7))+27),1,IF(ISNUMBER($K215),$K215,$Y215)))</f>
        <v/>
      </c>
      <c r="AA215" s="63">
        <f>IF($T215="","",IF(AND(ISNUMBER($F215),$F215&lt;=IF($Q215=MesCiclo,InicioCiclo,$Q215+MOD(2-WEEKDAY($Q215),7))+6),1,IF(N($U215)&gt;0,AVERAGEIFS($W$5:$W$1000,$S$5:$S$1000,ROW(),$T$5:$T$1000,"Sub"),$W215)))</f>
        <v/>
      </c>
      <c r="AB215" s="63">
        <f>IF($T215="","",IF(AND(ISNUMBER($F215),$F215&lt;=IF($Q215=MesCiclo,InicioCiclo,$Q215+MOD(2-WEEKDAY($Q215),7))+13),1,IF(N($U215)&gt;0,AVERAGEIFS($X$5:$X$1000,$S$5:$S$1000,ROW(),$T$5:$T$1000,"Sub"),$X215)))</f>
        <v/>
      </c>
      <c r="AC215" s="63">
        <f>IF($T215="","",IF(AND(ISNUMBER($F215),$F215&lt;=IF($Q215=MesCiclo,InicioCiclo,$Q215+MOD(2-WEEKDAY($Q215),7))+20),1,IF(N($U215)&gt;0,AVERAGEIFS($Y$5:$Y$1000,$S$5:$S$1000,ROW(),$T$5:$T$1000,"Sub"),$Y215)))</f>
        <v/>
      </c>
      <c r="AD215" s="63">
        <f>IF($T215="","",IF(AND(ISNUMBER($F215),$F215&lt;=IF($Q215=MesCiclo,InicioCiclo,$Q215+MOD(2-WEEKDAY($Q215),7))+27),1,IF(N($U215)&gt;0,AVERAGEIFS($Z$5:$Z$1000,$S$5:$S$1000,ROW(),$T$5:$T$1000,"Sub"),$Z215)))</f>
        <v/>
      </c>
      <c r="AE215" s="63">
        <f>IF($T215&lt;&gt;"Macro","",IF(COUNTIFS($Q$5:$Q$1000,$Q215,$T$5:$T$1000,"Macro",$G$5:$G$1000,"&gt;0")=0,1/COUNTIFS($Q$5:$Q$1000,$Q215,$T$5:$T$1000,"Macro"),IF(AND(ISNUMBER($G215),N($G215)&gt;0),$G215,SUMIFS($G$5:$G$1000,$Q$5:$Q$1000,$Q215,$T$5:$T$1000,"Macro")/COUNTIFS($Q$5:$Q$1000,$Q215,$T$5:$T$1000,"Macro",$G$5:$G$1000,"&gt;0"))/(COUNTIFS($Q$5:$Q$1000,$Q215,$T$5:$T$1000,"Macro")*SUMIFS($G$5:$G$1000,$Q$5:$Q$1000,$Q215,$T$5:$T$1000,"Macro")/COUNTIFS($Q$5:$Q$1000,$Q215,$T$5:$T$1000,"Macro",$G$5:$G$1000,"&gt;0"))))</f>
        <v/>
      </c>
    </row>
    <row r="216">
      <c r="A216" s="55">
        <f>IF(NOT((COUNTA($B216:$K216)+COUNTA($O216))&gt;0),"",IF($T216="Macro",COUNTIFS($T$5:$T216,"Macro",$Q$5:$Q216,$Q216),IF(N($S216)=0,"?",COUNTIFS(INDEX($T$5:$T$1000,1):INDEX($T$5:$T$1000,$S216-4),"Macro",INDEX($Q$5:$Q$1000,1):INDEX($Q$5:$Q$1000,$S216-4),INDEX($Q$5:$Q$1000,$S216-4))&amp;"."&amp;COUNTIFS($S$5:$S216,$S216,$T$5:$T216,"Sub"))))</f>
        <v/>
      </c>
      <c r="B216" s="56" t="n"/>
      <c r="C216" s="57" t="n"/>
      <c r="D216" s="58" t="n"/>
      <c r="E216" s="58" t="n"/>
      <c r="F216" s="58" t="n"/>
      <c r="G216" s="59" t="n"/>
      <c r="H216" s="59" t="n"/>
      <c r="I216" s="59" t="n"/>
      <c r="J216" s="59" t="n"/>
      <c r="K216" s="59" t="n"/>
      <c r="L216" s="60">
        <f>IF(NOT((COUNTA($B216:$K216)+COUNTA($O216))&gt;0),"",IF(ISNUMBER($F216),1,IF(N($U216)&gt;0,AVERAGEIFS($V$5:$V$1000,$S$5:$S$1000,ROW(),$T$5:$T$1000,"Sub"),$V216)))</f>
        <v/>
      </c>
      <c r="M216" s="55">
        <f>IF($L216="","",IF($L216&gt;=1,"Completado",IF($L216&gt;0,"En curso","Pendiente")))</f>
        <v/>
      </c>
      <c r="N216" s="55">
        <f>IF(NOT((COUNTA($B216:$K216)+COUNTA($O216))&gt;0),"",IF(ISNUMBER($F216),IF(AND(ISNUMBER($E216),$F216&gt;$E216),"Cumplida con "&amp;($F216-$E216)&amp;IF($F216-$E216=1," día"," días")&amp;" de retraso","Cumplida"),IF(N($L216)&gt;=1,"Cumplida",IF(NOT(ISNUMBER($E216)),"Sin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plazo")))))))</f>
        <v/>
      </c>
      <c r="O216" s="57" t="n"/>
      <c r="P216" s="61">
        <f>IF(NOT((COUNTA($B216:$K216)+COUNTA($O216))&gt;0),"",IF((IF($C216="","Falta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",""))="","✔ OK","⚠ "&amp;LEFT(IF($C216="","Falta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",""),LEN(IF($C216="","Falta el nombre de la actividad"&amp;" · ","")&amp;IF(AND($T216="Sub",N($S216)=0),"Subactividad sin macroactividad arriba"&amp;" · ","")&amp;IF($D216="","Sin fecha de inicio"&amp;" · ","")&amp;IF($E216="","Sin fecha límite"&amp;" · ","")&amp;IF(OR(AND($D216&lt;&gt;"",NOT(ISNUMBER($D216))),AND($E216&lt;&gt;"",NOT(ISNUMBER($E216))),AND($F216&lt;&gt;"",NOT(ISNUMBER($F216)))),"Fecha no válida"&amp;" · ","")&amp;IF(AND(ISNUMBER($D216),ISNUMBER($E216),$D216&gt;$E216),"Inicio posterior a fecha límite"&amp;" · ","")&amp;IF(AND($T216="Macro",$G216&lt;&gt;"",OR(NOT(ISNUMBER($G216)),$G216&lt;0,$G216&gt;1)),"Peso fuera de rango"&amp;" · ","")&amp;IF(AND($T216="Sub",$G216&lt;&gt;""),"Las subactividades no llevan peso (valen igual dentro de su macroactividad)"&amp;" · ","")&amp;IF(AND(N($U216)&gt;0,COUNT($H216:$K216)&gt;0),"Con subactividades: deje vacías las semanas (se calculan solas)"&amp;" · ","")&amp;IF((COUNTIF($H216:$K216,"&gt;1")+COUNTIF($H216:$K216,"&lt;0")+COUNTA($H216:$K216)-COUNT($H216:$K216))&gt;0,"Avance fuera de rango 0-100%"&amp;" · ","")&amp;IF(OR(AND($I216&lt;&gt;"",$I216&lt;$H216),AND($J216&lt;&gt;"",$J216&lt;MAX($H216:$I216)),AND($K216&lt;&gt;"",$K216&lt;MAX($H216:$J216))),"Avance semanal decreciente"&amp;" · ","")&amp;IF(AND(ISNUMBER($E216),$E216&lt;FechaRef,N($L216)&lt;1),"Vencida"&amp;" · ","")&amp;IF(AND(ObsObligatoria="Sí",ISNUMBER($E216),$E216&lt;FechaRef,N($L216)&lt;1,$O216=""),"Vencida sin observación"&amp;" · ",""))-3)))</f>
        <v/>
      </c>
      <c r="Q216" s="62">
        <f>IF(NOT((COUNTA($B216:$K216)+COUNTA($O216))&gt;0),"",IF(AND($T216="Sub",N($S216)&gt;0),IF(ISNUMBER(INDEX($D$5:$D$1000,$S216-4)),DATE(YEAR(INDEX($D$5:$D$1000,$S216-4)),MONTH(INDEX($D$5:$D$1000,$S216-4)),1),IF(ISNUMBER(INDEX($E$5:$E$1000,$S216-4)),DATE(YEAR(INDEX($E$5:$E$1000,$S216-4)),MONTH(INDEX($E$5:$E$1000,$S216-4)),1),MesCiclo)),IF(ISNUMBER($D216),DATE(YEAR($D216),MONTH($D216),1),IF(ISNUMBER($E216),DATE(YEAR($E216),MONTH($E216),1),MesCiclo))))</f>
        <v/>
      </c>
      <c r="R216" s="63">
        <f>IF(OR($Q216="",$Q216&lt;&gt;MesCiclo),"",COUNTIF($Q$5:$Q216,MesCiclo))</f>
        <v/>
      </c>
      <c r="S216" s="63">
        <f>IF($T216="","",IF($T216="Macro",ROW(),IFERROR(LOOKUP(2,1/($T$5:$T216="Macro"),ROW($T$5:$T216)),0)))</f>
        <v/>
      </c>
      <c r="T216" s="63">
        <f>IF(NOT((COUNTA($B216:$K216)+COUNTA($O216))&gt;0),"",IF($B216="Subactividad","Sub","Macro"))</f>
        <v/>
      </c>
      <c r="U216" s="63">
        <f>IF($T216="Macro",COUNTIFS($S$5:$S$1000,ROW(),$T$5:$T$1000,"Sub"),"")</f>
        <v/>
      </c>
      <c r="V216" s="63">
        <f>IF($T216="","",IF(ISNUMBER($F216),1,IFERROR(LOOKUP(2,1/($H216:$K216&lt;&gt;""),$H216:$K216),0)))</f>
        <v/>
      </c>
      <c r="W216" s="63">
        <f>IF($T216="","",IF(AND(ISNUMBER($F216),$F216&lt;=IF($Q216=MesCiclo,InicioCiclo,$Q216+MOD(2-WEEKDAY($Q216),7))+6),1,IF(ISNUMBER($H216),$H216,0)))</f>
        <v/>
      </c>
      <c r="X216" s="63">
        <f>IF($T216="","",IF(AND(ISNUMBER($F216),$F216&lt;=IF($Q216=MesCiclo,InicioCiclo,$Q216+MOD(2-WEEKDAY($Q216),7))+13),1,IF(ISNUMBER($I216),$I216,$W216)))</f>
        <v/>
      </c>
      <c r="Y216" s="63">
        <f>IF($T216="","",IF(AND(ISNUMBER($F216),$F216&lt;=IF($Q216=MesCiclo,InicioCiclo,$Q216+MOD(2-WEEKDAY($Q216),7))+20),1,IF(ISNUMBER($J216),$J216,$X216)))</f>
        <v/>
      </c>
      <c r="Z216" s="63">
        <f>IF($T216="","",IF(AND(ISNUMBER($F216),$F216&lt;=IF($Q216=MesCiclo,InicioCiclo,$Q216+MOD(2-WEEKDAY($Q216),7))+27),1,IF(ISNUMBER($K216),$K216,$Y216)))</f>
        <v/>
      </c>
      <c r="AA216" s="63">
        <f>IF($T216="","",IF(AND(ISNUMBER($F216),$F216&lt;=IF($Q216=MesCiclo,InicioCiclo,$Q216+MOD(2-WEEKDAY($Q216),7))+6),1,IF(N($U216)&gt;0,AVERAGEIFS($W$5:$W$1000,$S$5:$S$1000,ROW(),$T$5:$T$1000,"Sub"),$W216)))</f>
        <v/>
      </c>
      <c r="AB216" s="63">
        <f>IF($T216="","",IF(AND(ISNUMBER($F216),$F216&lt;=IF($Q216=MesCiclo,InicioCiclo,$Q216+MOD(2-WEEKDAY($Q216),7))+13),1,IF(N($U216)&gt;0,AVERAGEIFS($X$5:$X$1000,$S$5:$S$1000,ROW(),$T$5:$T$1000,"Sub"),$X216)))</f>
        <v/>
      </c>
      <c r="AC216" s="63">
        <f>IF($T216="","",IF(AND(ISNUMBER($F216),$F216&lt;=IF($Q216=MesCiclo,InicioCiclo,$Q216+MOD(2-WEEKDAY($Q216),7))+20),1,IF(N($U216)&gt;0,AVERAGEIFS($Y$5:$Y$1000,$S$5:$S$1000,ROW(),$T$5:$T$1000,"Sub"),$Y216)))</f>
        <v/>
      </c>
      <c r="AD216" s="63">
        <f>IF($T216="","",IF(AND(ISNUMBER($F216),$F216&lt;=IF($Q216=MesCiclo,InicioCiclo,$Q216+MOD(2-WEEKDAY($Q216),7))+27),1,IF(N($U216)&gt;0,AVERAGEIFS($Z$5:$Z$1000,$S$5:$S$1000,ROW(),$T$5:$T$1000,"Sub"),$Z216)))</f>
        <v/>
      </c>
      <c r="AE216" s="63">
        <f>IF($T216&lt;&gt;"Macro","",IF(COUNTIFS($Q$5:$Q$1000,$Q216,$T$5:$T$1000,"Macro",$G$5:$G$1000,"&gt;0")=0,1/COUNTIFS($Q$5:$Q$1000,$Q216,$T$5:$T$1000,"Macro"),IF(AND(ISNUMBER($G216),N($G216)&gt;0),$G216,SUMIFS($G$5:$G$1000,$Q$5:$Q$1000,$Q216,$T$5:$T$1000,"Macro")/COUNTIFS($Q$5:$Q$1000,$Q216,$T$5:$T$1000,"Macro",$G$5:$G$1000,"&gt;0"))/(COUNTIFS($Q$5:$Q$1000,$Q216,$T$5:$T$1000,"Macro")*SUMIFS($G$5:$G$1000,$Q$5:$Q$1000,$Q216,$T$5:$T$1000,"Macro")/COUNTIFS($Q$5:$Q$1000,$Q216,$T$5:$T$1000,"Macro",$G$5:$G$1000,"&gt;0"))))</f>
        <v/>
      </c>
    </row>
    <row r="217">
      <c r="A217" s="55">
        <f>IF(NOT((COUNTA($B217:$K217)+COUNTA($O217))&gt;0),"",IF($T217="Macro",COUNTIFS($T$5:$T217,"Macro",$Q$5:$Q217,$Q217),IF(N($S217)=0,"?",COUNTIFS(INDEX($T$5:$T$1000,1):INDEX($T$5:$T$1000,$S217-4),"Macro",INDEX($Q$5:$Q$1000,1):INDEX($Q$5:$Q$1000,$S217-4),INDEX($Q$5:$Q$1000,$S217-4))&amp;"."&amp;COUNTIFS($S$5:$S217,$S217,$T$5:$T217,"Sub"))))</f>
        <v/>
      </c>
      <c r="B217" s="56" t="n"/>
      <c r="C217" s="57" t="n"/>
      <c r="D217" s="58" t="n"/>
      <c r="E217" s="58" t="n"/>
      <c r="F217" s="58" t="n"/>
      <c r="G217" s="59" t="n"/>
      <c r="H217" s="59" t="n"/>
      <c r="I217" s="59" t="n"/>
      <c r="J217" s="59" t="n"/>
      <c r="K217" s="59" t="n"/>
      <c r="L217" s="60">
        <f>IF(NOT((COUNTA($B217:$K217)+COUNTA($O217))&gt;0),"",IF(ISNUMBER($F217),1,IF(N($U217)&gt;0,AVERAGEIFS($V$5:$V$1000,$S$5:$S$1000,ROW(),$T$5:$T$1000,"Sub"),$V217)))</f>
        <v/>
      </c>
      <c r="M217" s="55">
        <f>IF($L217="","",IF($L217&gt;=1,"Completado",IF($L217&gt;0,"En curso","Pendiente")))</f>
        <v/>
      </c>
      <c r="N217" s="55">
        <f>IF(NOT((COUNTA($B217:$K217)+COUNTA($O217))&gt;0),"",IF(ISNUMBER($F217),IF(AND(ISNUMBER($E217),$F217&gt;$E217),"Cumplida con "&amp;($F217-$E217)&amp;IF($F217-$E217=1," día"," días")&amp;" de retraso","Cumplida"),IF(N($L217)&gt;=1,"Cumplida",IF(NOT(ISNUMBER($E217)),"Sin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plazo")))))))</f>
        <v/>
      </c>
      <c r="O217" s="57" t="n"/>
      <c r="P217" s="61">
        <f>IF(NOT((COUNTA($B217:$K217)+COUNTA($O217))&gt;0),"",IF((IF($C217="","Falta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",""))="","✔ OK","⚠ "&amp;LEFT(IF($C217="","Falta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",""),LEN(IF($C217="","Falta el nombre de la actividad"&amp;" · ","")&amp;IF(AND($T217="Sub",N($S217)=0),"Subactividad sin macroactividad arriba"&amp;" · ","")&amp;IF($D217="","Sin fecha de inicio"&amp;" · ","")&amp;IF($E217="","Sin fecha límite"&amp;" · ","")&amp;IF(OR(AND($D217&lt;&gt;"",NOT(ISNUMBER($D217))),AND($E217&lt;&gt;"",NOT(ISNUMBER($E217))),AND($F217&lt;&gt;"",NOT(ISNUMBER($F217)))),"Fecha no válida"&amp;" · ","")&amp;IF(AND(ISNUMBER($D217),ISNUMBER($E217),$D217&gt;$E217),"Inicio posterior a fecha límite"&amp;" · ","")&amp;IF(AND($T217="Macro",$G217&lt;&gt;"",OR(NOT(ISNUMBER($G217)),$G217&lt;0,$G217&gt;1)),"Peso fuera de rango"&amp;" · ","")&amp;IF(AND($T217="Sub",$G217&lt;&gt;""),"Las subactividades no llevan peso (valen igual dentro de su macroactividad)"&amp;" · ","")&amp;IF(AND(N($U217)&gt;0,COUNT($H217:$K217)&gt;0),"Con subactividades: deje vacías las semanas (se calculan solas)"&amp;" · ","")&amp;IF((COUNTIF($H217:$K217,"&gt;1")+COUNTIF($H217:$K217,"&lt;0")+COUNTA($H217:$K217)-COUNT($H217:$K217))&gt;0,"Avance fuera de rango 0-100%"&amp;" · ","")&amp;IF(OR(AND($I217&lt;&gt;"",$I217&lt;$H217),AND($J217&lt;&gt;"",$J217&lt;MAX($H217:$I217)),AND($K217&lt;&gt;"",$K217&lt;MAX($H217:$J217))),"Avance semanal decreciente"&amp;" · ","")&amp;IF(AND(ISNUMBER($E217),$E217&lt;FechaRef,N($L217)&lt;1),"Vencida"&amp;" · ","")&amp;IF(AND(ObsObligatoria="Sí",ISNUMBER($E217),$E217&lt;FechaRef,N($L217)&lt;1,$O217=""),"Vencida sin observación"&amp;" · ",""))-3)))</f>
        <v/>
      </c>
      <c r="Q217" s="62">
        <f>IF(NOT((COUNTA($B217:$K217)+COUNTA($O217))&gt;0),"",IF(AND($T217="Sub",N($S217)&gt;0),IF(ISNUMBER(INDEX($D$5:$D$1000,$S217-4)),DATE(YEAR(INDEX($D$5:$D$1000,$S217-4)),MONTH(INDEX($D$5:$D$1000,$S217-4)),1),IF(ISNUMBER(INDEX($E$5:$E$1000,$S217-4)),DATE(YEAR(INDEX($E$5:$E$1000,$S217-4)),MONTH(INDEX($E$5:$E$1000,$S217-4)),1),MesCiclo)),IF(ISNUMBER($D217),DATE(YEAR($D217),MONTH($D217),1),IF(ISNUMBER($E217),DATE(YEAR($E217),MONTH($E217),1),MesCiclo))))</f>
        <v/>
      </c>
      <c r="R217" s="63">
        <f>IF(OR($Q217="",$Q217&lt;&gt;MesCiclo),"",COUNTIF($Q$5:$Q217,MesCiclo))</f>
        <v/>
      </c>
      <c r="S217" s="63">
        <f>IF($T217="","",IF($T217="Macro",ROW(),IFERROR(LOOKUP(2,1/($T$5:$T217="Macro"),ROW($T$5:$T217)),0)))</f>
        <v/>
      </c>
      <c r="T217" s="63">
        <f>IF(NOT((COUNTA($B217:$K217)+COUNTA($O217))&gt;0),"",IF($B217="Subactividad","Sub","Macro"))</f>
        <v/>
      </c>
      <c r="U217" s="63">
        <f>IF($T217="Macro",COUNTIFS($S$5:$S$1000,ROW(),$T$5:$T$1000,"Sub"),"")</f>
        <v/>
      </c>
      <c r="V217" s="63">
        <f>IF($T217="","",IF(ISNUMBER($F217),1,IFERROR(LOOKUP(2,1/($H217:$K217&lt;&gt;""),$H217:$K217),0)))</f>
        <v/>
      </c>
      <c r="W217" s="63">
        <f>IF($T217="","",IF(AND(ISNUMBER($F217),$F217&lt;=IF($Q217=MesCiclo,InicioCiclo,$Q217+MOD(2-WEEKDAY($Q217),7))+6),1,IF(ISNUMBER($H217),$H217,0)))</f>
        <v/>
      </c>
      <c r="X217" s="63">
        <f>IF($T217="","",IF(AND(ISNUMBER($F217),$F217&lt;=IF($Q217=MesCiclo,InicioCiclo,$Q217+MOD(2-WEEKDAY($Q217),7))+13),1,IF(ISNUMBER($I217),$I217,$W217)))</f>
        <v/>
      </c>
      <c r="Y217" s="63">
        <f>IF($T217="","",IF(AND(ISNUMBER($F217),$F217&lt;=IF($Q217=MesCiclo,InicioCiclo,$Q217+MOD(2-WEEKDAY($Q217),7))+20),1,IF(ISNUMBER($J217),$J217,$X217)))</f>
        <v/>
      </c>
      <c r="Z217" s="63">
        <f>IF($T217="","",IF(AND(ISNUMBER($F217),$F217&lt;=IF($Q217=MesCiclo,InicioCiclo,$Q217+MOD(2-WEEKDAY($Q217),7))+27),1,IF(ISNUMBER($K217),$K217,$Y217)))</f>
        <v/>
      </c>
      <c r="AA217" s="63">
        <f>IF($T217="","",IF(AND(ISNUMBER($F217),$F217&lt;=IF($Q217=MesCiclo,InicioCiclo,$Q217+MOD(2-WEEKDAY($Q217),7))+6),1,IF(N($U217)&gt;0,AVERAGEIFS($W$5:$W$1000,$S$5:$S$1000,ROW(),$T$5:$T$1000,"Sub"),$W217)))</f>
        <v/>
      </c>
      <c r="AB217" s="63">
        <f>IF($T217="","",IF(AND(ISNUMBER($F217),$F217&lt;=IF($Q217=MesCiclo,InicioCiclo,$Q217+MOD(2-WEEKDAY($Q217),7))+13),1,IF(N($U217)&gt;0,AVERAGEIFS($X$5:$X$1000,$S$5:$S$1000,ROW(),$T$5:$T$1000,"Sub"),$X217)))</f>
        <v/>
      </c>
      <c r="AC217" s="63">
        <f>IF($T217="","",IF(AND(ISNUMBER($F217),$F217&lt;=IF($Q217=MesCiclo,InicioCiclo,$Q217+MOD(2-WEEKDAY($Q217),7))+20),1,IF(N($U217)&gt;0,AVERAGEIFS($Y$5:$Y$1000,$S$5:$S$1000,ROW(),$T$5:$T$1000,"Sub"),$Y217)))</f>
        <v/>
      </c>
      <c r="AD217" s="63">
        <f>IF($T217="","",IF(AND(ISNUMBER($F217),$F217&lt;=IF($Q217=MesCiclo,InicioCiclo,$Q217+MOD(2-WEEKDAY($Q217),7))+27),1,IF(N($U217)&gt;0,AVERAGEIFS($Z$5:$Z$1000,$S$5:$S$1000,ROW(),$T$5:$T$1000,"Sub"),$Z217)))</f>
        <v/>
      </c>
      <c r="AE217" s="63">
        <f>IF($T217&lt;&gt;"Macro","",IF(COUNTIFS($Q$5:$Q$1000,$Q217,$T$5:$T$1000,"Macro",$G$5:$G$1000,"&gt;0")=0,1/COUNTIFS($Q$5:$Q$1000,$Q217,$T$5:$T$1000,"Macro"),IF(AND(ISNUMBER($G217),N($G217)&gt;0),$G217,SUMIFS($G$5:$G$1000,$Q$5:$Q$1000,$Q217,$T$5:$T$1000,"Macro")/COUNTIFS($Q$5:$Q$1000,$Q217,$T$5:$T$1000,"Macro",$G$5:$G$1000,"&gt;0"))/(COUNTIFS($Q$5:$Q$1000,$Q217,$T$5:$T$1000,"Macro")*SUMIFS($G$5:$G$1000,$Q$5:$Q$1000,$Q217,$T$5:$T$1000,"Macro")/COUNTIFS($Q$5:$Q$1000,$Q217,$T$5:$T$1000,"Macro",$G$5:$G$1000,"&gt;0"))))</f>
        <v/>
      </c>
    </row>
    <row r="218">
      <c r="A218" s="55">
        <f>IF(NOT((COUNTA($B218:$K218)+COUNTA($O218))&gt;0),"",IF($T218="Macro",COUNTIFS($T$5:$T218,"Macro",$Q$5:$Q218,$Q218),IF(N($S218)=0,"?",COUNTIFS(INDEX($T$5:$T$1000,1):INDEX($T$5:$T$1000,$S218-4),"Macro",INDEX($Q$5:$Q$1000,1):INDEX($Q$5:$Q$1000,$S218-4),INDEX($Q$5:$Q$1000,$S218-4))&amp;"."&amp;COUNTIFS($S$5:$S218,$S218,$T$5:$T218,"Sub"))))</f>
        <v/>
      </c>
      <c r="B218" s="56" t="n"/>
      <c r="C218" s="57" t="n"/>
      <c r="D218" s="58" t="n"/>
      <c r="E218" s="58" t="n"/>
      <c r="F218" s="58" t="n"/>
      <c r="G218" s="59" t="n"/>
      <c r="H218" s="59" t="n"/>
      <c r="I218" s="59" t="n"/>
      <c r="J218" s="59" t="n"/>
      <c r="K218" s="59" t="n"/>
      <c r="L218" s="60">
        <f>IF(NOT((COUNTA($B218:$K218)+COUNTA($O218))&gt;0),"",IF(ISNUMBER($F218),1,IF(N($U218)&gt;0,AVERAGEIFS($V$5:$V$1000,$S$5:$S$1000,ROW(),$T$5:$T$1000,"Sub"),$V218)))</f>
        <v/>
      </c>
      <c r="M218" s="55">
        <f>IF($L218="","",IF($L218&gt;=1,"Completado",IF($L218&gt;0,"En curso","Pendiente")))</f>
        <v/>
      </c>
      <c r="N218" s="55">
        <f>IF(NOT((COUNTA($B218:$K218)+COUNTA($O218))&gt;0),"",IF(ISNUMBER($F218),IF(AND(ISNUMBER($E218),$F218&gt;$E218),"Cumplida con "&amp;($F218-$E218)&amp;IF($F218-$E218=1," día"," días")&amp;" de retraso","Cumplida"),IF(N($L218)&gt;=1,"Cumplida",IF(NOT(ISNUMBER($E218)),"Sin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plazo")))))))</f>
        <v/>
      </c>
      <c r="O218" s="57" t="n"/>
      <c r="P218" s="61">
        <f>IF(NOT((COUNTA($B218:$K218)+COUNTA($O218))&gt;0),"",IF((IF($C218="","Falta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",""))="","✔ OK","⚠ "&amp;LEFT(IF($C218="","Falta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",""),LEN(IF($C218="","Falta el nombre de la actividad"&amp;" · ","")&amp;IF(AND($T218="Sub",N($S218)=0),"Subactividad sin macroactividad arriba"&amp;" · ","")&amp;IF($D218="","Sin fecha de inicio"&amp;" · ","")&amp;IF($E218="","Sin fecha límite"&amp;" · ","")&amp;IF(OR(AND($D218&lt;&gt;"",NOT(ISNUMBER($D218))),AND($E218&lt;&gt;"",NOT(ISNUMBER($E218))),AND($F218&lt;&gt;"",NOT(ISNUMBER($F218)))),"Fecha no válida"&amp;" · ","")&amp;IF(AND(ISNUMBER($D218),ISNUMBER($E218),$D218&gt;$E218),"Inicio posterior a fecha límite"&amp;" · ","")&amp;IF(AND($T218="Macro",$G218&lt;&gt;"",OR(NOT(ISNUMBER($G218)),$G218&lt;0,$G218&gt;1)),"Peso fuera de rango"&amp;" · ","")&amp;IF(AND($T218="Sub",$G218&lt;&gt;""),"Las subactividades no llevan peso (valen igual dentro de su macroactividad)"&amp;" · ","")&amp;IF(AND(N($U218)&gt;0,COUNT($H218:$K218)&gt;0),"Con subactividades: deje vacías las semanas (se calculan solas)"&amp;" · ","")&amp;IF((COUNTIF($H218:$K218,"&gt;1")+COUNTIF($H218:$K218,"&lt;0")+COUNTA($H218:$K218)-COUNT($H218:$K218))&gt;0,"Avance fuera de rango 0-100%"&amp;" · ","")&amp;IF(OR(AND($I218&lt;&gt;"",$I218&lt;$H218),AND($J218&lt;&gt;"",$J218&lt;MAX($H218:$I218)),AND($K218&lt;&gt;"",$K218&lt;MAX($H218:$J218))),"Avance semanal decreciente"&amp;" · ","")&amp;IF(AND(ISNUMBER($E218),$E218&lt;FechaRef,N($L218)&lt;1),"Vencida"&amp;" · ","")&amp;IF(AND(ObsObligatoria="Sí",ISNUMBER($E218),$E218&lt;FechaRef,N($L218)&lt;1,$O218=""),"Vencida sin observación"&amp;" · ",""))-3)))</f>
        <v/>
      </c>
      <c r="Q218" s="62">
        <f>IF(NOT((COUNTA($B218:$K218)+COUNTA($O218))&gt;0),"",IF(AND($T218="Sub",N($S218)&gt;0),IF(ISNUMBER(INDEX($D$5:$D$1000,$S218-4)),DATE(YEAR(INDEX($D$5:$D$1000,$S218-4)),MONTH(INDEX($D$5:$D$1000,$S218-4)),1),IF(ISNUMBER(INDEX($E$5:$E$1000,$S218-4)),DATE(YEAR(INDEX($E$5:$E$1000,$S218-4)),MONTH(INDEX($E$5:$E$1000,$S218-4)),1),MesCiclo)),IF(ISNUMBER($D218),DATE(YEAR($D218),MONTH($D218),1),IF(ISNUMBER($E218),DATE(YEAR($E218),MONTH($E218),1),MesCiclo))))</f>
        <v/>
      </c>
      <c r="R218" s="63">
        <f>IF(OR($Q218="",$Q218&lt;&gt;MesCiclo),"",COUNTIF($Q$5:$Q218,MesCiclo))</f>
        <v/>
      </c>
      <c r="S218" s="63">
        <f>IF($T218="","",IF($T218="Macro",ROW(),IFERROR(LOOKUP(2,1/($T$5:$T218="Macro"),ROW($T$5:$T218)),0)))</f>
        <v/>
      </c>
      <c r="T218" s="63">
        <f>IF(NOT((COUNTA($B218:$K218)+COUNTA($O218))&gt;0),"",IF($B218="Subactividad","Sub","Macro"))</f>
        <v/>
      </c>
      <c r="U218" s="63">
        <f>IF($T218="Macro",COUNTIFS($S$5:$S$1000,ROW(),$T$5:$T$1000,"Sub"),"")</f>
        <v/>
      </c>
      <c r="V218" s="63">
        <f>IF($T218="","",IF(ISNUMBER($F218),1,IFERROR(LOOKUP(2,1/($H218:$K218&lt;&gt;""),$H218:$K218),0)))</f>
        <v/>
      </c>
      <c r="W218" s="63">
        <f>IF($T218="","",IF(AND(ISNUMBER($F218),$F218&lt;=IF($Q218=MesCiclo,InicioCiclo,$Q218+MOD(2-WEEKDAY($Q218),7))+6),1,IF(ISNUMBER($H218),$H218,0)))</f>
        <v/>
      </c>
      <c r="X218" s="63">
        <f>IF($T218="","",IF(AND(ISNUMBER($F218),$F218&lt;=IF($Q218=MesCiclo,InicioCiclo,$Q218+MOD(2-WEEKDAY($Q218),7))+13),1,IF(ISNUMBER($I218),$I218,$W218)))</f>
        <v/>
      </c>
      <c r="Y218" s="63">
        <f>IF($T218="","",IF(AND(ISNUMBER($F218),$F218&lt;=IF($Q218=MesCiclo,InicioCiclo,$Q218+MOD(2-WEEKDAY($Q218),7))+20),1,IF(ISNUMBER($J218),$J218,$X218)))</f>
        <v/>
      </c>
      <c r="Z218" s="63">
        <f>IF($T218="","",IF(AND(ISNUMBER($F218),$F218&lt;=IF($Q218=MesCiclo,InicioCiclo,$Q218+MOD(2-WEEKDAY($Q218),7))+27),1,IF(ISNUMBER($K218),$K218,$Y218)))</f>
        <v/>
      </c>
      <c r="AA218" s="63">
        <f>IF($T218="","",IF(AND(ISNUMBER($F218),$F218&lt;=IF($Q218=MesCiclo,InicioCiclo,$Q218+MOD(2-WEEKDAY($Q218),7))+6),1,IF(N($U218)&gt;0,AVERAGEIFS($W$5:$W$1000,$S$5:$S$1000,ROW(),$T$5:$T$1000,"Sub"),$W218)))</f>
        <v/>
      </c>
      <c r="AB218" s="63">
        <f>IF($T218="","",IF(AND(ISNUMBER($F218),$F218&lt;=IF($Q218=MesCiclo,InicioCiclo,$Q218+MOD(2-WEEKDAY($Q218),7))+13),1,IF(N($U218)&gt;0,AVERAGEIFS($X$5:$X$1000,$S$5:$S$1000,ROW(),$T$5:$T$1000,"Sub"),$X218)))</f>
        <v/>
      </c>
      <c r="AC218" s="63">
        <f>IF($T218="","",IF(AND(ISNUMBER($F218),$F218&lt;=IF($Q218=MesCiclo,InicioCiclo,$Q218+MOD(2-WEEKDAY($Q218),7))+20),1,IF(N($U218)&gt;0,AVERAGEIFS($Y$5:$Y$1000,$S$5:$S$1000,ROW(),$T$5:$T$1000,"Sub"),$Y218)))</f>
        <v/>
      </c>
      <c r="AD218" s="63">
        <f>IF($T218="","",IF(AND(ISNUMBER($F218),$F218&lt;=IF($Q218=MesCiclo,InicioCiclo,$Q218+MOD(2-WEEKDAY($Q218),7))+27),1,IF(N($U218)&gt;0,AVERAGEIFS($Z$5:$Z$1000,$S$5:$S$1000,ROW(),$T$5:$T$1000,"Sub"),$Z218)))</f>
        <v/>
      </c>
      <c r="AE218" s="63">
        <f>IF($T218&lt;&gt;"Macro","",IF(COUNTIFS($Q$5:$Q$1000,$Q218,$T$5:$T$1000,"Macro",$G$5:$G$1000,"&gt;0")=0,1/COUNTIFS($Q$5:$Q$1000,$Q218,$T$5:$T$1000,"Macro"),IF(AND(ISNUMBER($G218),N($G218)&gt;0),$G218,SUMIFS($G$5:$G$1000,$Q$5:$Q$1000,$Q218,$T$5:$T$1000,"Macro")/COUNTIFS($Q$5:$Q$1000,$Q218,$T$5:$T$1000,"Macro",$G$5:$G$1000,"&gt;0"))/(COUNTIFS($Q$5:$Q$1000,$Q218,$T$5:$T$1000,"Macro")*SUMIFS($G$5:$G$1000,$Q$5:$Q$1000,$Q218,$T$5:$T$1000,"Macro")/COUNTIFS($Q$5:$Q$1000,$Q218,$T$5:$T$1000,"Macro",$G$5:$G$1000,"&gt;0"))))</f>
        <v/>
      </c>
    </row>
    <row r="219">
      <c r="A219" s="55">
        <f>IF(NOT((COUNTA($B219:$K219)+COUNTA($O219))&gt;0),"",IF($T219="Macro",COUNTIFS($T$5:$T219,"Macro",$Q$5:$Q219,$Q219),IF(N($S219)=0,"?",COUNTIFS(INDEX($T$5:$T$1000,1):INDEX($T$5:$T$1000,$S219-4),"Macro",INDEX($Q$5:$Q$1000,1):INDEX($Q$5:$Q$1000,$S219-4),INDEX($Q$5:$Q$1000,$S219-4))&amp;"."&amp;COUNTIFS($S$5:$S219,$S219,$T$5:$T219,"Sub"))))</f>
        <v/>
      </c>
      <c r="B219" s="56" t="n"/>
      <c r="C219" s="57" t="n"/>
      <c r="D219" s="58" t="n"/>
      <c r="E219" s="58" t="n"/>
      <c r="F219" s="58" t="n"/>
      <c r="G219" s="59" t="n"/>
      <c r="H219" s="59" t="n"/>
      <c r="I219" s="59" t="n"/>
      <c r="J219" s="59" t="n"/>
      <c r="K219" s="59" t="n"/>
      <c r="L219" s="60">
        <f>IF(NOT((COUNTA($B219:$K219)+COUNTA($O219))&gt;0),"",IF(ISNUMBER($F219),1,IF(N($U219)&gt;0,AVERAGEIFS($V$5:$V$1000,$S$5:$S$1000,ROW(),$T$5:$T$1000,"Sub"),$V219)))</f>
        <v/>
      </c>
      <c r="M219" s="55">
        <f>IF($L219="","",IF($L219&gt;=1,"Completado",IF($L219&gt;0,"En curso","Pendiente")))</f>
        <v/>
      </c>
      <c r="N219" s="55">
        <f>IF(NOT((COUNTA($B219:$K219)+COUNTA($O219))&gt;0),"",IF(ISNUMBER($F219),IF(AND(ISNUMBER($E219),$F219&gt;$E219),"Cumplida con "&amp;($F219-$E219)&amp;IF($F219-$E219=1," día"," días")&amp;" de retraso","Cumplida"),IF(N($L219)&gt;=1,"Cumplida",IF(NOT(ISNUMBER($E219)),"Sin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plazo")))))))</f>
        <v/>
      </c>
      <c r="O219" s="57" t="n"/>
      <c r="P219" s="61">
        <f>IF(NOT((COUNTA($B219:$K219)+COUNTA($O219))&gt;0),"",IF((IF($C219="","Falta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",""))="","✔ OK","⚠ "&amp;LEFT(IF($C219="","Falta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",""),LEN(IF($C219="","Falta el nombre de la actividad"&amp;" · ","")&amp;IF(AND($T219="Sub",N($S219)=0),"Subactividad sin macroactividad arriba"&amp;" · ","")&amp;IF($D219="","Sin fecha de inicio"&amp;" · ","")&amp;IF($E219="","Sin fecha límite"&amp;" · ","")&amp;IF(OR(AND($D219&lt;&gt;"",NOT(ISNUMBER($D219))),AND($E219&lt;&gt;"",NOT(ISNUMBER($E219))),AND($F219&lt;&gt;"",NOT(ISNUMBER($F219)))),"Fecha no válida"&amp;" · ","")&amp;IF(AND(ISNUMBER($D219),ISNUMBER($E219),$D219&gt;$E219),"Inicio posterior a fecha límite"&amp;" · ","")&amp;IF(AND($T219="Macro",$G219&lt;&gt;"",OR(NOT(ISNUMBER($G219)),$G219&lt;0,$G219&gt;1)),"Peso fuera de rango"&amp;" · ","")&amp;IF(AND($T219="Sub",$G219&lt;&gt;""),"Las subactividades no llevan peso (valen igual dentro de su macroactividad)"&amp;" · ","")&amp;IF(AND(N($U219)&gt;0,COUNT($H219:$K219)&gt;0),"Con subactividades: deje vacías las semanas (se calculan solas)"&amp;" · ","")&amp;IF((COUNTIF($H219:$K219,"&gt;1")+COUNTIF($H219:$K219,"&lt;0")+COUNTA($H219:$K219)-COUNT($H219:$K219))&gt;0,"Avance fuera de rango 0-100%"&amp;" · ","")&amp;IF(OR(AND($I219&lt;&gt;"",$I219&lt;$H219),AND($J219&lt;&gt;"",$J219&lt;MAX($H219:$I219)),AND($K219&lt;&gt;"",$K219&lt;MAX($H219:$J219))),"Avance semanal decreciente"&amp;" · ","")&amp;IF(AND(ISNUMBER($E219),$E219&lt;FechaRef,N($L219)&lt;1),"Vencida"&amp;" · ","")&amp;IF(AND(ObsObligatoria="Sí",ISNUMBER($E219),$E219&lt;FechaRef,N($L219)&lt;1,$O219=""),"Vencida sin observación"&amp;" · ",""))-3)))</f>
        <v/>
      </c>
      <c r="Q219" s="62">
        <f>IF(NOT((COUNTA($B219:$K219)+COUNTA($O219))&gt;0),"",IF(AND($T219="Sub",N($S219)&gt;0),IF(ISNUMBER(INDEX($D$5:$D$1000,$S219-4)),DATE(YEAR(INDEX($D$5:$D$1000,$S219-4)),MONTH(INDEX($D$5:$D$1000,$S219-4)),1),IF(ISNUMBER(INDEX($E$5:$E$1000,$S219-4)),DATE(YEAR(INDEX($E$5:$E$1000,$S219-4)),MONTH(INDEX($E$5:$E$1000,$S219-4)),1),MesCiclo)),IF(ISNUMBER($D219),DATE(YEAR($D219),MONTH($D219),1),IF(ISNUMBER($E219),DATE(YEAR($E219),MONTH($E219),1),MesCiclo))))</f>
        <v/>
      </c>
      <c r="R219" s="63">
        <f>IF(OR($Q219="",$Q219&lt;&gt;MesCiclo),"",COUNTIF($Q$5:$Q219,MesCiclo))</f>
        <v/>
      </c>
      <c r="S219" s="63">
        <f>IF($T219="","",IF($T219="Macro",ROW(),IFERROR(LOOKUP(2,1/($T$5:$T219="Macro"),ROW($T$5:$T219)),0)))</f>
        <v/>
      </c>
      <c r="T219" s="63">
        <f>IF(NOT((COUNTA($B219:$K219)+COUNTA($O219))&gt;0),"",IF($B219="Subactividad","Sub","Macro"))</f>
        <v/>
      </c>
      <c r="U219" s="63">
        <f>IF($T219="Macro",COUNTIFS($S$5:$S$1000,ROW(),$T$5:$T$1000,"Sub"),"")</f>
        <v/>
      </c>
      <c r="V219" s="63">
        <f>IF($T219="","",IF(ISNUMBER($F219),1,IFERROR(LOOKUP(2,1/($H219:$K219&lt;&gt;""),$H219:$K219),0)))</f>
        <v/>
      </c>
      <c r="W219" s="63">
        <f>IF($T219="","",IF(AND(ISNUMBER($F219),$F219&lt;=IF($Q219=MesCiclo,InicioCiclo,$Q219+MOD(2-WEEKDAY($Q219),7))+6),1,IF(ISNUMBER($H219),$H219,0)))</f>
        <v/>
      </c>
      <c r="X219" s="63">
        <f>IF($T219="","",IF(AND(ISNUMBER($F219),$F219&lt;=IF($Q219=MesCiclo,InicioCiclo,$Q219+MOD(2-WEEKDAY($Q219),7))+13),1,IF(ISNUMBER($I219),$I219,$W219)))</f>
        <v/>
      </c>
      <c r="Y219" s="63">
        <f>IF($T219="","",IF(AND(ISNUMBER($F219),$F219&lt;=IF($Q219=MesCiclo,InicioCiclo,$Q219+MOD(2-WEEKDAY($Q219),7))+20),1,IF(ISNUMBER($J219),$J219,$X219)))</f>
        <v/>
      </c>
      <c r="Z219" s="63">
        <f>IF($T219="","",IF(AND(ISNUMBER($F219),$F219&lt;=IF($Q219=MesCiclo,InicioCiclo,$Q219+MOD(2-WEEKDAY($Q219),7))+27),1,IF(ISNUMBER($K219),$K219,$Y219)))</f>
        <v/>
      </c>
      <c r="AA219" s="63">
        <f>IF($T219="","",IF(AND(ISNUMBER($F219),$F219&lt;=IF($Q219=MesCiclo,InicioCiclo,$Q219+MOD(2-WEEKDAY($Q219),7))+6),1,IF(N($U219)&gt;0,AVERAGEIFS($W$5:$W$1000,$S$5:$S$1000,ROW(),$T$5:$T$1000,"Sub"),$W219)))</f>
        <v/>
      </c>
      <c r="AB219" s="63">
        <f>IF($T219="","",IF(AND(ISNUMBER($F219),$F219&lt;=IF($Q219=MesCiclo,InicioCiclo,$Q219+MOD(2-WEEKDAY($Q219),7))+13),1,IF(N($U219)&gt;0,AVERAGEIFS($X$5:$X$1000,$S$5:$S$1000,ROW(),$T$5:$T$1000,"Sub"),$X219)))</f>
        <v/>
      </c>
      <c r="AC219" s="63">
        <f>IF($T219="","",IF(AND(ISNUMBER($F219),$F219&lt;=IF($Q219=MesCiclo,InicioCiclo,$Q219+MOD(2-WEEKDAY($Q219),7))+20),1,IF(N($U219)&gt;0,AVERAGEIFS($Y$5:$Y$1000,$S$5:$S$1000,ROW(),$T$5:$T$1000,"Sub"),$Y219)))</f>
        <v/>
      </c>
      <c r="AD219" s="63">
        <f>IF($T219="","",IF(AND(ISNUMBER($F219),$F219&lt;=IF($Q219=MesCiclo,InicioCiclo,$Q219+MOD(2-WEEKDAY($Q219),7))+27),1,IF(N($U219)&gt;0,AVERAGEIFS($Z$5:$Z$1000,$S$5:$S$1000,ROW(),$T$5:$T$1000,"Sub"),$Z219)))</f>
        <v/>
      </c>
      <c r="AE219" s="63">
        <f>IF($T219&lt;&gt;"Macro","",IF(COUNTIFS($Q$5:$Q$1000,$Q219,$T$5:$T$1000,"Macro",$G$5:$G$1000,"&gt;0")=0,1/COUNTIFS($Q$5:$Q$1000,$Q219,$T$5:$T$1000,"Macro"),IF(AND(ISNUMBER($G219),N($G219)&gt;0),$G219,SUMIFS($G$5:$G$1000,$Q$5:$Q$1000,$Q219,$T$5:$T$1000,"Macro")/COUNTIFS($Q$5:$Q$1000,$Q219,$T$5:$T$1000,"Macro",$G$5:$G$1000,"&gt;0"))/(COUNTIFS($Q$5:$Q$1000,$Q219,$T$5:$T$1000,"Macro")*SUMIFS($G$5:$G$1000,$Q$5:$Q$1000,$Q219,$T$5:$T$1000,"Macro")/COUNTIFS($Q$5:$Q$1000,$Q219,$T$5:$T$1000,"Macro",$G$5:$G$1000,"&gt;0"))))</f>
        <v/>
      </c>
    </row>
    <row r="220">
      <c r="A220" s="55">
        <f>IF(NOT((COUNTA($B220:$K220)+COUNTA($O220))&gt;0),"",IF($T220="Macro",COUNTIFS($T$5:$T220,"Macro",$Q$5:$Q220,$Q220),IF(N($S220)=0,"?",COUNTIFS(INDEX($T$5:$T$1000,1):INDEX($T$5:$T$1000,$S220-4),"Macro",INDEX($Q$5:$Q$1000,1):INDEX($Q$5:$Q$1000,$S220-4),INDEX($Q$5:$Q$1000,$S220-4))&amp;"."&amp;COUNTIFS($S$5:$S220,$S220,$T$5:$T220,"Sub"))))</f>
        <v/>
      </c>
      <c r="B220" s="56" t="n"/>
      <c r="C220" s="57" t="n"/>
      <c r="D220" s="58" t="n"/>
      <c r="E220" s="58" t="n"/>
      <c r="F220" s="58" t="n"/>
      <c r="G220" s="59" t="n"/>
      <c r="H220" s="59" t="n"/>
      <c r="I220" s="59" t="n"/>
      <c r="J220" s="59" t="n"/>
      <c r="K220" s="59" t="n"/>
      <c r="L220" s="60">
        <f>IF(NOT((COUNTA($B220:$K220)+COUNTA($O220))&gt;0),"",IF(ISNUMBER($F220),1,IF(N($U220)&gt;0,AVERAGEIFS($V$5:$V$1000,$S$5:$S$1000,ROW(),$T$5:$T$1000,"Sub"),$V220)))</f>
        <v/>
      </c>
      <c r="M220" s="55">
        <f>IF($L220="","",IF($L220&gt;=1,"Completado",IF($L220&gt;0,"En curso","Pendiente")))</f>
        <v/>
      </c>
      <c r="N220" s="55">
        <f>IF(NOT((COUNTA($B220:$K220)+COUNTA($O220))&gt;0),"",IF(ISNUMBER($F220),IF(AND(ISNUMBER($E220),$F220&gt;$E220),"Cumplida con "&amp;($F220-$E220)&amp;IF($F220-$E220=1," día"," días")&amp;" de retraso","Cumplida"),IF(N($L220)&gt;=1,"Cumplida",IF(NOT(ISNUMBER($E220)),"Sin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plazo")))))))</f>
        <v/>
      </c>
      <c r="O220" s="57" t="n"/>
      <c r="P220" s="61">
        <f>IF(NOT((COUNTA($B220:$K220)+COUNTA($O220))&gt;0),"",IF((IF($C220="","Falta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",""))="","✔ OK","⚠ "&amp;LEFT(IF($C220="","Falta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",""),LEN(IF($C220="","Falta el nombre de la actividad"&amp;" · ","")&amp;IF(AND($T220="Sub",N($S220)=0),"Subactividad sin macroactividad arriba"&amp;" · ","")&amp;IF($D220="","Sin fecha de inicio"&amp;" · ","")&amp;IF($E220="","Sin fecha límite"&amp;" · ","")&amp;IF(OR(AND($D220&lt;&gt;"",NOT(ISNUMBER($D220))),AND($E220&lt;&gt;"",NOT(ISNUMBER($E220))),AND($F220&lt;&gt;"",NOT(ISNUMBER($F220)))),"Fecha no válida"&amp;" · ","")&amp;IF(AND(ISNUMBER($D220),ISNUMBER($E220),$D220&gt;$E220),"Inicio posterior a fecha límite"&amp;" · ","")&amp;IF(AND($T220="Macro",$G220&lt;&gt;"",OR(NOT(ISNUMBER($G220)),$G220&lt;0,$G220&gt;1)),"Peso fuera de rango"&amp;" · ","")&amp;IF(AND($T220="Sub",$G220&lt;&gt;""),"Las subactividades no llevan peso (valen igual dentro de su macroactividad)"&amp;" · ","")&amp;IF(AND(N($U220)&gt;0,COUNT($H220:$K220)&gt;0),"Con subactividades: deje vacías las semanas (se calculan solas)"&amp;" · ","")&amp;IF((COUNTIF($H220:$K220,"&gt;1")+COUNTIF($H220:$K220,"&lt;0")+COUNTA($H220:$K220)-COUNT($H220:$K220))&gt;0,"Avance fuera de rango 0-100%"&amp;" · ","")&amp;IF(OR(AND($I220&lt;&gt;"",$I220&lt;$H220),AND($J220&lt;&gt;"",$J220&lt;MAX($H220:$I220)),AND($K220&lt;&gt;"",$K220&lt;MAX($H220:$J220))),"Avance semanal decreciente"&amp;" · ","")&amp;IF(AND(ISNUMBER($E220),$E220&lt;FechaRef,N($L220)&lt;1),"Vencida"&amp;" · ","")&amp;IF(AND(ObsObligatoria="Sí",ISNUMBER($E220),$E220&lt;FechaRef,N($L220)&lt;1,$O220=""),"Vencida sin observación"&amp;" · ",""))-3)))</f>
        <v/>
      </c>
      <c r="Q220" s="62">
        <f>IF(NOT((COUNTA($B220:$K220)+COUNTA($O220))&gt;0),"",IF(AND($T220="Sub",N($S220)&gt;0),IF(ISNUMBER(INDEX($D$5:$D$1000,$S220-4)),DATE(YEAR(INDEX($D$5:$D$1000,$S220-4)),MONTH(INDEX($D$5:$D$1000,$S220-4)),1),IF(ISNUMBER(INDEX($E$5:$E$1000,$S220-4)),DATE(YEAR(INDEX($E$5:$E$1000,$S220-4)),MONTH(INDEX($E$5:$E$1000,$S220-4)),1),MesCiclo)),IF(ISNUMBER($D220),DATE(YEAR($D220),MONTH($D220),1),IF(ISNUMBER($E220),DATE(YEAR($E220),MONTH($E220),1),MesCiclo))))</f>
        <v/>
      </c>
      <c r="R220" s="63">
        <f>IF(OR($Q220="",$Q220&lt;&gt;MesCiclo),"",COUNTIF($Q$5:$Q220,MesCiclo))</f>
        <v/>
      </c>
      <c r="S220" s="63">
        <f>IF($T220="","",IF($T220="Macro",ROW(),IFERROR(LOOKUP(2,1/($T$5:$T220="Macro"),ROW($T$5:$T220)),0)))</f>
        <v/>
      </c>
      <c r="T220" s="63">
        <f>IF(NOT((COUNTA($B220:$K220)+COUNTA($O220))&gt;0),"",IF($B220="Subactividad","Sub","Macro"))</f>
        <v/>
      </c>
      <c r="U220" s="63">
        <f>IF($T220="Macro",COUNTIFS($S$5:$S$1000,ROW(),$T$5:$T$1000,"Sub"),"")</f>
        <v/>
      </c>
      <c r="V220" s="63">
        <f>IF($T220="","",IF(ISNUMBER($F220),1,IFERROR(LOOKUP(2,1/($H220:$K220&lt;&gt;""),$H220:$K220),0)))</f>
        <v/>
      </c>
      <c r="W220" s="63">
        <f>IF($T220="","",IF(AND(ISNUMBER($F220),$F220&lt;=IF($Q220=MesCiclo,InicioCiclo,$Q220+MOD(2-WEEKDAY($Q220),7))+6),1,IF(ISNUMBER($H220),$H220,0)))</f>
        <v/>
      </c>
      <c r="X220" s="63">
        <f>IF($T220="","",IF(AND(ISNUMBER($F220),$F220&lt;=IF($Q220=MesCiclo,InicioCiclo,$Q220+MOD(2-WEEKDAY($Q220),7))+13),1,IF(ISNUMBER($I220),$I220,$W220)))</f>
        <v/>
      </c>
      <c r="Y220" s="63">
        <f>IF($T220="","",IF(AND(ISNUMBER($F220),$F220&lt;=IF($Q220=MesCiclo,InicioCiclo,$Q220+MOD(2-WEEKDAY($Q220),7))+20),1,IF(ISNUMBER($J220),$J220,$X220)))</f>
        <v/>
      </c>
      <c r="Z220" s="63">
        <f>IF($T220="","",IF(AND(ISNUMBER($F220),$F220&lt;=IF($Q220=MesCiclo,InicioCiclo,$Q220+MOD(2-WEEKDAY($Q220),7))+27),1,IF(ISNUMBER($K220),$K220,$Y220)))</f>
        <v/>
      </c>
      <c r="AA220" s="63">
        <f>IF($T220="","",IF(AND(ISNUMBER($F220),$F220&lt;=IF($Q220=MesCiclo,InicioCiclo,$Q220+MOD(2-WEEKDAY($Q220),7))+6),1,IF(N($U220)&gt;0,AVERAGEIFS($W$5:$W$1000,$S$5:$S$1000,ROW(),$T$5:$T$1000,"Sub"),$W220)))</f>
        <v/>
      </c>
      <c r="AB220" s="63">
        <f>IF($T220="","",IF(AND(ISNUMBER($F220),$F220&lt;=IF($Q220=MesCiclo,InicioCiclo,$Q220+MOD(2-WEEKDAY($Q220),7))+13),1,IF(N($U220)&gt;0,AVERAGEIFS($X$5:$X$1000,$S$5:$S$1000,ROW(),$T$5:$T$1000,"Sub"),$X220)))</f>
        <v/>
      </c>
      <c r="AC220" s="63">
        <f>IF($T220="","",IF(AND(ISNUMBER($F220),$F220&lt;=IF($Q220=MesCiclo,InicioCiclo,$Q220+MOD(2-WEEKDAY($Q220),7))+20),1,IF(N($U220)&gt;0,AVERAGEIFS($Y$5:$Y$1000,$S$5:$S$1000,ROW(),$T$5:$T$1000,"Sub"),$Y220)))</f>
        <v/>
      </c>
      <c r="AD220" s="63">
        <f>IF($T220="","",IF(AND(ISNUMBER($F220),$F220&lt;=IF($Q220=MesCiclo,InicioCiclo,$Q220+MOD(2-WEEKDAY($Q220),7))+27),1,IF(N($U220)&gt;0,AVERAGEIFS($Z$5:$Z$1000,$S$5:$S$1000,ROW(),$T$5:$T$1000,"Sub"),$Z220)))</f>
        <v/>
      </c>
      <c r="AE220" s="63">
        <f>IF($T220&lt;&gt;"Macro","",IF(COUNTIFS($Q$5:$Q$1000,$Q220,$T$5:$T$1000,"Macro",$G$5:$G$1000,"&gt;0")=0,1/COUNTIFS($Q$5:$Q$1000,$Q220,$T$5:$T$1000,"Macro"),IF(AND(ISNUMBER($G220),N($G220)&gt;0),$G220,SUMIFS($G$5:$G$1000,$Q$5:$Q$1000,$Q220,$T$5:$T$1000,"Macro")/COUNTIFS($Q$5:$Q$1000,$Q220,$T$5:$T$1000,"Macro",$G$5:$G$1000,"&gt;0"))/(COUNTIFS($Q$5:$Q$1000,$Q220,$T$5:$T$1000,"Macro")*SUMIFS($G$5:$G$1000,$Q$5:$Q$1000,$Q220,$T$5:$T$1000,"Macro")/COUNTIFS($Q$5:$Q$1000,$Q220,$T$5:$T$1000,"Macro",$G$5:$G$1000,"&gt;0"))))</f>
        <v/>
      </c>
    </row>
    <row r="221">
      <c r="A221" s="55">
        <f>IF(NOT((COUNTA($B221:$K221)+COUNTA($O221))&gt;0),"",IF($T221="Macro",COUNTIFS($T$5:$T221,"Macro",$Q$5:$Q221,$Q221),IF(N($S221)=0,"?",COUNTIFS(INDEX($T$5:$T$1000,1):INDEX($T$5:$T$1000,$S221-4),"Macro",INDEX($Q$5:$Q$1000,1):INDEX($Q$5:$Q$1000,$S221-4),INDEX($Q$5:$Q$1000,$S221-4))&amp;"."&amp;COUNTIFS($S$5:$S221,$S221,$T$5:$T221,"Sub"))))</f>
        <v/>
      </c>
      <c r="B221" s="56" t="n"/>
      <c r="C221" s="57" t="n"/>
      <c r="D221" s="58" t="n"/>
      <c r="E221" s="58" t="n"/>
      <c r="F221" s="58" t="n"/>
      <c r="G221" s="59" t="n"/>
      <c r="H221" s="59" t="n"/>
      <c r="I221" s="59" t="n"/>
      <c r="J221" s="59" t="n"/>
      <c r="K221" s="59" t="n"/>
      <c r="L221" s="60">
        <f>IF(NOT((COUNTA($B221:$K221)+COUNTA($O221))&gt;0),"",IF(ISNUMBER($F221),1,IF(N($U221)&gt;0,AVERAGEIFS($V$5:$V$1000,$S$5:$S$1000,ROW(),$T$5:$T$1000,"Sub"),$V221)))</f>
        <v/>
      </c>
      <c r="M221" s="55">
        <f>IF($L221="","",IF($L221&gt;=1,"Completado",IF($L221&gt;0,"En curso","Pendiente")))</f>
        <v/>
      </c>
      <c r="N221" s="55">
        <f>IF(NOT((COUNTA($B221:$K221)+COUNTA($O221))&gt;0),"",IF(ISNUMBER($F221),IF(AND(ISNUMBER($E221),$F221&gt;$E221),"Cumplida con "&amp;($F221-$E221)&amp;IF($F221-$E221=1," día"," días")&amp;" de retraso","Cumplida"),IF(N($L221)&gt;=1,"Cumplida",IF(NOT(ISNUMBER($E221)),"Sin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plazo")))))))</f>
        <v/>
      </c>
      <c r="O221" s="57" t="n"/>
      <c r="P221" s="61">
        <f>IF(NOT((COUNTA($B221:$K221)+COUNTA($O221))&gt;0),"",IF((IF($C221="","Falta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",""))="","✔ OK","⚠ "&amp;LEFT(IF($C221="","Falta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",""),LEN(IF($C221="","Falta el nombre de la actividad"&amp;" · ","")&amp;IF(AND($T221="Sub",N($S221)=0),"Subactividad sin macroactividad arriba"&amp;" · ","")&amp;IF($D221="","Sin fecha de inicio"&amp;" · ","")&amp;IF($E221="","Sin fecha límite"&amp;" · ","")&amp;IF(OR(AND($D221&lt;&gt;"",NOT(ISNUMBER($D221))),AND($E221&lt;&gt;"",NOT(ISNUMBER($E221))),AND($F221&lt;&gt;"",NOT(ISNUMBER($F221)))),"Fecha no válida"&amp;" · ","")&amp;IF(AND(ISNUMBER($D221),ISNUMBER($E221),$D221&gt;$E221),"Inicio posterior a fecha límite"&amp;" · ","")&amp;IF(AND($T221="Macro",$G221&lt;&gt;"",OR(NOT(ISNUMBER($G221)),$G221&lt;0,$G221&gt;1)),"Peso fuera de rango"&amp;" · ","")&amp;IF(AND($T221="Sub",$G221&lt;&gt;""),"Las subactividades no llevan peso (valen igual dentro de su macroactividad)"&amp;" · ","")&amp;IF(AND(N($U221)&gt;0,COUNT($H221:$K221)&gt;0),"Con subactividades: deje vacías las semanas (se calculan solas)"&amp;" · ","")&amp;IF((COUNTIF($H221:$K221,"&gt;1")+COUNTIF($H221:$K221,"&lt;0")+COUNTA($H221:$K221)-COUNT($H221:$K221))&gt;0,"Avance fuera de rango 0-100%"&amp;" · ","")&amp;IF(OR(AND($I221&lt;&gt;"",$I221&lt;$H221),AND($J221&lt;&gt;"",$J221&lt;MAX($H221:$I221)),AND($K221&lt;&gt;"",$K221&lt;MAX($H221:$J221))),"Avance semanal decreciente"&amp;" · ","")&amp;IF(AND(ISNUMBER($E221),$E221&lt;FechaRef,N($L221)&lt;1),"Vencida"&amp;" · ","")&amp;IF(AND(ObsObligatoria="Sí",ISNUMBER($E221),$E221&lt;FechaRef,N($L221)&lt;1,$O221=""),"Vencida sin observación"&amp;" · ",""))-3)))</f>
        <v/>
      </c>
      <c r="Q221" s="62">
        <f>IF(NOT((COUNTA($B221:$K221)+COUNTA($O221))&gt;0),"",IF(AND($T221="Sub",N($S221)&gt;0),IF(ISNUMBER(INDEX($D$5:$D$1000,$S221-4)),DATE(YEAR(INDEX($D$5:$D$1000,$S221-4)),MONTH(INDEX($D$5:$D$1000,$S221-4)),1),IF(ISNUMBER(INDEX($E$5:$E$1000,$S221-4)),DATE(YEAR(INDEX($E$5:$E$1000,$S221-4)),MONTH(INDEX($E$5:$E$1000,$S221-4)),1),MesCiclo)),IF(ISNUMBER($D221),DATE(YEAR($D221),MONTH($D221),1),IF(ISNUMBER($E221),DATE(YEAR($E221),MONTH($E221),1),MesCiclo))))</f>
        <v/>
      </c>
      <c r="R221" s="63">
        <f>IF(OR($Q221="",$Q221&lt;&gt;MesCiclo),"",COUNTIF($Q$5:$Q221,MesCiclo))</f>
        <v/>
      </c>
      <c r="S221" s="63">
        <f>IF($T221="","",IF($T221="Macro",ROW(),IFERROR(LOOKUP(2,1/($T$5:$T221="Macro"),ROW($T$5:$T221)),0)))</f>
        <v/>
      </c>
      <c r="T221" s="63">
        <f>IF(NOT((COUNTA($B221:$K221)+COUNTA($O221))&gt;0),"",IF($B221="Subactividad","Sub","Macro"))</f>
        <v/>
      </c>
      <c r="U221" s="63">
        <f>IF($T221="Macro",COUNTIFS($S$5:$S$1000,ROW(),$T$5:$T$1000,"Sub"),"")</f>
        <v/>
      </c>
      <c r="V221" s="63">
        <f>IF($T221="","",IF(ISNUMBER($F221),1,IFERROR(LOOKUP(2,1/($H221:$K221&lt;&gt;""),$H221:$K221),0)))</f>
        <v/>
      </c>
      <c r="W221" s="63">
        <f>IF($T221="","",IF(AND(ISNUMBER($F221),$F221&lt;=IF($Q221=MesCiclo,InicioCiclo,$Q221+MOD(2-WEEKDAY($Q221),7))+6),1,IF(ISNUMBER($H221),$H221,0)))</f>
        <v/>
      </c>
      <c r="X221" s="63">
        <f>IF($T221="","",IF(AND(ISNUMBER($F221),$F221&lt;=IF($Q221=MesCiclo,InicioCiclo,$Q221+MOD(2-WEEKDAY($Q221),7))+13),1,IF(ISNUMBER($I221),$I221,$W221)))</f>
        <v/>
      </c>
      <c r="Y221" s="63">
        <f>IF($T221="","",IF(AND(ISNUMBER($F221),$F221&lt;=IF($Q221=MesCiclo,InicioCiclo,$Q221+MOD(2-WEEKDAY($Q221),7))+20),1,IF(ISNUMBER($J221),$J221,$X221)))</f>
        <v/>
      </c>
      <c r="Z221" s="63">
        <f>IF($T221="","",IF(AND(ISNUMBER($F221),$F221&lt;=IF($Q221=MesCiclo,InicioCiclo,$Q221+MOD(2-WEEKDAY($Q221),7))+27),1,IF(ISNUMBER($K221),$K221,$Y221)))</f>
        <v/>
      </c>
      <c r="AA221" s="63">
        <f>IF($T221="","",IF(AND(ISNUMBER($F221),$F221&lt;=IF($Q221=MesCiclo,InicioCiclo,$Q221+MOD(2-WEEKDAY($Q221),7))+6),1,IF(N($U221)&gt;0,AVERAGEIFS($W$5:$W$1000,$S$5:$S$1000,ROW(),$T$5:$T$1000,"Sub"),$W221)))</f>
        <v/>
      </c>
      <c r="AB221" s="63">
        <f>IF($T221="","",IF(AND(ISNUMBER($F221),$F221&lt;=IF($Q221=MesCiclo,InicioCiclo,$Q221+MOD(2-WEEKDAY($Q221),7))+13),1,IF(N($U221)&gt;0,AVERAGEIFS($X$5:$X$1000,$S$5:$S$1000,ROW(),$T$5:$T$1000,"Sub"),$X221)))</f>
        <v/>
      </c>
      <c r="AC221" s="63">
        <f>IF($T221="","",IF(AND(ISNUMBER($F221),$F221&lt;=IF($Q221=MesCiclo,InicioCiclo,$Q221+MOD(2-WEEKDAY($Q221),7))+20),1,IF(N($U221)&gt;0,AVERAGEIFS($Y$5:$Y$1000,$S$5:$S$1000,ROW(),$T$5:$T$1000,"Sub"),$Y221)))</f>
        <v/>
      </c>
      <c r="AD221" s="63">
        <f>IF($T221="","",IF(AND(ISNUMBER($F221),$F221&lt;=IF($Q221=MesCiclo,InicioCiclo,$Q221+MOD(2-WEEKDAY($Q221),7))+27),1,IF(N($U221)&gt;0,AVERAGEIFS($Z$5:$Z$1000,$S$5:$S$1000,ROW(),$T$5:$T$1000,"Sub"),$Z221)))</f>
        <v/>
      </c>
      <c r="AE221" s="63">
        <f>IF($T221&lt;&gt;"Macro","",IF(COUNTIFS($Q$5:$Q$1000,$Q221,$T$5:$T$1000,"Macro",$G$5:$G$1000,"&gt;0")=0,1/COUNTIFS($Q$5:$Q$1000,$Q221,$T$5:$T$1000,"Macro"),IF(AND(ISNUMBER($G221),N($G221)&gt;0),$G221,SUMIFS($G$5:$G$1000,$Q$5:$Q$1000,$Q221,$T$5:$T$1000,"Macro")/COUNTIFS($Q$5:$Q$1000,$Q221,$T$5:$T$1000,"Macro",$G$5:$G$1000,"&gt;0"))/(COUNTIFS($Q$5:$Q$1000,$Q221,$T$5:$T$1000,"Macro")*SUMIFS($G$5:$G$1000,$Q$5:$Q$1000,$Q221,$T$5:$T$1000,"Macro")/COUNTIFS($Q$5:$Q$1000,$Q221,$T$5:$T$1000,"Macro",$G$5:$G$1000,"&gt;0"))))</f>
        <v/>
      </c>
    </row>
    <row r="222">
      <c r="A222" s="55">
        <f>IF(NOT((COUNTA($B222:$K222)+COUNTA($O222))&gt;0),"",IF($T222="Macro",COUNTIFS($T$5:$T222,"Macro",$Q$5:$Q222,$Q222),IF(N($S222)=0,"?",COUNTIFS(INDEX($T$5:$T$1000,1):INDEX($T$5:$T$1000,$S222-4),"Macro",INDEX($Q$5:$Q$1000,1):INDEX($Q$5:$Q$1000,$S222-4),INDEX($Q$5:$Q$1000,$S222-4))&amp;"."&amp;COUNTIFS($S$5:$S222,$S222,$T$5:$T222,"Sub"))))</f>
        <v/>
      </c>
      <c r="B222" s="56" t="n"/>
      <c r="C222" s="57" t="n"/>
      <c r="D222" s="58" t="n"/>
      <c r="E222" s="58" t="n"/>
      <c r="F222" s="58" t="n"/>
      <c r="G222" s="59" t="n"/>
      <c r="H222" s="59" t="n"/>
      <c r="I222" s="59" t="n"/>
      <c r="J222" s="59" t="n"/>
      <c r="K222" s="59" t="n"/>
      <c r="L222" s="60">
        <f>IF(NOT((COUNTA($B222:$K222)+COUNTA($O222))&gt;0),"",IF(ISNUMBER($F222),1,IF(N($U222)&gt;0,AVERAGEIFS($V$5:$V$1000,$S$5:$S$1000,ROW(),$T$5:$T$1000,"Sub"),$V222)))</f>
        <v/>
      </c>
      <c r="M222" s="55">
        <f>IF($L222="","",IF($L222&gt;=1,"Completado",IF($L222&gt;0,"En curso","Pendiente")))</f>
        <v/>
      </c>
      <c r="N222" s="55">
        <f>IF(NOT((COUNTA($B222:$K222)+COUNTA($O222))&gt;0),"",IF(ISNUMBER($F222),IF(AND(ISNUMBER($E222),$F222&gt;$E222),"Cumplida con "&amp;($F222-$E222)&amp;IF($F222-$E222=1," día"," días")&amp;" de retraso","Cumplida"),IF(N($L222)&gt;=1,"Cumplida",IF(NOT(ISNUMBER($E222)),"Sin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plazo")))))))</f>
        <v/>
      </c>
      <c r="O222" s="57" t="n"/>
      <c r="P222" s="61">
        <f>IF(NOT((COUNTA($B222:$K222)+COUNTA($O222))&gt;0),"",IF((IF($C222="","Falta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",""))="","✔ OK","⚠ "&amp;LEFT(IF($C222="","Falta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",""),LEN(IF($C222="","Falta el nombre de la actividad"&amp;" · ","")&amp;IF(AND($T222="Sub",N($S222)=0),"Subactividad sin macroactividad arriba"&amp;" · ","")&amp;IF($D222="","Sin fecha de inicio"&amp;" · ","")&amp;IF($E222="","Sin fecha límite"&amp;" · ","")&amp;IF(OR(AND($D222&lt;&gt;"",NOT(ISNUMBER($D222))),AND($E222&lt;&gt;"",NOT(ISNUMBER($E222))),AND($F222&lt;&gt;"",NOT(ISNUMBER($F222)))),"Fecha no válida"&amp;" · ","")&amp;IF(AND(ISNUMBER($D222),ISNUMBER($E222),$D222&gt;$E222),"Inicio posterior a fecha límite"&amp;" · ","")&amp;IF(AND($T222="Macro",$G222&lt;&gt;"",OR(NOT(ISNUMBER($G222)),$G222&lt;0,$G222&gt;1)),"Peso fuera de rango"&amp;" · ","")&amp;IF(AND($T222="Sub",$G222&lt;&gt;""),"Las subactividades no llevan peso (valen igual dentro de su macroactividad)"&amp;" · ","")&amp;IF(AND(N($U222)&gt;0,COUNT($H222:$K222)&gt;0),"Con subactividades: deje vacías las semanas (se calculan solas)"&amp;" · ","")&amp;IF((COUNTIF($H222:$K222,"&gt;1")+COUNTIF($H222:$K222,"&lt;0")+COUNTA($H222:$K222)-COUNT($H222:$K222))&gt;0,"Avance fuera de rango 0-100%"&amp;" · ","")&amp;IF(OR(AND($I222&lt;&gt;"",$I222&lt;$H222),AND($J222&lt;&gt;"",$J222&lt;MAX($H222:$I222)),AND($K222&lt;&gt;"",$K222&lt;MAX($H222:$J222))),"Avance semanal decreciente"&amp;" · ","")&amp;IF(AND(ISNUMBER($E222),$E222&lt;FechaRef,N($L222)&lt;1),"Vencida"&amp;" · ","")&amp;IF(AND(ObsObligatoria="Sí",ISNUMBER($E222),$E222&lt;FechaRef,N($L222)&lt;1,$O222=""),"Vencida sin observación"&amp;" · ",""))-3)))</f>
        <v/>
      </c>
      <c r="Q222" s="62">
        <f>IF(NOT((COUNTA($B222:$K222)+COUNTA($O222))&gt;0),"",IF(AND($T222="Sub",N($S222)&gt;0),IF(ISNUMBER(INDEX($D$5:$D$1000,$S222-4)),DATE(YEAR(INDEX($D$5:$D$1000,$S222-4)),MONTH(INDEX($D$5:$D$1000,$S222-4)),1),IF(ISNUMBER(INDEX($E$5:$E$1000,$S222-4)),DATE(YEAR(INDEX($E$5:$E$1000,$S222-4)),MONTH(INDEX($E$5:$E$1000,$S222-4)),1),MesCiclo)),IF(ISNUMBER($D222),DATE(YEAR($D222),MONTH($D222),1),IF(ISNUMBER($E222),DATE(YEAR($E222),MONTH($E222),1),MesCiclo))))</f>
        <v/>
      </c>
      <c r="R222" s="63">
        <f>IF(OR($Q222="",$Q222&lt;&gt;MesCiclo),"",COUNTIF($Q$5:$Q222,MesCiclo))</f>
        <v/>
      </c>
      <c r="S222" s="63">
        <f>IF($T222="","",IF($T222="Macro",ROW(),IFERROR(LOOKUP(2,1/($T$5:$T222="Macro"),ROW($T$5:$T222)),0)))</f>
        <v/>
      </c>
      <c r="T222" s="63">
        <f>IF(NOT((COUNTA($B222:$K222)+COUNTA($O222))&gt;0),"",IF($B222="Subactividad","Sub","Macro"))</f>
        <v/>
      </c>
      <c r="U222" s="63">
        <f>IF($T222="Macro",COUNTIFS($S$5:$S$1000,ROW(),$T$5:$T$1000,"Sub"),"")</f>
        <v/>
      </c>
      <c r="V222" s="63">
        <f>IF($T222="","",IF(ISNUMBER($F222),1,IFERROR(LOOKUP(2,1/($H222:$K222&lt;&gt;""),$H222:$K222),0)))</f>
        <v/>
      </c>
      <c r="W222" s="63">
        <f>IF($T222="","",IF(AND(ISNUMBER($F222),$F222&lt;=IF($Q222=MesCiclo,InicioCiclo,$Q222+MOD(2-WEEKDAY($Q222),7))+6),1,IF(ISNUMBER($H222),$H222,0)))</f>
        <v/>
      </c>
      <c r="X222" s="63">
        <f>IF($T222="","",IF(AND(ISNUMBER($F222),$F222&lt;=IF($Q222=MesCiclo,InicioCiclo,$Q222+MOD(2-WEEKDAY($Q222),7))+13),1,IF(ISNUMBER($I222),$I222,$W222)))</f>
        <v/>
      </c>
      <c r="Y222" s="63">
        <f>IF($T222="","",IF(AND(ISNUMBER($F222),$F222&lt;=IF($Q222=MesCiclo,InicioCiclo,$Q222+MOD(2-WEEKDAY($Q222),7))+20),1,IF(ISNUMBER($J222),$J222,$X222)))</f>
        <v/>
      </c>
      <c r="Z222" s="63">
        <f>IF($T222="","",IF(AND(ISNUMBER($F222),$F222&lt;=IF($Q222=MesCiclo,InicioCiclo,$Q222+MOD(2-WEEKDAY($Q222),7))+27),1,IF(ISNUMBER($K222),$K222,$Y222)))</f>
        <v/>
      </c>
      <c r="AA222" s="63">
        <f>IF($T222="","",IF(AND(ISNUMBER($F222),$F222&lt;=IF($Q222=MesCiclo,InicioCiclo,$Q222+MOD(2-WEEKDAY($Q222),7))+6),1,IF(N($U222)&gt;0,AVERAGEIFS($W$5:$W$1000,$S$5:$S$1000,ROW(),$T$5:$T$1000,"Sub"),$W222)))</f>
        <v/>
      </c>
      <c r="AB222" s="63">
        <f>IF($T222="","",IF(AND(ISNUMBER($F222),$F222&lt;=IF($Q222=MesCiclo,InicioCiclo,$Q222+MOD(2-WEEKDAY($Q222),7))+13),1,IF(N($U222)&gt;0,AVERAGEIFS($X$5:$X$1000,$S$5:$S$1000,ROW(),$T$5:$T$1000,"Sub"),$X222)))</f>
        <v/>
      </c>
      <c r="AC222" s="63">
        <f>IF($T222="","",IF(AND(ISNUMBER($F222),$F222&lt;=IF($Q222=MesCiclo,InicioCiclo,$Q222+MOD(2-WEEKDAY($Q222),7))+20),1,IF(N($U222)&gt;0,AVERAGEIFS($Y$5:$Y$1000,$S$5:$S$1000,ROW(),$T$5:$T$1000,"Sub"),$Y222)))</f>
        <v/>
      </c>
      <c r="AD222" s="63">
        <f>IF($T222="","",IF(AND(ISNUMBER($F222),$F222&lt;=IF($Q222=MesCiclo,InicioCiclo,$Q222+MOD(2-WEEKDAY($Q222),7))+27),1,IF(N($U222)&gt;0,AVERAGEIFS($Z$5:$Z$1000,$S$5:$S$1000,ROW(),$T$5:$T$1000,"Sub"),$Z222)))</f>
        <v/>
      </c>
      <c r="AE222" s="63">
        <f>IF($T222&lt;&gt;"Macro","",IF(COUNTIFS($Q$5:$Q$1000,$Q222,$T$5:$T$1000,"Macro",$G$5:$G$1000,"&gt;0")=0,1/COUNTIFS($Q$5:$Q$1000,$Q222,$T$5:$T$1000,"Macro"),IF(AND(ISNUMBER($G222),N($G222)&gt;0),$G222,SUMIFS($G$5:$G$1000,$Q$5:$Q$1000,$Q222,$T$5:$T$1000,"Macro")/COUNTIFS($Q$5:$Q$1000,$Q222,$T$5:$T$1000,"Macro",$G$5:$G$1000,"&gt;0"))/(COUNTIFS($Q$5:$Q$1000,$Q222,$T$5:$T$1000,"Macro")*SUMIFS($G$5:$G$1000,$Q$5:$Q$1000,$Q222,$T$5:$T$1000,"Macro")/COUNTIFS($Q$5:$Q$1000,$Q222,$T$5:$T$1000,"Macro",$G$5:$G$1000,"&gt;0"))))</f>
        <v/>
      </c>
    </row>
    <row r="223">
      <c r="A223" s="55">
        <f>IF(NOT((COUNTA($B223:$K223)+COUNTA($O223))&gt;0),"",IF($T223="Macro",COUNTIFS($T$5:$T223,"Macro",$Q$5:$Q223,$Q223),IF(N($S223)=0,"?",COUNTIFS(INDEX($T$5:$T$1000,1):INDEX($T$5:$T$1000,$S223-4),"Macro",INDEX($Q$5:$Q$1000,1):INDEX($Q$5:$Q$1000,$S223-4),INDEX($Q$5:$Q$1000,$S223-4))&amp;"."&amp;COUNTIFS($S$5:$S223,$S223,$T$5:$T223,"Sub"))))</f>
        <v/>
      </c>
      <c r="B223" s="56" t="n"/>
      <c r="C223" s="57" t="n"/>
      <c r="D223" s="58" t="n"/>
      <c r="E223" s="58" t="n"/>
      <c r="F223" s="58" t="n"/>
      <c r="G223" s="59" t="n"/>
      <c r="H223" s="59" t="n"/>
      <c r="I223" s="59" t="n"/>
      <c r="J223" s="59" t="n"/>
      <c r="K223" s="59" t="n"/>
      <c r="L223" s="60">
        <f>IF(NOT((COUNTA($B223:$K223)+COUNTA($O223))&gt;0),"",IF(ISNUMBER($F223),1,IF(N($U223)&gt;0,AVERAGEIFS($V$5:$V$1000,$S$5:$S$1000,ROW(),$T$5:$T$1000,"Sub"),$V223)))</f>
        <v/>
      </c>
      <c r="M223" s="55">
        <f>IF($L223="","",IF($L223&gt;=1,"Completado",IF($L223&gt;0,"En curso","Pendiente")))</f>
        <v/>
      </c>
      <c r="N223" s="55">
        <f>IF(NOT((COUNTA($B223:$K223)+COUNTA($O223))&gt;0),"",IF(ISNUMBER($F223),IF(AND(ISNUMBER($E223),$F223&gt;$E223),"Cumplida con "&amp;($F223-$E223)&amp;IF($F223-$E223=1," día"," días")&amp;" de retraso","Cumplida"),IF(N($L223)&gt;=1,"Cumplida",IF(NOT(ISNUMBER($E223)),"Sin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plazo")))))))</f>
        <v/>
      </c>
      <c r="O223" s="57" t="n"/>
      <c r="P223" s="61">
        <f>IF(NOT((COUNTA($B223:$K223)+COUNTA($O223))&gt;0),"",IF((IF($C223="","Falta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",""))="","✔ OK","⚠ "&amp;LEFT(IF($C223="","Falta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",""),LEN(IF($C223="","Falta el nombre de la actividad"&amp;" · ","")&amp;IF(AND($T223="Sub",N($S223)=0),"Subactividad sin macroactividad arriba"&amp;" · ","")&amp;IF($D223="","Sin fecha de inicio"&amp;" · ","")&amp;IF($E223="","Sin fecha límite"&amp;" · ","")&amp;IF(OR(AND($D223&lt;&gt;"",NOT(ISNUMBER($D223))),AND($E223&lt;&gt;"",NOT(ISNUMBER($E223))),AND($F223&lt;&gt;"",NOT(ISNUMBER($F223)))),"Fecha no válida"&amp;" · ","")&amp;IF(AND(ISNUMBER($D223),ISNUMBER($E223),$D223&gt;$E223),"Inicio posterior a fecha límite"&amp;" · ","")&amp;IF(AND($T223="Macro",$G223&lt;&gt;"",OR(NOT(ISNUMBER($G223)),$G223&lt;0,$G223&gt;1)),"Peso fuera de rango"&amp;" · ","")&amp;IF(AND($T223="Sub",$G223&lt;&gt;""),"Las subactividades no llevan peso (valen igual dentro de su macroactividad)"&amp;" · ","")&amp;IF(AND(N($U223)&gt;0,COUNT($H223:$K223)&gt;0),"Con subactividades: deje vacías las semanas (se calculan solas)"&amp;" · ","")&amp;IF((COUNTIF($H223:$K223,"&gt;1")+COUNTIF($H223:$K223,"&lt;0")+COUNTA($H223:$K223)-COUNT($H223:$K223))&gt;0,"Avance fuera de rango 0-100%"&amp;" · ","")&amp;IF(OR(AND($I223&lt;&gt;"",$I223&lt;$H223),AND($J223&lt;&gt;"",$J223&lt;MAX($H223:$I223)),AND($K223&lt;&gt;"",$K223&lt;MAX($H223:$J223))),"Avance semanal decreciente"&amp;" · ","")&amp;IF(AND(ISNUMBER($E223),$E223&lt;FechaRef,N($L223)&lt;1),"Vencida"&amp;" · ","")&amp;IF(AND(ObsObligatoria="Sí",ISNUMBER($E223),$E223&lt;FechaRef,N($L223)&lt;1,$O223=""),"Vencida sin observación"&amp;" · ",""))-3)))</f>
        <v/>
      </c>
      <c r="Q223" s="62">
        <f>IF(NOT((COUNTA($B223:$K223)+COUNTA($O223))&gt;0),"",IF(AND($T223="Sub",N($S223)&gt;0),IF(ISNUMBER(INDEX($D$5:$D$1000,$S223-4)),DATE(YEAR(INDEX($D$5:$D$1000,$S223-4)),MONTH(INDEX($D$5:$D$1000,$S223-4)),1),IF(ISNUMBER(INDEX($E$5:$E$1000,$S223-4)),DATE(YEAR(INDEX($E$5:$E$1000,$S223-4)),MONTH(INDEX($E$5:$E$1000,$S223-4)),1),MesCiclo)),IF(ISNUMBER($D223),DATE(YEAR($D223),MONTH($D223),1),IF(ISNUMBER($E223),DATE(YEAR($E223),MONTH($E223),1),MesCiclo))))</f>
        <v/>
      </c>
      <c r="R223" s="63">
        <f>IF(OR($Q223="",$Q223&lt;&gt;MesCiclo),"",COUNTIF($Q$5:$Q223,MesCiclo))</f>
        <v/>
      </c>
      <c r="S223" s="63">
        <f>IF($T223="","",IF($T223="Macro",ROW(),IFERROR(LOOKUP(2,1/($T$5:$T223="Macro"),ROW($T$5:$T223)),0)))</f>
        <v/>
      </c>
      <c r="T223" s="63">
        <f>IF(NOT((COUNTA($B223:$K223)+COUNTA($O223))&gt;0),"",IF($B223="Subactividad","Sub","Macro"))</f>
        <v/>
      </c>
      <c r="U223" s="63">
        <f>IF($T223="Macro",COUNTIFS($S$5:$S$1000,ROW(),$T$5:$T$1000,"Sub"),"")</f>
        <v/>
      </c>
      <c r="V223" s="63">
        <f>IF($T223="","",IF(ISNUMBER($F223),1,IFERROR(LOOKUP(2,1/($H223:$K223&lt;&gt;""),$H223:$K223),0)))</f>
        <v/>
      </c>
      <c r="W223" s="63">
        <f>IF($T223="","",IF(AND(ISNUMBER($F223),$F223&lt;=IF($Q223=MesCiclo,InicioCiclo,$Q223+MOD(2-WEEKDAY($Q223),7))+6),1,IF(ISNUMBER($H223),$H223,0)))</f>
        <v/>
      </c>
      <c r="X223" s="63">
        <f>IF($T223="","",IF(AND(ISNUMBER($F223),$F223&lt;=IF($Q223=MesCiclo,InicioCiclo,$Q223+MOD(2-WEEKDAY($Q223),7))+13),1,IF(ISNUMBER($I223),$I223,$W223)))</f>
        <v/>
      </c>
      <c r="Y223" s="63">
        <f>IF($T223="","",IF(AND(ISNUMBER($F223),$F223&lt;=IF($Q223=MesCiclo,InicioCiclo,$Q223+MOD(2-WEEKDAY($Q223),7))+20),1,IF(ISNUMBER($J223),$J223,$X223)))</f>
        <v/>
      </c>
      <c r="Z223" s="63">
        <f>IF($T223="","",IF(AND(ISNUMBER($F223),$F223&lt;=IF($Q223=MesCiclo,InicioCiclo,$Q223+MOD(2-WEEKDAY($Q223),7))+27),1,IF(ISNUMBER($K223),$K223,$Y223)))</f>
        <v/>
      </c>
      <c r="AA223" s="63">
        <f>IF($T223="","",IF(AND(ISNUMBER($F223),$F223&lt;=IF($Q223=MesCiclo,InicioCiclo,$Q223+MOD(2-WEEKDAY($Q223),7))+6),1,IF(N($U223)&gt;0,AVERAGEIFS($W$5:$W$1000,$S$5:$S$1000,ROW(),$T$5:$T$1000,"Sub"),$W223)))</f>
        <v/>
      </c>
      <c r="AB223" s="63">
        <f>IF($T223="","",IF(AND(ISNUMBER($F223),$F223&lt;=IF($Q223=MesCiclo,InicioCiclo,$Q223+MOD(2-WEEKDAY($Q223),7))+13),1,IF(N($U223)&gt;0,AVERAGEIFS($X$5:$X$1000,$S$5:$S$1000,ROW(),$T$5:$T$1000,"Sub"),$X223)))</f>
        <v/>
      </c>
      <c r="AC223" s="63">
        <f>IF($T223="","",IF(AND(ISNUMBER($F223),$F223&lt;=IF($Q223=MesCiclo,InicioCiclo,$Q223+MOD(2-WEEKDAY($Q223),7))+20),1,IF(N($U223)&gt;0,AVERAGEIFS($Y$5:$Y$1000,$S$5:$S$1000,ROW(),$T$5:$T$1000,"Sub"),$Y223)))</f>
        <v/>
      </c>
      <c r="AD223" s="63">
        <f>IF($T223="","",IF(AND(ISNUMBER($F223),$F223&lt;=IF($Q223=MesCiclo,InicioCiclo,$Q223+MOD(2-WEEKDAY($Q223),7))+27),1,IF(N($U223)&gt;0,AVERAGEIFS($Z$5:$Z$1000,$S$5:$S$1000,ROW(),$T$5:$T$1000,"Sub"),$Z223)))</f>
        <v/>
      </c>
      <c r="AE223" s="63">
        <f>IF($T223&lt;&gt;"Macro","",IF(COUNTIFS($Q$5:$Q$1000,$Q223,$T$5:$T$1000,"Macro",$G$5:$G$1000,"&gt;0")=0,1/COUNTIFS($Q$5:$Q$1000,$Q223,$T$5:$T$1000,"Macro"),IF(AND(ISNUMBER($G223),N($G223)&gt;0),$G223,SUMIFS($G$5:$G$1000,$Q$5:$Q$1000,$Q223,$T$5:$T$1000,"Macro")/COUNTIFS($Q$5:$Q$1000,$Q223,$T$5:$T$1000,"Macro",$G$5:$G$1000,"&gt;0"))/(COUNTIFS($Q$5:$Q$1000,$Q223,$T$5:$T$1000,"Macro")*SUMIFS($G$5:$G$1000,$Q$5:$Q$1000,$Q223,$T$5:$T$1000,"Macro")/COUNTIFS($Q$5:$Q$1000,$Q223,$T$5:$T$1000,"Macro",$G$5:$G$1000,"&gt;0"))))</f>
        <v/>
      </c>
    </row>
    <row r="224">
      <c r="A224" s="55">
        <f>IF(NOT((COUNTA($B224:$K224)+COUNTA($O224))&gt;0),"",IF($T224="Macro",COUNTIFS($T$5:$T224,"Macro",$Q$5:$Q224,$Q224),IF(N($S224)=0,"?",COUNTIFS(INDEX($T$5:$T$1000,1):INDEX($T$5:$T$1000,$S224-4),"Macro",INDEX($Q$5:$Q$1000,1):INDEX($Q$5:$Q$1000,$S224-4),INDEX($Q$5:$Q$1000,$S224-4))&amp;"."&amp;COUNTIFS($S$5:$S224,$S224,$T$5:$T224,"Sub"))))</f>
        <v/>
      </c>
      <c r="B224" s="56" t="n"/>
      <c r="C224" s="57" t="n"/>
      <c r="D224" s="58" t="n"/>
      <c r="E224" s="58" t="n"/>
      <c r="F224" s="58" t="n"/>
      <c r="G224" s="59" t="n"/>
      <c r="H224" s="59" t="n"/>
      <c r="I224" s="59" t="n"/>
      <c r="J224" s="59" t="n"/>
      <c r="K224" s="59" t="n"/>
      <c r="L224" s="60">
        <f>IF(NOT((COUNTA($B224:$K224)+COUNTA($O224))&gt;0),"",IF(ISNUMBER($F224),1,IF(N($U224)&gt;0,AVERAGEIFS($V$5:$V$1000,$S$5:$S$1000,ROW(),$T$5:$T$1000,"Sub"),$V224)))</f>
        <v/>
      </c>
      <c r="M224" s="55">
        <f>IF($L224="","",IF($L224&gt;=1,"Completado",IF($L224&gt;0,"En curso","Pendiente")))</f>
        <v/>
      </c>
      <c r="N224" s="55">
        <f>IF(NOT((COUNTA($B224:$K224)+COUNTA($O224))&gt;0),"",IF(ISNUMBER($F224),IF(AND(ISNUMBER($E224),$F224&gt;$E224),"Cumplida con "&amp;($F224-$E224)&amp;IF($F224-$E224=1," día"," días")&amp;" de retraso","Cumplida"),IF(N($L224)&gt;=1,"Cumplida",IF(NOT(ISNUMBER($E224)),"Sin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plazo")))))))</f>
        <v/>
      </c>
      <c r="O224" s="57" t="n"/>
      <c r="P224" s="61">
        <f>IF(NOT((COUNTA($B224:$K224)+COUNTA($O224))&gt;0),"",IF((IF($C224="","Falta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",""))="","✔ OK","⚠ "&amp;LEFT(IF($C224="","Falta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",""),LEN(IF($C224="","Falta el nombre de la actividad"&amp;" · ","")&amp;IF(AND($T224="Sub",N($S224)=0),"Subactividad sin macroactividad arriba"&amp;" · ","")&amp;IF($D224="","Sin fecha de inicio"&amp;" · ","")&amp;IF($E224="","Sin fecha límite"&amp;" · ","")&amp;IF(OR(AND($D224&lt;&gt;"",NOT(ISNUMBER($D224))),AND($E224&lt;&gt;"",NOT(ISNUMBER($E224))),AND($F224&lt;&gt;"",NOT(ISNUMBER($F224)))),"Fecha no válida"&amp;" · ","")&amp;IF(AND(ISNUMBER($D224),ISNUMBER($E224),$D224&gt;$E224),"Inicio posterior a fecha límite"&amp;" · ","")&amp;IF(AND($T224="Macro",$G224&lt;&gt;"",OR(NOT(ISNUMBER($G224)),$G224&lt;0,$G224&gt;1)),"Peso fuera de rango"&amp;" · ","")&amp;IF(AND($T224="Sub",$G224&lt;&gt;""),"Las subactividades no llevan peso (valen igual dentro de su macroactividad)"&amp;" · ","")&amp;IF(AND(N($U224)&gt;0,COUNT($H224:$K224)&gt;0),"Con subactividades: deje vacías las semanas (se calculan solas)"&amp;" · ","")&amp;IF((COUNTIF($H224:$K224,"&gt;1")+COUNTIF($H224:$K224,"&lt;0")+COUNTA($H224:$K224)-COUNT($H224:$K224))&gt;0,"Avance fuera de rango 0-100%"&amp;" · ","")&amp;IF(OR(AND($I224&lt;&gt;"",$I224&lt;$H224),AND($J224&lt;&gt;"",$J224&lt;MAX($H224:$I224)),AND($K224&lt;&gt;"",$K224&lt;MAX($H224:$J224))),"Avance semanal decreciente"&amp;" · ","")&amp;IF(AND(ISNUMBER($E224),$E224&lt;FechaRef,N($L224)&lt;1),"Vencida"&amp;" · ","")&amp;IF(AND(ObsObligatoria="Sí",ISNUMBER($E224),$E224&lt;FechaRef,N($L224)&lt;1,$O224=""),"Vencida sin observación"&amp;" · ",""))-3)))</f>
        <v/>
      </c>
      <c r="Q224" s="62">
        <f>IF(NOT((COUNTA($B224:$K224)+COUNTA($O224))&gt;0),"",IF(AND($T224="Sub",N($S224)&gt;0),IF(ISNUMBER(INDEX($D$5:$D$1000,$S224-4)),DATE(YEAR(INDEX($D$5:$D$1000,$S224-4)),MONTH(INDEX($D$5:$D$1000,$S224-4)),1),IF(ISNUMBER(INDEX($E$5:$E$1000,$S224-4)),DATE(YEAR(INDEX($E$5:$E$1000,$S224-4)),MONTH(INDEX($E$5:$E$1000,$S224-4)),1),MesCiclo)),IF(ISNUMBER($D224),DATE(YEAR($D224),MONTH($D224),1),IF(ISNUMBER($E224),DATE(YEAR($E224),MONTH($E224),1),MesCiclo))))</f>
        <v/>
      </c>
      <c r="R224" s="63">
        <f>IF(OR($Q224="",$Q224&lt;&gt;MesCiclo),"",COUNTIF($Q$5:$Q224,MesCiclo))</f>
        <v/>
      </c>
      <c r="S224" s="63">
        <f>IF($T224="","",IF($T224="Macro",ROW(),IFERROR(LOOKUP(2,1/($T$5:$T224="Macro"),ROW($T$5:$T224)),0)))</f>
        <v/>
      </c>
      <c r="T224" s="63">
        <f>IF(NOT((COUNTA($B224:$K224)+COUNTA($O224))&gt;0),"",IF($B224="Subactividad","Sub","Macro"))</f>
        <v/>
      </c>
      <c r="U224" s="63">
        <f>IF($T224="Macro",COUNTIFS($S$5:$S$1000,ROW(),$T$5:$T$1000,"Sub"),"")</f>
        <v/>
      </c>
      <c r="V224" s="63">
        <f>IF($T224="","",IF(ISNUMBER($F224),1,IFERROR(LOOKUP(2,1/($H224:$K224&lt;&gt;""),$H224:$K224),0)))</f>
        <v/>
      </c>
      <c r="W224" s="63">
        <f>IF($T224="","",IF(AND(ISNUMBER($F224),$F224&lt;=IF($Q224=MesCiclo,InicioCiclo,$Q224+MOD(2-WEEKDAY($Q224),7))+6),1,IF(ISNUMBER($H224),$H224,0)))</f>
        <v/>
      </c>
      <c r="X224" s="63">
        <f>IF($T224="","",IF(AND(ISNUMBER($F224),$F224&lt;=IF($Q224=MesCiclo,InicioCiclo,$Q224+MOD(2-WEEKDAY($Q224),7))+13),1,IF(ISNUMBER($I224),$I224,$W224)))</f>
        <v/>
      </c>
      <c r="Y224" s="63">
        <f>IF($T224="","",IF(AND(ISNUMBER($F224),$F224&lt;=IF($Q224=MesCiclo,InicioCiclo,$Q224+MOD(2-WEEKDAY($Q224),7))+20),1,IF(ISNUMBER($J224),$J224,$X224)))</f>
        <v/>
      </c>
      <c r="Z224" s="63">
        <f>IF($T224="","",IF(AND(ISNUMBER($F224),$F224&lt;=IF($Q224=MesCiclo,InicioCiclo,$Q224+MOD(2-WEEKDAY($Q224),7))+27),1,IF(ISNUMBER($K224),$K224,$Y224)))</f>
        <v/>
      </c>
      <c r="AA224" s="63">
        <f>IF($T224="","",IF(AND(ISNUMBER($F224),$F224&lt;=IF($Q224=MesCiclo,InicioCiclo,$Q224+MOD(2-WEEKDAY($Q224),7))+6),1,IF(N($U224)&gt;0,AVERAGEIFS($W$5:$W$1000,$S$5:$S$1000,ROW(),$T$5:$T$1000,"Sub"),$W224)))</f>
        <v/>
      </c>
      <c r="AB224" s="63">
        <f>IF($T224="","",IF(AND(ISNUMBER($F224),$F224&lt;=IF($Q224=MesCiclo,InicioCiclo,$Q224+MOD(2-WEEKDAY($Q224),7))+13),1,IF(N($U224)&gt;0,AVERAGEIFS($X$5:$X$1000,$S$5:$S$1000,ROW(),$T$5:$T$1000,"Sub"),$X224)))</f>
        <v/>
      </c>
      <c r="AC224" s="63">
        <f>IF($T224="","",IF(AND(ISNUMBER($F224),$F224&lt;=IF($Q224=MesCiclo,InicioCiclo,$Q224+MOD(2-WEEKDAY($Q224),7))+20),1,IF(N($U224)&gt;0,AVERAGEIFS($Y$5:$Y$1000,$S$5:$S$1000,ROW(),$T$5:$T$1000,"Sub"),$Y224)))</f>
        <v/>
      </c>
      <c r="AD224" s="63">
        <f>IF($T224="","",IF(AND(ISNUMBER($F224),$F224&lt;=IF($Q224=MesCiclo,InicioCiclo,$Q224+MOD(2-WEEKDAY($Q224),7))+27),1,IF(N($U224)&gt;0,AVERAGEIFS($Z$5:$Z$1000,$S$5:$S$1000,ROW(),$T$5:$T$1000,"Sub"),$Z224)))</f>
        <v/>
      </c>
      <c r="AE224" s="63">
        <f>IF($T224&lt;&gt;"Macro","",IF(COUNTIFS($Q$5:$Q$1000,$Q224,$T$5:$T$1000,"Macro",$G$5:$G$1000,"&gt;0")=0,1/COUNTIFS($Q$5:$Q$1000,$Q224,$T$5:$T$1000,"Macro"),IF(AND(ISNUMBER($G224),N($G224)&gt;0),$G224,SUMIFS($G$5:$G$1000,$Q$5:$Q$1000,$Q224,$T$5:$T$1000,"Macro")/COUNTIFS($Q$5:$Q$1000,$Q224,$T$5:$T$1000,"Macro",$G$5:$G$1000,"&gt;0"))/(COUNTIFS($Q$5:$Q$1000,$Q224,$T$5:$T$1000,"Macro")*SUMIFS($G$5:$G$1000,$Q$5:$Q$1000,$Q224,$T$5:$T$1000,"Macro")/COUNTIFS($Q$5:$Q$1000,$Q224,$T$5:$T$1000,"Macro",$G$5:$G$1000,"&gt;0"))))</f>
        <v/>
      </c>
    </row>
    <row r="225">
      <c r="A225" s="55">
        <f>IF(NOT((COUNTA($B225:$K225)+COUNTA($O225))&gt;0),"",IF($T225="Macro",COUNTIFS($T$5:$T225,"Macro",$Q$5:$Q225,$Q225),IF(N($S225)=0,"?",COUNTIFS(INDEX($T$5:$T$1000,1):INDEX($T$5:$T$1000,$S225-4),"Macro",INDEX($Q$5:$Q$1000,1):INDEX($Q$5:$Q$1000,$S225-4),INDEX($Q$5:$Q$1000,$S225-4))&amp;"."&amp;COUNTIFS($S$5:$S225,$S225,$T$5:$T225,"Sub"))))</f>
        <v/>
      </c>
      <c r="B225" s="56" t="n"/>
      <c r="C225" s="57" t="n"/>
      <c r="D225" s="58" t="n"/>
      <c r="E225" s="58" t="n"/>
      <c r="F225" s="58" t="n"/>
      <c r="G225" s="59" t="n"/>
      <c r="H225" s="59" t="n"/>
      <c r="I225" s="59" t="n"/>
      <c r="J225" s="59" t="n"/>
      <c r="K225" s="59" t="n"/>
      <c r="L225" s="60">
        <f>IF(NOT((COUNTA($B225:$K225)+COUNTA($O225))&gt;0),"",IF(ISNUMBER($F225),1,IF(N($U225)&gt;0,AVERAGEIFS($V$5:$V$1000,$S$5:$S$1000,ROW(),$T$5:$T$1000,"Sub"),$V225)))</f>
        <v/>
      </c>
      <c r="M225" s="55">
        <f>IF($L225="","",IF($L225&gt;=1,"Completado",IF($L225&gt;0,"En curso","Pendiente")))</f>
        <v/>
      </c>
      <c r="N225" s="55">
        <f>IF(NOT((COUNTA($B225:$K225)+COUNTA($O225))&gt;0),"",IF(ISNUMBER($F225),IF(AND(ISNUMBER($E225),$F225&gt;$E225),"Cumplida con "&amp;($F225-$E225)&amp;IF($F225-$E225=1," día"," días")&amp;" de retraso","Cumplida"),IF(N($L225)&gt;=1,"Cumplida",IF(NOT(ISNUMBER($E225)),"Sin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plazo")))))))</f>
        <v/>
      </c>
      <c r="O225" s="57" t="n"/>
      <c r="P225" s="61">
        <f>IF(NOT((COUNTA($B225:$K225)+COUNTA($O225))&gt;0),"",IF((IF($C225="","Falta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",""))="","✔ OK","⚠ "&amp;LEFT(IF($C225="","Falta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",""),LEN(IF($C225="","Falta el nombre de la actividad"&amp;" · ","")&amp;IF(AND($T225="Sub",N($S225)=0),"Subactividad sin macroactividad arriba"&amp;" · ","")&amp;IF($D225="","Sin fecha de inicio"&amp;" · ","")&amp;IF($E225="","Sin fecha límite"&amp;" · ","")&amp;IF(OR(AND($D225&lt;&gt;"",NOT(ISNUMBER($D225))),AND($E225&lt;&gt;"",NOT(ISNUMBER($E225))),AND($F225&lt;&gt;"",NOT(ISNUMBER($F225)))),"Fecha no válida"&amp;" · ","")&amp;IF(AND(ISNUMBER($D225),ISNUMBER($E225),$D225&gt;$E225),"Inicio posterior a fecha límite"&amp;" · ","")&amp;IF(AND($T225="Macro",$G225&lt;&gt;"",OR(NOT(ISNUMBER($G225)),$G225&lt;0,$G225&gt;1)),"Peso fuera de rango"&amp;" · ","")&amp;IF(AND($T225="Sub",$G225&lt;&gt;""),"Las subactividades no llevan peso (valen igual dentro de su macroactividad)"&amp;" · ","")&amp;IF(AND(N($U225)&gt;0,COUNT($H225:$K225)&gt;0),"Con subactividades: deje vacías las semanas (se calculan solas)"&amp;" · ","")&amp;IF((COUNTIF($H225:$K225,"&gt;1")+COUNTIF($H225:$K225,"&lt;0")+COUNTA($H225:$K225)-COUNT($H225:$K225))&gt;0,"Avance fuera de rango 0-100%"&amp;" · ","")&amp;IF(OR(AND($I225&lt;&gt;"",$I225&lt;$H225),AND($J225&lt;&gt;"",$J225&lt;MAX($H225:$I225)),AND($K225&lt;&gt;"",$K225&lt;MAX($H225:$J225))),"Avance semanal decreciente"&amp;" · ","")&amp;IF(AND(ISNUMBER($E225),$E225&lt;FechaRef,N($L225)&lt;1),"Vencida"&amp;" · ","")&amp;IF(AND(ObsObligatoria="Sí",ISNUMBER($E225),$E225&lt;FechaRef,N($L225)&lt;1,$O225=""),"Vencida sin observación"&amp;" · ",""))-3)))</f>
        <v/>
      </c>
      <c r="Q225" s="62">
        <f>IF(NOT((COUNTA($B225:$K225)+COUNTA($O225))&gt;0),"",IF(AND($T225="Sub",N($S225)&gt;0),IF(ISNUMBER(INDEX($D$5:$D$1000,$S225-4)),DATE(YEAR(INDEX($D$5:$D$1000,$S225-4)),MONTH(INDEX($D$5:$D$1000,$S225-4)),1),IF(ISNUMBER(INDEX($E$5:$E$1000,$S225-4)),DATE(YEAR(INDEX($E$5:$E$1000,$S225-4)),MONTH(INDEX($E$5:$E$1000,$S225-4)),1),MesCiclo)),IF(ISNUMBER($D225),DATE(YEAR($D225),MONTH($D225),1),IF(ISNUMBER($E225),DATE(YEAR($E225),MONTH($E225),1),MesCiclo))))</f>
        <v/>
      </c>
      <c r="R225" s="63">
        <f>IF(OR($Q225="",$Q225&lt;&gt;MesCiclo),"",COUNTIF($Q$5:$Q225,MesCiclo))</f>
        <v/>
      </c>
      <c r="S225" s="63">
        <f>IF($T225="","",IF($T225="Macro",ROW(),IFERROR(LOOKUP(2,1/($T$5:$T225="Macro"),ROW($T$5:$T225)),0)))</f>
        <v/>
      </c>
      <c r="T225" s="63">
        <f>IF(NOT((COUNTA($B225:$K225)+COUNTA($O225))&gt;0),"",IF($B225="Subactividad","Sub","Macro"))</f>
        <v/>
      </c>
      <c r="U225" s="63">
        <f>IF($T225="Macro",COUNTIFS($S$5:$S$1000,ROW(),$T$5:$T$1000,"Sub"),"")</f>
        <v/>
      </c>
      <c r="V225" s="63">
        <f>IF($T225="","",IF(ISNUMBER($F225),1,IFERROR(LOOKUP(2,1/($H225:$K225&lt;&gt;""),$H225:$K225),0)))</f>
        <v/>
      </c>
      <c r="W225" s="63">
        <f>IF($T225="","",IF(AND(ISNUMBER($F225),$F225&lt;=IF($Q225=MesCiclo,InicioCiclo,$Q225+MOD(2-WEEKDAY($Q225),7))+6),1,IF(ISNUMBER($H225),$H225,0)))</f>
        <v/>
      </c>
      <c r="X225" s="63">
        <f>IF($T225="","",IF(AND(ISNUMBER($F225),$F225&lt;=IF($Q225=MesCiclo,InicioCiclo,$Q225+MOD(2-WEEKDAY($Q225),7))+13),1,IF(ISNUMBER($I225),$I225,$W225)))</f>
        <v/>
      </c>
      <c r="Y225" s="63">
        <f>IF($T225="","",IF(AND(ISNUMBER($F225),$F225&lt;=IF($Q225=MesCiclo,InicioCiclo,$Q225+MOD(2-WEEKDAY($Q225),7))+20),1,IF(ISNUMBER($J225),$J225,$X225)))</f>
        <v/>
      </c>
      <c r="Z225" s="63">
        <f>IF($T225="","",IF(AND(ISNUMBER($F225),$F225&lt;=IF($Q225=MesCiclo,InicioCiclo,$Q225+MOD(2-WEEKDAY($Q225),7))+27),1,IF(ISNUMBER($K225),$K225,$Y225)))</f>
        <v/>
      </c>
      <c r="AA225" s="63">
        <f>IF($T225="","",IF(AND(ISNUMBER($F225),$F225&lt;=IF($Q225=MesCiclo,InicioCiclo,$Q225+MOD(2-WEEKDAY($Q225),7))+6),1,IF(N($U225)&gt;0,AVERAGEIFS($W$5:$W$1000,$S$5:$S$1000,ROW(),$T$5:$T$1000,"Sub"),$W225)))</f>
        <v/>
      </c>
      <c r="AB225" s="63">
        <f>IF($T225="","",IF(AND(ISNUMBER($F225),$F225&lt;=IF($Q225=MesCiclo,InicioCiclo,$Q225+MOD(2-WEEKDAY($Q225),7))+13),1,IF(N($U225)&gt;0,AVERAGEIFS($X$5:$X$1000,$S$5:$S$1000,ROW(),$T$5:$T$1000,"Sub"),$X225)))</f>
        <v/>
      </c>
      <c r="AC225" s="63">
        <f>IF($T225="","",IF(AND(ISNUMBER($F225),$F225&lt;=IF($Q225=MesCiclo,InicioCiclo,$Q225+MOD(2-WEEKDAY($Q225),7))+20),1,IF(N($U225)&gt;0,AVERAGEIFS($Y$5:$Y$1000,$S$5:$S$1000,ROW(),$T$5:$T$1000,"Sub"),$Y225)))</f>
        <v/>
      </c>
      <c r="AD225" s="63">
        <f>IF($T225="","",IF(AND(ISNUMBER($F225),$F225&lt;=IF($Q225=MesCiclo,InicioCiclo,$Q225+MOD(2-WEEKDAY($Q225),7))+27),1,IF(N($U225)&gt;0,AVERAGEIFS($Z$5:$Z$1000,$S$5:$S$1000,ROW(),$T$5:$T$1000,"Sub"),$Z225)))</f>
        <v/>
      </c>
      <c r="AE225" s="63">
        <f>IF($T225&lt;&gt;"Macro","",IF(COUNTIFS($Q$5:$Q$1000,$Q225,$T$5:$T$1000,"Macro",$G$5:$G$1000,"&gt;0")=0,1/COUNTIFS($Q$5:$Q$1000,$Q225,$T$5:$T$1000,"Macro"),IF(AND(ISNUMBER($G225),N($G225)&gt;0),$G225,SUMIFS($G$5:$G$1000,$Q$5:$Q$1000,$Q225,$T$5:$T$1000,"Macro")/COUNTIFS($Q$5:$Q$1000,$Q225,$T$5:$T$1000,"Macro",$G$5:$G$1000,"&gt;0"))/(COUNTIFS($Q$5:$Q$1000,$Q225,$T$5:$T$1000,"Macro")*SUMIFS($G$5:$G$1000,$Q$5:$Q$1000,$Q225,$T$5:$T$1000,"Macro")/COUNTIFS($Q$5:$Q$1000,$Q225,$T$5:$T$1000,"Macro",$G$5:$G$1000,"&gt;0"))))</f>
        <v/>
      </c>
    </row>
    <row r="226">
      <c r="A226" s="55">
        <f>IF(NOT((COUNTA($B226:$K226)+COUNTA($O226))&gt;0),"",IF($T226="Macro",COUNTIFS($T$5:$T226,"Macro",$Q$5:$Q226,$Q226),IF(N($S226)=0,"?",COUNTIFS(INDEX($T$5:$T$1000,1):INDEX($T$5:$T$1000,$S226-4),"Macro",INDEX($Q$5:$Q$1000,1):INDEX($Q$5:$Q$1000,$S226-4),INDEX($Q$5:$Q$1000,$S226-4))&amp;"."&amp;COUNTIFS($S$5:$S226,$S226,$T$5:$T226,"Sub"))))</f>
        <v/>
      </c>
      <c r="B226" s="56" t="n"/>
      <c r="C226" s="57" t="n"/>
      <c r="D226" s="58" t="n"/>
      <c r="E226" s="58" t="n"/>
      <c r="F226" s="58" t="n"/>
      <c r="G226" s="59" t="n"/>
      <c r="H226" s="59" t="n"/>
      <c r="I226" s="59" t="n"/>
      <c r="J226" s="59" t="n"/>
      <c r="K226" s="59" t="n"/>
      <c r="L226" s="60">
        <f>IF(NOT((COUNTA($B226:$K226)+COUNTA($O226))&gt;0),"",IF(ISNUMBER($F226),1,IF(N($U226)&gt;0,AVERAGEIFS($V$5:$V$1000,$S$5:$S$1000,ROW(),$T$5:$T$1000,"Sub"),$V226)))</f>
        <v/>
      </c>
      <c r="M226" s="55">
        <f>IF($L226="","",IF($L226&gt;=1,"Completado",IF($L226&gt;0,"En curso","Pendiente")))</f>
        <v/>
      </c>
      <c r="N226" s="55">
        <f>IF(NOT((COUNTA($B226:$K226)+COUNTA($O226))&gt;0),"",IF(ISNUMBER($F226),IF(AND(ISNUMBER($E226),$F226&gt;$E226),"Cumplida con "&amp;($F226-$E226)&amp;IF($F226-$E226=1," día"," días")&amp;" de retraso","Cumplida"),IF(N($L226)&gt;=1,"Cumplida",IF(NOT(ISNUMBER($E226)),"Sin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plazo")))))))</f>
        <v/>
      </c>
      <c r="O226" s="57" t="n"/>
      <c r="P226" s="61">
        <f>IF(NOT((COUNTA($B226:$K226)+COUNTA($O226))&gt;0),"",IF((IF($C226="","Falta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",""))="","✔ OK","⚠ "&amp;LEFT(IF($C226="","Falta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",""),LEN(IF($C226="","Falta el nombre de la actividad"&amp;" · ","")&amp;IF(AND($T226="Sub",N($S226)=0),"Subactividad sin macroactividad arriba"&amp;" · ","")&amp;IF($D226="","Sin fecha de inicio"&amp;" · ","")&amp;IF($E226="","Sin fecha límite"&amp;" · ","")&amp;IF(OR(AND($D226&lt;&gt;"",NOT(ISNUMBER($D226))),AND($E226&lt;&gt;"",NOT(ISNUMBER($E226))),AND($F226&lt;&gt;"",NOT(ISNUMBER($F226)))),"Fecha no válida"&amp;" · ","")&amp;IF(AND(ISNUMBER($D226),ISNUMBER($E226),$D226&gt;$E226),"Inicio posterior a fecha límite"&amp;" · ","")&amp;IF(AND($T226="Macro",$G226&lt;&gt;"",OR(NOT(ISNUMBER($G226)),$G226&lt;0,$G226&gt;1)),"Peso fuera de rango"&amp;" · ","")&amp;IF(AND($T226="Sub",$G226&lt;&gt;""),"Las subactividades no llevan peso (valen igual dentro de su macroactividad)"&amp;" · ","")&amp;IF(AND(N($U226)&gt;0,COUNT($H226:$K226)&gt;0),"Con subactividades: deje vacías las semanas (se calculan solas)"&amp;" · ","")&amp;IF((COUNTIF($H226:$K226,"&gt;1")+COUNTIF($H226:$K226,"&lt;0")+COUNTA($H226:$K226)-COUNT($H226:$K226))&gt;0,"Avance fuera de rango 0-100%"&amp;" · ","")&amp;IF(OR(AND($I226&lt;&gt;"",$I226&lt;$H226),AND($J226&lt;&gt;"",$J226&lt;MAX($H226:$I226)),AND($K226&lt;&gt;"",$K226&lt;MAX($H226:$J226))),"Avance semanal decreciente"&amp;" · ","")&amp;IF(AND(ISNUMBER($E226),$E226&lt;FechaRef,N($L226)&lt;1),"Vencida"&amp;" · ","")&amp;IF(AND(ObsObligatoria="Sí",ISNUMBER($E226),$E226&lt;FechaRef,N($L226)&lt;1,$O226=""),"Vencida sin observación"&amp;" · ",""))-3)))</f>
        <v/>
      </c>
      <c r="Q226" s="62">
        <f>IF(NOT((COUNTA($B226:$K226)+COUNTA($O226))&gt;0),"",IF(AND($T226="Sub",N($S226)&gt;0),IF(ISNUMBER(INDEX($D$5:$D$1000,$S226-4)),DATE(YEAR(INDEX($D$5:$D$1000,$S226-4)),MONTH(INDEX($D$5:$D$1000,$S226-4)),1),IF(ISNUMBER(INDEX($E$5:$E$1000,$S226-4)),DATE(YEAR(INDEX($E$5:$E$1000,$S226-4)),MONTH(INDEX($E$5:$E$1000,$S226-4)),1),MesCiclo)),IF(ISNUMBER($D226),DATE(YEAR($D226),MONTH($D226),1),IF(ISNUMBER($E226),DATE(YEAR($E226),MONTH($E226),1),MesCiclo))))</f>
        <v/>
      </c>
      <c r="R226" s="63">
        <f>IF(OR($Q226="",$Q226&lt;&gt;MesCiclo),"",COUNTIF($Q$5:$Q226,MesCiclo))</f>
        <v/>
      </c>
      <c r="S226" s="63">
        <f>IF($T226="","",IF($T226="Macro",ROW(),IFERROR(LOOKUP(2,1/($T$5:$T226="Macro"),ROW($T$5:$T226)),0)))</f>
        <v/>
      </c>
      <c r="T226" s="63">
        <f>IF(NOT((COUNTA($B226:$K226)+COUNTA($O226))&gt;0),"",IF($B226="Subactividad","Sub","Macro"))</f>
        <v/>
      </c>
      <c r="U226" s="63">
        <f>IF($T226="Macro",COUNTIFS($S$5:$S$1000,ROW(),$T$5:$T$1000,"Sub"),"")</f>
        <v/>
      </c>
      <c r="V226" s="63">
        <f>IF($T226="","",IF(ISNUMBER($F226),1,IFERROR(LOOKUP(2,1/($H226:$K226&lt;&gt;""),$H226:$K226),0)))</f>
        <v/>
      </c>
      <c r="W226" s="63">
        <f>IF($T226="","",IF(AND(ISNUMBER($F226),$F226&lt;=IF($Q226=MesCiclo,InicioCiclo,$Q226+MOD(2-WEEKDAY($Q226),7))+6),1,IF(ISNUMBER($H226),$H226,0)))</f>
        <v/>
      </c>
      <c r="X226" s="63">
        <f>IF($T226="","",IF(AND(ISNUMBER($F226),$F226&lt;=IF($Q226=MesCiclo,InicioCiclo,$Q226+MOD(2-WEEKDAY($Q226),7))+13),1,IF(ISNUMBER($I226),$I226,$W226)))</f>
        <v/>
      </c>
      <c r="Y226" s="63">
        <f>IF($T226="","",IF(AND(ISNUMBER($F226),$F226&lt;=IF($Q226=MesCiclo,InicioCiclo,$Q226+MOD(2-WEEKDAY($Q226),7))+20),1,IF(ISNUMBER($J226),$J226,$X226)))</f>
        <v/>
      </c>
      <c r="Z226" s="63">
        <f>IF($T226="","",IF(AND(ISNUMBER($F226),$F226&lt;=IF($Q226=MesCiclo,InicioCiclo,$Q226+MOD(2-WEEKDAY($Q226),7))+27),1,IF(ISNUMBER($K226),$K226,$Y226)))</f>
        <v/>
      </c>
      <c r="AA226" s="63">
        <f>IF($T226="","",IF(AND(ISNUMBER($F226),$F226&lt;=IF($Q226=MesCiclo,InicioCiclo,$Q226+MOD(2-WEEKDAY($Q226),7))+6),1,IF(N($U226)&gt;0,AVERAGEIFS($W$5:$W$1000,$S$5:$S$1000,ROW(),$T$5:$T$1000,"Sub"),$W226)))</f>
        <v/>
      </c>
      <c r="AB226" s="63">
        <f>IF($T226="","",IF(AND(ISNUMBER($F226),$F226&lt;=IF($Q226=MesCiclo,InicioCiclo,$Q226+MOD(2-WEEKDAY($Q226),7))+13),1,IF(N($U226)&gt;0,AVERAGEIFS($X$5:$X$1000,$S$5:$S$1000,ROW(),$T$5:$T$1000,"Sub"),$X226)))</f>
        <v/>
      </c>
      <c r="AC226" s="63">
        <f>IF($T226="","",IF(AND(ISNUMBER($F226),$F226&lt;=IF($Q226=MesCiclo,InicioCiclo,$Q226+MOD(2-WEEKDAY($Q226),7))+20),1,IF(N($U226)&gt;0,AVERAGEIFS($Y$5:$Y$1000,$S$5:$S$1000,ROW(),$T$5:$T$1000,"Sub"),$Y226)))</f>
        <v/>
      </c>
      <c r="AD226" s="63">
        <f>IF($T226="","",IF(AND(ISNUMBER($F226),$F226&lt;=IF($Q226=MesCiclo,InicioCiclo,$Q226+MOD(2-WEEKDAY($Q226),7))+27),1,IF(N($U226)&gt;0,AVERAGEIFS($Z$5:$Z$1000,$S$5:$S$1000,ROW(),$T$5:$T$1000,"Sub"),$Z226)))</f>
        <v/>
      </c>
      <c r="AE226" s="63">
        <f>IF($T226&lt;&gt;"Macro","",IF(COUNTIFS($Q$5:$Q$1000,$Q226,$T$5:$T$1000,"Macro",$G$5:$G$1000,"&gt;0")=0,1/COUNTIFS($Q$5:$Q$1000,$Q226,$T$5:$T$1000,"Macro"),IF(AND(ISNUMBER($G226),N($G226)&gt;0),$G226,SUMIFS($G$5:$G$1000,$Q$5:$Q$1000,$Q226,$T$5:$T$1000,"Macro")/COUNTIFS($Q$5:$Q$1000,$Q226,$T$5:$T$1000,"Macro",$G$5:$G$1000,"&gt;0"))/(COUNTIFS($Q$5:$Q$1000,$Q226,$T$5:$T$1000,"Macro")*SUMIFS($G$5:$G$1000,$Q$5:$Q$1000,$Q226,$T$5:$T$1000,"Macro")/COUNTIFS($Q$5:$Q$1000,$Q226,$T$5:$T$1000,"Macro",$G$5:$G$1000,"&gt;0"))))</f>
        <v/>
      </c>
    </row>
    <row r="227">
      <c r="A227" s="55">
        <f>IF(NOT((COUNTA($B227:$K227)+COUNTA($O227))&gt;0),"",IF($T227="Macro",COUNTIFS($T$5:$T227,"Macro",$Q$5:$Q227,$Q227),IF(N($S227)=0,"?",COUNTIFS(INDEX($T$5:$T$1000,1):INDEX($T$5:$T$1000,$S227-4),"Macro",INDEX($Q$5:$Q$1000,1):INDEX($Q$5:$Q$1000,$S227-4),INDEX($Q$5:$Q$1000,$S227-4))&amp;"."&amp;COUNTIFS($S$5:$S227,$S227,$T$5:$T227,"Sub"))))</f>
        <v/>
      </c>
      <c r="B227" s="56" t="n"/>
      <c r="C227" s="57" t="n"/>
      <c r="D227" s="58" t="n"/>
      <c r="E227" s="58" t="n"/>
      <c r="F227" s="58" t="n"/>
      <c r="G227" s="59" t="n"/>
      <c r="H227" s="59" t="n"/>
      <c r="I227" s="59" t="n"/>
      <c r="J227" s="59" t="n"/>
      <c r="K227" s="59" t="n"/>
      <c r="L227" s="60">
        <f>IF(NOT((COUNTA($B227:$K227)+COUNTA($O227))&gt;0),"",IF(ISNUMBER($F227),1,IF(N($U227)&gt;0,AVERAGEIFS($V$5:$V$1000,$S$5:$S$1000,ROW(),$T$5:$T$1000,"Sub"),$V227)))</f>
        <v/>
      </c>
      <c r="M227" s="55">
        <f>IF($L227="","",IF($L227&gt;=1,"Completado",IF($L227&gt;0,"En curso","Pendiente")))</f>
        <v/>
      </c>
      <c r="N227" s="55">
        <f>IF(NOT((COUNTA($B227:$K227)+COUNTA($O227))&gt;0),"",IF(ISNUMBER($F227),IF(AND(ISNUMBER($E227),$F227&gt;$E227),"Cumplida con "&amp;($F227-$E227)&amp;IF($F227-$E227=1," día"," días")&amp;" de retraso","Cumplida"),IF(N($L227)&gt;=1,"Cumplida",IF(NOT(ISNUMBER($E227)),"Sin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plazo")))))))</f>
        <v/>
      </c>
      <c r="O227" s="57" t="n"/>
      <c r="P227" s="61">
        <f>IF(NOT((COUNTA($B227:$K227)+COUNTA($O227))&gt;0),"",IF((IF($C227="","Falta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",""))="","✔ OK","⚠ "&amp;LEFT(IF($C227="","Falta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",""),LEN(IF($C227="","Falta el nombre de la actividad"&amp;" · ","")&amp;IF(AND($T227="Sub",N($S227)=0),"Subactividad sin macroactividad arriba"&amp;" · ","")&amp;IF($D227="","Sin fecha de inicio"&amp;" · ","")&amp;IF($E227="","Sin fecha límite"&amp;" · ","")&amp;IF(OR(AND($D227&lt;&gt;"",NOT(ISNUMBER($D227))),AND($E227&lt;&gt;"",NOT(ISNUMBER($E227))),AND($F227&lt;&gt;"",NOT(ISNUMBER($F227)))),"Fecha no válida"&amp;" · ","")&amp;IF(AND(ISNUMBER($D227),ISNUMBER($E227),$D227&gt;$E227),"Inicio posterior a fecha límite"&amp;" · ","")&amp;IF(AND($T227="Macro",$G227&lt;&gt;"",OR(NOT(ISNUMBER($G227)),$G227&lt;0,$G227&gt;1)),"Peso fuera de rango"&amp;" · ","")&amp;IF(AND($T227="Sub",$G227&lt;&gt;""),"Las subactividades no llevan peso (valen igual dentro de su macroactividad)"&amp;" · ","")&amp;IF(AND(N($U227)&gt;0,COUNT($H227:$K227)&gt;0),"Con subactividades: deje vacías las semanas (se calculan solas)"&amp;" · ","")&amp;IF((COUNTIF($H227:$K227,"&gt;1")+COUNTIF($H227:$K227,"&lt;0")+COUNTA($H227:$K227)-COUNT($H227:$K227))&gt;0,"Avance fuera de rango 0-100%"&amp;" · ","")&amp;IF(OR(AND($I227&lt;&gt;"",$I227&lt;$H227),AND($J227&lt;&gt;"",$J227&lt;MAX($H227:$I227)),AND($K227&lt;&gt;"",$K227&lt;MAX($H227:$J227))),"Avance semanal decreciente"&amp;" · ","")&amp;IF(AND(ISNUMBER($E227),$E227&lt;FechaRef,N($L227)&lt;1),"Vencida"&amp;" · ","")&amp;IF(AND(ObsObligatoria="Sí",ISNUMBER($E227),$E227&lt;FechaRef,N($L227)&lt;1,$O227=""),"Vencida sin observación"&amp;" · ",""))-3)))</f>
        <v/>
      </c>
      <c r="Q227" s="62">
        <f>IF(NOT((COUNTA($B227:$K227)+COUNTA($O227))&gt;0),"",IF(AND($T227="Sub",N($S227)&gt;0),IF(ISNUMBER(INDEX($D$5:$D$1000,$S227-4)),DATE(YEAR(INDEX($D$5:$D$1000,$S227-4)),MONTH(INDEX($D$5:$D$1000,$S227-4)),1),IF(ISNUMBER(INDEX($E$5:$E$1000,$S227-4)),DATE(YEAR(INDEX($E$5:$E$1000,$S227-4)),MONTH(INDEX($E$5:$E$1000,$S227-4)),1),MesCiclo)),IF(ISNUMBER($D227),DATE(YEAR($D227),MONTH($D227),1),IF(ISNUMBER($E227),DATE(YEAR($E227),MONTH($E227),1),MesCiclo))))</f>
        <v/>
      </c>
      <c r="R227" s="63">
        <f>IF(OR($Q227="",$Q227&lt;&gt;MesCiclo),"",COUNTIF($Q$5:$Q227,MesCiclo))</f>
        <v/>
      </c>
      <c r="S227" s="63">
        <f>IF($T227="","",IF($T227="Macro",ROW(),IFERROR(LOOKUP(2,1/($T$5:$T227="Macro"),ROW($T$5:$T227)),0)))</f>
        <v/>
      </c>
      <c r="T227" s="63">
        <f>IF(NOT((COUNTA($B227:$K227)+COUNTA($O227))&gt;0),"",IF($B227="Subactividad","Sub","Macro"))</f>
        <v/>
      </c>
      <c r="U227" s="63">
        <f>IF($T227="Macro",COUNTIFS($S$5:$S$1000,ROW(),$T$5:$T$1000,"Sub"),"")</f>
        <v/>
      </c>
      <c r="V227" s="63">
        <f>IF($T227="","",IF(ISNUMBER($F227),1,IFERROR(LOOKUP(2,1/($H227:$K227&lt;&gt;""),$H227:$K227),0)))</f>
        <v/>
      </c>
      <c r="W227" s="63">
        <f>IF($T227="","",IF(AND(ISNUMBER($F227),$F227&lt;=IF($Q227=MesCiclo,InicioCiclo,$Q227+MOD(2-WEEKDAY($Q227),7))+6),1,IF(ISNUMBER($H227),$H227,0)))</f>
        <v/>
      </c>
      <c r="X227" s="63">
        <f>IF($T227="","",IF(AND(ISNUMBER($F227),$F227&lt;=IF($Q227=MesCiclo,InicioCiclo,$Q227+MOD(2-WEEKDAY($Q227),7))+13),1,IF(ISNUMBER($I227),$I227,$W227)))</f>
        <v/>
      </c>
      <c r="Y227" s="63">
        <f>IF($T227="","",IF(AND(ISNUMBER($F227),$F227&lt;=IF($Q227=MesCiclo,InicioCiclo,$Q227+MOD(2-WEEKDAY($Q227),7))+20),1,IF(ISNUMBER($J227),$J227,$X227)))</f>
        <v/>
      </c>
      <c r="Z227" s="63">
        <f>IF($T227="","",IF(AND(ISNUMBER($F227),$F227&lt;=IF($Q227=MesCiclo,InicioCiclo,$Q227+MOD(2-WEEKDAY($Q227),7))+27),1,IF(ISNUMBER($K227),$K227,$Y227)))</f>
        <v/>
      </c>
      <c r="AA227" s="63">
        <f>IF($T227="","",IF(AND(ISNUMBER($F227),$F227&lt;=IF($Q227=MesCiclo,InicioCiclo,$Q227+MOD(2-WEEKDAY($Q227),7))+6),1,IF(N($U227)&gt;0,AVERAGEIFS($W$5:$W$1000,$S$5:$S$1000,ROW(),$T$5:$T$1000,"Sub"),$W227)))</f>
        <v/>
      </c>
      <c r="AB227" s="63">
        <f>IF($T227="","",IF(AND(ISNUMBER($F227),$F227&lt;=IF($Q227=MesCiclo,InicioCiclo,$Q227+MOD(2-WEEKDAY($Q227),7))+13),1,IF(N($U227)&gt;0,AVERAGEIFS($X$5:$X$1000,$S$5:$S$1000,ROW(),$T$5:$T$1000,"Sub"),$X227)))</f>
        <v/>
      </c>
      <c r="AC227" s="63">
        <f>IF($T227="","",IF(AND(ISNUMBER($F227),$F227&lt;=IF($Q227=MesCiclo,InicioCiclo,$Q227+MOD(2-WEEKDAY($Q227),7))+20),1,IF(N($U227)&gt;0,AVERAGEIFS($Y$5:$Y$1000,$S$5:$S$1000,ROW(),$T$5:$T$1000,"Sub"),$Y227)))</f>
        <v/>
      </c>
      <c r="AD227" s="63">
        <f>IF($T227="","",IF(AND(ISNUMBER($F227),$F227&lt;=IF($Q227=MesCiclo,InicioCiclo,$Q227+MOD(2-WEEKDAY($Q227),7))+27),1,IF(N($U227)&gt;0,AVERAGEIFS($Z$5:$Z$1000,$S$5:$S$1000,ROW(),$T$5:$T$1000,"Sub"),$Z227)))</f>
        <v/>
      </c>
      <c r="AE227" s="63">
        <f>IF($T227&lt;&gt;"Macro","",IF(COUNTIFS($Q$5:$Q$1000,$Q227,$T$5:$T$1000,"Macro",$G$5:$G$1000,"&gt;0")=0,1/COUNTIFS($Q$5:$Q$1000,$Q227,$T$5:$T$1000,"Macro"),IF(AND(ISNUMBER($G227),N($G227)&gt;0),$G227,SUMIFS($G$5:$G$1000,$Q$5:$Q$1000,$Q227,$T$5:$T$1000,"Macro")/COUNTIFS($Q$5:$Q$1000,$Q227,$T$5:$T$1000,"Macro",$G$5:$G$1000,"&gt;0"))/(COUNTIFS($Q$5:$Q$1000,$Q227,$T$5:$T$1000,"Macro")*SUMIFS($G$5:$G$1000,$Q$5:$Q$1000,$Q227,$T$5:$T$1000,"Macro")/COUNTIFS($Q$5:$Q$1000,$Q227,$T$5:$T$1000,"Macro",$G$5:$G$1000,"&gt;0"))))</f>
        <v/>
      </c>
    </row>
    <row r="228">
      <c r="A228" s="55">
        <f>IF(NOT((COUNTA($B228:$K228)+COUNTA($O228))&gt;0),"",IF($T228="Macro",COUNTIFS($T$5:$T228,"Macro",$Q$5:$Q228,$Q228),IF(N($S228)=0,"?",COUNTIFS(INDEX($T$5:$T$1000,1):INDEX($T$5:$T$1000,$S228-4),"Macro",INDEX($Q$5:$Q$1000,1):INDEX($Q$5:$Q$1000,$S228-4),INDEX($Q$5:$Q$1000,$S228-4))&amp;"."&amp;COUNTIFS($S$5:$S228,$S228,$T$5:$T228,"Sub"))))</f>
        <v/>
      </c>
      <c r="B228" s="56" t="n"/>
      <c r="C228" s="57" t="n"/>
      <c r="D228" s="58" t="n"/>
      <c r="E228" s="58" t="n"/>
      <c r="F228" s="58" t="n"/>
      <c r="G228" s="59" t="n"/>
      <c r="H228" s="59" t="n"/>
      <c r="I228" s="59" t="n"/>
      <c r="J228" s="59" t="n"/>
      <c r="K228" s="59" t="n"/>
      <c r="L228" s="60">
        <f>IF(NOT((COUNTA($B228:$K228)+COUNTA($O228))&gt;0),"",IF(ISNUMBER($F228),1,IF(N($U228)&gt;0,AVERAGEIFS($V$5:$V$1000,$S$5:$S$1000,ROW(),$T$5:$T$1000,"Sub"),$V228)))</f>
        <v/>
      </c>
      <c r="M228" s="55">
        <f>IF($L228="","",IF($L228&gt;=1,"Completado",IF($L228&gt;0,"En curso","Pendiente")))</f>
        <v/>
      </c>
      <c r="N228" s="55">
        <f>IF(NOT((COUNTA($B228:$K228)+COUNTA($O228))&gt;0),"",IF(ISNUMBER($F228),IF(AND(ISNUMBER($E228),$F228&gt;$E228),"Cumplida con "&amp;($F228-$E228)&amp;IF($F228-$E228=1," día"," días")&amp;" de retraso","Cumplida"),IF(N($L228)&gt;=1,"Cumplida",IF(NOT(ISNUMBER($E228)),"Sin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plazo")))))))</f>
        <v/>
      </c>
      <c r="O228" s="57" t="n"/>
      <c r="P228" s="61">
        <f>IF(NOT((COUNTA($B228:$K228)+COUNTA($O228))&gt;0),"",IF((IF($C228="","Falta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",""))="","✔ OK","⚠ "&amp;LEFT(IF($C228="","Falta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",""),LEN(IF($C228="","Falta el nombre de la actividad"&amp;" · ","")&amp;IF(AND($T228="Sub",N($S228)=0),"Subactividad sin macroactividad arriba"&amp;" · ","")&amp;IF($D228="","Sin fecha de inicio"&amp;" · ","")&amp;IF($E228="","Sin fecha límite"&amp;" · ","")&amp;IF(OR(AND($D228&lt;&gt;"",NOT(ISNUMBER($D228))),AND($E228&lt;&gt;"",NOT(ISNUMBER($E228))),AND($F228&lt;&gt;"",NOT(ISNUMBER($F228)))),"Fecha no válida"&amp;" · ","")&amp;IF(AND(ISNUMBER($D228),ISNUMBER($E228),$D228&gt;$E228),"Inicio posterior a fecha límite"&amp;" · ","")&amp;IF(AND($T228="Macro",$G228&lt;&gt;"",OR(NOT(ISNUMBER($G228)),$G228&lt;0,$G228&gt;1)),"Peso fuera de rango"&amp;" · ","")&amp;IF(AND($T228="Sub",$G228&lt;&gt;""),"Las subactividades no llevan peso (valen igual dentro de su macroactividad)"&amp;" · ","")&amp;IF(AND(N($U228)&gt;0,COUNT($H228:$K228)&gt;0),"Con subactividades: deje vacías las semanas (se calculan solas)"&amp;" · ","")&amp;IF((COUNTIF($H228:$K228,"&gt;1")+COUNTIF($H228:$K228,"&lt;0")+COUNTA($H228:$K228)-COUNT($H228:$K228))&gt;0,"Avance fuera de rango 0-100%"&amp;" · ","")&amp;IF(OR(AND($I228&lt;&gt;"",$I228&lt;$H228),AND($J228&lt;&gt;"",$J228&lt;MAX($H228:$I228)),AND($K228&lt;&gt;"",$K228&lt;MAX($H228:$J228))),"Avance semanal decreciente"&amp;" · ","")&amp;IF(AND(ISNUMBER($E228),$E228&lt;FechaRef,N($L228)&lt;1),"Vencida"&amp;" · ","")&amp;IF(AND(ObsObligatoria="Sí",ISNUMBER($E228),$E228&lt;FechaRef,N($L228)&lt;1,$O228=""),"Vencida sin observación"&amp;" · ",""))-3)))</f>
        <v/>
      </c>
      <c r="Q228" s="62">
        <f>IF(NOT((COUNTA($B228:$K228)+COUNTA($O228))&gt;0),"",IF(AND($T228="Sub",N($S228)&gt;0),IF(ISNUMBER(INDEX($D$5:$D$1000,$S228-4)),DATE(YEAR(INDEX($D$5:$D$1000,$S228-4)),MONTH(INDEX($D$5:$D$1000,$S228-4)),1),IF(ISNUMBER(INDEX($E$5:$E$1000,$S228-4)),DATE(YEAR(INDEX($E$5:$E$1000,$S228-4)),MONTH(INDEX($E$5:$E$1000,$S228-4)),1),MesCiclo)),IF(ISNUMBER($D228),DATE(YEAR($D228),MONTH($D228),1),IF(ISNUMBER($E228),DATE(YEAR($E228),MONTH($E228),1),MesCiclo))))</f>
        <v/>
      </c>
      <c r="R228" s="63">
        <f>IF(OR($Q228="",$Q228&lt;&gt;MesCiclo),"",COUNTIF($Q$5:$Q228,MesCiclo))</f>
        <v/>
      </c>
      <c r="S228" s="63">
        <f>IF($T228="","",IF($T228="Macro",ROW(),IFERROR(LOOKUP(2,1/($T$5:$T228="Macro"),ROW($T$5:$T228)),0)))</f>
        <v/>
      </c>
      <c r="T228" s="63">
        <f>IF(NOT((COUNTA($B228:$K228)+COUNTA($O228))&gt;0),"",IF($B228="Subactividad","Sub","Macro"))</f>
        <v/>
      </c>
      <c r="U228" s="63">
        <f>IF($T228="Macro",COUNTIFS($S$5:$S$1000,ROW(),$T$5:$T$1000,"Sub"),"")</f>
        <v/>
      </c>
      <c r="V228" s="63">
        <f>IF($T228="","",IF(ISNUMBER($F228),1,IFERROR(LOOKUP(2,1/($H228:$K228&lt;&gt;""),$H228:$K228),0)))</f>
        <v/>
      </c>
      <c r="W228" s="63">
        <f>IF($T228="","",IF(AND(ISNUMBER($F228),$F228&lt;=IF($Q228=MesCiclo,InicioCiclo,$Q228+MOD(2-WEEKDAY($Q228),7))+6),1,IF(ISNUMBER($H228),$H228,0)))</f>
        <v/>
      </c>
      <c r="X228" s="63">
        <f>IF($T228="","",IF(AND(ISNUMBER($F228),$F228&lt;=IF($Q228=MesCiclo,InicioCiclo,$Q228+MOD(2-WEEKDAY($Q228),7))+13),1,IF(ISNUMBER($I228),$I228,$W228)))</f>
        <v/>
      </c>
      <c r="Y228" s="63">
        <f>IF($T228="","",IF(AND(ISNUMBER($F228),$F228&lt;=IF($Q228=MesCiclo,InicioCiclo,$Q228+MOD(2-WEEKDAY($Q228),7))+20),1,IF(ISNUMBER($J228),$J228,$X228)))</f>
        <v/>
      </c>
      <c r="Z228" s="63">
        <f>IF($T228="","",IF(AND(ISNUMBER($F228),$F228&lt;=IF($Q228=MesCiclo,InicioCiclo,$Q228+MOD(2-WEEKDAY($Q228),7))+27),1,IF(ISNUMBER($K228),$K228,$Y228)))</f>
        <v/>
      </c>
      <c r="AA228" s="63">
        <f>IF($T228="","",IF(AND(ISNUMBER($F228),$F228&lt;=IF($Q228=MesCiclo,InicioCiclo,$Q228+MOD(2-WEEKDAY($Q228),7))+6),1,IF(N($U228)&gt;0,AVERAGEIFS($W$5:$W$1000,$S$5:$S$1000,ROW(),$T$5:$T$1000,"Sub"),$W228)))</f>
        <v/>
      </c>
      <c r="AB228" s="63">
        <f>IF($T228="","",IF(AND(ISNUMBER($F228),$F228&lt;=IF($Q228=MesCiclo,InicioCiclo,$Q228+MOD(2-WEEKDAY($Q228),7))+13),1,IF(N($U228)&gt;0,AVERAGEIFS($X$5:$X$1000,$S$5:$S$1000,ROW(),$T$5:$T$1000,"Sub"),$X228)))</f>
        <v/>
      </c>
      <c r="AC228" s="63">
        <f>IF($T228="","",IF(AND(ISNUMBER($F228),$F228&lt;=IF($Q228=MesCiclo,InicioCiclo,$Q228+MOD(2-WEEKDAY($Q228),7))+20),1,IF(N($U228)&gt;0,AVERAGEIFS($Y$5:$Y$1000,$S$5:$S$1000,ROW(),$T$5:$T$1000,"Sub"),$Y228)))</f>
        <v/>
      </c>
      <c r="AD228" s="63">
        <f>IF($T228="","",IF(AND(ISNUMBER($F228),$F228&lt;=IF($Q228=MesCiclo,InicioCiclo,$Q228+MOD(2-WEEKDAY($Q228),7))+27),1,IF(N($U228)&gt;0,AVERAGEIFS($Z$5:$Z$1000,$S$5:$S$1000,ROW(),$T$5:$T$1000,"Sub"),$Z228)))</f>
        <v/>
      </c>
      <c r="AE228" s="63">
        <f>IF($T228&lt;&gt;"Macro","",IF(COUNTIFS($Q$5:$Q$1000,$Q228,$T$5:$T$1000,"Macro",$G$5:$G$1000,"&gt;0")=0,1/COUNTIFS($Q$5:$Q$1000,$Q228,$T$5:$T$1000,"Macro"),IF(AND(ISNUMBER($G228),N($G228)&gt;0),$G228,SUMIFS($G$5:$G$1000,$Q$5:$Q$1000,$Q228,$T$5:$T$1000,"Macro")/COUNTIFS($Q$5:$Q$1000,$Q228,$T$5:$T$1000,"Macro",$G$5:$G$1000,"&gt;0"))/(COUNTIFS($Q$5:$Q$1000,$Q228,$T$5:$T$1000,"Macro")*SUMIFS($G$5:$G$1000,$Q$5:$Q$1000,$Q228,$T$5:$T$1000,"Macro")/COUNTIFS($Q$5:$Q$1000,$Q228,$T$5:$T$1000,"Macro",$G$5:$G$1000,"&gt;0"))))</f>
        <v/>
      </c>
    </row>
    <row r="229">
      <c r="A229" s="55">
        <f>IF(NOT((COUNTA($B229:$K229)+COUNTA($O229))&gt;0),"",IF($T229="Macro",COUNTIFS($T$5:$T229,"Macro",$Q$5:$Q229,$Q229),IF(N($S229)=0,"?",COUNTIFS(INDEX($T$5:$T$1000,1):INDEX($T$5:$T$1000,$S229-4),"Macro",INDEX($Q$5:$Q$1000,1):INDEX($Q$5:$Q$1000,$S229-4),INDEX($Q$5:$Q$1000,$S229-4))&amp;"."&amp;COUNTIFS($S$5:$S229,$S229,$T$5:$T229,"Sub"))))</f>
        <v/>
      </c>
      <c r="B229" s="56" t="n"/>
      <c r="C229" s="57" t="n"/>
      <c r="D229" s="58" t="n"/>
      <c r="E229" s="58" t="n"/>
      <c r="F229" s="58" t="n"/>
      <c r="G229" s="59" t="n"/>
      <c r="H229" s="59" t="n"/>
      <c r="I229" s="59" t="n"/>
      <c r="J229" s="59" t="n"/>
      <c r="K229" s="59" t="n"/>
      <c r="L229" s="60">
        <f>IF(NOT((COUNTA($B229:$K229)+COUNTA($O229))&gt;0),"",IF(ISNUMBER($F229),1,IF(N($U229)&gt;0,AVERAGEIFS($V$5:$V$1000,$S$5:$S$1000,ROW(),$T$5:$T$1000,"Sub"),$V229)))</f>
        <v/>
      </c>
      <c r="M229" s="55">
        <f>IF($L229="","",IF($L229&gt;=1,"Completado",IF($L229&gt;0,"En curso","Pendiente")))</f>
        <v/>
      </c>
      <c r="N229" s="55">
        <f>IF(NOT((COUNTA($B229:$K229)+COUNTA($O229))&gt;0),"",IF(ISNUMBER($F229),IF(AND(ISNUMBER($E229),$F229&gt;$E229),"Cumplida con "&amp;($F229-$E229)&amp;IF($F229-$E229=1," día"," días")&amp;" de retraso","Cumplida"),IF(N($L229)&gt;=1,"Cumplida",IF(NOT(ISNUMBER($E229)),"Sin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plazo")))))))</f>
        <v/>
      </c>
      <c r="O229" s="57" t="n"/>
      <c r="P229" s="61">
        <f>IF(NOT((COUNTA($B229:$K229)+COUNTA($O229))&gt;0),"",IF((IF($C229="","Falta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",""))="","✔ OK","⚠ "&amp;LEFT(IF($C229="","Falta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",""),LEN(IF($C229="","Falta el nombre de la actividad"&amp;" · ","")&amp;IF(AND($T229="Sub",N($S229)=0),"Subactividad sin macroactividad arriba"&amp;" · ","")&amp;IF($D229="","Sin fecha de inicio"&amp;" · ","")&amp;IF($E229="","Sin fecha límite"&amp;" · ","")&amp;IF(OR(AND($D229&lt;&gt;"",NOT(ISNUMBER($D229))),AND($E229&lt;&gt;"",NOT(ISNUMBER($E229))),AND($F229&lt;&gt;"",NOT(ISNUMBER($F229)))),"Fecha no válida"&amp;" · ","")&amp;IF(AND(ISNUMBER($D229),ISNUMBER($E229),$D229&gt;$E229),"Inicio posterior a fecha límite"&amp;" · ","")&amp;IF(AND($T229="Macro",$G229&lt;&gt;"",OR(NOT(ISNUMBER($G229)),$G229&lt;0,$G229&gt;1)),"Peso fuera de rango"&amp;" · ","")&amp;IF(AND($T229="Sub",$G229&lt;&gt;""),"Las subactividades no llevan peso (valen igual dentro de su macroactividad)"&amp;" · ","")&amp;IF(AND(N($U229)&gt;0,COUNT($H229:$K229)&gt;0),"Con subactividades: deje vacías las semanas (se calculan solas)"&amp;" · ","")&amp;IF((COUNTIF($H229:$K229,"&gt;1")+COUNTIF($H229:$K229,"&lt;0")+COUNTA($H229:$K229)-COUNT($H229:$K229))&gt;0,"Avance fuera de rango 0-100%"&amp;" · ","")&amp;IF(OR(AND($I229&lt;&gt;"",$I229&lt;$H229),AND($J229&lt;&gt;"",$J229&lt;MAX($H229:$I229)),AND($K229&lt;&gt;"",$K229&lt;MAX($H229:$J229))),"Avance semanal decreciente"&amp;" · ","")&amp;IF(AND(ISNUMBER($E229),$E229&lt;FechaRef,N($L229)&lt;1),"Vencida"&amp;" · ","")&amp;IF(AND(ObsObligatoria="Sí",ISNUMBER($E229),$E229&lt;FechaRef,N($L229)&lt;1,$O229=""),"Vencida sin observación"&amp;" · ",""))-3)))</f>
        <v/>
      </c>
      <c r="Q229" s="62">
        <f>IF(NOT((COUNTA($B229:$K229)+COUNTA($O229))&gt;0),"",IF(AND($T229="Sub",N($S229)&gt;0),IF(ISNUMBER(INDEX($D$5:$D$1000,$S229-4)),DATE(YEAR(INDEX($D$5:$D$1000,$S229-4)),MONTH(INDEX($D$5:$D$1000,$S229-4)),1),IF(ISNUMBER(INDEX($E$5:$E$1000,$S229-4)),DATE(YEAR(INDEX($E$5:$E$1000,$S229-4)),MONTH(INDEX($E$5:$E$1000,$S229-4)),1),MesCiclo)),IF(ISNUMBER($D229),DATE(YEAR($D229),MONTH($D229),1),IF(ISNUMBER($E229),DATE(YEAR($E229),MONTH($E229),1),MesCiclo))))</f>
        <v/>
      </c>
      <c r="R229" s="63">
        <f>IF(OR($Q229="",$Q229&lt;&gt;MesCiclo),"",COUNTIF($Q$5:$Q229,MesCiclo))</f>
        <v/>
      </c>
      <c r="S229" s="63">
        <f>IF($T229="","",IF($T229="Macro",ROW(),IFERROR(LOOKUP(2,1/($T$5:$T229="Macro"),ROW($T$5:$T229)),0)))</f>
        <v/>
      </c>
      <c r="T229" s="63">
        <f>IF(NOT((COUNTA($B229:$K229)+COUNTA($O229))&gt;0),"",IF($B229="Subactividad","Sub","Macro"))</f>
        <v/>
      </c>
      <c r="U229" s="63">
        <f>IF($T229="Macro",COUNTIFS($S$5:$S$1000,ROW(),$T$5:$T$1000,"Sub"),"")</f>
        <v/>
      </c>
      <c r="V229" s="63">
        <f>IF($T229="","",IF(ISNUMBER($F229),1,IFERROR(LOOKUP(2,1/($H229:$K229&lt;&gt;""),$H229:$K229),0)))</f>
        <v/>
      </c>
      <c r="W229" s="63">
        <f>IF($T229="","",IF(AND(ISNUMBER($F229),$F229&lt;=IF($Q229=MesCiclo,InicioCiclo,$Q229+MOD(2-WEEKDAY($Q229),7))+6),1,IF(ISNUMBER($H229),$H229,0)))</f>
        <v/>
      </c>
      <c r="X229" s="63">
        <f>IF($T229="","",IF(AND(ISNUMBER($F229),$F229&lt;=IF($Q229=MesCiclo,InicioCiclo,$Q229+MOD(2-WEEKDAY($Q229),7))+13),1,IF(ISNUMBER($I229),$I229,$W229)))</f>
        <v/>
      </c>
      <c r="Y229" s="63">
        <f>IF($T229="","",IF(AND(ISNUMBER($F229),$F229&lt;=IF($Q229=MesCiclo,InicioCiclo,$Q229+MOD(2-WEEKDAY($Q229),7))+20),1,IF(ISNUMBER($J229),$J229,$X229)))</f>
        <v/>
      </c>
      <c r="Z229" s="63">
        <f>IF($T229="","",IF(AND(ISNUMBER($F229),$F229&lt;=IF($Q229=MesCiclo,InicioCiclo,$Q229+MOD(2-WEEKDAY($Q229),7))+27),1,IF(ISNUMBER($K229),$K229,$Y229)))</f>
        <v/>
      </c>
      <c r="AA229" s="63">
        <f>IF($T229="","",IF(AND(ISNUMBER($F229),$F229&lt;=IF($Q229=MesCiclo,InicioCiclo,$Q229+MOD(2-WEEKDAY($Q229),7))+6),1,IF(N($U229)&gt;0,AVERAGEIFS($W$5:$W$1000,$S$5:$S$1000,ROW(),$T$5:$T$1000,"Sub"),$W229)))</f>
        <v/>
      </c>
      <c r="AB229" s="63">
        <f>IF($T229="","",IF(AND(ISNUMBER($F229),$F229&lt;=IF($Q229=MesCiclo,InicioCiclo,$Q229+MOD(2-WEEKDAY($Q229),7))+13),1,IF(N($U229)&gt;0,AVERAGEIFS($X$5:$X$1000,$S$5:$S$1000,ROW(),$T$5:$T$1000,"Sub"),$X229)))</f>
        <v/>
      </c>
      <c r="AC229" s="63">
        <f>IF($T229="","",IF(AND(ISNUMBER($F229),$F229&lt;=IF($Q229=MesCiclo,InicioCiclo,$Q229+MOD(2-WEEKDAY($Q229),7))+20),1,IF(N($U229)&gt;0,AVERAGEIFS($Y$5:$Y$1000,$S$5:$S$1000,ROW(),$T$5:$T$1000,"Sub"),$Y229)))</f>
        <v/>
      </c>
      <c r="AD229" s="63">
        <f>IF($T229="","",IF(AND(ISNUMBER($F229),$F229&lt;=IF($Q229=MesCiclo,InicioCiclo,$Q229+MOD(2-WEEKDAY($Q229),7))+27),1,IF(N($U229)&gt;0,AVERAGEIFS($Z$5:$Z$1000,$S$5:$S$1000,ROW(),$T$5:$T$1000,"Sub"),$Z229)))</f>
        <v/>
      </c>
      <c r="AE229" s="63">
        <f>IF($T229&lt;&gt;"Macro","",IF(COUNTIFS($Q$5:$Q$1000,$Q229,$T$5:$T$1000,"Macro",$G$5:$G$1000,"&gt;0")=0,1/COUNTIFS($Q$5:$Q$1000,$Q229,$T$5:$T$1000,"Macro"),IF(AND(ISNUMBER($G229),N($G229)&gt;0),$G229,SUMIFS($G$5:$G$1000,$Q$5:$Q$1000,$Q229,$T$5:$T$1000,"Macro")/COUNTIFS($Q$5:$Q$1000,$Q229,$T$5:$T$1000,"Macro",$G$5:$G$1000,"&gt;0"))/(COUNTIFS($Q$5:$Q$1000,$Q229,$T$5:$T$1000,"Macro")*SUMIFS($G$5:$G$1000,$Q$5:$Q$1000,$Q229,$T$5:$T$1000,"Macro")/COUNTIFS($Q$5:$Q$1000,$Q229,$T$5:$T$1000,"Macro",$G$5:$G$1000,"&gt;0"))))</f>
        <v/>
      </c>
    </row>
    <row r="230">
      <c r="A230" s="55">
        <f>IF(NOT((COUNTA($B230:$K230)+COUNTA($O230))&gt;0),"",IF($T230="Macro",COUNTIFS($T$5:$T230,"Macro",$Q$5:$Q230,$Q230),IF(N($S230)=0,"?",COUNTIFS(INDEX($T$5:$T$1000,1):INDEX($T$5:$T$1000,$S230-4),"Macro",INDEX($Q$5:$Q$1000,1):INDEX($Q$5:$Q$1000,$S230-4),INDEX($Q$5:$Q$1000,$S230-4))&amp;"."&amp;COUNTIFS($S$5:$S230,$S230,$T$5:$T230,"Sub"))))</f>
        <v/>
      </c>
      <c r="B230" s="56" t="n"/>
      <c r="C230" s="57" t="n"/>
      <c r="D230" s="58" t="n"/>
      <c r="E230" s="58" t="n"/>
      <c r="F230" s="58" t="n"/>
      <c r="G230" s="59" t="n"/>
      <c r="H230" s="59" t="n"/>
      <c r="I230" s="59" t="n"/>
      <c r="J230" s="59" t="n"/>
      <c r="K230" s="59" t="n"/>
      <c r="L230" s="60">
        <f>IF(NOT((COUNTA($B230:$K230)+COUNTA($O230))&gt;0),"",IF(ISNUMBER($F230),1,IF(N($U230)&gt;0,AVERAGEIFS($V$5:$V$1000,$S$5:$S$1000,ROW(),$T$5:$T$1000,"Sub"),$V230)))</f>
        <v/>
      </c>
      <c r="M230" s="55">
        <f>IF($L230="","",IF($L230&gt;=1,"Completado",IF($L230&gt;0,"En curso","Pendiente")))</f>
        <v/>
      </c>
      <c r="N230" s="55">
        <f>IF(NOT((COUNTA($B230:$K230)+COUNTA($O230))&gt;0),"",IF(ISNUMBER($F230),IF(AND(ISNUMBER($E230),$F230&gt;$E230),"Cumplida con "&amp;($F230-$E230)&amp;IF($F230-$E230=1," día"," días")&amp;" de retraso","Cumplida"),IF(N($L230)&gt;=1,"Cumplida",IF(NOT(ISNUMBER($E230)),"Sin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plazo")))))))</f>
        <v/>
      </c>
      <c r="O230" s="57" t="n"/>
      <c r="P230" s="61">
        <f>IF(NOT((COUNTA($B230:$K230)+COUNTA($O230))&gt;0),"",IF((IF($C230="","Falta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",""))="","✔ OK","⚠ "&amp;LEFT(IF($C230="","Falta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",""),LEN(IF($C230="","Falta el nombre de la actividad"&amp;" · ","")&amp;IF(AND($T230="Sub",N($S230)=0),"Subactividad sin macroactividad arriba"&amp;" · ","")&amp;IF($D230="","Sin fecha de inicio"&amp;" · ","")&amp;IF($E230="","Sin fecha límite"&amp;" · ","")&amp;IF(OR(AND($D230&lt;&gt;"",NOT(ISNUMBER($D230))),AND($E230&lt;&gt;"",NOT(ISNUMBER($E230))),AND($F230&lt;&gt;"",NOT(ISNUMBER($F230)))),"Fecha no válida"&amp;" · ","")&amp;IF(AND(ISNUMBER($D230),ISNUMBER($E230),$D230&gt;$E230),"Inicio posterior a fecha límite"&amp;" · ","")&amp;IF(AND($T230="Macro",$G230&lt;&gt;"",OR(NOT(ISNUMBER($G230)),$G230&lt;0,$G230&gt;1)),"Peso fuera de rango"&amp;" · ","")&amp;IF(AND($T230="Sub",$G230&lt;&gt;""),"Las subactividades no llevan peso (valen igual dentro de su macroactividad)"&amp;" · ","")&amp;IF(AND(N($U230)&gt;0,COUNT($H230:$K230)&gt;0),"Con subactividades: deje vacías las semanas (se calculan solas)"&amp;" · ","")&amp;IF((COUNTIF($H230:$K230,"&gt;1")+COUNTIF($H230:$K230,"&lt;0")+COUNTA($H230:$K230)-COUNT($H230:$K230))&gt;0,"Avance fuera de rango 0-100%"&amp;" · ","")&amp;IF(OR(AND($I230&lt;&gt;"",$I230&lt;$H230),AND($J230&lt;&gt;"",$J230&lt;MAX($H230:$I230)),AND($K230&lt;&gt;"",$K230&lt;MAX($H230:$J230))),"Avance semanal decreciente"&amp;" · ","")&amp;IF(AND(ISNUMBER($E230),$E230&lt;FechaRef,N($L230)&lt;1),"Vencida"&amp;" · ","")&amp;IF(AND(ObsObligatoria="Sí",ISNUMBER($E230),$E230&lt;FechaRef,N($L230)&lt;1,$O230=""),"Vencida sin observación"&amp;" · ",""))-3)))</f>
        <v/>
      </c>
      <c r="Q230" s="62">
        <f>IF(NOT((COUNTA($B230:$K230)+COUNTA($O230))&gt;0),"",IF(AND($T230="Sub",N($S230)&gt;0),IF(ISNUMBER(INDEX($D$5:$D$1000,$S230-4)),DATE(YEAR(INDEX($D$5:$D$1000,$S230-4)),MONTH(INDEX($D$5:$D$1000,$S230-4)),1),IF(ISNUMBER(INDEX($E$5:$E$1000,$S230-4)),DATE(YEAR(INDEX($E$5:$E$1000,$S230-4)),MONTH(INDEX($E$5:$E$1000,$S230-4)),1),MesCiclo)),IF(ISNUMBER($D230),DATE(YEAR($D230),MONTH($D230),1),IF(ISNUMBER($E230),DATE(YEAR($E230),MONTH($E230),1),MesCiclo))))</f>
        <v/>
      </c>
      <c r="R230" s="63">
        <f>IF(OR($Q230="",$Q230&lt;&gt;MesCiclo),"",COUNTIF($Q$5:$Q230,MesCiclo))</f>
        <v/>
      </c>
      <c r="S230" s="63">
        <f>IF($T230="","",IF($T230="Macro",ROW(),IFERROR(LOOKUP(2,1/($T$5:$T230="Macro"),ROW($T$5:$T230)),0)))</f>
        <v/>
      </c>
      <c r="T230" s="63">
        <f>IF(NOT((COUNTA($B230:$K230)+COUNTA($O230))&gt;0),"",IF($B230="Subactividad","Sub","Macro"))</f>
        <v/>
      </c>
      <c r="U230" s="63">
        <f>IF($T230="Macro",COUNTIFS($S$5:$S$1000,ROW(),$T$5:$T$1000,"Sub"),"")</f>
        <v/>
      </c>
      <c r="V230" s="63">
        <f>IF($T230="","",IF(ISNUMBER($F230),1,IFERROR(LOOKUP(2,1/($H230:$K230&lt;&gt;""),$H230:$K230),0)))</f>
        <v/>
      </c>
      <c r="W230" s="63">
        <f>IF($T230="","",IF(AND(ISNUMBER($F230),$F230&lt;=IF($Q230=MesCiclo,InicioCiclo,$Q230+MOD(2-WEEKDAY($Q230),7))+6),1,IF(ISNUMBER($H230),$H230,0)))</f>
        <v/>
      </c>
      <c r="X230" s="63">
        <f>IF($T230="","",IF(AND(ISNUMBER($F230),$F230&lt;=IF($Q230=MesCiclo,InicioCiclo,$Q230+MOD(2-WEEKDAY($Q230),7))+13),1,IF(ISNUMBER($I230),$I230,$W230)))</f>
        <v/>
      </c>
      <c r="Y230" s="63">
        <f>IF($T230="","",IF(AND(ISNUMBER($F230),$F230&lt;=IF($Q230=MesCiclo,InicioCiclo,$Q230+MOD(2-WEEKDAY($Q230),7))+20),1,IF(ISNUMBER($J230),$J230,$X230)))</f>
        <v/>
      </c>
      <c r="Z230" s="63">
        <f>IF($T230="","",IF(AND(ISNUMBER($F230),$F230&lt;=IF($Q230=MesCiclo,InicioCiclo,$Q230+MOD(2-WEEKDAY($Q230),7))+27),1,IF(ISNUMBER($K230),$K230,$Y230)))</f>
        <v/>
      </c>
      <c r="AA230" s="63">
        <f>IF($T230="","",IF(AND(ISNUMBER($F230),$F230&lt;=IF($Q230=MesCiclo,InicioCiclo,$Q230+MOD(2-WEEKDAY($Q230),7))+6),1,IF(N($U230)&gt;0,AVERAGEIFS($W$5:$W$1000,$S$5:$S$1000,ROW(),$T$5:$T$1000,"Sub"),$W230)))</f>
        <v/>
      </c>
      <c r="AB230" s="63">
        <f>IF($T230="","",IF(AND(ISNUMBER($F230),$F230&lt;=IF($Q230=MesCiclo,InicioCiclo,$Q230+MOD(2-WEEKDAY($Q230),7))+13),1,IF(N($U230)&gt;0,AVERAGEIFS($X$5:$X$1000,$S$5:$S$1000,ROW(),$T$5:$T$1000,"Sub"),$X230)))</f>
        <v/>
      </c>
      <c r="AC230" s="63">
        <f>IF($T230="","",IF(AND(ISNUMBER($F230),$F230&lt;=IF($Q230=MesCiclo,InicioCiclo,$Q230+MOD(2-WEEKDAY($Q230),7))+20),1,IF(N($U230)&gt;0,AVERAGEIFS($Y$5:$Y$1000,$S$5:$S$1000,ROW(),$T$5:$T$1000,"Sub"),$Y230)))</f>
        <v/>
      </c>
      <c r="AD230" s="63">
        <f>IF($T230="","",IF(AND(ISNUMBER($F230),$F230&lt;=IF($Q230=MesCiclo,InicioCiclo,$Q230+MOD(2-WEEKDAY($Q230),7))+27),1,IF(N($U230)&gt;0,AVERAGEIFS($Z$5:$Z$1000,$S$5:$S$1000,ROW(),$T$5:$T$1000,"Sub"),$Z230)))</f>
        <v/>
      </c>
      <c r="AE230" s="63">
        <f>IF($T230&lt;&gt;"Macro","",IF(COUNTIFS($Q$5:$Q$1000,$Q230,$T$5:$T$1000,"Macro",$G$5:$G$1000,"&gt;0")=0,1/COUNTIFS($Q$5:$Q$1000,$Q230,$T$5:$T$1000,"Macro"),IF(AND(ISNUMBER($G230),N($G230)&gt;0),$G230,SUMIFS($G$5:$G$1000,$Q$5:$Q$1000,$Q230,$T$5:$T$1000,"Macro")/COUNTIFS($Q$5:$Q$1000,$Q230,$T$5:$T$1000,"Macro",$G$5:$G$1000,"&gt;0"))/(COUNTIFS($Q$5:$Q$1000,$Q230,$T$5:$T$1000,"Macro")*SUMIFS($G$5:$G$1000,$Q$5:$Q$1000,$Q230,$T$5:$T$1000,"Macro")/COUNTIFS($Q$5:$Q$1000,$Q230,$T$5:$T$1000,"Macro",$G$5:$G$1000,"&gt;0"))))</f>
        <v/>
      </c>
    </row>
    <row r="231">
      <c r="A231" s="55">
        <f>IF(NOT((COUNTA($B231:$K231)+COUNTA($O231))&gt;0),"",IF($T231="Macro",COUNTIFS($T$5:$T231,"Macro",$Q$5:$Q231,$Q231),IF(N($S231)=0,"?",COUNTIFS(INDEX($T$5:$T$1000,1):INDEX($T$5:$T$1000,$S231-4),"Macro",INDEX($Q$5:$Q$1000,1):INDEX($Q$5:$Q$1000,$S231-4),INDEX($Q$5:$Q$1000,$S231-4))&amp;"."&amp;COUNTIFS($S$5:$S231,$S231,$T$5:$T231,"Sub"))))</f>
        <v/>
      </c>
      <c r="B231" s="56" t="n"/>
      <c r="C231" s="57" t="n"/>
      <c r="D231" s="58" t="n"/>
      <c r="E231" s="58" t="n"/>
      <c r="F231" s="58" t="n"/>
      <c r="G231" s="59" t="n"/>
      <c r="H231" s="59" t="n"/>
      <c r="I231" s="59" t="n"/>
      <c r="J231" s="59" t="n"/>
      <c r="K231" s="59" t="n"/>
      <c r="L231" s="60">
        <f>IF(NOT((COUNTA($B231:$K231)+COUNTA($O231))&gt;0),"",IF(ISNUMBER($F231),1,IF(N($U231)&gt;0,AVERAGEIFS($V$5:$V$1000,$S$5:$S$1000,ROW(),$T$5:$T$1000,"Sub"),$V231)))</f>
        <v/>
      </c>
      <c r="M231" s="55">
        <f>IF($L231="","",IF($L231&gt;=1,"Completado",IF($L231&gt;0,"En curso","Pendiente")))</f>
        <v/>
      </c>
      <c r="N231" s="55">
        <f>IF(NOT((COUNTA($B231:$K231)+COUNTA($O231))&gt;0),"",IF(ISNUMBER($F231),IF(AND(ISNUMBER($E231),$F231&gt;$E231),"Cumplida con "&amp;($F231-$E231)&amp;IF($F231-$E231=1," día"," días")&amp;" de retraso","Cumplida"),IF(N($L231)&gt;=1,"Cumplida",IF(NOT(ISNUMBER($E231)),"Sin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plazo")))))))</f>
        <v/>
      </c>
      <c r="O231" s="57" t="n"/>
      <c r="P231" s="61">
        <f>IF(NOT((COUNTA($B231:$K231)+COUNTA($O231))&gt;0),"",IF((IF($C231="","Falta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",""))="","✔ OK","⚠ "&amp;LEFT(IF($C231="","Falta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",""),LEN(IF($C231="","Falta el nombre de la actividad"&amp;" · ","")&amp;IF(AND($T231="Sub",N($S231)=0),"Subactividad sin macroactividad arriba"&amp;" · ","")&amp;IF($D231="","Sin fecha de inicio"&amp;" · ","")&amp;IF($E231="","Sin fecha límite"&amp;" · ","")&amp;IF(OR(AND($D231&lt;&gt;"",NOT(ISNUMBER($D231))),AND($E231&lt;&gt;"",NOT(ISNUMBER($E231))),AND($F231&lt;&gt;"",NOT(ISNUMBER($F231)))),"Fecha no válida"&amp;" · ","")&amp;IF(AND(ISNUMBER($D231),ISNUMBER($E231),$D231&gt;$E231),"Inicio posterior a fecha límite"&amp;" · ","")&amp;IF(AND($T231="Macro",$G231&lt;&gt;"",OR(NOT(ISNUMBER($G231)),$G231&lt;0,$G231&gt;1)),"Peso fuera de rango"&amp;" · ","")&amp;IF(AND($T231="Sub",$G231&lt;&gt;""),"Las subactividades no llevan peso (valen igual dentro de su macroactividad)"&amp;" · ","")&amp;IF(AND(N($U231)&gt;0,COUNT($H231:$K231)&gt;0),"Con subactividades: deje vacías las semanas (se calculan solas)"&amp;" · ","")&amp;IF((COUNTIF($H231:$K231,"&gt;1")+COUNTIF($H231:$K231,"&lt;0")+COUNTA($H231:$K231)-COUNT($H231:$K231))&gt;0,"Avance fuera de rango 0-100%"&amp;" · ","")&amp;IF(OR(AND($I231&lt;&gt;"",$I231&lt;$H231),AND($J231&lt;&gt;"",$J231&lt;MAX($H231:$I231)),AND($K231&lt;&gt;"",$K231&lt;MAX($H231:$J231))),"Avance semanal decreciente"&amp;" · ","")&amp;IF(AND(ISNUMBER($E231),$E231&lt;FechaRef,N($L231)&lt;1),"Vencida"&amp;" · ","")&amp;IF(AND(ObsObligatoria="Sí",ISNUMBER($E231),$E231&lt;FechaRef,N($L231)&lt;1,$O231=""),"Vencida sin observación"&amp;" · ",""))-3)))</f>
        <v/>
      </c>
      <c r="Q231" s="62">
        <f>IF(NOT((COUNTA($B231:$K231)+COUNTA($O231))&gt;0),"",IF(AND($T231="Sub",N($S231)&gt;0),IF(ISNUMBER(INDEX($D$5:$D$1000,$S231-4)),DATE(YEAR(INDEX($D$5:$D$1000,$S231-4)),MONTH(INDEX($D$5:$D$1000,$S231-4)),1),IF(ISNUMBER(INDEX($E$5:$E$1000,$S231-4)),DATE(YEAR(INDEX($E$5:$E$1000,$S231-4)),MONTH(INDEX($E$5:$E$1000,$S231-4)),1),MesCiclo)),IF(ISNUMBER($D231),DATE(YEAR($D231),MONTH($D231),1),IF(ISNUMBER($E231),DATE(YEAR($E231),MONTH($E231),1),MesCiclo))))</f>
        <v/>
      </c>
      <c r="R231" s="63">
        <f>IF(OR($Q231="",$Q231&lt;&gt;MesCiclo),"",COUNTIF($Q$5:$Q231,MesCiclo))</f>
        <v/>
      </c>
      <c r="S231" s="63">
        <f>IF($T231="","",IF($T231="Macro",ROW(),IFERROR(LOOKUP(2,1/($T$5:$T231="Macro"),ROW($T$5:$T231)),0)))</f>
        <v/>
      </c>
      <c r="T231" s="63">
        <f>IF(NOT((COUNTA($B231:$K231)+COUNTA($O231))&gt;0),"",IF($B231="Subactividad","Sub","Macro"))</f>
        <v/>
      </c>
      <c r="U231" s="63">
        <f>IF($T231="Macro",COUNTIFS($S$5:$S$1000,ROW(),$T$5:$T$1000,"Sub"),"")</f>
        <v/>
      </c>
      <c r="V231" s="63">
        <f>IF($T231="","",IF(ISNUMBER($F231),1,IFERROR(LOOKUP(2,1/($H231:$K231&lt;&gt;""),$H231:$K231),0)))</f>
        <v/>
      </c>
      <c r="W231" s="63">
        <f>IF($T231="","",IF(AND(ISNUMBER($F231),$F231&lt;=IF($Q231=MesCiclo,InicioCiclo,$Q231+MOD(2-WEEKDAY($Q231),7))+6),1,IF(ISNUMBER($H231),$H231,0)))</f>
        <v/>
      </c>
      <c r="X231" s="63">
        <f>IF($T231="","",IF(AND(ISNUMBER($F231),$F231&lt;=IF($Q231=MesCiclo,InicioCiclo,$Q231+MOD(2-WEEKDAY($Q231),7))+13),1,IF(ISNUMBER($I231),$I231,$W231)))</f>
        <v/>
      </c>
      <c r="Y231" s="63">
        <f>IF($T231="","",IF(AND(ISNUMBER($F231),$F231&lt;=IF($Q231=MesCiclo,InicioCiclo,$Q231+MOD(2-WEEKDAY($Q231),7))+20),1,IF(ISNUMBER($J231),$J231,$X231)))</f>
        <v/>
      </c>
      <c r="Z231" s="63">
        <f>IF($T231="","",IF(AND(ISNUMBER($F231),$F231&lt;=IF($Q231=MesCiclo,InicioCiclo,$Q231+MOD(2-WEEKDAY($Q231),7))+27),1,IF(ISNUMBER($K231),$K231,$Y231)))</f>
        <v/>
      </c>
      <c r="AA231" s="63">
        <f>IF($T231="","",IF(AND(ISNUMBER($F231),$F231&lt;=IF($Q231=MesCiclo,InicioCiclo,$Q231+MOD(2-WEEKDAY($Q231),7))+6),1,IF(N($U231)&gt;0,AVERAGEIFS($W$5:$W$1000,$S$5:$S$1000,ROW(),$T$5:$T$1000,"Sub"),$W231)))</f>
        <v/>
      </c>
      <c r="AB231" s="63">
        <f>IF($T231="","",IF(AND(ISNUMBER($F231),$F231&lt;=IF($Q231=MesCiclo,InicioCiclo,$Q231+MOD(2-WEEKDAY($Q231),7))+13),1,IF(N($U231)&gt;0,AVERAGEIFS($X$5:$X$1000,$S$5:$S$1000,ROW(),$T$5:$T$1000,"Sub"),$X231)))</f>
        <v/>
      </c>
      <c r="AC231" s="63">
        <f>IF($T231="","",IF(AND(ISNUMBER($F231),$F231&lt;=IF($Q231=MesCiclo,InicioCiclo,$Q231+MOD(2-WEEKDAY($Q231),7))+20),1,IF(N($U231)&gt;0,AVERAGEIFS($Y$5:$Y$1000,$S$5:$S$1000,ROW(),$T$5:$T$1000,"Sub"),$Y231)))</f>
        <v/>
      </c>
      <c r="AD231" s="63">
        <f>IF($T231="","",IF(AND(ISNUMBER($F231),$F231&lt;=IF($Q231=MesCiclo,InicioCiclo,$Q231+MOD(2-WEEKDAY($Q231),7))+27),1,IF(N($U231)&gt;0,AVERAGEIFS($Z$5:$Z$1000,$S$5:$S$1000,ROW(),$T$5:$T$1000,"Sub"),$Z231)))</f>
        <v/>
      </c>
      <c r="AE231" s="63">
        <f>IF($T231&lt;&gt;"Macro","",IF(COUNTIFS($Q$5:$Q$1000,$Q231,$T$5:$T$1000,"Macro",$G$5:$G$1000,"&gt;0")=0,1/COUNTIFS($Q$5:$Q$1000,$Q231,$T$5:$T$1000,"Macro"),IF(AND(ISNUMBER($G231),N($G231)&gt;0),$G231,SUMIFS($G$5:$G$1000,$Q$5:$Q$1000,$Q231,$T$5:$T$1000,"Macro")/COUNTIFS($Q$5:$Q$1000,$Q231,$T$5:$T$1000,"Macro",$G$5:$G$1000,"&gt;0"))/(COUNTIFS($Q$5:$Q$1000,$Q231,$T$5:$T$1000,"Macro")*SUMIFS($G$5:$G$1000,$Q$5:$Q$1000,$Q231,$T$5:$T$1000,"Macro")/COUNTIFS($Q$5:$Q$1000,$Q231,$T$5:$T$1000,"Macro",$G$5:$G$1000,"&gt;0"))))</f>
        <v/>
      </c>
    </row>
    <row r="232">
      <c r="A232" s="55">
        <f>IF(NOT((COUNTA($B232:$K232)+COUNTA($O232))&gt;0),"",IF($T232="Macro",COUNTIFS($T$5:$T232,"Macro",$Q$5:$Q232,$Q232),IF(N($S232)=0,"?",COUNTIFS(INDEX($T$5:$T$1000,1):INDEX($T$5:$T$1000,$S232-4),"Macro",INDEX($Q$5:$Q$1000,1):INDEX($Q$5:$Q$1000,$S232-4),INDEX($Q$5:$Q$1000,$S232-4))&amp;"."&amp;COUNTIFS($S$5:$S232,$S232,$T$5:$T232,"Sub"))))</f>
        <v/>
      </c>
      <c r="B232" s="56" t="n"/>
      <c r="C232" s="57" t="n"/>
      <c r="D232" s="58" t="n"/>
      <c r="E232" s="58" t="n"/>
      <c r="F232" s="58" t="n"/>
      <c r="G232" s="59" t="n"/>
      <c r="H232" s="59" t="n"/>
      <c r="I232" s="59" t="n"/>
      <c r="J232" s="59" t="n"/>
      <c r="K232" s="59" t="n"/>
      <c r="L232" s="60">
        <f>IF(NOT((COUNTA($B232:$K232)+COUNTA($O232))&gt;0),"",IF(ISNUMBER($F232),1,IF(N($U232)&gt;0,AVERAGEIFS($V$5:$V$1000,$S$5:$S$1000,ROW(),$T$5:$T$1000,"Sub"),$V232)))</f>
        <v/>
      </c>
      <c r="M232" s="55">
        <f>IF($L232="","",IF($L232&gt;=1,"Completado",IF($L232&gt;0,"En curso","Pendiente")))</f>
        <v/>
      </c>
      <c r="N232" s="55">
        <f>IF(NOT((COUNTA($B232:$K232)+COUNTA($O232))&gt;0),"",IF(ISNUMBER($F232),IF(AND(ISNUMBER($E232),$F232&gt;$E232),"Cumplida con "&amp;($F232-$E232)&amp;IF($F232-$E232=1," día"," días")&amp;" de retraso","Cumplida"),IF(N($L232)&gt;=1,"Cumplida",IF(NOT(ISNUMBER($E232)),"Sin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plazo")))))))</f>
        <v/>
      </c>
      <c r="O232" s="57" t="n"/>
      <c r="P232" s="61">
        <f>IF(NOT((COUNTA($B232:$K232)+COUNTA($O232))&gt;0),"",IF((IF($C232="","Falta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",""))="","✔ OK","⚠ "&amp;LEFT(IF($C232="","Falta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",""),LEN(IF($C232="","Falta el nombre de la actividad"&amp;" · ","")&amp;IF(AND($T232="Sub",N($S232)=0),"Subactividad sin macroactividad arriba"&amp;" · ","")&amp;IF($D232="","Sin fecha de inicio"&amp;" · ","")&amp;IF($E232="","Sin fecha límite"&amp;" · ","")&amp;IF(OR(AND($D232&lt;&gt;"",NOT(ISNUMBER($D232))),AND($E232&lt;&gt;"",NOT(ISNUMBER($E232))),AND($F232&lt;&gt;"",NOT(ISNUMBER($F232)))),"Fecha no válida"&amp;" · ","")&amp;IF(AND(ISNUMBER($D232),ISNUMBER($E232),$D232&gt;$E232),"Inicio posterior a fecha límite"&amp;" · ","")&amp;IF(AND($T232="Macro",$G232&lt;&gt;"",OR(NOT(ISNUMBER($G232)),$G232&lt;0,$G232&gt;1)),"Peso fuera de rango"&amp;" · ","")&amp;IF(AND($T232="Sub",$G232&lt;&gt;""),"Las subactividades no llevan peso (valen igual dentro de su macroactividad)"&amp;" · ","")&amp;IF(AND(N($U232)&gt;0,COUNT($H232:$K232)&gt;0),"Con subactividades: deje vacías las semanas (se calculan solas)"&amp;" · ","")&amp;IF((COUNTIF($H232:$K232,"&gt;1")+COUNTIF($H232:$K232,"&lt;0")+COUNTA($H232:$K232)-COUNT($H232:$K232))&gt;0,"Avance fuera de rango 0-100%"&amp;" · ","")&amp;IF(OR(AND($I232&lt;&gt;"",$I232&lt;$H232),AND($J232&lt;&gt;"",$J232&lt;MAX($H232:$I232)),AND($K232&lt;&gt;"",$K232&lt;MAX($H232:$J232))),"Avance semanal decreciente"&amp;" · ","")&amp;IF(AND(ISNUMBER($E232),$E232&lt;FechaRef,N($L232)&lt;1),"Vencida"&amp;" · ","")&amp;IF(AND(ObsObligatoria="Sí",ISNUMBER($E232),$E232&lt;FechaRef,N($L232)&lt;1,$O232=""),"Vencida sin observación"&amp;" · ",""))-3)))</f>
        <v/>
      </c>
      <c r="Q232" s="62">
        <f>IF(NOT((COUNTA($B232:$K232)+COUNTA($O232))&gt;0),"",IF(AND($T232="Sub",N($S232)&gt;0),IF(ISNUMBER(INDEX($D$5:$D$1000,$S232-4)),DATE(YEAR(INDEX($D$5:$D$1000,$S232-4)),MONTH(INDEX($D$5:$D$1000,$S232-4)),1),IF(ISNUMBER(INDEX($E$5:$E$1000,$S232-4)),DATE(YEAR(INDEX($E$5:$E$1000,$S232-4)),MONTH(INDEX($E$5:$E$1000,$S232-4)),1),MesCiclo)),IF(ISNUMBER($D232),DATE(YEAR($D232),MONTH($D232),1),IF(ISNUMBER($E232),DATE(YEAR($E232),MONTH($E232),1),MesCiclo))))</f>
        <v/>
      </c>
      <c r="R232" s="63">
        <f>IF(OR($Q232="",$Q232&lt;&gt;MesCiclo),"",COUNTIF($Q$5:$Q232,MesCiclo))</f>
        <v/>
      </c>
      <c r="S232" s="63">
        <f>IF($T232="","",IF($T232="Macro",ROW(),IFERROR(LOOKUP(2,1/($T$5:$T232="Macro"),ROW($T$5:$T232)),0)))</f>
        <v/>
      </c>
      <c r="T232" s="63">
        <f>IF(NOT((COUNTA($B232:$K232)+COUNTA($O232))&gt;0),"",IF($B232="Subactividad","Sub","Macro"))</f>
        <v/>
      </c>
      <c r="U232" s="63">
        <f>IF($T232="Macro",COUNTIFS($S$5:$S$1000,ROW(),$T$5:$T$1000,"Sub"),"")</f>
        <v/>
      </c>
      <c r="V232" s="63">
        <f>IF($T232="","",IF(ISNUMBER($F232),1,IFERROR(LOOKUP(2,1/($H232:$K232&lt;&gt;""),$H232:$K232),0)))</f>
        <v/>
      </c>
      <c r="W232" s="63">
        <f>IF($T232="","",IF(AND(ISNUMBER($F232),$F232&lt;=IF($Q232=MesCiclo,InicioCiclo,$Q232+MOD(2-WEEKDAY($Q232),7))+6),1,IF(ISNUMBER($H232),$H232,0)))</f>
        <v/>
      </c>
      <c r="X232" s="63">
        <f>IF($T232="","",IF(AND(ISNUMBER($F232),$F232&lt;=IF($Q232=MesCiclo,InicioCiclo,$Q232+MOD(2-WEEKDAY($Q232),7))+13),1,IF(ISNUMBER($I232),$I232,$W232)))</f>
        <v/>
      </c>
      <c r="Y232" s="63">
        <f>IF($T232="","",IF(AND(ISNUMBER($F232),$F232&lt;=IF($Q232=MesCiclo,InicioCiclo,$Q232+MOD(2-WEEKDAY($Q232),7))+20),1,IF(ISNUMBER($J232),$J232,$X232)))</f>
        <v/>
      </c>
      <c r="Z232" s="63">
        <f>IF($T232="","",IF(AND(ISNUMBER($F232),$F232&lt;=IF($Q232=MesCiclo,InicioCiclo,$Q232+MOD(2-WEEKDAY($Q232),7))+27),1,IF(ISNUMBER($K232),$K232,$Y232)))</f>
        <v/>
      </c>
      <c r="AA232" s="63">
        <f>IF($T232="","",IF(AND(ISNUMBER($F232),$F232&lt;=IF($Q232=MesCiclo,InicioCiclo,$Q232+MOD(2-WEEKDAY($Q232),7))+6),1,IF(N($U232)&gt;0,AVERAGEIFS($W$5:$W$1000,$S$5:$S$1000,ROW(),$T$5:$T$1000,"Sub"),$W232)))</f>
        <v/>
      </c>
      <c r="AB232" s="63">
        <f>IF($T232="","",IF(AND(ISNUMBER($F232),$F232&lt;=IF($Q232=MesCiclo,InicioCiclo,$Q232+MOD(2-WEEKDAY($Q232),7))+13),1,IF(N($U232)&gt;0,AVERAGEIFS($X$5:$X$1000,$S$5:$S$1000,ROW(),$T$5:$T$1000,"Sub"),$X232)))</f>
        <v/>
      </c>
      <c r="AC232" s="63">
        <f>IF($T232="","",IF(AND(ISNUMBER($F232),$F232&lt;=IF($Q232=MesCiclo,InicioCiclo,$Q232+MOD(2-WEEKDAY($Q232),7))+20),1,IF(N($U232)&gt;0,AVERAGEIFS($Y$5:$Y$1000,$S$5:$S$1000,ROW(),$T$5:$T$1000,"Sub"),$Y232)))</f>
        <v/>
      </c>
      <c r="AD232" s="63">
        <f>IF($T232="","",IF(AND(ISNUMBER($F232),$F232&lt;=IF($Q232=MesCiclo,InicioCiclo,$Q232+MOD(2-WEEKDAY($Q232),7))+27),1,IF(N($U232)&gt;0,AVERAGEIFS($Z$5:$Z$1000,$S$5:$S$1000,ROW(),$T$5:$T$1000,"Sub"),$Z232)))</f>
        <v/>
      </c>
      <c r="AE232" s="63">
        <f>IF($T232&lt;&gt;"Macro","",IF(COUNTIFS($Q$5:$Q$1000,$Q232,$T$5:$T$1000,"Macro",$G$5:$G$1000,"&gt;0")=0,1/COUNTIFS($Q$5:$Q$1000,$Q232,$T$5:$T$1000,"Macro"),IF(AND(ISNUMBER($G232),N($G232)&gt;0),$G232,SUMIFS($G$5:$G$1000,$Q$5:$Q$1000,$Q232,$T$5:$T$1000,"Macro")/COUNTIFS($Q$5:$Q$1000,$Q232,$T$5:$T$1000,"Macro",$G$5:$G$1000,"&gt;0"))/(COUNTIFS($Q$5:$Q$1000,$Q232,$T$5:$T$1000,"Macro")*SUMIFS($G$5:$G$1000,$Q$5:$Q$1000,$Q232,$T$5:$T$1000,"Macro")/COUNTIFS($Q$5:$Q$1000,$Q232,$T$5:$T$1000,"Macro",$G$5:$G$1000,"&gt;0"))))</f>
        <v/>
      </c>
    </row>
    <row r="233">
      <c r="A233" s="55">
        <f>IF(NOT((COUNTA($B233:$K233)+COUNTA($O233))&gt;0),"",IF($T233="Macro",COUNTIFS($T$5:$T233,"Macro",$Q$5:$Q233,$Q233),IF(N($S233)=0,"?",COUNTIFS(INDEX($T$5:$T$1000,1):INDEX($T$5:$T$1000,$S233-4),"Macro",INDEX($Q$5:$Q$1000,1):INDEX($Q$5:$Q$1000,$S233-4),INDEX($Q$5:$Q$1000,$S233-4))&amp;"."&amp;COUNTIFS($S$5:$S233,$S233,$T$5:$T233,"Sub"))))</f>
        <v/>
      </c>
      <c r="B233" s="56" t="n"/>
      <c r="C233" s="57" t="n"/>
      <c r="D233" s="58" t="n"/>
      <c r="E233" s="58" t="n"/>
      <c r="F233" s="58" t="n"/>
      <c r="G233" s="59" t="n"/>
      <c r="H233" s="59" t="n"/>
      <c r="I233" s="59" t="n"/>
      <c r="J233" s="59" t="n"/>
      <c r="K233" s="59" t="n"/>
      <c r="L233" s="60">
        <f>IF(NOT((COUNTA($B233:$K233)+COUNTA($O233))&gt;0),"",IF(ISNUMBER($F233),1,IF(N($U233)&gt;0,AVERAGEIFS($V$5:$V$1000,$S$5:$S$1000,ROW(),$T$5:$T$1000,"Sub"),$V233)))</f>
        <v/>
      </c>
      <c r="M233" s="55">
        <f>IF($L233="","",IF($L233&gt;=1,"Completado",IF($L233&gt;0,"En curso","Pendiente")))</f>
        <v/>
      </c>
      <c r="N233" s="55">
        <f>IF(NOT((COUNTA($B233:$K233)+COUNTA($O233))&gt;0),"",IF(ISNUMBER($F233),IF(AND(ISNUMBER($E233),$F233&gt;$E233),"Cumplida con "&amp;($F233-$E233)&amp;IF($F233-$E233=1," día"," días")&amp;" de retraso","Cumplida"),IF(N($L233)&gt;=1,"Cumplida",IF(NOT(ISNUMBER($E233)),"Sin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plazo")))))))</f>
        <v/>
      </c>
      <c r="O233" s="57" t="n"/>
      <c r="P233" s="61">
        <f>IF(NOT((COUNTA($B233:$K233)+COUNTA($O233))&gt;0),"",IF((IF($C233="","Falta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",""))="","✔ OK","⚠ "&amp;LEFT(IF($C233="","Falta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",""),LEN(IF($C233="","Falta el nombre de la actividad"&amp;" · ","")&amp;IF(AND($T233="Sub",N($S233)=0),"Subactividad sin macroactividad arriba"&amp;" · ","")&amp;IF($D233="","Sin fecha de inicio"&amp;" · ","")&amp;IF($E233="","Sin fecha límite"&amp;" · ","")&amp;IF(OR(AND($D233&lt;&gt;"",NOT(ISNUMBER($D233))),AND($E233&lt;&gt;"",NOT(ISNUMBER($E233))),AND($F233&lt;&gt;"",NOT(ISNUMBER($F233)))),"Fecha no válida"&amp;" · ","")&amp;IF(AND(ISNUMBER($D233),ISNUMBER($E233),$D233&gt;$E233),"Inicio posterior a fecha límite"&amp;" · ","")&amp;IF(AND($T233="Macro",$G233&lt;&gt;"",OR(NOT(ISNUMBER($G233)),$G233&lt;0,$G233&gt;1)),"Peso fuera de rango"&amp;" · ","")&amp;IF(AND($T233="Sub",$G233&lt;&gt;""),"Las subactividades no llevan peso (valen igual dentro de su macroactividad)"&amp;" · ","")&amp;IF(AND(N($U233)&gt;0,COUNT($H233:$K233)&gt;0),"Con subactividades: deje vacías las semanas (se calculan solas)"&amp;" · ","")&amp;IF((COUNTIF($H233:$K233,"&gt;1")+COUNTIF($H233:$K233,"&lt;0")+COUNTA($H233:$K233)-COUNT($H233:$K233))&gt;0,"Avance fuera de rango 0-100%"&amp;" · ","")&amp;IF(OR(AND($I233&lt;&gt;"",$I233&lt;$H233),AND($J233&lt;&gt;"",$J233&lt;MAX($H233:$I233)),AND($K233&lt;&gt;"",$K233&lt;MAX($H233:$J233))),"Avance semanal decreciente"&amp;" · ","")&amp;IF(AND(ISNUMBER($E233),$E233&lt;FechaRef,N($L233)&lt;1),"Vencida"&amp;" · ","")&amp;IF(AND(ObsObligatoria="Sí",ISNUMBER($E233),$E233&lt;FechaRef,N($L233)&lt;1,$O233=""),"Vencida sin observación"&amp;" · ",""))-3)))</f>
        <v/>
      </c>
      <c r="Q233" s="62">
        <f>IF(NOT((COUNTA($B233:$K233)+COUNTA($O233))&gt;0),"",IF(AND($T233="Sub",N($S233)&gt;0),IF(ISNUMBER(INDEX($D$5:$D$1000,$S233-4)),DATE(YEAR(INDEX($D$5:$D$1000,$S233-4)),MONTH(INDEX($D$5:$D$1000,$S233-4)),1),IF(ISNUMBER(INDEX($E$5:$E$1000,$S233-4)),DATE(YEAR(INDEX($E$5:$E$1000,$S233-4)),MONTH(INDEX($E$5:$E$1000,$S233-4)),1),MesCiclo)),IF(ISNUMBER($D233),DATE(YEAR($D233),MONTH($D233),1),IF(ISNUMBER($E233),DATE(YEAR($E233),MONTH($E233),1),MesCiclo))))</f>
        <v/>
      </c>
      <c r="R233" s="63">
        <f>IF(OR($Q233="",$Q233&lt;&gt;MesCiclo),"",COUNTIF($Q$5:$Q233,MesCiclo))</f>
        <v/>
      </c>
      <c r="S233" s="63">
        <f>IF($T233="","",IF($T233="Macro",ROW(),IFERROR(LOOKUP(2,1/($T$5:$T233="Macro"),ROW($T$5:$T233)),0)))</f>
        <v/>
      </c>
      <c r="T233" s="63">
        <f>IF(NOT((COUNTA($B233:$K233)+COUNTA($O233))&gt;0),"",IF($B233="Subactividad","Sub","Macro"))</f>
        <v/>
      </c>
      <c r="U233" s="63">
        <f>IF($T233="Macro",COUNTIFS($S$5:$S$1000,ROW(),$T$5:$T$1000,"Sub"),"")</f>
        <v/>
      </c>
      <c r="V233" s="63">
        <f>IF($T233="","",IF(ISNUMBER($F233),1,IFERROR(LOOKUP(2,1/($H233:$K233&lt;&gt;""),$H233:$K233),0)))</f>
        <v/>
      </c>
      <c r="W233" s="63">
        <f>IF($T233="","",IF(AND(ISNUMBER($F233),$F233&lt;=IF($Q233=MesCiclo,InicioCiclo,$Q233+MOD(2-WEEKDAY($Q233),7))+6),1,IF(ISNUMBER($H233),$H233,0)))</f>
        <v/>
      </c>
      <c r="X233" s="63">
        <f>IF($T233="","",IF(AND(ISNUMBER($F233),$F233&lt;=IF($Q233=MesCiclo,InicioCiclo,$Q233+MOD(2-WEEKDAY($Q233),7))+13),1,IF(ISNUMBER($I233),$I233,$W233)))</f>
        <v/>
      </c>
      <c r="Y233" s="63">
        <f>IF($T233="","",IF(AND(ISNUMBER($F233),$F233&lt;=IF($Q233=MesCiclo,InicioCiclo,$Q233+MOD(2-WEEKDAY($Q233),7))+20),1,IF(ISNUMBER($J233),$J233,$X233)))</f>
        <v/>
      </c>
      <c r="Z233" s="63">
        <f>IF($T233="","",IF(AND(ISNUMBER($F233),$F233&lt;=IF($Q233=MesCiclo,InicioCiclo,$Q233+MOD(2-WEEKDAY($Q233),7))+27),1,IF(ISNUMBER($K233),$K233,$Y233)))</f>
        <v/>
      </c>
      <c r="AA233" s="63">
        <f>IF($T233="","",IF(AND(ISNUMBER($F233),$F233&lt;=IF($Q233=MesCiclo,InicioCiclo,$Q233+MOD(2-WEEKDAY($Q233),7))+6),1,IF(N($U233)&gt;0,AVERAGEIFS($W$5:$W$1000,$S$5:$S$1000,ROW(),$T$5:$T$1000,"Sub"),$W233)))</f>
        <v/>
      </c>
      <c r="AB233" s="63">
        <f>IF($T233="","",IF(AND(ISNUMBER($F233),$F233&lt;=IF($Q233=MesCiclo,InicioCiclo,$Q233+MOD(2-WEEKDAY($Q233),7))+13),1,IF(N($U233)&gt;0,AVERAGEIFS($X$5:$X$1000,$S$5:$S$1000,ROW(),$T$5:$T$1000,"Sub"),$X233)))</f>
        <v/>
      </c>
      <c r="AC233" s="63">
        <f>IF($T233="","",IF(AND(ISNUMBER($F233),$F233&lt;=IF($Q233=MesCiclo,InicioCiclo,$Q233+MOD(2-WEEKDAY($Q233),7))+20),1,IF(N($U233)&gt;0,AVERAGEIFS($Y$5:$Y$1000,$S$5:$S$1000,ROW(),$T$5:$T$1000,"Sub"),$Y233)))</f>
        <v/>
      </c>
      <c r="AD233" s="63">
        <f>IF($T233="","",IF(AND(ISNUMBER($F233),$F233&lt;=IF($Q233=MesCiclo,InicioCiclo,$Q233+MOD(2-WEEKDAY($Q233),7))+27),1,IF(N($U233)&gt;0,AVERAGEIFS($Z$5:$Z$1000,$S$5:$S$1000,ROW(),$T$5:$T$1000,"Sub"),$Z233)))</f>
        <v/>
      </c>
      <c r="AE233" s="63">
        <f>IF($T233&lt;&gt;"Macro","",IF(COUNTIFS($Q$5:$Q$1000,$Q233,$T$5:$T$1000,"Macro",$G$5:$G$1000,"&gt;0")=0,1/COUNTIFS($Q$5:$Q$1000,$Q233,$T$5:$T$1000,"Macro"),IF(AND(ISNUMBER($G233),N($G233)&gt;0),$G233,SUMIFS($G$5:$G$1000,$Q$5:$Q$1000,$Q233,$T$5:$T$1000,"Macro")/COUNTIFS($Q$5:$Q$1000,$Q233,$T$5:$T$1000,"Macro",$G$5:$G$1000,"&gt;0"))/(COUNTIFS($Q$5:$Q$1000,$Q233,$T$5:$T$1000,"Macro")*SUMIFS($G$5:$G$1000,$Q$5:$Q$1000,$Q233,$T$5:$T$1000,"Macro")/COUNTIFS($Q$5:$Q$1000,$Q233,$T$5:$T$1000,"Macro",$G$5:$G$1000,"&gt;0"))))</f>
        <v/>
      </c>
    </row>
    <row r="234">
      <c r="A234" s="55">
        <f>IF(NOT((COUNTA($B234:$K234)+COUNTA($O234))&gt;0),"",IF($T234="Macro",COUNTIFS($T$5:$T234,"Macro",$Q$5:$Q234,$Q234),IF(N($S234)=0,"?",COUNTIFS(INDEX($T$5:$T$1000,1):INDEX($T$5:$T$1000,$S234-4),"Macro",INDEX($Q$5:$Q$1000,1):INDEX($Q$5:$Q$1000,$S234-4),INDEX($Q$5:$Q$1000,$S234-4))&amp;"."&amp;COUNTIFS($S$5:$S234,$S234,$T$5:$T234,"Sub"))))</f>
        <v/>
      </c>
      <c r="B234" s="56" t="n"/>
      <c r="C234" s="57" t="n"/>
      <c r="D234" s="58" t="n"/>
      <c r="E234" s="58" t="n"/>
      <c r="F234" s="58" t="n"/>
      <c r="G234" s="59" t="n"/>
      <c r="H234" s="59" t="n"/>
      <c r="I234" s="59" t="n"/>
      <c r="J234" s="59" t="n"/>
      <c r="K234" s="59" t="n"/>
      <c r="L234" s="60">
        <f>IF(NOT((COUNTA($B234:$K234)+COUNTA($O234))&gt;0),"",IF(ISNUMBER($F234),1,IF(N($U234)&gt;0,AVERAGEIFS($V$5:$V$1000,$S$5:$S$1000,ROW(),$T$5:$T$1000,"Sub"),$V234)))</f>
        <v/>
      </c>
      <c r="M234" s="55">
        <f>IF($L234="","",IF($L234&gt;=1,"Completado",IF($L234&gt;0,"En curso","Pendiente")))</f>
        <v/>
      </c>
      <c r="N234" s="55">
        <f>IF(NOT((COUNTA($B234:$K234)+COUNTA($O234))&gt;0),"",IF(ISNUMBER($F234),IF(AND(ISNUMBER($E234),$F234&gt;$E234),"Cumplida con "&amp;($F234-$E234)&amp;IF($F234-$E234=1," día"," días")&amp;" de retraso","Cumplida"),IF(N($L234)&gt;=1,"Cumplida",IF(NOT(ISNUMBER($E234)),"Sin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plazo")))))))</f>
        <v/>
      </c>
      <c r="O234" s="57" t="n"/>
      <c r="P234" s="61">
        <f>IF(NOT((COUNTA($B234:$K234)+COUNTA($O234))&gt;0),"",IF((IF($C234="","Falta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",""))="","✔ OK","⚠ "&amp;LEFT(IF($C234="","Falta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",""),LEN(IF($C234="","Falta el nombre de la actividad"&amp;" · ","")&amp;IF(AND($T234="Sub",N($S234)=0),"Subactividad sin macroactividad arriba"&amp;" · ","")&amp;IF($D234="","Sin fecha de inicio"&amp;" · ","")&amp;IF($E234="","Sin fecha límite"&amp;" · ","")&amp;IF(OR(AND($D234&lt;&gt;"",NOT(ISNUMBER($D234))),AND($E234&lt;&gt;"",NOT(ISNUMBER($E234))),AND($F234&lt;&gt;"",NOT(ISNUMBER($F234)))),"Fecha no válida"&amp;" · ","")&amp;IF(AND(ISNUMBER($D234),ISNUMBER($E234),$D234&gt;$E234),"Inicio posterior a fecha límite"&amp;" · ","")&amp;IF(AND($T234="Macro",$G234&lt;&gt;"",OR(NOT(ISNUMBER($G234)),$G234&lt;0,$G234&gt;1)),"Peso fuera de rango"&amp;" · ","")&amp;IF(AND($T234="Sub",$G234&lt;&gt;""),"Las subactividades no llevan peso (valen igual dentro de su macroactividad)"&amp;" · ","")&amp;IF(AND(N($U234)&gt;0,COUNT($H234:$K234)&gt;0),"Con subactividades: deje vacías las semanas (se calculan solas)"&amp;" · ","")&amp;IF((COUNTIF($H234:$K234,"&gt;1")+COUNTIF($H234:$K234,"&lt;0")+COUNTA($H234:$K234)-COUNT($H234:$K234))&gt;0,"Avance fuera de rango 0-100%"&amp;" · ","")&amp;IF(OR(AND($I234&lt;&gt;"",$I234&lt;$H234),AND($J234&lt;&gt;"",$J234&lt;MAX($H234:$I234)),AND($K234&lt;&gt;"",$K234&lt;MAX($H234:$J234))),"Avance semanal decreciente"&amp;" · ","")&amp;IF(AND(ISNUMBER($E234),$E234&lt;FechaRef,N($L234)&lt;1),"Vencida"&amp;" · ","")&amp;IF(AND(ObsObligatoria="Sí",ISNUMBER($E234),$E234&lt;FechaRef,N($L234)&lt;1,$O234=""),"Vencida sin observación"&amp;" · ",""))-3)))</f>
        <v/>
      </c>
      <c r="Q234" s="62">
        <f>IF(NOT((COUNTA($B234:$K234)+COUNTA($O234))&gt;0),"",IF(AND($T234="Sub",N($S234)&gt;0),IF(ISNUMBER(INDEX($D$5:$D$1000,$S234-4)),DATE(YEAR(INDEX($D$5:$D$1000,$S234-4)),MONTH(INDEX($D$5:$D$1000,$S234-4)),1),IF(ISNUMBER(INDEX($E$5:$E$1000,$S234-4)),DATE(YEAR(INDEX($E$5:$E$1000,$S234-4)),MONTH(INDEX($E$5:$E$1000,$S234-4)),1),MesCiclo)),IF(ISNUMBER($D234),DATE(YEAR($D234),MONTH($D234),1),IF(ISNUMBER($E234),DATE(YEAR($E234),MONTH($E234),1),MesCiclo))))</f>
        <v/>
      </c>
      <c r="R234" s="63">
        <f>IF(OR($Q234="",$Q234&lt;&gt;MesCiclo),"",COUNTIF($Q$5:$Q234,MesCiclo))</f>
        <v/>
      </c>
      <c r="S234" s="63">
        <f>IF($T234="","",IF($T234="Macro",ROW(),IFERROR(LOOKUP(2,1/($T$5:$T234="Macro"),ROW($T$5:$T234)),0)))</f>
        <v/>
      </c>
      <c r="T234" s="63">
        <f>IF(NOT((COUNTA($B234:$K234)+COUNTA($O234))&gt;0),"",IF($B234="Subactividad","Sub","Macro"))</f>
        <v/>
      </c>
      <c r="U234" s="63">
        <f>IF($T234="Macro",COUNTIFS($S$5:$S$1000,ROW(),$T$5:$T$1000,"Sub"),"")</f>
        <v/>
      </c>
      <c r="V234" s="63">
        <f>IF($T234="","",IF(ISNUMBER($F234),1,IFERROR(LOOKUP(2,1/($H234:$K234&lt;&gt;""),$H234:$K234),0)))</f>
        <v/>
      </c>
      <c r="W234" s="63">
        <f>IF($T234="","",IF(AND(ISNUMBER($F234),$F234&lt;=IF($Q234=MesCiclo,InicioCiclo,$Q234+MOD(2-WEEKDAY($Q234),7))+6),1,IF(ISNUMBER($H234),$H234,0)))</f>
        <v/>
      </c>
      <c r="X234" s="63">
        <f>IF($T234="","",IF(AND(ISNUMBER($F234),$F234&lt;=IF($Q234=MesCiclo,InicioCiclo,$Q234+MOD(2-WEEKDAY($Q234),7))+13),1,IF(ISNUMBER($I234),$I234,$W234)))</f>
        <v/>
      </c>
      <c r="Y234" s="63">
        <f>IF($T234="","",IF(AND(ISNUMBER($F234),$F234&lt;=IF($Q234=MesCiclo,InicioCiclo,$Q234+MOD(2-WEEKDAY($Q234),7))+20),1,IF(ISNUMBER($J234),$J234,$X234)))</f>
        <v/>
      </c>
      <c r="Z234" s="63">
        <f>IF($T234="","",IF(AND(ISNUMBER($F234),$F234&lt;=IF($Q234=MesCiclo,InicioCiclo,$Q234+MOD(2-WEEKDAY($Q234),7))+27),1,IF(ISNUMBER($K234),$K234,$Y234)))</f>
        <v/>
      </c>
      <c r="AA234" s="63">
        <f>IF($T234="","",IF(AND(ISNUMBER($F234),$F234&lt;=IF($Q234=MesCiclo,InicioCiclo,$Q234+MOD(2-WEEKDAY($Q234),7))+6),1,IF(N($U234)&gt;0,AVERAGEIFS($W$5:$W$1000,$S$5:$S$1000,ROW(),$T$5:$T$1000,"Sub"),$W234)))</f>
        <v/>
      </c>
      <c r="AB234" s="63">
        <f>IF($T234="","",IF(AND(ISNUMBER($F234),$F234&lt;=IF($Q234=MesCiclo,InicioCiclo,$Q234+MOD(2-WEEKDAY($Q234),7))+13),1,IF(N($U234)&gt;0,AVERAGEIFS($X$5:$X$1000,$S$5:$S$1000,ROW(),$T$5:$T$1000,"Sub"),$X234)))</f>
        <v/>
      </c>
      <c r="AC234" s="63">
        <f>IF($T234="","",IF(AND(ISNUMBER($F234),$F234&lt;=IF($Q234=MesCiclo,InicioCiclo,$Q234+MOD(2-WEEKDAY($Q234),7))+20),1,IF(N($U234)&gt;0,AVERAGEIFS($Y$5:$Y$1000,$S$5:$S$1000,ROW(),$T$5:$T$1000,"Sub"),$Y234)))</f>
        <v/>
      </c>
      <c r="AD234" s="63">
        <f>IF($T234="","",IF(AND(ISNUMBER($F234),$F234&lt;=IF($Q234=MesCiclo,InicioCiclo,$Q234+MOD(2-WEEKDAY($Q234),7))+27),1,IF(N($U234)&gt;0,AVERAGEIFS($Z$5:$Z$1000,$S$5:$S$1000,ROW(),$T$5:$T$1000,"Sub"),$Z234)))</f>
        <v/>
      </c>
      <c r="AE234" s="63">
        <f>IF($T234&lt;&gt;"Macro","",IF(COUNTIFS($Q$5:$Q$1000,$Q234,$T$5:$T$1000,"Macro",$G$5:$G$1000,"&gt;0")=0,1/COUNTIFS($Q$5:$Q$1000,$Q234,$T$5:$T$1000,"Macro"),IF(AND(ISNUMBER($G234),N($G234)&gt;0),$G234,SUMIFS($G$5:$G$1000,$Q$5:$Q$1000,$Q234,$T$5:$T$1000,"Macro")/COUNTIFS($Q$5:$Q$1000,$Q234,$T$5:$T$1000,"Macro",$G$5:$G$1000,"&gt;0"))/(COUNTIFS($Q$5:$Q$1000,$Q234,$T$5:$T$1000,"Macro")*SUMIFS($G$5:$G$1000,$Q$5:$Q$1000,$Q234,$T$5:$T$1000,"Macro")/COUNTIFS($Q$5:$Q$1000,$Q234,$T$5:$T$1000,"Macro",$G$5:$G$1000,"&gt;0"))))</f>
        <v/>
      </c>
    </row>
    <row r="235">
      <c r="A235" s="55">
        <f>IF(NOT((COUNTA($B235:$K235)+COUNTA($O235))&gt;0),"",IF($T235="Macro",COUNTIFS($T$5:$T235,"Macro",$Q$5:$Q235,$Q235),IF(N($S235)=0,"?",COUNTIFS(INDEX($T$5:$T$1000,1):INDEX($T$5:$T$1000,$S235-4),"Macro",INDEX($Q$5:$Q$1000,1):INDEX($Q$5:$Q$1000,$S235-4),INDEX($Q$5:$Q$1000,$S235-4))&amp;"."&amp;COUNTIFS($S$5:$S235,$S235,$T$5:$T235,"Sub"))))</f>
        <v/>
      </c>
      <c r="B235" s="56" t="n"/>
      <c r="C235" s="57" t="n"/>
      <c r="D235" s="58" t="n"/>
      <c r="E235" s="58" t="n"/>
      <c r="F235" s="58" t="n"/>
      <c r="G235" s="59" t="n"/>
      <c r="H235" s="59" t="n"/>
      <c r="I235" s="59" t="n"/>
      <c r="J235" s="59" t="n"/>
      <c r="K235" s="59" t="n"/>
      <c r="L235" s="60">
        <f>IF(NOT((COUNTA($B235:$K235)+COUNTA($O235))&gt;0),"",IF(ISNUMBER($F235),1,IF(N($U235)&gt;0,AVERAGEIFS($V$5:$V$1000,$S$5:$S$1000,ROW(),$T$5:$T$1000,"Sub"),$V235)))</f>
        <v/>
      </c>
      <c r="M235" s="55">
        <f>IF($L235="","",IF($L235&gt;=1,"Completado",IF($L235&gt;0,"En curso","Pendiente")))</f>
        <v/>
      </c>
      <c r="N235" s="55">
        <f>IF(NOT((COUNTA($B235:$K235)+COUNTA($O235))&gt;0),"",IF(ISNUMBER($F235),IF(AND(ISNUMBER($E235),$F235&gt;$E235),"Cumplida con "&amp;($F235-$E235)&amp;IF($F235-$E235=1," día"," días")&amp;" de retraso","Cumplida"),IF(N($L235)&gt;=1,"Cumplida",IF(NOT(ISNUMBER($E235)),"Sin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plazo")))))))</f>
        <v/>
      </c>
      <c r="O235" s="57" t="n"/>
      <c r="P235" s="61">
        <f>IF(NOT((COUNTA($B235:$K235)+COUNTA($O235))&gt;0),"",IF((IF($C235="","Falta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",""))="","✔ OK","⚠ "&amp;LEFT(IF($C235="","Falta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",""),LEN(IF($C235="","Falta el nombre de la actividad"&amp;" · ","")&amp;IF(AND($T235="Sub",N($S235)=0),"Subactividad sin macroactividad arriba"&amp;" · ","")&amp;IF($D235="","Sin fecha de inicio"&amp;" · ","")&amp;IF($E235="","Sin fecha límite"&amp;" · ","")&amp;IF(OR(AND($D235&lt;&gt;"",NOT(ISNUMBER($D235))),AND($E235&lt;&gt;"",NOT(ISNUMBER($E235))),AND($F235&lt;&gt;"",NOT(ISNUMBER($F235)))),"Fecha no válida"&amp;" · ","")&amp;IF(AND(ISNUMBER($D235),ISNUMBER($E235),$D235&gt;$E235),"Inicio posterior a fecha límite"&amp;" · ","")&amp;IF(AND($T235="Macro",$G235&lt;&gt;"",OR(NOT(ISNUMBER($G235)),$G235&lt;0,$G235&gt;1)),"Peso fuera de rango"&amp;" · ","")&amp;IF(AND($T235="Sub",$G235&lt;&gt;""),"Las subactividades no llevan peso (valen igual dentro de su macroactividad)"&amp;" · ","")&amp;IF(AND(N($U235)&gt;0,COUNT($H235:$K235)&gt;0),"Con subactividades: deje vacías las semanas (se calculan solas)"&amp;" · ","")&amp;IF((COUNTIF($H235:$K235,"&gt;1")+COUNTIF($H235:$K235,"&lt;0")+COUNTA($H235:$K235)-COUNT($H235:$K235))&gt;0,"Avance fuera de rango 0-100%"&amp;" · ","")&amp;IF(OR(AND($I235&lt;&gt;"",$I235&lt;$H235),AND($J235&lt;&gt;"",$J235&lt;MAX($H235:$I235)),AND($K235&lt;&gt;"",$K235&lt;MAX($H235:$J235))),"Avance semanal decreciente"&amp;" · ","")&amp;IF(AND(ISNUMBER($E235),$E235&lt;FechaRef,N($L235)&lt;1),"Vencida"&amp;" · ","")&amp;IF(AND(ObsObligatoria="Sí",ISNUMBER($E235),$E235&lt;FechaRef,N($L235)&lt;1,$O235=""),"Vencida sin observación"&amp;" · ",""))-3)))</f>
        <v/>
      </c>
      <c r="Q235" s="62">
        <f>IF(NOT((COUNTA($B235:$K235)+COUNTA($O235))&gt;0),"",IF(AND($T235="Sub",N($S235)&gt;0),IF(ISNUMBER(INDEX($D$5:$D$1000,$S235-4)),DATE(YEAR(INDEX($D$5:$D$1000,$S235-4)),MONTH(INDEX($D$5:$D$1000,$S235-4)),1),IF(ISNUMBER(INDEX($E$5:$E$1000,$S235-4)),DATE(YEAR(INDEX($E$5:$E$1000,$S235-4)),MONTH(INDEX($E$5:$E$1000,$S235-4)),1),MesCiclo)),IF(ISNUMBER($D235),DATE(YEAR($D235),MONTH($D235),1),IF(ISNUMBER($E235),DATE(YEAR($E235),MONTH($E235),1),MesCiclo))))</f>
        <v/>
      </c>
      <c r="R235" s="63">
        <f>IF(OR($Q235="",$Q235&lt;&gt;MesCiclo),"",COUNTIF($Q$5:$Q235,MesCiclo))</f>
        <v/>
      </c>
      <c r="S235" s="63">
        <f>IF($T235="","",IF($T235="Macro",ROW(),IFERROR(LOOKUP(2,1/($T$5:$T235="Macro"),ROW($T$5:$T235)),0)))</f>
        <v/>
      </c>
      <c r="T235" s="63">
        <f>IF(NOT((COUNTA($B235:$K235)+COUNTA($O235))&gt;0),"",IF($B235="Subactividad","Sub","Macro"))</f>
        <v/>
      </c>
      <c r="U235" s="63">
        <f>IF($T235="Macro",COUNTIFS($S$5:$S$1000,ROW(),$T$5:$T$1000,"Sub"),"")</f>
        <v/>
      </c>
      <c r="V235" s="63">
        <f>IF($T235="","",IF(ISNUMBER($F235),1,IFERROR(LOOKUP(2,1/($H235:$K235&lt;&gt;""),$H235:$K235),0)))</f>
        <v/>
      </c>
      <c r="W235" s="63">
        <f>IF($T235="","",IF(AND(ISNUMBER($F235),$F235&lt;=IF($Q235=MesCiclo,InicioCiclo,$Q235+MOD(2-WEEKDAY($Q235),7))+6),1,IF(ISNUMBER($H235),$H235,0)))</f>
        <v/>
      </c>
      <c r="X235" s="63">
        <f>IF($T235="","",IF(AND(ISNUMBER($F235),$F235&lt;=IF($Q235=MesCiclo,InicioCiclo,$Q235+MOD(2-WEEKDAY($Q235),7))+13),1,IF(ISNUMBER($I235),$I235,$W235)))</f>
        <v/>
      </c>
      <c r="Y235" s="63">
        <f>IF($T235="","",IF(AND(ISNUMBER($F235),$F235&lt;=IF($Q235=MesCiclo,InicioCiclo,$Q235+MOD(2-WEEKDAY($Q235),7))+20),1,IF(ISNUMBER($J235),$J235,$X235)))</f>
        <v/>
      </c>
      <c r="Z235" s="63">
        <f>IF($T235="","",IF(AND(ISNUMBER($F235),$F235&lt;=IF($Q235=MesCiclo,InicioCiclo,$Q235+MOD(2-WEEKDAY($Q235),7))+27),1,IF(ISNUMBER($K235),$K235,$Y235)))</f>
        <v/>
      </c>
      <c r="AA235" s="63">
        <f>IF($T235="","",IF(AND(ISNUMBER($F235),$F235&lt;=IF($Q235=MesCiclo,InicioCiclo,$Q235+MOD(2-WEEKDAY($Q235),7))+6),1,IF(N($U235)&gt;0,AVERAGEIFS($W$5:$W$1000,$S$5:$S$1000,ROW(),$T$5:$T$1000,"Sub"),$W235)))</f>
        <v/>
      </c>
      <c r="AB235" s="63">
        <f>IF($T235="","",IF(AND(ISNUMBER($F235),$F235&lt;=IF($Q235=MesCiclo,InicioCiclo,$Q235+MOD(2-WEEKDAY($Q235),7))+13),1,IF(N($U235)&gt;0,AVERAGEIFS($X$5:$X$1000,$S$5:$S$1000,ROW(),$T$5:$T$1000,"Sub"),$X235)))</f>
        <v/>
      </c>
      <c r="AC235" s="63">
        <f>IF($T235="","",IF(AND(ISNUMBER($F235),$F235&lt;=IF($Q235=MesCiclo,InicioCiclo,$Q235+MOD(2-WEEKDAY($Q235),7))+20),1,IF(N($U235)&gt;0,AVERAGEIFS($Y$5:$Y$1000,$S$5:$S$1000,ROW(),$T$5:$T$1000,"Sub"),$Y235)))</f>
        <v/>
      </c>
      <c r="AD235" s="63">
        <f>IF($T235="","",IF(AND(ISNUMBER($F235),$F235&lt;=IF($Q235=MesCiclo,InicioCiclo,$Q235+MOD(2-WEEKDAY($Q235),7))+27),1,IF(N($U235)&gt;0,AVERAGEIFS($Z$5:$Z$1000,$S$5:$S$1000,ROW(),$T$5:$T$1000,"Sub"),$Z235)))</f>
        <v/>
      </c>
      <c r="AE235" s="63">
        <f>IF($T235&lt;&gt;"Macro","",IF(COUNTIFS($Q$5:$Q$1000,$Q235,$T$5:$T$1000,"Macro",$G$5:$G$1000,"&gt;0")=0,1/COUNTIFS($Q$5:$Q$1000,$Q235,$T$5:$T$1000,"Macro"),IF(AND(ISNUMBER($G235),N($G235)&gt;0),$G235,SUMIFS($G$5:$G$1000,$Q$5:$Q$1000,$Q235,$T$5:$T$1000,"Macro")/COUNTIFS($Q$5:$Q$1000,$Q235,$T$5:$T$1000,"Macro",$G$5:$G$1000,"&gt;0"))/(COUNTIFS($Q$5:$Q$1000,$Q235,$T$5:$T$1000,"Macro")*SUMIFS($G$5:$G$1000,$Q$5:$Q$1000,$Q235,$T$5:$T$1000,"Macro")/COUNTIFS($Q$5:$Q$1000,$Q235,$T$5:$T$1000,"Macro",$G$5:$G$1000,"&gt;0"))))</f>
        <v/>
      </c>
    </row>
    <row r="236">
      <c r="A236" s="55">
        <f>IF(NOT((COUNTA($B236:$K236)+COUNTA($O236))&gt;0),"",IF($T236="Macro",COUNTIFS($T$5:$T236,"Macro",$Q$5:$Q236,$Q236),IF(N($S236)=0,"?",COUNTIFS(INDEX($T$5:$T$1000,1):INDEX($T$5:$T$1000,$S236-4),"Macro",INDEX($Q$5:$Q$1000,1):INDEX($Q$5:$Q$1000,$S236-4),INDEX($Q$5:$Q$1000,$S236-4))&amp;"."&amp;COUNTIFS($S$5:$S236,$S236,$T$5:$T236,"Sub"))))</f>
        <v/>
      </c>
      <c r="B236" s="56" t="n"/>
      <c r="C236" s="57" t="n"/>
      <c r="D236" s="58" t="n"/>
      <c r="E236" s="58" t="n"/>
      <c r="F236" s="58" t="n"/>
      <c r="G236" s="59" t="n"/>
      <c r="H236" s="59" t="n"/>
      <c r="I236" s="59" t="n"/>
      <c r="J236" s="59" t="n"/>
      <c r="K236" s="59" t="n"/>
      <c r="L236" s="60">
        <f>IF(NOT((COUNTA($B236:$K236)+COUNTA($O236))&gt;0),"",IF(ISNUMBER($F236),1,IF(N($U236)&gt;0,AVERAGEIFS($V$5:$V$1000,$S$5:$S$1000,ROW(),$T$5:$T$1000,"Sub"),$V236)))</f>
        <v/>
      </c>
      <c r="M236" s="55">
        <f>IF($L236="","",IF($L236&gt;=1,"Completado",IF($L236&gt;0,"En curso","Pendiente")))</f>
        <v/>
      </c>
      <c r="N236" s="55">
        <f>IF(NOT((COUNTA($B236:$K236)+COUNTA($O236))&gt;0),"",IF(ISNUMBER($F236),IF(AND(ISNUMBER($E236),$F236&gt;$E236),"Cumplida con "&amp;($F236-$E236)&amp;IF($F236-$E236=1," día"," días")&amp;" de retraso","Cumplida"),IF(N($L236)&gt;=1,"Cumplida",IF(NOT(ISNUMBER($E236)),"Sin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plazo")))))))</f>
        <v/>
      </c>
      <c r="O236" s="57" t="n"/>
      <c r="P236" s="61">
        <f>IF(NOT((COUNTA($B236:$K236)+COUNTA($O236))&gt;0),"",IF((IF($C236="","Falta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",""))="","✔ OK","⚠ "&amp;LEFT(IF($C236="","Falta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",""),LEN(IF($C236="","Falta el nombre de la actividad"&amp;" · ","")&amp;IF(AND($T236="Sub",N($S236)=0),"Subactividad sin macroactividad arriba"&amp;" · ","")&amp;IF($D236="","Sin fecha de inicio"&amp;" · ","")&amp;IF($E236="","Sin fecha límite"&amp;" · ","")&amp;IF(OR(AND($D236&lt;&gt;"",NOT(ISNUMBER($D236))),AND($E236&lt;&gt;"",NOT(ISNUMBER($E236))),AND($F236&lt;&gt;"",NOT(ISNUMBER($F236)))),"Fecha no válida"&amp;" · ","")&amp;IF(AND(ISNUMBER($D236),ISNUMBER($E236),$D236&gt;$E236),"Inicio posterior a fecha límite"&amp;" · ","")&amp;IF(AND($T236="Macro",$G236&lt;&gt;"",OR(NOT(ISNUMBER($G236)),$G236&lt;0,$G236&gt;1)),"Peso fuera de rango"&amp;" · ","")&amp;IF(AND($T236="Sub",$G236&lt;&gt;""),"Las subactividades no llevan peso (valen igual dentro de su macroactividad)"&amp;" · ","")&amp;IF(AND(N($U236)&gt;0,COUNT($H236:$K236)&gt;0),"Con subactividades: deje vacías las semanas (se calculan solas)"&amp;" · ","")&amp;IF((COUNTIF($H236:$K236,"&gt;1")+COUNTIF($H236:$K236,"&lt;0")+COUNTA($H236:$K236)-COUNT($H236:$K236))&gt;0,"Avance fuera de rango 0-100%"&amp;" · ","")&amp;IF(OR(AND($I236&lt;&gt;"",$I236&lt;$H236),AND($J236&lt;&gt;"",$J236&lt;MAX($H236:$I236)),AND($K236&lt;&gt;"",$K236&lt;MAX($H236:$J236))),"Avance semanal decreciente"&amp;" · ","")&amp;IF(AND(ISNUMBER($E236),$E236&lt;FechaRef,N($L236)&lt;1),"Vencida"&amp;" · ","")&amp;IF(AND(ObsObligatoria="Sí",ISNUMBER($E236),$E236&lt;FechaRef,N($L236)&lt;1,$O236=""),"Vencida sin observación"&amp;" · ",""))-3)))</f>
        <v/>
      </c>
      <c r="Q236" s="62">
        <f>IF(NOT((COUNTA($B236:$K236)+COUNTA($O236))&gt;0),"",IF(AND($T236="Sub",N($S236)&gt;0),IF(ISNUMBER(INDEX($D$5:$D$1000,$S236-4)),DATE(YEAR(INDEX($D$5:$D$1000,$S236-4)),MONTH(INDEX($D$5:$D$1000,$S236-4)),1),IF(ISNUMBER(INDEX($E$5:$E$1000,$S236-4)),DATE(YEAR(INDEX($E$5:$E$1000,$S236-4)),MONTH(INDEX($E$5:$E$1000,$S236-4)),1),MesCiclo)),IF(ISNUMBER($D236),DATE(YEAR($D236),MONTH($D236),1),IF(ISNUMBER($E236),DATE(YEAR($E236),MONTH($E236),1),MesCiclo))))</f>
        <v/>
      </c>
      <c r="R236" s="63">
        <f>IF(OR($Q236="",$Q236&lt;&gt;MesCiclo),"",COUNTIF($Q$5:$Q236,MesCiclo))</f>
        <v/>
      </c>
      <c r="S236" s="63">
        <f>IF($T236="","",IF($T236="Macro",ROW(),IFERROR(LOOKUP(2,1/($T$5:$T236="Macro"),ROW($T$5:$T236)),0)))</f>
        <v/>
      </c>
      <c r="T236" s="63">
        <f>IF(NOT((COUNTA($B236:$K236)+COUNTA($O236))&gt;0),"",IF($B236="Subactividad","Sub","Macro"))</f>
        <v/>
      </c>
      <c r="U236" s="63">
        <f>IF($T236="Macro",COUNTIFS($S$5:$S$1000,ROW(),$T$5:$T$1000,"Sub"),"")</f>
        <v/>
      </c>
      <c r="V236" s="63">
        <f>IF($T236="","",IF(ISNUMBER($F236),1,IFERROR(LOOKUP(2,1/($H236:$K236&lt;&gt;""),$H236:$K236),0)))</f>
        <v/>
      </c>
      <c r="W236" s="63">
        <f>IF($T236="","",IF(AND(ISNUMBER($F236),$F236&lt;=IF($Q236=MesCiclo,InicioCiclo,$Q236+MOD(2-WEEKDAY($Q236),7))+6),1,IF(ISNUMBER($H236),$H236,0)))</f>
        <v/>
      </c>
      <c r="X236" s="63">
        <f>IF($T236="","",IF(AND(ISNUMBER($F236),$F236&lt;=IF($Q236=MesCiclo,InicioCiclo,$Q236+MOD(2-WEEKDAY($Q236),7))+13),1,IF(ISNUMBER($I236),$I236,$W236)))</f>
        <v/>
      </c>
      <c r="Y236" s="63">
        <f>IF($T236="","",IF(AND(ISNUMBER($F236),$F236&lt;=IF($Q236=MesCiclo,InicioCiclo,$Q236+MOD(2-WEEKDAY($Q236),7))+20),1,IF(ISNUMBER($J236),$J236,$X236)))</f>
        <v/>
      </c>
      <c r="Z236" s="63">
        <f>IF($T236="","",IF(AND(ISNUMBER($F236),$F236&lt;=IF($Q236=MesCiclo,InicioCiclo,$Q236+MOD(2-WEEKDAY($Q236),7))+27),1,IF(ISNUMBER($K236),$K236,$Y236)))</f>
        <v/>
      </c>
      <c r="AA236" s="63">
        <f>IF($T236="","",IF(AND(ISNUMBER($F236),$F236&lt;=IF($Q236=MesCiclo,InicioCiclo,$Q236+MOD(2-WEEKDAY($Q236),7))+6),1,IF(N($U236)&gt;0,AVERAGEIFS($W$5:$W$1000,$S$5:$S$1000,ROW(),$T$5:$T$1000,"Sub"),$W236)))</f>
        <v/>
      </c>
      <c r="AB236" s="63">
        <f>IF($T236="","",IF(AND(ISNUMBER($F236),$F236&lt;=IF($Q236=MesCiclo,InicioCiclo,$Q236+MOD(2-WEEKDAY($Q236),7))+13),1,IF(N($U236)&gt;0,AVERAGEIFS($X$5:$X$1000,$S$5:$S$1000,ROW(),$T$5:$T$1000,"Sub"),$X236)))</f>
        <v/>
      </c>
      <c r="AC236" s="63">
        <f>IF($T236="","",IF(AND(ISNUMBER($F236),$F236&lt;=IF($Q236=MesCiclo,InicioCiclo,$Q236+MOD(2-WEEKDAY($Q236),7))+20),1,IF(N($U236)&gt;0,AVERAGEIFS($Y$5:$Y$1000,$S$5:$S$1000,ROW(),$T$5:$T$1000,"Sub"),$Y236)))</f>
        <v/>
      </c>
      <c r="AD236" s="63">
        <f>IF($T236="","",IF(AND(ISNUMBER($F236),$F236&lt;=IF($Q236=MesCiclo,InicioCiclo,$Q236+MOD(2-WEEKDAY($Q236),7))+27),1,IF(N($U236)&gt;0,AVERAGEIFS($Z$5:$Z$1000,$S$5:$S$1000,ROW(),$T$5:$T$1000,"Sub"),$Z236)))</f>
        <v/>
      </c>
      <c r="AE236" s="63">
        <f>IF($T236&lt;&gt;"Macro","",IF(COUNTIFS($Q$5:$Q$1000,$Q236,$T$5:$T$1000,"Macro",$G$5:$G$1000,"&gt;0")=0,1/COUNTIFS($Q$5:$Q$1000,$Q236,$T$5:$T$1000,"Macro"),IF(AND(ISNUMBER($G236),N($G236)&gt;0),$G236,SUMIFS($G$5:$G$1000,$Q$5:$Q$1000,$Q236,$T$5:$T$1000,"Macro")/COUNTIFS($Q$5:$Q$1000,$Q236,$T$5:$T$1000,"Macro",$G$5:$G$1000,"&gt;0"))/(COUNTIFS($Q$5:$Q$1000,$Q236,$T$5:$T$1000,"Macro")*SUMIFS($G$5:$G$1000,$Q$5:$Q$1000,$Q236,$T$5:$T$1000,"Macro")/COUNTIFS($Q$5:$Q$1000,$Q236,$T$5:$T$1000,"Macro",$G$5:$G$1000,"&gt;0"))))</f>
        <v/>
      </c>
    </row>
    <row r="237">
      <c r="A237" s="55">
        <f>IF(NOT((COUNTA($B237:$K237)+COUNTA($O237))&gt;0),"",IF($T237="Macro",COUNTIFS($T$5:$T237,"Macro",$Q$5:$Q237,$Q237),IF(N($S237)=0,"?",COUNTIFS(INDEX($T$5:$T$1000,1):INDEX($T$5:$T$1000,$S237-4),"Macro",INDEX($Q$5:$Q$1000,1):INDEX($Q$5:$Q$1000,$S237-4),INDEX($Q$5:$Q$1000,$S237-4))&amp;"."&amp;COUNTIFS($S$5:$S237,$S237,$T$5:$T237,"Sub"))))</f>
        <v/>
      </c>
      <c r="B237" s="56" t="n"/>
      <c r="C237" s="57" t="n"/>
      <c r="D237" s="58" t="n"/>
      <c r="E237" s="58" t="n"/>
      <c r="F237" s="58" t="n"/>
      <c r="G237" s="59" t="n"/>
      <c r="H237" s="59" t="n"/>
      <c r="I237" s="59" t="n"/>
      <c r="J237" s="59" t="n"/>
      <c r="K237" s="59" t="n"/>
      <c r="L237" s="60">
        <f>IF(NOT((COUNTA($B237:$K237)+COUNTA($O237))&gt;0),"",IF(ISNUMBER($F237),1,IF(N($U237)&gt;0,AVERAGEIFS($V$5:$V$1000,$S$5:$S$1000,ROW(),$T$5:$T$1000,"Sub"),$V237)))</f>
        <v/>
      </c>
      <c r="M237" s="55">
        <f>IF($L237="","",IF($L237&gt;=1,"Completado",IF($L237&gt;0,"En curso","Pendiente")))</f>
        <v/>
      </c>
      <c r="N237" s="55">
        <f>IF(NOT((COUNTA($B237:$K237)+COUNTA($O237))&gt;0),"",IF(ISNUMBER($F237),IF(AND(ISNUMBER($E237),$F237&gt;$E237),"Cumplida con "&amp;($F237-$E237)&amp;IF($F237-$E237=1," día"," días")&amp;" de retraso","Cumplida"),IF(N($L237)&gt;=1,"Cumplida",IF(NOT(ISNUMBER($E237)),"Sin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plazo")))))))</f>
        <v/>
      </c>
      <c r="O237" s="57" t="n"/>
      <c r="P237" s="61">
        <f>IF(NOT((COUNTA($B237:$K237)+COUNTA($O237))&gt;0),"",IF((IF($C237="","Falta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",""))="","✔ OK","⚠ "&amp;LEFT(IF($C237="","Falta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",""),LEN(IF($C237="","Falta el nombre de la actividad"&amp;" · ","")&amp;IF(AND($T237="Sub",N($S237)=0),"Subactividad sin macroactividad arriba"&amp;" · ","")&amp;IF($D237="","Sin fecha de inicio"&amp;" · ","")&amp;IF($E237="","Sin fecha límite"&amp;" · ","")&amp;IF(OR(AND($D237&lt;&gt;"",NOT(ISNUMBER($D237))),AND($E237&lt;&gt;"",NOT(ISNUMBER($E237))),AND($F237&lt;&gt;"",NOT(ISNUMBER($F237)))),"Fecha no válida"&amp;" · ","")&amp;IF(AND(ISNUMBER($D237),ISNUMBER($E237),$D237&gt;$E237),"Inicio posterior a fecha límite"&amp;" · ","")&amp;IF(AND($T237="Macro",$G237&lt;&gt;"",OR(NOT(ISNUMBER($G237)),$G237&lt;0,$G237&gt;1)),"Peso fuera de rango"&amp;" · ","")&amp;IF(AND($T237="Sub",$G237&lt;&gt;""),"Las subactividades no llevan peso (valen igual dentro de su macroactividad)"&amp;" · ","")&amp;IF(AND(N($U237)&gt;0,COUNT($H237:$K237)&gt;0),"Con subactividades: deje vacías las semanas (se calculan solas)"&amp;" · ","")&amp;IF((COUNTIF($H237:$K237,"&gt;1")+COUNTIF($H237:$K237,"&lt;0")+COUNTA($H237:$K237)-COUNT($H237:$K237))&gt;0,"Avance fuera de rango 0-100%"&amp;" · ","")&amp;IF(OR(AND($I237&lt;&gt;"",$I237&lt;$H237),AND($J237&lt;&gt;"",$J237&lt;MAX($H237:$I237)),AND($K237&lt;&gt;"",$K237&lt;MAX($H237:$J237))),"Avance semanal decreciente"&amp;" · ","")&amp;IF(AND(ISNUMBER($E237),$E237&lt;FechaRef,N($L237)&lt;1),"Vencida"&amp;" · ","")&amp;IF(AND(ObsObligatoria="Sí",ISNUMBER($E237),$E237&lt;FechaRef,N($L237)&lt;1,$O237=""),"Vencida sin observación"&amp;" · ",""))-3)))</f>
        <v/>
      </c>
      <c r="Q237" s="62">
        <f>IF(NOT((COUNTA($B237:$K237)+COUNTA($O237))&gt;0),"",IF(AND($T237="Sub",N($S237)&gt;0),IF(ISNUMBER(INDEX($D$5:$D$1000,$S237-4)),DATE(YEAR(INDEX($D$5:$D$1000,$S237-4)),MONTH(INDEX($D$5:$D$1000,$S237-4)),1),IF(ISNUMBER(INDEX($E$5:$E$1000,$S237-4)),DATE(YEAR(INDEX($E$5:$E$1000,$S237-4)),MONTH(INDEX($E$5:$E$1000,$S237-4)),1),MesCiclo)),IF(ISNUMBER($D237),DATE(YEAR($D237),MONTH($D237),1),IF(ISNUMBER($E237),DATE(YEAR($E237),MONTH($E237),1),MesCiclo))))</f>
        <v/>
      </c>
      <c r="R237" s="63">
        <f>IF(OR($Q237="",$Q237&lt;&gt;MesCiclo),"",COUNTIF($Q$5:$Q237,MesCiclo))</f>
        <v/>
      </c>
      <c r="S237" s="63">
        <f>IF($T237="","",IF($T237="Macro",ROW(),IFERROR(LOOKUP(2,1/($T$5:$T237="Macro"),ROW($T$5:$T237)),0)))</f>
        <v/>
      </c>
      <c r="T237" s="63">
        <f>IF(NOT((COUNTA($B237:$K237)+COUNTA($O237))&gt;0),"",IF($B237="Subactividad","Sub","Macro"))</f>
        <v/>
      </c>
      <c r="U237" s="63">
        <f>IF($T237="Macro",COUNTIFS($S$5:$S$1000,ROW(),$T$5:$T$1000,"Sub"),"")</f>
        <v/>
      </c>
      <c r="V237" s="63">
        <f>IF($T237="","",IF(ISNUMBER($F237),1,IFERROR(LOOKUP(2,1/($H237:$K237&lt;&gt;""),$H237:$K237),0)))</f>
        <v/>
      </c>
      <c r="W237" s="63">
        <f>IF($T237="","",IF(AND(ISNUMBER($F237),$F237&lt;=IF($Q237=MesCiclo,InicioCiclo,$Q237+MOD(2-WEEKDAY($Q237),7))+6),1,IF(ISNUMBER($H237),$H237,0)))</f>
        <v/>
      </c>
      <c r="X237" s="63">
        <f>IF($T237="","",IF(AND(ISNUMBER($F237),$F237&lt;=IF($Q237=MesCiclo,InicioCiclo,$Q237+MOD(2-WEEKDAY($Q237),7))+13),1,IF(ISNUMBER($I237),$I237,$W237)))</f>
        <v/>
      </c>
      <c r="Y237" s="63">
        <f>IF($T237="","",IF(AND(ISNUMBER($F237),$F237&lt;=IF($Q237=MesCiclo,InicioCiclo,$Q237+MOD(2-WEEKDAY($Q237),7))+20),1,IF(ISNUMBER($J237),$J237,$X237)))</f>
        <v/>
      </c>
      <c r="Z237" s="63">
        <f>IF($T237="","",IF(AND(ISNUMBER($F237),$F237&lt;=IF($Q237=MesCiclo,InicioCiclo,$Q237+MOD(2-WEEKDAY($Q237),7))+27),1,IF(ISNUMBER($K237),$K237,$Y237)))</f>
        <v/>
      </c>
      <c r="AA237" s="63">
        <f>IF($T237="","",IF(AND(ISNUMBER($F237),$F237&lt;=IF($Q237=MesCiclo,InicioCiclo,$Q237+MOD(2-WEEKDAY($Q237),7))+6),1,IF(N($U237)&gt;0,AVERAGEIFS($W$5:$W$1000,$S$5:$S$1000,ROW(),$T$5:$T$1000,"Sub"),$W237)))</f>
        <v/>
      </c>
      <c r="AB237" s="63">
        <f>IF($T237="","",IF(AND(ISNUMBER($F237),$F237&lt;=IF($Q237=MesCiclo,InicioCiclo,$Q237+MOD(2-WEEKDAY($Q237),7))+13),1,IF(N($U237)&gt;0,AVERAGEIFS($X$5:$X$1000,$S$5:$S$1000,ROW(),$T$5:$T$1000,"Sub"),$X237)))</f>
        <v/>
      </c>
      <c r="AC237" s="63">
        <f>IF($T237="","",IF(AND(ISNUMBER($F237),$F237&lt;=IF($Q237=MesCiclo,InicioCiclo,$Q237+MOD(2-WEEKDAY($Q237),7))+20),1,IF(N($U237)&gt;0,AVERAGEIFS($Y$5:$Y$1000,$S$5:$S$1000,ROW(),$T$5:$T$1000,"Sub"),$Y237)))</f>
        <v/>
      </c>
      <c r="AD237" s="63">
        <f>IF($T237="","",IF(AND(ISNUMBER($F237),$F237&lt;=IF($Q237=MesCiclo,InicioCiclo,$Q237+MOD(2-WEEKDAY($Q237),7))+27),1,IF(N($U237)&gt;0,AVERAGEIFS($Z$5:$Z$1000,$S$5:$S$1000,ROW(),$T$5:$T$1000,"Sub"),$Z237)))</f>
        <v/>
      </c>
      <c r="AE237" s="63">
        <f>IF($T237&lt;&gt;"Macro","",IF(COUNTIFS($Q$5:$Q$1000,$Q237,$T$5:$T$1000,"Macro",$G$5:$G$1000,"&gt;0")=0,1/COUNTIFS($Q$5:$Q$1000,$Q237,$T$5:$T$1000,"Macro"),IF(AND(ISNUMBER($G237),N($G237)&gt;0),$G237,SUMIFS($G$5:$G$1000,$Q$5:$Q$1000,$Q237,$T$5:$T$1000,"Macro")/COUNTIFS($Q$5:$Q$1000,$Q237,$T$5:$T$1000,"Macro",$G$5:$G$1000,"&gt;0"))/(COUNTIFS($Q$5:$Q$1000,$Q237,$T$5:$T$1000,"Macro")*SUMIFS($G$5:$G$1000,$Q$5:$Q$1000,$Q237,$T$5:$T$1000,"Macro")/COUNTIFS($Q$5:$Q$1000,$Q237,$T$5:$T$1000,"Macro",$G$5:$G$1000,"&gt;0"))))</f>
        <v/>
      </c>
    </row>
    <row r="238">
      <c r="A238" s="55">
        <f>IF(NOT((COUNTA($B238:$K238)+COUNTA($O238))&gt;0),"",IF($T238="Macro",COUNTIFS($T$5:$T238,"Macro",$Q$5:$Q238,$Q238),IF(N($S238)=0,"?",COUNTIFS(INDEX($T$5:$T$1000,1):INDEX($T$5:$T$1000,$S238-4),"Macro",INDEX($Q$5:$Q$1000,1):INDEX($Q$5:$Q$1000,$S238-4),INDEX($Q$5:$Q$1000,$S238-4))&amp;"."&amp;COUNTIFS($S$5:$S238,$S238,$T$5:$T238,"Sub"))))</f>
        <v/>
      </c>
      <c r="B238" s="56" t="n"/>
      <c r="C238" s="57" t="n"/>
      <c r="D238" s="58" t="n"/>
      <c r="E238" s="58" t="n"/>
      <c r="F238" s="58" t="n"/>
      <c r="G238" s="59" t="n"/>
      <c r="H238" s="59" t="n"/>
      <c r="I238" s="59" t="n"/>
      <c r="J238" s="59" t="n"/>
      <c r="K238" s="59" t="n"/>
      <c r="L238" s="60">
        <f>IF(NOT((COUNTA($B238:$K238)+COUNTA($O238))&gt;0),"",IF(ISNUMBER($F238),1,IF(N($U238)&gt;0,AVERAGEIFS($V$5:$V$1000,$S$5:$S$1000,ROW(),$T$5:$T$1000,"Sub"),$V238)))</f>
        <v/>
      </c>
      <c r="M238" s="55">
        <f>IF($L238="","",IF($L238&gt;=1,"Completado",IF($L238&gt;0,"En curso","Pendiente")))</f>
        <v/>
      </c>
      <c r="N238" s="55">
        <f>IF(NOT((COUNTA($B238:$K238)+COUNTA($O238))&gt;0),"",IF(ISNUMBER($F238),IF(AND(ISNUMBER($E238),$F238&gt;$E238),"Cumplida con "&amp;($F238-$E238)&amp;IF($F238-$E238=1," día"," días")&amp;" de retraso","Cumplida"),IF(N($L238)&gt;=1,"Cumplida",IF(NOT(ISNUMBER($E238)),"Sin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plazo")))))))</f>
        <v/>
      </c>
      <c r="O238" s="57" t="n"/>
      <c r="P238" s="61">
        <f>IF(NOT((COUNTA($B238:$K238)+COUNTA($O238))&gt;0),"",IF((IF($C238="","Falta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",""))="","✔ OK","⚠ "&amp;LEFT(IF($C238="","Falta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",""),LEN(IF($C238="","Falta el nombre de la actividad"&amp;" · ","")&amp;IF(AND($T238="Sub",N($S238)=0),"Subactividad sin macroactividad arriba"&amp;" · ","")&amp;IF($D238="","Sin fecha de inicio"&amp;" · ","")&amp;IF($E238="","Sin fecha límite"&amp;" · ","")&amp;IF(OR(AND($D238&lt;&gt;"",NOT(ISNUMBER($D238))),AND($E238&lt;&gt;"",NOT(ISNUMBER($E238))),AND($F238&lt;&gt;"",NOT(ISNUMBER($F238)))),"Fecha no válida"&amp;" · ","")&amp;IF(AND(ISNUMBER($D238),ISNUMBER($E238),$D238&gt;$E238),"Inicio posterior a fecha límite"&amp;" · ","")&amp;IF(AND($T238="Macro",$G238&lt;&gt;"",OR(NOT(ISNUMBER($G238)),$G238&lt;0,$G238&gt;1)),"Peso fuera de rango"&amp;" · ","")&amp;IF(AND($T238="Sub",$G238&lt;&gt;""),"Las subactividades no llevan peso (valen igual dentro de su macroactividad)"&amp;" · ","")&amp;IF(AND(N($U238)&gt;0,COUNT($H238:$K238)&gt;0),"Con subactividades: deje vacías las semanas (se calculan solas)"&amp;" · ","")&amp;IF((COUNTIF($H238:$K238,"&gt;1")+COUNTIF($H238:$K238,"&lt;0")+COUNTA($H238:$K238)-COUNT($H238:$K238))&gt;0,"Avance fuera de rango 0-100%"&amp;" · ","")&amp;IF(OR(AND($I238&lt;&gt;"",$I238&lt;$H238),AND($J238&lt;&gt;"",$J238&lt;MAX($H238:$I238)),AND($K238&lt;&gt;"",$K238&lt;MAX($H238:$J238))),"Avance semanal decreciente"&amp;" · ","")&amp;IF(AND(ISNUMBER($E238),$E238&lt;FechaRef,N($L238)&lt;1),"Vencida"&amp;" · ","")&amp;IF(AND(ObsObligatoria="Sí",ISNUMBER($E238),$E238&lt;FechaRef,N($L238)&lt;1,$O238=""),"Vencida sin observación"&amp;" · ",""))-3)))</f>
        <v/>
      </c>
      <c r="Q238" s="62">
        <f>IF(NOT((COUNTA($B238:$K238)+COUNTA($O238))&gt;0),"",IF(AND($T238="Sub",N($S238)&gt;0),IF(ISNUMBER(INDEX($D$5:$D$1000,$S238-4)),DATE(YEAR(INDEX($D$5:$D$1000,$S238-4)),MONTH(INDEX($D$5:$D$1000,$S238-4)),1),IF(ISNUMBER(INDEX($E$5:$E$1000,$S238-4)),DATE(YEAR(INDEX($E$5:$E$1000,$S238-4)),MONTH(INDEX($E$5:$E$1000,$S238-4)),1),MesCiclo)),IF(ISNUMBER($D238),DATE(YEAR($D238),MONTH($D238),1),IF(ISNUMBER($E238),DATE(YEAR($E238),MONTH($E238),1),MesCiclo))))</f>
        <v/>
      </c>
      <c r="R238" s="63">
        <f>IF(OR($Q238="",$Q238&lt;&gt;MesCiclo),"",COUNTIF($Q$5:$Q238,MesCiclo))</f>
        <v/>
      </c>
      <c r="S238" s="63">
        <f>IF($T238="","",IF($T238="Macro",ROW(),IFERROR(LOOKUP(2,1/($T$5:$T238="Macro"),ROW($T$5:$T238)),0)))</f>
        <v/>
      </c>
      <c r="T238" s="63">
        <f>IF(NOT((COUNTA($B238:$K238)+COUNTA($O238))&gt;0),"",IF($B238="Subactividad","Sub","Macro"))</f>
        <v/>
      </c>
      <c r="U238" s="63">
        <f>IF($T238="Macro",COUNTIFS($S$5:$S$1000,ROW(),$T$5:$T$1000,"Sub"),"")</f>
        <v/>
      </c>
      <c r="V238" s="63">
        <f>IF($T238="","",IF(ISNUMBER($F238),1,IFERROR(LOOKUP(2,1/($H238:$K238&lt;&gt;""),$H238:$K238),0)))</f>
        <v/>
      </c>
      <c r="W238" s="63">
        <f>IF($T238="","",IF(AND(ISNUMBER($F238),$F238&lt;=IF($Q238=MesCiclo,InicioCiclo,$Q238+MOD(2-WEEKDAY($Q238),7))+6),1,IF(ISNUMBER($H238),$H238,0)))</f>
        <v/>
      </c>
      <c r="X238" s="63">
        <f>IF($T238="","",IF(AND(ISNUMBER($F238),$F238&lt;=IF($Q238=MesCiclo,InicioCiclo,$Q238+MOD(2-WEEKDAY($Q238),7))+13),1,IF(ISNUMBER($I238),$I238,$W238)))</f>
        <v/>
      </c>
      <c r="Y238" s="63">
        <f>IF($T238="","",IF(AND(ISNUMBER($F238),$F238&lt;=IF($Q238=MesCiclo,InicioCiclo,$Q238+MOD(2-WEEKDAY($Q238),7))+20),1,IF(ISNUMBER($J238),$J238,$X238)))</f>
        <v/>
      </c>
      <c r="Z238" s="63">
        <f>IF($T238="","",IF(AND(ISNUMBER($F238),$F238&lt;=IF($Q238=MesCiclo,InicioCiclo,$Q238+MOD(2-WEEKDAY($Q238),7))+27),1,IF(ISNUMBER($K238),$K238,$Y238)))</f>
        <v/>
      </c>
      <c r="AA238" s="63">
        <f>IF($T238="","",IF(AND(ISNUMBER($F238),$F238&lt;=IF($Q238=MesCiclo,InicioCiclo,$Q238+MOD(2-WEEKDAY($Q238),7))+6),1,IF(N($U238)&gt;0,AVERAGEIFS($W$5:$W$1000,$S$5:$S$1000,ROW(),$T$5:$T$1000,"Sub"),$W238)))</f>
        <v/>
      </c>
      <c r="AB238" s="63">
        <f>IF($T238="","",IF(AND(ISNUMBER($F238),$F238&lt;=IF($Q238=MesCiclo,InicioCiclo,$Q238+MOD(2-WEEKDAY($Q238),7))+13),1,IF(N($U238)&gt;0,AVERAGEIFS($X$5:$X$1000,$S$5:$S$1000,ROW(),$T$5:$T$1000,"Sub"),$X238)))</f>
        <v/>
      </c>
      <c r="AC238" s="63">
        <f>IF($T238="","",IF(AND(ISNUMBER($F238),$F238&lt;=IF($Q238=MesCiclo,InicioCiclo,$Q238+MOD(2-WEEKDAY($Q238),7))+20),1,IF(N($U238)&gt;0,AVERAGEIFS($Y$5:$Y$1000,$S$5:$S$1000,ROW(),$T$5:$T$1000,"Sub"),$Y238)))</f>
        <v/>
      </c>
      <c r="AD238" s="63">
        <f>IF($T238="","",IF(AND(ISNUMBER($F238),$F238&lt;=IF($Q238=MesCiclo,InicioCiclo,$Q238+MOD(2-WEEKDAY($Q238),7))+27),1,IF(N($U238)&gt;0,AVERAGEIFS($Z$5:$Z$1000,$S$5:$S$1000,ROW(),$T$5:$T$1000,"Sub"),$Z238)))</f>
        <v/>
      </c>
      <c r="AE238" s="63">
        <f>IF($T238&lt;&gt;"Macro","",IF(COUNTIFS($Q$5:$Q$1000,$Q238,$T$5:$T$1000,"Macro",$G$5:$G$1000,"&gt;0")=0,1/COUNTIFS($Q$5:$Q$1000,$Q238,$T$5:$T$1000,"Macro"),IF(AND(ISNUMBER($G238),N($G238)&gt;0),$G238,SUMIFS($G$5:$G$1000,$Q$5:$Q$1000,$Q238,$T$5:$T$1000,"Macro")/COUNTIFS($Q$5:$Q$1000,$Q238,$T$5:$T$1000,"Macro",$G$5:$G$1000,"&gt;0"))/(COUNTIFS($Q$5:$Q$1000,$Q238,$T$5:$T$1000,"Macro")*SUMIFS($G$5:$G$1000,$Q$5:$Q$1000,$Q238,$T$5:$T$1000,"Macro")/COUNTIFS($Q$5:$Q$1000,$Q238,$T$5:$T$1000,"Macro",$G$5:$G$1000,"&gt;0"))))</f>
        <v/>
      </c>
    </row>
    <row r="239">
      <c r="A239" s="55">
        <f>IF(NOT((COUNTA($B239:$K239)+COUNTA($O239))&gt;0),"",IF($T239="Macro",COUNTIFS($T$5:$T239,"Macro",$Q$5:$Q239,$Q239),IF(N($S239)=0,"?",COUNTIFS(INDEX($T$5:$T$1000,1):INDEX($T$5:$T$1000,$S239-4),"Macro",INDEX($Q$5:$Q$1000,1):INDEX($Q$5:$Q$1000,$S239-4),INDEX($Q$5:$Q$1000,$S239-4))&amp;"."&amp;COUNTIFS($S$5:$S239,$S239,$T$5:$T239,"Sub"))))</f>
        <v/>
      </c>
      <c r="B239" s="56" t="n"/>
      <c r="C239" s="57" t="n"/>
      <c r="D239" s="58" t="n"/>
      <c r="E239" s="58" t="n"/>
      <c r="F239" s="58" t="n"/>
      <c r="G239" s="59" t="n"/>
      <c r="H239" s="59" t="n"/>
      <c r="I239" s="59" t="n"/>
      <c r="J239" s="59" t="n"/>
      <c r="K239" s="59" t="n"/>
      <c r="L239" s="60">
        <f>IF(NOT((COUNTA($B239:$K239)+COUNTA($O239))&gt;0),"",IF(ISNUMBER($F239),1,IF(N($U239)&gt;0,AVERAGEIFS($V$5:$V$1000,$S$5:$S$1000,ROW(),$T$5:$T$1000,"Sub"),$V239)))</f>
        <v/>
      </c>
      <c r="M239" s="55">
        <f>IF($L239="","",IF($L239&gt;=1,"Completado",IF($L239&gt;0,"En curso","Pendiente")))</f>
        <v/>
      </c>
      <c r="N239" s="55">
        <f>IF(NOT((COUNTA($B239:$K239)+COUNTA($O239))&gt;0),"",IF(ISNUMBER($F239),IF(AND(ISNUMBER($E239),$F239&gt;$E239),"Cumplida con "&amp;($F239-$E239)&amp;IF($F239-$E239=1," día"," días")&amp;" de retraso","Cumplida"),IF(N($L239)&gt;=1,"Cumplida",IF(NOT(ISNUMBER($E239)),"Sin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plazo")))))))</f>
        <v/>
      </c>
      <c r="O239" s="57" t="n"/>
      <c r="P239" s="61">
        <f>IF(NOT((COUNTA($B239:$K239)+COUNTA($O239))&gt;0),"",IF((IF($C239="","Falta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",""))="","✔ OK","⚠ "&amp;LEFT(IF($C239="","Falta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",""),LEN(IF($C239="","Falta el nombre de la actividad"&amp;" · ","")&amp;IF(AND($T239="Sub",N($S239)=0),"Subactividad sin macroactividad arriba"&amp;" · ","")&amp;IF($D239="","Sin fecha de inicio"&amp;" · ","")&amp;IF($E239="","Sin fecha límite"&amp;" · ","")&amp;IF(OR(AND($D239&lt;&gt;"",NOT(ISNUMBER($D239))),AND($E239&lt;&gt;"",NOT(ISNUMBER($E239))),AND($F239&lt;&gt;"",NOT(ISNUMBER($F239)))),"Fecha no válida"&amp;" · ","")&amp;IF(AND(ISNUMBER($D239),ISNUMBER($E239),$D239&gt;$E239),"Inicio posterior a fecha límite"&amp;" · ","")&amp;IF(AND($T239="Macro",$G239&lt;&gt;"",OR(NOT(ISNUMBER($G239)),$G239&lt;0,$G239&gt;1)),"Peso fuera de rango"&amp;" · ","")&amp;IF(AND($T239="Sub",$G239&lt;&gt;""),"Las subactividades no llevan peso (valen igual dentro de su macroactividad)"&amp;" · ","")&amp;IF(AND(N($U239)&gt;0,COUNT($H239:$K239)&gt;0),"Con subactividades: deje vacías las semanas (se calculan solas)"&amp;" · ","")&amp;IF((COUNTIF($H239:$K239,"&gt;1")+COUNTIF($H239:$K239,"&lt;0")+COUNTA($H239:$K239)-COUNT($H239:$K239))&gt;0,"Avance fuera de rango 0-100%"&amp;" · ","")&amp;IF(OR(AND($I239&lt;&gt;"",$I239&lt;$H239),AND($J239&lt;&gt;"",$J239&lt;MAX($H239:$I239)),AND($K239&lt;&gt;"",$K239&lt;MAX($H239:$J239))),"Avance semanal decreciente"&amp;" · ","")&amp;IF(AND(ISNUMBER($E239),$E239&lt;FechaRef,N($L239)&lt;1),"Vencida"&amp;" · ","")&amp;IF(AND(ObsObligatoria="Sí",ISNUMBER($E239),$E239&lt;FechaRef,N($L239)&lt;1,$O239=""),"Vencida sin observación"&amp;" · ",""))-3)))</f>
        <v/>
      </c>
      <c r="Q239" s="62">
        <f>IF(NOT((COUNTA($B239:$K239)+COUNTA($O239))&gt;0),"",IF(AND($T239="Sub",N($S239)&gt;0),IF(ISNUMBER(INDEX($D$5:$D$1000,$S239-4)),DATE(YEAR(INDEX($D$5:$D$1000,$S239-4)),MONTH(INDEX($D$5:$D$1000,$S239-4)),1),IF(ISNUMBER(INDEX($E$5:$E$1000,$S239-4)),DATE(YEAR(INDEX($E$5:$E$1000,$S239-4)),MONTH(INDEX($E$5:$E$1000,$S239-4)),1),MesCiclo)),IF(ISNUMBER($D239),DATE(YEAR($D239),MONTH($D239),1),IF(ISNUMBER($E239),DATE(YEAR($E239),MONTH($E239),1),MesCiclo))))</f>
        <v/>
      </c>
      <c r="R239" s="63">
        <f>IF(OR($Q239="",$Q239&lt;&gt;MesCiclo),"",COUNTIF($Q$5:$Q239,MesCiclo))</f>
        <v/>
      </c>
      <c r="S239" s="63">
        <f>IF($T239="","",IF($T239="Macro",ROW(),IFERROR(LOOKUP(2,1/($T$5:$T239="Macro"),ROW($T$5:$T239)),0)))</f>
        <v/>
      </c>
      <c r="T239" s="63">
        <f>IF(NOT((COUNTA($B239:$K239)+COUNTA($O239))&gt;0),"",IF($B239="Subactividad","Sub","Macro"))</f>
        <v/>
      </c>
      <c r="U239" s="63">
        <f>IF($T239="Macro",COUNTIFS($S$5:$S$1000,ROW(),$T$5:$T$1000,"Sub"),"")</f>
        <v/>
      </c>
      <c r="V239" s="63">
        <f>IF($T239="","",IF(ISNUMBER($F239),1,IFERROR(LOOKUP(2,1/($H239:$K239&lt;&gt;""),$H239:$K239),0)))</f>
        <v/>
      </c>
      <c r="W239" s="63">
        <f>IF($T239="","",IF(AND(ISNUMBER($F239),$F239&lt;=IF($Q239=MesCiclo,InicioCiclo,$Q239+MOD(2-WEEKDAY($Q239),7))+6),1,IF(ISNUMBER($H239),$H239,0)))</f>
        <v/>
      </c>
      <c r="X239" s="63">
        <f>IF($T239="","",IF(AND(ISNUMBER($F239),$F239&lt;=IF($Q239=MesCiclo,InicioCiclo,$Q239+MOD(2-WEEKDAY($Q239),7))+13),1,IF(ISNUMBER($I239),$I239,$W239)))</f>
        <v/>
      </c>
      <c r="Y239" s="63">
        <f>IF($T239="","",IF(AND(ISNUMBER($F239),$F239&lt;=IF($Q239=MesCiclo,InicioCiclo,$Q239+MOD(2-WEEKDAY($Q239),7))+20),1,IF(ISNUMBER($J239),$J239,$X239)))</f>
        <v/>
      </c>
      <c r="Z239" s="63">
        <f>IF($T239="","",IF(AND(ISNUMBER($F239),$F239&lt;=IF($Q239=MesCiclo,InicioCiclo,$Q239+MOD(2-WEEKDAY($Q239),7))+27),1,IF(ISNUMBER($K239),$K239,$Y239)))</f>
        <v/>
      </c>
      <c r="AA239" s="63">
        <f>IF($T239="","",IF(AND(ISNUMBER($F239),$F239&lt;=IF($Q239=MesCiclo,InicioCiclo,$Q239+MOD(2-WEEKDAY($Q239),7))+6),1,IF(N($U239)&gt;0,AVERAGEIFS($W$5:$W$1000,$S$5:$S$1000,ROW(),$T$5:$T$1000,"Sub"),$W239)))</f>
        <v/>
      </c>
      <c r="AB239" s="63">
        <f>IF($T239="","",IF(AND(ISNUMBER($F239),$F239&lt;=IF($Q239=MesCiclo,InicioCiclo,$Q239+MOD(2-WEEKDAY($Q239),7))+13),1,IF(N($U239)&gt;0,AVERAGEIFS($X$5:$X$1000,$S$5:$S$1000,ROW(),$T$5:$T$1000,"Sub"),$X239)))</f>
        <v/>
      </c>
      <c r="AC239" s="63">
        <f>IF($T239="","",IF(AND(ISNUMBER($F239),$F239&lt;=IF($Q239=MesCiclo,InicioCiclo,$Q239+MOD(2-WEEKDAY($Q239),7))+20),1,IF(N($U239)&gt;0,AVERAGEIFS($Y$5:$Y$1000,$S$5:$S$1000,ROW(),$T$5:$T$1000,"Sub"),$Y239)))</f>
        <v/>
      </c>
      <c r="AD239" s="63">
        <f>IF($T239="","",IF(AND(ISNUMBER($F239),$F239&lt;=IF($Q239=MesCiclo,InicioCiclo,$Q239+MOD(2-WEEKDAY($Q239),7))+27),1,IF(N($U239)&gt;0,AVERAGEIFS($Z$5:$Z$1000,$S$5:$S$1000,ROW(),$T$5:$T$1000,"Sub"),$Z239)))</f>
        <v/>
      </c>
      <c r="AE239" s="63">
        <f>IF($T239&lt;&gt;"Macro","",IF(COUNTIFS($Q$5:$Q$1000,$Q239,$T$5:$T$1000,"Macro",$G$5:$G$1000,"&gt;0")=0,1/COUNTIFS($Q$5:$Q$1000,$Q239,$T$5:$T$1000,"Macro"),IF(AND(ISNUMBER($G239),N($G239)&gt;0),$G239,SUMIFS($G$5:$G$1000,$Q$5:$Q$1000,$Q239,$T$5:$T$1000,"Macro")/COUNTIFS($Q$5:$Q$1000,$Q239,$T$5:$T$1000,"Macro",$G$5:$G$1000,"&gt;0"))/(COUNTIFS($Q$5:$Q$1000,$Q239,$T$5:$T$1000,"Macro")*SUMIFS($G$5:$G$1000,$Q$5:$Q$1000,$Q239,$T$5:$T$1000,"Macro")/COUNTIFS($Q$5:$Q$1000,$Q239,$T$5:$T$1000,"Macro",$G$5:$G$1000,"&gt;0"))))</f>
        <v/>
      </c>
    </row>
    <row r="240">
      <c r="A240" s="55">
        <f>IF(NOT((COUNTA($B240:$K240)+COUNTA($O240))&gt;0),"",IF($T240="Macro",COUNTIFS($T$5:$T240,"Macro",$Q$5:$Q240,$Q240),IF(N($S240)=0,"?",COUNTIFS(INDEX($T$5:$T$1000,1):INDEX($T$5:$T$1000,$S240-4),"Macro",INDEX($Q$5:$Q$1000,1):INDEX($Q$5:$Q$1000,$S240-4),INDEX($Q$5:$Q$1000,$S240-4))&amp;"."&amp;COUNTIFS($S$5:$S240,$S240,$T$5:$T240,"Sub"))))</f>
        <v/>
      </c>
      <c r="B240" s="56" t="n"/>
      <c r="C240" s="57" t="n"/>
      <c r="D240" s="58" t="n"/>
      <c r="E240" s="58" t="n"/>
      <c r="F240" s="58" t="n"/>
      <c r="G240" s="59" t="n"/>
      <c r="H240" s="59" t="n"/>
      <c r="I240" s="59" t="n"/>
      <c r="J240" s="59" t="n"/>
      <c r="K240" s="59" t="n"/>
      <c r="L240" s="60">
        <f>IF(NOT((COUNTA($B240:$K240)+COUNTA($O240))&gt;0),"",IF(ISNUMBER($F240),1,IF(N($U240)&gt;0,AVERAGEIFS($V$5:$V$1000,$S$5:$S$1000,ROW(),$T$5:$T$1000,"Sub"),$V240)))</f>
        <v/>
      </c>
      <c r="M240" s="55">
        <f>IF($L240="","",IF($L240&gt;=1,"Completado",IF($L240&gt;0,"En curso","Pendiente")))</f>
        <v/>
      </c>
      <c r="N240" s="55">
        <f>IF(NOT((COUNTA($B240:$K240)+COUNTA($O240))&gt;0),"",IF(ISNUMBER($F240),IF(AND(ISNUMBER($E240),$F240&gt;$E240),"Cumplida con "&amp;($F240-$E240)&amp;IF($F240-$E240=1," día"," días")&amp;" de retraso","Cumplida"),IF(N($L240)&gt;=1,"Cumplida",IF(NOT(ISNUMBER($E240)),"Sin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plazo")))))))</f>
        <v/>
      </c>
      <c r="O240" s="57" t="n"/>
      <c r="P240" s="61">
        <f>IF(NOT((COUNTA($B240:$K240)+COUNTA($O240))&gt;0),"",IF((IF($C240="","Falta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",""))="","✔ OK","⚠ "&amp;LEFT(IF($C240="","Falta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",""),LEN(IF($C240="","Falta el nombre de la actividad"&amp;" · ","")&amp;IF(AND($T240="Sub",N($S240)=0),"Subactividad sin macroactividad arriba"&amp;" · ","")&amp;IF($D240="","Sin fecha de inicio"&amp;" · ","")&amp;IF($E240="","Sin fecha límite"&amp;" · ","")&amp;IF(OR(AND($D240&lt;&gt;"",NOT(ISNUMBER($D240))),AND($E240&lt;&gt;"",NOT(ISNUMBER($E240))),AND($F240&lt;&gt;"",NOT(ISNUMBER($F240)))),"Fecha no válida"&amp;" · ","")&amp;IF(AND(ISNUMBER($D240),ISNUMBER($E240),$D240&gt;$E240),"Inicio posterior a fecha límite"&amp;" · ","")&amp;IF(AND($T240="Macro",$G240&lt;&gt;"",OR(NOT(ISNUMBER($G240)),$G240&lt;0,$G240&gt;1)),"Peso fuera de rango"&amp;" · ","")&amp;IF(AND($T240="Sub",$G240&lt;&gt;""),"Las subactividades no llevan peso (valen igual dentro de su macroactividad)"&amp;" · ","")&amp;IF(AND(N($U240)&gt;0,COUNT($H240:$K240)&gt;0),"Con subactividades: deje vacías las semanas (se calculan solas)"&amp;" · ","")&amp;IF((COUNTIF($H240:$K240,"&gt;1")+COUNTIF($H240:$K240,"&lt;0")+COUNTA($H240:$K240)-COUNT($H240:$K240))&gt;0,"Avance fuera de rango 0-100%"&amp;" · ","")&amp;IF(OR(AND($I240&lt;&gt;"",$I240&lt;$H240),AND($J240&lt;&gt;"",$J240&lt;MAX($H240:$I240)),AND($K240&lt;&gt;"",$K240&lt;MAX($H240:$J240))),"Avance semanal decreciente"&amp;" · ","")&amp;IF(AND(ISNUMBER($E240),$E240&lt;FechaRef,N($L240)&lt;1),"Vencida"&amp;" · ","")&amp;IF(AND(ObsObligatoria="Sí",ISNUMBER($E240),$E240&lt;FechaRef,N($L240)&lt;1,$O240=""),"Vencida sin observación"&amp;" · ",""))-3)))</f>
        <v/>
      </c>
      <c r="Q240" s="62">
        <f>IF(NOT((COUNTA($B240:$K240)+COUNTA($O240))&gt;0),"",IF(AND($T240="Sub",N($S240)&gt;0),IF(ISNUMBER(INDEX($D$5:$D$1000,$S240-4)),DATE(YEAR(INDEX($D$5:$D$1000,$S240-4)),MONTH(INDEX($D$5:$D$1000,$S240-4)),1),IF(ISNUMBER(INDEX($E$5:$E$1000,$S240-4)),DATE(YEAR(INDEX($E$5:$E$1000,$S240-4)),MONTH(INDEX($E$5:$E$1000,$S240-4)),1),MesCiclo)),IF(ISNUMBER($D240),DATE(YEAR($D240),MONTH($D240),1),IF(ISNUMBER($E240),DATE(YEAR($E240),MONTH($E240),1),MesCiclo))))</f>
        <v/>
      </c>
      <c r="R240" s="63">
        <f>IF(OR($Q240="",$Q240&lt;&gt;MesCiclo),"",COUNTIF($Q$5:$Q240,MesCiclo))</f>
        <v/>
      </c>
      <c r="S240" s="63">
        <f>IF($T240="","",IF($T240="Macro",ROW(),IFERROR(LOOKUP(2,1/($T$5:$T240="Macro"),ROW($T$5:$T240)),0)))</f>
        <v/>
      </c>
      <c r="T240" s="63">
        <f>IF(NOT((COUNTA($B240:$K240)+COUNTA($O240))&gt;0),"",IF($B240="Subactividad","Sub","Macro"))</f>
        <v/>
      </c>
      <c r="U240" s="63">
        <f>IF($T240="Macro",COUNTIFS($S$5:$S$1000,ROW(),$T$5:$T$1000,"Sub"),"")</f>
        <v/>
      </c>
      <c r="V240" s="63">
        <f>IF($T240="","",IF(ISNUMBER($F240),1,IFERROR(LOOKUP(2,1/($H240:$K240&lt;&gt;""),$H240:$K240),0)))</f>
        <v/>
      </c>
      <c r="W240" s="63">
        <f>IF($T240="","",IF(AND(ISNUMBER($F240),$F240&lt;=IF($Q240=MesCiclo,InicioCiclo,$Q240+MOD(2-WEEKDAY($Q240),7))+6),1,IF(ISNUMBER($H240),$H240,0)))</f>
        <v/>
      </c>
      <c r="X240" s="63">
        <f>IF($T240="","",IF(AND(ISNUMBER($F240),$F240&lt;=IF($Q240=MesCiclo,InicioCiclo,$Q240+MOD(2-WEEKDAY($Q240),7))+13),1,IF(ISNUMBER($I240),$I240,$W240)))</f>
        <v/>
      </c>
      <c r="Y240" s="63">
        <f>IF($T240="","",IF(AND(ISNUMBER($F240),$F240&lt;=IF($Q240=MesCiclo,InicioCiclo,$Q240+MOD(2-WEEKDAY($Q240),7))+20),1,IF(ISNUMBER($J240),$J240,$X240)))</f>
        <v/>
      </c>
      <c r="Z240" s="63">
        <f>IF($T240="","",IF(AND(ISNUMBER($F240),$F240&lt;=IF($Q240=MesCiclo,InicioCiclo,$Q240+MOD(2-WEEKDAY($Q240),7))+27),1,IF(ISNUMBER($K240),$K240,$Y240)))</f>
        <v/>
      </c>
      <c r="AA240" s="63">
        <f>IF($T240="","",IF(AND(ISNUMBER($F240),$F240&lt;=IF($Q240=MesCiclo,InicioCiclo,$Q240+MOD(2-WEEKDAY($Q240),7))+6),1,IF(N($U240)&gt;0,AVERAGEIFS($W$5:$W$1000,$S$5:$S$1000,ROW(),$T$5:$T$1000,"Sub"),$W240)))</f>
        <v/>
      </c>
      <c r="AB240" s="63">
        <f>IF($T240="","",IF(AND(ISNUMBER($F240),$F240&lt;=IF($Q240=MesCiclo,InicioCiclo,$Q240+MOD(2-WEEKDAY($Q240),7))+13),1,IF(N($U240)&gt;0,AVERAGEIFS($X$5:$X$1000,$S$5:$S$1000,ROW(),$T$5:$T$1000,"Sub"),$X240)))</f>
        <v/>
      </c>
      <c r="AC240" s="63">
        <f>IF($T240="","",IF(AND(ISNUMBER($F240),$F240&lt;=IF($Q240=MesCiclo,InicioCiclo,$Q240+MOD(2-WEEKDAY($Q240),7))+20),1,IF(N($U240)&gt;0,AVERAGEIFS($Y$5:$Y$1000,$S$5:$S$1000,ROW(),$T$5:$T$1000,"Sub"),$Y240)))</f>
        <v/>
      </c>
      <c r="AD240" s="63">
        <f>IF($T240="","",IF(AND(ISNUMBER($F240),$F240&lt;=IF($Q240=MesCiclo,InicioCiclo,$Q240+MOD(2-WEEKDAY($Q240),7))+27),1,IF(N($U240)&gt;0,AVERAGEIFS($Z$5:$Z$1000,$S$5:$S$1000,ROW(),$T$5:$T$1000,"Sub"),$Z240)))</f>
        <v/>
      </c>
      <c r="AE240" s="63">
        <f>IF($T240&lt;&gt;"Macro","",IF(COUNTIFS($Q$5:$Q$1000,$Q240,$T$5:$T$1000,"Macro",$G$5:$G$1000,"&gt;0")=0,1/COUNTIFS($Q$5:$Q$1000,$Q240,$T$5:$T$1000,"Macro"),IF(AND(ISNUMBER($G240),N($G240)&gt;0),$G240,SUMIFS($G$5:$G$1000,$Q$5:$Q$1000,$Q240,$T$5:$T$1000,"Macro")/COUNTIFS($Q$5:$Q$1000,$Q240,$T$5:$T$1000,"Macro",$G$5:$G$1000,"&gt;0"))/(COUNTIFS($Q$5:$Q$1000,$Q240,$T$5:$T$1000,"Macro")*SUMIFS($G$5:$G$1000,$Q$5:$Q$1000,$Q240,$T$5:$T$1000,"Macro")/COUNTIFS($Q$5:$Q$1000,$Q240,$T$5:$T$1000,"Macro",$G$5:$G$1000,"&gt;0"))))</f>
        <v/>
      </c>
    </row>
    <row r="241">
      <c r="A241" s="55">
        <f>IF(NOT((COUNTA($B241:$K241)+COUNTA($O241))&gt;0),"",IF($T241="Macro",COUNTIFS($T$5:$T241,"Macro",$Q$5:$Q241,$Q241),IF(N($S241)=0,"?",COUNTIFS(INDEX($T$5:$T$1000,1):INDEX($T$5:$T$1000,$S241-4),"Macro",INDEX($Q$5:$Q$1000,1):INDEX($Q$5:$Q$1000,$S241-4),INDEX($Q$5:$Q$1000,$S241-4))&amp;"."&amp;COUNTIFS($S$5:$S241,$S241,$T$5:$T241,"Sub"))))</f>
        <v/>
      </c>
      <c r="B241" s="56" t="n"/>
      <c r="C241" s="57" t="n"/>
      <c r="D241" s="58" t="n"/>
      <c r="E241" s="58" t="n"/>
      <c r="F241" s="58" t="n"/>
      <c r="G241" s="59" t="n"/>
      <c r="H241" s="59" t="n"/>
      <c r="I241" s="59" t="n"/>
      <c r="J241" s="59" t="n"/>
      <c r="K241" s="59" t="n"/>
      <c r="L241" s="60">
        <f>IF(NOT((COUNTA($B241:$K241)+COUNTA($O241))&gt;0),"",IF(ISNUMBER($F241),1,IF(N($U241)&gt;0,AVERAGEIFS($V$5:$V$1000,$S$5:$S$1000,ROW(),$T$5:$T$1000,"Sub"),$V241)))</f>
        <v/>
      </c>
      <c r="M241" s="55">
        <f>IF($L241="","",IF($L241&gt;=1,"Completado",IF($L241&gt;0,"En curso","Pendiente")))</f>
        <v/>
      </c>
      <c r="N241" s="55">
        <f>IF(NOT((COUNTA($B241:$K241)+COUNTA($O241))&gt;0),"",IF(ISNUMBER($F241),IF(AND(ISNUMBER($E241),$F241&gt;$E241),"Cumplida con "&amp;($F241-$E241)&amp;IF($F241-$E241=1," día"," días")&amp;" de retraso","Cumplida"),IF(N($L241)&gt;=1,"Cumplida",IF(NOT(ISNUMBER($E241)),"Sin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plazo")))))))</f>
        <v/>
      </c>
      <c r="O241" s="57" t="n"/>
      <c r="P241" s="61">
        <f>IF(NOT((COUNTA($B241:$K241)+COUNTA($O241))&gt;0),"",IF((IF($C241="","Falta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",""))="","✔ OK","⚠ "&amp;LEFT(IF($C241="","Falta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",""),LEN(IF($C241="","Falta el nombre de la actividad"&amp;" · ","")&amp;IF(AND($T241="Sub",N($S241)=0),"Subactividad sin macroactividad arriba"&amp;" · ","")&amp;IF($D241="","Sin fecha de inicio"&amp;" · ","")&amp;IF($E241="","Sin fecha límite"&amp;" · ","")&amp;IF(OR(AND($D241&lt;&gt;"",NOT(ISNUMBER($D241))),AND($E241&lt;&gt;"",NOT(ISNUMBER($E241))),AND($F241&lt;&gt;"",NOT(ISNUMBER($F241)))),"Fecha no válida"&amp;" · ","")&amp;IF(AND(ISNUMBER($D241),ISNUMBER($E241),$D241&gt;$E241),"Inicio posterior a fecha límite"&amp;" · ","")&amp;IF(AND($T241="Macro",$G241&lt;&gt;"",OR(NOT(ISNUMBER($G241)),$G241&lt;0,$G241&gt;1)),"Peso fuera de rango"&amp;" · ","")&amp;IF(AND($T241="Sub",$G241&lt;&gt;""),"Las subactividades no llevan peso (valen igual dentro de su macroactividad)"&amp;" · ","")&amp;IF(AND(N($U241)&gt;0,COUNT($H241:$K241)&gt;0),"Con subactividades: deje vacías las semanas (se calculan solas)"&amp;" · ","")&amp;IF((COUNTIF($H241:$K241,"&gt;1")+COUNTIF($H241:$K241,"&lt;0")+COUNTA($H241:$K241)-COUNT($H241:$K241))&gt;0,"Avance fuera de rango 0-100%"&amp;" · ","")&amp;IF(OR(AND($I241&lt;&gt;"",$I241&lt;$H241),AND($J241&lt;&gt;"",$J241&lt;MAX($H241:$I241)),AND($K241&lt;&gt;"",$K241&lt;MAX($H241:$J241))),"Avance semanal decreciente"&amp;" · ","")&amp;IF(AND(ISNUMBER($E241),$E241&lt;FechaRef,N($L241)&lt;1),"Vencida"&amp;" · ","")&amp;IF(AND(ObsObligatoria="Sí",ISNUMBER($E241),$E241&lt;FechaRef,N($L241)&lt;1,$O241=""),"Vencida sin observación"&amp;" · ",""))-3)))</f>
        <v/>
      </c>
      <c r="Q241" s="62">
        <f>IF(NOT((COUNTA($B241:$K241)+COUNTA($O241))&gt;0),"",IF(AND($T241="Sub",N($S241)&gt;0),IF(ISNUMBER(INDEX($D$5:$D$1000,$S241-4)),DATE(YEAR(INDEX($D$5:$D$1000,$S241-4)),MONTH(INDEX($D$5:$D$1000,$S241-4)),1),IF(ISNUMBER(INDEX($E$5:$E$1000,$S241-4)),DATE(YEAR(INDEX($E$5:$E$1000,$S241-4)),MONTH(INDEX($E$5:$E$1000,$S241-4)),1),MesCiclo)),IF(ISNUMBER($D241),DATE(YEAR($D241),MONTH($D241),1),IF(ISNUMBER($E241),DATE(YEAR($E241),MONTH($E241),1),MesCiclo))))</f>
        <v/>
      </c>
      <c r="R241" s="63">
        <f>IF(OR($Q241="",$Q241&lt;&gt;MesCiclo),"",COUNTIF($Q$5:$Q241,MesCiclo))</f>
        <v/>
      </c>
      <c r="S241" s="63">
        <f>IF($T241="","",IF($T241="Macro",ROW(),IFERROR(LOOKUP(2,1/($T$5:$T241="Macro"),ROW($T$5:$T241)),0)))</f>
        <v/>
      </c>
      <c r="T241" s="63">
        <f>IF(NOT((COUNTA($B241:$K241)+COUNTA($O241))&gt;0),"",IF($B241="Subactividad","Sub","Macro"))</f>
        <v/>
      </c>
      <c r="U241" s="63">
        <f>IF($T241="Macro",COUNTIFS($S$5:$S$1000,ROW(),$T$5:$T$1000,"Sub"),"")</f>
        <v/>
      </c>
      <c r="V241" s="63">
        <f>IF($T241="","",IF(ISNUMBER($F241),1,IFERROR(LOOKUP(2,1/($H241:$K241&lt;&gt;""),$H241:$K241),0)))</f>
        <v/>
      </c>
      <c r="W241" s="63">
        <f>IF($T241="","",IF(AND(ISNUMBER($F241),$F241&lt;=IF($Q241=MesCiclo,InicioCiclo,$Q241+MOD(2-WEEKDAY($Q241),7))+6),1,IF(ISNUMBER($H241),$H241,0)))</f>
        <v/>
      </c>
      <c r="X241" s="63">
        <f>IF($T241="","",IF(AND(ISNUMBER($F241),$F241&lt;=IF($Q241=MesCiclo,InicioCiclo,$Q241+MOD(2-WEEKDAY($Q241),7))+13),1,IF(ISNUMBER($I241),$I241,$W241)))</f>
        <v/>
      </c>
      <c r="Y241" s="63">
        <f>IF($T241="","",IF(AND(ISNUMBER($F241),$F241&lt;=IF($Q241=MesCiclo,InicioCiclo,$Q241+MOD(2-WEEKDAY($Q241),7))+20),1,IF(ISNUMBER($J241),$J241,$X241)))</f>
        <v/>
      </c>
      <c r="Z241" s="63">
        <f>IF($T241="","",IF(AND(ISNUMBER($F241),$F241&lt;=IF($Q241=MesCiclo,InicioCiclo,$Q241+MOD(2-WEEKDAY($Q241),7))+27),1,IF(ISNUMBER($K241),$K241,$Y241)))</f>
        <v/>
      </c>
      <c r="AA241" s="63">
        <f>IF($T241="","",IF(AND(ISNUMBER($F241),$F241&lt;=IF($Q241=MesCiclo,InicioCiclo,$Q241+MOD(2-WEEKDAY($Q241),7))+6),1,IF(N($U241)&gt;0,AVERAGEIFS($W$5:$W$1000,$S$5:$S$1000,ROW(),$T$5:$T$1000,"Sub"),$W241)))</f>
        <v/>
      </c>
      <c r="AB241" s="63">
        <f>IF($T241="","",IF(AND(ISNUMBER($F241),$F241&lt;=IF($Q241=MesCiclo,InicioCiclo,$Q241+MOD(2-WEEKDAY($Q241),7))+13),1,IF(N($U241)&gt;0,AVERAGEIFS($X$5:$X$1000,$S$5:$S$1000,ROW(),$T$5:$T$1000,"Sub"),$X241)))</f>
        <v/>
      </c>
      <c r="AC241" s="63">
        <f>IF($T241="","",IF(AND(ISNUMBER($F241),$F241&lt;=IF($Q241=MesCiclo,InicioCiclo,$Q241+MOD(2-WEEKDAY($Q241),7))+20),1,IF(N($U241)&gt;0,AVERAGEIFS($Y$5:$Y$1000,$S$5:$S$1000,ROW(),$T$5:$T$1000,"Sub"),$Y241)))</f>
        <v/>
      </c>
      <c r="AD241" s="63">
        <f>IF($T241="","",IF(AND(ISNUMBER($F241),$F241&lt;=IF($Q241=MesCiclo,InicioCiclo,$Q241+MOD(2-WEEKDAY($Q241),7))+27),1,IF(N($U241)&gt;0,AVERAGEIFS($Z$5:$Z$1000,$S$5:$S$1000,ROW(),$T$5:$T$1000,"Sub"),$Z241)))</f>
        <v/>
      </c>
      <c r="AE241" s="63">
        <f>IF($T241&lt;&gt;"Macro","",IF(COUNTIFS($Q$5:$Q$1000,$Q241,$T$5:$T$1000,"Macro",$G$5:$G$1000,"&gt;0")=0,1/COUNTIFS($Q$5:$Q$1000,$Q241,$T$5:$T$1000,"Macro"),IF(AND(ISNUMBER($G241),N($G241)&gt;0),$G241,SUMIFS($G$5:$G$1000,$Q$5:$Q$1000,$Q241,$T$5:$T$1000,"Macro")/COUNTIFS($Q$5:$Q$1000,$Q241,$T$5:$T$1000,"Macro",$G$5:$G$1000,"&gt;0"))/(COUNTIFS($Q$5:$Q$1000,$Q241,$T$5:$T$1000,"Macro")*SUMIFS($G$5:$G$1000,$Q$5:$Q$1000,$Q241,$T$5:$T$1000,"Macro")/COUNTIFS($Q$5:$Q$1000,$Q241,$T$5:$T$1000,"Macro",$G$5:$G$1000,"&gt;0"))))</f>
        <v/>
      </c>
    </row>
    <row r="242">
      <c r="A242" s="55">
        <f>IF(NOT((COUNTA($B242:$K242)+COUNTA($O242))&gt;0),"",IF($T242="Macro",COUNTIFS($T$5:$T242,"Macro",$Q$5:$Q242,$Q242),IF(N($S242)=0,"?",COUNTIFS(INDEX($T$5:$T$1000,1):INDEX($T$5:$T$1000,$S242-4),"Macro",INDEX($Q$5:$Q$1000,1):INDEX($Q$5:$Q$1000,$S242-4),INDEX($Q$5:$Q$1000,$S242-4))&amp;"."&amp;COUNTIFS($S$5:$S242,$S242,$T$5:$T242,"Sub"))))</f>
        <v/>
      </c>
      <c r="B242" s="56" t="n"/>
      <c r="C242" s="57" t="n"/>
      <c r="D242" s="58" t="n"/>
      <c r="E242" s="58" t="n"/>
      <c r="F242" s="58" t="n"/>
      <c r="G242" s="59" t="n"/>
      <c r="H242" s="59" t="n"/>
      <c r="I242" s="59" t="n"/>
      <c r="J242" s="59" t="n"/>
      <c r="K242" s="59" t="n"/>
      <c r="L242" s="60">
        <f>IF(NOT((COUNTA($B242:$K242)+COUNTA($O242))&gt;0),"",IF(ISNUMBER($F242),1,IF(N($U242)&gt;0,AVERAGEIFS($V$5:$V$1000,$S$5:$S$1000,ROW(),$T$5:$T$1000,"Sub"),$V242)))</f>
        <v/>
      </c>
      <c r="M242" s="55">
        <f>IF($L242="","",IF($L242&gt;=1,"Completado",IF($L242&gt;0,"En curso","Pendiente")))</f>
        <v/>
      </c>
      <c r="N242" s="55">
        <f>IF(NOT((COUNTA($B242:$K242)+COUNTA($O242))&gt;0),"",IF(ISNUMBER($F242),IF(AND(ISNUMBER($E242),$F242&gt;$E242),"Cumplida con "&amp;($F242-$E242)&amp;IF($F242-$E242=1," día"," días")&amp;" de retraso","Cumplida"),IF(N($L242)&gt;=1,"Cumplida",IF(NOT(ISNUMBER($E242)),"Sin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plazo")))))))</f>
        <v/>
      </c>
      <c r="O242" s="57" t="n"/>
      <c r="P242" s="61">
        <f>IF(NOT((COUNTA($B242:$K242)+COUNTA($O242))&gt;0),"",IF((IF($C242="","Falta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",""))="","✔ OK","⚠ "&amp;LEFT(IF($C242="","Falta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",""),LEN(IF($C242="","Falta el nombre de la actividad"&amp;" · ","")&amp;IF(AND($T242="Sub",N($S242)=0),"Subactividad sin macroactividad arriba"&amp;" · ","")&amp;IF($D242="","Sin fecha de inicio"&amp;" · ","")&amp;IF($E242="","Sin fecha límite"&amp;" · ","")&amp;IF(OR(AND($D242&lt;&gt;"",NOT(ISNUMBER($D242))),AND($E242&lt;&gt;"",NOT(ISNUMBER($E242))),AND($F242&lt;&gt;"",NOT(ISNUMBER($F242)))),"Fecha no válida"&amp;" · ","")&amp;IF(AND(ISNUMBER($D242),ISNUMBER($E242),$D242&gt;$E242),"Inicio posterior a fecha límite"&amp;" · ","")&amp;IF(AND($T242="Macro",$G242&lt;&gt;"",OR(NOT(ISNUMBER($G242)),$G242&lt;0,$G242&gt;1)),"Peso fuera de rango"&amp;" · ","")&amp;IF(AND($T242="Sub",$G242&lt;&gt;""),"Las subactividades no llevan peso (valen igual dentro de su macroactividad)"&amp;" · ","")&amp;IF(AND(N($U242)&gt;0,COUNT($H242:$K242)&gt;0),"Con subactividades: deje vacías las semanas (se calculan solas)"&amp;" · ","")&amp;IF((COUNTIF($H242:$K242,"&gt;1")+COUNTIF($H242:$K242,"&lt;0")+COUNTA($H242:$K242)-COUNT($H242:$K242))&gt;0,"Avance fuera de rango 0-100%"&amp;" · ","")&amp;IF(OR(AND($I242&lt;&gt;"",$I242&lt;$H242),AND($J242&lt;&gt;"",$J242&lt;MAX($H242:$I242)),AND($K242&lt;&gt;"",$K242&lt;MAX($H242:$J242))),"Avance semanal decreciente"&amp;" · ","")&amp;IF(AND(ISNUMBER($E242),$E242&lt;FechaRef,N($L242)&lt;1),"Vencida"&amp;" · ","")&amp;IF(AND(ObsObligatoria="Sí",ISNUMBER($E242),$E242&lt;FechaRef,N($L242)&lt;1,$O242=""),"Vencida sin observación"&amp;" · ",""))-3)))</f>
        <v/>
      </c>
      <c r="Q242" s="62">
        <f>IF(NOT((COUNTA($B242:$K242)+COUNTA($O242))&gt;0),"",IF(AND($T242="Sub",N($S242)&gt;0),IF(ISNUMBER(INDEX($D$5:$D$1000,$S242-4)),DATE(YEAR(INDEX($D$5:$D$1000,$S242-4)),MONTH(INDEX($D$5:$D$1000,$S242-4)),1),IF(ISNUMBER(INDEX($E$5:$E$1000,$S242-4)),DATE(YEAR(INDEX($E$5:$E$1000,$S242-4)),MONTH(INDEX($E$5:$E$1000,$S242-4)),1),MesCiclo)),IF(ISNUMBER($D242),DATE(YEAR($D242),MONTH($D242),1),IF(ISNUMBER($E242),DATE(YEAR($E242),MONTH($E242),1),MesCiclo))))</f>
        <v/>
      </c>
      <c r="R242" s="63">
        <f>IF(OR($Q242="",$Q242&lt;&gt;MesCiclo),"",COUNTIF($Q$5:$Q242,MesCiclo))</f>
        <v/>
      </c>
      <c r="S242" s="63">
        <f>IF($T242="","",IF($T242="Macro",ROW(),IFERROR(LOOKUP(2,1/($T$5:$T242="Macro"),ROW($T$5:$T242)),0)))</f>
        <v/>
      </c>
      <c r="T242" s="63">
        <f>IF(NOT((COUNTA($B242:$K242)+COUNTA($O242))&gt;0),"",IF($B242="Subactividad","Sub","Macro"))</f>
        <v/>
      </c>
      <c r="U242" s="63">
        <f>IF($T242="Macro",COUNTIFS($S$5:$S$1000,ROW(),$T$5:$T$1000,"Sub"),"")</f>
        <v/>
      </c>
      <c r="V242" s="63">
        <f>IF($T242="","",IF(ISNUMBER($F242),1,IFERROR(LOOKUP(2,1/($H242:$K242&lt;&gt;""),$H242:$K242),0)))</f>
        <v/>
      </c>
      <c r="W242" s="63">
        <f>IF($T242="","",IF(AND(ISNUMBER($F242),$F242&lt;=IF($Q242=MesCiclo,InicioCiclo,$Q242+MOD(2-WEEKDAY($Q242),7))+6),1,IF(ISNUMBER($H242),$H242,0)))</f>
        <v/>
      </c>
      <c r="X242" s="63">
        <f>IF($T242="","",IF(AND(ISNUMBER($F242),$F242&lt;=IF($Q242=MesCiclo,InicioCiclo,$Q242+MOD(2-WEEKDAY($Q242),7))+13),1,IF(ISNUMBER($I242),$I242,$W242)))</f>
        <v/>
      </c>
      <c r="Y242" s="63">
        <f>IF($T242="","",IF(AND(ISNUMBER($F242),$F242&lt;=IF($Q242=MesCiclo,InicioCiclo,$Q242+MOD(2-WEEKDAY($Q242),7))+20),1,IF(ISNUMBER($J242),$J242,$X242)))</f>
        <v/>
      </c>
      <c r="Z242" s="63">
        <f>IF($T242="","",IF(AND(ISNUMBER($F242),$F242&lt;=IF($Q242=MesCiclo,InicioCiclo,$Q242+MOD(2-WEEKDAY($Q242),7))+27),1,IF(ISNUMBER($K242),$K242,$Y242)))</f>
        <v/>
      </c>
      <c r="AA242" s="63">
        <f>IF($T242="","",IF(AND(ISNUMBER($F242),$F242&lt;=IF($Q242=MesCiclo,InicioCiclo,$Q242+MOD(2-WEEKDAY($Q242),7))+6),1,IF(N($U242)&gt;0,AVERAGEIFS($W$5:$W$1000,$S$5:$S$1000,ROW(),$T$5:$T$1000,"Sub"),$W242)))</f>
        <v/>
      </c>
      <c r="AB242" s="63">
        <f>IF($T242="","",IF(AND(ISNUMBER($F242),$F242&lt;=IF($Q242=MesCiclo,InicioCiclo,$Q242+MOD(2-WEEKDAY($Q242),7))+13),1,IF(N($U242)&gt;0,AVERAGEIFS($X$5:$X$1000,$S$5:$S$1000,ROW(),$T$5:$T$1000,"Sub"),$X242)))</f>
        <v/>
      </c>
      <c r="AC242" s="63">
        <f>IF($T242="","",IF(AND(ISNUMBER($F242),$F242&lt;=IF($Q242=MesCiclo,InicioCiclo,$Q242+MOD(2-WEEKDAY($Q242),7))+20),1,IF(N($U242)&gt;0,AVERAGEIFS($Y$5:$Y$1000,$S$5:$S$1000,ROW(),$T$5:$T$1000,"Sub"),$Y242)))</f>
        <v/>
      </c>
      <c r="AD242" s="63">
        <f>IF($T242="","",IF(AND(ISNUMBER($F242),$F242&lt;=IF($Q242=MesCiclo,InicioCiclo,$Q242+MOD(2-WEEKDAY($Q242),7))+27),1,IF(N($U242)&gt;0,AVERAGEIFS($Z$5:$Z$1000,$S$5:$S$1000,ROW(),$T$5:$T$1000,"Sub"),$Z242)))</f>
        <v/>
      </c>
      <c r="AE242" s="63">
        <f>IF($T242&lt;&gt;"Macro","",IF(COUNTIFS($Q$5:$Q$1000,$Q242,$T$5:$T$1000,"Macro",$G$5:$G$1000,"&gt;0")=0,1/COUNTIFS($Q$5:$Q$1000,$Q242,$T$5:$T$1000,"Macro"),IF(AND(ISNUMBER($G242),N($G242)&gt;0),$G242,SUMIFS($G$5:$G$1000,$Q$5:$Q$1000,$Q242,$T$5:$T$1000,"Macro")/COUNTIFS($Q$5:$Q$1000,$Q242,$T$5:$T$1000,"Macro",$G$5:$G$1000,"&gt;0"))/(COUNTIFS($Q$5:$Q$1000,$Q242,$T$5:$T$1000,"Macro")*SUMIFS($G$5:$G$1000,$Q$5:$Q$1000,$Q242,$T$5:$T$1000,"Macro")/COUNTIFS($Q$5:$Q$1000,$Q242,$T$5:$T$1000,"Macro",$G$5:$G$1000,"&gt;0"))))</f>
        <v/>
      </c>
    </row>
    <row r="243">
      <c r="A243" s="55">
        <f>IF(NOT((COUNTA($B243:$K243)+COUNTA($O243))&gt;0),"",IF($T243="Macro",COUNTIFS($T$5:$T243,"Macro",$Q$5:$Q243,$Q243),IF(N($S243)=0,"?",COUNTIFS(INDEX($T$5:$T$1000,1):INDEX($T$5:$T$1000,$S243-4),"Macro",INDEX($Q$5:$Q$1000,1):INDEX($Q$5:$Q$1000,$S243-4),INDEX($Q$5:$Q$1000,$S243-4))&amp;"."&amp;COUNTIFS($S$5:$S243,$S243,$T$5:$T243,"Sub"))))</f>
        <v/>
      </c>
      <c r="B243" s="56" t="n"/>
      <c r="C243" s="57" t="n"/>
      <c r="D243" s="58" t="n"/>
      <c r="E243" s="58" t="n"/>
      <c r="F243" s="58" t="n"/>
      <c r="G243" s="59" t="n"/>
      <c r="H243" s="59" t="n"/>
      <c r="I243" s="59" t="n"/>
      <c r="J243" s="59" t="n"/>
      <c r="K243" s="59" t="n"/>
      <c r="L243" s="60">
        <f>IF(NOT((COUNTA($B243:$K243)+COUNTA($O243))&gt;0),"",IF(ISNUMBER($F243),1,IF(N($U243)&gt;0,AVERAGEIFS($V$5:$V$1000,$S$5:$S$1000,ROW(),$T$5:$T$1000,"Sub"),$V243)))</f>
        <v/>
      </c>
      <c r="M243" s="55">
        <f>IF($L243="","",IF($L243&gt;=1,"Completado",IF($L243&gt;0,"En curso","Pendiente")))</f>
        <v/>
      </c>
      <c r="N243" s="55">
        <f>IF(NOT((COUNTA($B243:$K243)+COUNTA($O243))&gt;0),"",IF(ISNUMBER($F243),IF(AND(ISNUMBER($E243),$F243&gt;$E243),"Cumplida con "&amp;($F243-$E243)&amp;IF($F243-$E243=1," día"," días")&amp;" de retraso","Cumplida"),IF(N($L243)&gt;=1,"Cumplida",IF(NOT(ISNUMBER($E243)),"Sin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plazo")))))))</f>
        <v/>
      </c>
      <c r="O243" s="57" t="n"/>
      <c r="P243" s="61">
        <f>IF(NOT((COUNTA($B243:$K243)+COUNTA($O243))&gt;0),"",IF((IF($C243="","Falta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",""))="","✔ OK","⚠ "&amp;LEFT(IF($C243="","Falta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",""),LEN(IF($C243="","Falta el nombre de la actividad"&amp;" · ","")&amp;IF(AND($T243="Sub",N($S243)=0),"Subactividad sin macroactividad arriba"&amp;" · ","")&amp;IF($D243="","Sin fecha de inicio"&amp;" · ","")&amp;IF($E243="","Sin fecha límite"&amp;" · ","")&amp;IF(OR(AND($D243&lt;&gt;"",NOT(ISNUMBER($D243))),AND($E243&lt;&gt;"",NOT(ISNUMBER($E243))),AND($F243&lt;&gt;"",NOT(ISNUMBER($F243)))),"Fecha no válida"&amp;" · ","")&amp;IF(AND(ISNUMBER($D243),ISNUMBER($E243),$D243&gt;$E243),"Inicio posterior a fecha límite"&amp;" · ","")&amp;IF(AND($T243="Macro",$G243&lt;&gt;"",OR(NOT(ISNUMBER($G243)),$G243&lt;0,$G243&gt;1)),"Peso fuera de rango"&amp;" · ","")&amp;IF(AND($T243="Sub",$G243&lt;&gt;""),"Las subactividades no llevan peso (valen igual dentro de su macroactividad)"&amp;" · ","")&amp;IF(AND(N($U243)&gt;0,COUNT($H243:$K243)&gt;0),"Con subactividades: deje vacías las semanas (se calculan solas)"&amp;" · ","")&amp;IF((COUNTIF($H243:$K243,"&gt;1")+COUNTIF($H243:$K243,"&lt;0")+COUNTA($H243:$K243)-COUNT($H243:$K243))&gt;0,"Avance fuera de rango 0-100%"&amp;" · ","")&amp;IF(OR(AND($I243&lt;&gt;"",$I243&lt;$H243),AND($J243&lt;&gt;"",$J243&lt;MAX($H243:$I243)),AND($K243&lt;&gt;"",$K243&lt;MAX($H243:$J243))),"Avance semanal decreciente"&amp;" · ","")&amp;IF(AND(ISNUMBER($E243),$E243&lt;FechaRef,N($L243)&lt;1),"Vencida"&amp;" · ","")&amp;IF(AND(ObsObligatoria="Sí",ISNUMBER($E243),$E243&lt;FechaRef,N($L243)&lt;1,$O243=""),"Vencida sin observación"&amp;" · ",""))-3)))</f>
        <v/>
      </c>
      <c r="Q243" s="62">
        <f>IF(NOT((COUNTA($B243:$K243)+COUNTA($O243))&gt;0),"",IF(AND($T243="Sub",N($S243)&gt;0),IF(ISNUMBER(INDEX($D$5:$D$1000,$S243-4)),DATE(YEAR(INDEX($D$5:$D$1000,$S243-4)),MONTH(INDEX($D$5:$D$1000,$S243-4)),1),IF(ISNUMBER(INDEX($E$5:$E$1000,$S243-4)),DATE(YEAR(INDEX($E$5:$E$1000,$S243-4)),MONTH(INDEX($E$5:$E$1000,$S243-4)),1),MesCiclo)),IF(ISNUMBER($D243),DATE(YEAR($D243),MONTH($D243),1),IF(ISNUMBER($E243),DATE(YEAR($E243),MONTH($E243),1),MesCiclo))))</f>
        <v/>
      </c>
      <c r="R243" s="63">
        <f>IF(OR($Q243="",$Q243&lt;&gt;MesCiclo),"",COUNTIF($Q$5:$Q243,MesCiclo))</f>
        <v/>
      </c>
      <c r="S243" s="63">
        <f>IF($T243="","",IF($T243="Macro",ROW(),IFERROR(LOOKUP(2,1/($T$5:$T243="Macro"),ROW($T$5:$T243)),0)))</f>
        <v/>
      </c>
      <c r="T243" s="63">
        <f>IF(NOT((COUNTA($B243:$K243)+COUNTA($O243))&gt;0),"",IF($B243="Subactividad","Sub","Macro"))</f>
        <v/>
      </c>
      <c r="U243" s="63">
        <f>IF($T243="Macro",COUNTIFS($S$5:$S$1000,ROW(),$T$5:$T$1000,"Sub"),"")</f>
        <v/>
      </c>
      <c r="V243" s="63">
        <f>IF($T243="","",IF(ISNUMBER($F243),1,IFERROR(LOOKUP(2,1/($H243:$K243&lt;&gt;""),$H243:$K243),0)))</f>
        <v/>
      </c>
      <c r="W243" s="63">
        <f>IF($T243="","",IF(AND(ISNUMBER($F243),$F243&lt;=IF($Q243=MesCiclo,InicioCiclo,$Q243+MOD(2-WEEKDAY($Q243),7))+6),1,IF(ISNUMBER($H243),$H243,0)))</f>
        <v/>
      </c>
      <c r="X243" s="63">
        <f>IF($T243="","",IF(AND(ISNUMBER($F243),$F243&lt;=IF($Q243=MesCiclo,InicioCiclo,$Q243+MOD(2-WEEKDAY($Q243),7))+13),1,IF(ISNUMBER($I243),$I243,$W243)))</f>
        <v/>
      </c>
      <c r="Y243" s="63">
        <f>IF($T243="","",IF(AND(ISNUMBER($F243),$F243&lt;=IF($Q243=MesCiclo,InicioCiclo,$Q243+MOD(2-WEEKDAY($Q243),7))+20),1,IF(ISNUMBER($J243),$J243,$X243)))</f>
        <v/>
      </c>
      <c r="Z243" s="63">
        <f>IF($T243="","",IF(AND(ISNUMBER($F243),$F243&lt;=IF($Q243=MesCiclo,InicioCiclo,$Q243+MOD(2-WEEKDAY($Q243),7))+27),1,IF(ISNUMBER($K243),$K243,$Y243)))</f>
        <v/>
      </c>
      <c r="AA243" s="63">
        <f>IF($T243="","",IF(AND(ISNUMBER($F243),$F243&lt;=IF($Q243=MesCiclo,InicioCiclo,$Q243+MOD(2-WEEKDAY($Q243),7))+6),1,IF(N($U243)&gt;0,AVERAGEIFS($W$5:$W$1000,$S$5:$S$1000,ROW(),$T$5:$T$1000,"Sub"),$W243)))</f>
        <v/>
      </c>
      <c r="AB243" s="63">
        <f>IF($T243="","",IF(AND(ISNUMBER($F243),$F243&lt;=IF($Q243=MesCiclo,InicioCiclo,$Q243+MOD(2-WEEKDAY($Q243),7))+13),1,IF(N($U243)&gt;0,AVERAGEIFS($X$5:$X$1000,$S$5:$S$1000,ROW(),$T$5:$T$1000,"Sub"),$X243)))</f>
        <v/>
      </c>
      <c r="AC243" s="63">
        <f>IF($T243="","",IF(AND(ISNUMBER($F243),$F243&lt;=IF($Q243=MesCiclo,InicioCiclo,$Q243+MOD(2-WEEKDAY($Q243),7))+20),1,IF(N($U243)&gt;0,AVERAGEIFS($Y$5:$Y$1000,$S$5:$S$1000,ROW(),$T$5:$T$1000,"Sub"),$Y243)))</f>
        <v/>
      </c>
      <c r="AD243" s="63">
        <f>IF($T243="","",IF(AND(ISNUMBER($F243),$F243&lt;=IF($Q243=MesCiclo,InicioCiclo,$Q243+MOD(2-WEEKDAY($Q243),7))+27),1,IF(N($U243)&gt;0,AVERAGEIFS($Z$5:$Z$1000,$S$5:$S$1000,ROW(),$T$5:$T$1000,"Sub"),$Z243)))</f>
        <v/>
      </c>
      <c r="AE243" s="63">
        <f>IF($T243&lt;&gt;"Macro","",IF(COUNTIFS($Q$5:$Q$1000,$Q243,$T$5:$T$1000,"Macro",$G$5:$G$1000,"&gt;0")=0,1/COUNTIFS($Q$5:$Q$1000,$Q243,$T$5:$T$1000,"Macro"),IF(AND(ISNUMBER($G243),N($G243)&gt;0),$G243,SUMIFS($G$5:$G$1000,$Q$5:$Q$1000,$Q243,$T$5:$T$1000,"Macro")/COUNTIFS($Q$5:$Q$1000,$Q243,$T$5:$T$1000,"Macro",$G$5:$G$1000,"&gt;0"))/(COUNTIFS($Q$5:$Q$1000,$Q243,$T$5:$T$1000,"Macro")*SUMIFS($G$5:$G$1000,$Q$5:$Q$1000,$Q243,$T$5:$T$1000,"Macro")/COUNTIFS($Q$5:$Q$1000,$Q243,$T$5:$T$1000,"Macro",$G$5:$G$1000,"&gt;0"))))</f>
        <v/>
      </c>
    </row>
    <row r="244">
      <c r="A244" s="55">
        <f>IF(NOT((COUNTA($B244:$K244)+COUNTA($O244))&gt;0),"",IF($T244="Macro",COUNTIFS($T$5:$T244,"Macro",$Q$5:$Q244,$Q244),IF(N($S244)=0,"?",COUNTIFS(INDEX($T$5:$T$1000,1):INDEX($T$5:$T$1000,$S244-4),"Macro",INDEX($Q$5:$Q$1000,1):INDEX($Q$5:$Q$1000,$S244-4),INDEX($Q$5:$Q$1000,$S244-4))&amp;"."&amp;COUNTIFS($S$5:$S244,$S244,$T$5:$T244,"Sub"))))</f>
        <v/>
      </c>
      <c r="B244" s="56" t="n"/>
      <c r="C244" s="57" t="n"/>
      <c r="D244" s="58" t="n"/>
      <c r="E244" s="58" t="n"/>
      <c r="F244" s="58" t="n"/>
      <c r="G244" s="59" t="n"/>
      <c r="H244" s="59" t="n"/>
      <c r="I244" s="59" t="n"/>
      <c r="J244" s="59" t="n"/>
      <c r="K244" s="59" t="n"/>
      <c r="L244" s="60">
        <f>IF(NOT((COUNTA($B244:$K244)+COUNTA($O244))&gt;0),"",IF(ISNUMBER($F244),1,IF(N($U244)&gt;0,AVERAGEIFS($V$5:$V$1000,$S$5:$S$1000,ROW(),$T$5:$T$1000,"Sub"),$V244)))</f>
        <v/>
      </c>
      <c r="M244" s="55">
        <f>IF($L244="","",IF($L244&gt;=1,"Completado",IF($L244&gt;0,"En curso","Pendiente")))</f>
        <v/>
      </c>
      <c r="N244" s="55">
        <f>IF(NOT((COUNTA($B244:$K244)+COUNTA($O244))&gt;0),"",IF(ISNUMBER($F244),IF(AND(ISNUMBER($E244),$F244&gt;$E244),"Cumplida con "&amp;($F244-$E244)&amp;IF($F244-$E244=1," día"," días")&amp;" de retraso","Cumplida"),IF(N($L244)&gt;=1,"Cumplida",IF(NOT(ISNUMBER($E244)),"Sin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plazo")))))))</f>
        <v/>
      </c>
      <c r="O244" s="57" t="n"/>
      <c r="P244" s="61">
        <f>IF(NOT((COUNTA($B244:$K244)+COUNTA($O244))&gt;0),"",IF((IF($C244="","Falta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",""))="","✔ OK","⚠ "&amp;LEFT(IF($C244="","Falta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",""),LEN(IF($C244="","Falta el nombre de la actividad"&amp;" · ","")&amp;IF(AND($T244="Sub",N($S244)=0),"Subactividad sin macroactividad arriba"&amp;" · ","")&amp;IF($D244="","Sin fecha de inicio"&amp;" · ","")&amp;IF($E244="","Sin fecha límite"&amp;" · ","")&amp;IF(OR(AND($D244&lt;&gt;"",NOT(ISNUMBER($D244))),AND($E244&lt;&gt;"",NOT(ISNUMBER($E244))),AND($F244&lt;&gt;"",NOT(ISNUMBER($F244)))),"Fecha no válida"&amp;" · ","")&amp;IF(AND(ISNUMBER($D244),ISNUMBER($E244),$D244&gt;$E244),"Inicio posterior a fecha límite"&amp;" · ","")&amp;IF(AND($T244="Macro",$G244&lt;&gt;"",OR(NOT(ISNUMBER($G244)),$G244&lt;0,$G244&gt;1)),"Peso fuera de rango"&amp;" · ","")&amp;IF(AND($T244="Sub",$G244&lt;&gt;""),"Las subactividades no llevan peso (valen igual dentro de su macroactividad)"&amp;" · ","")&amp;IF(AND(N($U244)&gt;0,COUNT($H244:$K244)&gt;0),"Con subactividades: deje vacías las semanas (se calculan solas)"&amp;" · ","")&amp;IF((COUNTIF($H244:$K244,"&gt;1")+COUNTIF($H244:$K244,"&lt;0")+COUNTA($H244:$K244)-COUNT($H244:$K244))&gt;0,"Avance fuera de rango 0-100%"&amp;" · ","")&amp;IF(OR(AND($I244&lt;&gt;"",$I244&lt;$H244),AND($J244&lt;&gt;"",$J244&lt;MAX($H244:$I244)),AND($K244&lt;&gt;"",$K244&lt;MAX($H244:$J244))),"Avance semanal decreciente"&amp;" · ","")&amp;IF(AND(ISNUMBER($E244),$E244&lt;FechaRef,N($L244)&lt;1),"Vencida"&amp;" · ","")&amp;IF(AND(ObsObligatoria="Sí",ISNUMBER($E244),$E244&lt;FechaRef,N($L244)&lt;1,$O244=""),"Vencida sin observación"&amp;" · ",""))-3)))</f>
        <v/>
      </c>
      <c r="Q244" s="62">
        <f>IF(NOT((COUNTA($B244:$K244)+COUNTA($O244))&gt;0),"",IF(AND($T244="Sub",N($S244)&gt;0),IF(ISNUMBER(INDEX($D$5:$D$1000,$S244-4)),DATE(YEAR(INDEX($D$5:$D$1000,$S244-4)),MONTH(INDEX($D$5:$D$1000,$S244-4)),1),IF(ISNUMBER(INDEX($E$5:$E$1000,$S244-4)),DATE(YEAR(INDEX($E$5:$E$1000,$S244-4)),MONTH(INDEX($E$5:$E$1000,$S244-4)),1),MesCiclo)),IF(ISNUMBER($D244),DATE(YEAR($D244),MONTH($D244),1),IF(ISNUMBER($E244),DATE(YEAR($E244),MONTH($E244),1),MesCiclo))))</f>
        <v/>
      </c>
      <c r="R244" s="63">
        <f>IF(OR($Q244="",$Q244&lt;&gt;MesCiclo),"",COUNTIF($Q$5:$Q244,MesCiclo))</f>
        <v/>
      </c>
      <c r="S244" s="63">
        <f>IF($T244="","",IF($T244="Macro",ROW(),IFERROR(LOOKUP(2,1/($T$5:$T244="Macro"),ROW($T$5:$T244)),0)))</f>
        <v/>
      </c>
      <c r="T244" s="63">
        <f>IF(NOT((COUNTA($B244:$K244)+COUNTA($O244))&gt;0),"",IF($B244="Subactividad","Sub","Macro"))</f>
        <v/>
      </c>
      <c r="U244" s="63">
        <f>IF($T244="Macro",COUNTIFS($S$5:$S$1000,ROW(),$T$5:$T$1000,"Sub"),"")</f>
        <v/>
      </c>
      <c r="V244" s="63">
        <f>IF($T244="","",IF(ISNUMBER($F244),1,IFERROR(LOOKUP(2,1/($H244:$K244&lt;&gt;""),$H244:$K244),0)))</f>
        <v/>
      </c>
      <c r="W244" s="63">
        <f>IF($T244="","",IF(AND(ISNUMBER($F244),$F244&lt;=IF($Q244=MesCiclo,InicioCiclo,$Q244+MOD(2-WEEKDAY($Q244),7))+6),1,IF(ISNUMBER($H244),$H244,0)))</f>
        <v/>
      </c>
      <c r="X244" s="63">
        <f>IF($T244="","",IF(AND(ISNUMBER($F244),$F244&lt;=IF($Q244=MesCiclo,InicioCiclo,$Q244+MOD(2-WEEKDAY($Q244),7))+13),1,IF(ISNUMBER($I244),$I244,$W244)))</f>
        <v/>
      </c>
      <c r="Y244" s="63">
        <f>IF($T244="","",IF(AND(ISNUMBER($F244),$F244&lt;=IF($Q244=MesCiclo,InicioCiclo,$Q244+MOD(2-WEEKDAY($Q244),7))+20),1,IF(ISNUMBER($J244),$J244,$X244)))</f>
        <v/>
      </c>
      <c r="Z244" s="63">
        <f>IF($T244="","",IF(AND(ISNUMBER($F244),$F244&lt;=IF($Q244=MesCiclo,InicioCiclo,$Q244+MOD(2-WEEKDAY($Q244),7))+27),1,IF(ISNUMBER($K244),$K244,$Y244)))</f>
        <v/>
      </c>
      <c r="AA244" s="63">
        <f>IF($T244="","",IF(AND(ISNUMBER($F244),$F244&lt;=IF($Q244=MesCiclo,InicioCiclo,$Q244+MOD(2-WEEKDAY($Q244),7))+6),1,IF(N($U244)&gt;0,AVERAGEIFS($W$5:$W$1000,$S$5:$S$1000,ROW(),$T$5:$T$1000,"Sub"),$W244)))</f>
        <v/>
      </c>
      <c r="AB244" s="63">
        <f>IF($T244="","",IF(AND(ISNUMBER($F244),$F244&lt;=IF($Q244=MesCiclo,InicioCiclo,$Q244+MOD(2-WEEKDAY($Q244),7))+13),1,IF(N($U244)&gt;0,AVERAGEIFS($X$5:$X$1000,$S$5:$S$1000,ROW(),$T$5:$T$1000,"Sub"),$X244)))</f>
        <v/>
      </c>
      <c r="AC244" s="63">
        <f>IF($T244="","",IF(AND(ISNUMBER($F244),$F244&lt;=IF($Q244=MesCiclo,InicioCiclo,$Q244+MOD(2-WEEKDAY($Q244),7))+20),1,IF(N($U244)&gt;0,AVERAGEIFS($Y$5:$Y$1000,$S$5:$S$1000,ROW(),$T$5:$T$1000,"Sub"),$Y244)))</f>
        <v/>
      </c>
      <c r="AD244" s="63">
        <f>IF($T244="","",IF(AND(ISNUMBER($F244),$F244&lt;=IF($Q244=MesCiclo,InicioCiclo,$Q244+MOD(2-WEEKDAY($Q244),7))+27),1,IF(N($U244)&gt;0,AVERAGEIFS($Z$5:$Z$1000,$S$5:$S$1000,ROW(),$T$5:$T$1000,"Sub"),$Z244)))</f>
        <v/>
      </c>
      <c r="AE244" s="63">
        <f>IF($T244&lt;&gt;"Macro","",IF(COUNTIFS($Q$5:$Q$1000,$Q244,$T$5:$T$1000,"Macro",$G$5:$G$1000,"&gt;0")=0,1/COUNTIFS($Q$5:$Q$1000,$Q244,$T$5:$T$1000,"Macro"),IF(AND(ISNUMBER($G244),N($G244)&gt;0),$G244,SUMIFS($G$5:$G$1000,$Q$5:$Q$1000,$Q244,$T$5:$T$1000,"Macro")/COUNTIFS($Q$5:$Q$1000,$Q244,$T$5:$T$1000,"Macro",$G$5:$G$1000,"&gt;0"))/(COUNTIFS($Q$5:$Q$1000,$Q244,$T$5:$T$1000,"Macro")*SUMIFS($G$5:$G$1000,$Q$5:$Q$1000,$Q244,$T$5:$T$1000,"Macro")/COUNTIFS($Q$5:$Q$1000,$Q244,$T$5:$T$1000,"Macro",$G$5:$G$1000,"&gt;0"))))</f>
        <v/>
      </c>
    </row>
    <row r="245">
      <c r="A245" s="55">
        <f>IF(NOT((COUNTA($B245:$K245)+COUNTA($O245))&gt;0),"",IF($T245="Macro",COUNTIFS($T$5:$T245,"Macro",$Q$5:$Q245,$Q245),IF(N($S245)=0,"?",COUNTIFS(INDEX($T$5:$T$1000,1):INDEX($T$5:$T$1000,$S245-4),"Macro",INDEX($Q$5:$Q$1000,1):INDEX($Q$5:$Q$1000,$S245-4),INDEX($Q$5:$Q$1000,$S245-4))&amp;"."&amp;COUNTIFS($S$5:$S245,$S245,$T$5:$T245,"Sub"))))</f>
        <v/>
      </c>
      <c r="B245" s="56" t="n"/>
      <c r="C245" s="57" t="n"/>
      <c r="D245" s="58" t="n"/>
      <c r="E245" s="58" t="n"/>
      <c r="F245" s="58" t="n"/>
      <c r="G245" s="59" t="n"/>
      <c r="H245" s="59" t="n"/>
      <c r="I245" s="59" t="n"/>
      <c r="J245" s="59" t="n"/>
      <c r="K245" s="59" t="n"/>
      <c r="L245" s="60">
        <f>IF(NOT((COUNTA($B245:$K245)+COUNTA($O245))&gt;0),"",IF(ISNUMBER($F245),1,IF(N($U245)&gt;0,AVERAGEIFS($V$5:$V$1000,$S$5:$S$1000,ROW(),$T$5:$T$1000,"Sub"),$V245)))</f>
        <v/>
      </c>
      <c r="M245" s="55">
        <f>IF($L245="","",IF($L245&gt;=1,"Completado",IF($L245&gt;0,"En curso","Pendiente")))</f>
        <v/>
      </c>
      <c r="N245" s="55">
        <f>IF(NOT((COUNTA($B245:$K245)+COUNTA($O245))&gt;0),"",IF(ISNUMBER($F245),IF(AND(ISNUMBER($E245),$F245&gt;$E245),"Cumplida con "&amp;($F245-$E245)&amp;IF($F245-$E245=1," día"," días")&amp;" de retraso","Cumplida"),IF(N($L245)&gt;=1,"Cumplida",IF(NOT(ISNUMBER($E245)),"Sin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plazo")))))))</f>
        <v/>
      </c>
      <c r="O245" s="57" t="n"/>
      <c r="P245" s="61">
        <f>IF(NOT((COUNTA($B245:$K245)+COUNTA($O245))&gt;0),"",IF((IF($C245="","Falta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",""))="","✔ OK","⚠ "&amp;LEFT(IF($C245="","Falta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",""),LEN(IF($C245="","Falta el nombre de la actividad"&amp;" · ","")&amp;IF(AND($T245="Sub",N($S245)=0),"Subactividad sin macroactividad arriba"&amp;" · ","")&amp;IF($D245="","Sin fecha de inicio"&amp;" · ","")&amp;IF($E245="","Sin fecha límite"&amp;" · ","")&amp;IF(OR(AND($D245&lt;&gt;"",NOT(ISNUMBER($D245))),AND($E245&lt;&gt;"",NOT(ISNUMBER($E245))),AND($F245&lt;&gt;"",NOT(ISNUMBER($F245)))),"Fecha no válida"&amp;" · ","")&amp;IF(AND(ISNUMBER($D245),ISNUMBER($E245),$D245&gt;$E245),"Inicio posterior a fecha límite"&amp;" · ","")&amp;IF(AND($T245="Macro",$G245&lt;&gt;"",OR(NOT(ISNUMBER($G245)),$G245&lt;0,$G245&gt;1)),"Peso fuera de rango"&amp;" · ","")&amp;IF(AND($T245="Sub",$G245&lt;&gt;""),"Las subactividades no llevan peso (valen igual dentro de su macroactividad)"&amp;" · ","")&amp;IF(AND(N($U245)&gt;0,COUNT($H245:$K245)&gt;0),"Con subactividades: deje vacías las semanas (se calculan solas)"&amp;" · ","")&amp;IF((COUNTIF($H245:$K245,"&gt;1")+COUNTIF($H245:$K245,"&lt;0")+COUNTA($H245:$K245)-COUNT($H245:$K245))&gt;0,"Avance fuera de rango 0-100%"&amp;" · ","")&amp;IF(OR(AND($I245&lt;&gt;"",$I245&lt;$H245),AND($J245&lt;&gt;"",$J245&lt;MAX($H245:$I245)),AND($K245&lt;&gt;"",$K245&lt;MAX($H245:$J245))),"Avance semanal decreciente"&amp;" · ","")&amp;IF(AND(ISNUMBER($E245),$E245&lt;FechaRef,N($L245)&lt;1),"Vencida"&amp;" · ","")&amp;IF(AND(ObsObligatoria="Sí",ISNUMBER($E245),$E245&lt;FechaRef,N($L245)&lt;1,$O245=""),"Vencida sin observación"&amp;" · ",""))-3)))</f>
        <v/>
      </c>
      <c r="Q245" s="62">
        <f>IF(NOT((COUNTA($B245:$K245)+COUNTA($O245))&gt;0),"",IF(AND($T245="Sub",N($S245)&gt;0),IF(ISNUMBER(INDEX($D$5:$D$1000,$S245-4)),DATE(YEAR(INDEX($D$5:$D$1000,$S245-4)),MONTH(INDEX($D$5:$D$1000,$S245-4)),1),IF(ISNUMBER(INDEX($E$5:$E$1000,$S245-4)),DATE(YEAR(INDEX($E$5:$E$1000,$S245-4)),MONTH(INDEX($E$5:$E$1000,$S245-4)),1),MesCiclo)),IF(ISNUMBER($D245),DATE(YEAR($D245),MONTH($D245),1),IF(ISNUMBER($E245),DATE(YEAR($E245),MONTH($E245),1),MesCiclo))))</f>
        <v/>
      </c>
      <c r="R245" s="63">
        <f>IF(OR($Q245="",$Q245&lt;&gt;MesCiclo),"",COUNTIF($Q$5:$Q245,MesCiclo))</f>
        <v/>
      </c>
      <c r="S245" s="63">
        <f>IF($T245="","",IF($T245="Macro",ROW(),IFERROR(LOOKUP(2,1/($T$5:$T245="Macro"),ROW($T$5:$T245)),0)))</f>
        <v/>
      </c>
      <c r="T245" s="63">
        <f>IF(NOT((COUNTA($B245:$K245)+COUNTA($O245))&gt;0),"",IF($B245="Subactividad","Sub","Macro"))</f>
        <v/>
      </c>
      <c r="U245" s="63">
        <f>IF($T245="Macro",COUNTIFS($S$5:$S$1000,ROW(),$T$5:$T$1000,"Sub"),"")</f>
        <v/>
      </c>
      <c r="V245" s="63">
        <f>IF($T245="","",IF(ISNUMBER($F245),1,IFERROR(LOOKUP(2,1/($H245:$K245&lt;&gt;""),$H245:$K245),0)))</f>
        <v/>
      </c>
      <c r="W245" s="63">
        <f>IF($T245="","",IF(AND(ISNUMBER($F245),$F245&lt;=IF($Q245=MesCiclo,InicioCiclo,$Q245+MOD(2-WEEKDAY($Q245),7))+6),1,IF(ISNUMBER($H245),$H245,0)))</f>
        <v/>
      </c>
      <c r="X245" s="63">
        <f>IF($T245="","",IF(AND(ISNUMBER($F245),$F245&lt;=IF($Q245=MesCiclo,InicioCiclo,$Q245+MOD(2-WEEKDAY($Q245),7))+13),1,IF(ISNUMBER($I245),$I245,$W245)))</f>
        <v/>
      </c>
      <c r="Y245" s="63">
        <f>IF($T245="","",IF(AND(ISNUMBER($F245),$F245&lt;=IF($Q245=MesCiclo,InicioCiclo,$Q245+MOD(2-WEEKDAY($Q245),7))+20),1,IF(ISNUMBER($J245),$J245,$X245)))</f>
        <v/>
      </c>
      <c r="Z245" s="63">
        <f>IF($T245="","",IF(AND(ISNUMBER($F245),$F245&lt;=IF($Q245=MesCiclo,InicioCiclo,$Q245+MOD(2-WEEKDAY($Q245),7))+27),1,IF(ISNUMBER($K245),$K245,$Y245)))</f>
        <v/>
      </c>
      <c r="AA245" s="63">
        <f>IF($T245="","",IF(AND(ISNUMBER($F245),$F245&lt;=IF($Q245=MesCiclo,InicioCiclo,$Q245+MOD(2-WEEKDAY($Q245),7))+6),1,IF(N($U245)&gt;0,AVERAGEIFS($W$5:$W$1000,$S$5:$S$1000,ROW(),$T$5:$T$1000,"Sub"),$W245)))</f>
        <v/>
      </c>
      <c r="AB245" s="63">
        <f>IF($T245="","",IF(AND(ISNUMBER($F245),$F245&lt;=IF($Q245=MesCiclo,InicioCiclo,$Q245+MOD(2-WEEKDAY($Q245),7))+13),1,IF(N($U245)&gt;0,AVERAGEIFS($X$5:$X$1000,$S$5:$S$1000,ROW(),$T$5:$T$1000,"Sub"),$X245)))</f>
        <v/>
      </c>
      <c r="AC245" s="63">
        <f>IF($T245="","",IF(AND(ISNUMBER($F245),$F245&lt;=IF($Q245=MesCiclo,InicioCiclo,$Q245+MOD(2-WEEKDAY($Q245),7))+20),1,IF(N($U245)&gt;0,AVERAGEIFS($Y$5:$Y$1000,$S$5:$S$1000,ROW(),$T$5:$T$1000,"Sub"),$Y245)))</f>
        <v/>
      </c>
      <c r="AD245" s="63">
        <f>IF($T245="","",IF(AND(ISNUMBER($F245),$F245&lt;=IF($Q245=MesCiclo,InicioCiclo,$Q245+MOD(2-WEEKDAY($Q245),7))+27),1,IF(N($U245)&gt;0,AVERAGEIFS($Z$5:$Z$1000,$S$5:$S$1000,ROW(),$T$5:$T$1000,"Sub"),$Z245)))</f>
        <v/>
      </c>
      <c r="AE245" s="63">
        <f>IF($T245&lt;&gt;"Macro","",IF(COUNTIFS($Q$5:$Q$1000,$Q245,$T$5:$T$1000,"Macro",$G$5:$G$1000,"&gt;0")=0,1/COUNTIFS($Q$5:$Q$1000,$Q245,$T$5:$T$1000,"Macro"),IF(AND(ISNUMBER($G245),N($G245)&gt;0),$G245,SUMIFS($G$5:$G$1000,$Q$5:$Q$1000,$Q245,$T$5:$T$1000,"Macro")/COUNTIFS($Q$5:$Q$1000,$Q245,$T$5:$T$1000,"Macro",$G$5:$G$1000,"&gt;0"))/(COUNTIFS($Q$5:$Q$1000,$Q245,$T$5:$T$1000,"Macro")*SUMIFS($G$5:$G$1000,$Q$5:$Q$1000,$Q245,$T$5:$T$1000,"Macro")/COUNTIFS($Q$5:$Q$1000,$Q245,$T$5:$T$1000,"Macro",$G$5:$G$1000,"&gt;0"))))</f>
        <v/>
      </c>
    </row>
    <row r="246">
      <c r="A246" s="55">
        <f>IF(NOT((COUNTA($B246:$K246)+COUNTA($O246))&gt;0),"",IF($T246="Macro",COUNTIFS($T$5:$T246,"Macro",$Q$5:$Q246,$Q246),IF(N($S246)=0,"?",COUNTIFS(INDEX($T$5:$T$1000,1):INDEX($T$5:$T$1000,$S246-4),"Macro",INDEX($Q$5:$Q$1000,1):INDEX($Q$5:$Q$1000,$S246-4),INDEX($Q$5:$Q$1000,$S246-4))&amp;"."&amp;COUNTIFS($S$5:$S246,$S246,$T$5:$T246,"Sub"))))</f>
        <v/>
      </c>
      <c r="B246" s="56" t="n"/>
      <c r="C246" s="57" t="n"/>
      <c r="D246" s="58" t="n"/>
      <c r="E246" s="58" t="n"/>
      <c r="F246" s="58" t="n"/>
      <c r="G246" s="59" t="n"/>
      <c r="H246" s="59" t="n"/>
      <c r="I246" s="59" t="n"/>
      <c r="J246" s="59" t="n"/>
      <c r="K246" s="59" t="n"/>
      <c r="L246" s="60">
        <f>IF(NOT((COUNTA($B246:$K246)+COUNTA($O246))&gt;0),"",IF(ISNUMBER($F246),1,IF(N($U246)&gt;0,AVERAGEIFS($V$5:$V$1000,$S$5:$S$1000,ROW(),$T$5:$T$1000,"Sub"),$V246)))</f>
        <v/>
      </c>
      <c r="M246" s="55">
        <f>IF($L246="","",IF($L246&gt;=1,"Completado",IF($L246&gt;0,"En curso","Pendiente")))</f>
        <v/>
      </c>
      <c r="N246" s="55">
        <f>IF(NOT((COUNTA($B246:$K246)+COUNTA($O246))&gt;0),"",IF(ISNUMBER($F246),IF(AND(ISNUMBER($E246),$F246&gt;$E246),"Cumplida con "&amp;($F246-$E246)&amp;IF($F246-$E246=1," día"," días")&amp;" de retraso","Cumplida"),IF(N($L246)&gt;=1,"Cumplida",IF(NOT(ISNUMBER($E246)),"Sin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plazo")))))))</f>
        <v/>
      </c>
      <c r="O246" s="57" t="n"/>
      <c r="P246" s="61">
        <f>IF(NOT((COUNTA($B246:$K246)+COUNTA($O246))&gt;0),"",IF((IF($C246="","Falta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",""))="","✔ OK","⚠ "&amp;LEFT(IF($C246="","Falta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",""),LEN(IF($C246="","Falta el nombre de la actividad"&amp;" · ","")&amp;IF(AND($T246="Sub",N($S246)=0),"Subactividad sin macroactividad arriba"&amp;" · ","")&amp;IF($D246="","Sin fecha de inicio"&amp;" · ","")&amp;IF($E246="","Sin fecha límite"&amp;" · ","")&amp;IF(OR(AND($D246&lt;&gt;"",NOT(ISNUMBER($D246))),AND($E246&lt;&gt;"",NOT(ISNUMBER($E246))),AND($F246&lt;&gt;"",NOT(ISNUMBER($F246)))),"Fecha no válida"&amp;" · ","")&amp;IF(AND(ISNUMBER($D246),ISNUMBER($E246),$D246&gt;$E246),"Inicio posterior a fecha límite"&amp;" · ","")&amp;IF(AND($T246="Macro",$G246&lt;&gt;"",OR(NOT(ISNUMBER($G246)),$G246&lt;0,$G246&gt;1)),"Peso fuera de rango"&amp;" · ","")&amp;IF(AND($T246="Sub",$G246&lt;&gt;""),"Las subactividades no llevan peso (valen igual dentro de su macroactividad)"&amp;" · ","")&amp;IF(AND(N($U246)&gt;0,COUNT($H246:$K246)&gt;0),"Con subactividades: deje vacías las semanas (se calculan solas)"&amp;" · ","")&amp;IF((COUNTIF($H246:$K246,"&gt;1")+COUNTIF($H246:$K246,"&lt;0")+COUNTA($H246:$K246)-COUNT($H246:$K246))&gt;0,"Avance fuera de rango 0-100%"&amp;" · ","")&amp;IF(OR(AND($I246&lt;&gt;"",$I246&lt;$H246),AND($J246&lt;&gt;"",$J246&lt;MAX($H246:$I246)),AND($K246&lt;&gt;"",$K246&lt;MAX($H246:$J246))),"Avance semanal decreciente"&amp;" · ","")&amp;IF(AND(ISNUMBER($E246),$E246&lt;FechaRef,N($L246)&lt;1),"Vencida"&amp;" · ","")&amp;IF(AND(ObsObligatoria="Sí",ISNUMBER($E246),$E246&lt;FechaRef,N($L246)&lt;1,$O246=""),"Vencida sin observación"&amp;" · ",""))-3)))</f>
        <v/>
      </c>
      <c r="Q246" s="62">
        <f>IF(NOT((COUNTA($B246:$K246)+COUNTA($O246))&gt;0),"",IF(AND($T246="Sub",N($S246)&gt;0),IF(ISNUMBER(INDEX($D$5:$D$1000,$S246-4)),DATE(YEAR(INDEX($D$5:$D$1000,$S246-4)),MONTH(INDEX($D$5:$D$1000,$S246-4)),1),IF(ISNUMBER(INDEX($E$5:$E$1000,$S246-4)),DATE(YEAR(INDEX($E$5:$E$1000,$S246-4)),MONTH(INDEX($E$5:$E$1000,$S246-4)),1),MesCiclo)),IF(ISNUMBER($D246),DATE(YEAR($D246),MONTH($D246),1),IF(ISNUMBER($E246),DATE(YEAR($E246),MONTH($E246),1),MesCiclo))))</f>
        <v/>
      </c>
      <c r="R246" s="63">
        <f>IF(OR($Q246="",$Q246&lt;&gt;MesCiclo),"",COUNTIF($Q$5:$Q246,MesCiclo))</f>
        <v/>
      </c>
      <c r="S246" s="63">
        <f>IF($T246="","",IF($T246="Macro",ROW(),IFERROR(LOOKUP(2,1/($T$5:$T246="Macro"),ROW($T$5:$T246)),0)))</f>
        <v/>
      </c>
      <c r="T246" s="63">
        <f>IF(NOT((COUNTA($B246:$K246)+COUNTA($O246))&gt;0),"",IF($B246="Subactividad","Sub","Macro"))</f>
        <v/>
      </c>
      <c r="U246" s="63">
        <f>IF($T246="Macro",COUNTIFS($S$5:$S$1000,ROW(),$T$5:$T$1000,"Sub"),"")</f>
        <v/>
      </c>
      <c r="V246" s="63">
        <f>IF($T246="","",IF(ISNUMBER($F246),1,IFERROR(LOOKUP(2,1/($H246:$K246&lt;&gt;""),$H246:$K246),0)))</f>
        <v/>
      </c>
      <c r="W246" s="63">
        <f>IF($T246="","",IF(AND(ISNUMBER($F246),$F246&lt;=IF($Q246=MesCiclo,InicioCiclo,$Q246+MOD(2-WEEKDAY($Q246),7))+6),1,IF(ISNUMBER($H246),$H246,0)))</f>
        <v/>
      </c>
      <c r="X246" s="63">
        <f>IF($T246="","",IF(AND(ISNUMBER($F246),$F246&lt;=IF($Q246=MesCiclo,InicioCiclo,$Q246+MOD(2-WEEKDAY($Q246),7))+13),1,IF(ISNUMBER($I246),$I246,$W246)))</f>
        <v/>
      </c>
      <c r="Y246" s="63">
        <f>IF($T246="","",IF(AND(ISNUMBER($F246),$F246&lt;=IF($Q246=MesCiclo,InicioCiclo,$Q246+MOD(2-WEEKDAY($Q246),7))+20),1,IF(ISNUMBER($J246),$J246,$X246)))</f>
        <v/>
      </c>
      <c r="Z246" s="63">
        <f>IF($T246="","",IF(AND(ISNUMBER($F246),$F246&lt;=IF($Q246=MesCiclo,InicioCiclo,$Q246+MOD(2-WEEKDAY($Q246),7))+27),1,IF(ISNUMBER($K246),$K246,$Y246)))</f>
        <v/>
      </c>
      <c r="AA246" s="63">
        <f>IF($T246="","",IF(AND(ISNUMBER($F246),$F246&lt;=IF($Q246=MesCiclo,InicioCiclo,$Q246+MOD(2-WEEKDAY($Q246),7))+6),1,IF(N($U246)&gt;0,AVERAGEIFS($W$5:$W$1000,$S$5:$S$1000,ROW(),$T$5:$T$1000,"Sub"),$W246)))</f>
        <v/>
      </c>
      <c r="AB246" s="63">
        <f>IF($T246="","",IF(AND(ISNUMBER($F246),$F246&lt;=IF($Q246=MesCiclo,InicioCiclo,$Q246+MOD(2-WEEKDAY($Q246),7))+13),1,IF(N($U246)&gt;0,AVERAGEIFS($X$5:$X$1000,$S$5:$S$1000,ROW(),$T$5:$T$1000,"Sub"),$X246)))</f>
        <v/>
      </c>
      <c r="AC246" s="63">
        <f>IF($T246="","",IF(AND(ISNUMBER($F246),$F246&lt;=IF($Q246=MesCiclo,InicioCiclo,$Q246+MOD(2-WEEKDAY($Q246),7))+20),1,IF(N($U246)&gt;0,AVERAGEIFS($Y$5:$Y$1000,$S$5:$S$1000,ROW(),$T$5:$T$1000,"Sub"),$Y246)))</f>
        <v/>
      </c>
      <c r="AD246" s="63">
        <f>IF($T246="","",IF(AND(ISNUMBER($F246),$F246&lt;=IF($Q246=MesCiclo,InicioCiclo,$Q246+MOD(2-WEEKDAY($Q246),7))+27),1,IF(N($U246)&gt;0,AVERAGEIFS($Z$5:$Z$1000,$S$5:$S$1000,ROW(),$T$5:$T$1000,"Sub"),$Z246)))</f>
        <v/>
      </c>
      <c r="AE246" s="63">
        <f>IF($T246&lt;&gt;"Macro","",IF(COUNTIFS($Q$5:$Q$1000,$Q246,$T$5:$T$1000,"Macro",$G$5:$G$1000,"&gt;0")=0,1/COUNTIFS($Q$5:$Q$1000,$Q246,$T$5:$T$1000,"Macro"),IF(AND(ISNUMBER($G246),N($G246)&gt;0),$G246,SUMIFS($G$5:$G$1000,$Q$5:$Q$1000,$Q246,$T$5:$T$1000,"Macro")/COUNTIFS($Q$5:$Q$1000,$Q246,$T$5:$T$1000,"Macro",$G$5:$G$1000,"&gt;0"))/(COUNTIFS($Q$5:$Q$1000,$Q246,$T$5:$T$1000,"Macro")*SUMIFS($G$5:$G$1000,$Q$5:$Q$1000,$Q246,$T$5:$T$1000,"Macro")/COUNTIFS($Q$5:$Q$1000,$Q246,$T$5:$T$1000,"Macro",$G$5:$G$1000,"&gt;0"))))</f>
        <v/>
      </c>
    </row>
    <row r="247">
      <c r="A247" s="55">
        <f>IF(NOT((COUNTA($B247:$K247)+COUNTA($O247))&gt;0),"",IF($T247="Macro",COUNTIFS($T$5:$T247,"Macro",$Q$5:$Q247,$Q247),IF(N($S247)=0,"?",COUNTIFS(INDEX($T$5:$T$1000,1):INDEX($T$5:$T$1000,$S247-4),"Macro",INDEX($Q$5:$Q$1000,1):INDEX($Q$5:$Q$1000,$S247-4),INDEX($Q$5:$Q$1000,$S247-4))&amp;"."&amp;COUNTIFS($S$5:$S247,$S247,$T$5:$T247,"Sub"))))</f>
        <v/>
      </c>
      <c r="B247" s="56" t="n"/>
      <c r="C247" s="57" t="n"/>
      <c r="D247" s="58" t="n"/>
      <c r="E247" s="58" t="n"/>
      <c r="F247" s="58" t="n"/>
      <c r="G247" s="59" t="n"/>
      <c r="H247" s="59" t="n"/>
      <c r="I247" s="59" t="n"/>
      <c r="J247" s="59" t="n"/>
      <c r="K247" s="59" t="n"/>
      <c r="L247" s="60">
        <f>IF(NOT((COUNTA($B247:$K247)+COUNTA($O247))&gt;0),"",IF(ISNUMBER($F247),1,IF(N($U247)&gt;0,AVERAGEIFS($V$5:$V$1000,$S$5:$S$1000,ROW(),$T$5:$T$1000,"Sub"),$V247)))</f>
        <v/>
      </c>
      <c r="M247" s="55">
        <f>IF($L247="","",IF($L247&gt;=1,"Completado",IF($L247&gt;0,"En curso","Pendiente")))</f>
        <v/>
      </c>
      <c r="N247" s="55">
        <f>IF(NOT((COUNTA($B247:$K247)+COUNTA($O247))&gt;0),"",IF(ISNUMBER($F247),IF(AND(ISNUMBER($E247),$F247&gt;$E247),"Cumplida con "&amp;($F247-$E247)&amp;IF($F247-$E247=1," día"," días")&amp;" de retraso","Cumplida"),IF(N($L247)&gt;=1,"Cumplida",IF(NOT(ISNUMBER($E247)),"Sin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plazo")))))))</f>
        <v/>
      </c>
      <c r="O247" s="57" t="n"/>
      <c r="P247" s="61">
        <f>IF(NOT((COUNTA($B247:$K247)+COUNTA($O247))&gt;0),"",IF((IF($C247="","Falta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",""))="","✔ OK","⚠ "&amp;LEFT(IF($C247="","Falta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",""),LEN(IF($C247="","Falta el nombre de la actividad"&amp;" · ","")&amp;IF(AND($T247="Sub",N($S247)=0),"Subactividad sin macroactividad arriba"&amp;" · ","")&amp;IF($D247="","Sin fecha de inicio"&amp;" · ","")&amp;IF($E247="","Sin fecha límite"&amp;" · ","")&amp;IF(OR(AND($D247&lt;&gt;"",NOT(ISNUMBER($D247))),AND($E247&lt;&gt;"",NOT(ISNUMBER($E247))),AND($F247&lt;&gt;"",NOT(ISNUMBER($F247)))),"Fecha no válida"&amp;" · ","")&amp;IF(AND(ISNUMBER($D247),ISNUMBER($E247),$D247&gt;$E247),"Inicio posterior a fecha límite"&amp;" · ","")&amp;IF(AND($T247="Macro",$G247&lt;&gt;"",OR(NOT(ISNUMBER($G247)),$G247&lt;0,$G247&gt;1)),"Peso fuera de rango"&amp;" · ","")&amp;IF(AND($T247="Sub",$G247&lt;&gt;""),"Las subactividades no llevan peso (valen igual dentro de su macroactividad)"&amp;" · ","")&amp;IF(AND(N($U247)&gt;0,COUNT($H247:$K247)&gt;0),"Con subactividades: deje vacías las semanas (se calculan solas)"&amp;" · ","")&amp;IF((COUNTIF($H247:$K247,"&gt;1")+COUNTIF($H247:$K247,"&lt;0")+COUNTA($H247:$K247)-COUNT($H247:$K247))&gt;0,"Avance fuera de rango 0-100%"&amp;" · ","")&amp;IF(OR(AND($I247&lt;&gt;"",$I247&lt;$H247),AND($J247&lt;&gt;"",$J247&lt;MAX($H247:$I247)),AND($K247&lt;&gt;"",$K247&lt;MAX($H247:$J247))),"Avance semanal decreciente"&amp;" · ","")&amp;IF(AND(ISNUMBER($E247),$E247&lt;FechaRef,N($L247)&lt;1),"Vencida"&amp;" · ","")&amp;IF(AND(ObsObligatoria="Sí",ISNUMBER($E247),$E247&lt;FechaRef,N($L247)&lt;1,$O247=""),"Vencida sin observación"&amp;" · ",""))-3)))</f>
        <v/>
      </c>
      <c r="Q247" s="62">
        <f>IF(NOT((COUNTA($B247:$K247)+COUNTA($O247))&gt;0),"",IF(AND($T247="Sub",N($S247)&gt;0),IF(ISNUMBER(INDEX($D$5:$D$1000,$S247-4)),DATE(YEAR(INDEX($D$5:$D$1000,$S247-4)),MONTH(INDEX($D$5:$D$1000,$S247-4)),1),IF(ISNUMBER(INDEX($E$5:$E$1000,$S247-4)),DATE(YEAR(INDEX($E$5:$E$1000,$S247-4)),MONTH(INDEX($E$5:$E$1000,$S247-4)),1),MesCiclo)),IF(ISNUMBER($D247),DATE(YEAR($D247),MONTH($D247),1),IF(ISNUMBER($E247),DATE(YEAR($E247),MONTH($E247),1),MesCiclo))))</f>
        <v/>
      </c>
      <c r="R247" s="63">
        <f>IF(OR($Q247="",$Q247&lt;&gt;MesCiclo),"",COUNTIF($Q$5:$Q247,MesCiclo))</f>
        <v/>
      </c>
      <c r="S247" s="63">
        <f>IF($T247="","",IF($T247="Macro",ROW(),IFERROR(LOOKUP(2,1/($T$5:$T247="Macro"),ROW($T$5:$T247)),0)))</f>
        <v/>
      </c>
      <c r="T247" s="63">
        <f>IF(NOT((COUNTA($B247:$K247)+COUNTA($O247))&gt;0),"",IF($B247="Subactividad","Sub","Macro"))</f>
        <v/>
      </c>
      <c r="U247" s="63">
        <f>IF($T247="Macro",COUNTIFS($S$5:$S$1000,ROW(),$T$5:$T$1000,"Sub"),"")</f>
        <v/>
      </c>
      <c r="V247" s="63">
        <f>IF($T247="","",IF(ISNUMBER($F247),1,IFERROR(LOOKUP(2,1/($H247:$K247&lt;&gt;""),$H247:$K247),0)))</f>
        <v/>
      </c>
      <c r="W247" s="63">
        <f>IF($T247="","",IF(AND(ISNUMBER($F247),$F247&lt;=IF($Q247=MesCiclo,InicioCiclo,$Q247+MOD(2-WEEKDAY($Q247),7))+6),1,IF(ISNUMBER($H247),$H247,0)))</f>
        <v/>
      </c>
      <c r="X247" s="63">
        <f>IF($T247="","",IF(AND(ISNUMBER($F247),$F247&lt;=IF($Q247=MesCiclo,InicioCiclo,$Q247+MOD(2-WEEKDAY($Q247),7))+13),1,IF(ISNUMBER($I247),$I247,$W247)))</f>
        <v/>
      </c>
      <c r="Y247" s="63">
        <f>IF($T247="","",IF(AND(ISNUMBER($F247),$F247&lt;=IF($Q247=MesCiclo,InicioCiclo,$Q247+MOD(2-WEEKDAY($Q247),7))+20),1,IF(ISNUMBER($J247),$J247,$X247)))</f>
        <v/>
      </c>
      <c r="Z247" s="63">
        <f>IF($T247="","",IF(AND(ISNUMBER($F247),$F247&lt;=IF($Q247=MesCiclo,InicioCiclo,$Q247+MOD(2-WEEKDAY($Q247),7))+27),1,IF(ISNUMBER($K247),$K247,$Y247)))</f>
        <v/>
      </c>
      <c r="AA247" s="63">
        <f>IF($T247="","",IF(AND(ISNUMBER($F247),$F247&lt;=IF($Q247=MesCiclo,InicioCiclo,$Q247+MOD(2-WEEKDAY($Q247),7))+6),1,IF(N($U247)&gt;0,AVERAGEIFS($W$5:$W$1000,$S$5:$S$1000,ROW(),$T$5:$T$1000,"Sub"),$W247)))</f>
        <v/>
      </c>
      <c r="AB247" s="63">
        <f>IF($T247="","",IF(AND(ISNUMBER($F247),$F247&lt;=IF($Q247=MesCiclo,InicioCiclo,$Q247+MOD(2-WEEKDAY($Q247),7))+13),1,IF(N($U247)&gt;0,AVERAGEIFS($X$5:$X$1000,$S$5:$S$1000,ROW(),$T$5:$T$1000,"Sub"),$X247)))</f>
        <v/>
      </c>
      <c r="AC247" s="63">
        <f>IF($T247="","",IF(AND(ISNUMBER($F247),$F247&lt;=IF($Q247=MesCiclo,InicioCiclo,$Q247+MOD(2-WEEKDAY($Q247),7))+20),1,IF(N($U247)&gt;0,AVERAGEIFS($Y$5:$Y$1000,$S$5:$S$1000,ROW(),$T$5:$T$1000,"Sub"),$Y247)))</f>
        <v/>
      </c>
      <c r="AD247" s="63">
        <f>IF($T247="","",IF(AND(ISNUMBER($F247),$F247&lt;=IF($Q247=MesCiclo,InicioCiclo,$Q247+MOD(2-WEEKDAY($Q247),7))+27),1,IF(N($U247)&gt;0,AVERAGEIFS($Z$5:$Z$1000,$S$5:$S$1000,ROW(),$T$5:$T$1000,"Sub"),$Z247)))</f>
        <v/>
      </c>
      <c r="AE247" s="63">
        <f>IF($T247&lt;&gt;"Macro","",IF(COUNTIFS($Q$5:$Q$1000,$Q247,$T$5:$T$1000,"Macro",$G$5:$G$1000,"&gt;0")=0,1/COUNTIFS($Q$5:$Q$1000,$Q247,$T$5:$T$1000,"Macro"),IF(AND(ISNUMBER($G247),N($G247)&gt;0),$G247,SUMIFS($G$5:$G$1000,$Q$5:$Q$1000,$Q247,$T$5:$T$1000,"Macro")/COUNTIFS($Q$5:$Q$1000,$Q247,$T$5:$T$1000,"Macro",$G$5:$G$1000,"&gt;0"))/(COUNTIFS($Q$5:$Q$1000,$Q247,$T$5:$T$1000,"Macro")*SUMIFS($G$5:$G$1000,$Q$5:$Q$1000,$Q247,$T$5:$T$1000,"Macro")/COUNTIFS($Q$5:$Q$1000,$Q247,$T$5:$T$1000,"Macro",$G$5:$G$1000,"&gt;0"))))</f>
        <v/>
      </c>
    </row>
    <row r="248">
      <c r="A248" s="55">
        <f>IF(NOT((COUNTA($B248:$K248)+COUNTA($O248))&gt;0),"",IF($T248="Macro",COUNTIFS($T$5:$T248,"Macro",$Q$5:$Q248,$Q248),IF(N($S248)=0,"?",COUNTIFS(INDEX($T$5:$T$1000,1):INDEX($T$5:$T$1000,$S248-4),"Macro",INDEX($Q$5:$Q$1000,1):INDEX($Q$5:$Q$1000,$S248-4),INDEX($Q$5:$Q$1000,$S248-4))&amp;"."&amp;COUNTIFS($S$5:$S248,$S248,$T$5:$T248,"Sub"))))</f>
        <v/>
      </c>
      <c r="B248" s="56" t="n"/>
      <c r="C248" s="57" t="n"/>
      <c r="D248" s="58" t="n"/>
      <c r="E248" s="58" t="n"/>
      <c r="F248" s="58" t="n"/>
      <c r="G248" s="59" t="n"/>
      <c r="H248" s="59" t="n"/>
      <c r="I248" s="59" t="n"/>
      <c r="J248" s="59" t="n"/>
      <c r="K248" s="59" t="n"/>
      <c r="L248" s="60">
        <f>IF(NOT((COUNTA($B248:$K248)+COUNTA($O248))&gt;0),"",IF(ISNUMBER($F248),1,IF(N($U248)&gt;0,AVERAGEIFS($V$5:$V$1000,$S$5:$S$1000,ROW(),$T$5:$T$1000,"Sub"),$V248)))</f>
        <v/>
      </c>
      <c r="M248" s="55">
        <f>IF($L248="","",IF($L248&gt;=1,"Completado",IF($L248&gt;0,"En curso","Pendiente")))</f>
        <v/>
      </c>
      <c r="N248" s="55">
        <f>IF(NOT((COUNTA($B248:$K248)+COUNTA($O248))&gt;0),"",IF(ISNUMBER($F248),IF(AND(ISNUMBER($E248),$F248&gt;$E248),"Cumplida con "&amp;($F248-$E248)&amp;IF($F248-$E248=1," día"," días")&amp;" de retraso","Cumplida"),IF(N($L248)&gt;=1,"Cumplida",IF(NOT(ISNUMBER($E248)),"Sin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plazo")))))))</f>
        <v/>
      </c>
      <c r="O248" s="57" t="n"/>
      <c r="P248" s="61">
        <f>IF(NOT((COUNTA($B248:$K248)+COUNTA($O248))&gt;0),"",IF((IF($C248="","Falta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",""))="","✔ OK","⚠ "&amp;LEFT(IF($C248="","Falta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",""),LEN(IF($C248="","Falta el nombre de la actividad"&amp;" · ","")&amp;IF(AND($T248="Sub",N($S248)=0),"Subactividad sin macroactividad arriba"&amp;" · ","")&amp;IF($D248="","Sin fecha de inicio"&amp;" · ","")&amp;IF($E248="","Sin fecha límite"&amp;" · ","")&amp;IF(OR(AND($D248&lt;&gt;"",NOT(ISNUMBER($D248))),AND($E248&lt;&gt;"",NOT(ISNUMBER($E248))),AND($F248&lt;&gt;"",NOT(ISNUMBER($F248)))),"Fecha no válida"&amp;" · ","")&amp;IF(AND(ISNUMBER($D248),ISNUMBER($E248),$D248&gt;$E248),"Inicio posterior a fecha límite"&amp;" · ","")&amp;IF(AND($T248="Macro",$G248&lt;&gt;"",OR(NOT(ISNUMBER($G248)),$G248&lt;0,$G248&gt;1)),"Peso fuera de rango"&amp;" · ","")&amp;IF(AND($T248="Sub",$G248&lt;&gt;""),"Las subactividades no llevan peso (valen igual dentro de su macroactividad)"&amp;" · ","")&amp;IF(AND(N($U248)&gt;0,COUNT($H248:$K248)&gt;0),"Con subactividades: deje vacías las semanas (se calculan solas)"&amp;" · ","")&amp;IF((COUNTIF($H248:$K248,"&gt;1")+COUNTIF($H248:$K248,"&lt;0")+COUNTA($H248:$K248)-COUNT($H248:$K248))&gt;0,"Avance fuera de rango 0-100%"&amp;" · ","")&amp;IF(OR(AND($I248&lt;&gt;"",$I248&lt;$H248),AND($J248&lt;&gt;"",$J248&lt;MAX($H248:$I248)),AND($K248&lt;&gt;"",$K248&lt;MAX($H248:$J248))),"Avance semanal decreciente"&amp;" · ","")&amp;IF(AND(ISNUMBER($E248),$E248&lt;FechaRef,N($L248)&lt;1),"Vencida"&amp;" · ","")&amp;IF(AND(ObsObligatoria="Sí",ISNUMBER($E248),$E248&lt;FechaRef,N($L248)&lt;1,$O248=""),"Vencida sin observación"&amp;" · ",""))-3)))</f>
        <v/>
      </c>
      <c r="Q248" s="62">
        <f>IF(NOT((COUNTA($B248:$K248)+COUNTA($O248))&gt;0),"",IF(AND($T248="Sub",N($S248)&gt;0),IF(ISNUMBER(INDEX($D$5:$D$1000,$S248-4)),DATE(YEAR(INDEX($D$5:$D$1000,$S248-4)),MONTH(INDEX($D$5:$D$1000,$S248-4)),1),IF(ISNUMBER(INDEX($E$5:$E$1000,$S248-4)),DATE(YEAR(INDEX($E$5:$E$1000,$S248-4)),MONTH(INDEX($E$5:$E$1000,$S248-4)),1),MesCiclo)),IF(ISNUMBER($D248),DATE(YEAR($D248),MONTH($D248),1),IF(ISNUMBER($E248),DATE(YEAR($E248),MONTH($E248),1),MesCiclo))))</f>
        <v/>
      </c>
      <c r="R248" s="63">
        <f>IF(OR($Q248="",$Q248&lt;&gt;MesCiclo),"",COUNTIF($Q$5:$Q248,MesCiclo))</f>
        <v/>
      </c>
      <c r="S248" s="63">
        <f>IF($T248="","",IF($T248="Macro",ROW(),IFERROR(LOOKUP(2,1/($T$5:$T248="Macro"),ROW($T$5:$T248)),0)))</f>
        <v/>
      </c>
      <c r="T248" s="63">
        <f>IF(NOT((COUNTA($B248:$K248)+COUNTA($O248))&gt;0),"",IF($B248="Subactividad","Sub","Macro"))</f>
        <v/>
      </c>
      <c r="U248" s="63">
        <f>IF($T248="Macro",COUNTIFS($S$5:$S$1000,ROW(),$T$5:$T$1000,"Sub"),"")</f>
        <v/>
      </c>
      <c r="V248" s="63">
        <f>IF($T248="","",IF(ISNUMBER($F248),1,IFERROR(LOOKUP(2,1/($H248:$K248&lt;&gt;""),$H248:$K248),0)))</f>
        <v/>
      </c>
      <c r="W248" s="63">
        <f>IF($T248="","",IF(AND(ISNUMBER($F248),$F248&lt;=IF($Q248=MesCiclo,InicioCiclo,$Q248+MOD(2-WEEKDAY($Q248),7))+6),1,IF(ISNUMBER($H248),$H248,0)))</f>
        <v/>
      </c>
      <c r="X248" s="63">
        <f>IF($T248="","",IF(AND(ISNUMBER($F248),$F248&lt;=IF($Q248=MesCiclo,InicioCiclo,$Q248+MOD(2-WEEKDAY($Q248),7))+13),1,IF(ISNUMBER($I248),$I248,$W248)))</f>
        <v/>
      </c>
      <c r="Y248" s="63">
        <f>IF($T248="","",IF(AND(ISNUMBER($F248),$F248&lt;=IF($Q248=MesCiclo,InicioCiclo,$Q248+MOD(2-WEEKDAY($Q248),7))+20),1,IF(ISNUMBER($J248),$J248,$X248)))</f>
        <v/>
      </c>
      <c r="Z248" s="63">
        <f>IF($T248="","",IF(AND(ISNUMBER($F248),$F248&lt;=IF($Q248=MesCiclo,InicioCiclo,$Q248+MOD(2-WEEKDAY($Q248),7))+27),1,IF(ISNUMBER($K248),$K248,$Y248)))</f>
        <v/>
      </c>
      <c r="AA248" s="63">
        <f>IF($T248="","",IF(AND(ISNUMBER($F248),$F248&lt;=IF($Q248=MesCiclo,InicioCiclo,$Q248+MOD(2-WEEKDAY($Q248),7))+6),1,IF(N($U248)&gt;0,AVERAGEIFS($W$5:$W$1000,$S$5:$S$1000,ROW(),$T$5:$T$1000,"Sub"),$W248)))</f>
        <v/>
      </c>
      <c r="AB248" s="63">
        <f>IF($T248="","",IF(AND(ISNUMBER($F248),$F248&lt;=IF($Q248=MesCiclo,InicioCiclo,$Q248+MOD(2-WEEKDAY($Q248),7))+13),1,IF(N($U248)&gt;0,AVERAGEIFS($X$5:$X$1000,$S$5:$S$1000,ROW(),$T$5:$T$1000,"Sub"),$X248)))</f>
        <v/>
      </c>
      <c r="AC248" s="63">
        <f>IF($T248="","",IF(AND(ISNUMBER($F248),$F248&lt;=IF($Q248=MesCiclo,InicioCiclo,$Q248+MOD(2-WEEKDAY($Q248),7))+20),1,IF(N($U248)&gt;0,AVERAGEIFS($Y$5:$Y$1000,$S$5:$S$1000,ROW(),$T$5:$T$1000,"Sub"),$Y248)))</f>
        <v/>
      </c>
      <c r="AD248" s="63">
        <f>IF($T248="","",IF(AND(ISNUMBER($F248),$F248&lt;=IF($Q248=MesCiclo,InicioCiclo,$Q248+MOD(2-WEEKDAY($Q248),7))+27),1,IF(N($U248)&gt;0,AVERAGEIFS($Z$5:$Z$1000,$S$5:$S$1000,ROW(),$T$5:$T$1000,"Sub"),$Z248)))</f>
        <v/>
      </c>
      <c r="AE248" s="63">
        <f>IF($T248&lt;&gt;"Macro","",IF(COUNTIFS($Q$5:$Q$1000,$Q248,$T$5:$T$1000,"Macro",$G$5:$G$1000,"&gt;0")=0,1/COUNTIFS($Q$5:$Q$1000,$Q248,$T$5:$T$1000,"Macro"),IF(AND(ISNUMBER($G248),N($G248)&gt;0),$G248,SUMIFS($G$5:$G$1000,$Q$5:$Q$1000,$Q248,$T$5:$T$1000,"Macro")/COUNTIFS($Q$5:$Q$1000,$Q248,$T$5:$T$1000,"Macro",$G$5:$G$1000,"&gt;0"))/(COUNTIFS($Q$5:$Q$1000,$Q248,$T$5:$T$1000,"Macro")*SUMIFS($G$5:$G$1000,$Q$5:$Q$1000,$Q248,$T$5:$T$1000,"Macro")/COUNTIFS($Q$5:$Q$1000,$Q248,$T$5:$T$1000,"Macro",$G$5:$G$1000,"&gt;0"))))</f>
        <v/>
      </c>
    </row>
    <row r="249">
      <c r="A249" s="55">
        <f>IF(NOT((COUNTA($B249:$K249)+COUNTA($O249))&gt;0),"",IF($T249="Macro",COUNTIFS($T$5:$T249,"Macro",$Q$5:$Q249,$Q249),IF(N($S249)=0,"?",COUNTIFS(INDEX($T$5:$T$1000,1):INDEX($T$5:$T$1000,$S249-4),"Macro",INDEX($Q$5:$Q$1000,1):INDEX($Q$5:$Q$1000,$S249-4),INDEX($Q$5:$Q$1000,$S249-4))&amp;"."&amp;COUNTIFS($S$5:$S249,$S249,$T$5:$T249,"Sub"))))</f>
        <v/>
      </c>
      <c r="B249" s="56" t="n"/>
      <c r="C249" s="57" t="n"/>
      <c r="D249" s="58" t="n"/>
      <c r="E249" s="58" t="n"/>
      <c r="F249" s="58" t="n"/>
      <c r="G249" s="59" t="n"/>
      <c r="H249" s="59" t="n"/>
      <c r="I249" s="59" t="n"/>
      <c r="J249" s="59" t="n"/>
      <c r="K249" s="59" t="n"/>
      <c r="L249" s="60">
        <f>IF(NOT((COUNTA($B249:$K249)+COUNTA($O249))&gt;0),"",IF(ISNUMBER($F249),1,IF(N($U249)&gt;0,AVERAGEIFS($V$5:$V$1000,$S$5:$S$1000,ROW(),$T$5:$T$1000,"Sub"),$V249)))</f>
        <v/>
      </c>
      <c r="M249" s="55">
        <f>IF($L249="","",IF($L249&gt;=1,"Completado",IF($L249&gt;0,"En curso","Pendiente")))</f>
        <v/>
      </c>
      <c r="N249" s="55">
        <f>IF(NOT((COUNTA($B249:$K249)+COUNTA($O249))&gt;0),"",IF(ISNUMBER($F249),IF(AND(ISNUMBER($E249),$F249&gt;$E249),"Cumplida con "&amp;($F249-$E249)&amp;IF($F249-$E249=1," día"," días")&amp;" de retraso","Cumplida"),IF(N($L249)&gt;=1,"Cumplida",IF(NOT(ISNUMBER($E249)),"Sin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plazo")))))))</f>
        <v/>
      </c>
      <c r="O249" s="57" t="n"/>
      <c r="P249" s="61">
        <f>IF(NOT((COUNTA($B249:$K249)+COUNTA($O249))&gt;0),"",IF((IF($C249="","Falta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",""))="","✔ OK","⚠ "&amp;LEFT(IF($C249="","Falta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",""),LEN(IF($C249="","Falta el nombre de la actividad"&amp;" · ","")&amp;IF(AND($T249="Sub",N($S249)=0),"Subactividad sin macroactividad arriba"&amp;" · ","")&amp;IF($D249="","Sin fecha de inicio"&amp;" · ","")&amp;IF($E249="","Sin fecha límite"&amp;" · ","")&amp;IF(OR(AND($D249&lt;&gt;"",NOT(ISNUMBER($D249))),AND($E249&lt;&gt;"",NOT(ISNUMBER($E249))),AND($F249&lt;&gt;"",NOT(ISNUMBER($F249)))),"Fecha no válida"&amp;" · ","")&amp;IF(AND(ISNUMBER($D249),ISNUMBER($E249),$D249&gt;$E249),"Inicio posterior a fecha límite"&amp;" · ","")&amp;IF(AND($T249="Macro",$G249&lt;&gt;"",OR(NOT(ISNUMBER($G249)),$G249&lt;0,$G249&gt;1)),"Peso fuera de rango"&amp;" · ","")&amp;IF(AND($T249="Sub",$G249&lt;&gt;""),"Las subactividades no llevan peso (valen igual dentro de su macroactividad)"&amp;" · ","")&amp;IF(AND(N($U249)&gt;0,COUNT($H249:$K249)&gt;0),"Con subactividades: deje vacías las semanas (se calculan solas)"&amp;" · ","")&amp;IF((COUNTIF($H249:$K249,"&gt;1")+COUNTIF($H249:$K249,"&lt;0")+COUNTA($H249:$K249)-COUNT($H249:$K249))&gt;0,"Avance fuera de rango 0-100%"&amp;" · ","")&amp;IF(OR(AND($I249&lt;&gt;"",$I249&lt;$H249),AND($J249&lt;&gt;"",$J249&lt;MAX($H249:$I249)),AND($K249&lt;&gt;"",$K249&lt;MAX($H249:$J249))),"Avance semanal decreciente"&amp;" · ","")&amp;IF(AND(ISNUMBER($E249),$E249&lt;FechaRef,N($L249)&lt;1),"Vencida"&amp;" · ","")&amp;IF(AND(ObsObligatoria="Sí",ISNUMBER($E249),$E249&lt;FechaRef,N($L249)&lt;1,$O249=""),"Vencida sin observación"&amp;" · ",""))-3)))</f>
        <v/>
      </c>
      <c r="Q249" s="62">
        <f>IF(NOT((COUNTA($B249:$K249)+COUNTA($O249))&gt;0),"",IF(AND($T249="Sub",N($S249)&gt;0),IF(ISNUMBER(INDEX($D$5:$D$1000,$S249-4)),DATE(YEAR(INDEX($D$5:$D$1000,$S249-4)),MONTH(INDEX($D$5:$D$1000,$S249-4)),1),IF(ISNUMBER(INDEX($E$5:$E$1000,$S249-4)),DATE(YEAR(INDEX($E$5:$E$1000,$S249-4)),MONTH(INDEX($E$5:$E$1000,$S249-4)),1),MesCiclo)),IF(ISNUMBER($D249),DATE(YEAR($D249),MONTH($D249),1),IF(ISNUMBER($E249),DATE(YEAR($E249),MONTH($E249),1),MesCiclo))))</f>
        <v/>
      </c>
      <c r="R249" s="63">
        <f>IF(OR($Q249="",$Q249&lt;&gt;MesCiclo),"",COUNTIF($Q$5:$Q249,MesCiclo))</f>
        <v/>
      </c>
      <c r="S249" s="63">
        <f>IF($T249="","",IF($T249="Macro",ROW(),IFERROR(LOOKUP(2,1/($T$5:$T249="Macro"),ROW($T$5:$T249)),0)))</f>
        <v/>
      </c>
      <c r="T249" s="63">
        <f>IF(NOT((COUNTA($B249:$K249)+COUNTA($O249))&gt;0),"",IF($B249="Subactividad","Sub","Macro"))</f>
        <v/>
      </c>
      <c r="U249" s="63">
        <f>IF($T249="Macro",COUNTIFS($S$5:$S$1000,ROW(),$T$5:$T$1000,"Sub"),"")</f>
        <v/>
      </c>
      <c r="V249" s="63">
        <f>IF($T249="","",IF(ISNUMBER($F249),1,IFERROR(LOOKUP(2,1/($H249:$K249&lt;&gt;""),$H249:$K249),0)))</f>
        <v/>
      </c>
      <c r="W249" s="63">
        <f>IF($T249="","",IF(AND(ISNUMBER($F249),$F249&lt;=IF($Q249=MesCiclo,InicioCiclo,$Q249+MOD(2-WEEKDAY($Q249),7))+6),1,IF(ISNUMBER($H249),$H249,0)))</f>
        <v/>
      </c>
      <c r="X249" s="63">
        <f>IF($T249="","",IF(AND(ISNUMBER($F249),$F249&lt;=IF($Q249=MesCiclo,InicioCiclo,$Q249+MOD(2-WEEKDAY($Q249),7))+13),1,IF(ISNUMBER($I249),$I249,$W249)))</f>
        <v/>
      </c>
      <c r="Y249" s="63">
        <f>IF($T249="","",IF(AND(ISNUMBER($F249),$F249&lt;=IF($Q249=MesCiclo,InicioCiclo,$Q249+MOD(2-WEEKDAY($Q249),7))+20),1,IF(ISNUMBER($J249),$J249,$X249)))</f>
        <v/>
      </c>
      <c r="Z249" s="63">
        <f>IF($T249="","",IF(AND(ISNUMBER($F249),$F249&lt;=IF($Q249=MesCiclo,InicioCiclo,$Q249+MOD(2-WEEKDAY($Q249),7))+27),1,IF(ISNUMBER($K249),$K249,$Y249)))</f>
        <v/>
      </c>
      <c r="AA249" s="63">
        <f>IF($T249="","",IF(AND(ISNUMBER($F249),$F249&lt;=IF($Q249=MesCiclo,InicioCiclo,$Q249+MOD(2-WEEKDAY($Q249),7))+6),1,IF(N($U249)&gt;0,AVERAGEIFS($W$5:$W$1000,$S$5:$S$1000,ROW(),$T$5:$T$1000,"Sub"),$W249)))</f>
        <v/>
      </c>
      <c r="AB249" s="63">
        <f>IF($T249="","",IF(AND(ISNUMBER($F249),$F249&lt;=IF($Q249=MesCiclo,InicioCiclo,$Q249+MOD(2-WEEKDAY($Q249),7))+13),1,IF(N($U249)&gt;0,AVERAGEIFS($X$5:$X$1000,$S$5:$S$1000,ROW(),$T$5:$T$1000,"Sub"),$X249)))</f>
        <v/>
      </c>
      <c r="AC249" s="63">
        <f>IF($T249="","",IF(AND(ISNUMBER($F249),$F249&lt;=IF($Q249=MesCiclo,InicioCiclo,$Q249+MOD(2-WEEKDAY($Q249),7))+20),1,IF(N($U249)&gt;0,AVERAGEIFS($Y$5:$Y$1000,$S$5:$S$1000,ROW(),$T$5:$T$1000,"Sub"),$Y249)))</f>
        <v/>
      </c>
      <c r="AD249" s="63">
        <f>IF($T249="","",IF(AND(ISNUMBER($F249),$F249&lt;=IF($Q249=MesCiclo,InicioCiclo,$Q249+MOD(2-WEEKDAY($Q249),7))+27),1,IF(N($U249)&gt;0,AVERAGEIFS($Z$5:$Z$1000,$S$5:$S$1000,ROW(),$T$5:$T$1000,"Sub"),$Z249)))</f>
        <v/>
      </c>
      <c r="AE249" s="63">
        <f>IF($T249&lt;&gt;"Macro","",IF(COUNTIFS($Q$5:$Q$1000,$Q249,$T$5:$T$1000,"Macro",$G$5:$G$1000,"&gt;0")=0,1/COUNTIFS($Q$5:$Q$1000,$Q249,$T$5:$T$1000,"Macro"),IF(AND(ISNUMBER($G249),N($G249)&gt;0),$G249,SUMIFS($G$5:$G$1000,$Q$5:$Q$1000,$Q249,$T$5:$T$1000,"Macro")/COUNTIFS($Q$5:$Q$1000,$Q249,$T$5:$T$1000,"Macro",$G$5:$G$1000,"&gt;0"))/(COUNTIFS($Q$5:$Q$1000,$Q249,$T$5:$T$1000,"Macro")*SUMIFS($G$5:$G$1000,$Q$5:$Q$1000,$Q249,$T$5:$T$1000,"Macro")/COUNTIFS($Q$5:$Q$1000,$Q249,$T$5:$T$1000,"Macro",$G$5:$G$1000,"&gt;0"))))</f>
        <v/>
      </c>
    </row>
    <row r="250">
      <c r="A250" s="55">
        <f>IF(NOT((COUNTA($B250:$K250)+COUNTA($O250))&gt;0),"",IF($T250="Macro",COUNTIFS($T$5:$T250,"Macro",$Q$5:$Q250,$Q250),IF(N($S250)=0,"?",COUNTIFS(INDEX($T$5:$T$1000,1):INDEX($T$5:$T$1000,$S250-4),"Macro",INDEX($Q$5:$Q$1000,1):INDEX($Q$5:$Q$1000,$S250-4),INDEX($Q$5:$Q$1000,$S250-4))&amp;"."&amp;COUNTIFS($S$5:$S250,$S250,$T$5:$T250,"Sub"))))</f>
        <v/>
      </c>
      <c r="B250" s="56" t="n"/>
      <c r="C250" s="57" t="n"/>
      <c r="D250" s="58" t="n"/>
      <c r="E250" s="58" t="n"/>
      <c r="F250" s="58" t="n"/>
      <c r="G250" s="59" t="n"/>
      <c r="H250" s="59" t="n"/>
      <c r="I250" s="59" t="n"/>
      <c r="J250" s="59" t="n"/>
      <c r="K250" s="59" t="n"/>
      <c r="L250" s="60">
        <f>IF(NOT((COUNTA($B250:$K250)+COUNTA($O250))&gt;0),"",IF(ISNUMBER($F250),1,IF(N($U250)&gt;0,AVERAGEIFS($V$5:$V$1000,$S$5:$S$1000,ROW(),$T$5:$T$1000,"Sub"),$V250)))</f>
        <v/>
      </c>
      <c r="M250" s="55">
        <f>IF($L250="","",IF($L250&gt;=1,"Completado",IF($L250&gt;0,"En curso","Pendiente")))</f>
        <v/>
      </c>
      <c r="N250" s="55">
        <f>IF(NOT((COUNTA($B250:$K250)+COUNTA($O250))&gt;0),"",IF(ISNUMBER($F250),IF(AND(ISNUMBER($E250),$F250&gt;$E250),"Cumplida con "&amp;($F250-$E250)&amp;IF($F250-$E250=1," día"," días")&amp;" de retraso","Cumplida"),IF(N($L250)&gt;=1,"Cumplida",IF(NOT(ISNUMBER($E250)),"Sin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plazo")))))))</f>
        <v/>
      </c>
      <c r="O250" s="57" t="n"/>
      <c r="P250" s="61">
        <f>IF(NOT((COUNTA($B250:$K250)+COUNTA($O250))&gt;0),"",IF((IF($C250="","Falta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",""))="","✔ OK","⚠ "&amp;LEFT(IF($C250="","Falta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",""),LEN(IF($C250="","Falta el nombre de la actividad"&amp;" · ","")&amp;IF(AND($T250="Sub",N($S250)=0),"Subactividad sin macroactividad arriba"&amp;" · ","")&amp;IF($D250="","Sin fecha de inicio"&amp;" · ","")&amp;IF($E250="","Sin fecha límite"&amp;" · ","")&amp;IF(OR(AND($D250&lt;&gt;"",NOT(ISNUMBER($D250))),AND($E250&lt;&gt;"",NOT(ISNUMBER($E250))),AND($F250&lt;&gt;"",NOT(ISNUMBER($F250)))),"Fecha no válida"&amp;" · ","")&amp;IF(AND(ISNUMBER($D250),ISNUMBER($E250),$D250&gt;$E250),"Inicio posterior a fecha límite"&amp;" · ","")&amp;IF(AND($T250="Macro",$G250&lt;&gt;"",OR(NOT(ISNUMBER($G250)),$G250&lt;0,$G250&gt;1)),"Peso fuera de rango"&amp;" · ","")&amp;IF(AND($T250="Sub",$G250&lt;&gt;""),"Las subactividades no llevan peso (valen igual dentro de su macroactividad)"&amp;" · ","")&amp;IF(AND(N($U250)&gt;0,COUNT($H250:$K250)&gt;0),"Con subactividades: deje vacías las semanas (se calculan solas)"&amp;" · ","")&amp;IF((COUNTIF($H250:$K250,"&gt;1")+COUNTIF($H250:$K250,"&lt;0")+COUNTA($H250:$K250)-COUNT($H250:$K250))&gt;0,"Avance fuera de rango 0-100%"&amp;" · ","")&amp;IF(OR(AND($I250&lt;&gt;"",$I250&lt;$H250),AND($J250&lt;&gt;"",$J250&lt;MAX($H250:$I250)),AND($K250&lt;&gt;"",$K250&lt;MAX($H250:$J250))),"Avance semanal decreciente"&amp;" · ","")&amp;IF(AND(ISNUMBER($E250),$E250&lt;FechaRef,N($L250)&lt;1),"Vencida"&amp;" · ","")&amp;IF(AND(ObsObligatoria="Sí",ISNUMBER($E250),$E250&lt;FechaRef,N($L250)&lt;1,$O250=""),"Vencida sin observación"&amp;" · ",""))-3)))</f>
        <v/>
      </c>
      <c r="Q250" s="62">
        <f>IF(NOT((COUNTA($B250:$K250)+COUNTA($O250))&gt;0),"",IF(AND($T250="Sub",N($S250)&gt;0),IF(ISNUMBER(INDEX($D$5:$D$1000,$S250-4)),DATE(YEAR(INDEX($D$5:$D$1000,$S250-4)),MONTH(INDEX($D$5:$D$1000,$S250-4)),1),IF(ISNUMBER(INDEX($E$5:$E$1000,$S250-4)),DATE(YEAR(INDEX($E$5:$E$1000,$S250-4)),MONTH(INDEX($E$5:$E$1000,$S250-4)),1),MesCiclo)),IF(ISNUMBER($D250),DATE(YEAR($D250),MONTH($D250),1),IF(ISNUMBER($E250),DATE(YEAR($E250),MONTH($E250),1),MesCiclo))))</f>
        <v/>
      </c>
      <c r="R250" s="63">
        <f>IF(OR($Q250="",$Q250&lt;&gt;MesCiclo),"",COUNTIF($Q$5:$Q250,MesCiclo))</f>
        <v/>
      </c>
      <c r="S250" s="63">
        <f>IF($T250="","",IF($T250="Macro",ROW(),IFERROR(LOOKUP(2,1/($T$5:$T250="Macro"),ROW($T$5:$T250)),0)))</f>
        <v/>
      </c>
      <c r="T250" s="63">
        <f>IF(NOT((COUNTA($B250:$K250)+COUNTA($O250))&gt;0),"",IF($B250="Subactividad","Sub","Macro"))</f>
        <v/>
      </c>
      <c r="U250" s="63">
        <f>IF($T250="Macro",COUNTIFS($S$5:$S$1000,ROW(),$T$5:$T$1000,"Sub"),"")</f>
        <v/>
      </c>
      <c r="V250" s="63">
        <f>IF($T250="","",IF(ISNUMBER($F250),1,IFERROR(LOOKUP(2,1/($H250:$K250&lt;&gt;""),$H250:$K250),0)))</f>
        <v/>
      </c>
      <c r="W250" s="63">
        <f>IF($T250="","",IF(AND(ISNUMBER($F250),$F250&lt;=IF($Q250=MesCiclo,InicioCiclo,$Q250+MOD(2-WEEKDAY($Q250),7))+6),1,IF(ISNUMBER($H250),$H250,0)))</f>
        <v/>
      </c>
      <c r="X250" s="63">
        <f>IF($T250="","",IF(AND(ISNUMBER($F250),$F250&lt;=IF($Q250=MesCiclo,InicioCiclo,$Q250+MOD(2-WEEKDAY($Q250),7))+13),1,IF(ISNUMBER($I250),$I250,$W250)))</f>
        <v/>
      </c>
      <c r="Y250" s="63">
        <f>IF($T250="","",IF(AND(ISNUMBER($F250),$F250&lt;=IF($Q250=MesCiclo,InicioCiclo,$Q250+MOD(2-WEEKDAY($Q250),7))+20),1,IF(ISNUMBER($J250),$J250,$X250)))</f>
        <v/>
      </c>
      <c r="Z250" s="63">
        <f>IF($T250="","",IF(AND(ISNUMBER($F250),$F250&lt;=IF($Q250=MesCiclo,InicioCiclo,$Q250+MOD(2-WEEKDAY($Q250),7))+27),1,IF(ISNUMBER($K250),$K250,$Y250)))</f>
        <v/>
      </c>
      <c r="AA250" s="63">
        <f>IF($T250="","",IF(AND(ISNUMBER($F250),$F250&lt;=IF($Q250=MesCiclo,InicioCiclo,$Q250+MOD(2-WEEKDAY($Q250),7))+6),1,IF(N($U250)&gt;0,AVERAGEIFS($W$5:$W$1000,$S$5:$S$1000,ROW(),$T$5:$T$1000,"Sub"),$W250)))</f>
        <v/>
      </c>
      <c r="AB250" s="63">
        <f>IF($T250="","",IF(AND(ISNUMBER($F250),$F250&lt;=IF($Q250=MesCiclo,InicioCiclo,$Q250+MOD(2-WEEKDAY($Q250),7))+13),1,IF(N($U250)&gt;0,AVERAGEIFS($X$5:$X$1000,$S$5:$S$1000,ROW(),$T$5:$T$1000,"Sub"),$X250)))</f>
        <v/>
      </c>
      <c r="AC250" s="63">
        <f>IF($T250="","",IF(AND(ISNUMBER($F250),$F250&lt;=IF($Q250=MesCiclo,InicioCiclo,$Q250+MOD(2-WEEKDAY($Q250),7))+20),1,IF(N($U250)&gt;0,AVERAGEIFS($Y$5:$Y$1000,$S$5:$S$1000,ROW(),$T$5:$T$1000,"Sub"),$Y250)))</f>
        <v/>
      </c>
      <c r="AD250" s="63">
        <f>IF($T250="","",IF(AND(ISNUMBER($F250),$F250&lt;=IF($Q250=MesCiclo,InicioCiclo,$Q250+MOD(2-WEEKDAY($Q250),7))+27),1,IF(N($U250)&gt;0,AVERAGEIFS($Z$5:$Z$1000,$S$5:$S$1000,ROW(),$T$5:$T$1000,"Sub"),$Z250)))</f>
        <v/>
      </c>
      <c r="AE250" s="63">
        <f>IF($T250&lt;&gt;"Macro","",IF(COUNTIFS($Q$5:$Q$1000,$Q250,$T$5:$T$1000,"Macro",$G$5:$G$1000,"&gt;0")=0,1/COUNTIFS($Q$5:$Q$1000,$Q250,$T$5:$T$1000,"Macro"),IF(AND(ISNUMBER($G250),N($G250)&gt;0),$G250,SUMIFS($G$5:$G$1000,$Q$5:$Q$1000,$Q250,$T$5:$T$1000,"Macro")/COUNTIFS($Q$5:$Q$1000,$Q250,$T$5:$T$1000,"Macro",$G$5:$G$1000,"&gt;0"))/(COUNTIFS($Q$5:$Q$1000,$Q250,$T$5:$T$1000,"Macro")*SUMIFS($G$5:$G$1000,$Q$5:$Q$1000,$Q250,$T$5:$T$1000,"Macro")/COUNTIFS($Q$5:$Q$1000,$Q250,$T$5:$T$1000,"Macro",$G$5:$G$1000,"&gt;0"))))</f>
        <v/>
      </c>
    </row>
    <row r="251">
      <c r="A251" s="55">
        <f>IF(NOT((COUNTA($B251:$K251)+COUNTA($O251))&gt;0),"",IF($T251="Macro",COUNTIFS($T$5:$T251,"Macro",$Q$5:$Q251,$Q251),IF(N($S251)=0,"?",COUNTIFS(INDEX($T$5:$T$1000,1):INDEX($T$5:$T$1000,$S251-4),"Macro",INDEX($Q$5:$Q$1000,1):INDEX($Q$5:$Q$1000,$S251-4),INDEX($Q$5:$Q$1000,$S251-4))&amp;"."&amp;COUNTIFS($S$5:$S251,$S251,$T$5:$T251,"Sub"))))</f>
        <v/>
      </c>
      <c r="B251" s="56" t="n"/>
      <c r="C251" s="57" t="n"/>
      <c r="D251" s="58" t="n"/>
      <c r="E251" s="58" t="n"/>
      <c r="F251" s="58" t="n"/>
      <c r="G251" s="59" t="n"/>
      <c r="H251" s="59" t="n"/>
      <c r="I251" s="59" t="n"/>
      <c r="J251" s="59" t="n"/>
      <c r="K251" s="59" t="n"/>
      <c r="L251" s="60">
        <f>IF(NOT((COUNTA($B251:$K251)+COUNTA($O251))&gt;0),"",IF(ISNUMBER($F251),1,IF(N($U251)&gt;0,AVERAGEIFS($V$5:$V$1000,$S$5:$S$1000,ROW(),$T$5:$T$1000,"Sub"),$V251)))</f>
        <v/>
      </c>
      <c r="M251" s="55">
        <f>IF($L251="","",IF($L251&gt;=1,"Completado",IF($L251&gt;0,"En curso","Pendiente")))</f>
        <v/>
      </c>
      <c r="N251" s="55">
        <f>IF(NOT((COUNTA($B251:$K251)+COUNTA($O251))&gt;0),"",IF(ISNUMBER($F251),IF(AND(ISNUMBER($E251),$F251&gt;$E251),"Cumplida con "&amp;($F251-$E251)&amp;IF($F251-$E251=1," día"," días")&amp;" de retraso","Cumplida"),IF(N($L251)&gt;=1,"Cumplida",IF(NOT(ISNUMBER($E251)),"Sin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plazo")))))))</f>
        <v/>
      </c>
      <c r="O251" s="57" t="n"/>
      <c r="P251" s="61">
        <f>IF(NOT((COUNTA($B251:$K251)+COUNTA($O251))&gt;0),"",IF((IF($C251="","Falta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",""))="","✔ OK","⚠ "&amp;LEFT(IF($C251="","Falta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",""),LEN(IF($C251="","Falta el nombre de la actividad"&amp;" · ","")&amp;IF(AND($T251="Sub",N($S251)=0),"Subactividad sin macroactividad arriba"&amp;" · ","")&amp;IF($D251="","Sin fecha de inicio"&amp;" · ","")&amp;IF($E251="","Sin fecha límite"&amp;" · ","")&amp;IF(OR(AND($D251&lt;&gt;"",NOT(ISNUMBER($D251))),AND($E251&lt;&gt;"",NOT(ISNUMBER($E251))),AND($F251&lt;&gt;"",NOT(ISNUMBER($F251)))),"Fecha no válida"&amp;" · ","")&amp;IF(AND(ISNUMBER($D251),ISNUMBER($E251),$D251&gt;$E251),"Inicio posterior a fecha límite"&amp;" · ","")&amp;IF(AND($T251="Macro",$G251&lt;&gt;"",OR(NOT(ISNUMBER($G251)),$G251&lt;0,$G251&gt;1)),"Peso fuera de rango"&amp;" · ","")&amp;IF(AND($T251="Sub",$G251&lt;&gt;""),"Las subactividades no llevan peso (valen igual dentro de su macroactividad)"&amp;" · ","")&amp;IF(AND(N($U251)&gt;0,COUNT($H251:$K251)&gt;0),"Con subactividades: deje vacías las semanas (se calculan solas)"&amp;" · ","")&amp;IF((COUNTIF($H251:$K251,"&gt;1")+COUNTIF($H251:$K251,"&lt;0")+COUNTA($H251:$K251)-COUNT($H251:$K251))&gt;0,"Avance fuera de rango 0-100%"&amp;" · ","")&amp;IF(OR(AND($I251&lt;&gt;"",$I251&lt;$H251),AND($J251&lt;&gt;"",$J251&lt;MAX($H251:$I251)),AND($K251&lt;&gt;"",$K251&lt;MAX($H251:$J251))),"Avance semanal decreciente"&amp;" · ","")&amp;IF(AND(ISNUMBER($E251),$E251&lt;FechaRef,N($L251)&lt;1),"Vencida"&amp;" · ","")&amp;IF(AND(ObsObligatoria="Sí",ISNUMBER($E251),$E251&lt;FechaRef,N($L251)&lt;1,$O251=""),"Vencida sin observación"&amp;" · ",""))-3)))</f>
        <v/>
      </c>
      <c r="Q251" s="62">
        <f>IF(NOT((COUNTA($B251:$K251)+COUNTA($O251))&gt;0),"",IF(AND($T251="Sub",N($S251)&gt;0),IF(ISNUMBER(INDEX($D$5:$D$1000,$S251-4)),DATE(YEAR(INDEX($D$5:$D$1000,$S251-4)),MONTH(INDEX($D$5:$D$1000,$S251-4)),1),IF(ISNUMBER(INDEX($E$5:$E$1000,$S251-4)),DATE(YEAR(INDEX($E$5:$E$1000,$S251-4)),MONTH(INDEX($E$5:$E$1000,$S251-4)),1),MesCiclo)),IF(ISNUMBER($D251),DATE(YEAR($D251),MONTH($D251),1),IF(ISNUMBER($E251),DATE(YEAR($E251),MONTH($E251),1),MesCiclo))))</f>
        <v/>
      </c>
      <c r="R251" s="63">
        <f>IF(OR($Q251="",$Q251&lt;&gt;MesCiclo),"",COUNTIF($Q$5:$Q251,MesCiclo))</f>
        <v/>
      </c>
      <c r="S251" s="63">
        <f>IF($T251="","",IF($T251="Macro",ROW(),IFERROR(LOOKUP(2,1/($T$5:$T251="Macro"),ROW($T$5:$T251)),0)))</f>
        <v/>
      </c>
      <c r="T251" s="63">
        <f>IF(NOT((COUNTA($B251:$K251)+COUNTA($O251))&gt;0),"",IF($B251="Subactividad","Sub","Macro"))</f>
        <v/>
      </c>
      <c r="U251" s="63">
        <f>IF($T251="Macro",COUNTIFS($S$5:$S$1000,ROW(),$T$5:$T$1000,"Sub"),"")</f>
        <v/>
      </c>
      <c r="V251" s="63">
        <f>IF($T251="","",IF(ISNUMBER($F251),1,IFERROR(LOOKUP(2,1/($H251:$K251&lt;&gt;""),$H251:$K251),0)))</f>
        <v/>
      </c>
      <c r="W251" s="63">
        <f>IF($T251="","",IF(AND(ISNUMBER($F251),$F251&lt;=IF($Q251=MesCiclo,InicioCiclo,$Q251+MOD(2-WEEKDAY($Q251),7))+6),1,IF(ISNUMBER($H251),$H251,0)))</f>
        <v/>
      </c>
      <c r="X251" s="63">
        <f>IF($T251="","",IF(AND(ISNUMBER($F251),$F251&lt;=IF($Q251=MesCiclo,InicioCiclo,$Q251+MOD(2-WEEKDAY($Q251),7))+13),1,IF(ISNUMBER($I251),$I251,$W251)))</f>
        <v/>
      </c>
      <c r="Y251" s="63">
        <f>IF($T251="","",IF(AND(ISNUMBER($F251),$F251&lt;=IF($Q251=MesCiclo,InicioCiclo,$Q251+MOD(2-WEEKDAY($Q251),7))+20),1,IF(ISNUMBER($J251),$J251,$X251)))</f>
        <v/>
      </c>
      <c r="Z251" s="63">
        <f>IF($T251="","",IF(AND(ISNUMBER($F251),$F251&lt;=IF($Q251=MesCiclo,InicioCiclo,$Q251+MOD(2-WEEKDAY($Q251),7))+27),1,IF(ISNUMBER($K251),$K251,$Y251)))</f>
        <v/>
      </c>
      <c r="AA251" s="63">
        <f>IF($T251="","",IF(AND(ISNUMBER($F251),$F251&lt;=IF($Q251=MesCiclo,InicioCiclo,$Q251+MOD(2-WEEKDAY($Q251),7))+6),1,IF(N($U251)&gt;0,AVERAGEIFS($W$5:$W$1000,$S$5:$S$1000,ROW(),$T$5:$T$1000,"Sub"),$W251)))</f>
        <v/>
      </c>
      <c r="AB251" s="63">
        <f>IF($T251="","",IF(AND(ISNUMBER($F251),$F251&lt;=IF($Q251=MesCiclo,InicioCiclo,$Q251+MOD(2-WEEKDAY($Q251),7))+13),1,IF(N($U251)&gt;0,AVERAGEIFS($X$5:$X$1000,$S$5:$S$1000,ROW(),$T$5:$T$1000,"Sub"),$X251)))</f>
        <v/>
      </c>
      <c r="AC251" s="63">
        <f>IF($T251="","",IF(AND(ISNUMBER($F251),$F251&lt;=IF($Q251=MesCiclo,InicioCiclo,$Q251+MOD(2-WEEKDAY($Q251),7))+20),1,IF(N($U251)&gt;0,AVERAGEIFS($Y$5:$Y$1000,$S$5:$S$1000,ROW(),$T$5:$T$1000,"Sub"),$Y251)))</f>
        <v/>
      </c>
      <c r="AD251" s="63">
        <f>IF($T251="","",IF(AND(ISNUMBER($F251),$F251&lt;=IF($Q251=MesCiclo,InicioCiclo,$Q251+MOD(2-WEEKDAY($Q251),7))+27),1,IF(N($U251)&gt;0,AVERAGEIFS($Z$5:$Z$1000,$S$5:$S$1000,ROW(),$T$5:$T$1000,"Sub"),$Z251)))</f>
        <v/>
      </c>
      <c r="AE251" s="63">
        <f>IF($T251&lt;&gt;"Macro","",IF(COUNTIFS($Q$5:$Q$1000,$Q251,$T$5:$T$1000,"Macro",$G$5:$G$1000,"&gt;0")=0,1/COUNTIFS($Q$5:$Q$1000,$Q251,$T$5:$T$1000,"Macro"),IF(AND(ISNUMBER($G251),N($G251)&gt;0),$G251,SUMIFS($G$5:$G$1000,$Q$5:$Q$1000,$Q251,$T$5:$T$1000,"Macro")/COUNTIFS($Q$5:$Q$1000,$Q251,$T$5:$T$1000,"Macro",$G$5:$G$1000,"&gt;0"))/(COUNTIFS($Q$5:$Q$1000,$Q251,$T$5:$T$1000,"Macro")*SUMIFS($G$5:$G$1000,$Q$5:$Q$1000,$Q251,$T$5:$T$1000,"Macro")/COUNTIFS($Q$5:$Q$1000,$Q251,$T$5:$T$1000,"Macro",$G$5:$G$1000,"&gt;0"))))</f>
        <v/>
      </c>
    </row>
    <row r="252">
      <c r="A252" s="55">
        <f>IF(NOT((COUNTA($B252:$K252)+COUNTA($O252))&gt;0),"",IF($T252="Macro",COUNTIFS($T$5:$T252,"Macro",$Q$5:$Q252,$Q252),IF(N($S252)=0,"?",COUNTIFS(INDEX($T$5:$T$1000,1):INDEX($T$5:$T$1000,$S252-4),"Macro",INDEX($Q$5:$Q$1000,1):INDEX($Q$5:$Q$1000,$S252-4),INDEX($Q$5:$Q$1000,$S252-4))&amp;"."&amp;COUNTIFS($S$5:$S252,$S252,$T$5:$T252,"Sub"))))</f>
        <v/>
      </c>
      <c r="B252" s="56" t="n"/>
      <c r="C252" s="57" t="n"/>
      <c r="D252" s="58" t="n"/>
      <c r="E252" s="58" t="n"/>
      <c r="F252" s="58" t="n"/>
      <c r="G252" s="59" t="n"/>
      <c r="H252" s="59" t="n"/>
      <c r="I252" s="59" t="n"/>
      <c r="J252" s="59" t="n"/>
      <c r="K252" s="59" t="n"/>
      <c r="L252" s="60">
        <f>IF(NOT((COUNTA($B252:$K252)+COUNTA($O252))&gt;0),"",IF(ISNUMBER($F252),1,IF(N($U252)&gt;0,AVERAGEIFS($V$5:$V$1000,$S$5:$S$1000,ROW(),$T$5:$T$1000,"Sub"),$V252)))</f>
        <v/>
      </c>
      <c r="M252" s="55">
        <f>IF($L252="","",IF($L252&gt;=1,"Completado",IF($L252&gt;0,"En curso","Pendiente")))</f>
        <v/>
      </c>
      <c r="N252" s="55">
        <f>IF(NOT((COUNTA($B252:$K252)+COUNTA($O252))&gt;0),"",IF(ISNUMBER($F252),IF(AND(ISNUMBER($E252),$F252&gt;$E252),"Cumplida con "&amp;($F252-$E252)&amp;IF($F252-$E252=1," día"," días")&amp;" de retraso","Cumplida"),IF(N($L252)&gt;=1,"Cumplida",IF(NOT(ISNUMBER($E252)),"Sin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plazo")))))))</f>
        <v/>
      </c>
      <c r="O252" s="57" t="n"/>
      <c r="P252" s="61">
        <f>IF(NOT((COUNTA($B252:$K252)+COUNTA($O252))&gt;0),"",IF((IF($C252="","Falta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",""))="","✔ OK","⚠ "&amp;LEFT(IF($C252="","Falta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",""),LEN(IF($C252="","Falta el nombre de la actividad"&amp;" · ","")&amp;IF(AND($T252="Sub",N($S252)=0),"Subactividad sin macroactividad arriba"&amp;" · ","")&amp;IF($D252="","Sin fecha de inicio"&amp;" · ","")&amp;IF($E252="","Sin fecha límite"&amp;" · ","")&amp;IF(OR(AND($D252&lt;&gt;"",NOT(ISNUMBER($D252))),AND($E252&lt;&gt;"",NOT(ISNUMBER($E252))),AND($F252&lt;&gt;"",NOT(ISNUMBER($F252)))),"Fecha no válida"&amp;" · ","")&amp;IF(AND(ISNUMBER($D252),ISNUMBER($E252),$D252&gt;$E252),"Inicio posterior a fecha límite"&amp;" · ","")&amp;IF(AND($T252="Macro",$G252&lt;&gt;"",OR(NOT(ISNUMBER($G252)),$G252&lt;0,$G252&gt;1)),"Peso fuera de rango"&amp;" · ","")&amp;IF(AND($T252="Sub",$G252&lt;&gt;""),"Las subactividades no llevan peso (valen igual dentro de su macroactividad)"&amp;" · ","")&amp;IF(AND(N($U252)&gt;0,COUNT($H252:$K252)&gt;0),"Con subactividades: deje vacías las semanas (se calculan solas)"&amp;" · ","")&amp;IF((COUNTIF($H252:$K252,"&gt;1")+COUNTIF($H252:$K252,"&lt;0")+COUNTA($H252:$K252)-COUNT($H252:$K252))&gt;0,"Avance fuera de rango 0-100%"&amp;" · ","")&amp;IF(OR(AND($I252&lt;&gt;"",$I252&lt;$H252),AND($J252&lt;&gt;"",$J252&lt;MAX($H252:$I252)),AND($K252&lt;&gt;"",$K252&lt;MAX($H252:$J252))),"Avance semanal decreciente"&amp;" · ","")&amp;IF(AND(ISNUMBER($E252),$E252&lt;FechaRef,N($L252)&lt;1),"Vencida"&amp;" · ","")&amp;IF(AND(ObsObligatoria="Sí",ISNUMBER($E252),$E252&lt;FechaRef,N($L252)&lt;1,$O252=""),"Vencida sin observación"&amp;" · ",""))-3)))</f>
        <v/>
      </c>
      <c r="Q252" s="62">
        <f>IF(NOT((COUNTA($B252:$K252)+COUNTA($O252))&gt;0),"",IF(AND($T252="Sub",N($S252)&gt;0),IF(ISNUMBER(INDEX($D$5:$D$1000,$S252-4)),DATE(YEAR(INDEX($D$5:$D$1000,$S252-4)),MONTH(INDEX($D$5:$D$1000,$S252-4)),1),IF(ISNUMBER(INDEX($E$5:$E$1000,$S252-4)),DATE(YEAR(INDEX($E$5:$E$1000,$S252-4)),MONTH(INDEX($E$5:$E$1000,$S252-4)),1),MesCiclo)),IF(ISNUMBER($D252),DATE(YEAR($D252),MONTH($D252),1),IF(ISNUMBER($E252),DATE(YEAR($E252),MONTH($E252),1),MesCiclo))))</f>
        <v/>
      </c>
      <c r="R252" s="63">
        <f>IF(OR($Q252="",$Q252&lt;&gt;MesCiclo),"",COUNTIF($Q$5:$Q252,MesCiclo))</f>
        <v/>
      </c>
      <c r="S252" s="63">
        <f>IF($T252="","",IF($T252="Macro",ROW(),IFERROR(LOOKUP(2,1/($T$5:$T252="Macro"),ROW($T$5:$T252)),0)))</f>
        <v/>
      </c>
      <c r="T252" s="63">
        <f>IF(NOT((COUNTA($B252:$K252)+COUNTA($O252))&gt;0),"",IF($B252="Subactividad","Sub","Macro"))</f>
        <v/>
      </c>
      <c r="U252" s="63">
        <f>IF($T252="Macro",COUNTIFS($S$5:$S$1000,ROW(),$T$5:$T$1000,"Sub"),"")</f>
        <v/>
      </c>
      <c r="V252" s="63">
        <f>IF($T252="","",IF(ISNUMBER($F252),1,IFERROR(LOOKUP(2,1/($H252:$K252&lt;&gt;""),$H252:$K252),0)))</f>
        <v/>
      </c>
      <c r="W252" s="63">
        <f>IF($T252="","",IF(AND(ISNUMBER($F252),$F252&lt;=IF($Q252=MesCiclo,InicioCiclo,$Q252+MOD(2-WEEKDAY($Q252),7))+6),1,IF(ISNUMBER($H252),$H252,0)))</f>
        <v/>
      </c>
      <c r="X252" s="63">
        <f>IF($T252="","",IF(AND(ISNUMBER($F252),$F252&lt;=IF($Q252=MesCiclo,InicioCiclo,$Q252+MOD(2-WEEKDAY($Q252),7))+13),1,IF(ISNUMBER($I252),$I252,$W252)))</f>
        <v/>
      </c>
      <c r="Y252" s="63">
        <f>IF($T252="","",IF(AND(ISNUMBER($F252),$F252&lt;=IF($Q252=MesCiclo,InicioCiclo,$Q252+MOD(2-WEEKDAY($Q252),7))+20),1,IF(ISNUMBER($J252),$J252,$X252)))</f>
        <v/>
      </c>
      <c r="Z252" s="63">
        <f>IF($T252="","",IF(AND(ISNUMBER($F252),$F252&lt;=IF($Q252=MesCiclo,InicioCiclo,$Q252+MOD(2-WEEKDAY($Q252),7))+27),1,IF(ISNUMBER($K252),$K252,$Y252)))</f>
        <v/>
      </c>
      <c r="AA252" s="63">
        <f>IF($T252="","",IF(AND(ISNUMBER($F252),$F252&lt;=IF($Q252=MesCiclo,InicioCiclo,$Q252+MOD(2-WEEKDAY($Q252),7))+6),1,IF(N($U252)&gt;0,AVERAGEIFS($W$5:$W$1000,$S$5:$S$1000,ROW(),$T$5:$T$1000,"Sub"),$W252)))</f>
        <v/>
      </c>
      <c r="AB252" s="63">
        <f>IF($T252="","",IF(AND(ISNUMBER($F252),$F252&lt;=IF($Q252=MesCiclo,InicioCiclo,$Q252+MOD(2-WEEKDAY($Q252),7))+13),1,IF(N($U252)&gt;0,AVERAGEIFS($X$5:$X$1000,$S$5:$S$1000,ROW(),$T$5:$T$1000,"Sub"),$X252)))</f>
        <v/>
      </c>
      <c r="AC252" s="63">
        <f>IF($T252="","",IF(AND(ISNUMBER($F252),$F252&lt;=IF($Q252=MesCiclo,InicioCiclo,$Q252+MOD(2-WEEKDAY($Q252),7))+20),1,IF(N($U252)&gt;0,AVERAGEIFS($Y$5:$Y$1000,$S$5:$S$1000,ROW(),$T$5:$T$1000,"Sub"),$Y252)))</f>
        <v/>
      </c>
      <c r="AD252" s="63">
        <f>IF($T252="","",IF(AND(ISNUMBER($F252),$F252&lt;=IF($Q252=MesCiclo,InicioCiclo,$Q252+MOD(2-WEEKDAY($Q252),7))+27),1,IF(N($U252)&gt;0,AVERAGEIFS($Z$5:$Z$1000,$S$5:$S$1000,ROW(),$T$5:$T$1000,"Sub"),$Z252)))</f>
        <v/>
      </c>
      <c r="AE252" s="63">
        <f>IF($T252&lt;&gt;"Macro","",IF(COUNTIFS($Q$5:$Q$1000,$Q252,$T$5:$T$1000,"Macro",$G$5:$G$1000,"&gt;0")=0,1/COUNTIFS($Q$5:$Q$1000,$Q252,$T$5:$T$1000,"Macro"),IF(AND(ISNUMBER($G252),N($G252)&gt;0),$G252,SUMIFS($G$5:$G$1000,$Q$5:$Q$1000,$Q252,$T$5:$T$1000,"Macro")/COUNTIFS($Q$5:$Q$1000,$Q252,$T$5:$T$1000,"Macro",$G$5:$G$1000,"&gt;0"))/(COUNTIFS($Q$5:$Q$1000,$Q252,$T$5:$T$1000,"Macro")*SUMIFS($G$5:$G$1000,$Q$5:$Q$1000,$Q252,$T$5:$T$1000,"Macro")/COUNTIFS($Q$5:$Q$1000,$Q252,$T$5:$T$1000,"Macro",$G$5:$G$1000,"&gt;0"))))</f>
        <v/>
      </c>
    </row>
    <row r="253">
      <c r="A253" s="55">
        <f>IF(NOT((COUNTA($B253:$K253)+COUNTA($O253))&gt;0),"",IF($T253="Macro",COUNTIFS($T$5:$T253,"Macro",$Q$5:$Q253,$Q253),IF(N($S253)=0,"?",COUNTIFS(INDEX($T$5:$T$1000,1):INDEX($T$5:$T$1000,$S253-4),"Macro",INDEX($Q$5:$Q$1000,1):INDEX($Q$5:$Q$1000,$S253-4),INDEX($Q$5:$Q$1000,$S253-4))&amp;"."&amp;COUNTIFS($S$5:$S253,$S253,$T$5:$T253,"Sub"))))</f>
        <v/>
      </c>
      <c r="B253" s="56" t="n"/>
      <c r="C253" s="57" t="n"/>
      <c r="D253" s="58" t="n"/>
      <c r="E253" s="58" t="n"/>
      <c r="F253" s="58" t="n"/>
      <c r="G253" s="59" t="n"/>
      <c r="H253" s="59" t="n"/>
      <c r="I253" s="59" t="n"/>
      <c r="J253" s="59" t="n"/>
      <c r="K253" s="59" t="n"/>
      <c r="L253" s="60">
        <f>IF(NOT((COUNTA($B253:$K253)+COUNTA($O253))&gt;0),"",IF(ISNUMBER($F253),1,IF(N($U253)&gt;0,AVERAGEIFS($V$5:$V$1000,$S$5:$S$1000,ROW(),$T$5:$T$1000,"Sub"),$V253)))</f>
        <v/>
      </c>
      <c r="M253" s="55">
        <f>IF($L253="","",IF($L253&gt;=1,"Completado",IF($L253&gt;0,"En curso","Pendiente")))</f>
        <v/>
      </c>
      <c r="N253" s="55">
        <f>IF(NOT((COUNTA($B253:$K253)+COUNTA($O253))&gt;0),"",IF(ISNUMBER($F253),IF(AND(ISNUMBER($E253),$F253&gt;$E253),"Cumplida con "&amp;($F253-$E253)&amp;IF($F253-$E253=1," día"," días")&amp;" de retraso","Cumplida"),IF(N($L253)&gt;=1,"Cumplida",IF(NOT(ISNUMBER($E253)),"Sin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plazo")))))))</f>
        <v/>
      </c>
      <c r="O253" s="57" t="n"/>
      <c r="P253" s="61">
        <f>IF(NOT((COUNTA($B253:$K253)+COUNTA($O253))&gt;0),"",IF((IF($C253="","Falta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",""))="","✔ OK","⚠ "&amp;LEFT(IF($C253="","Falta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",""),LEN(IF($C253="","Falta el nombre de la actividad"&amp;" · ","")&amp;IF(AND($T253="Sub",N($S253)=0),"Subactividad sin macroactividad arriba"&amp;" · ","")&amp;IF($D253="","Sin fecha de inicio"&amp;" · ","")&amp;IF($E253="","Sin fecha límite"&amp;" · ","")&amp;IF(OR(AND($D253&lt;&gt;"",NOT(ISNUMBER($D253))),AND($E253&lt;&gt;"",NOT(ISNUMBER($E253))),AND($F253&lt;&gt;"",NOT(ISNUMBER($F253)))),"Fecha no válida"&amp;" · ","")&amp;IF(AND(ISNUMBER($D253),ISNUMBER($E253),$D253&gt;$E253),"Inicio posterior a fecha límite"&amp;" · ","")&amp;IF(AND($T253="Macro",$G253&lt;&gt;"",OR(NOT(ISNUMBER($G253)),$G253&lt;0,$G253&gt;1)),"Peso fuera de rango"&amp;" · ","")&amp;IF(AND($T253="Sub",$G253&lt;&gt;""),"Las subactividades no llevan peso (valen igual dentro de su macroactividad)"&amp;" · ","")&amp;IF(AND(N($U253)&gt;0,COUNT($H253:$K253)&gt;0),"Con subactividades: deje vacías las semanas (se calculan solas)"&amp;" · ","")&amp;IF((COUNTIF($H253:$K253,"&gt;1")+COUNTIF($H253:$K253,"&lt;0")+COUNTA($H253:$K253)-COUNT($H253:$K253))&gt;0,"Avance fuera de rango 0-100%"&amp;" · ","")&amp;IF(OR(AND($I253&lt;&gt;"",$I253&lt;$H253),AND($J253&lt;&gt;"",$J253&lt;MAX($H253:$I253)),AND($K253&lt;&gt;"",$K253&lt;MAX($H253:$J253))),"Avance semanal decreciente"&amp;" · ","")&amp;IF(AND(ISNUMBER($E253),$E253&lt;FechaRef,N($L253)&lt;1),"Vencida"&amp;" · ","")&amp;IF(AND(ObsObligatoria="Sí",ISNUMBER($E253),$E253&lt;FechaRef,N($L253)&lt;1,$O253=""),"Vencida sin observación"&amp;" · ",""))-3)))</f>
        <v/>
      </c>
      <c r="Q253" s="62">
        <f>IF(NOT((COUNTA($B253:$K253)+COUNTA($O253))&gt;0),"",IF(AND($T253="Sub",N($S253)&gt;0),IF(ISNUMBER(INDEX($D$5:$D$1000,$S253-4)),DATE(YEAR(INDEX($D$5:$D$1000,$S253-4)),MONTH(INDEX($D$5:$D$1000,$S253-4)),1),IF(ISNUMBER(INDEX($E$5:$E$1000,$S253-4)),DATE(YEAR(INDEX($E$5:$E$1000,$S253-4)),MONTH(INDEX($E$5:$E$1000,$S253-4)),1),MesCiclo)),IF(ISNUMBER($D253),DATE(YEAR($D253),MONTH($D253),1),IF(ISNUMBER($E253),DATE(YEAR($E253),MONTH($E253),1),MesCiclo))))</f>
        <v/>
      </c>
      <c r="R253" s="63">
        <f>IF(OR($Q253="",$Q253&lt;&gt;MesCiclo),"",COUNTIF($Q$5:$Q253,MesCiclo))</f>
        <v/>
      </c>
      <c r="S253" s="63">
        <f>IF($T253="","",IF($T253="Macro",ROW(),IFERROR(LOOKUP(2,1/($T$5:$T253="Macro"),ROW($T$5:$T253)),0)))</f>
        <v/>
      </c>
      <c r="T253" s="63">
        <f>IF(NOT((COUNTA($B253:$K253)+COUNTA($O253))&gt;0),"",IF($B253="Subactividad","Sub","Macro"))</f>
        <v/>
      </c>
      <c r="U253" s="63">
        <f>IF($T253="Macro",COUNTIFS($S$5:$S$1000,ROW(),$T$5:$T$1000,"Sub"),"")</f>
        <v/>
      </c>
      <c r="V253" s="63">
        <f>IF($T253="","",IF(ISNUMBER($F253),1,IFERROR(LOOKUP(2,1/($H253:$K253&lt;&gt;""),$H253:$K253),0)))</f>
        <v/>
      </c>
      <c r="W253" s="63">
        <f>IF($T253="","",IF(AND(ISNUMBER($F253),$F253&lt;=IF($Q253=MesCiclo,InicioCiclo,$Q253+MOD(2-WEEKDAY($Q253),7))+6),1,IF(ISNUMBER($H253),$H253,0)))</f>
        <v/>
      </c>
      <c r="X253" s="63">
        <f>IF($T253="","",IF(AND(ISNUMBER($F253),$F253&lt;=IF($Q253=MesCiclo,InicioCiclo,$Q253+MOD(2-WEEKDAY($Q253),7))+13),1,IF(ISNUMBER($I253),$I253,$W253)))</f>
        <v/>
      </c>
      <c r="Y253" s="63">
        <f>IF($T253="","",IF(AND(ISNUMBER($F253),$F253&lt;=IF($Q253=MesCiclo,InicioCiclo,$Q253+MOD(2-WEEKDAY($Q253),7))+20),1,IF(ISNUMBER($J253),$J253,$X253)))</f>
        <v/>
      </c>
      <c r="Z253" s="63">
        <f>IF($T253="","",IF(AND(ISNUMBER($F253),$F253&lt;=IF($Q253=MesCiclo,InicioCiclo,$Q253+MOD(2-WEEKDAY($Q253),7))+27),1,IF(ISNUMBER($K253),$K253,$Y253)))</f>
        <v/>
      </c>
      <c r="AA253" s="63">
        <f>IF($T253="","",IF(AND(ISNUMBER($F253),$F253&lt;=IF($Q253=MesCiclo,InicioCiclo,$Q253+MOD(2-WEEKDAY($Q253),7))+6),1,IF(N($U253)&gt;0,AVERAGEIFS($W$5:$W$1000,$S$5:$S$1000,ROW(),$T$5:$T$1000,"Sub"),$W253)))</f>
        <v/>
      </c>
      <c r="AB253" s="63">
        <f>IF($T253="","",IF(AND(ISNUMBER($F253),$F253&lt;=IF($Q253=MesCiclo,InicioCiclo,$Q253+MOD(2-WEEKDAY($Q253),7))+13),1,IF(N($U253)&gt;0,AVERAGEIFS($X$5:$X$1000,$S$5:$S$1000,ROW(),$T$5:$T$1000,"Sub"),$X253)))</f>
        <v/>
      </c>
      <c r="AC253" s="63">
        <f>IF($T253="","",IF(AND(ISNUMBER($F253),$F253&lt;=IF($Q253=MesCiclo,InicioCiclo,$Q253+MOD(2-WEEKDAY($Q253),7))+20),1,IF(N($U253)&gt;0,AVERAGEIFS($Y$5:$Y$1000,$S$5:$S$1000,ROW(),$T$5:$T$1000,"Sub"),$Y253)))</f>
        <v/>
      </c>
      <c r="AD253" s="63">
        <f>IF($T253="","",IF(AND(ISNUMBER($F253),$F253&lt;=IF($Q253=MesCiclo,InicioCiclo,$Q253+MOD(2-WEEKDAY($Q253),7))+27),1,IF(N($U253)&gt;0,AVERAGEIFS($Z$5:$Z$1000,$S$5:$S$1000,ROW(),$T$5:$T$1000,"Sub"),$Z253)))</f>
        <v/>
      </c>
      <c r="AE253" s="63">
        <f>IF($T253&lt;&gt;"Macro","",IF(COUNTIFS($Q$5:$Q$1000,$Q253,$T$5:$T$1000,"Macro",$G$5:$G$1000,"&gt;0")=0,1/COUNTIFS($Q$5:$Q$1000,$Q253,$T$5:$T$1000,"Macro"),IF(AND(ISNUMBER($G253),N($G253)&gt;0),$G253,SUMIFS($G$5:$G$1000,$Q$5:$Q$1000,$Q253,$T$5:$T$1000,"Macro")/COUNTIFS($Q$5:$Q$1000,$Q253,$T$5:$T$1000,"Macro",$G$5:$G$1000,"&gt;0"))/(COUNTIFS($Q$5:$Q$1000,$Q253,$T$5:$T$1000,"Macro")*SUMIFS($G$5:$G$1000,$Q$5:$Q$1000,$Q253,$T$5:$T$1000,"Macro")/COUNTIFS($Q$5:$Q$1000,$Q253,$T$5:$T$1000,"Macro",$G$5:$G$1000,"&gt;0"))))</f>
        <v/>
      </c>
    </row>
    <row r="254">
      <c r="A254" s="55">
        <f>IF(NOT((COUNTA($B254:$K254)+COUNTA($O254))&gt;0),"",IF($T254="Macro",COUNTIFS($T$5:$T254,"Macro",$Q$5:$Q254,$Q254),IF(N($S254)=0,"?",COUNTIFS(INDEX($T$5:$T$1000,1):INDEX($T$5:$T$1000,$S254-4),"Macro",INDEX($Q$5:$Q$1000,1):INDEX($Q$5:$Q$1000,$S254-4),INDEX($Q$5:$Q$1000,$S254-4))&amp;"."&amp;COUNTIFS($S$5:$S254,$S254,$T$5:$T254,"Sub"))))</f>
        <v/>
      </c>
      <c r="B254" s="56" t="n"/>
      <c r="C254" s="57" t="n"/>
      <c r="D254" s="58" t="n"/>
      <c r="E254" s="58" t="n"/>
      <c r="F254" s="58" t="n"/>
      <c r="G254" s="59" t="n"/>
      <c r="H254" s="59" t="n"/>
      <c r="I254" s="59" t="n"/>
      <c r="J254" s="59" t="n"/>
      <c r="K254" s="59" t="n"/>
      <c r="L254" s="60">
        <f>IF(NOT((COUNTA($B254:$K254)+COUNTA($O254))&gt;0),"",IF(ISNUMBER($F254),1,IF(N($U254)&gt;0,AVERAGEIFS($V$5:$V$1000,$S$5:$S$1000,ROW(),$T$5:$T$1000,"Sub"),$V254)))</f>
        <v/>
      </c>
      <c r="M254" s="55">
        <f>IF($L254="","",IF($L254&gt;=1,"Completado",IF($L254&gt;0,"En curso","Pendiente")))</f>
        <v/>
      </c>
      <c r="N254" s="55">
        <f>IF(NOT((COUNTA($B254:$K254)+COUNTA($O254))&gt;0),"",IF(ISNUMBER($F254),IF(AND(ISNUMBER($E254),$F254&gt;$E254),"Cumplida con "&amp;($F254-$E254)&amp;IF($F254-$E254=1," día"," días")&amp;" de retraso","Cumplida"),IF(N($L254)&gt;=1,"Cumplida",IF(NOT(ISNUMBER($E254)),"Sin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plazo")))))))</f>
        <v/>
      </c>
      <c r="O254" s="57" t="n"/>
      <c r="P254" s="61">
        <f>IF(NOT((COUNTA($B254:$K254)+COUNTA($O254))&gt;0),"",IF((IF($C254="","Falta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",""))="","✔ OK","⚠ "&amp;LEFT(IF($C254="","Falta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",""),LEN(IF($C254="","Falta el nombre de la actividad"&amp;" · ","")&amp;IF(AND($T254="Sub",N($S254)=0),"Subactividad sin macroactividad arriba"&amp;" · ","")&amp;IF($D254="","Sin fecha de inicio"&amp;" · ","")&amp;IF($E254="","Sin fecha límite"&amp;" · ","")&amp;IF(OR(AND($D254&lt;&gt;"",NOT(ISNUMBER($D254))),AND($E254&lt;&gt;"",NOT(ISNUMBER($E254))),AND($F254&lt;&gt;"",NOT(ISNUMBER($F254)))),"Fecha no válida"&amp;" · ","")&amp;IF(AND(ISNUMBER($D254),ISNUMBER($E254),$D254&gt;$E254),"Inicio posterior a fecha límite"&amp;" · ","")&amp;IF(AND($T254="Macro",$G254&lt;&gt;"",OR(NOT(ISNUMBER($G254)),$G254&lt;0,$G254&gt;1)),"Peso fuera de rango"&amp;" · ","")&amp;IF(AND($T254="Sub",$G254&lt;&gt;""),"Las subactividades no llevan peso (valen igual dentro de su macroactividad)"&amp;" · ","")&amp;IF(AND(N($U254)&gt;0,COUNT($H254:$K254)&gt;0),"Con subactividades: deje vacías las semanas (se calculan solas)"&amp;" · ","")&amp;IF((COUNTIF($H254:$K254,"&gt;1")+COUNTIF($H254:$K254,"&lt;0")+COUNTA($H254:$K254)-COUNT($H254:$K254))&gt;0,"Avance fuera de rango 0-100%"&amp;" · ","")&amp;IF(OR(AND($I254&lt;&gt;"",$I254&lt;$H254),AND($J254&lt;&gt;"",$J254&lt;MAX($H254:$I254)),AND($K254&lt;&gt;"",$K254&lt;MAX($H254:$J254))),"Avance semanal decreciente"&amp;" · ","")&amp;IF(AND(ISNUMBER($E254),$E254&lt;FechaRef,N($L254)&lt;1),"Vencida"&amp;" · ","")&amp;IF(AND(ObsObligatoria="Sí",ISNUMBER($E254),$E254&lt;FechaRef,N($L254)&lt;1,$O254=""),"Vencida sin observación"&amp;" · ",""))-3)))</f>
        <v/>
      </c>
      <c r="Q254" s="62">
        <f>IF(NOT((COUNTA($B254:$K254)+COUNTA($O254))&gt;0),"",IF(AND($T254="Sub",N($S254)&gt;0),IF(ISNUMBER(INDEX($D$5:$D$1000,$S254-4)),DATE(YEAR(INDEX($D$5:$D$1000,$S254-4)),MONTH(INDEX($D$5:$D$1000,$S254-4)),1),IF(ISNUMBER(INDEX($E$5:$E$1000,$S254-4)),DATE(YEAR(INDEX($E$5:$E$1000,$S254-4)),MONTH(INDEX($E$5:$E$1000,$S254-4)),1),MesCiclo)),IF(ISNUMBER($D254),DATE(YEAR($D254),MONTH($D254),1),IF(ISNUMBER($E254),DATE(YEAR($E254),MONTH($E254),1),MesCiclo))))</f>
        <v/>
      </c>
      <c r="R254" s="63">
        <f>IF(OR($Q254="",$Q254&lt;&gt;MesCiclo),"",COUNTIF($Q$5:$Q254,MesCiclo))</f>
        <v/>
      </c>
      <c r="S254" s="63">
        <f>IF($T254="","",IF($T254="Macro",ROW(),IFERROR(LOOKUP(2,1/($T$5:$T254="Macro"),ROW($T$5:$T254)),0)))</f>
        <v/>
      </c>
      <c r="T254" s="63">
        <f>IF(NOT((COUNTA($B254:$K254)+COUNTA($O254))&gt;0),"",IF($B254="Subactividad","Sub","Macro"))</f>
        <v/>
      </c>
      <c r="U254" s="63">
        <f>IF($T254="Macro",COUNTIFS($S$5:$S$1000,ROW(),$T$5:$T$1000,"Sub"),"")</f>
        <v/>
      </c>
      <c r="V254" s="63">
        <f>IF($T254="","",IF(ISNUMBER($F254),1,IFERROR(LOOKUP(2,1/($H254:$K254&lt;&gt;""),$H254:$K254),0)))</f>
        <v/>
      </c>
      <c r="W254" s="63">
        <f>IF($T254="","",IF(AND(ISNUMBER($F254),$F254&lt;=IF($Q254=MesCiclo,InicioCiclo,$Q254+MOD(2-WEEKDAY($Q254),7))+6),1,IF(ISNUMBER($H254),$H254,0)))</f>
        <v/>
      </c>
      <c r="X254" s="63">
        <f>IF($T254="","",IF(AND(ISNUMBER($F254),$F254&lt;=IF($Q254=MesCiclo,InicioCiclo,$Q254+MOD(2-WEEKDAY($Q254),7))+13),1,IF(ISNUMBER($I254),$I254,$W254)))</f>
        <v/>
      </c>
      <c r="Y254" s="63">
        <f>IF($T254="","",IF(AND(ISNUMBER($F254),$F254&lt;=IF($Q254=MesCiclo,InicioCiclo,$Q254+MOD(2-WEEKDAY($Q254),7))+20),1,IF(ISNUMBER($J254),$J254,$X254)))</f>
        <v/>
      </c>
      <c r="Z254" s="63">
        <f>IF($T254="","",IF(AND(ISNUMBER($F254),$F254&lt;=IF($Q254=MesCiclo,InicioCiclo,$Q254+MOD(2-WEEKDAY($Q254),7))+27),1,IF(ISNUMBER($K254),$K254,$Y254)))</f>
        <v/>
      </c>
      <c r="AA254" s="63">
        <f>IF($T254="","",IF(AND(ISNUMBER($F254),$F254&lt;=IF($Q254=MesCiclo,InicioCiclo,$Q254+MOD(2-WEEKDAY($Q254),7))+6),1,IF(N($U254)&gt;0,AVERAGEIFS($W$5:$W$1000,$S$5:$S$1000,ROW(),$T$5:$T$1000,"Sub"),$W254)))</f>
        <v/>
      </c>
      <c r="AB254" s="63">
        <f>IF($T254="","",IF(AND(ISNUMBER($F254),$F254&lt;=IF($Q254=MesCiclo,InicioCiclo,$Q254+MOD(2-WEEKDAY($Q254),7))+13),1,IF(N($U254)&gt;0,AVERAGEIFS($X$5:$X$1000,$S$5:$S$1000,ROW(),$T$5:$T$1000,"Sub"),$X254)))</f>
        <v/>
      </c>
      <c r="AC254" s="63">
        <f>IF($T254="","",IF(AND(ISNUMBER($F254),$F254&lt;=IF($Q254=MesCiclo,InicioCiclo,$Q254+MOD(2-WEEKDAY($Q254),7))+20),1,IF(N($U254)&gt;0,AVERAGEIFS($Y$5:$Y$1000,$S$5:$S$1000,ROW(),$T$5:$T$1000,"Sub"),$Y254)))</f>
        <v/>
      </c>
      <c r="AD254" s="63">
        <f>IF($T254="","",IF(AND(ISNUMBER($F254),$F254&lt;=IF($Q254=MesCiclo,InicioCiclo,$Q254+MOD(2-WEEKDAY($Q254),7))+27),1,IF(N($U254)&gt;0,AVERAGEIFS($Z$5:$Z$1000,$S$5:$S$1000,ROW(),$T$5:$T$1000,"Sub"),$Z254)))</f>
        <v/>
      </c>
      <c r="AE254" s="63">
        <f>IF($T254&lt;&gt;"Macro","",IF(COUNTIFS($Q$5:$Q$1000,$Q254,$T$5:$T$1000,"Macro",$G$5:$G$1000,"&gt;0")=0,1/COUNTIFS($Q$5:$Q$1000,$Q254,$T$5:$T$1000,"Macro"),IF(AND(ISNUMBER($G254),N($G254)&gt;0),$G254,SUMIFS($G$5:$G$1000,$Q$5:$Q$1000,$Q254,$T$5:$T$1000,"Macro")/COUNTIFS($Q$5:$Q$1000,$Q254,$T$5:$T$1000,"Macro",$G$5:$G$1000,"&gt;0"))/(COUNTIFS($Q$5:$Q$1000,$Q254,$T$5:$T$1000,"Macro")*SUMIFS($G$5:$G$1000,$Q$5:$Q$1000,$Q254,$T$5:$T$1000,"Macro")/COUNTIFS($Q$5:$Q$1000,$Q254,$T$5:$T$1000,"Macro",$G$5:$G$1000,"&gt;0"))))</f>
        <v/>
      </c>
    </row>
    <row r="255">
      <c r="A255" s="55">
        <f>IF(NOT((COUNTA($B255:$K255)+COUNTA($O255))&gt;0),"",IF($T255="Macro",COUNTIFS($T$5:$T255,"Macro",$Q$5:$Q255,$Q255),IF(N($S255)=0,"?",COUNTIFS(INDEX($T$5:$T$1000,1):INDEX($T$5:$T$1000,$S255-4),"Macro",INDEX($Q$5:$Q$1000,1):INDEX($Q$5:$Q$1000,$S255-4),INDEX($Q$5:$Q$1000,$S255-4))&amp;"."&amp;COUNTIFS($S$5:$S255,$S255,$T$5:$T255,"Sub"))))</f>
        <v/>
      </c>
      <c r="B255" s="56" t="n"/>
      <c r="C255" s="57" t="n"/>
      <c r="D255" s="58" t="n"/>
      <c r="E255" s="58" t="n"/>
      <c r="F255" s="58" t="n"/>
      <c r="G255" s="59" t="n"/>
      <c r="H255" s="59" t="n"/>
      <c r="I255" s="59" t="n"/>
      <c r="J255" s="59" t="n"/>
      <c r="K255" s="59" t="n"/>
      <c r="L255" s="60">
        <f>IF(NOT((COUNTA($B255:$K255)+COUNTA($O255))&gt;0),"",IF(ISNUMBER($F255),1,IF(N($U255)&gt;0,AVERAGEIFS($V$5:$V$1000,$S$5:$S$1000,ROW(),$T$5:$T$1000,"Sub"),$V255)))</f>
        <v/>
      </c>
      <c r="M255" s="55">
        <f>IF($L255="","",IF($L255&gt;=1,"Completado",IF($L255&gt;0,"En curso","Pendiente")))</f>
        <v/>
      </c>
      <c r="N255" s="55">
        <f>IF(NOT((COUNTA($B255:$K255)+COUNTA($O255))&gt;0),"",IF(ISNUMBER($F255),IF(AND(ISNUMBER($E255),$F255&gt;$E255),"Cumplida con "&amp;($F255-$E255)&amp;IF($F255-$E255=1," día"," días")&amp;" de retraso","Cumplida"),IF(N($L255)&gt;=1,"Cumplida",IF(NOT(ISNUMBER($E255)),"Sin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plazo")))))))</f>
        <v/>
      </c>
      <c r="O255" s="57" t="n"/>
      <c r="P255" s="61">
        <f>IF(NOT((COUNTA($B255:$K255)+COUNTA($O255))&gt;0),"",IF((IF($C255="","Falta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",""))="","✔ OK","⚠ "&amp;LEFT(IF($C255="","Falta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",""),LEN(IF($C255="","Falta el nombre de la actividad"&amp;" · ","")&amp;IF(AND($T255="Sub",N($S255)=0),"Subactividad sin macroactividad arriba"&amp;" · ","")&amp;IF($D255="","Sin fecha de inicio"&amp;" · ","")&amp;IF($E255="","Sin fecha límite"&amp;" · ","")&amp;IF(OR(AND($D255&lt;&gt;"",NOT(ISNUMBER($D255))),AND($E255&lt;&gt;"",NOT(ISNUMBER($E255))),AND($F255&lt;&gt;"",NOT(ISNUMBER($F255)))),"Fecha no válida"&amp;" · ","")&amp;IF(AND(ISNUMBER($D255),ISNUMBER($E255),$D255&gt;$E255),"Inicio posterior a fecha límite"&amp;" · ","")&amp;IF(AND($T255="Macro",$G255&lt;&gt;"",OR(NOT(ISNUMBER($G255)),$G255&lt;0,$G255&gt;1)),"Peso fuera de rango"&amp;" · ","")&amp;IF(AND($T255="Sub",$G255&lt;&gt;""),"Las subactividades no llevan peso (valen igual dentro de su macroactividad)"&amp;" · ","")&amp;IF(AND(N($U255)&gt;0,COUNT($H255:$K255)&gt;0),"Con subactividades: deje vacías las semanas (se calculan solas)"&amp;" · ","")&amp;IF((COUNTIF($H255:$K255,"&gt;1")+COUNTIF($H255:$K255,"&lt;0")+COUNTA($H255:$K255)-COUNT($H255:$K255))&gt;0,"Avance fuera de rango 0-100%"&amp;" · ","")&amp;IF(OR(AND($I255&lt;&gt;"",$I255&lt;$H255),AND($J255&lt;&gt;"",$J255&lt;MAX($H255:$I255)),AND($K255&lt;&gt;"",$K255&lt;MAX($H255:$J255))),"Avance semanal decreciente"&amp;" · ","")&amp;IF(AND(ISNUMBER($E255),$E255&lt;FechaRef,N($L255)&lt;1),"Vencida"&amp;" · ","")&amp;IF(AND(ObsObligatoria="Sí",ISNUMBER($E255),$E255&lt;FechaRef,N($L255)&lt;1,$O255=""),"Vencida sin observación"&amp;" · ",""))-3)))</f>
        <v/>
      </c>
      <c r="Q255" s="62">
        <f>IF(NOT((COUNTA($B255:$K255)+COUNTA($O255))&gt;0),"",IF(AND($T255="Sub",N($S255)&gt;0),IF(ISNUMBER(INDEX($D$5:$D$1000,$S255-4)),DATE(YEAR(INDEX($D$5:$D$1000,$S255-4)),MONTH(INDEX($D$5:$D$1000,$S255-4)),1),IF(ISNUMBER(INDEX($E$5:$E$1000,$S255-4)),DATE(YEAR(INDEX($E$5:$E$1000,$S255-4)),MONTH(INDEX($E$5:$E$1000,$S255-4)),1),MesCiclo)),IF(ISNUMBER($D255),DATE(YEAR($D255),MONTH($D255),1),IF(ISNUMBER($E255),DATE(YEAR($E255),MONTH($E255),1),MesCiclo))))</f>
        <v/>
      </c>
      <c r="R255" s="63">
        <f>IF(OR($Q255="",$Q255&lt;&gt;MesCiclo),"",COUNTIF($Q$5:$Q255,MesCiclo))</f>
        <v/>
      </c>
      <c r="S255" s="63">
        <f>IF($T255="","",IF($T255="Macro",ROW(),IFERROR(LOOKUP(2,1/($T$5:$T255="Macro"),ROW($T$5:$T255)),0)))</f>
        <v/>
      </c>
      <c r="T255" s="63">
        <f>IF(NOT((COUNTA($B255:$K255)+COUNTA($O255))&gt;0),"",IF($B255="Subactividad","Sub","Macro"))</f>
        <v/>
      </c>
      <c r="U255" s="63">
        <f>IF($T255="Macro",COUNTIFS($S$5:$S$1000,ROW(),$T$5:$T$1000,"Sub"),"")</f>
        <v/>
      </c>
      <c r="V255" s="63">
        <f>IF($T255="","",IF(ISNUMBER($F255),1,IFERROR(LOOKUP(2,1/($H255:$K255&lt;&gt;""),$H255:$K255),0)))</f>
        <v/>
      </c>
      <c r="W255" s="63">
        <f>IF($T255="","",IF(AND(ISNUMBER($F255),$F255&lt;=IF($Q255=MesCiclo,InicioCiclo,$Q255+MOD(2-WEEKDAY($Q255),7))+6),1,IF(ISNUMBER($H255),$H255,0)))</f>
        <v/>
      </c>
      <c r="X255" s="63">
        <f>IF($T255="","",IF(AND(ISNUMBER($F255),$F255&lt;=IF($Q255=MesCiclo,InicioCiclo,$Q255+MOD(2-WEEKDAY($Q255),7))+13),1,IF(ISNUMBER($I255),$I255,$W255)))</f>
        <v/>
      </c>
      <c r="Y255" s="63">
        <f>IF($T255="","",IF(AND(ISNUMBER($F255),$F255&lt;=IF($Q255=MesCiclo,InicioCiclo,$Q255+MOD(2-WEEKDAY($Q255),7))+20),1,IF(ISNUMBER($J255),$J255,$X255)))</f>
        <v/>
      </c>
      <c r="Z255" s="63">
        <f>IF($T255="","",IF(AND(ISNUMBER($F255),$F255&lt;=IF($Q255=MesCiclo,InicioCiclo,$Q255+MOD(2-WEEKDAY($Q255),7))+27),1,IF(ISNUMBER($K255),$K255,$Y255)))</f>
        <v/>
      </c>
      <c r="AA255" s="63">
        <f>IF($T255="","",IF(AND(ISNUMBER($F255),$F255&lt;=IF($Q255=MesCiclo,InicioCiclo,$Q255+MOD(2-WEEKDAY($Q255),7))+6),1,IF(N($U255)&gt;0,AVERAGEIFS($W$5:$W$1000,$S$5:$S$1000,ROW(),$T$5:$T$1000,"Sub"),$W255)))</f>
        <v/>
      </c>
      <c r="AB255" s="63">
        <f>IF($T255="","",IF(AND(ISNUMBER($F255),$F255&lt;=IF($Q255=MesCiclo,InicioCiclo,$Q255+MOD(2-WEEKDAY($Q255),7))+13),1,IF(N($U255)&gt;0,AVERAGEIFS($X$5:$X$1000,$S$5:$S$1000,ROW(),$T$5:$T$1000,"Sub"),$X255)))</f>
        <v/>
      </c>
      <c r="AC255" s="63">
        <f>IF($T255="","",IF(AND(ISNUMBER($F255),$F255&lt;=IF($Q255=MesCiclo,InicioCiclo,$Q255+MOD(2-WEEKDAY($Q255),7))+20),1,IF(N($U255)&gt;0,AVERAGEIFS($Y$5:$Y$1000,$S$5:$S$1000,ROW(),$T$5:$T$1000,"Sub"),$Y255)))</f>
        <v/>
      </c>
      <c r="AD255" s="63">
        <f>IF($T255="","",IF(AND(ISNUMBER($F255),$F255&lt;=IF($Q255=MesCiclo,InicioCiclo,$Q255+MOD(2-WEEKDAY($Q255),7))+27),1,IF(N($U255)&gt;0,AVERAGEIFS($Z$5:$Z$1000,$S$5:$S$1000,ROW(),$T$5:$T$1000,"Sub"),$Z255)))</f>
        <v/>
      </c>
      <c r="AE255" s="63">
        <f>IF($T255&lt;&gt;"Macro","",IF(COUNTIFS($Q$5:$Q$1000,$Q255,$T$5:$T$1000,"Macro",$G$5:$G$1000,"&gt;0")=0,1/COUNTIFS($Q$5:$Q$1000,$Q255,$T$5:$T$1000,"Macro"),IF(AND(ISNUMBER($G255),N($G255)&gt;0),$G255,SUMIFS($G$5:$G$1000,$Q$5:$Q$1000,$Q255,$T$5:$T$1000,"Macro")/COUNTIFS($Q$5:$Q$1000,$Q255,$T$5:$T$1000,"Macro",$G$5:$G$1000,"&gt;0"))/(COUNTIFS($Q$5:$Q$1000,$Q255,$T$5:$T$1000,"Macro")*SUMIFS($G$5:$G$1000,$Q$5:$Q$1000,$Q255,$T$5:$T$1000,"Macro")/COUNTIFS($Q$5:$Q$1000,$Q255,$T$5:$T$1000,"Macro",$G$5:$G$1000,"&gt;0"))))</f>
        <v/>
      </c>
    </row>
    <row r="256">
      <c r="A256" s="55">
        <f>IF(NOT((COUNTA($B256:$K256)+COUNTA($O256))&gt;0),"",IF($T256="Macro",COUNTIFS($T$5:$T256,"Macro",$Q$5:$Q256,$Q256),IF(N($S256)=0,"?",COUNTIFS(INDEX($T$5:$T$1000,1):INDEX($T$5:$T$1000,$S256-4),"Macro",INDEX($Q$5:$Q$1000,1):INDEX($Q$5:$Q$1000,$S256-4),INDEX($Q$5:$Q$1000,$S256-4))&amp;"."&amp;COUNTIFS($S$5:$S256,$S256,$T$5:$T256,"Sub"))))</f>
        <v/>
      </c>
      <c r="B256" s="56" t="n"/>
      <c r="C256" s="57" t="n"/>
      <c r="D256" s="58" t="n"/>
      <c r="E256" s="58" t="n"/>
      <c r="F256" s="58" t="n"/>
      <c r="G256" s="59" t="n"/>
      <c r="H256" s="59" t="n"/>
      <c r="I256" s="59" t="n"/>
      <c r="J256" s="59" t="n"/>
      <c r="K256" s="59" t="n"/>
      <c r="L256" s="60">
        <f>IF(NOT((COUNTA($B256:$K256)+COUNTA($O256))&gt;0),"",IF(ISNUMBER($F256),1,IF(N($U256)&gt;0,AVERAGEIFS($V$5:$V$1000,$S$5:$S$1000,ROW(),$T$5:$T$1000,"Sub"),$V256)))</f>
        <v/>
      </c>
      <c r="M256" s="55">
        <f>IF($L256="","",IF($L256&gt;=1,"Completado",IF($L256&gt;0,"En curso","Pendiente")))</f>
        <v/>
      </c>
      <c r="N256" s="55">
        <f>IF(NOT((COUNTA($B256:$K256)+COUNTA($O256))&gt;0),"",IF(ISNUMBER($F256),IF(AND(ISNUMBER($E256),$F256&gt;$E256),"Cumplida con "&amp;($F256-$E256)&amp;IF($F256-$E256=1," día"," días")&amp;" de retraso","Cumplida"),IF(N($L256)&gt;=1,"Cumplida",IF(NOT(ISNUMBER($E256)),"Sin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plazo")))))))</f>
        <v/>
      </c>
      <c r="O256" s="57" t="n"/>
      <c r="P256" s="61">
        <f>IF(NOT((COUNTA($B256:$K256)+COUNTA($O256))&gt;0),"",IF((IF($C256="","Falta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",""))="","✔ OK","⚠ "&amp;LEFT(IF($C256="","Falta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",""),LEN(IF($C256="","Falta el nombre de la actividad"&amp;" · ","")&amp;IF(AND($T256="Sub",N($S256)=0),"Subactividad sin macroactividad arriba"&amp;" · ","")&amp;IF($D256="","Sin fecha de inicio"&amp;" · ","")&amp;IF($E256="","Sin fecha límite"&amp;" · ","")&amp;IF(OR(AND($D256&lt;&gt;"",NOT(ISNUMBER($D256))),AND($E256&lt;&gt;"",NOT(ISNUMBER($E256))),AND($F256&lt;&gt;"",NOT(ISNUMBER($F256)))),"Fecha no válida"&amp;" · ","")&amp;IF(AND(ISNUMBER($D256),ISNUMBER($E256),$D256&gt;$E256),"Inicio posterior a fecha límite"&amp;" · ","")&amp;IF(AND($T256="Macro",$G256&lt;&gt;"",OR(NOT(ISNUMBER($G256)),$G256&lt;0,$G256&gt;1)),"Peso fuera de rango"&amp;" · ","")&amp;IF(AND($T256="Sub",$G256&lt;&gt;""),"Las subactividades no llevan peso (valen igual dentro de su macroactividad)"&amp;" · ","")&amp;IF(AND(N($U256)&gt;0,COUNT($H256:$K256)&gt;0),"Con subactividades: deje vacías las semanas (se calculan solas)"&amp;" · ","")&amp;IF((COUNTIF($H256:$K256,"&gt;1")+COUNTIF($H256:$K256,"&lt;0")+COUNTA($H256:$K256)-COUNT($H256:$K256))&gt;0,"Avance fuera de rango 0-100%"&amp;" · ","")&amp;IF(OR(AND($I256&lt;&gt;"",$I256&lt;$H256),AND($J256&lt;&gt;"",$J256&lt;MAX($H256:$I256)),AND($K256&lt;&gt;"",$K256&lt;MAX($H256:$J256))),"Avance semanal decreciente"&amp;" · ","")&amp;IF(AND(ISNUMBER($E256),$E256&lt;FechaRef,N($L256)&lt;1),"Vencida"&amp;" · ","")&amp;IF(AND(ObsObligatoria="Sí",ISNUMBER($E256),$E256&lt;FechaRef,N($L256)&lt;1,$O256=""),"Vencida sin observación"&amp;" · ",""))-3)))</f>
        <v/>
      </c>
      <c r="Q256" s="62">
        <f>IF(NOT((COUNTA($B256:$K256)+COUNTA($O256))&gt;0),"",IF(AND($T256="Sub",N($S256)&gt;0),IF(ISNUMBER(INDEX($D$5:$D$1000,$S256-4)),DATE(YEAR(INDEX($D$5:$D$1000,$S256-4)),MONTH(INDEX($D$5:$D$1000,$S256-4)),1),IF(ISNUMBER(INDEX($E$5:$E$1000,$S256-4)),DATE(YEAR(INDEX($E$5:$E$1000,$S256-4)),MONTH(INDEX($E$5:$E$1000,$S256-4)),1),MesCiclo)),IF(ISNUMBER($D256),DATE(YEAR($D256),MONTH($D256),1),IF(ISNUMBER($E256),DATE(YEAR($E256),MONTH($E256),1),MesCiclo))))</f>
        <v/>
      </c>
      <c r="R256" s="63">
        <f>IF(OR($Q256="",$Q256&lt;&gt;MesCiclo),"",COUNTIF($Q$5:$Q256,MesCiclo))</f>
        <v/>
      </c>
      <c r="S256" s="63">
        <f>IF($T256="","",IF($T256="Macro",ROW(),IFERROR(LOOKUP(2,1/($T$5:$T256="Macro"),ROW($T$5:$T256)),0)))</f>
        <v/>
      </c>
      <c r="T256" s="63">
        <f>IF(NOT((COUNTA($B256:$K256)+COUNTA($O256))&gt;0),"",IF($B256="Subactividad","Sub","Macro"))</f>
        <v/>
      </c>
      <c r="U256" s="63">
        <f>IF($T256="Macro",COUNTIFS($S$5:$S$1000,ROW(),$T$5:$T$1000,"Sub"),"")</f>
        <v/>
      </c>
      <c r="V256" s="63">
        <f>IF($T256="","",IF(ISNUMBER($F256),1,IFERROR(LOOKUP(2,1/($H256:$K256&lt;&gt;""),$H256:$K256),0)))</f>
        <v/>
      </c>
      <c r="W256" s="63">
        <f>IF($T256="","",IF(AND(ISNUMBER($F256),$F256&lt;=IF($Q256=MesCiclo,InicioCiclo,$Q256+MOD(2-WEEKDAY($Q256),7))+6),1,IF(ISNUMBER($H256),$H256,0)))</f>
        <v/>
      </c>
      <c r="X256" s="63">
        <f>IF($T256="","",IF(AND(ISNUMBER($F256),$F256&lt;=IF($Q256=MesCiclo,InicioCiclo,$Q256+MOD(2-WEEKDAY($Q256),7))+13),1,IF(ISNUMBER($I256),$I256,$W256)))</f>
        <v/>
      </c>
      <c r="Y256" s="63">
        <f>IF($T256="","",IF(AND(ISNUMBER($F256),$F256&lt;=IF($Q256=MesCiclo,InicioCiclo,$Q256+MOD(2-WEEKDAY($Q256),7))+20),1,IF(ISNUMBER($J256),$J256,$X256)))</f>
        <v/>
      </c>
      <c r="Z256" s="63">
        <f>IF($T256="","",IF(AND(ISNUMBER($F256),$F256&lt;=IF($Q256=MesCiclo,InicioCiclo,$Q256+MOD(2-WEEKDAY($Q256),7))+27),1,IF(ISNUMBER($K256),$K256,$Y256)))</f>
        <v/>
      </c>
      <c r="AA256" s="63">
        <f>IF($T256="","",IF(AND(ISNUMBER($F256),$F256&lt;=IF($Q256=MesCiclo,InicioCiclo,$Q256+MOD(2-WEEKDAY($Q256),7))+6),1,IF(N($U256)&gt;0,AVERAGEIFS($W$5:$W$1000,$S$5:$S$1000,ROW(),$T$5:$T$1000,"Sub"),$W256)))</f>
        <v/>
      </c>
      <c r="AB256" s="63">
        <f>IF($T256="","",IF(AND(ISNUMBER($F256),$F256&lt;=IF($Q256=MesCiclo,InicioCiclo,$Q256+MOD(2-WEEKDAY($Q256),7))+13),1,IF(N($U256)&gt;0,AVERAGEIFS($X$5:$X$1000,$S$5:$S$1000,ROW(),$T$5:$T$1000,"Sub"),$X256)))</f>
        <v/>
      </c>
      <c r="AC256" s="63">
        <f>IF($T256="","",IF(AND(ISNUMBER($F256),$F256&lt;=IF($Q256=MesCiclo,InicioCiclo,$Q256+MOD(2-WEEKDAY($Q256),7))+20),1,IF(N($U256)&gt;0,AVERAGEIFS($Y$5:$Y$1000,$S$5:$S$1000,ROW(),$T$5:$T$1000,"Sub"),$Y256)))</f>
        <v/>
      </c>
      <c r="AD256" s="63">
        <f>IF($T256="","",IF(AND(ISNUMBER($F256),$F256&lt;=IF($Q256=MesCiclo,InicioCiclo,$Q256+MOD(2-WEEKDAY($Q256),7))+27),1,IF(N($U256)&gt;0,AVERAGEIFS($Z$5:$Z$1000,$S$5:$S$1000,ROW(),$T$5:$T$1000,"Sub"),$Z256)))</f>
        <v/>
      </c>
      <c r="AE256" s="63">
        <f>IF($T256&lt;&gt;"Macro","",IF(COUNTIFS($Q$5:$Q$1000,$Q256,$T$5:$T$1000,"Macro",$G$5:$G$1000,"&gt;0")=0,1/COUNTIFS($Q$5:$Q$1000,$Q256,$T$5:$T$1000,"Macro"),IF(AND(ISNUMBER($G256),N($G256)&gt;0),$G256,SUMIFS($G$5:$G$1000,$Q$5:$Q$1000,$Q256,$T$5:$T$1000,"Macro")/COUNTIFS($Q$5:$Q$1000,$Q256,$T$5:$T$1000,"Macro",$G$5:$G$1000,"&gt;0"))/(COUNTIFS($Q$5:$Q$1000,$Q256,$T$5:$T$1000,"Macro")*SUMIFS($G$5:$G$1000,$Q$5:$Q$1000,$Q256,$T$5:$T$1000,"Macro")/COUNTIFS($Q$5:$Q$1000,$Q256,$T$5:$T$1000,"Macro",$G$5:$G$1000,"&gt;0"))))</f>
        <v/>
      </c>
    </row>
    <row r="257">
      <c r="A257" s="55">
        <f>IF(NOT((COUNTA($B257:$K257)+COUNTA($O257))&gt;0),"",IF($T257="Macro",COUNTIFS($T$5:$T257,"Macro",$Q$5:$Q257,$Q257),IF(N($S257)=0,"?",COUNTIFS(INDEX($T$5:$T$1000,1):INDEX($T$5:$T$1000,$S257-4),"Macro",INDEX($Q$5:$Q$1000,1):INDEX($Q$5:$Q$1000,$S257-4),INDEX($Q$5:$Q$1000,$S257-4))&amp;"."&amp;COUNTIFS($S$5:$S257,$S257,$T$5:$T257,"Sub"))))</f>
        <v/>
      </c>
      <c r="B257" s="56" t="n"/>
      <c r="C257" s="57" t="n"/>
      <c r="D257" s="58" t="n"/>
      <c r="E257" s="58" t="n"/>
      <c r="F257" s="58" t="n"/>
      <c r="G257" s="59" t="n"/>
      <c r="H257" s="59" t="n"/>
      <c r="I257" s="59" t="n"/>
      <c r="J257" s="59" t="n"/>
      <c r="K257" s="59" t="n"/>
      <c r="L257" s="60">
        <f>IF(NOT((COUNTA($B257:$K257)+COUNTA($O257))&gt;0),"",IF(ISNUMBER($F257),1,IF(N($U257)&gt;0,AVERAGEIFS($V$5:$V$1000,$S$5:$S$1000,ROW(),$T$5:$T$1000,"Sub"),$V257)))</f>
        <v/>
      </c>
      <c r="M257" s="55">
        <f>IF($L257="","",IF($L257&gt;=1,"Completado",IF($L257&gt;0,"En curso","Pendiente")))</f>
        <v/>
      </c>
      <c r="N257" s="55">
        <f>IF(NOT((COUNTA($B257:$K257)+COUNTA($O257))&gt;0),"",IF(ISNUMBER($F257),IF(AND(ISNUMBER($E257),$F257&gt;$E257),"Cumplida con "&amp;($F257-$E257)&amp;IF($F257-$E257=1," día"," días")&amp;" de retraso","Cumplida"),IF(N($L257)&gt;=1,"Cumplida",IF(NOT(ISNUMBER($E257)),"Sin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plazo")))))))</f>
        <v/>
      </c>
      <c r="O257" s="57" t="n"/>
      <c r="P257" s="61">
        <f>IF(NOT((COUNTA($B257:$K257)+COUNTA($O257))&gt;0),"",IF((IF($C257="","Falta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",""))="","✔ OK","⚠ "&amp;LEFT(IF($C257="","Falta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",""),LEN(IF($C257="","Falta el nombre de la actividad"&amp;" · ","")&amp;IF(AND($T257="Sub",N($S257)=0),"Subactividad sin macroactividad arriba"&amp;" · ","")&amp;IF($D257="","Sin fecha de inicio"&amp;" · ","")&amp;IF($E257="","Sin fecha límite"&amp;" · ","")&amp;IF(OR(AND($D257&lt;&gt;"",NOT(ISNUMBER($D257))),AND($E257&lt;&gt;"",NOT(ISNUMBER($E257))),AND($F257&lt;&gt;"",NOT(ISNUMBER($F257)))),"Fecha no válida"&amp;" · ","")&amp;IF(AND(ISNUMBER($D257),ISNUMBER($E257),$D257&gt;$E257),"Inicio posterior a fecha límite"&amp;" · ","")&amp;IF(AND($T257="Macro",$G257&lt;&gt;"",OR(NOT(ISNUMBER($G257)),$G257&lt;0,$G257&gt;1)),"Peso fuera de rango"&amp;" · ","")&amp;IF(AND($T257="Sub",$G257&lt;&gt;""),"Las subactividades no llevan peso (valen igual dentro de su macroactividad)"&amp;" · ","")&amp;IF(AND(N($U257)&gt;0,COUNT($H257:$K257)&gt;0),"Con subactividades: deje vacías las semanas (se calculan solas)"&amp;" · ","")&amp;IF((COUNTIF($H257:$K257,"&gt;1")+COUNTIF($H257:$K257,"&lt;0")+COUNTA($H257:$K257)-COUNT($H257:$K257))&gt;0,"Avance fuera de rango 0-100%"&amp;" · ","")&amp;IF(OR(AND($I257&lt;&gt;"",$I257&lt;$H257),AND($J257&lt;&gt;"",$J257&lt;MAX($H257:$I257)),AND($K257&lt;&gt;"",$K257&lt;MAX($H257:$J257))),"Avance semanal decreciente"&amp;" · ","")&amp;IF(AND(ISNUMBER($E257),$E257&lt;FechaRef,N($L257)&lt;1),"Vencida"&amp;" · ","")&amp;IF(AND(ObsObligatoria="Sí",ISNUMBER($E257),$E257&lt;FechaRef,N($L257)&lt;1,$O257=""),"Vencida sin observación"&amp;" · ",""))-3)))</f>
        <v/>
      </c>
      <c r="Q257" s="62">
        <f>IF(NOT((COUNTA($B257:$K257)+COUNTA($O257))&gt;0),"",IF(AND($T257="Sub",N($S257)&gt;0),IF(ISNUMBER(INDEX($D$5:$D$1000,$S257-4)),DATE(YEAR(INDEX($D$5:$D$1000,$S257-4)),MONTH(INDEX($D$5:$D$1000,$S257-4)),1),IF(ISNUMBER(INDEX($E$5:$E$1000,$S257-4)),DATE(YEAR(INDEX($E$5:$E$1000,$S257-4)),MONTH(INDEX($E$5:$E$1000,$S257-4)),1),MesCiclo)),IF(ISNUMBER($D257),DATE(YEAR($D257),MONTH($D257),1),IF(ISNUMBER($E257),DATE(YEAR($E257),MONTH($E257),1),MesCiclo))))</f>
        <v/>
      </c>
      <c r="R257" s="63">
        <f>IF(OR($Q257="",$Q257&lt;&gt;MesCiclo),"",COUNTIF($Q$5:$Q257,MesCiclo))</f>
        <v/>
      </c>
      <c r="S257" s="63">
        <f>IF($T257="","",IF($T257="Macro",ROW(),IFERROR(LOOKUP(2,1/($T$5:$T257="Macro"),ROW($T$5:$T257)),0)))</f>
        <v/>
      </c>
      <c r="T257" s="63">
        <f>IF(NOT((COUNTA($B257:$K257)+COUNTA($O257))&gt;0),"",IF($B257="Subactividad","Sub","Macro"))</f>
        <v/>
      </c>
      <c r="U257" s="63">
        <f>IF($T257="Macro",COUNTIFS($S$5:$S$1000,ROW(),$T$5:$T$1000,"Sub"),"")</f>
        <v/>
      </c>
      <c r="V257" s="63">
        <f>IF($T257="","",IF(ISNUMBER($F257),1,IFERROR(LOOKUP(2,1/($H257:$K257&lt;&gt;""),$H257:$K257),0)))</f>
        <v/>
      </c>
      <c r="W257" s="63">
        <f>IF($T257="","",IF(AND(ISNUMBER($F257),$F257&lt;=IF($Q257=MesCiclo,InicioCiclo,$Q257+MOD(2-WEEKDAY($Q257),7))+6),1,IF(ISNUMBER($H257),$H257,0)))</f>
        <v/>
      </c>
      <c r="X257" s="63">
        <f>IF($T257="","",IF(AND(ISNUMBER($F257),$F257&lt;=IF($Q257=MesCiclo,InicioCiclo,$Q257+MOD(2-WEEKDAY($Q257),7))+13),1,IF(ISNUMBER($I257),$I257,$W257)))</f>
        <v/>
      </c>
      <c r="Y257" s="63">
        <f>IF($T257="","",IF(AND(ISNUMBER($F257),$F257&lt;=IF($Q257=MesCiclo,InicioCiclo,$Q257+MOD(2-WEEKDAY($Q257),7))+20),1,IF(ISNUMBER($J257),$J257,$X257)))</f>
        <v/>
      </c>
      <c r="Z257" s="63">
        <f>IF($T257="","",IF(AND(ISNUMBER($F257),$F257&lt;=IF($Q257=MesCiclo,InicioCiclo,$Q257+MOD(2-WEEKDAY($Q257),7))+27),1,IF(ISNUMBER($K257),$K257,$Y257)))</f>
        <v/>
      </c>
      <c r="AA257" s="63">
        <f>IF($T257="","",IF(AND(ISNUMBER($F257),$F257&lt;=IF($Q257=MesCiclo,InicioCiclo,$Q257+MOD(2-WEEKDAY($Q257),7))+6),1,IF(N($U257)&gt;0,AVERAGEIFS($W$5:$W$1000,$S$5:$S$1000,ROW(),$T$5:$T$1000,"Sub"),$W257)))</f>
        <v/>
      </c>
      <c r="AB257" s="63">
        <f>IF($T257="","",IF(AND(ISNUMBER($F257),$F257&lt;=IF($Q257=MesCiclo,InicioCiclo,$Q257+MOD(2-WEEKDAY($Q257),7))+13),1,IF(N($U257)&gt;0,AVERAGEIFS($X$5:$X$1000,$S$5:$S$1000,ROW(),$T$5:$T$1000,"Sub"),$X257)))</f>
        <v/>
      </c>
      <c r="AC257" s="63">
        <f>IF($T257="","",IF(AND(ISNUMBER($F257),$F257&lt;=IF($Q257=MesCiclo,InicioCiclo,$Q257+MOD(2-WEEKDAY($Q257),7))+20),1,IF(N($U257)&gt;0,AVERAGEIFS($Y$5:$Y$1000,$S$5:$S$1000,ROW(),$T$5:$T$1000,"Sub"),$Y257)))</f>
        <v/>
      </c>
      <c r="AD257" s="63">
        <f>IF($T257="","",IF(AND(ISNUMBER($F257),$F257&lt;=IF($Q257=MesCiclo,InicioCiclo,$Q257+MOD(2-WEEKDAY($Q257),7))+27),1,IF(N($U257)&gt;0,AVERAGEIFS($Z$5:$Z$1000,$S$5:$S$1000,ROW(),$T$5:$T$1000,"Sub"),$Z257)))</f>
        <v/>
      </c>
      <c r="AE257" s="63">
        <f>IF($T257&lt;&gt;"Macro","",IF(COUNTIFS($Q$5:$Q$1000,$Q257,$T$5:$T$1000,"Macro",$G$5:$G$1000,"&gt;0")=0,1/COUNTIFS($Q$5:$Q$1000,$Q257,$T$5:$T$1000,"Macro"),IF(AND(ISNUMBER($G257),N($G257)&gt;0),$G257,SUMIFS($G$5:$G$1000,$Q$5:$Q$1000,$Q257,$T$5:$T$1000,"Macro")/COUNTIFS($Q$5:$Q$1000,$Q257,$T$5:$T$1000,"Macro",$G$5:$G$1000,"&gt;0"))/(COUNTIFS($Q$5:$Q$1000,$Q257,$T$5:$T$1000,"Macro")*SUMIFS($G$5:$G$1000,$Q$5:$Q$1000,$Q257,$T$5:$T$1000,"Macro")/COUNTIFS($Q$5:$Q$1000,$Q257,$T$5:$T$1000,"Macro",$G$5:$G$1000,"&gt;0"))))</f>
        <v/>
      </c>
    </row>
    <row r="258">
      <c r="A258" s="55">
        <f>IF(NOT((COUNTA($B258:$K258)+COUNTA($O258))&gt;0),"",IF($T258="Macro",COUNTIFS($T$5:$T258,"Macro",$Q$5:$Q258,$Q258),IF(N($S258)=0,"?",COUNTIFS(INDEX($T$5:$T$1000,1):INDEX($T$5:$T$1000,$S258-4),"Macro",INDEX($Q$5:$Q$1000,1):INDEX($Q$5:$Q$1000,$S258-4),INDEX($Q$5:$Q$1000,$S258-4))&amp;"."&amp;COUNTIFS($S$5:$S258,$S258,$T$5:$T258,"Sub"))))</f>
        <v/>
      </c>
      <c r="B258" s="56" t="n"/>
      <c r="C258" s="57" t="n"/>
      <c r="D258" s="58" t="n"/>
      <c r="E258" s="58" t="n"/>
      <c r="F258" s="58" t="n"/>
      <c r="G258" s="59" t="n"/>
      <c r="H258" s="59" t="n"/>
      <c r="I258" s="59" t="n"/>
      <c r="J258" s="59" t="n"/>
      <c r="K258" s="59" t="n"/>
      <c r="L258" s="60">
        <f>IF(NOT((COUNTA($B258:$K258)+COUNTA($O258))&gt;0),"",IF(ISNUMBER($F258),1,IF(N($U258)&gt;0,AVERAGEIFS($V$5:$V$1000,$S$5:$S$1000,ROW(),$T$5:$T$1000,"Sub"),$V258)))</f>
        <v/>
      </c>
      <c r="M258" s="55">
        <f>IF($L258="","",IF($L258&gt;=1,"Completado",IF($L258&gt;0,"En curso","Pendiente")))</f>
        <v/>
      </c>
      <c r="N258" s="55">
        <f>IF(NOT((COUNTA($B258:$K258)+COUNTA($O258))&gt;0),"",IF(ISNUMBER($F258),IF(AND(ISNUMBER($E258),$F258&gt;$E258),"Cumplida con "&amp;($F258-$E258)&amp;IF($F258-$E258=1," día"," días")&amp;" de retraso","Cumplida"),IF(N($L258)&gt;=1,"Cumplida",IF(NOT(ISNUMBER($E258)),"Sin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plazo")))))))</f>
        <v/>
      </c>
      <c r="O258" s="57" t="n"/>
      <c r="P258" s="61">
        <f>IF(NOT((COUNTA($B258:$K258)+COUNTA($O258))&gt;0),"",IF((IF($C258="","Falta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",""))="","✔ OK","⚠ "&amp;LEFT(IF($C258="","Falta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",""),LEN(IF($C258="","Falta el nombre de la actividad"&amp;" · ","")&amp;IF(AND($T258="Sub",N($S258)=0),"Subactividad sin macroactividad arriba"&amp;" · ","")&amp;IF($D258="","Sin fecha de inicio"&amp;" · ","")&amp;IF($E258="","Sin fecha límite"&amp;" · ","")&amp;IF(OR(AND($D258&lt;&gt;"",NOT(ISNUMBER($D258))),AND($E258&lt;&gt;"",NOT(ISNUMBER($E258))),AND($F258&lt;&gt;"",NOT(ISNUMBER($F258)))),"Fecha no válida"&amp;" · ","")&amp;IF(AND(ISNUMBER($D258),ISNUMBER($E258),$D258&gt;$E258),"Inicio posterior a fecha límite"&amp;" · ","")&amp;IF(AND($T258="Macro",$G258&lt;&gt;"",OR(NOT(ISNUMBER($G258)),$G258&lt;0,$G258&gt;1)),"Peso fuera de rango"&amp;" · ","")&amp;IF(AND($T258="Sub",$G258&lt;&gt;""),"Las subactividades no llevan peso (valen igual dentro de su macroactividad)"&amp;" · ","")&amp;IF(AND(N($U258)&gt;0,COUNT($H258:$K258)&gt;0),"Con subactividades: deje vacías las semanas (se calculan solas)"&amp;" · ","")&amp;IF((COUNTIF($H258:$K258,"&gt;1")+COUNTIF($H258:$K258,"&lt;0")+COUNTA($H258:$K258)-COUNT($H258:$K258))&gt;0,"Avance fuera de rango 0-100%"&amp;" · ","")&amp;IF(OR(AND($I258&lt;&gt;"",$I258&lt;$H258),AND($J258&lt;&gt;"",$J258&lt;MAX($H258:$I258)),AND($K258&lt;&gt;"",$K258&lt;MAX($H258:$J258))),"Avance semanal decreciente"&amp;" · ","")&amp;IF(AND(ISNUMBER($E258),$E258&lt;FechaRef,N($L258)&lt;1),"Vencida"&amp;" · ","")&amp;IF(AND(ObsObligatoria="Sí",ISNUMBER($E258),$E258&lt;FechaRef,N($L258)&lt;1,$O258=""),"Vencida sin observación"&amp;" · ",""))-3)))</f>
        <v/>
      </c>
      <c r="Q258" s="62">
        <f>IF(NOT((COUNTA($B258:$K258)+COUNTA($O258))&gt;0),"",IF(AND($T258="Sub",N($S258)&gt;0),IF(ISNUMBER(INDEX($D$5:$D$1000,$S258-4)),DATE(YEAR(INDEX($D$5:$D$1000,$S258-4)),MONTH(INDEX($D$5:$D$1000,$S258-4)),1),IF(ISNUMBER(INDEX($E$5:$E$1000,$S258-4)),DATE(YEAR(INDEX($E$5:$E$1000,$S258-4)),MONTH(INDEX($E$5:$E$1000,$S258-4)),1),MesCiclo)),IF(ISNUMBER($D258),DATE(YEAR($D258),MONTH($D258),1),IF(ISNUMBER($E258),DATE(YEAR($E258),MONTH($E258),1),MesCiclo))))</f>
        <v/>
      </c>
      <c r="R258" s="63">
        <f>IF(OR($Q258="",$Q258&lt;&gt;MesCiclo),"",COUNTIF($Q$5:$Q258,MesCiclo))</f>
        <v/>
      </c>
      <c r="S258" s="63">
        <f>IF($T258="","",IF($T258="Macro",ROW(),IFERROR(LOOKUP(2,1/($T$5:$T258="Macro"),ROW($T$5:$T258)),0)))</f>
        <v/>
      </c>
      <c r="T258" s="63">
        <f>IF(NOT((COUNTA($B258:$K258)+COUNTA($O258))&gt;0),"",IF($B258="Subactividad","Sub","Macro"))</f>
        <v/>
      </c>
      <c r="U258" s="63">
        <f>IF($T258="Macro",COUNTIFS($S$5:$S$1000,ROW(),$T$5:$T$1000,"Sub"),"")</f>
        <v/>
      </c>
      <c r="V258" s="63">
        <f>IF($T258="","",IF(ISNUMBER($F258),1,IFERROR(LOOKUP(2,1/($H258:$K258&lt;&gt;""),$H258:$K258),0)))</f>
        <v/>
      </c>
      <c r="W258" s="63">
        <f>IF($T258="","",IF(AND(ISNUMBER($F258),$F258&lt;=IF($Q258=MesCiclo,InicioCiclo,$Q258+MOD(2-WEEKDAY($Q258),7))+6),1,IF(ISNUMBER($H258),$H258,0)))</f>
        <v/>
      </c>
      <c r="X258" s="63">
        <f>IF($T258="","",IF(AND(ISNUMBER($F258),$F258&lt;=IF($Q258=MesCiclo,InicioCiclo,$Q258+MOD(2-WEEKDAY($Q258),7))+13),1,IF(ISNUMBER($I258),$I258,$W258)))</f>
        <v/>
      </c>
      <c r="Y258" s="63">
        <f>IF($T258="","",IF(AND(ISNUMBER($F258),$F258&lt;=IF($Q258=MesCiclo,InicioCiclo,$Q258+MOD(2-WEEKDAY($Q258),7))+20),1,IF(ISNUMBER($J258),$J258,$X258)))</f>
        <v/>
      </c>
      <c r="Z258" s="63">
        <f>IF($T258="","",IF(AND(ISNUMBER($F258),$F258&lt;=IF($Q258=MesCiclo,InicioCiclo,$Q258+MOD(2-WEEKDAY($Q258),7))+27),1,IF(ISNUMBER($K258),$K258,$Y258)))</f>
        <v/>
      </c>
      <c r="AA258" s="63">
        <f>IF($T258="","",IF(AND(ISNUMBER($F258),$F258&lt;=IF($Q258=MesCiclo,InicioCiclo,$Q258+MOD(2-WEEKDAY($Q258),7))+6),1,IF(N($U258)&gt;0,AVERAGEIFS($W$5:$W$1000,$S$5:$S$1000,ROW(),$T$5:$T$1000,"Sub"),$W258)))</f>
        <v/>
      </c>
      <c r="AB258" s="63">
        <f>IF($T258="","",IF(AND(ISNUMBER($F258),$F258&lt;=IF($Q258=MesCiclo,InicioCiclo,$Q258+MOD(2-WEEKDAY($Q258),7))+13),1,IF(N($U258)&gt;0,AVERAGEIFS($X$5:$X$1000,$S$5:$S$1000,ROW(),$T$5:$T$1000,"Sub"),$X258)))</f>
        <v/>
      </c>
      <c r="AC258" s="63">
        <f>IF($T258="","",IF(AND(ISNUMBER($F258),$F258&lt;=IF($Q258=MesCiclo,InicioCiclo,$Q258+MOD(2-WEEKDAY($Q258),7))+20),1,IF(N($U258)&gt;0,AVERAGEIFS($Y$5:$Y$1000,$S$5:$S$1000,ROW(),$T$5:$T$1000,"Sub"),$Y258)))</f>
        <v/>
      </c>
      <c r="AD258" s="63">
        <f>IF($T258="","",IF(AND(ISNUMBER($F258),$F258&lt;=IF($Q258=MesCiclo,InicioCiclo,$Q258+MOD(2-WEEKDAY($Q258),7))+27),1,IF(N($U258)&gt;0,AVERAGEIFS($Z$5:$Z$1000,$S$5:$S$1000,ROW(),$T$5:$T$1000,"Sub"),$Z258)))</f>
        <v/>
      </c>
      <c r="AE258" s="63">
        <f>IF($T258&lt;&gt;"Macro","",IF(COUNTIFS($Q$5:$Q$1000,$Q258,$T$5:$T$1000,"Macro",$G$5:$G$1000,"&gt;0")=0,1/COUNTIFS($Q$5:$Q$1000,$Q258,$T$5:$T$1000,"Macro"),IF(AND(ISNUMBER($G258),N($G258)&gt;0),$G258,SUMIFS($G$5:$G$1000,$Q$5:$Q$1000,$Q258,$T$5:$T$1000,"Macro")/COUNTIFS($Q$5:$Q$1000,$Q258,$T$5:$T$1000,"Macro",$G$5:$G$1000,"&gt;0"))/(COUNTIFS($Q$5:$Q$1000,$Q258,$T$5:$T$1000,"Macro")*SUMIFS($G$5:$G$1000,$Q$5:$Q$1000,$Q258,$T$5:$T$1000,"Macro")/COUNTIFS($Q$5:$Q$1000,$Q258,$T$5:$T$1000,"Macro",$G$5:$G$1000,"&gt;0"))))</f>
        <v/>
      </c>
    </row>
    <row r="259">
      <c r="A259" s="55">
        <f>IF(NOT((COUNTA($B259:$K259)+COUNTA($O259))&gt;0),"",IF($T259="Macro",COUNTIFS($T$5:$T259,"Macro",$Q$5:$Q259,$Q259),IF(N($S259)=0,"?",COUNTIFS(INDEX($T$5:$T$1000,1):INDEX($T$5:$T$1000,$S259-4),"Macro",INDEX($Q$5:$Q$1000,1):INDEX($Q$5:$Q$1000,$S259-4),INDEX($Q$5:$Q$1000,$S259-4))&amp;"."&amp;COUNTIFS($S$5:$S259,$S259,$T$5:$T259,"Sub"))))</f>
        <v/>
      </c>
      <c r="B259" s="56" t="n"/>
      <c r="C259" s="57" t="n"/>
      <c r="D259" s="58" t="n"/>
      <c r="E259" s="58" t="n"/>
      <c r="F259" s="58" t="n"/>
      <c r="G259" s="59" t="n"/>
      <c r="H259" s="59" t="n"/>
      <c r="I259" s="59" t="n"/>
      <c r="J259" s="59" t="n"/>
      <c r="K259" s="59" t="n"/>
      <c r="L259" s="60">
        <f>IF(NOT((COUNTA($B259:$K259)+COUNTA($O259))&gt;0),"",IF(ISNUMBER($F259),1,IF(N($U259)&gt;0,AVERAGEIFS($V$5:$V$1000,$S$5:$S$1000,ROW(),$T$5:$T$1000,"Sub"),$V259)))</f>
        <v/>
      </c>
      <c r="M259" s="55">
        <f>IF($L259="","",IF($L259&gt;=1,"Completado",IF($L259&gt;0,"En curso","Pendiente")))</f>
        <v/>
      </c>
      <c r="N259" s="55">
        <f>IF(NOT((COUNTA($B259:$K259)+COUNTA($O259))&gt;0),"",IF(ISNUMBER($F259),IF(AND(ISNUMBER($E259),$F259&gt;$E259),"Cumplida con "&amp;($F259-$E259)&amp;IF($F259-$E259=1," día"," días")&amp;" de retraso","Cumplida"),IF(N($L259)&gt;=1,"Cumplida",IF(NOT(ISNUMBER($E259)),"Sin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plazo")))))))</f>
        <v/>
      </c>
      <c r="O259" s="57" t="n"/>
      <c r="P259" s="61">
        <f>IF(NOT((COUNTA($B259:$K259)+COUNTA($O259))&gt;0),"",IF((IF($C259="","Falta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",""))="","✔ OK","⚠ "&amp;LEFT(IF($C259="","Falta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",""),LEN(IF($C259="","Falta el nombre de la actividad"&amp;" · ","")&amp;IF(AND($T259="Sub",N($S259)=0),"Subactividad sin macroactividad arriba"&amp;" · ","")&amp;IF($D259="","Sin fecha de inicio"&amp;" · ","")&amp;IF($E259="","Sin fecha límite"&amp;" · ","")&amp;IF(OR(AND($D259&lt;&gt;"",NOT(ISNUMBER($D259))),AND($E259&lt;&gt;"",NOT(ISNUMBER($E259))),AND($F259&lt;&gt;"",NOT(ISNUMBER($F259)))),"Fecha no válida"&amp;" · ","")&amp;IF(AND(ISNUMBER($D259),ISNUMBER($E259),$D259&gt;$E259),"Inicio posterior a fecha límite"&amp;" · ","")&amp;IF(AND($T259="Macro",$G259&lt;&gt;"",OR(NOT(ISNUMBER($G259)),$G259&lt;0,$G259&gt;1)),"Peso fuera de rango"&amp;" · ","")&amp;IF(AND($T259="Sub",$G259&lt;&gt;""),"Las subactividades no llevan peso (valen igual dentro de su macroactividad)"&amp;" · ","")&amp;IF(AND(N($U259)&gt;0,COUNT($H259:$K259)&gt;0),"Con subactividades: deje vacías las semanas (se calculan solas)"&amp;" · ","")&amp;IF((COUNTIF($H259:$K259,"&gt;1")+COUNTIF($H259:$K259,"&lt;0")+COUNTA($H259:$K259)-COUNT($H259:$K259))&gt;0,"Avance fuera de rango 0-100%"&amp;" · ","")&amp;IF(OR(AND($I259&lt;&gt;"",$I259&lt;$H259),AND($J259&lt;&gt;"",$J259&lt;MAX($H259:$I259)),AND($K259&lt;&gt;"",$K259&lt;MAX($H259:$J259))),"Avance semanal decreciente"&amp;" · ","")&amp;IF(AND(ISNUMBER($E259),$E259&lt;FechaRef,N($L259)&lt;1),"Vencida"&amp;" · ","")&amp;IF(AND(ObsObligatoria="Sí",ISNUMBER($E259),$E259&lt;FechaRef,N($L259)&lt;1,$O259=""),"Vencida sin observación"&amp;" · ",""))-3)))</f>
        <v/>
      </c>
      <c r="Q259" s="62">
        <f>IF(NOT((COUNTA($B259:$K259)+COUNTA($O259))&gt;0),"",IF(AND($T259="Sub",N($S259)&gt;0),IF(ISNUMBER(INDEX($D$5:$D$1000,$S259-4)),DATE(YEAR(INDEX($D$5:$D$1000,$S259-4)),MONTH(INDEX($D$5:$D$1000,$S259-4)),1),IF(ISNUMBER(INDEX($E$5:$E$1000,$S259-4)),DATE(YEAR(INDEX($E$5:$E$1000,$S259-4)),MONTH(INDEX($E$5:$E$1000,$S259-4)),1),MesCiclo)),IF(ISNUMBER($D259),DATE(YEAR($D259),MONTH($D259),1),IF(ISNUMBER($E259),DATE(YEAR($E259),MONTH($E259),1),MesCiclo))))</f>
        <v/>
      </c>
      <c r="R259" s="63">
        <f>IF(OR($Q259="",$Q259&lt;&gt;MesCiclo),"",COUNTIF($Q$5:$Q259,MesCiclo))</f>
        <v/>
      </c>
      <c r="S259" s="63">
        <f>IF($T259="","",IF($T259="Macro",ROW(),IFERROR(LOOKUP(2,1/($T$5:$T259="Macro"),ROW($T$5:$T259)),0)))</f>
        <v/>
      </c>
      <c r="T259" s="63">
        <f>IF(NOT((COUNTA($B259:$K259)+COUNTA($O259))&gt;0),"",IF($B259="Subactividad","Sub","Macro"))</f>
        <v/>
      </c>
      <c r="U259" s="63">
        <f>IF($T259="Macro",COUNTIFS($S$5:$S$1000,ROW(),$T$5:$T$1000,"Sub"),"")</f>
        <v/>
      </c>
      <c r="V259" s="63">
        <f>IF($T259="","",IF(ISNUMBER($F259),1,IFERROR(LOOKUP(2,1/($H259:$K259&lt;&gt;""),$H259:$K259),0)))</f>
        <v/>
      </c>
      <c r="W259" s="63">
        <f>IF($T259="","",IF(AND(ISNUMBER($F259),$F259&lt;=IF($Q259=MesCiclo,InicioCiclo,$Q259+MOD(2-WEEKDAY($Q259),7))+6),1,IF(ISNUMBER($H259),$H259,0)))</f>
        <v/>
      </c>
      <c r="X259" s="63">
        <f>IF($T259="","",IF(AND(ISNUMBER($F259),$F259&lt;=IF($Q259=MesCiclo,InicioCiclo,$Q259+MOD(2-WEEKDAY($Q259),7))+13),1,IF(ISNUMBER($I259),$I259,$W259)))</f>
        <v/>
      </c>
      <c r="Y259" s="63">
        <f>IF($T259="","",IF(AND(ISNUMBER($F259),$F259&lt;=IF($Q259=MesCiclo,InicioCiclo,$Q259+MOD(2-WEEKDAY($Q259),7))+20),1,IF(ISNUMBER($J259),$J259,$X259)))</f>
        <v/>
      </c>
      <c r="Z259" s="63">
        <f>IF($T259="","",IF(AND(ISNUMBER($F259),$F259&lt;=IF($Q259=MesCiclo,InicioCiclo,$Q259+MOD(2-WEEKDAY($Q259),7))+27),1,IF(ISNUMBER($K259),$K259,$Y259)))</f>
        <v/>
      </c>
      <c r="AA259" s="63">
        <f>IF($T259="","",IF(AND(ISNUMBER($F259),$F259&lt;=IF($Q259=MesCiclo,InicioCiclo,$Q259+MOD(2-WEEKDAY($Q259),7))+6),1,IF(N($U259)&gt;0,AVERAGEIFS($W$5:$W$1000,$S$5:$S$1000,ROW(),$T$5:$T$1000,"Sub"),$W259)))</f>
        <v/>
      </c>
      <c r="AB259" s="63">
        <f>IF($T259="","",IF(AND(ISNUMBER($F259),$F259&lt;=IF($Q259=MesCiclo,InicioCiclo,$Q259+MOD(2-WEEKDAY($Q259),7))+13),1,IF(N($U259)&gt;0,AVERAGEIFS($X$5:$X$1000,$S$5:$S$1000,ROW(),$T$5:$T$1000,"Sub"),$X259)))</f>
        <v/>
      </c>
      <c r="AC259" s="63">
        <f>IF($T259="","",IF(AND(ISNUMBER($F259),$F259&lt;=IF($Q259=MesCiclo,InicioCiclo,$Q259+MOD(2-WEEKDAY($Q259),7))+20),1,IF(N($U259)&gt;0,AVERAGEIFS($Y$5:$Y$1000,$S$5:$S$1000,ROW(),$T$5:$T$1000,"Sub"),$Y259)))</f>
        <v/>
      </c>
      <c r="AD259" s="63">
        <f>IF($T259="","",IF(AND(ISNUMBER($F259),$F259&lt;=IF($Q259=MesCiclo,InicioCiclo,$Q259+MOD(2-WEEKDAY($Q259),7))+27),1,IF(N($U259)&gt;0,AVERAGEIFS($Z$5:$Z$1000,$S$5:$S$1000,ROW(),$T$5:$T$1000,"Sub"),$Z259)))</f>
        <v/>
      </c>
      <c r="AE259" s="63">
        <f>IF($T259&lt;&gt;"Macro","",IF(COUNTIFS($Q$5:$Q$1000,$Q259,$T$5:$T$1000,"Macro",$G$5:$G$1000,"&gt;0")=0,1/COUNTIFS($Q$5:$Q$1000,$Q259,$T$5:$T$1000,"Macro"),IF(AND(ISNUMBER($G259),N($G259)&gt;0),$G259,SUMIFS($G$5:$G$1000,$Q$5:$Q$1000,$Q259,$T$5:$T$1000,"Macro")/COUNTIFS($Q$5:$Q$1000,$Q259,$T$5:$T$1000,"Macro",$G$5:$G$1000,"&gt;0"))/(COUNTIFS($Q$5:$Q$1000,$Q259,$T$5:$T$1000,"Macro")*SUMIFS($G$5:$G$1000,$Q$5:$Q$1000,$Q259,$T$5:$T$1000,"Macro")/COUNTIFS($Q$5:$Q$1000,$Q259,$T$5:$T$1000,"Macro",$G$5:$G$1000,"&gt;0"))))</f>
        <v/>
      </c>
    </row>
    <row r="260">
      <c r="A260" s="55">
        <f>IF(NOT((COUNTA($B260:$K260)+COUNTA($O260))&gt;0),"",IF($T260="Macro",COUNTIFS($T$5:$T260,"Macro",$Q$5:$Q260,$Q260),IF(N($S260)=0,"?",COUNTIFS(INDEX($T$5:$T$1000,1):INDEX($T$5:$T$1000,$S260-4),"Macro",INDEX($Q$5:$Q$1000,1):INDEX($Q$5:$Q$1000,$S260-4),INDEX($Q$5:$Q$1000,$S260-4))&amp;"."&amp;COUNTIFS($S$5:$S260,$S260,$T$5:$T260,"Sub"))))</f>
        <v/>
      </c>
      <c r="B260" s="56" t="n"/>
      <c r="C260" s="57" t="n"/>
      <c r="D260" s="58" t="n"/>
      <c r="E260" s="58" t="n"/>
      <c r="F260" s="58" t="n"/>
      <c r="G260" s="59" t="n"/>
      <c r="H260" s="59" t="n"/>
      <c r="I260" s="59" t="n"/>
      <c r="J260" s="59" t="n"/>
      <c r="K260" s="59" t="n"/>
      <c r="L260" s="60">
        <f>IF(NOT((COUNTA($B260:$K260)+COUNTA($O260))&gt;0),"",IF(ISNUMBER($F260),1,IF(N($U260)&gt;0,AVERAGEIFS($V$5:$V$1000,$S$5:$S$1000,ROW(),$T$5:$T$1000,"Sub"),$V260)))</f>
        <v/>
      </c>
      <c r="M260" s="55">
        <f>IF($L260="","",IF($L260&gt;=1,"Completado",IF($L260&gt;0,"En curso","Pendiente")))</f>
        <v/>
      </c>
      <c r="N260" s="55">
        <f>IF(NOT((COUNTA($B260:$K260)+COUNTA($O260))&gt;0),"",IF(ISNUMBER($F260),IF(AND(ISNUMBER($E260),$F260&gt;$E260),"Cumplida con "&amp;($F260-$E260)&amp;IF($F260-$E260=1," día"," días")&amp;" de retraso","Cumplida"),IF(N($L260)&gt;=1,"Cumplida",IF(NOT(ISNUMBER($E260)),"Sin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plazo")))))))</f>
        <v/>
      </c>
      <c r="O260" s="57" t="n"/>
      <c r="P260" s="61">
        <f>IF(NOT((COUNTA($B260:$K260)+COUNTA($O260))&gt;0),"",IF((IF($C260="","Falta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",""))="","✔ OK","⚠ "&amp;LEFT(IF($C260="","Falta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",""),LEN(IF($C260="","Falta el nombre de la actividad"&amp;" · ","")&amp;IF(AND($T260="Sub",N($S260)=0),"Subactividad sin macroactividad arriba"&amp;" · ","")&amp;IF($D260="","Sin fecha de inicio"&amp;" · ","")&amp;IF($E260="","Sin fecha límite"&amp;" · ","")&amp;IF(OR(AND($D260&lt;&gt;"",NOT(ISNUMBER($D260))),AND($E260&lt;&gt;"",NOT(ISNUMBER($E260))),AND($F260&lt;&gt;"",NOT(ISNUMBER($F260)))),"Fecha no válida"&amp;" · ","")&amp;IF(AND(ISNUMBER($D260),ISNUMBER($E260),$D260&gt;$E260),"Inicio posterior a fecha límite"&amp;" · ","")&amp;IF(AND($T260="Macro",$G260&lt;&gt;"",OR(NOT(ISNUMBER($G260)),$G260&lt;0,$G260&gt;1)),"Peso fuera de rango"&amp;" · ","")&amp;IF(AND($T260="Sub",$G260&lt;&gt;""),"Las subactividades no llevan peso (valen igual dentro de su macroactividad)"&amp;" · ","")&amp;IF(AND(N($U260)&gt;0,COUNT($H260:$K260)&gt;0),"Con subactividades: deje vacías las semanas (se calculan solas)"&amp;" · ","")&amp;IF((COUNTIF($H260:$K260,"&gt;1")+COUNTIF($H260:$K260,"&lt;0")+COUNTA($H260:$K260)-COUNT($H260:$K260))&gt;0,"Avance fuera de rango 0-100%"&amp;" · ","")&amp;IF(OR(AND($I260&lt;&gt;"",$I260&lt;$H260),AND($J260&lt;&gt;"",$J260&lt;MAX($H260:$I260)),AND($K260&lt;&gt;"",$K260&lt;MAX($H260:$J260))),"Avance semanal decreciente"&amp;" · ","")&amp;IF(AND(ISNUMBER($E260),$E260&lt;FechaRef,N($L260)&lt;1),"Vencida"&amp;" · ","")&amp;IF(AND(ObsObligatoria="Sí",ISNUMBER($E260),$E260&lt;FechaRef,N($L260)&lt;1,$O260=""),"Vencida sin observación"&amp;" · ",""))-3)))</f>
        <v/>
      </c>
      <c r="Q260" s="62">
        <f>IF(NOT((COUNTA($B260:$K260)+COUNTA($O260))&gt;0),"",IF(AND($T260="Sub",N($S260)&gt;0),IF(ISNUMBER(INDEX($D$5:$D$1000,$S260-4)),DATE(YEAR(INDEX($D$5:$D$1000,$S260-4)),MONTH(INDEX($D$5:$D$1000,$S260-4)),1),IF(ISNUMBER(INDEX($E$5:$E$1000,$S260-4)),DATE(YEAR(INDEX($E$5:$E$1000,$S260-4)),MONTH(INDEX($E$5:$E$1000,$S260-4)),1),MesCiclo)),IF(ISNUMBER($D260),DATE(YEAR($D260),MONTH($D260),1),IF(ISNUMBER($E260),DATE(YEAR($E260),MONTH($E260),1),MesCiclo))))</f>
        <v/>
      </c>
      <c r="R260" s="63">
        <f>IF(OR($Q260="",$Q260&lt;&gt;MesCiclo),"",COUNTIF($Q$5:$Q260,MesCiclo))</f>
        <v/>
      </c>
      <c r="S260" s="63">
        <f>IF($T260="","",IF($T260="Macro",ROW(),IFERROR(LOOKUP(2,1/($T$5:$T260="Macro"),ROW($T$5:$T260)),0)))</f>
        <v/>
      </c>
      <c r="T260" s="63">
        <f>IF(NOT((COUNTA($B260:$K260)+COUNTA($O260))&gt;0),"",IF($B260="Subactividad","Sub","Macro"))</f>
        <v/>
      </c>
      <c r="U260" s="63">
        <f>IF($T260="Macro",COUNTIFS($S$5:$S$1000,ROW(),$T$5:$T$1000,"Sub"),"")</f>
        <v/>
      </c>
      <c r="V260" s="63">
        <f>IF($T260="","",IF(ISNUMBER($F260),1,IFERROR(LOOKUP(2,1/($H260:$K260&lt;&gt;""),$H260:$K260),0)))</f>
        <v/>
      </c>
      <c r="W260" s="63">
        <f>IF($T260="","",IF(AND(ISNUMBER($F260),$F260&lt;=IF($Q260=MesCiclo,InicioCiclo,$Q260+MOD(2-WEEKDAY($Q260),7))+6),1,IF(ISNUMBER($H260),$H260,0)))</f>
        <v/>
      </c>
      <c r="X260" s="63">
        <f>IF($T260="","",IF(AND(ISNUMBER($F260),$F260&lt;=IF($Q260=MesCiclo,InicioCiclo,$Q260+MOD(2-WEEKDAY($Q260),7))+13),1,IF(ISNUMBER($I260),$I260,$W260)))</f>
        <v/>
      </c>
      <c r="Y260" s="63">
        <f>IF($T260="","",IF(AND(ISNUMBER($F260),$F260&lt;=IF($Q260=MesCiclo,InicioCiclo,$Q260+MOD(2-WEEKDAY($Q260),7))+20),1,IF(ISNUMBER($J260),$J260,$X260)))</f>
        <v/>
      </c>
      <c r="Z260" s="63">
        <f>IF($T260="","",IF(AND(ISNUMBER($F260),$F260&lt;=IF($Q260=MesCiclo,InicioCiclo,$Q260+MOD(2-WEEKDAY($Q260),7))+27),1,IF(ISNUMBER($K260),$K260,$Y260)))</f>
        <v/>
      </c>
      <c r="AA260" s="63">
        <f>IF($T260="","",IF(AND(ISNUMBER($F260),$F260&lt;=IF($Q260=MesCiclo,InicioCiclo,$Q260+MOD(2-WEEKDAY($Q260),7))+6),1,IF(N($U260)&gt;0,AVERAGEIFS($W$5:$W$1000,$S$5:$S$1000,ROW(),$T$5:$T$1000,"Sub"),$W260)))</f>
        <v/>
      </c>
      <c r="AB260" s="63">
        <f>IF($T260="","",IF(AND(ISNUMBER($F260),$F260&lt;=IF($Q260=MesCiclo,InicioCiclo,$Q260+MOD(2-WEEKDAY($Q260),7))+13),1,IF(N($U260)&gt;0,AVERAGEIFS($X$5:$X$1000,$S$5:$S$1000,ROW(),$T$5:$T$1000,"Sub"),$X260)))</f>
        <v/>
      </c>
      <c r="AC260" s="63">
        <f>IF($T260="","",IF(AND(ISNUMBER($F260),$F260&lt;=IF($Q260=MesCiclo,InicioCiclo,$Q260+MOD(2-WEEKDAY($Q260),7))+20),1,IF(N($U260)&gt;0,AVERAGEIFS($Y$5:$Y$1000,$S$5:$S$1000,ROW(),$T$5:$T$1000,"Sub"),$Y260)))</f>
        <v/>
      </c>
      <c r="AD260" s="63">
        <f>IF($T260="","",IF(AND(ISNUMBER($F260),$F260&lt;=IF($Q260=MesCiclo,InicioCiclo,$Q260+MOD(2-WEEKDAY($Q260),7))+27),1,IF(N($U260)&gt;0,AVERAGEIFS($Z$5:$Z$1000,$S$5:$S$1000,ROW(),$T$5:$T$1000,"Sub"),$Z260)))</f>
        <v/>
      </c>
      <c r="AE260" s="63">
        <f>IF($T260&lt;&gt;"Macro","",IF(COUNTIFS($Q$5:$Q$1000,$Q260,$T$5:$T$1000,"Macro",$G$5:$G$1000,"&gt;0")=0,1/COUNTIFS($Q$5:$Q$1000,$Q260,$T$5:$T$1000,"Macro"),IF(AND(ISNUMBER($G260),N($G260)&gt;0),$G260,SUMIFS($G$5:$G$1000,$Q$5:$Q$1000,$Q260,$T$5:$T$1000,"Macro")/COUNTIFS($Q$5:$Q$1000,$Q260,$T$5:$T$1000,"Macro",$G$5:$G$1000,"&gt;0"))/(COUNTIFS($Q$5:$Q$1000,$Q260,$T$5:$T$1000,"Macro")*SUMIFS($G$5:$G$1000,$Q$5:$Q$1000,$Q260,$T$5:$T$1000,"Macro")/COUNTIFS($Q$5:$Q$1000,$Q260,$T$5:$T$1000,"Macro",$G$5:$G$1000,"&gt;0"))))</f>
        <v/>
      </c>
    </row>
    <row r="261">
      <c r="A261" s="55">
        <f>IF(NOT((COUNTA($B261:$K261)+COUNTA($O261))&gt;0),"",IF($T261="Macro",COUNTIFS($T$5:$T261,"Macro",$Q$5:$Q261,$Q261),IF(N($S261)=0,"?",COUNTIFS(INDEX($T$5:$T$1000,1):INDEX($T$5:$T$1000,$S261-4),"Macro",INDEX($Q$5:$Q$1000,1):INDEX($Q$5:$Q$1000,$S261-4),INDEX($Q$5:$Q$1000,$S261-4))&amp;"."&amp;COUNTIFS($S$5:$S261,$S261,$T$5:$T261,"Sub"))))</f>
        <v/>
      </c>
      <c r="B261" s="56" t="n"/>
      <c r="C261" s="57" t="n"/>
      <c r="D261" s="58" t="n"/>
      <c r="E261" s="58" t="n"/>
      <c r="F261" s="58" t="n"/>
      <c r="G261" s="59" t="n"/>
      <c r="H261" s="59" t="n"/>
      <c r="I261" s="59" t="n"/>
      <c r="J261" s="59" t="n"/>
      <c r="K261" s="59" t="n"/>
      <c r="L261" s="60">
        <f>IF(NOT((COUNTA($B261:$K261)+COUNTA($O261))&gt;0),"",IF(ISNUMBER($F261),1,IF(N($U261)&gt;0,AVERAGEIFS($V$5:$V$1000,$S$5:$S$1000,ROW(),$T$5:$T$1000,"Sub"),$V261)))</f>
        <v/>
      </c>
      <c r="M261" s="55">
        <f>IF($L261="","",IF($L261&gt;=1,"Completado",IF($L261&gt;0,"En curso","Pendiente")))</f>
        <v/>
      </c>
      <c r="N261" s="55">
        <f>IF(NOT((COUNTA($B261:$K261)+COUNTA($O261))&gt;0),"",IF(ISNUMBER($F261),IF(AND(ISNUMBER($E261),$F261&gt;$E261),"Cumplida con "&amp;($F261-$E261)&amp;IF($F261-$E261=1," día"," días")&amp;" de retraso","Cumplida"),IF(N($L261)&gt;=1,"Cumplida",IF(NOT(ISNUMBER($E261)),"Sin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plazo")))))))</f>
        <v/>
      </c>
      <c r="O261" s="57" t="n"/>
      <c r="P261" s="61">
        <f>IF(NOT((COUNTA($B261:$K261)+COUNTA($O261))&gt;0),"",IF((IF($C261="","Falta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",""))="","✔ OK","⚠ "&amp;LEFT(IF($C261="","Falta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",""),LEN(IF($C261="","Falta el nombre de la actividad"&amp;" · ","")&amp;IF(AND($T261="Sub",N($S261)=0),"Subactividad sin macroactividad arriba"&amp;" · ","")&amp;IF($D261="","Sin fecha de inicio"&amp;" · ","")&amp;IF($E261="","Sin fecha límite"&amp;" · ","")&amp;IF(OR(AND($D261&lt;&gt;"",NOT(ISNUMBER($D261))),AND($E261&lt;&gt;"",NOT(ISNUMBER($E261))),AND($F261&lt;&gt;"",NOT(ISNUMBER($F261)))),"Fecha no válida"&amp;" · ","")&amp;IF(AND(ISNUMBER($D261),ISNUMBER($E261),$D261&gt;$E261),"Inicio posterior a fecha límite"&amp;" · ","")&amp;IF(AND($T261="Macro",$G261&lt;&gt;"",OR(NOT(ISNUMBER($G261)),$G261&lt;0,$G261&gt;1)),"Peso fuera de rango"&amp;" · ","")&amp;IF(AND($T261="Sub",$G261&lt;&gt;""),"Las subactividades no llevan peso (valen igual dentro de su macroactividad)"&amp;" · ","")&amp;IF(AND(N($U261)&gt;0,COUNT($H261:$K261)&gt;0),"Con subactividades: deje vacías las semanas (se calculan solas)"&amp;" · ","")&amp;IF((COUNTIF($H261:$K261,"&gt;1")+COUNTIF($H261:$K261,"&lt;0")+COUNTA($H261:$K261)-COUNT($H261:$K261))&gt;0,"Avance fuera de rango 0-100%"&amp;" · ","")&amp;IF(OR(AND($I261&lt;&gt;"",$I261&lt;$H261),AND($J261&lt;&gt;"",$J261&lt;MAX($H261:$I261)),AND($K261&lt;&gt;"",$K261&lt;MAX($H261:$J261))),"Avance semanal decreciente"&amp;" · ","")&amp;IF(AND(ISNUMBER($E261),$E261&lt;FechaRef,N($L261)&lt;1),"Vencida"&amp;" · ","")&amp;IF(AND(ObsObligatoria="Sí",ISNUMBER($E261),$E261&lt;FechaRef,N($L261)&lt;1,$O261=""),"Vencida sin observación"&amp;" · ",""))-3)))</f>
        <v/>
      </c>
      <c r="Q261" s="62">
        <f>IF(NOT((COUNTA($B261:$K261)+COUNTA($O261))&gt;0),"",IF(AND($T261="Sub",N($S261)&gt;0),IF(ISNUMBER(INDEX($D$5:$D$1000,$S261-4)),DATE(YEAR(INDEX($D$5:$D$1000,$S261-4)),MONTH(INDEX($D$5:$D$1000,$S261-4)),1),IF(ISNUMBER(INDEX($E$5:$E$1000,$S261-4)),DATE(YEAR(INDEX($E$5:$E$1000,$S261-4)),MONTH(INDEX($E$5:$E$1000,$S261-4)),1),MesCiclo)),IF(ISNUMBER($D261),DATE(YEAR($D261),MONTH($D261),1),IF(ISNUMBER($E261),DATE(YEAR($E261),MONTH($E261),1),MesCiclo))))</f>
        <v/>
      </c>
      <c r="R261" s="63">
        <f>IF(OR($Q261="",$Q261&lt;&gt;MesCiclo),"",COUNTIF($Q$5:$Q261,MesCiclo))</f>
        <v/>
      </c>
      <c r="S261" s="63">
        <f>IF($T261="","",IF($T261="Macro",ROW(),IFERROR(LOOKUP(2,1/($T$5:$T261="Macro"),ROW($T$5:$T261)),0)))</f>
        <v/>
      </c>
      <c r="T261" s="63">
        <f>IF(NOT((COUNTA($B261:$K261)+COUNTA($O261))&gt;0),"",IF($B261="Subactividad","Sub","Macro"))</f>
        <v/>
      </c>
      <c r="U261" s="63">
        <f>IF($T261="Macro",COUNTIFS($S$5:$S$1000,ROW(),$T$5:$T$1000,"Sub"),"")</f>
        <v/>
      </c>
      <c r="V261" s="63">
        <f>IF($T261="","",IF(ISNUMBER($F261),1,IFERROR(LOOKUP(2,1/($H261:$K261&lt;&gt;""),$H261:$K261),0)))</f>
        <v/>
      </c>
      <c r="W261" s="63">
        <f>IF($T261="","",IF(AND(ISNUMBER($F261),$F261&lt;=IF($Q261=MesCiclo,InicioCiclo,$Q261+MOD(2-WEEKDAY($Q261),7))+6),1,IF(ISNUMBER($H261),$H261,0)))</f>
        <v/>
      </c>
      <c r="X261" s="63">
        <f>IF($T261="","",IF(AND(ISNUMBER($F261),$F261&lt;=IF($Q261=MesCiclo,InicioCiclo,$Q261+MOD(2-WEEKDAY($Q261),7))+13),1,IF(ISNUMBER($I261),$I261,$W261)))</f>
        <v/>
      </c>
      <c r="Y261" s="63">
        <f>IF($T261="","",IF(AND(ISNUMBER($F261),$F261&lt;=IF($Q261=MesCiclo,InicioCiclo,$Q261+MOD(2-WEEKDAY($Q261),7))+20),1,IF(ISNUMBER($J261),$J261,$X261)))</f>
        <v/>
      </c>
      <c r="Z261" s="63">
        <f>IF($T261="","",IF(AND(ISNUMBER($F261),$F261&lt;=IF($Q261=MesCiclo,InicioCiclo,$Q261+MOD(2-WEEKDAY($Q261),7))+27),1,IF(ISNUMBER($K261),$K261,$Y261)))</f>
        <v/>
      </c>
      <c r="AA261" s="63">
        <f>IF($T261="","",IF(AND(ISNUMBER($F261),$F261&lt;=IF($Q261=MesCiclo,InicioCiclo,$Q261+MOD(2-WEEKDAY($Q261),7))+6),1,IF(N($U261)&gt;0,AVERAGEIFS($W$5:$W$1000,$S$5:$S$1000,ROW(),$T$5:$T$1000,"Sub"),$W261)))</f>
        <v/>
      </c>
      <c r="AB261" s="63">
        <f>IF($T261="","",IF(AND(ISNUMBER($F261),$F261&lt;=IF($Q261=MesCiclo,InicioCiclo,$Q261+MOD(2-WEEKDAY($Q261),7))+13),1,IF(N($U261)&gt;0,AVERAGEIFS($X$5:$X$1000,$S$5:$S$1000,ROW(),$T$5:$T$1000,"Sub"),$X261)))</f>
        <v/>
      </c>
      <c r="AC261" s="63">
        <f>IF($T261="","",IF(AND(ISNUMBER($F261),$F261&lt;=IF($Q261=MesCiclo,InicioCiclo,$Q261+MOD(2-WEEKDAY($Q261),7))+20),1,IF(N($U261)&gt;0,AVERAGEIFS($Y$5:$Y$1000,$S$5:$S$1000,ROW(),$T$5:$T$1000,"Sub"),$Y261)))</f>
        <v/>
      </c>
      <c r="AD261" s="63">
        <f>IF($T261="","",IF(AND(ISNUMBER($F261),$F261&lt;=IF($Q261=MesCiclo,InicioCiclo,$Q261+MOD(2-WEEKDAY($Q261),7))+27),1,IF(N($U261)&gt;0,AVERAGEIFS($Z$5:$Z$1000,$S$5:$S$1000,ROW(),$T$5:$T$1000,"Sub"),$Z261)))</f>
        <v/>
      </c>
      <c r="AE261" s="63">
        <f>IF($T261&lt;&gt;"Macro","",IF(COUNTIFS($Q$5:$Q$1000,$Q261,$T$5:$T$1000,"Macro",$G$5:$G$1000,"&gt;0")=0,1/COUNTIFS($Q$5:$Q$1000,$Q261,$T$5:$T$1000,"Macro"),IF(AND(ISNUMBER($G261),N($G261)&gt;0),$G261,SUMIFS($G$5:$G$1000,$Q$5:$Q$1000,$Q261,$T$5:$T$1000,"Macro")/COUNTIFS($Q$5:$Q$1000,$Q261,$T$5:$T$1000,"Macro",$G$5:$G$1000,"&gt;0"))/(COUNTIFS($Q$5:$Q$1000,$Q261,$T$5:$T$1000,"Macro")*SUMIFS($G$5:$G$1000,$Q$5:$Q$1000,$Q261,$T$5:$T$1000,"Macro")/COUNTIFS($Q$5:$Q$1000,$Q261,$T$5:$T$1000,"Macro",$G$5:$G$1000,"&gt;0"))))</f>
        <v/>
      </c>
    </row>
    <row r="262">
      <c r="A262" s="55">
        <f>IF(NOT((COUNTA($B262:$K262)+COUNTA($O262))&gt;0),"",IF($T262="Macro",COUNTIFS($T$5:$T262,"Macro",$Q$5:$Q262,$Q262),IF(N($S262)=0,"?",COUNTIFS(INDEX($T$5:$T$1000,1):INDEX($T$5:$T$1000,$S262-4),"Macro",INDEX($Q$5:$Q$1000,1):INDEX($Q$5:$Q$1000,$S262-4),INDEX($Q$5:$Q$1000,$S262-4))&amp;"."&amp;COUNTIFS($S$5:$S262,$S262,$T$5:$T262,"Sub"))))</f>
        <v/>
      </c>
      <c r="B262" s="56" t="n"/>
      <c r="C262" s="57" t="n"/>
      <c r="D262" s="58" t="n"/>
      <c r="E262" s="58" t="n"/>
      <c r="F262" s="58" t="n"/>
      <c r="G262" s="59" t="n"/>
      <c r="H262" s="59" t="n"/>
      <c r="I262" s="59" t="n"/>
      <c r="J262" s="59" t="n"/>
      <c r="K262" s="59" t="n"/>
      <c r="L262" s="60">
        <f>IF(NOT((COUNTA($B262:$K262)+COUNTA($O262))&gt;0),"",IF(ISNUMBER($F262),1,IF(N($U262)&gt;0,AVERAGEIFS($V$5:$V$1000,$S$5:$S$1000,ROW(),$T$5:$T$1000,"Sub"),$V262)))</f>
        <v/>
      </c>
      <c r="M262" s="55">
        <f>IF($L262="","",IF($L262&gt;=1,"Completado",IF($L262&gt;0,"En curso","Pendiente")))</f>
        <v/>
      </c>
      <c r="N262" s="55">
        <f>IF(NOT((COUNTA($B262:$K262)+COUNTA($O262))&gt;0),"",IF(ISNUMBER($F262),IF(AND(ISNUMBER($E262),$F262&gt;$E262),"Cumplida con "&amp;($F262-$E262)&amp;IF($F262-$E262=1," día"," días")&amp;" de retraso","Cumplida"),IF(N($L262)&gt;=1,"Cumplida",IF(NOT(ISNUMBER($E262)),"Sin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plazo")))))))</f>
        <v/>
      </c>
      <c r="O262" s="57" t="n"/>
      <c r="P262" s="61">
        <f>IF(NOT((COUNTA($B262:$K262)+COUNTA($O262))&gt;0),"",IF((IF($C262="","Falta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",""))="","✔ OK","⚠ "&amp;LEFT(IF($C262="","Falta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",""),LEN(IF($C262="","Falta el nombre de la actividad"&amp;" · ","")&amp;IF(AND($T262="Sub",N($S262)=0),"Subactividad sin macroactividad arriba"&amp;" · ","")&amp;IF($D262="","Sin fecha de inicio"&amp;" · ","")&amp;IF($E262="","Sin fecha límite"&amp;" · ","")&amp;IF(OR(AND($D262&lt;&gt;"",NOT(ISNUMBER($D262))),AND($E262&lt;&gt;"",NOT(ISNUMBER($E262))),AND($F262&lt;&gt;"",NOT(ISNUMBER($F262)))),"Fecha no válida"&amp;" · ","")&amp;IF(AND(ISNUMBER($D262),ISNUMBER($E262),$D262&gt;$E262),"Inicio posterior a fecha límite"&amp;" · ","")&amp;IF(AND($T262="Macro",$G262&lt;&gt;"",OR(NOT(ISNUMBER($G262)),$G262&lt;0,$G262&gt;1)),"Peso fuera de rango"&amp;" · ","")&amp;IF(AND($T262="Sub",$G262&lt;&gt;""),"Las subactividades no llevan peso (valen igual dentro de su macroactividad)"&amp;" · ","")&amp;IF(AND(N($U262)&gt;0,COUNT($H262:$K262)&gt;0),"Con subactividades: deje vacías las semanas (se calculan solas)"&amp;" · ","")&amp;IF((COUNTIF($H262:$K262,"&gt;1")+COUNTIF($H262:$K262,"&lt;0")+COUNTA($H262:$K262)-COUNT($H262:$K262))&gt;0,"Avance fuera de rango 0-100%"&amp;" · ","")&amp;IF(OR(AND($I262&lt;&gt;"",$I262&lt;$H262),AND($J262&lt;&gt;"",$J262&lt;MAX($H262:$I262)),AND($K262&lt;&gt;"",$K262&lt;MAX($H262:$J262))),"Avance semanal decreciente"&amp;" · ","")&amp;IF(AND(ISNUMBER($E262),$E262&lt;FechaRef,N($L262)&lt;1),"Vencida"&amp;" · ","")&amp;IF(AND(ObsObligatoria="Sí",ISNUMBER($E262),$E262&lt;FechaRef,N($L262)&lt;1,$O262=""),"Vencida sin observación"&amp;" · ",""))-3)))</f>
        <v/>
      </c>
      <c r="Q262" s="62">
        <f>IF(NOT((COUNTA($B262:$K262)+COUNTA($O262))&gt;0),"",IF(AND($T262="Sub",N($S262)&gt;0),IF(ISNUMBER(INDEX($D$5:$D$1000,$S262-4)),DATE(YEAR(INDEX($D$5:$D$1000,$S262-4)),MONTH(INDEX($D$5:$D$1000,$S262-4)),1),IF(ISNUMBER(INDEX($E$5:$E$1000,$S262-4)),DATE(YEAR(INDEX($E$5:$E$1000,$S262-4)),MONTH(INDEX($E$5:$E$1000,$S262-4)),1),MesCiclo)),IF(ISNUMBER($D262),DATE(YEAR($D262),MONTH($D262),1),IF(ISNUMBER($E262),DATE(YEAR($E262),MONTH($E262),1),MesCiclo))))</f>
        <v/>
      </c>
      <c r="R262" s="63">
        <f>IF(OR($Q262="",$Q262&lt;&gt;MesCiclo),"",COUNTIF($Q$5:$Q262,MesCiclo))</f>
        <v/>
      </c>
      <c r="S262" s="63">
        <f>IF($T262="","",IF($T262="Macro",ROW(),IFERROR(LOOKUP(2,1/($T$5:$T262="Macro"),ROW($T$5:$T262)),0)))</f>
        <v/>
      </c>
      <c r="T262" s="63">
        <f>IF(NOT((COUNTA($B262:$K262)+COUNTA($O262))&gt;0),"",IF($B262="Subactividad","Sub","Macro"))</f>
        <v/>
      </c>
      <c r="U262" s="63">
        <f>IF($T262="Macro",COUNTIFS($S$5:$S$1000,ROW(),$T$5:$T$1000,"Sub"),"")</f>
        <v/>
      </c>
      <c r="V262" s="63">
        <f>IF($T262="","",IF(ISNUMBER($F262),1,IFERROR(LOOKUP(2,1/($H262:$K262&lt;&gt;""),$H262:$K262),0)))</f>
        <v/>
      </c>
      <c r="W262" s="63">
        <f>IF($T262="","",IF(AND(ISNUMBER($F262),$F262&lt;=IF($Q262=MesCiclo,InicioCiclo,$Q262+MOD(2-WEEKDAY($Q262),7))+6),1,IF(ISNUMBER($H262),$H262,0)))</f>
        <v/>
      </c>
      <c r="X262" s="63">
        <f>IF($T262="","",IF(AND(ISNUMBER($F262),$F262&lt;=IF($Q262=MesCiclo,InicioCiclo,$Q262+MOD(2-WEEKDAY($Q262),7))+13),1,IF(ISNUMBER($I262),$I262,$W262)))</f>
        <v/>
      </c>
      <c r="Y262" s="63">
        <f>IF($T262="","",IF(AND(ISNUMBER($F262),$F262&lt;=IF($Q262=MesCiclo,InicioCiclo,$Q262+MOD(2-WEEKDAY($Q262),7))+20),1,IF(ISNUMBER($J262),$J262,$X262)))</f>
        <v/>
      </c>
      <c r="Z262" s="63">
        <f>IF($T262="","",IF(AND(ISNUMBER($F262),$F262&lt;=IF($Q262=MesCiclo,InicioCiclo,$Q262+MOD(2-WEEKDAY($Q262),7))+27),1,IF(ISNUMBER($K262),$K262,$Y262)))</f>
        <v/>
      </c>
      <c r="AA262" s="63">
        <f>IF($T262="","",IF(AND(ISNUMBER($F262),$F262&lt;=IF($Q262=MesCiclo,InicioCiclo,$Q262+MOD(2-WEEKDAY($Q262),7))+6),1,IF(N($U262)&gt;0,AVERAGEIFS($W$5:$W$1000,$S$5:$S$1000,ROW(),$T$5:$T$1000,"Sub"),$W262)))</f>
        <v/>
      </c>
      <c r="AB262" s="63">
        <f>IF($T262="","",IF(AND(ISNUMBER($F262),$F262&lt;=IF($Q262=MesCiclo,InicioCiclo,$Q262+MOD(2-WEEKDAY($Q262),7))+13),1,IF(N($U262)&gt;0,AVERAGEIFS($X$5:$X$1000,$S$5:$S$1000,ROW(),$T$5:$T$1000,"Sub"),$X262)))</f>
        <v/>
      </c>
      <c r="AC262" s="63">
        <f>IF($T262="","",IF(AND(ISNUMBER($F262),$F262&lt;=IF($Q262=MesCiclo,InicioCiclo,$Q262+MOD(2-WEEKDAY($Q262),7))+20),1,IF(N($U262)&gt;0,AVERAGEIFS($Y$5:$Y$1000,$S$5:$S$1000,ROW(),$T$5:$T$1000,"Sub"),$Y262)))</f>
        <v/>
      </c>
      <c r="AD262" s="63">
        <f>IF($T262="","",IF(AND(ISNUMBER($F262),$F262&lt;=IF($Q262=MesCiclo,InicioCiclo,$Q262+MOD(2-WEEKDAY($Q262),7))+27),1,IF(N($U262)&gt;0,AVERAGEIFS($Z$5:$Z$1000,$S$5:$S$1000,ROW(),$T$5:$T$1000,"Sub"),$Z262)))</f>
        <v/>
      </c>
      <c r="AE262" s="63">
        <f>IF($T262&lt;&gt;"Macro","",IF(COUNTIFS($Q$5:$Q$1000,$Q262,$T$5:$T$1000,"Macro",$G$5:$G$1000,"&gt;0")=0,1/COUNTIFS($Q$5:$Q$1000,$Q262,$T$5:$T$1000,"Macro"),IF(AND(ISNUMBER($G262),N($G262)&gt;0),$G262,SUMIFS($G$5:$G$1000,$Q$5:$Q$1000,$Q262,$T$5:$T$1000,"Macro")/COUNTIFS($Q$5:$Q$1000,$Q262,$T$5:$T$1000,"Macro",$G$5:$G$1000,"&gt;0"))/(COUNTIFS($Q$5:$Q$1000,$Q262,$T$5:$T$1000,"Macro")*SUMIFS($G$5:$G$1000,$Q$5:$Q$1000,$Q262,$T$5:$T$1000,"Macro")/COUNTIFS($Q$5:$Q$1000,$Q262,$T$5:$T$1000,"Macro",$G$5:$G$1000,"&gt;0"))))</f>
        <v/>
      </c>
    </row>
    <row r="263">
      <c r="A263" s="55">
        <f>IF(NOT((COUNTA($B263:$K263)+COUNTA($O263))&gt;0),"",IF($T263="Macro",COUNTIFS($T$5:$T263,"Macro",$Q$5:$Q263,$Q263),IF(N($S263)=0,"?",COUNTIFS(INDEX($T$5:$T$1000,1):INDEX($T$5:$T$1000,$S263-4),"Macro",INDEX($Q$5:$Q$1000,1):INDEX($Q$5:$Q$1000,$S263-4),INDEX($Q$5:$Q$1000,$S263-4))&amp;"."&amp;COUNTIFS($S$5:$S263,$S263,$T$5:$T263,"Sub"))))</f>
        <v/>
      </c>
      <c r="B263" s="56" t="n"/>
      <c r="C263" s="57" t="n"/>
      <c r="D263" s="58" t="n"/>
      <c r="E263" s="58" t="n"/>
      <c r="F263" s="58" t="n"/>
      <c r="G263" s="59" t="n"/>
      <c r="H263" s="59" t="n"/>
      <c r="I263" s="59" t="n"/>
      <c r="J263" s="59" t="n"/>
      <c r="K263" s="59" t="n"/>
      <c r="L263" s="60">
        <f>IF(NOT((COUNTA($B263:$K263)+COUNTA($O263))&gt;0),"",IF(ISNUMBER($F263),1,IF(N($U263)&gt;0,AVERAGEIFS($V$5:$V$1000,$S$5:$S$1000,ROW(),$T$5:$T$1000,"Sub"),$V263)))</f>
        <v/>
      </c>
      <c r="M263" s="55">
        <f>IF($L263="","",IF($L263&gt;=1,"Completado",IF($L263&gt;0,"En curso","Pendiente")))</f>
        <v/>
      </c>
      <c r="N263" s="55">
        <f>IF(NOT((COUNTA($B263:$K263)+COUNTA($O263))&gt;0),"",IF(ISNUMBER($F263),IF(AND(ISNUMBER($E263),$F263&gt;$E263),"Cumplida con "&amp;($F263-$E263)&amp;IF($F263-$E263=1," día"," días")&amp;" de retraso","Cumplida"),IF(N($L263)&gt;=1,"Cumplida",IF(NOT(ISNUMBER($E263)),"Sin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plazo")))))))</f>
        <v/>
      </c>
      <c r="O263" s="57" t="n"/>
      <c r="P263" s="61">
        <f>IF(NOT((COUNTA($B263:$K263)+COUNTA($O263))&gt;0),"",IF((IF($C263="","Falta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",""))="","✔ OK","⚠ "&amp;LEFT(IF($C263="","Falta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",""),LEN(IF($C263="","Falta el nombre de la actividad"&amp;" · ","")&amp;IF(AND($T263="Sub",N($S263)=0),"Subactividad sin macroactividad arriba"&amp;" · ","")&amp;IF($D263="","Sin fecha de inicio"&amp;" · ","")&amp;IF($E263="","Sin fecha límite"&amp;" · ","")&amp;IF(OR(AND($D263&lt;&gt;"",NOT(ISNUMBER($D263))),AND($E263&lt;&gt;"",NOT(ISNUMBER($E263))),AND($F263&lt;&gt;"",NOT(ISNUMBER($F263)))),"Fecha no válida"&amp;" · ","")&amp;IF(AND(ISNUMBER($D263),ISNUMBER($E263),$D263&gt;$E263),"Inicio posterior a fecha límite"&amp;" · ","")&amp;IF(AND($T263="Macro",$G263&lt;&gt;"",OR(NOT(ISNUMBER($G263)),$G263&lt;0,$G263&gt;1)),"Peso fuera de rango"&amp;" · ","")&amp;IF(AND($T263="Sub",$G263&lt;&gt;""),"Las subactividades no llevan peso (valen igual dentro de su macroactividad)"&amp;" · ","")&amp;IF(AND(N($U263)&gt;0,COUNT($H263:$K263)&gt;0),"Con subactividades: deje vacías las semanas (se calculan solas)"&amp;" · ","")&amp;IF((COUNTIF($H263:$K263,"&gt;1")+COUNTIF($H263:$K263,"&lt;0")+COUNTA($H263:$K263)-COUNT($H263:$K263))&gt;0,"Avance fuera de rango 0-100%"&amp;" · ","")&amp;IF(OR(AND($I263&lt;&gt;"",$I263&lt;$H263),AND($J263&lt;&gt;"",$J263&lt;MAX($H263:$I263)),AND($K263&lt;&gt;"",$K263&lt;MAX($H263:$J263))),"Avance semanal decreciente"&amp;" · ","")&amp;IF(AND(ISNUMBER($E263),$E263&lt;FechaRef,N($L263)&lt;1),"Vencida"&amp;" · ","")&amp;IF(AND(ObsObligatoria="Sí",ISNUMBER($E263),$E263&lt;FechaRef,N($L263)&lt;1,$O263=""),"Vencida sin observación"&amp;" · ",""))-3)))</f>
        <v/>
      </c>
      <c r="Q263" s="62">
        <f>IF(NOT((COUNTA($B263:$K263)+COUNTA($O263))&gt;0),"",IF(AND($T263="Sub",N($S263)&gt;0),IF(ISNUMBER(INDEX($D$5:$D$1000,$S263-4)),DATE(YEAR(INDEX($D$5:$D$1000,$S263-4)),MONTH(INDEX($D$5:$D$1000,$S263-4)),1),IF(ISNUMBER(INDEX($E$5:$E$1000,$S263-4)),DATE(YEAR(INDEX($E$5:$E$1000,$S263-4)),MONTH(INDEX($E$5:$E$1000,$S263-4)),1),MesCiclo)),IF(ISNUMBER($D263),DATE(YEAR($D263),MONTH($D263),1),IF(ISNUMBER($E263),DATE(YEAR($E263),MONTH($E263),1),MesCiclo))))</f>
        <v/>
      </c>
      <c r="R263" s="63">
        <f>IF(OR($Q263="",$Q263&lt;&gt;MesCiclo),"",COUNTIF($Q$5:$Q263,MesCiclo))</f>
        <v/>
      </c>
      <c r="S263" s="63">
        <f>IF($T263="","",IF($T263="Macro",ROW(),IFERROR(LOOKUP(2,1/($T$5:$T263="Macro"),ROW($T$5:$T263)),0)))</f>
        <v/>
      </c>
      <c r="T263" s="63">
        <f>IF(NOT((COUNTA($B263:$K263)+COUNTA($O263))&gt;0),"",IF($B263="Subactividad","Sub","Macro"))</f>
        <v/>
      </c>
      <c r="U263" s="63">
        <f>IF($T263="Macro",COUNTIFS($S$5:$S$1000,ROW(),$T$5:$T$1000,"Sub"),"")</f>
        <v/>
      </c>
      <c r="V263" s="63">
        <f>IF($T263="","",IF(ISNUMBER($F263),1,IFERROR(LOOKUP(2,1/($H263:$K263&lt;&gt;""),$H263:$K263),0)))</f>
        <v/>
      </c>
      <c r="W263" s="63">
        <f>IF($T263="","",IF(AND(ISNUMBER($F263),$F263&lt;=IF($Q263=MesCiclo,InicioCiclo,$Q263+MOD(2-WEEKDAY($Q263),7))+6),1,IF(ISNUMBER($H263),$H263,0)))</f>
        <v/>
      </c>
      <c r="X263" s="63">
        <f>IF($T263="","",IF(AND(ISNUMBER($F263),$F263&lt;=IF($Q263=MesCiclo,InicioCiclo,$Q263+MOD(2-WEEKDAY($Q263),7))+13),1,IF(ISNUMBER($I263),$I263,$W263)))</f>
        <v/>
      </c>
      <c r="Y263" s="63">
        <f>IF($T263="","",IF(AND(ISNUMBER($F263),$F263&lt;=IF($Q263=MesCiclo,InicioCiclo,$Q263+MOD(2-WEEKDAY($Q263),7))+20),1,IF(ISNUMBER($J263),$J263,$X263)))</f>
        <v/>
      </c>
      <c r="Z263" s="63">
        <f>IF($T263="","",IF(AND(ISNUMBER($F263),$F263&lt;=IF($Q263=MesCiclo,InicioCiclo,$Q263+MOD(2-WEEKDAY($Q263),7))+27),1,IF(ISNUMBER($K263),$K263,$Y263)))</f>
        <v/>
      </c>
      <c r="AA263" s="63">
        <f>IF($T263="","",IF(AND(ISNUMBER($F263),$F263&lt;=IF($Q263=MesCiclo,InicioCiclo,$Q263+MOD(2-WEEKDAY($Q263),7))+6),1,IF(N($U263)&gt;0,AVERAGEIFS($W$5:$W$1000,$S$5:$S$1000,ROW(),$T$5:$T$1000,"Sub"),$W263)))</f>
        <v/>
      </c>
      <c r="AB263" s="63">
        <f>IF($T263="","",IF(AND(ISNUMBER($F263),$F263&lt;=IF($Q263=MesCiclo,InicioCiclo,$Q263+MOD(2-WEEKDAY($Q263),7))+13),1,IF(N($U263)&gt;0,AVERAGEIFS($X$5:$X$1000,$S$5:$S$1000,ROW(),$T$5:$T$1000,"Sub"),$X263)))</f>
        <v/>
      </c>
      <c r="AC263" s="63">
        <f>IF($T263="","",IF(AND(ISNUMBER($F263),$F263&lt;=IF($Q263=MesCiclo,InicioCiclo,$Q263+MOD(2-WEEKDAY($Q263),7))+20),1,IF(N($U263)&gt;0,AVERAGEIFS($Y$5:$Y$1000,$S$5:$S$1000,ROW(),$T$5:$T$1000,"Sub"),$Y263)))</f>
        <v/>
      </c>
      <c r="AD263" s="63">
        <f>IF($T263="","",IF(AND(ISNUMBER($F263),$F263&lt;=IF($Q263=MesCiclo,InicioCiclo,$Q263+MOD(2-WEEKDAY($Q263),7))+27),1,IF(N($U263)&gt;0,AVERAGEIFS($Z$5:$Z$1000,$S$5:$S$1000,ROW(),$T$5:$T$1000,"Sub"),$Z263)))</f>
        <v/>
      </c>
      <c r="AE263" s="63">
        <f>IF($T263&lt;&gt;"Macro","",IF(COUNTIFS($Q$5:$Q$1000,$Q263,$T$5:$T$1000,"Macro",$G$5:$G$1000,"&gt;0")=0,1/COUNTIFS($Q$5:$Q$1000,$Q263,$T$5:$T$1000,"Macro"),IF(AND(ISNUMBER($G263),N($G263)&gt;0),$G263,SUMIFS($G$5:$G$1000,$Q$5:$Q$1000,$Q263,$T$5:$T$1000,"Macro")/COUNTIFS($Q$5:$Q$1000,$Q263,$T$5:$T$1000,"Macro",$G$5:$G$1000,"&gt;0"))/(COUNTIFS($Q$5:$Q$1000,$Q263,$T$5:$T$1000,"Macro")*SUMIFS($G$5:$G$1000,$Q$5:$Q$1000,$Q263,$T$5:$T$1000,"Macro")/COUNTIFS($Q$5:$Q$1000,$Q263,$T$5:$T$1000,"Macro",$G$5:$G$1000,"&gt;0"))))</f>
        <v/>
      </c>
    </row>
    <row r="264">
      <c r="A264" s="55">
        <f>IF(NOT((COUNTA($B264:$K264)+COUNTA($O264))&gt;0),"",IF($T264="Macro",COUNTIFS($T$5:$T264,"Macro",$Q$5:$Q264,$Q264),IF(N($S264)=0,"?",COUNTIFS(INDEX($T$5:$T$1000,1):INDEX($T$5:$T$1000,$S264-4),"Macro",INDEX($Q$5:$Q$1000,1):INDEX($Q$5:$Q$1000,$S264-4),INDEX($Q$5:$Q$1000,$S264-4))&amp;"."&amp;COUNTIFS($S$5:$S264,$S264,$T$5:$T264,"Sub"))))</f>
        <v/>
      </c>
      <c r="B264" s="56" t="n"/>
      <c r="C264" s="57" t="n"/>
      <c r="D264" s="58" t="n"/>
      <c r="E264" s="58" t="n"/>
      <c r="F264" s="58" t="n"/>
      <c r="G264" s="59" t="n"/>
      <c r="H264" s="59" t="n"/>
      <c r="I264" s="59" t="n"/>
      <c r="J264" s="59" t="n"/>
      <c r="K264" s="59" t="n"/>
      <c r="L264" s="60">
        <f>IF(NOT((COUNTA($B264:$K264)+COUNTA($O264))&gt;0),"",IF(ISNUMBER($F264),1,IF(N($U264)&gt;0,AVERAGEIFS($V$5:$V$1000,$S$5:$S$1000,ROW(),$T$5:$T$1000,"Sub"),$V264)))</f>
        <v/>
      </c>
      <c r="M264" s="55">
        <f>IF($L264="","",IF($L264&gt;=1,"Completado",IF($L264&gt;0,"En curso","Pendiente")))</f>
        <v/>
      </c>
      <c r="N264" s="55">
        <f>IF(NOT((COUNTA($B264:$K264)+COUNTA($O264))&gt;0),"",IF(ISNUMBER($F264),IF(AND(ISNUMBER($E264),$F264&gt;$E264),"Cumplida con "&amp;($F264-$E264)&amp;IF($F264-$E264=1," día"," días")&amp;" de retraso","Cumplida"),IF(N($L264)&gt;=1,"Cumplida",IF(NOT(ISNUMBER($E264)),"Sin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plazo")))))))</f>
        <v/>
      </c>
      <c r="O264" s="57" t="n"/>
      <c r="P264" s="61">
        <f>IF(NOT((COUNTA($B264:$K264)+COUNTA($O264))&gt;0),"",IF((IF($C264="","Falta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",""))="","✔ OK","⚠ "&amp;LEFT(IF($C264="","Falta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",""),LEN(IF($C264="","Falta el nombre de la actividad"&amp;" · ","")&amp;IF(AND($T264="Sub",N($S264)=0),"Subactividad sin macroactividad arriba"&amp;" · ","")&amp;IF($D264="","Sin fecha de inicio"&amp;" · ","")&amp;IF($E264="","Sin fecha límite"&amp;" · ","")&amp;IF(OR(AND($D264&lt;&gt;"",NOT(ISNUMBER($D264))),AND($E264&lt;&gt;"",NOT(ISNUMBER($E264))),AND($F264&lt;&gt;"",NOT(ISNUMBER($F264)))),"Fecha no válida"&amp;" · ","")&amp;IF(AND(ISNUMBER($D264),ISNUMBER($E264),$D264&gt;$E264),"Inicio posterior a fecha límite"&amp;" · ","")&amp;IF(AND($T264="Macro",$G264&lt;&gt;"",OR(NOT(ISNUMBER($G264)),$G264&lt;0,$G264&gt;1)),"Peso fuera de rango"&amp;" · ","")&amp;IF(AND($T264="Sub",$G264&lt;&gt;""),"Las subactividades no llevan peso (valen igual dentro de su macroactividad)"&amp;" · ","")&amp;IF(AND(N($U264)&gt;0,COUNT($H264:$K264)&gt;0),"Con subactividades: deje vacías las semanas (se calculan solas)"&amp;" · ","")&amp;IF((COUNTIF($H264:$K264,"&gt;1")+COUNTIF($H264:$K264,"&lt;0")+COUNTA($H264:$K264)-COUNT($H264:$K264))&gt;0,"Avance fuera de rango 0-100%"&amp;" · ","")&amp;IF(OR(AND($I264&lt;&gt;"",$I264&lt;$H264),AND($J264&lt;&gt;"",$J264&lt;MAX($H264:$I264)),AND($K264&lt;&gt;"",$K264&lt;MAX($H264:$J264))),"Avance semanal decreciente"&amp;" · ","")&amp;IF(AND(ISNUMBER($E264),$E264&lt;FechaRef,N($L264)&lt;1),"Vencida"&amp;" · ","")&amp;IF(AND(ObsObligatoria="Sí",ISNUMBER($E264),$E264&lt;FechaRef,N($L264)&lt;1,$O264=""),"Vencida sin observación"&amp;" · ",""))-3)))</f>
        <v/>
      </c>
      <c r="Q264" s="62">
        <f>IF(NOT((COUNTA($B264:$K264)+COUNTA($O264))&gt;0),"",IF(AND($T264="Sub",N($S264)&gt;0),IF(ISNUMBER(INDEX($D$5:$D$1000,$S264-4)),DATE(YEAR(INDEX($D$5:$D$1000,$S264-4)),MONTH(INDEX($D$5:$D$1000,$S264-4)),1),IF(ISNUMBER(INDEX($E$5:$E$1000,$S264-4)),DATE(YEAR(INDEX($E$5:$E$1000,$S264-4)),MONTH(INDEX($E$5:$E$1000,$S264-4)),1),MesCiclo)),IF(ISNUMBER($D264),DATE(YEAR($D264),MONTH($D264),1),IF(ISNUMBER($E264),DATE(YEAR($E264),MONTH($E264),1),MesCiclo))))</f>
        <v/>
      </c>
      <c r="R264" s="63">
        <f>IF(OR($Q264="",$Q264&lt;&gt;MesCiclo),"",COUNTIF($Q$5:$Q264,MesCiclo))</f>
        <v/>
      </c>
      <c r="S264" s="63">
        <f>IF($T264="","",IF($T264="Macro",ROW(),IFERROR(LOOKUP(2,1/($T$5:$T264="Macro"),ROW($T$5:$T264)),0)))</f>
        <v/>
      </c>
      <c r="T264" s="63">
        <f>IF(NOT((COUNTA($B264:$K264)+COUNTA($O264))&gt;0),"",IF($B264="Subactividad","Sub","Macro"))</f>
        <v/>
      </c>
      <c r="U264" s="63">
        <f>IF($T264="Macro",COUNTIFS($S$5:$S$1000,ROW(),$T$5:$T$1000,"Sub"),"")</f>
        <v/>
      </c>
      <c r="V264" s="63">
        <f>IF($T264="","",IF(ISNUMBER($F264),1,IFERROR(LOOKUP(2,1/($H264:$K264&lt;&gt;""),$H264:$K264),0)))</f>
        <v/>
      </c>
      <c r="W264" s="63">
        <f>IF($T264="","",IF(AND(ISNUMBER($F264),$F264&lt;=IF($Q264=MesCiclo,InicioCiclo,$Q264+MOD(2-WEEKDAY($Q264),7))+6),1,IF(ISNUMBER($H264),$H264,0)))</f>
        <v/>
      </c>
      <c r="X264" s="63">
        <f>IF($T264="","",IF(AND(ISNUMBER($F264),$F264&lt;=IF($Q264=MesCiclo,InicioCiclo,$Q264+MOD(2-WEEKDAY($Q264),7))+13),1,IF(ISNUMBER($I264),$I264,$W264)))</f>
        <v/>
      </c>
      <c r="Y264" s="63">
        <f>IF($T264="","",IF(AND(ISNUMBER($F264),$F264&lt;=IF($Q264=MesCiclo,InicioCiclo,$Q264+MOD(2-WEEKDAY($Q264),7))+20),1,IF(ISNUMBER($J264),$J264,$X264)))</f>
        <v/>
      </c>
      <c r="Z264" s="63">
        <f>IF($T264="","",IF(AND(ISNUMBER($F264),$F264&lt;=IF($Q264=MesCiclo,InicioCiclo,$Q264+MOD(2-WEEKDAY($Q264),7))+27),1,IF(ISNUMBER($K264),$K264,$Y264)))</f>
        <v/>
      </c>
      <c r="AA264" s="63">
        <f>IF($T264="","",IF(AND(ISNUMBER($F264),$F264&lt;=IF($Q264=MesCiclo,InicioCiclo,$Q264+MOD(2-WEEKDAY($Q264),7))+6),1,IF(N($U264)&gt;0,AVERAGEIFS($W$5:$W$1000,$S$5:$S$1000,ROW(),$T$5:$T$1000,"Sub"),$W264)))</f>
        <v/>
      </c>
      <c r="AB264" s="63">
        <f>IF($T264="","",IF(AND(ISNUMBER($F264),$F264&lt;=IF($Q264=MesCiclo,InicioCiclo,$Q264+MOD(2-WEEKDAY($Q264),7))+13),1,IF(N($U264)&gt;0,AVERAGEIFS($X$5:$X$1000,$S$5:$S$1000,ROW(),$T$5:$T$1000,"Sub"),$X264)))</f>
        <v/>
      </c>
      <c r="AC264" s="63">
        <f>IF($T264="","",IF(AND(ISNUMBER($F264),$F264&lt;=IF($Q264=MesCiclo,InicioCiclo,$Q264+MOD(2-WEEKDAY($Q264),7))+20),1,IF(N($U264)&gt;0,AVERAGEIFS($Y$5:$Y$1000,$S$5:$S$1000,ROW(),$T$5:$T$1000,"Sub"),$Y264)))</f>
        <v/>
      </c>
      <c r="AD264" s="63">
        <f>IF($T264="","",IF(AND(ISNUMBER($F264),$F264&lt;=IF($Q264=MesCiclo,InicioCiclo,$Q264+MOD(2-WEEKDAY($Q264),7))+27),1,IF(N($U264)&gt;0,AVERAGEIFS($Z$5:$Z$1000,$S$5:$S$1000,ROW(),$T$5:$T$1000,"Sub"),$Z264)))</f>
        <v/>
      </c>
      <c r="AE264" s="63">
        <f>IF($T264&lt;&gt;"Macro","",IF(COUNTIFS($Q$5:$Q$1000,$Q264,$T$5:$T$1000,"Macro",$G$5:$G$1000,"&gt;0")=0,1/COUNTIFS($Q$5:$Q$1000,$Q264,$T$5:$T$1000,"Macro"),IF(AND(ISNUMBER($G264),N($G264)&gt;0),$G264,SUMIFS($G$5:$G$1000,$Q$5:$Q$1000,$Q264,$T$5:$T$1000,"Macro")/COUNTIFS($Q$5:$Q$1000,$Q264,$T$5:$T$1000,"Macro",$G$5:$G$1000,"&gt;0"))/(COUNTIFS($Q$5:$Q$1000,$Q264,$T$5:$T$1000,"Macro")*SUMIFS($G$5:$G$1000,$Q$5:$Q$1000,$Q264,$T$5:$T$1000,"Macro")/COUNTIFS($Q$5:$Q$1000,$Q264,$T$5:$T$1000,"Macro",$G$5:$G$1000,"&gt;0"))))</f>
        <v/>
      </c>
    </row>
    <row r="265">
      <c r="A265" s="55">
        <f>IF(NOT((COUNTA($B265:$K265)+COUNTA($O265))&gt;0),"",IF($T265="Macro",COUNTIFS($T$5:$T265,"Macro",$Q$5:$Q265,$Q265),IF(N($S265)=0,"?",COUNTIFS(INDEX($T$5:$T$1000,1):INDEX($T$5:$T$1000,$S265-4),"Macro",INDEX($Q$5:$Q$1000,1):INDEX($Q$5:$Q$1000,$S265-4),INDEX($Q$5:$Q$1000,$S265-4))&amp;"."&amp;COUNTIFS($S$5:$S265,$S265,$T$5:$T265,"Sub"))))</f>
        <v/>
      </c>
      <c r="B265" s="56" t="n"/>
      <c r="C265" s="57" t="n"/>
      <c r="D265" s="58" t="n"/>
      <c r="E265" s="58" t="n"/>
      <c r="F265" s="58" t="n"/>
      <c r="G265" s="59" t="n"/>
      <c r="H265" s="59" t="n"/>
      <c r="I265" s="59" t="n"/>
      <c r="J265" s="59" t="n"/>
      <c r="K265" s="59" t="n"/>
      <c r="L265" s="60">
        <f>IF(NOT((COUNTA($B265:$K265)+COUNTA($O265))&gt;0),"",IF(ISNUMBER($F265),1,IF(N($U265)&gt;0,AVERAGEIFS($V$5:$V$1000,$S$5:$S$1000,ROW(),$T$5:$T$1000,"Sub"),$V265)))</f>
        <v/>
      </c>
      <c r="M265" s="55">
        <f>IF($L265="","",IF($L265&gt;=1,"Completado",IF($L265&gt;0,"En curso","Pendiente")))</f>
        <v/>
      </c>
      <c r="N265" s="55">
        <f>IF(NOT((COUNTA($B265:$K265)+COUNTA($O265))&gt;0),"",IF(ISNUMBER($F265),IF(AND(ISNUMBER($E265),$F265&gt;$E265),"Cumplida con "&amp;($F265-$E265)&amp;IF($F265-$E265=1," día"," días")&amp;" de retraso","Cumplida"),IF(N($L265)&gt;=1,"Cumplida",IF(NOT(ISNUMBER($E265)),"Sin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plazo")))))))</f>
        <v/>
      </c>
      <c r="O265" s="57" t="n"/>
      <c r="P265" s="61">
        <f>IF(NOT((COUNTA($B265:$K265)+COUNTA($O265))&gt;0),"",IF((IF($C265="","Falta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",""))="","✔ OK","⚠ "&amp;LEFT(IF($C265="","Falta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",""),LEN(IF($C265="","Falta el nombre de la actividad"&amp;" · ","")&amp;IF(AND($T265="Sub",N($S265)=0),"Subactividad sin macroactividad arriba"&amp;" · ","")&amp;IF($D265="","Sin fecha de inicio"&amp;" · ","")&amp;IF($E265="","Sin fecha límite"&amp;" · ","")&amp;IF(OR(AND($D265&lt;&gt;"",NOT(ISNUMBER($D265))),AND($E265&lt;&gt;"",NOT(ISNUMBER($E265))),AND($F265&lt;&gt;"",NOT(ISNUMBER($F265)))),"Fecha no válida"&amp;" · ","")&amp;IF(AND(ISNUMBER($D265),ISNUMBER($E265),$D265&gt;$E265),"Inicio posterior a fecha límite"&amp;" · ","")&amp;IF(AND($T265="Macro",$G265&lt;&gt;"",OR(NOT(ISNUMBER($G265)),$G265&lt;0,$G265&gt;1)),"Peso fuera de rango"&amp;" · ","")&amp;IF(AND($T265="Sub",$G265&lt;&gt;""),"Las subactividades no llevan peso (valen igual dentro de su macroactividad)"&amp;" · ","")&amp;IF(AND(N($U265)&gt;0,COUNT($H265:$K265)&gt;0),"Con subactividades: deje vacías las semanas (se calculan solas)"&amp;" · ","")&amp;IF((COUNTIF($H265:$K265,"&gt;1")+COUNTIF($H265:$K265,"&lt;0")+COUNTA($H265:$K265)-COUNT($H265:$K265))&gt;0,"Avance fuera de rango 0-100%"&amp;" · ","")&amp;IF(OR(AND($I265&lt;&gt;"",$I265&lt;$H265),AND($J265&lt;&gt;"",$J265&lt;MAX($H265:$I265)),AND($K265&lt;&gt;"",$K265&lt;MAX($H265:$J265))),"Avance semanal decreciente"&amp;" · ","")&amp;IF(AND(ISNUMBER($E265),$E265&lt;FechaRef,N($L265)&lt;1),"Vencida"&amp;" · ","")&amp;IF(AND(ObsObligatoria="Sí",ISNUMBER($E265),$E265&lt;FechaRef,N($L265)&lt;1,$O265=""),"Vencida sin observación"&amp;" · ",""))-3)))</f>
        <v/>
      </c>
      <c r="Q265" s="62">
        <f>IF(NOT((COUNTA($B265:$K265)+COUNTA($O265))&gt;0),"",IF(AND($T265="Sub",N($S265)&gt;0),IF(ISNUMBER(INDEX($D$5:$D$1000,$S265-4)),DATE(YEAR(INDEX($D$5:$D$1000,$S265-4)),MONTH(INDEX($D$5:$D$1000,$S265-4)),1),IF(ISNUMBER(INDEX($E$5:$E$1000,$S265-4)),DATE(YEAR(INDEX($E$5:$E$1000,$S265-4)),MONTH(INDEX($E$5:$E$1000,$S265-4)),1),MesCiclo)),IF(ISNUMBER($D265),DATE(YEAR($D265),MONTH($D265),1),IF(ISNUMBER($E265),DATE(YEAR($E265),MONTH($E265),1),MesCiclo))))</f>
        <v/>
      </c>
      <c r="R265" s="63">
        <f>IF(OR($Q265="",$Q265&lt;&gt;MesCiclo),"",COUNTIF($Q$5:$Q265,MesCiclo))</f>
        <v/>
      </c>
      <c r="S265" s="63">
        <f>IF($T265="","",IF($T265="Macro",ROW(),IFERROR(LOOKUP(2,1/($T$5:$T265="Macro"),ROW($T$5:$T265)),0)))</f>
        <v/>
      </c>
      <c r="T265" s="63">
        <f>IF(NOT((COUNTA($B265:$K265)+COUNTA($O265))&gt;0),"",IF($B265="Subactividad","Sub","Macro"))</f>
        <v/>
      </c>
      <c r="U265" s="63">
        <f>IF($T265="Macro",COUNTIFS($S$5:$S$1000,ROW(),$T$5:$T$1000,"Sub"),"")</f>
        <v/>
      </c>
      <c r="V265" s="63">
        <f>IF($T265="","",IF(ISNUMBER($F265),1,IFERROR(LOOKUP(2,1/($H265:$K265&lt;&gt;""),$H265:$K265),0)))</f>
        <v/>
      </c>
      <c r="W265" s="63">
        <f>IF($T265="","",IF(AND(ISNUMBER($F265),$F265&lt;=IF($Q265=MesCiclo,InicioCiclo,$Q265+MOD(2-WEEKDAY($Q265),7))+6),1,IF(ISNUMBER($H265),$H265,0)))</f>
        <v/>
      </c>
      <c r="X265" s="63">
        <f>IF($T265="","",IF(AND(ISNUMBER($F265),$F265&lt;=IF($Q265=MesCiclo,InicioCiclo,$Q265+MOD(2-WEEKDAY($Q265),7))+13),1,IF(ISNUMBER($I265),$I265,$W265)))</f>
        <v/>
      </c>
      <c r="Y265" s="63">
        <f>IF($T265="","",IF(AND(ISNUMBER($F265),$F265&lt;=IF($Q265=MesCiclo,InicioCiclo,$Q265+MOD(2-WEEKDAY($Q265),7))+20),1,IF(ISNUMBER($J265),$J265,$X265)))</f>
        <v/>
      </c>
      <c r="Z265" s="63">
        <f>IF($T265="","",IF(AND(ISNUMBER($F265),$F265&lt;=IF($Q265=MesCiclo,InicioCiclo,$Q265+MOD(2-WEEKDAY($Q265),7))+27),1,IF(ISNUMBER($K265),$K265,$Y265)))</f>
        <v/>
      </c>
      <c r="AA265" s="63">
        <f>IF($T265="","",IF(AND(ISNUMBER($F265),$F265&lt;=IF($Q265=MesCiclo,InicioCiclo,$Q265+MOD(2-WEEKDAY($Q265),7))+6),1,IF(N($U265)&gt;0,AVERAGEIFS($W$5:$W$1000,$S$5:$S$1000,ROW(),$T$5:$T$1000,"Sub"),$W265)))</f>
        <v/>
      </c>
      <c r="AB265" s="63">
        <f>IF($T265="","",IF(AND(ISNUMBER($F265),$F265&lt;=IF($Q265=MesCiclo,InicioCiclo,$Q265+MOD(2-WEEKDAY($Q265),7))+13),1,IF(N($U265)&gt;0,AVERAGEIFS($X$5:$X$1000,$S$5:$S$1000,ROW(),$T$5:$T$1000,"Sub"),$X265)))</f>
        <v/>
      </c>
      <c r="AC265" s="63">
        <f>IF($T265="","",IF(AND(ISNUMBER($F265),$F265&lt;=IF($Q265=MesCiclo,InicioCiclo,$Q265+MOD(2-WEEKDAY($Q265),7))+20),1,IF(N($U265)&gt;0,AVERAGEIFS($Y$5:$Y$1000,$S$5:$S$1000,ROW(),$T$5:$T$1000,"Sub"),$Y265)))</f>
        <v/>
      </c>
      <c r="AD265" s="63">
        <f>IF($T265="","",IF(AND(ISNUMBER($F265),$F265&lt;=IF($Q265=MesCiclo,InicioCiclo,$Q265+MOD(2-WEEKDAY($Q265),7))+27),1,IF(N($U265)&gt;0,AVERAGEIFS($Z$5:$Z$1000,$S$5:$S$1000,ROW(),$T$5:$T$1000,"Sub"),$Z265)))</f>
        <v/>
      </c>
      <c r="AE265" s="63">
        <f>IF($T265&lt;&gt;"Macro","",IF(COUNTIFS($Q$5:$Q$1000,$Q265,$T$5:$T$1000,"Macro",$G$5:$G$1000,"&gt;0")=0,1/COUNTIFS($Q$5:$Q$1000,$Q265,$T$5:$T$1000,"Macro"),IF(AND(ISNUMBER($G265),N($G265)&gt;0),$G265,SUMIFS($G$5:$G$1000,$Q$5:$Q$1000,$Q265,$T$5:$T$1000,"Macro")/COUNTIFS($Q$5:$Q$1000,$Q265,$T$5:$T$1000,"Macro",$G$5:$G$1000,"&gt;0"))/(COUNTIFS($Q$5:$Q$1000,$Q265,$T$5:$T$1000,"Macro")*SUMIFS($G$5:$G$1000,$Q$5:$Q$1000,$Q265,$T$5:$T$1000,"Macro")/COUNTIFS($Q$5:$Q$1000,$Q265,$T$5:$T$1000,"Macro",$G$5:$G$1000,"&gt;0"))))</f>
        <v/>
      </c>
    </row>
    <row r="266">
      <c r="A266" s="55">
        <f>IF(NOT((COUNTA($B266:$K266)+COUNTA($O266))&gt;0),"",IF($T266="Macro",COUNTIFS($T$5:$T266,"Macro",$Q$5:$Q266,$Q266),IF(N($S266)=0,"?",COUNTIFS(INDEX($T$5:$T$1000,1):INDEX($T$5:$T$1000,$S266-4),"Macro",INDEX($Q$5:$Q$1000,1):INDEX($Q$5:$Q$1000,$S266-4),INDEX($Q$5:$Q$1000,$S266-4))&amp;"."&amp;COUNTIFS($S$5:$S266,$S266,$T$5:$T266,"Sub"))))</f>
        <v/>
      </c>
      <c r="B266" s="56" t="n"/>
      <c r="C266" s="57" t="n"/>
      <c r="D266" s="58" t="n"/>
      <c r="E266" s="58" t="n"/>
      <c r="F266" s="58" t="n"/>
      <c r="G266" s="59" t="n"/>
      <c r="H266" s="59" t="n"/>
      <c r="I266" s="59" t="n"/>
      <c r="J266" s="59" t="n"/>
      <c r="K266" s="59" t="n"/>
      <c r="L266" s="60">
        <f>IF(NOT((COUNTA($B266:$K266)+COUNTA($O266))&gt;0),"",IF(ISNUMBER($F266),1,IF(N($U266)&gt;0,AVERAGEIFS($V$5:$V$1000,$S$5:$S$1000,ROW(),$T$5:$T$1000,"Sub"),$V266)))</f>
        <v/>
      </c>
      <c r="M266" s="55">
        <f>IF($L266="","",IF($L266&gt;=1,"Completado",IF($L266&gt;0,"En curso","Pendiente")))</f>
        <v/>
      </c>
      <c r="N266" s="55">
        <f>IF(NOT((COUNTA($B266:$K266)+COUNTA($O266))&gt;0),"",IF(ISNUMBER($F266),IF(AND(ISNUMBER($E266),$F266&gt;$E266),"Cumplida con "&amp;($F266-$E266)&amp;IF($F266-$E266=1," día"," días")&amp;" de retraso","Cumplida"),IF(N($L266)&gt;=1,"Cumplida",IF(NOT(ISNUMBER($E266)),"Sin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plazo")))))))</f>
        <v/>
      </c>
      <c r="O266" s="57" t="n"/>
      <c r="P266" s="61">
        <f>IF(NOT((COUNTA($B266:$K266)+COUNTA($O266))&gt;0),"",IF((IF($C266="","Falta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",""))="","✔ OK","⚠ "&amp;LEFT(IF($C266="","Falta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",""),LEN(IF($C266="","Falta el nombre de la actividad"&amp;" · ","")&amp;IF(AND($T266="Sub",N($S266)=0),"Subactividad sin macroactividad arriba"&amp;" · ","")&amp;IF($D266="","Sin fecha de inicio"&amp;" · ","")&amp;IF($E266="","Sin fecha límite"&amp;" · ","")&amp;IF(OR(AND($D266&lt;&gt;"",NOT(ISNUMBER($D266))),AND($E266&lt;&gt;"",NOT(ISNUMBER($E266))),AND($F266&lt;&gt;"",NOT(ISNUMBER($F266)))),"Fecha no válida"&amp;" · ","")&amp;IF(AND(ISNUMBER($D266),ISNUMBER($E266),$D266&gt;$E266),"Inicio posterior a fecha límite"&amp;" · ","")&amp;IF(AND($T266="Macro",$G266&lt;&gt;"",OR(NOT(ISNUMBER($G266)),$G266&lt;0,$G266&gt;1)),"Peso fuera de rango"&amp;" · ","")&amp;IF(AND($T266="Sub",$G266&lt;&gt;""),"Las subactividades no llevan peso (valen igual dentro de su macroactividad)"&amp;" · ","")&amp;IF(AND(N($U266)&gt;0,COUNT($H266:$K266)&gt;0),"Con subactividades: deje vacías las semanas (se calculan solas)"&amp;" · ","")&amp;IF((COUNTIF($H266:$K266,"&gt;1")+COUNTIF($H266:$K266,"&lt;0")+COUNTA($H266:$K266)-COUNT($H266:$K266))&gt;0,"Avance fuera de rango 0-100%"&amp;" · ","")&amp;IF(OR(AND($I266&lt;&gt;"",$I266&lt;$H266),AND($J266&lt;&gt;"",$J266&lt;MAX($H266:$I266)),AND($K266&lt;&gt;"",$K266&lt;MAX($H266:$J266))),"Avance semanal decreciente"&amp;" · ","")&amp;IF(AND(ISNUMBER($E266),$E266&lt;FechaRef,N($L266)&lt;1),"Vencida"&amp;" · ","")&amp;IF(AND(ObsObligatoria="Sí",ISNUMBER($E266),$E266&lt;FechaRef,N($L266)&lt;1,$O266=""),"Vencida sin observación"&amp;" · ",""))-3)))</f>
        <v/>
      </c>
      <c r="Q266" s="62">
        <f>IF(NOT((COUNTA($B266:$K266)+COUNTA($O266))&gt;0),"",IF(AND($T266="Sub",N($S266)&gt;0),IF(ISNUMBER(INDEX($D$5:$D$1000,$S266-4)),DATE(YEAR(INDEX($D$5:$D$1000,$S266-4)),MONTH(INDEX($D$5:$D$1000,$S266-4)),1),IF(ISNUMBER(INDEX($E$5:$E$1000,$S266-4)),DATE(YEAR(INDEX($E$5:$E$1000,$S266-4)),MONTH(INDEX($E$5:$E$1000,$S266-4)),1),MesCiclo)),IF(ISNUMBER($D266),DATE(YEAR($D266),MONTH($D266),1),IF(ISNUMBER($E266),DATE(YEAR($E266),MONTH($E266),1),MesCiclo))))</f>
        <v/>
      </c>
      <c r="R266" s="63">
        <f>IF(OR($Q266="",$Q266&lt;&gt;MesCiclo),"",COUNTIF($Q$5:$Q266,MesCiclo))</f>
        <v/>
      </c>
      <c r="S266" s="63">
        <f>IF($T266="","",IF($T266="Macro",ROW(),IFERROR(LOOKUP(2,1/($T$5:$T266="Macro"),ROW($T$5:$T266)),0)))</f>
        <v/>
      </c>
      <c r="T266" s="63">
        <f>IF(NOT((COUNTA($B266:$K266)+COUNTA($O266))&gt;0),"",IF($B266="Subactividad","Sub","Macro"))</f>
        <v/>
      </c>
      <c r="U266" s="63">
        <f>IF($T266="Macro",COUNTIFS($S$5:$S$1000,ROW(),$T$5:$T$1000,"Sub"),"")</f>
        <v/>
      </c>
      <c r="V266" s="63">
        <f>IF($T266="","",IF(ISNUMBER($F266),1,IFERROR(LOOKUP(2,1/($H266:$K266&lt;&gt;""),$H266:$K266),0)))</f>
        <v/>
      </c>
      <c r="W266" s="63">
        <f>IF($T266="","",IF(AND(ISNUMBER($F266),$F266&lt;=IF($Q266=MesCiclo,InicioCiclo,$Q266+MOD(2-WEEKDAY($Q266),7))+6),1,IF(ISNUMBER($H266),$H266,0)))</f>
        <v/>
      </c>
      <c r="X266" s="63">
        <f>IF($T266="","",IF(AND(ISNUMBER($F266),$F266&lt;=IF($Q266=MesCiclo,InicioCiclo,$Q266+MOD(2-WEEKDAY($Q266),7))+13),1,IF(ISNUMBER($I266),$I266,$W266)))</f>
        <v/>
      </c>
      <c r="Y266" s="63">
        <f>IF($T266="","",IF(AND(ISNUMBER($F266),$F266&lt;=IF($Q266=MesCiclo,InicioCiclo,$Q266+MOD(2-WEEKDAY($Q266),7))+20),1,IF(ISNUMBER($J266),$J266,$X266)))</f>
        <v/>
      </c>
      <c r="Z266" s="63">
        <f>IF($T266="","",IF(AND(ISNUMBER($F266),$F266&lt;=IF($Q266=MesCiclo,InicioCiclo,$Q266+MOD(2-WEEKDAY($Q266),7))+27),1,IF(ISNUMBER($K266),$K266,$Y266)))</f>
        <v/>
      </c>
      <c r="AA266" s="63">
        <f>IF($T266="","",IF(AND(ISNUMBER($F266),$F266&lt;=IF($Q266=MesCiclo,InicioCiclo,$Q266+MOD(2-WEEKDAY($Q266),7))+6),1,IF(N($U266)&gt;0,AVERAGEIFS($W$5:$W$1000,$S$5:$S$1000,ROW(),$T$5:$T$1000,"Sub"),$W266)))</f>
        <v/>
      </c>
      <c r="AB266" s="63">
        <f>IF($T266="","",IF(AND(ISNUMBER($F266),$F266&lt;=IF($Q266=MesCiclo,InicioCiclo,$Q266+MOD(2-WEEKDAY($Q266),7))+13),1,IF(N($U266)&gt;0,AVERAGEIFS($X$5:$X$1000,$S$5:$S$1000,ROW(),$T$5:$T$1000,"Sub"),$X266)))</f>
        <v/>
      </c>
      <c r="AC266" s="63">
        <f>IF($T266="","",IF(AND(ISNUMBER($F266),$F266&lt;=IF($Q266=MesCiclo,InicioCiclo,$Q266+MOD(2-WEEKDAY($Q266),7))+20),1,IF(N($U266)&gt;0,AVERAGEIFS($Y$5:$Y$1000,$S$5:$S$1000,ROW(),$T$5:$T$1000,"Sub"),$Y266)))</f>
        <v/>
      </c>
      <c r="AD266" s="63">
        <f>IF($T266="","",IF(AND(ISNUMBER($F266),$F266&lt;=IF($Q266=MesCiclo,InicioCiclo,$Q266+MOD(2-WEEKDAY($Q266),7))+27),1,IF(N($U266)&gt;0,AVERAGEIFS($Z$5:$Z$1000,$S$5:$S$1000,ROW(),$T$5:$T$1000,"Sub"),$Z266)))</f>
        <v/>
      </c>
      <c r="AE266" s="63">
        <f>IF($T266&lt;&gt;"Macro","",IF(COUNTIFS($Q$5:$Q$1000,$Q266,$T$5:$T$1000,"Macro",$G$5:$G$1000,"&gt;0")=0,1/COUNTIFS($Q$5:$Q$1000,$Q266,$T$5:$T$1000,"Macro"),IF(AND(ISNUMBER($G266),N($G266)&gt;0),$G266,SUMIFS($G$5:$G$1000,$Q$5:$Q$1000,$Q266,$T$5:$T$1000,"Macro")/COUNTIFS($Q$5:$Q$1000,$Q266,$T$5:$T$1000,"Macro",$G$5:$G$1000,"&gt;0"))/(COUNTIFS($Q$5:$Q$1000,$Q266,$T$5:$T$1000,"Macro")*SUMIFS($G$5:$G$1000,$Q$5:$Q$1000,$Q266,$T$5:$T$1000,"Macro")/COUNTIFS($Q$5:$Q$1000,$Q266,$T$5:$T$1000,"Macro",$G$5:$G$1000,"&gt;0"))))</f>
        <v/>
      </c>
    </row>
    <row r="267">
      <c r="A267" s="55">
        <f>IF(NOT((COUNTA($B267:$K267)+COUNTA($O267))&gt;0),"",IF($T267="Macro",COUNTIFS($T$5:$T267,"Macro",$Q$5:$Q267,$Q267),IF(N($S267)=0,"?",COUNTIFS(INDEX($T$5:$T$1000,1):INDEX($T$5:$T$1000,$S267-4),"Macro",INDEX($Q$5:$Q$1000,1):INDEX($Q$5:$Q$1000,$S267-4),INDEX($Q$5:$Q$1000,$S267-4))&amp;"."&amp;COUNTIFS($S$5:$S267,$S267,$T$5:$T267,"Sub"))))</f>
        <v/>
      </c>
      <c r="B267" s="56" t="n"/>
      <c r="C267" s="57" t="n"/>
      <c r="D267" s="58" t="n"/>
      <c r="E267" s="58" t="n"/>
      <c r="F267" s="58" t="n"/>
      <c r="G267" s="59" t="n"/>
      <c r="H267" s="59" t="n"/>
      <c r="I267" s="59" t="n"/>
      <c r="J267" s="59" t="n"/>
      <c r="K267" s="59" t="n"/>
      <c r="L267" s="60">
        <f>IF(NOT((COUNTA($B267:$K267)+COUNTA($O267))&gt;0),"",IF(ISNUMBER($F267),1,IF(N($U267)&gt;0,AVERAGEIFS($V$5:$V$1000,$S$5:$S$1000,ROW(),$T$5:$T$1000,"Sub"),$V267)))</f>
        <v/>
      </c>
      <c r="M267" s="55">
        <f>IF($L267="","",IF($L267&gt;=1,"Completado",IF($L267&gt;0,"En curso","Pendiente")))</f>
        <v/>
      </c>
      <c r="N267" s="55">
        <f>IF(NOT((COUNTA($B267:$K267)+COUNTA($O267))&gt;0),"",IF(ISNUMBER($F267),IF(AND(ISNUMBER($E267),$F267&gt;$E267),"Cumplida con "&amp;($F267-$E267)&amp;IF($F267-$E267=1," día"," días")&amp;" de retraso","Cumplida"),IF(N($L267)&gt;=1,"Cumplida",IF(NOT(ISNUMBER($E267)),"Sin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plazo")))))))</f>
        <v/>
      </c>
      <c r="O267" s="57" t="n"/>
      <c r="P267" s="61">
        <f>IF(NOT((COUNTA($B267:$K267)+COUNTA($O267))&gt;0),"",IF((IF($C267="","Falta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",""))="","✔ OK","⚠ "&amp;LEFT(IF($C267="","Falta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",""),LEN(IF($C267="","Falta el nombre de la actividad"&amp;" · ","")&amp;IF(AND($T267="Sub",N($S267)=0),"Subactividad sin macroactividad arriba"&amp;" · ","")&amp;IF($D267="","Sin fecha de inicio"&amp;" · ","")&amp;IF($E267="","Sin fecha límite"&amp;" · ","")&amp;IF(OR(AND($D267&lt;&gt;"",NOT(ISNUMBER($D267))),AND($E267&lt;&gt;"",NOT(ISNUMBER($E267))),AND($F267&lt;&gt;"",NOT(ISNUMBER($F267)))),"Fecha no válida"&amp;" · ","")&amp;IF(AND(ISNUMBER($D267),ISNUMBER($E267),$D267&gt;$E267),"Inicio posterior a fecha límite"&amp;" · ","")&amp;IF(AND($T267="Macro",$G267&lt;&gt;"",OR(NOT(ISNUMBER($G267)),$G267&lt;0,$G267&gt;1)),"Peso fuera de rango"&amp;" · ","")&amp;IF(AND($T267="Sub",$G267&lt;&gt;""),"Las subactividades no llevan peso (valen igual dentro de su macroactividad)"&amp;" · ","")&amp;IF(AND(N($U267)&gt;0,COUNT($H267:$K267)&gt;0),"Con subactividades: deje vacías las semanas (se calculan solas)"&amp;" · ","")&amp;IF((COUNTIF($H267:$K267,"&gt;1")+COUNTIF($H267:$K267,"&lt;0")+COUNTA($H267:$K267)-COUNT($H267:$K267))&gt;0,"Avance fuera de rango 0-100%"&amp;" · ","")&amp;IF(OR(AND($I267&lt;&gt;"",$I267&lt;$H267),AND($J267&lt;&gt;"",$J267&lt;MAX($H267:$I267)),AND($K267&lt;&gt;"",$K267&lt;MAX($H267:$J267))),"Avance semanal decreciente"&amp;" · ","")&amp;IF(AND(ISNUMBER($E267),$E267&lt;FechaRef,N($L267)&lt;1),"Vencida"&amp;" · ","")&amp;IF(AND(ObsObligatoria="Sí",ISNUMBER($E267),$E267&lt;FechaRef,N($L267)&lt;1,$O267=""),"Vencida sin observación"&amp;" · ",""))-3)))</f>
        <v/>
      </c>
      <c r="Q267" s="62">
        <f>IF(NOT((COUNTA($B267:$K267)+COUNTA($O267))&gt;0),"",IF(AND($T267="Sub",N($S267)&gt;0),IF(ISNUMBER(INDEX($D$5:$D$1000,$S267-4)),DATE(YEAR(INDEX($D$5:$D$1000,$S267-4)),MONTH(INDEX($D$5:$D$1000,$S267-4)),1),IF(ISNUMBER(INDEX($E$5:$E$1000,$S267-4)),DATE(YEAR(INDEX($E$5:$E$1000,$S267-4)),MONTH(INDEX($E$5:$E$1000,$S267-4)),1),MesCiclo)),IF(ISNUMBER($D267),DATE(YEAR($D267),MONTH($D267),1),IF(ISNUMBER($E267),DATE(YEAR($E267),MONTH($E267),1),MesCiclo))))</f>
        <v/>
      </c>
      <c r="R267" s="63">
        <f>IF(OR($Q267="",$Q267&lt;&gt;MesCiclo),"",COUNTIF($Q$5:$Q267,MesCiclo))</f>
        <v/>
      </c>
      <c r="S267" s="63">
        <f>IF($T267="","",IF($T267="Macro",ROW(),IFERROR(LOOKUP(2,1/($T$5:$T267="Macro"),ROW($T$5:$T267)),0)))</f>
        <v/>
      </c>
      <c r="T267" s="63">
        <f>IF(NOT((COUNTA($B267:$K267)+COUNTA($O267))&gt;0),"",IF($B267="Subactividad","Sub","Macro"))</f>
        <v/>
      </c>
      <c r="U267" s="63">
        <f>IF($T267="Macro",COUNTIFS($S$5:$S$1000,ROW(),$T$5:$T$1000,"Sub"),"")</f>
        <v/>
      </c>
      <c r="V267" s="63">
        <f>IF($T267="","",IF(ISNUMBER($F267),1,IFERROR(LOOKUP(2,1/($H267:$K267&lt;&gt;""),$H267:$K267),0)))</f>
        <v/>
      </c>
      <c r="W267" s="63">
        <f>IF($T267="","",IF(AND(ISNUMBER($F267),$F267&lt;=IF($Q267=MesCiclo,InicioCiclo,$Q267+MOD(2-WEEKDAY($Q267),7))+6),1,IF(ISNUMBER($H267),$H267,0)))</f>
        <v/>
      </c>
      <c r="X267" s="63">
        <f>IF($T267="","",IF(AND(ISNUMBER($F267),$F267&lt;=IF($Q267=MesCiclo,InicioCiclo,$Q267+MOD(2-WEEKDAY($Q267),7))+13),1,IF(ISNUMBER($I267),$I267,$W267)))</f>
        <v/>
      </c>
      <c r="Y267" s="63">
        <f>IF($T267="","",IF(AND(ISNUMBER($F267),$F267&lt;=IF($Q267=MesCiclo,InicioCiclo,$Q267+MOD(2-WEEKDAY($Q267),7))+20),1,IF(ISNUMBER($J267),$J267,$X267)))</f>
        <v/>
      </c>
      <c r="Z267" s="63">
        <f>IF($T267="","",IF(AND(ISNUMBER($F267),$F267&lt;=IF($Q267=MesCiclo,InicioCiclo,$Q267+MOD(2-WEEKDAY($Q267),7))+27),1,IF(ISNUMBER($K267),$K267,$Y267)))</f>
        <v/>
      </c>
      <c r="AA267" s="63">
        <f>IF($T267="","",IF(AND(ISNUMBER($F267),$F267&lt;=IF($Q267=MesCiclo,InicioCiclo,$Q267+MOD(2-WEEKDAY($Q267),7))+6),1,IF(N($U267)&gt;0,AVERAGEIFS($W$5:$W$1000,$S$5:$S$1000,ROW(),$T$5:$T$1000,"Sub"),$W267)))</f>
        <v/>
      </c>
      <c r="AB267" s="63">
        <f>IF($T267="","",IF(AND(ISNUMBER($F267),$F267&lt;=IF($Q267=MesCiclo,InicioCiclo,$Q267+MOD(2-WEEKDAY($Q267),7))+13),1,IF(N($U267)&gt;0,AVERAGEIFS($X$5:$X$1000,$S$5:$S$1000,ROW(),$T$5:$T$1000,"Sub"),$X267)))</f>
        <v/>
      </c>
      <c r="AC267" s="63">
        <f>IF($T267="","",IF(AND(ISNUMBER($F267),$F267&lt;=IF($Q267=MesCiclo,InicioCiclo,$Q267+MOD(2-WEEKDAY($Q267),7))+20),1,IF(N($U267)&gt;0,AVERAGEIFS($Y$5:$Y$1000,$S$5:$S$1000,ROW(),$T$5:$T$1000,"Sub"),$Y267)))</f>
        <v/>
      </c>
      <c r="AD267" s="63">
        <f>IF($T267="","",IF(AND(ISNUMBER($F267),$F267&lt;=IF($Q267=MesCiclo,InicioCiclo,$Q267+MOD(2-WEEKDAY($Q267),7))+27),1,IF(N($U267)&gt;0,AVERAGEIFS($Z$5:$Z$1000,$S$5:$S$1000,ROW(),$T$5:$T$1000,"Sub"),$Z267)))</f>
        <v/>
      </c>
      <c r="AE267" s="63">
        <f>IF($T267&lt;&gt;"Macro","",IF(COUNTIFS($Q$5:$Q$1000,$Q267,$T$5:$T$1000,"Macro",$G$5:$G$1000,"&gt;0")=0,1/COUNTIFS($Q$5:$Q$1000,$Q267,$T$5:$T$1000,"Macro"),IF(AND(ISNUMBER($G267),N($G267)&gt;0),$G267,SUMIFS($G$5:$G$1000,$Q$5:$Q$1000,$Q267,$T$5:$T$1000,"Macro")/COUNTIFS($Q$5:$Q$1000,$Q267,$T$5:$T$1000,"Macro",$G$5:$G$1000,"&gt;0"))/(COUNTIFS($Q$5:$Q$1000,$Q267,$T$5:$T$1000,"Macro")*SUMIFS($G$5:$G$1000,$Q$5:$Q$1000,$Q267,$T$5:$T$1000,"Macro")/COUNTIFS($Q$5:$Q$1000,$Q267,$T$5:$T$1000,"Macro",$G$5:$G$1000,"&gt;0"))))</f>
        <v/>
      </c>
    </row>
    <row r="268">
      <c r="A268" s="55">
        <f>IF(NOT((COUNTA($B268:$K268)+COUNTA($O268))&gt;0),"",IF($T268="Macro",COUNTIFS($T$5:$T268,"Macro",$Q$5:$Q268,$Q268),IF(N($S268)=0,"?",COUNTIFS(INDEX($T$5:$T$1000,1):INDEX($T$5:$T$1000,$S268-4),"Macro",INDEX($Q$5:$Q$1000,1):INDEX($Q$5:$Q$1000,$S268-4),INDEX($Q$5:$Q$1000,$S268-4))&amp;"."&amp;COUNTIFS($S$5:$S268,$S268,$T$5:$T268,"Sub"))))</f>
        <v/>
      </c>
      <c r="B268" s="56" t="n"/>
      <c r="C268" s="57" t="n"/>
      <c r="D268" s="58" t="n"/>
      <c r="E268" s="58" t="n"/>
      <c r="F268" s="58" t="n"/>
      <c r="G268" s="59" t="n"/>
      <c r="H268" s="59" t="n"/>
      <c r="I268" s="59" t="n"/>
      <c r="J268" s="59" t="n"/>
      <c r="K268" s="59" t="n"/>
      <c r="L268" s="60">
        <f>IF(NOT((COUNTA($B268:$K268)+COUNTA($O268))&gt;0),"",IF(ISNUMBER($F268),1,IF(N($U268)&gt;0,AVERAGEIFS($V$5:$V$1000,$S$5:$S$1000,ROW(),$T$5:$T$1000,"Sub"),$V268)))</f>
        <v/>
      </c>
      <c r="M268" s="55">
        <f>IF($L268="","",IF($L268&gt;=1,"Completado",IF($L268&gt;0,"En curso","Pendiente")))</f>
        <v/>
      </c>
      <c r="N268" s="55">
        <f>IF(NOT((COUNTA($B268:$K268)+COUNTA($O268))&gt;0),"",IF(ISNUMBER($F268),IF(AND(ISNUMBER($E268),$F268&gt;$E268),"Cumplida con "&amp;($F268-$E268)&amp;IF($F268-$E268=1," día"," días")&amp;" de retraso","Cumplida"),IF(N($L268)&gt;=1,"Cumplida",IF(NOT(ISNUMBER($E268)),"Sin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plazo")))))))</f>
        <v/>
      </c>
      <c r="O268" s="57" t="n"/>
      <c r="P268" s="61">
        <f>IF(NOT((COUNTA($B268:$K268)+COUNTA($O268))&gt;0),"",IF((IF($C268="","Falta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",""))="","✔ OK","⚠ "&amp;LEFT(IF($C268="","Falta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",""),LEN(IF($C268="","Falta el nombre de la actividad"&amp;" · ","")&amp;IF(AND($T268="Sub",N($S268)=0),"Subactividad sin macroactividad arriba"&amp;" · ","")&amp;IF($D268="","Sin fecha de inicio"&amp;" · ","")&amp;IF($E268="","Sin fecha límite"&amp;" · ","")&amp;IF(OR(AND($D268&lt;&gt;"",NOT(ISNUMBER($D268))),AND($E268&lt;&gt;"",NOT(ISNUMBER($E268))),AND($F268&lt;&gt;"",NOT(ISNUMBER($F268)))),"Fecha no válida"&amp;" · ","")&amp;IF(AND(ISNUMBER($D268),ISNUMBER($E268),$D268&gt;$E268),"Inicio posterior a fecha límite"&amp;" · ","")&amp;IF(AND($T268="Macro",$G268&lt;&gt;"",OR(NOT(ISNUMBER($G268)),$G268&lt;0,$G268&gt;1)),"Peso fuera de rango"&amp;" · ","")&amp;IF(AND($T268="Sub",$G268&lt;&gt;""),"Las subactividades no llevan peso (valen igual dentro de su macroactividad)"&amp;" · ","")&amp;IF(AND(N($U268)&gt;0,COUNT($H268:$K268)&gt;0),"Con subactividades: deje vacías las semanas (se calculan solas)"&amp;" · ","")&amp;IF((COUNTIF($H268:$K268,"&gt;1")+COUNTIF($H268:$K268,"&lt;0")+COUNTA($H268:$K268)-COUNT($H268:$K268))&gt;0,"Avance fuera de rango 0-100%"&amp;" · ","")&amp;IF(OR(AND($I268&lt;&gt;"",$I268&lt;$H268),AND($J268&lt;&gt;"",$J268&lt;MAX($H268:$I268)),AND($K268&lt;&gt;"",$K268&lt;MAX($H268:$J268))),"Avance semanal decreciente"&amp;" · ","")&amp;IF(AND(ISNUMBER($E268),$E268&lt;FechaRef,N($L268)&lt;1),"Vencida"&amp;" · ","")&amp;IF(AND(ObsObligatoria="Sí",ISNUMBER($E268),$E268&lt;FechaRef,N($L268)&lt;1,$O268=""),"Vencida sin observación"&amp;" · ",""))-3)))</f>
        <v/>
      </c>
      <c r="Q268" s="62">
        <f>IF(NOT((COUNTA($B268:$K268)+COUNTA($O268))&gt;0),"",IF(AND($T268="Sub",N($S268)&gt;0),IF(ISNUMBER(INDEX($D$5:$D$1000,$S268-4)),DATE(YEAR(INDEX($D$5:$D$1000,$S268-4)),MONTH(INDEX($D$5:$D$1000,$S268-4)),1),IF(ISNUMBER(INDEX($E$5:$E$1000,$S268-4)),DATE(YEAR(INDEX($E$5:$E$1000,$S268-4)),MONTH(INDEX($E$5:$E$1000,$S268-4)),1),MesCiclo)),IF(ISNUMBER($D268),DATE(YEAR($D268),MONTH($D268),1),IF(ISNUMBER($E268),DATE(YEAR($E268),MONTH($E268),1),MesCiclo))))</f>
        <v/>
      </c>
      <c r="R268" s="63">
        <f>IF(OR($Q268="",$Q268&lt;&gt;MesCiclo),"",COUNTIF($Q$5:$Q268,MesCiclo))</f>
        <v/>
      </c>
      <c r="S268" s="63">
        <f>IF($T268="","",IF($T268="Macro",ROW(),IFERROR(LOOKUP(2,1/($T$5:$T268="Macro"),ROW($T$5:$T268)),0)))</f>
        <v/>
      </c>
      <c r="T268" s="63">
        <f>IF(NOT((COUNTA($B268:$K268)+COUNTA($O268))&gt;0),"",IF($B268="Subactividad","Sub","Macro"))</f>
        <v/>
      </c>
      <c r="U268" s="63">
        <f>IF($T268="Macro",COUNTIFS($S$5:$S$1000,ROW(),$T$5:$T$1000,"Sub"),"")</f>
        <v/>
      </c>
      <c r="V268" s="63">
        <f>IF($T268="","",IF(ISNUMBER($F268),1,IFERROR(LOOKUP(2,1/($H268:$K268&lt;&gt;""),$H268:$K268),0)))</f>
        <v/>
      </c>
      <c r="W268" s="63">
        <f>IF($T268="","",IF(AND(ISNUMBER($F268),$F268&lt;=IF($Q268=MesCiclo,InicioCiclo,$Q268+MOD(2-WEEKDAY($Q268),7))+6),1,IF(ISNUMBER($H268),$H268,0)))</f>
        <v/>
      </c>
      <c r="X268" s="63">
        <f>IF($T268="","",IF(AND(ISNUMBER($F268),$F268&lt;=IF($Q268=MesCiclo,InicioCiclo,$Q268+MOD(2-WEEKDAY($Q268),7))+13),1,IF(ISNUMBER($I268),$I268,$W268)))</f>
        <v/>
      </c>
      <c r="Y268" s="63">
        <f>IF($T268="","",IF(AND(ISNUMBER($F268),$F268&lt;=IF($Q268=MesCiclo,InicioCiclo,$Q268+MOD(2-WEEKDAY($Q268),7))+20),1,IF(ISNUMBER($J268),$J268,$X268)))</f>
        <v/>
      </c>
      <c r="Z268" s="63">
        <f>IF($T268="","",IF(AND(ISNUMBER($F268),$F268&lt;=IF($Q268=MesCiclo,InicioCiclo,$Q268+MOD(2-WEEKDAY($Q268),7))+27),1,IF(ISNUMBER($K268),$K268,$Y268)))</f>
        <v/>
      </c>
      <c r="AA268" s="63">
        <f>IF($T268="","",IF(AND(ISNUMBER($F268),$F268&lt;=IF($Q268=MesCiclo,InicioCiclo,$Q268+MOD(2-WEEKDAY($Q268),7))+6),1,IF(N($U268)&gt;0,AVERAGEIFS($W$5:$W$1000,$S$5:$S$1000,ROW(),$T$5:$T$1000,"Sub"),$W268)))</f>
        <v/>
      </c>
      <c r="AB268" s="63">
        <f>IF($T268="","",IF(AND(ISNUMBER($F268),$F268&lt;=IF($Q268=MesCiclo,InicioCiclo,$Q268+MOD(2-WEEKDAY($Q268),7))+13),1,IF(N($U268)&gt;0,AVERAGEIFS($X$5:$X$1000,$S$5:$S$1000,ROW(),$T$5:$T$1000,"Sub"),$X268)))</f>
        <v/>
      </c>
      <c r="AC268" s="63">
        <f>IF($T268="","",IF(AND(ISNUMBER($F268),$F268&lt;=IF($Q268=MesCiclo,InicioCiclo,$Q268+MOD(2-WEEKDAY($Q268),7))+20),1,IF(N($U268)&gt;0,AVERAGEIFS($Y$5:$Y$1000,$S$5:$S$1000,ROW(),$T$5:$T$1000,"Sub"),$Y268)))</f>
        <v/>
      </c>
      <c r="AD268" s="63">
        <f>IF($T268="","",IF(AND(ISNUMBER($F268),$F268&lt;=IF($Q268=MesCiclo,InicioCiclo,$Q268+MOD(2-WEEKDAY($Q268),7))+27),1,IF(N($U268)&gt;0,AVERAGEIFS($Z$5:$Z$1000,$S$5:$S$1000,ROW(),$T$5:$T$1000,"Sub"),$Z268)))</f>
        <v/>
      </c>
      <c r="AE268" s="63">
        <f>IF($T268&lt;&gt;"Macro","",IF(COUNTIFS($Q$5:$Q$1000,$Q268,$T$5:$T$1000,"Macro",$G$5:$G$1000,"&gt;0")=0,1/COUNTIFS($Q$5:$Q$1000,$Q268,$T$5:$T$1000,"Macro"),IF(AND(ISNUMBER($G268),N($G268)&gt;0),$G268,SUMIFS($G$5:$G$1000,$Q$5:$Q$1000,$Q268,$T$5:$T$1000,"Macro")/COUNTIFS($Q$5:$Q$1000,$Q268,$T$5:$T$1000,"Macro",$G$5:$G$1000,"&gt;0"))/(COUNTIFS($Q$5:$Q$1000,$Q268,$T$5:$T$1000,"Macro")*SUMIFS($G$5:$G$1000,$Q$5:$Q$1000,$Q268,$T$5:$T$1000,"Macro")/COUNTIFS($Q$5:$Q$1000,$Q268,$T$5:$T$1000,"Macro",$G$5:$G$1000,"&gt;0"))))</f>
        <v/>
      </c>
    </row>
    <row r="269">
      <c r="A269" s="55">
        <f>IF(NOT((COUNTA($B269:$K269)+COUNTA($O269))&gt;0),"",IF($T269="Macro",COUNTIFS($T$5:$T269,"Macro",$Q$5:$Q269,$Q269),IF(N($S269)=0,"?",COUNTIFS(INDEX($T$5:$T$1000,1):INDEX($T$5:$T$1000,$S269-4),"Macro",INDEX($Q$5:$Q$1000,1):INDEX($Q$5:$Q$1000,$S269-4),INDEX($Q$5:$Q$1000,$S269-4))&amp;"."&amp;COUNTIFS($S$5:$S269,$S269,$T$5:$T269,"Sub"))))</f>
        <v/>
      </c>
      <c r="B269" s="56" t="n"/>
      <c r="C269" s="57" t="n"/>
      <c r="D269" s="58" t="n"/>
      <c r="E269" s="58" t="n"/>
      <c r="F269" s="58" t="n"/>
      <c r="G269" s="59" t="n"/>
      <c r="H269" s="59" t="n"/>
      <c r="I269" s="59" t="n"/>
      <c r="J269" s="59" t="n"/>
      <c r="K269" s="59" t="n"/>
      <c r="L269" s="60">
        <f>IF(NOT((COUNTA($B269:$K269)+COUNTA($O269))&gt;0),"",IF(ISNUMBER($F269),1,IF(N($U269)&gt;0,AVERAGEIFS($V$5:$V$1000,$S$5:$S$1000,ROW(),$T$5:$T$1000,"Sub"),$V269)))</f>
        <v/>
      </c>
      <c r="M269" s="55">
        <f>IF($L269="","",IF($L269&gt;=1,"Completado",IF($L269&gt;0,"En curso","Pendiente")))</f>
        <v/>
      </c>
      <c r="N269" s="55">
        <f>IF(NOT((COUNTA($B269:$K269)+COUNTA($O269))&gt;0),"",IF(ISNUMBER($F269),IF(AND(ISNUMBER($E269),$F269&gt;$E269),"Cumplida con "&amp;($F269-$E269)&amp;IF($F269-$E269=1," día"," días")&amp;" de retraso","Cumplida"),IF(N($L269)&gt;=1,"Cumplida",IF(NOT(ISNUMBER($E269)),"Sin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plazo")))))))</f>
        <v/>
      </c>
      <c r="O269" s="57" t="n"/>
      <c r="P269" s="61">
        <f>IF(NOT((COUNTA($B269:$K269)+COUNTA($O269))&gt;0),"",IF((IF($C269="","Falta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",""))="","✔ OK","⚠ "&amp;LEFT(IF($C269="","Falta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",""),LEN(IF($C269="","Falta el nombre de la actividad"&amp;" · ","")&amp;IF(AND($T269="Sub",N($S269)=0),"Subactividad sin macroactividad arriba"&amp;" · ","")&amp;IF($D269="","Sin fecha de inicio"&amp;" · ","")&amp;IF($E269="","Sin fecha límite"&amp;" · ","")&amp;IF(OR(AND($D269&lt;&gt;"",NOT(ISNUMBER($D269))),AND($E269&lt;&gt;"",NOT(ISNUMBER($E269))),AND($F269&lt;&gt;"",NOT(ISNUMBER($F269)))),"Fecha no válida"&amp;" · ","")&amp;IF(AND(ISNUMBER($D269),ISNUMBER($E269),$D269&gt;$E269),"Inicio posterior a fecha límite"&amp;" · ","")&amp;IF(AND($T269="Macro",$G269&lt;&gt;"",OR(NOT(ISNUMBER($G269)),$G269&lt;0,$G269&gt;1)),"Peso fuera de rango"&amp;" · ","")&amp;IF(AND($T269="Sub",$G269&lt;&gt;""),"Las subactividades no llevan peso (valen igual dentro de su macroactividad)"&amp;" · ","")&amp;IF(AND(N($U269)&gt;0,COUNT($H269:$K269)&gt;0),"Con subactividades: deje vacías las semanas (se calculan solas)"&amp;" · ","")&amp;IF((COUNTIF($H269:$K269,"&gt;1")+COUNTIF($H269:$K269,"&lt;0")+COUNTA($H269:$K269)-COUNT($H269:$K269))&gt;0,"Avance fuera de rango 0-100%"&amp;" · ","")&amp;IF(OR(AND($I269&lt;&gt;"",$I269&lt;$H269),AND($J269&lt;&gt;"",$J269&lt;MAX($H269:$I269)),AND($K269&lt;&gt;"",$K269&lt;MAX($H269:$J269))),"Avance semanal decreciente"&amp;" · ","")&amp;IF(AND(ISNUMBER($E269),$E269&lt;FechaRef,N($L269)&lt;1),"Vencida"&amp;" · ","")&amp;IF(AND(ObsObligatoria="Sí",ISNUMBER($E269),$E269&lt;FechaRef,N($L269)&lt;1,$O269=""),"Vencida sin observación"&amp;" · ",""))-3)))</f>
        <v/>
      </c>
      <c r="Q269" s="62">
        <f>IF(NOT((COUNTA($B269:$K269)+COUNTA($O269))&gt;0),"",IF(AND($T269="Sub",N($S269)&gt;0),IF(ISNUMBER(INDEX($D$5:$D$1000,$S269-4)),DATE(YEAR(INDEX($D$5:$D$1000,$S269-4)),MONTH(INDEX($D$5:$D$1000,$S269-4)),1),IF(ISNUMBER(INDEX($E$5:$E$1000,$S269-4)),DATE(YEAR(INDEX($E$5:$E$1000,$S269-4)),MONTH(INDEX($E$5:$E$1000,$S269-4)),1),MesCiclo)),IF(ISNUMBER($D269),DATE(YEAR($D269),MONTH($D269),1),IF(ISNUMBER($E269),DATE(YEAR($E269),MONTH($E269),1),MesCiclo))))</f>
        <v/>
      </c>
      <c r="R269" s="63">
        <f>IF(OR($Q269="",$Q269&lt;&gt;MesCiclo),"",COUNTIF($Q$5:$Q269,MesCiclo))</f>
        <v/>
      </c>
      <c r="S269" s="63">
        <f>IF($T269="","",IF($T269="Macro",ROW(),IFERROR(LOOKUP(2,1/($T$5:$T269="Macro"),ROW($T$5:$T269)),0)))</f>
        <v/>
      </c>
      <c r="T269" s="63">
        <f>IF(NOT((COUNTA($B269:$K269)+COUNTA($O269))&gt;0),"",IF($B269="Subactividad","Sub","Macro"))</f>
        <v/>
      </c>
      <c r="U269" s="63">
        <f>IF($T269="Macro",COUNTIFS($S$5:$S$1000,ROW(),$T$5:$T$1000,"Sub"),"")</f>
        <v/>
      </c>
      <c r="V269" s="63">
        <f>IF($T269="","",IF(ISNUMBER($F269),1,IFERROR(LOOKUP(2,1/($H269:$K269&lt;&gt;""),$H269:$K269),0)))</f>
        <v/>
      </c>
      <c r="W269" s="63">
        <f>IF($T269="","",IF(AND(ISNUMBER($F269),$F269&lt;=IF($Q269=MesCiclo,InicioCiclo,$Q269+MOD(2-WEEKDAY($Q269),7))+6),1,IF(ISNUMBER($H269),$H269,0)))</f>
        <v/>
      </c>
      <c r="X269" s="63">
        <f>IF($T269="","",IF(AND(ISNUMBER($F269),$F269&lt;=IF($Q269=MesCiclo,InicioCiclo,$Q269+MOD(2-WEEKDAY($Q269),7))+13),1,IF(ISNUMBER($I269),$I269,$W269)))</f>
        <v/>
      </c>
      <c r="Y269" s="63">
        <f>IF($T269="","",IF(AND(ISNUMBER($F269),$F269&lt;=IF($Q269=MesCiclo,InicioCiclo,$Q269+MOD(2-WEEKDAY($Q269),7))+20),1,IF(ISNUMBER($J269),$J269,$X269)))</f>
        <v/>
      </c>
      <c r="Z269" s="63">
        <f>IF($T269="","",IF(AND(ISNUMBER($F269),$F269&lt;=IF($Q269=MesCiclo,InicioCiclo,$Q269+MOD(2-WEEKDAY($Q269),7))+27),1,IF(ISNUMBER($K269),$K269,$Y269)))</f>
        <v/>
      </c>
      <c r="AA269" s="63">
        <f>IF($T269="","",IF(AND(ISNUMBER($F269),$F269&lt;=IF($Q269=MesCiclo,InicioCiclo,$Q269+MOD(2-WEEKDAY($Q269),7))+6),1,IF(N($U269)&gt;0,AVERAGEIFS($W$5:$W$1000,$S$5:$S$1000,ROW(),$T$5:$T$1000,"Sub"),$W269)))</f>
        <v/>
      </c>
      <c r="AB269" s="63">
        <f>IF($T269="","",IF(AND(ISNUMBER($F269),$F269&lt;=IF($Q269=MesCiclo,InicioCiclo,$Q269+MOD(2-WEEKDAY($Q269),7))+13),1,IF(N($U269)&gt;0,AVERAGEIFS($X$5:$X$1000,$S$5:$S$1000,ROW(),$T$5:$T$1000,"Sub"),$X269)))</f>
        <v/>
      </c>
      <c r="AC269" s="63">
        <f>IF($T269="","",IF(AND(ISNUMBER($F269),$F269&lt;=IF($Q269=MesCiclo,InicioCiclo,$Q269+MOD(2-WEEKDAY($Q269),7))+20),1,IF(N($U269)&gt;0,AVERAGEIFS($Y$5:$Y$1000,$S$5:$S$1000,ROW(),$T$5:$T$1000,"Sub"),$Y269)))</f>
        <v/>
      </c>
      <c r="AD269" s="63">
        <f>IF($T269="","",IF(AND(ISNUMBER($F269),$F269&lt;=IF($Q269=MesCiclo,InicioCiclo,$Q269+MOD(2-WEEKDAY($Q269),7))+27),1,IF(N($U269)&gt;0,AVERAGEIFS($Z$5:$Z$1000,$S$5:$S$1000,ROW(),$T$5:$T$1000,"Sub"),$Z269)))</f>
        <v/>
      </c>
      <c r="AE269" s="63">
        <f>IF($T269&lt;&gt;"Macro","",IF(COUNTIFS($Q$5:$Q$1000,$Q269,$T$5:$T$1000,"Macro",$G$5:$G$1000,"&gt;0")=0,1/COUNTIFS($Q$5:$Q$1000,$Q269,$T$5:$T$1000,"Macro"),IF(AND(ISNUMBER($G269),N($G269)&gt;0),$G269,SUMIFS($G$5:$G$1000,$Q$5:$Q$1000,$Q269,$T$5:$T$1000,"Macro")/COUNTIFS($Q$5:$Q$1000,$Q269,$T$5:$T$1000,"Macro",$G$5:$G$1000,"&gt;0"))/(COUNTIFS($Q$5:$Q$1000,$Q269,$T$5:$T$1000,"Macro")*SUMIFS($G$5:$G$1000,$Q$5:$Q$1000,$Q269,$T$5:$T$1000,"Macro")/COUNTIFS($Q$5:$Q$1000,$Q269,$T$5:$T$1000,"Macro",$G$5:$G$1000,"&gt;0"))))</f>
        <v/>
      </c>
    </row>
    <row r="270">
      <c r="A270" s="55">
        <f>IF(NOT((COUNTA($B270:$K270)+COUNTA($O270))&gt;0),"",IF($T270="Macro",COUNTIFS($T$5:$T270,"Macro",$Q$5:$Q270,$Q270),IF(N($S270)=0,"?",COUNTIFS(INDEX($T$5:$T$1000,1):INDEX($T$5:$T$1000,$S270-4),"Macro",INDEX($Q$5:$Q$1000,1):INDEX($Q$5:$Q$1000,$S270-4),INDEX($Q$5:$Q$1000,$S270-4))&amp;"."&amp;COUNTIFS($S$5:$S270,$S270,$T$5:$T270,"Sub"))))</f>
        <v/>
      </c>
      <c r="B270" s="56" t="n"/>
      <c r="C270" s="57" t="n"/>
      <c r="D270" s="58" t="n"/>
      <c r="E270" s="58" t="n"/>
      <c r="F270" s="58" t="n"/>
      <c r="G270" s="59" t="n"/>
      <c r="H270" s="59" t="n"/>
      <c r="I270" s="59" t="n"/>
      <c r="J270" s="59" t="n"/>
      <c r="K270" s="59" t="n"/>
      <c r="L270" s="60">
        <f>IF(NOT((COUNTA($B270:$K270)+COUNTA($O270))&gt;0),"",IF(ISNUMBER($F270),1,IF(N($U270)&gt;0,AVERAGEIFS($V$5:$V$1000,$S$5:$S$1000,ROW(),$T$5:$T$1000,"Sub"),$V270)))</f>
        <v/>
      </c>
      <c r="M270" s="55">
        <f>IF($L270="","",IF($L270&gt;=1,"Completado",IF($L270&gt;0,"En curso","Pendiente")))</f>
        <v/>
      </c>
      <c r="N270" s="55">
        <f>IF(NOT((COUNTA($B270:$K270)+COUNTA($O270))&gt;0),"",IF(ISNUMBER($F270),IF(AND(ISNUMBER($E270),$F270&gt;$E270),"Cumplida con "&amp;($F270-$E270)&amp;IF($F270-$E270=1," día"," días")&amp;" de retraso","Cumplida"),IF(N($L270)&gt;=1,"Cumplida",IF(NOT(ISNUMBER($E270)),"Sin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plazo")))))))</f>
        <v/>
      </c>
      <c r="O270" s="57" t="n"/>
      <c r="P270" s="61">
        <f>IF(NOT((COUNTA($B270:$K270)+COUNTA($O270))&gt;0),"",IF((IF($C270="","Falta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",""))="","✔ OK","⚠ "&amp;LEFT(IF($C270="","Falta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",""),LEN(IF($C270="","Falta el nombre de la actividad"&amp;" · ","")&amp;IF(AND($T270="Sub",N($S270)=0),"Subactividad sin macroactividad arriba"&amp;" · ","")&amp;IF($D270="","Sin fecha de inicio"&amp;" · ","")&amp;IF($E270="","Sin fecha límite"&amp;" · ","")&amp;IF(OR(AND($D270&lt;&gt;"",NOT(ISNUMBER($D270))),AND($E270&lt;&gt;"",NOT(ISNUMBER($E270))),AND($F270&lt;&gt;"",NOT(ISNUMBER($F270)))),"Fecha no válida"&amp;" · ","")&amp;IF(AND(ISNUMBER($D270),ISNUMBER($E270),$D270&gt;$E270),"Inicio posterior a fecha límite"&amp;" · ","")&amp;IF(AND($T270="Macro",$G270&lt;&gt;"",OR(NOT(ISNUMBER($G270)),$G270&lt;0,$G270&gt;1)),"Peso fuera de rango"&amp;" · ","")&amp;IF(AND($T270="Sub",$G270&lt;&gt;""),"Las subactividades no llevan peso (valen igual dentro de su macroactividad)"&amp;" · ","")&amp;IF(AND(N($U270)&gt;0,COUNT($H270:$K270)&gt;0),"Con subactividades: deje vacías las semanas (se calculan solas)"&amp;" · ","")&amp;IF((COUNTIF($H270:$K270,"&gt;1")+COUNTIF($H270:$K270,"&lt;0")+COUNTA($H270:$K270)-COUNT($H270:$K270))&gt;0,"Avance fuera de rango 0-100%"&amp;" · ","")&amp;IF(OR(AND($I270&lt;&gt;"",$I270&lt;$H270),AND($J270&lt;&gt;"",$J270&lt;MAX($H270:$I270)),AND($K270&lt;&gt;"",$K270&lt;MAX($H270:$J270))),"Avance semanal decreciente"&amp;" · ","")&amp;IF(AND(ISNUMBER($E270),$E270&lt;FechaRef,N($L270)&lt;1),"Vencida"&amp;" · ","")&amp;IF(AND(ObsObligatoria="Sí",ISNUMBER($E270),$E270&lt;FechaRef,N($L270)&lt;1,$O270=""),"Vencida sin observación"&amp;" · ",""))-3)))</f>
        <v/>
      </c>
      <c r="Q270" s="62">
        <f>IF(NOT((COUNTA($B270:$K270)+COUNTA($O270))&gt;0),"",IF(AND($T270="Sub",N($S270)&gt;0),IF(ISNUMBER(INDEX($D$5:$D$1000,$S270-4)),DATE(YEAR(INDEX($D$5:$D$1000,$S270-4)),MONTH(INDEX($D$5:$D$1000,$S270-4)),1),IF(ISNUMBER(INDEX($E$5:$E$1000,$S270-4)),DATE(YEAR(INDEX($E$5:$E$1000,$S270-4)),MONTH(INDEX($E$5:$E$1000,$S270-4)),1),MesCiclo)),IF(ISNUMBER($D270),DATE(YEAR($D270),MONTH($D270),1),IF(ISNUMBER($E270),DATE(YEAR($E270),MONTH($E270),1),MesCiclo))))</f>
        <v/>
      </c>
      <c r="R270" s="63">
        <f>IF(OR($Q270="",$Q270&lt;&gt;MesCiclo),"",COUNTIF($Q$5:$Q270,MesCiclo))</f>
        <v/>
      </c>
      <c r="S270" s="63">
        <f>IF($T270="","",IF($T270="Macro",ROW(),IFERROR(LOOKUP(2,1/($T$5:$T270="Macro"),ROW($T$5:$T270)),0)))</f>
        <v/>
      </c>
      <c r="T270" s="63">
        <f>IF(NOT((COUNTA($B270:$K270)+COUNTA($O270))&gt;0),"",IF($B270="Subactividad","Sub","Macro"))</f>
        <v/>
      </c>
      <c r="U270" s="63">
        <f>IF($T270="Macro",COUNTIFS($S$5:$S$1000,ROW(),$T$5:$T$1000,"Sub"),"")</f>
        <v/>
      </c>
      <c r="V270" s="63">
        <f>IF($T270="","",IF(ISNUMBER($F270),1,IFERROR(LOOKUP(2,1/($H270:$K270&lt;&gt;""),$H270:$K270),0)))</f>
        <v/>
      </c>
      <c r="W270" s="63">
        <f>IF($T270="","",IF(AND(ISNUMBER($F270),$F270&lt;=IF($Q270=MesCiclo,InicioCiclo,$Q270+MOD(2-WEEKDAY($Q270),7))+6),1,IF(ISNUMBER($H270),$H270,0)))</f>
        <v/>
      </c>
      <c r="X270" s="63">
        <f>IF($T270="","",IF(AND(ISNUMBER($F270),$F270&lt;=IF($Q270=MesCiclo,InicioCiclo,$Q270+MOD(2-WEEKDAY($Q270),7))+13),1,IF(ISNUMBER($I270),$I270,$W270)))</f>
        <v/>
      </c>
      <c r="Y270" s="63">
        <f>IF($T270="","",IF(AND(ISNUMBER($F270),$F270&lt;=IF($Q270=MesCiclo,InicioCiclo,$Q270+MOD(2-WEEKDAY($Q270),7))+20),1,IF(ISNUMBER($J270),$J270,$X270)))</f>
        <v/>
      </c>
      <c r="Z270" s="63">
        <f>IF($T270="","",IF(AND(ISNUMBER($F270),$F270&lt;=IF($Q270=MesCiclo,InicioCiclo,$Q270+MOD(2-WEEKDAY($Q270),7))+27),1,IF(ISNUMBER($K270),$K270,$Y270)))</f>
        <v/>
      </c>
      <c r="AA270" s="63">
        <f>IF($T270="","",IF(AND(ISNUMBER($F270),$F270&lt;=IF($Q270=MesCiclo,InicioCiclo,$Q270+MOD(2-WEEKDAY($Q270),7))+6),1,IF(N($U270)&gt;0,AVERAGEIFS($W$5:$W$1000,$S$5:$S$1000,ROW(),$T$5:$T$1000,"Sub"),$W270)))</f>
        <v/>
      </c>
      <c r="AB270" s="63">
        <f>IF($T270="","",IF(AND(ISNUMBER($F270),$F270&lt;=IF($Q270=MesCiclo,InicioCiclo,$Q270+MOD(2-WEEKDAY($Q270),7))+13),1,IF(N($U270)&gt;0,AVERAGEIFS($X$5:$X$1000,$S$5:$S$1000,ROW(),$T$5:$T$1000,"Sub"),$X270)))</f>
        <v/>
      </c>
      <c r="AC270" s="63">
        <f>IF($T270="","",IF(AND(ISNUMBER($F270),$F270&lt;=IF($Q270=MesCiclo,InicioCiclo,$Q270+MOD(2-WEEKDAY($Q270),7))+20),1,IF(N($U270)&gt;0,AVERAGEIFS($Y$5:$Y$1000,$S$5:$S$1000,ROW(),$T$5:$T$1000,"Sub"),$Y270)))</f>
        <v/>
      </c>
      <c r="AD270" s="63">
        <f>IF($T270="","",IF(AND(ISNUMBER($F270),$F270&lt;=IF($Q270=MesCiclo,InicioCiclo,$Q270+MOD(2-WEEKDAY($Q270),7))+27),1,IF(N($U270)&gt;0,AVERAGEIFS($Z$5:$Z$1000,$S$5:$S$1000,ROW(),$T$5:$T$1000,"Sub"),$Z270)))</f>
        <v/>
      </c>
      <c r="AE270" s="63">
        <f>IF($T270&lt;&gt;"Macro","",IF(COUNTIFS($Q$5:$Q$1000,$Q270,$T$5:$T$1000,"Macro",$G$5:$G$1000,"&gt;0")=0,1/COUNTIFS($Q$5:$Q$1000,$Q270,$T$5:$T$1000,"Macro"),IF(AND(ISNUMBER($G270),N($G270)&gt;0),$G270,SUMIFS($G$5:$G$1000,$Q$5:$Q$1000,$Q270,$T$5:$T$1000,"Macro")/COUNTIFS($Q$5:$Q$1000,$Q270,$T$5:$T$1000,"Macro",$G$5:$G$1000,"&gt;0"))/(COUNTIFS($Q$5:$Q$1000,$Q270,$T$5:$T$1000,"Macro")*SUMIFS($G$5:$G$1000,$Q$5:$Q$1000,$Q270,$T$5:$T$1000,"Macro")/COUNTIFS($Q$5:$Q$1000,$Q270,$T$5:$T$1000,"Macro",$G$5:$G$1000,"&gt;0"))))</f>
        <v/>
      </c>
    </row>
    <row r="271">
      <c r="A271" s="55">
        <f>IF(NOT((COUNTA($B271:$K271)+COUNTA($O271))&gt;0),"",IF($T271="Macro",COUNTIFS($T$5:$T271,"Macro",$Q$5:$Q271,$Q271),IF(N($S271)=0,"?",COUNTIFS(INDEX($T$5:$T$1000,1):INDEX($T$5:$T$1000,$S271-4),"Macro",INDEX($Q$5:$Q$1000,1):INDEX($Q$5:$Q$1000,$S271-4),INDEX($Q$5:$Q$1000,$S271-4))&amp;"."&amp;COUNTIFS($S$5:$S271,$S271,$T$5:$T271,"Sub"))))</f>
        <v/>
      </c>
      <c r="B271" s="56" t="n"/>
      <c r="C271" s="57" t="n"/>
      <c r="D271" s="58" t="n"/>
      <c r="E271" s="58" t="n"/>
      <c r="F271" s="58" t="n"/>
      <c r="G271" s="59" t="n"/>
      <c r="H271" s="59" t="n"/>
      <c r="I271" s="59" t="n"/>
      <c r="J271" s="59" t="n"/>
      <c r="K271" s="59" t="n"/>
      <c r="L271" s="60">
        <f>IF(NOT((COUNTA($B271:$K271)+COUNTA($O271))&gt;0),"",IF(ISNUMBER($F271),1,IF(N($U271)&gt;0,AVERAGEIFS($V$5:$V$1000,$S$5:$S$1000,ROW(),$T$5:$T$1000,"Sub"),$V271)))</f>
        <v/>
      </c>
      <c r="M271" s="55">
        <f>IF($L271="","",IF($L271&gt;=1,"Completado",IF($L271&gt;0,"En curso","Pendiente")))</f>
        <v/>
      </c>
      <c r="N271" s="55">
        <f>IF(NOT((COUNTA($B271:$K271)+COUNTA($O271))&gt;0),"",IF(ISNUMBER($F271),IF(AND(ISNUMBER($E271),$F271&gt;$E271),"Cumplida con "&amp;($F271-$E271)&amp;IF($F271-$E271=1," día"," días")&amp;" de retraso","Cumplida"),IF(N($L271)&gt;=1,"Cumplida",IF(NOT(ISNUMBER($E271)),"Sin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plazo")))))))</f>
        <v/>
      </c>
      <c r="O271" s="57" t="n"/>
      <c r="P271" s="61">
        <f>IF(NOT((COUNTA($B271:$K271)+COUNTA($O271))&gt;0),"",IF((IF($C271="","Falta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",""))="","✔ OK","⚠ "&amp;LEFT(IF($C271="","Falta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",""),LEN(IF($C271="","Falta el nombre de la actividad"&amp;" · ","")&amp;IF(AND($T271="Sub",N($S271)=0),"Subactividad sin macroactividad arriba"&amp;" · ","")&amp;IF($D271="","Sin fecha de inicio"&amp;" · ","")&amp;IF($E271="","Sin fecha límite"&amp;" · ","")&amp;IF(OR(AND($D271&lt;&gt;"",NOT(ISNUMBER($D271))),AND($E271&lt;&gt;"",NOT(ISNUMBER($E271))),AND($F271&lt;&gt;"",NOT(ISNUMBER($F271)))),"Fecha no válida"&amp;" · ","")&amp;IF(AND(ISNUMBER($D271),ISNUMBER($E271),$D271&gt;$E271),"Inicio posterior a fecha límite"&amp;" · ","")&amp;IF(AND($T271="Macro",$G271&lt;&gt;"",OR(NOT(ISNUMBER($G271)),$G271&lt;0,$G271&gt;1)),"Peso fuera de rango"&amp;" · ","")&amp;IF(AND($T271="Sub",$G271&lt;&gt;""),"Las subactividades no llevan peso (valen igual dentro de su macroactividad)"&amp;" · ","")&amp;IF(AND(N($U271)&gt;0,COUNT($H271:$K271)&gt;0),"Con subactividades: deje vacías las semanas (se calculan solas)"&amp;" · ","")&amp;IF((COUNTIF($H271:$K271,"&gt;1")+COUNTIF($H271:$K271,"&lt;0")+COUNTA($H271:$K271)-COUNT($H271:$K271))&gt;0,"Avance fuera de rango 0-100%"&amp;" · ","")&amp;IF(OR(AND($I271&lt;&gt;"",$I271&lt;$H271),AND($J271&lt;&gt;"",$J271&lt;MAX($H271:$I271)),AND($K271&lt;&gt;"",$K271&lt;MAX($H271:$J271))),"Avance semanal decreciente"&amp;" · ","")&amp;IF(AND(ISNUMBER($E271),$E271&lt;FechaRef,N($L271)&lt;1),"Vencida"&amp;" · ","")&amp;IF(AND(ObsObligatoria="Sí",ISNUMBER($E271),$E271&lt;FechaRef,N($L271)&lt;1,$O271=""),"Vencida sin observación"&amp;" · ",""))-3)))</f>
        <v/>
      </c>
      <c r="Q271" s="62">
        <f>IF(NOT((COUNTA($B271:$K271)+COUNTA($O271))&gt;0),"",IF(AND($T271="Sub",N($S271)&gt;0),IF(ISNUMBER(INDEX($D$5:$D$1000,$S271-4)),DATE(YEAR(INDEX($D$5:$D$1000,$S271-4)),MONTH(INDEX($D$5:$D$1000,$S271-4)),1),IF(ISNUMBER(INDEX($E$5:$E$1000,$S271-4)),DATE(YEAR(INDEX($E$5:$E$1000,$S271-4)),MONTH(INDEX($E$5:$E$1000,$S271-4)),1),MesCiclo)),IF(ISNUMBER($D271),DATE(YEAR($D271),MONTH($D271),1),IF(ISNUMBER($E271),DATE(YEAR($E271),MONTH($E271),1),MesCiclo))))</f>
        <v/>
      </c>
      <c r="R271" s="63">
        <f>IF(OR($Q271="",$Q271&lt;&gt;MesCiclo),"",COUNTIF($Q$5:$Q271,MesCiclo))</f>
        <v/>
      </c>
      <c r="S271" s="63">
        <f>IF($T271="","",IF($T271="Macro",ROW(),IFERROR(LOOKUP(2,1/($T$5:$T271="Macro"),ROW($T$5:$T271)),0)))</f>
        <v/>
      </c>
      <c r="T271" s="63">
        <f>IF(NOT((COUNTA($B271:$K271)+COUNTA($O271))&gt;0),"",IF($B271="Subactividad","Sub","Macro"))</f>
        <v/>
      </c>
      <c r="U271" s="63">
        <f>IF($T271="Macro",COUNTIFS($S$5:$S$1000,ROW(),$T$5:$T$1000,"Sub"),"")</f>
        <v/>
      </c>
      <c r="V271" s="63">
        <f>IF($T271="","",IF(ISNUMBER($F271),1,IFERROR(LOOKUP(2,1/($H271:$K271&lt;&gt;""),$H271:$K271),0)))</f>
        <v/>
      </c>
      <c r="W271" s="63">
        <f>IF($T271="","",IF(AND(ISNUMBER($F271),$F271&lt;=IF($Q271=MesCiclo,InicioCiclo,$Q271+MOD(2-WEEKDAY($Q271),7))+6),1,IF(ISNUMBER($H271),$H271,0)))</f>
        <v/>
      </c>
      <c r="X271" s="63">
        <f>IF($T271="","",IF(AND(ISNUMBER($F271),$F271&lt;=IF($Q271=MesCiclo,InicioCiclo,$Q271+MOD(2-WEEKDAY($Q271),7))+13),1,IF(ISNUMBER($I271),$I271,$W271)))</f>
        <v/>
      </c>
      <c r="Y271" s="63">
        <f>IF($T271="","",IF(AND(ISNUMBER($F271),$F271&lt;=IF($Q271=MesCiclo,InicioCiclo,$Q271+MOD(2-WEEKDAY($Q271),7))+20),1,IF(ISNUMBER($J271),$J271,$X271)))</f>
        <v/>
      </c>
      <c r="Z271" s="63">
        <f>IF($T271="","",IF(AND(ISNUMBER($F271),$F271&lt;=IF($Q271=MesCiclo,InicioCiclo,$Q271+MOD(2-WEEKDAY($Q271),7))+27),1,IF(ISNUMBER($K271),$K271,$Y271)))</f>
        <v/>
      </c>
      <c r="AA271" s="63">
        <f>IF($T271="","",IF(AND(ISNUMBER($F271),$F271&lt;=IF($Q271=MesCiclo,InicioCiclo,$Q271+MOD(2-WEEKDAY($Q271),7))+6),1,IF(N($U271)&gt;0,AVERAGEIFS($W$5:$W$1000,$S$5:$S$1000,ROW(),$T$5:$T$1000,"Sub"),$W271)))</f>
        <v/>
      </c>
      <c r="AB271" s="63">
        <f>IF($T271="","",IF(AND(ISNUMBER($F271),$F271&lt;=IF($Q271=MesCiclo,InicioCiclo,$Q271+MOD(2-WEEKDAY($Q271),7))+13),1,IF(N($U271)&gt;0,AVERAGEIFS($X$5:$X$1000,$S$5:$S$1000,ROW(),$T$5:$T$1000,"Sub"),$X271)))</f>
        <v/>
      </c>
      <c r="AC271" s="63">
        <f>IF($T271="","",IF(AND(ISNUMBER($F271),$F271&lt;=IF($Q271=MesCiclo,InicioCiclo,$Q271+MOD(2-WEEKDAY($Q271),7))+20),1,IF(N($U271)&gt;0,AVERAGEIFS($Y$5:$Y$1000,$S$5:$S$1000,ROW(),$T$5:$T$1000,"Sub"),$Y271)))</f>
        <v/>
      </c>
      <c r="AD271" s="63">
        <f>IF($T271="","",IF(AND(ISNUMBER($F271),$F271&lt;=IF($Q271=MesCiclo,InicioCiclo,$Q271+MOD(2-WEEKDAY($Q271),7))+27),1,IF(N($U271)&gt;0,AVERAGEIFS($Z$5:$Z$1000,$S$5:$S$1000,ROW(),$T$5:$T$1000,"Sub"),$Z271)))</f>
        <v/>
      </c>
      <c r="AE271" s="63">
        <f>IF($T271&lt;&gt;"Macro","",IF(COUNTIFS($Q$5:$Q$1000,$Q271,$T$5:$T$1000,"Macro",$G$5:$G$1000,"&gt;0")=0,1/COUNTIFS($Q$5:$Q$1000,$Q271,$T$5:$T$1000,"Macro"),IF(AND(ISNUMBER($G271),N($G271)&gt;0),$G271,SUMIFS($G$5:$G$1000,$Q$5:$Q$1000,$Q271,$T$5:$T$1000,"Macro")/COUNTIFS($Q$5:$Q$1000,$Q271,$T$5:$T$1000,"Macro",$G$5:$G$1000,"&gt;0"))/(COUNTIFS($Q$5:$Q$1000,$Q271,$T$5:$T$1000,"Macro")*SUMIFS($G$5:$G$1000,$Q$5:$Q$1000,$Q271,$T$5:$T$1000,"Macro")/COUNTIFS($Q$5:$Q$1000,$Q271,$T$5:$T$1000,"Macro",$G$5:$G$1000,"&gt;0"))))</f>
        <v/>
      </c>
    </row>
    <row r="272">
      <c r="A272" s="55">
        <f>IF(NOT((COUNTA($B272:$K272)+COUNTA($O272))&gt;0),"",IF($T272="Macro",COUNTIFS($T$5:$T272,"Macro",$Q$5:$Q272,$Q272),IF(N($S272)=0,"?",COUNTIFS(INDEX($T$5:$T$1000,1):INDEX($T$5:$T$1000,$S272-4),"Macro",INDEX($Q$5:$Q$1000,1):INDEX($Q$5:$Q$1000,$S272-4),INDEX($Q$5:$Q$1000,$S272-4))&amp;"."&amp;COUNTIFS($S$5:$S272,$S272,$T$5:$T272,"Sub"))))</f>
        <v/>
      </c>
      <c r="B272" s="56" t="n"/>
      <c r="C272" s="57" t="n"/>
      <c r="D272" s="58" t="n"/>
      <c r="E272" s="58" t="n"/>
      <c r="F272" s="58" t="n"/>
      <c r="G272" s="59" t="n"/>
      <c r="H272" s="59" t="n"/>
      <c r="I272" s="59" t="n"/>
      <c r="J272" s="59" t="n"/>
      <c r="K272" s="59" t="n"/>
      <c r="L272" s="60">
        <f>IF(NOT((COUNTA($B272:$K272)+COUNTA($O272))&gt;0),"",IF(ISNUMBER($F272),1,IF(N($U272)&gt;0,AVERAGEIFS($V$5:$V$1000,$S$5:$S$1000,ROW(),$T$5:$T$1000,"Sub"),$V272)))</f>
        <v/>
      </c>
      <c r="M272" s="55">
        <f>IF($L272="","",IF($L272&gt;=1,"Completado",IF($L272&gt;0,"En curso","Pendiente")))</f>
        <v/>
      </c>
      <c r="N272" s="55">
        <f>IF(NOT((COUNTA($B272:$K272)+COUNTA($O272))&gt;0),"",IF(ISNUMBER($F272),IF(AND(ISNUMBER($E272),$F272&gt;$E272),"Cumplida con "&amp;($F272-$E272)&amp;IF($F272-$E272=1," día"," días")&amp;" de retraso","Cumplida"),IF(N($L272)&gt;=1,"Cumplida",IF(NOT(ISNUMBER($E272)),"Sin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plazo")))))))</f>
        <v/>
      </c>
      <c r="O272" s="57" t="n"/>
      <c r="P272" s="61">
        <f>IF(NOT((COUNTA($B272:$K272)+COUNTA($O272))&gt;0),"",IF((IF($C272="","Falta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",""))="","✔ OK","⚠ "&amp;LEFT(IF($C272="","Falta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",""),LEN(IF($C272="","Falta el nombre de la actividad"&amp;" · ","")&amp;IF(AND($T272="Sub",N($S272)=0),"Subactividad sin macroactividad arriba"&amp;" · ","")&amp;IF($D272="","Sin fecha de inicio"&amp;" · ","")&amp;IF($E272="","Sin fecha límite"&amp;" · ","")&amp;IF(OR(AND($D272&lt;&gt;"",NOT(ISNUMBER($D272))),AND($E272&lt;&gt;"",NOT(ISNUMBER($E272))),AND($F272&lt;&gt;"",NOT(ISNUMBER($F272)))),"Fecha no válida"&amp;" · ","")&amp;IF(AND(ISNUMBER($D272),ISNUMBER($E272),$D272&gt;$E272),"Inicio posterior a fecha límite"&amp;" · ","")&amp;IF(AND($T272="Macro",$G272&lt;&gt;"",OR(NOT(ISNUMBER($G272)),$G272&lt;0,$G272&gt;1)),"Peso fuera de rango"&amp;" · ","")&amp;IF(AND($T272="Sub",$G272&lt;&gt;""),"Las subactividades no llevan peso (valen igual dentro de su macroactividad)"&amp;" · ","")&amp;IF(AND(N($U272)&gt;0,COUNT($H272:$K272)&gt;0),"Con subactividades: deje vacías las semanas (se calculan solas)"&amp;" · ","")&amp;IF((COUNTIF($H272:$K272,"&gt;1")+COUNTIF($H272:$K272,"&lt;0")+COUNTA($H272:$K272)-COUNT($H272:$K272))&gt;0,"Avance fuera de rango 0-100%"&amp;" · ","")&amp;IF(OR(AND($I272&lt;&gt;"",$I272&lt;$H272),AND($J272&lt;&gt;"",$J272&lt;MAX($H272:$I272)),AND($K272&lt;&gt;"",$K272&lt;MAX($H272:$J272))),"Avance semanal decreciente"&amp;" · ","")&amp;IF(AND(ISNUMBER($E272),$E272&lt;FechaRef,N($L272)&lt;1),"Vencida"&amp;" · ","")&amp;IF(AND(ObsObligatoria="Sí",ISNUMBER($E272),$E272&lt;FechaRef,N($L272)&lt;1,$O272=""),"Vencida sin observación"&amp;" · ",""))-3)))</f>
        <v/>
      </c>
      <c r="Q272" s="62">
        <f>IF(NOT((COUNTA($B272:$K272)+COUNTA($O272))&gt;0),"",IF(AND($T272="Sub",N($S272)&gt;0),IF(ISNUMBER(INDEX($D$5:$D$1000,$S272-4)),DATE(YEAR(INDEX($D$5:$D$1000,$S272-4)),MONTH(INDEX($D$5:$D$1000,$S272-4)),1),IF(ISNUMBER(INDEX($E$5:$E$1000,$S272-4)),DATE(YEAR(INDEX($E$5:$E$1000,$S272-4)),MONTH(INDEX($E$5:$E$1000,$S272-4)),1),MesCiclo)),IF(ISNUMBER($D272),DATE(YEAR($D272),MONTH($D272),1),IF(ISNUMBER($E272),DATE(YEAR($E272),MONTH($E272),1),MesCiclo))))</f>
        <v/>
      </c>
      <c r="R272" s="63">
        <f>IF(OR($Q272="",$Q272&lt;&gt;MesCiclo),"",COUNTIF($Q$5:$Q272,MesCiclo))</f>
        <v/>
      </c>
      <c r="S272" s="63">
        <f>IF($T272="","",IF($T272="Macro",ROW(),IFERROR(LOOKUP(2,1/($T$5:$T272="Macro"),ROW($T$5:$T272)),0)))</f>
        <v/>
      </c>
      <c r="T272" s="63">
        <f>IF(NOT((COUNTA($B272:$K272)+COUNTA($O272))&gt;0),"",IF($B272="Subactividad","Sub","Macro"))</f>
        <v/>
      </c>
      <c r="U272" s="63">
        <f>IF($T272="Macro",COUNTIFS($S$5:$S$1000,ROW(),$T$5:$T$1000,"Sub"),"")</f>
        <v/>
      </c>
      <c r="V272" s="63">
        <f>IF($T272="","",IF(ISNUMBER($F272),1,IFERROR(LOOKUP(2,1/($H272:$K272&lt;&gt;""),$H272:$K272),0)))</f>
        <v/>
      </c>
      <c r="W272" s="63">
        <f>IF($T272="","",IF(AND(ISNUMBER($F272),$F272&lt;=IF($Q272=MesCiclo,InicioCiclo,$Q272+MOD(2-WEEKDAY($Q272),7))+6),1,IF(ISNUMBER($H272),$H272,0)))</f>
        <v/>
      </c>
      <c r="X272" s="63">
        <f>IF($T272="","",IF(AND(ISNUMBER($F272),$F272&lt;=IF($Q272=MesCiclo,InicioCiclo,$Q272+MOD(2-WEEKDAY($Q272),7))+13),1,IF(ISNUMBER($I272),$I272,$W272)))</f>
        <v/>
      </c>
      <c r="Y272" s="63">
        <f>IF($T272="","",IF(AND(ISNUMBER($F272),$F272&lt;=IF($Q272=MesCiclo,InicioCiclo,$Q272+MOD(2-WEEKDAY($Q272),7))+20),1,IF(ISNUMBER($J272),$J272,$X272)))</f>
        <v/>
      </c>
      <c r="Z272" s="63">
        <f>IF($T272="","",IF(AND(ISNUMBER($F272),$F272&lt;=IF($Q272=MesCiclo,InicioCiclo,$Q272+MOD(2-WEEKDAY($Q272),7))+27),1,IF(ISNUMBER($K272),$K272,$Y272)))</f>
        <v/>
      </c>
      <c r="AA272" s="63">
        <f>IF($T272="","",IF(AND(ISNUMBER($F272),$F272&lt;=IF($Q272=MesCiclo,InicioCiclo,$Q272+MOD(2-WEEKDAY($Q272),7))+6),1,IF(N($U272)&gt;0,AVERAGEIFS($W$5:$W$1000,$S$5:$S$1000,ROW(),$T$5:$T$1000,"Sub"),$W272)))</f>
        <v/>
      </c>
      <c r="AB272" s="63">
        <f>IF($T272="","",IF(AND(ISNUMBER($F272),$F272&lt;=IF($Q272=MesCiclo,InicioCiclo,$Q272+MOD(2-WEEKDAY($Q272),7))+13),1,IF(N($U272)&gt;0,AVERAGEIFS($X$5:$X$1000,$S$5:$S$1000,ROW(),$T$5:$T$1000,"Sub"),$X272)))</f>
        <v/>
      </c>
      <c r="AC272" s="63">
        <f>IF($T272="","",IF(AND(ISNUMBER($F272),$F272&lt;=IF($Q272=MesCiclo,InicioCiclo,$Q272+MOD(2-WEEKDAY($Q272),7))+20),1,IF(N($U272)&gt;0,AVERAGEIFS($Y$5:$Y$1000,$S$5:$S$1000,ROW(),$T$5:$T$1000,"Sub"),$Y272)))</f>
        <v/>
      </c>
      <c r="AD272" s="63">
        <f>IF($T272="","",IF(AND(ISNUMBER($F272),$F272&lt;=IF($Q272=MesCiclo,InicioCiclo,$Q272+MOD(2-WEEKDAY($Q272),7))+27),1,IF(N($U272)&gt;0,AVERAGEIFS($Z$5:$Z$1000,$S$5:$S$1000,ROW(),$T$5:$T$1000,"Sub"),$Z272)))</f>
        <v/>
      </c>
      <c r="AE272" s="63">
        <f>IF($T272&lt;&gt;"Macro","",IF(COUNTIFS($Q$5:$Q$1000,$Q272,$T$5:$T$1000,"Macro",$G$5:$G$1000,"&gt;0")=0,1/COUNTIFS($Q$5:$Q$1000,$Q272,$T$5:$T$1000,"Macro"),IF(AND(ISNUMBER($G272),N($G272)&gt;0),$G272,SUMIFS($G$5:$G$1000,$Q$5:$Q$1000,$Q272,$T$5:$T$1000,"Macro")/COUNTIFS($Q$5:$Q$1000,$Q272,$T$5:$T$1000,"Macro",$G$5:$G$1000,"&gt;0"))/(COUNTIFS($Q$5:$Q$1000,$Q272,$T$5:$T$1000,"Macro")*SUMIFS($G$5:$G$1000,$Q$5:$Q$1000,$Q272,$T$5:$T$1000,"Macro")/COUNTIFS($Q$5:$Q$1000,$Q272,$T$5:$T$1000,"Macro",$G$5:$G$1000,"&gt;0"))))</f>
        <v/>
      </c>
    </row>
    <row r="273">
      <c r="A273" s="55">
        <f>IF(NOT((COUNTA($B273:$K273)+COUNTA($O273))&gt;0),"",IF($T273="Macro",COUNTIFS($T$5:$T273,"Macro",$Q$5:$Q273,$Q273),IF(N($S273)=0,"?",COUNTIFS(INDEX($T$5:$T$1000,1):INDEX($T$5:$T$1000,$S273-4),"Macro",INDEX($Q$5:$Q$1000,1):INDEX($Q$5:$Q$1000,$S273-4),INDEX($Q$5:$Q$1000,$S273-4))&amp;"."&amp;COUNTIFS($S$5:$S273,$S273,$T$5:$T273,"Sub"))))</f>
        <v/>
      </c>
      <c r="B273" s="56" t="n"/>
      <c r="C273" s="57" t="n"/>
      <c r="D273" s="58" t="n"/>
      <c r="E273" s="58" t="n"/>
      <c r="F273" s="58" t="n"/>
      <c r="G273" s="59" t="n"/>
      <c r="H273" s="59" t="n"/>
      <c r="I273" s="59" t="n"/>
      <c r="J273" s="59" t="n"/>
      <c r="K273" s="59" t="n"/>
      <c r="L273" s="60">
        <f>IF(NOT((COUNTA($B273:$K273)+COUNTA($O273))&gt;0),"",IF(ISNUMBER($F273),1,IF(N($U273)&gt;0,AVERAGEIFS($V$5:$V$1000,$S$5:$S$1000,ROW(),$T$5:$T$1000,"Sub"),$V273)))</f>
        <v/>
      </c>
      <c r="M273" s="55">
        <f>IF($L273="","",IF($L273&gt;=1,"Completado",IF($L273&gt;0,"En curso","Pendiente")))</f>
        <v/>
      </c>
      <c r="N273" s="55">
        <f>IF(NOT((COUNTA($B273:$K273)+COUNTA($O273))&gt;0),"",IF(ISNUMBER($F273),IF(AND(ISNUMBER($E273),$F273&gt;$E273),"Cumplida con "&amp;($F273-$E273)&amp;IF($F273-$E273=1," día"," días")&amp;" de retraso","Cumplida"),IF(N($L273)&gt;=1,"Cumplida",IF(NOT(ISNUMBER($E273)),"Sin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plazo")))))))</f>
        <v/>
      </c>
      <c r="O273" s="57" t="n"/>
      <c r="P273" s="61">
        <f>IF(NOT((COUNTA($B273:$K273)+COUNTA($O273))&gt;0),"",IF((IF($C273="","Falta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",""))="","✔ OK","⚠ "&amp;LEFT(IF($C273="","Falta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",""),LEN(IF($C273="","Falta el nombre de la actividad"&amp;" · ","")&amp;IF(AND($T273="Sub",N($S273)=0),"Subactividad sin macroactividad arriba"&amp;" · ","")&amp;IF($D273="","Sin fecha de inicio"&amp;" · ","")&amp;IF($E273="","Sin fecha límite"&amp;" · ","")&amp;IF(OR(AND($D273&lt;&gt;"",NOT(ISNUMBER($D273))),AND($E273&lt;&gt;"",NOT(ISNUMBER($E273))),AND($F273&lt;&gt;"",NOT(ISNUMBER($F273)))),"Fecha no válida"&amp;" · ","")&amp;IF(AND(ISNUMBER($D273),ISNUMBER($E273),$D273&gt;$E273),"Inicio posterior a fecha límite"&amp;" · ","")&amp;IF(AND($T273="Macro",$G273&lt;&gt;"",OR(NOT(ISNUMBER($G273)),$G273&lt;0,$G273&gt;1)),"Peso fuera de rango"&amp;" · ","")&amp;IF(AND($T273="Sub",$G273&lt;&gt;""),"Las subactividades no llevan peso (valen igual dentro de su macroactividad)"&amp;" · ","")&amp;IF(AND(N($U273)&gt;0,COUNT($H273:$K273)&gt;0),"Con subactividades: deje vacías las semanas (se calculan solas)"&amp;" · ","")&amp;IF((COUNTIF($H273:$K273,"&gt;1")+COUNTIF($H273:$K273,"&lt;0")+COUNTA($H273:$K273)-COUNT($H273:$K273))&gt;0,"Avance fuera de rango 0-100%"&amp;" · ","")&amp;IF(OR(AND($I273&lt;&gt;"",$I273&lt;$H273),AND($J273&lt;&gt;"",$J273&lt;MAX($H273:$I273)),AND($K273&lt;&gt;"",$K273&lt;MAX($H273:$J273))),"Avance semanal decreciente"&amp;" · ","")&amp;IF(AND(ISNUMBER($E273),$E273&lt;FechaRef,N($L273)&lt;1),"Vencida"&amp;" · ","")&amp;IF(AND(ObsObligatoria="Sí",ISNUMBER($E273),$E273&lt;FechaRef,N($L273)&lt;1,$O273=""),"Vencida sin observación"&amp;" · ",""))-3)))</f>
        <v/>
      </c>
      <c r="Q273" s="62">
        <f>IF(NOT((COUNTA($B273:$K273)+COUNTA($O273))&gt;0),"",IF(AND($T273="Sub",N($S273)&gt;0),IF(ISNUMBER(INDEX($D$5:$D$1000,$S273-4)),DATE(YEAR(INDEX($D$5:$D$1000,$S273-4)),MONTH(INDEX($D$5:$D$1000,$S273-4)),1),IF(ISNUMBER(INDEX($E$5:$E$1000,$S273-4)),DATE(YEAR(INDEX($E$5:$E$1000,$S273-4)),MONTH(INDEX($E$5:$E$1000,$S273-4)),1),MesCiclo)),IF(ISNUMBER($D273),DATE(YEAR($D273),MONTH($D273),1),IF(ISNUMBER($E273),DATE(YEAR($E273),MONTH($E273),1),MesCiclo))))</f>
        <v/>
      </c>
      <c r="R273" s="63">
        <f>IF(OR($Q273="",$Q273&lt;&gt;MesCiclo),"",COUNTIF($Q$5:$Q273,MesCiclo))</f>
        <v/>
      </c>
      <c r="S273" s="63">
        <f>IF($T273="","",IF($T273="Macro",ROW(),IFERROR(LOOKUP(2,1/($T$5:$T273="Macro"),ROW($T$5:$T273)),0)))</f>
        <v/>
      </c>
      <c r="T273" s="63">
        <f>IF(NOT((COUNTA($B273:$K273)+COUNTA($O273))&gt;0),"",IF($B273="Subactividad","Sub","Macro"))</f>
        <v/>
      </c>
      <c r="U273" s="63">
        <f>IF($T273="Macro",COUNTIFS($S$5:$S$1000,ROW(),$T$5:$T$1000,"Sub"),"")</f>
        <v/>
      </c>
      <c r="V273" s="63">
        <f>IF($T273="","",IF(ISNUMBER($F273),1,IFERROR(LOOKUP(2,1/($H273:$K273&lt;&gt;""),$H273:$K273),0)))</f>
        <v/>
      </c>
      <c r="W273" s="63">
        <f>IF($T273="","",IF(AND(ISNUMBER($F273),$F273&lt;=IF($Q273=MesCiclo,InicioCiclo,$Q273+MOD(2-WEEKDAY($Q273),7))+6),1,IF(ISNUMBER($H273),$H273,0)))</f>
        <v/>
      </c>
      <c r="X273" s="63">
        <f>IF($T273="","",IF(AND(ISNUMBER($F273),$F273&lt;=IF($Q273=MesCiclo,InicioCiclo,$Q273+MOD(2-WEEKDAY($Q273),7))+13),1,IF(ISNUMBER($I273),$I273,$W273)))</f>
        <v/>
      </c>
      <c r="Y273" s="63">
        <f>IF($T273="","",IF(AND(ISNUMBER($F273),$F273&lt;=IF($Q273=MesCiclo,InicioCiclo,$Q273+MOD(2-WEEKDAY($Q273),7))+20),1,IF(ISNUMBER($J273),$J273,$X273)))</f>
        <v/>
      </c>
      <c r="Z273" s="63">
        <f>IF($T273="","",IF(AND(ISNUMBER($F273),$F273&lt;=IF($Q273=MesCiclo,InicioCiclo,$Q273+MOD(2-WEEKDAY($Q273),7))+27),1,IF(ISNUMBER($K273),$K273,$Y273)))</f>
        <v/>
      </c>
      <c r="AA273" s="63">
        <f>IF($T273="","",IF(AND(ISNUMBER($F273),$F273&lt;=IF($Q273=MesCiclo,InicioCiclo,$Q273+MOD(2-WEEKDAY($Q273),7))+6),1,IF(N($U273)&gt;0,AVERAGEIFS($W$5:$W$1000,$S$5:$S$1000,ROW(),$T$5:$T$1000,"Sub"),$W273)))</f>
        <v/>
      </c>
      <c r="AB273" s="63">
        <f>IF($T273="","",IF(AND(ISNUMBER($F273),$F273&lt;=IF($Q273=MesCiclo,InicioCiclo,$Q273+MOD(2-WEEKDAY($Q273),7))+13),1,IF(N($U273)&gt;0,AVERAGEIFS($X$5:$X$1000,$S$5:$S$1000,ROW(),$T$5:$T$1000,"Sub"),$X273)))</f>
        <v/>
      </c>
      <c r="AC273" s="63">
        <f>IF($T273="","",IF(AND(ISNUMBER($F273),$F273&lt;=IF($Q273=MesCiclo,InicioCiclo,$Q273+MOD(2-WEEKDAY($Q273),7))+20),1,IF(N($U273)&gt;0,AVERAGEIFS($Y$5:$Y$1000,$S$5:$S$1000,ROW(),$T$5:$T$1000,"Sub"),$Y273)))</f>
        <v/>
      </c>
      <c r="AD273" s="63">
        <f>IF($T273="","",IF(AND(ISNUMBER($F273),$F273&lt;=IF($Q273=MesCiclo,InicioCiclo,$Q273+MOD(2-WEEKDAY($Q273),7))+27),1,IF(N($U273)&gt;0,AVERAGEIFS($Z$5:$Z$1000,$S$5:$S$1000,ROW(),$T$5:$T$1000,"Sub"),$Z273)))</f>
        <v/>
      </c>
      <c r="AE273" s="63">
        <f>IF($T273&lt;&gt;"Macro","",IF(COUNTIFS($Q$5:$Q$1000,$Q273,$T$5:$T$1000,"Macro",$G$5:$G$1000,"&gt;0")=0,1/COUNTIFS($Q$5:$Q$1000,$Q273,$T$5:$T$1000,"Macro"),IF(AND(ISNUMBER($G273),N($G273)&gt;0),$G273,SUMIFS($G$5:$G$1000,$Q$5:$Q$1000,$Q273,$T$5:$T$1000,"Macro")/COUNTIFS($Q$5:$Q$1000,$Q273,$T$5:$T$1000,"Macro",$G$5:$G$1000,"&gt;0"))/(COUNTIFS($Q$5:$Q$1000,$Q273,$T$5:$T$1000,"Macro")*SUMIFS($G$5:$G$1000,$Q$5:$Q$1000,$Q273,$T$5:$T$1000,"Macro")/COUNTIFS($Q$5:$Q$1000,$Q273,$T$5:$T$1000,"Macro",$G$5:$G$1000,"&gt;0"))))</f>
        <v/>
      </c>
    </row>
    <row r="274">
      <c r="A274" s="55">
        <f>IF(NOT((COUNTA($B274:$K274)+COUNTA($O274))&gt;0),"",IF($T274="Macro",COUNTIFS($T$5:$T274,"Macro",$Q$5:$Q274,$Q274),IF(N($S274)=0,"?",COUNTIFS(INDEX($T$5:$T$1000,1):INDEX($T$5:$T$1000,$S274-4),"Macro",INDEX($Q$5:$Q$1000,1):INDEX($Q$5:$Q$1000,$S274-4),INDEX($Q$5:$Q$1000,$S274-4))&amp;"."&amp;COUNTIFS($S$5:$S274,$S274,$T$5:$T274,"Sub"))))</f>
        <v/>
      </c>
      <c r="B274" s="56" t="n"/>
      <c r="C274" s="57" t="n"/>
      <c r="D274" s="58" t="n"/>
      <c r="E274" s="58" t="n"/>
      <c r="F274" s="58" t="n"/>
      <c r="G274" s="59" t="n"/>
      <c r="H274" s="59" t="n"/>
      <c r="I274" s="59" t="n"/>
      <c r="J274" s="59" t="n"/>
      <c r="K274" s="59" t="n"/>
      <c r="L274" s="60">
        <f>IF(NOT((COUNTA($B274:$K274)+COUNTA($O274))&gt;0),"",IF(ISNUMBER($F274),1,IF(N($U274)&gt;0,AVERAGEIFS($V$5:$V$1000,$S$5:$S$1000,ROW(),$T$5:$T$1000,"Sub"),$V274)))</f>
        <v/>
      </c>
      <c r="M274" s="55">
        <f>IF($L274="","",IF($L274&gt;=1,"Completado",IF($L274&gt;0,"En curso","Pendiente")))</f>
        <v/>
      </c>
      <c r="N274" s="55">
        <f>IF(NOT((COUNTA($B274:$K274)+COUNTA($O274))&gt;0),"",IF(ISNUMBER($F274),IF(AND(ISNUMBER($E274),$F274&gt;$E274),"Cumplida con "&amp;($F274-$E274)&amp;IF($F274-$E274=1," día"," días")&amp;" de retraso","Cumplida"),IF(N($L274)&gt;=1,"Cumplida",IF(NOT(ISNUMBER($E274)),"Sin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plazo")))))))</f>
        <v/>
      </c>
      <c r="O274" s="57" t="n"/>
      <c r="P274" s="61">
        <f>IF(NOT((COUNTA($B274:$K274)+COUNTA($O274))&gt;0),"",IF((IF($C274="","Falta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",""))="","✔ OK","⚠ "&amp;LEFT(IF($C274="","Falta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",""),LEN(IF($C274="","Falta el nombre de la actividad"&amp;" · ","")&amp;IF(AND($T274="Sub",N($S274)=0),"Subactividad sin macroactividad arriba"&amp;" · ","")&amp;IF($D274="","Sin fecha de inicio"&amp;" · ","")&amp;IF($E274="","Sin fecha límite"&amp;" · ","")&amp;IF(OR(AND($D274&lt;&gt;"",NOT(ISNUMBER($D274))),AND($E274&lt;&gt;"",NOT(ISNUMBER($E274))),AND($F274&lt;&gt;"",NOT(ISNUMBER($F274)))),"Fecha no válida"&amp;" · ","")&amp;IF(AND(ISNUMBER($D274),ISNUMBER($E274),$D274&gt;$E274),"Inicio posterior a fecha límite"&amp;" · ","")&amp;IF(AND($T274="Macro",$G274&lt;&gt;"",OR(NOT(ISNUMBER($G274)),$G274&lt;0,$G274&gt;1)),"Peso fuera de rango"&amp;" · ","")&amp;IF(AND($T274="Sub",$G274&lt;&gt;""),"Las subactividades no llevan peso (valen igual dentro de su macroactividad)"&amp;" · ","")&amp;IF(AND(N($U274)&gt;0,COUNT($H274:$K274)&gt;0),"Con subactividades: deje vacías las semanas (se calculan solas)"&amp;" · ","")&amp;IF((COUNTIF($H274:$K274,"&gt;1")+COUNTIF($H274:$K274,"&lt;0")+COUNTA($H274:$K274)-COUNT($H274:$K274))&gt;0,"Avance fuera de rango 0-100%"&amp;" · ","")&amp;IF(OR(AND($I274&lt;&gt;"",$I274&lt;$H274),AND($J274&lt;&gt;"",$J274&lt;MAX($H274:$I274)),AND($K274&lt;&gt;"",$K274&lt;MAX($H274:$J274))),"Avance semanal decreciente"&amp;" · ","")&amp;IF(AND(ISNUMBER($E274),$E274&lt;FechaRef,N($L274)&lt;1),"Vencida"&amp;" · ","")&amp;IF(AND(ObsObligatoria="Sí",ISNUMBER($E274),$E274&lt;FechaRef,N($L274)&lt;1,$O274=""),"Vencida sin observación"&amp;" · ",""))-3)))</f>
        <v/>
      </c>
      <c r="Q274" s="62">
        <f>IF(NOT((COUNTA($B274:$K274)+COUNTA($O274))&gt;0),"",IF(AND($T274="Sub",N($S274)&gt;0),IF(ISNUMBER(INDEX($D$5:$D$1000,$S274-4)),DATE(YEAR(INDEX($D$5:$D$1000,$S274-4)),MONTH(INDEX($D$5:$D$1000,$S274-4)),1),IF(ISNUMBER(INDEX($E$5:$E$1000,$S274-4)),DATE(YEAR(INDEX($E$5:$E$1000,$S274-4)),MONTH(INDEX($E$5:$E$1000,$S274-4)),1),MesCiclo)),IF(ISNUMBER($D274),DATE(YEAR($D274),MONTH($D274),1),IF(ISNUMBER($E274),DATE(YEAR($E274),MONTH($E274),1),MesCiclo))))</f>
        <v/>
      </c>
      <c r="R274" s="63">
        <f>IF(OR($Q274="",$Q274&lt;&gt;MesCiclo),"",COUNTIF($Q$5:$Q274,MesCiclo))</f>
        <v/>
      </c>
      <c r="S274" s="63">
        <f>IF($T274="","",IF($T274="Macro",ROW(),IFERROR(LOOKUP(2,1/($T$5:$T274="Macro"),ROW($T$5:$T274)),0)))</f>
        <v/>
      </c>
      <c r="T274" s="63">
        <f>IF(NOT((COUNTA($B274:$K274)+COUNTA($O274))&gt;0),"",IF($B274="Subactividad","Sub","Macro"))</f>
        <v/>
      </c>
      <c r="U274" s="63">
        <f>IF($T274="Macro",COUNTIFS($S$5:$S$1000,ROW(),$T$5:$T$1000,"Sub"),"")</f>
        <v/>
      </c>
      <c r="V274" s="63">
        <f>IF($T274="","",IF(ISNUMBER($F274),1,IFERROR(LOOKUP(2,1/($H274:$K274&lt;&gt;""),$H274:$K274),0)))</f>
        <v/>
      </c>
      <c r="W274" s="63">
        <f>IF($T274="","",IF(AND(ISNUMBER($F274),$F274&lt;=IF($Q274=MesCiclo,InicioCiclo,$Q274+MOD(2-WEEKDAY($Q274),7))+6),1,IF(ISNUMBER($H274),$H274,0)))</f>
        <v/>
      </c>
      <c r="X274" s="63">
        <f>IF($T274="","",IF(AND(ISNUMBER($F274),$F274&lt;=IF($Q274=MesCiclo,InicioCiclo,$Q274+MOD(2-WEEKDAY($Q274),7))+13),1,IF(ISNUMBER($I274),$I274,$W274)))</f>
        <v/>
      </c>
      <c r="Y274" s="63">
        <f>IF($T274="","",IF(AND(ISNUMBER($F274),$F274&lt;=IF($Q274=MesCiclo,InicioCiclo,$Q274+MOD(2-WEEKDAY($Q274),7))+20),1,IF(ISNUMBER($J274),$J274,$X274)))</f>
        <v/>
      </c>
      <c r="Z274" s="63">
        <f>IF($T274="","",IF(AND(ISNUMBER($F274),$F274&lt;=IF($Q274=MesCiclo,InicioCiclo,$Q274+MOD(2-WEEKDAY($Q274),7))+27),1,IF(ISNUMBER($K274),$K274,$Y274)))</f>
        <v/>
      </c>
      <c r="AA274" s="63">
        <f>IF($T274="","",IF(AND(ISNUMBER($F274),$F274&lt;=IF($Q274=MesCiclo,InicioCiclo,$Q274+MOD(2-WEEKDAY($Q274),7))+6),1,IF(N($U274)&gt;0,AVERAGEIFS($W$5:$W$1000,$S$5:$S$1000,ROW(),$T$5:$T$1000,"Sub"),$W274)))</f>
        <v/>
      </c>
      <c r="AB274" s="63">
        <f>IF($T274="","",IF(AND(ISNUMBER($F274),$F274&lt;=IF($Q274=MesCiclo,InicioCiclo,$Q274+MOD(2-WEEKDAY($Q274),7))+13),1,IF(N($U274)&gt;0,AVERAGEIFS($X$5:$X$1000,$S$5:$S$1000,ROW(),$T$5:$T$1000,"Sub"),$X274)))</f>
        <v/>
      </c>
      <c r="AC274" s="63">
        <f>IF($T274="","",IF(AND(ISNUMBER($F274),$F274&lt;=IF($Q274=MesCiclo,InicioCiclo,$Q274+MOD(2-WEEKDAY($Q274),7))+20),1,IF(N($U274)&gt;0,AVERAGEIFS($Y$5:$Y$1000,$S$5:$S$1000,ROW(),$T$5:$T$1000,"Sub"),$Y274)))</f>
        <v/>
      </c>
      <c r="AD274" s="63">
        <f>IF($T274="","",IF(AND(ISNUMBER($F274),$F274&lt;=IF($Q274=MesCiclo,InicioCiclo,$Q274+MOD(2-WEEKDAY($Q274),7))+27),1,IF(N($U274)&gt;0,AVERAGEIFS($Z$5:$Z$1000,$S$5:$S$1000,ROW(),$T$5:$T$1000,"Sub"),$Z274)))</f>
        <v/>
      </c>
      <c r="AE274" s="63">
        <f>IF($T274&lt;&gt;"Macro","",IF(COUNTIFS($Q$5:$Q$1000,$Q274,$T$5:$T$1000,"Macro",$G$5:$G$1000,"&gt;0")=0,1/COUNTIFS($Q$5:$Q$1000,$Q274,$T$5:$T$1000,"Macro"),IF(AND(ISNUMBER($G274),N($G274)&gt;0),$G274,SUMIFS($G$5:$G$1000,$Q$5:$Q$1000,$Q274,$T$5:$T$1000,"Macro")/COUNTIFS($Q$5:$Q$1000,$Q274,$T$5:$T$1000,"Macro",$G$5:$G$1000,"&gt;0"))/(COUNTIFS($Q$5:$Q$1000,$Q274,$T$5:$T$1000,"Macro")*SUMIFS($G$5:$G$1000,$Q$5:$Q$1000,$Q274,$T$5:$T$1000,"Macro")/COUNTIFS($Q$5:$Q$1000,$Q274,$T$5:$T$1000,"Macro",$G$5:$G$1000,"&gt;0"))))</f>
        <v/>
      </c>
    </row>
    <row r="275">
      <c r="A275" s="55">
        <f>IF(NOT((COUNTA($B275:$K275)+COUNTA($O275))&gt;0),"",IF($T275="Macro",COUNTIFS($T$5:$T275,"Macro",$Q$5:$Q275,$Q275),IF(N($S275)=0,"?",COUNTIFS(INDEX($T$5:$T$1000,1):INDEX($T$5:$T$1000,$S275-4),"Macro",INDEX($Q$5:$Q$1000,1):INDEX($Q$5:$Q$1000,$S275-4),INDEX($Q$5:$Q$1000,$S275-4))&amp;"."&amp;COUNTIFS($S$5:$S275,$S275,$T$5:$T275,"Sub"))))</f>
        <v/>
      </c>
      <c r="B275" s="56" t="n"/>
      <c r="C275" s="57" t="n"/>
      <c r="D275" s="58" t="n"/>
      <c r="E275" s="58" t="n"/>
      <c r="F275" s="58" t="n"/>
      <c r="G275" s="59" t="n"/>
      <c r="H275" s="59" t="n"/>
      <c r="I275" s="59" t="n"/>
      <c r="J275" s="59" t="n"/>
      <c r="K275" s="59" t="n"/>
      <c r="L275" s="60">
        <f>IF(NOT((COUNTA($B275:$K275)+COUNTA($O275))&gt;0),"",IF(ISNUMBER($F275),1,IF(N($U275)&gt;0,AVERAGEIFS($V$5:$V$1000,$S$5:$S$1000,ROW(),$T$5:$T$1000,"Sub"),$V275)))</f>
        <v/>
      </c>
      <c r="M275" s="55">
        <f>IF($L275="","",IF($L275&gt;=1,"Completado",IF($L275&gt;0,"En curso","Pendiente")))</f>
        <v/>
      </c>
      <c r="N275" s="55">
        <f>IF(NOT((COUNTA($B275:$K275)+COUNTA($O275))&gt;0),"",IF(ISNUMBER($F275),IF(AND(ISNUMBER($E275),$F275&gt;$E275),"Cumplida con "&amp;($F275-$E275)&amp;IF($F275-$E275=1," día"," días")&amp;" de retraso","Cumplida"),IF(N($L275)&gt;=1,"Cumplida",IF(NOT(ISNUMBER($E275)),"Sin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plazo")))))))</f>
        <v/>
      </c>
      <c r="O275" s="57" t="n"/>
      <c r="P275" s="61">
        <f>IF(NOT((COUNTA($B275:$K275)+COUNTA($O275))&gt;0),"",IF((IF($C275="","Falta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",""))="","✔ OK","⚠ "&amp;LEFT(IF($C275="","Falta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",""),LEN(IF($C275="","Falta el nombre de la actividad"&amp;" · ","")&amp;IF(AND($T275="Sub",N($S275)=0),"Subactividad sin macroactividad arriba"&amp;" · ","")&amp;IF($D275="","Sin fecha de inicio"&amp;" · ","")&amp;IF($E275="","Sin fecha límite"&amp;" · ","")&amp;IF(OR(AND($D275&lt;&gt;"",NOT(ISNUMBER($D275))),AND($E275&lt;&gt;"",NOT(ISNUMBER($E275))),AND($F275&lt;&gt;"",NOT(ISNUMBER($F275)))),"Fecha no válida"&amp;" · ","")&amp;IF(AND(ISNUMBER($D275),ISNUMBER($E275),$D275&gt;$E275),"Inicio posterior a fecha límite"&amp;" · ","")&amp;IF(AND($T275="Macro",$G275&lt;&gt;"",OR(NOT(ISNUMBER($G275)),$G275&lt;0,$G275&gt;1)),"Peso fuera de rango"&amp;" · ","")&amp;IF(AND($T275="Sub",$G275&lt;&gt;""),"Las subactividades no llevan peso (valen igual dentro de su macroactividad)"&amp;" · ","")&amp;IF(AND(N($U275)&gt;0,COUNT($H275:$K275)&gt;0),"Con subactividades: deje vacías las semanas (se calculan solas)"&amp;" · ","")&amp;IF((COUNTIF($H275:$K275,"&gt;1")+COUNTIF($H275:$K275,"&lt;0")+COUNTA($H275:$K275)-COUNT($H275:$K275))&gt;0,"Avance fuera de rango 0-100%"&amp;" · ","")&amp;IF(OR(AND($I275&lt;&gt;"",$I275&lt;$H275),AND($J275&lt;&gt;"",$J275&lt;MAX($H275:$I275)),AND($K275&lt;&gt;"",$K275&lt;MAX($H275:$J275))),"Avance semanal decreciente"&amp;" · ","")&amp;IF(AND(ISNUMBER($E275),$E275&lt;FechaRef,N($L275)&lt;1),"Vencida"&amp;" · ","")&amp;IF(AND(ObsObligatoria="Sí",ISNUMBER($E275),$E275&lt;FechaRef,N($L275)&lt;1,$O275=""),"Vencida sin observación"&amp;" · ",""))-3)))</f>
        <v/>
      </c>
      <c r="Q275" s="62">
        <f>IF(NOT((COUNTA($B275:$K275)+COUNTA($O275))&gt;0),"",IF(AND($T275="Sub",N($S275)&gt;0),IF(ISNUMBER(INDEX($D$5:$D$1000,$S275-4)),DATE(YEAR(INDEX($D$5:$D$1000,$S275-4)),MONTH(INDEX($D$5:$D$1000,$S275-4)),1),IF(ISNUMBER(INDEX($E$5:$E$1000,$S275-4)),DATE(YEAR(INDEX($E$5:$E$1000,$S275-4)),MONTH(INDEX($E$5:$E$1000,$S275-4)),1),MesCiclo)),IF(ISNUMBER($D275),DATE(YEAR($D275),MONTH($D275),1),IF(ISNUMBER($E275),DATE(YEAR($E275),MONTH($E275),1),MesCiclo))))</f>
        <v/>
      </c>
      <c r="R275" s="63">
        <f>IF(OR($Q275="",$Q275&lt;&gt;MesCiclo),"",COUNTIF($Q$5:$Q275,MesCiclo))</f>
        <v/>
      </c>
      <c r="S275" s="63">
        <f>IF($T275="","",IF($T275="Macro",ROW(),IFERROR(LOOKUP(2,1/($T$5:$T275="Macro"),ROW($T$5:$T275)),0)))</f>
        <v/>
      </c>
      <c r="T275" s="63">
        <f>IF(NOT((COUNTA($B275:$K275)+COUNTA($O275))&gt;0),"",IF($B275="Subactividad","Sub","Macro"))</f>
        <v/>
      </c>
      <c r="U275" s="63">
        <f>IF($T275="Macro",COUNTIFS($S$5:$S$1000,ROW(),$T$5:$T$1000,"Sub"),"")</f>
        <v/>
      </c>
      <c r="V275" s="63">
        <f>IF($T275="","",IF(ISNUMBER($F275),1,IFERROR(LOOKUP(2,1/($H275:$K275&lt;&gt;""),$H275:$K275),0)))</f>
        <v/>
      </c>
      <c r="W275" s="63">
        <f>IF($T275="","",IF(AND(ISNUMBER($F275),$F275&lt;=IF($Q275=MesCiclo,InicioCiclo,$Q275+MOD(2-WEEKDAY($Q275),7))+6),1,IF(ISNUMBER($H275),$H275,0)))</f>
        <v/>
      </c>
      <c r="X275" s="63">
        <f>IF($T275="","",IF(AND(ISNUMBER($F275),$F275&lt;=IF($Q275=MesCiclo,InicioCiclo,$Q275+MOD(2-WEEKDAY($Q275),7))+13),1,IF(ISNUMBER($I275),$I275,$W275)))</f>
        <v/>
      </c>
      <c r="Y275" s="63">
        <f>IF($T275="","",IF(AND(ISNUMBER($F275),$F275&lt;=IF($Q275=MesCiclo,InicioCiclo,$Q275+MOD(2-WEEKDAY($Q275),7))+20),1,IF(ISNUMBER($J275),$J275,$X275)))</f>
        <v/>
      </c>
      <c r="Z275" s="63">
        <f>IF($T275="","",IF(AND(ISNUMBER($F275),$F275&lt;=IF($Q275=MesCiclo,InicioCiclo,$Q275+MOD(2-WEEKDAY($Q275),7))+27),1,IF(ISNUMBER($K275),$K275,$Y275)))</f>
        <v/>
      </c>
      <c r="AA275" s="63">
        <f>IF($T275="","",IF(AND(ISNUMBER($F275),$F275&lt;=IF($Q275=MesCiclo,InicioCiclo,$Q275+MOD(2-WEEKDAY($Q275),7))+6),1,IF(N($U275)&gt;0,AVERAGEIFS($W$5:$W$1000,$S$5:$S$1000,ROW(),$T$5:$T$1000,"Sub"),$W275)))</f>
        <v/>
      </c>
      <c r="AB275" s="63">
        <f>IF($T275="","",IF(AND(ISNUMBER($F275),$F275&lt;=IF($Q275=MesCiclo,InicioCiclo,$Q275+MOD(2-WEEKDAY($Q275),7))+13),1,IF(N($U275)&gt;0,AVERAGEIFS($X$5:$X$1000,$S$5:$S$1000,ROW(),$T$5:$T$1000,"Sub"),$X275)))</f>
        <v/>
      </c>
      <c r="AC275" s="63">
        <f>IF($T275="","",IF(AND(ISNUMBER($F275),$F275&lt;=IF($Q275=MesCiclo,InicioCiclo,$Q275+MOD(2-WEEKDAY($Q275),7))+20),1,IF(N($U275)&gt;0,AVERAGEIFS($Y$5:$Y$1000,$S$5:$S$1000,ROW(),$T$5:$T$1000,"Sub"),$Y275)))</f>
        <v/>
      </c>
      <c r="AD275" s="63">
        <f>IF($T275="","",IF(AND(ISNUMBER($F275),$F275&lt;=IF($Q275=MesCiclo,InicioCiclo,$Q275+MOD(2-WEEKDAY($Q275),7))+27),1,IF(N($U275)&gt;0,AVERAGEIFS($Z$5:$Z$1000,$S$5:$S$1000,ROW(),$T$5:$T$1000,"Sub"),$Z275)))</f>
        <v/>
      </c>
      <c r="AE275" s="63">
        <f>IF($T275&lt;&gt;"Macro","",IF(COUNTIFS($Q$5:$Q$1000,$Q275,$T$5:$T$1000,"Macro",$G$5:$G$1000,"&gt;0")=0,1/COUNTIFS($Q$5:$Q$1000,$Q275,$T$5:$T$1000,"Macro"),IF(AND(ISNUMBER($G275),N($G275)&gt;0),$G275,SUMIFS($G$5:$G$1000,$Q$5:$Q$1000,$Q275,$T$5:$T$1000,"Macro")/COUNTIFS($Q$5:$Q$1000,$Q275,$T$5:$T$1000,"Macro",$G$5:$G$1000,"&gt;0"))/(COUNTIFS($Q$5:$Q$1000,$Q275,$T$5:$T$1000,"Macro")*SUMIFS($G$5:$G$1000,$Q$5:$Q$1000,$Q275,$T$5:$T$1000,"Macro")/COUNTIFS($Q$5:$Q$1000,$Q275,$T$5:$T$1000,"Macro",$G$5:$G$1000,"&gt;0"))))</f>
        <v/>
      </c>
    </row>
    <row r="276">
      <c r="A276" s="55">
        <f>IF(NOT((COUNTA($B276:$K276)+COUNTA($O276))&gt;0),"",IF($T276="Macro",COUNTIFS($T$5:$T276,"Macro",$Q$5:$Q276,$Q276),IF(N($S276)=0,"?",COUNTIFS(INDEX($T$5:$T$1000,1):INDEX($T$5:$T$1000,$S276-4),"Macro",INDEX($Q$5:$Q$1000,1):INDEX($Q$5:$Q$1000,$S276-4),INDEX($Q$5:$Q$1000,$S276-4))&amp;"."&amp;COUNTIFS($S$5:$S276,$S276,$T$5:$T276,"Sub"))))</f>
        <v/>
      </c>
      <c r="B276" s="56" t="n"/>
      <c r="C276" s="57" t="n"/>
      <c r="D276" s="58" t="n"/>
      <c r="E276" s="58" t="n"/>
      <c r="F276" s="58" t="n"/>
      <c r="G276" s="59" t="n"/>
      <c r="H276" s="59" t="n"/>
      <c r="I276" s="59" t="n"/>
      <c r="J276" s="59" t="n"/>
      <c r="K276" s="59" t="n"/>
      <c r="L276" s="60">
        <f>IF(NOT((COUNTA($B276:$K276)+COUNTA($O276))&gt;0),"",IF(ISNUMBER($F276),1,IF(N($U276)&gt;0,AVERAGEIFS($V$5:$V$1000,$S$5:$S$1000,ROW(),$T$5:$T$1000,"Sub"),$V276)))</f>
        <v/>
      </c>
      <c r="M276" s="55">
        <f>IF($L276="","",IF($L276&gt;=1,"Completado",IF($L276&gt;0,"En curso","Pendiente")))</f>
        <v/>
      </c>
      <c r="N276" s="55">
        <f>IF(NOT((COUNTA($B276:$K276)+COUNTA($O276))&gt;0),"",IF(ISNUMBER($F276),IF(AND(ISNUMBER($E276),$F276&gt;$E276),"Cumplida con "&amp;($F276-$E276)&amp;IF($F276-$E276=1," día"," días")&amp;" de retraso","Cumplida"),IF(N($L276)&gt;=1,"Cumplida",IF(NOT(ISNUMBER($E276)),"Sin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plazo")))))))</f>
        <v/>
      </c>
      <c r="O276" s="57" t="n"/>
      <c r="P276" s="61">
        <f>IF(NOT((COUNTA($B276:$K276)+COUNTA($O276))&gt;0),"",IF((IF($C276="","Falta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",""))="","✔ OK","⚠ "&amp;LEFT(IF($C276="","Falta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",""),LEN(IF($C276="","Falta el nombre de la actividad"&amp;" · ","")&amp;IF(AND($T276="Sub",N($S276)=0),"Subactividad sin macroactividad arriba"&amp;" · ","")&amp;IF($D276="","Sin fecha de inicio"&amp;" · ","")&amp;IF($E276="","Sin fecha límite"&amp;" · ","")&amp;IF(OR(AND($D276&lt;&gt;"",NOT(ISNUMBER($D276))),AND($E276&lt;&gt;"",NOT(ISNUMBER($E276))),AND($F276&lt;&gt;"",NOT(ISNUMBER($F276)))),"Fecha no válida"&amp;" · ","")&amp;IF(AND(ISNUMBER($D276),ISNUMBER($E276),$D276&gt;$E276),"Inicio posterior a fecha límite"&amp;" · ","")&amp;IF(AND($T276="Macro",$G276&lt;&gt;"",OR(NOT(ISNUMBER($G276)),$G276&lt;0,$G276&gt;1)),"Peso fuera de rango"&amp;" · ","")&amp;IF(AND($T276="Sub",$G276&lt;&gt;""),"Las subactividades no llevan peso (valen igual dentro de su macroactividad)"&amp;" · ","")&amp;IF(AND(N($U276)&gt;0,COUNT($H276:$K276)&gt;0),"Con subactividades: deje vacías las semanas (se calculan solas)"&amp;" · ","")&amp;IF((COUNTIF($H276:$K276,"&gt;1")+COUNTIF($H276:$K276,"&lt;0")+COUNTA($H276:$K276)-COUNT($H276:$K276))&gt;0,"Avance fuera de rango 0-100%"&amp;" · ","")&amp;IF(OR(AND($I276&lt;&gt;"",$I276&lt;$H276),AND($J276&lt;&gt;"",$J276&lt;MAX($H276:$I276)),AND($K276&lt;&gt;"",$K276&lt;MAX($H276:$J276))),"Avance semanal decreciente"&amp;" · ","")&amp;IF(AND(ISNUMBER($E276),$E276&lt;FechaRef,N($L276)&lt;1),"Vencida"&amp;" · ","")&amp;IF(AND(ObsObligatoria="Sí",ISNUMBER($E276),$E276&lt;FechaRef,N($L276)&lt;1,$O276=""),"Vencida sin observación"&amp;" · ",""))-3)))</f>
        <v/>
      </c>
      <c r="Q276" s="62">
        <f>IF(NOT((COUNTA($B276:$K276)+COUNTA($O276))&gt;0),"",IF(AND($T276="Sub",N($S276)&gt;0),IF(ISNUMBER(INDEX($D$5:$D$1000,$S276-4)),DATE(YEAR(INDEX($D$5:$D$1000,$S276-4)),MONTH(INDEX($D$5:$D$1000,$S276-4)),1),IF(ISNUMBER(INDEX($E$5:$E$1000,$S276-4)),DATE(YEAR(INDEX($E$5:$E$1000,$S276-4)),MONTH(INDEX($E$5:$E$1000,$S276-4)),1),MesCiclo)),IF(ISNUMBER($D276),DATE(YEAR($D276),MONTH($D276),1),IF(ISNUMBER($E276),DATE(YEAR($E276),MONTH($E276),1),MesCiclo))))</f>
        <v/>
      </c>
      <c r="R276" s="63">
        <f>IF(OR($Q276="",$Q276&lt;&gt;MesCiclo),"",COUNTIF($Q$5:$Q276,MesCiclo))</f>
        <v/>
      </c>
      <c r="S276" s="63">
        <f>IF($T276="","",IF($T276="Macro",ROW(),IFERROR(LOOKUP(2,1/($T$5:$T276="Macro"),ROW($T$5:$T276)),0)))</f>
        <v/>
      </c>
      <c r="T276" s="63">
        <f>IF(NOT((COUNTA($B276:$K276)+COUNTA($O276))&gt;0),"",IF($B276="Subactividad","Sub","Macro"))</f>
        <v/>
      </c>
      <c r="U276" s="63">
        <f>IF($T276="Macro",COUNTIFS($S$5:$S$1000,ROW(),$T$5:$T$1000,"Sub"),"")</f>
        <v/>
      </c>
      <c r="V276" s="63">
        <f>IF($T276="","",IF(ISNUMBER($F276),1,IFERROR(LOOKUP(2,1/($H276:$K276&lt;&gt;""),$H276:$K276),0)))</f>
        <v/>
      </c>
      <c r="W276" s="63">
        <f>IF($T276="","",IF(AND(ISNUMBER($F276),$F276&lt;=IF($Q276=MesCiclo,InicioCiclo,$Q276+MOD(2-WEEKDAY($Q276),7))+6),1,IF(ISNUMBER($H276),$H276,0)))</f>
        <v/>
      </c>
      <c r="X276" s="63">
        <f>IF($T276="","",IF(AND(ISNUMBER($F276),$F276&lt;=IF($Q276=MesCiclo,InicioCiclo,$Q276+MOD(2-WEEKDAY($Q276),7))+13),1,IF(ISNUMBER($I276),$I276,$W276)))</f>
        <v/>
      </c>
      <c r="Y276" s="63">
        <f>IF($T276="","",IF(AND(ISNUMBER($F276),$F276&lt;=IF($Q276=MesCiclo,InicioCiclo,$Q276+MOD(2-WEEKDAY($Q276),7))+20),1,IF(ISNUMBER($J276),$J276,$X276)))</f>
        <v/>
      </c>
      <c r="Z276" s="63">
        <f>IF($T276="","",IF(AND(ISNUMBER($F276),$F276&lt;=IF($Q276=MesCiclo,InicioCiclo,$Q276+MOD(2-WEEKDAY($Q276),7))+27),1,IF(ISNUMBER($K276),$K276,$Y276)))</f>
        <v/>
      </c>
      <c r="AA276" s="63">
        <f>IF($T276="","",IF(AND(ISNUMBER($F276),$F276&lt;=IF($Q276=MesCiclo,InicioCiclo,$Q276+MOD(2-WEEKDAY($Q276),7))+6),1,IF(N($U276)&gt;0,AVERAGEIFS($W$5:$W$1000,$S$5:$S$1000,ROW(),$T$5:$T$1000,"Sub"),$W276)))</f>
        <v/>
      </c>
      <c r="AB276" s="63">
        <f>IF($T276="","",IF(AND(ISNUMBER($F276),$F276&lt;=IF($Q276=MesCiclo,InicioCiclo,$Q276+MOD(2-WEEKDAY($Q276),7))+13),1,IF(N($U276)&gt;0,AVERAGEIFS($X$5:$X$1000,$S$5:$S$1000,ROW(),$T$5:$T$1000,"Sub"),$X276)))</f>
        <v/>
      </c>
      <c r="AC276" s="63">
        <f>IF($T276="","",IF(AND(ISNUMBER($F276),$F276&lt;=IF($Q276=MesCiclo,InicioCiclo,$Q276+MOD(2-WEEKDAY($Q276),7))+20),1,IF(N($U276)&gt;0,AVERAGEIFS($Y$5:$Y$1000,$S$5:$S$1000,ROW(),$T$5:$T$1000,"Sub"),$Y276)))</f>
        <v/>
      </c>
      <c r="AD276" s="63">
        <f>IF($T276="","",IF(AND(ISNUMBER($F276),$F276&lt;=IF($Q276=MesCiclo,InicioCiclo,$Q276+MOD(2-WEEKDAY($Q276),7))+27),1,IF(N($U276)&gt;0,AVERAGEIFS($Z$5:$Z$1000,$S$5:$S$1000,ROW(),$T$5:$T$1000,"Sub"),$Z276)))</f>
        <v/>
      </c>
      <c r="AE276" s="63">
        <f>IF($T276&lt;&gt;"Macro","",IF(COUNTIFS($Q$5:$Q$1000,$Q276,$T$5:$T$1000,"Macro",$G$5:$G$1000,"&gt;0")=0,1/COUNTIFS($Q$5:$Q$1000,$Q276,$T$5:$T$1000,"Macro"),IF(AND(ISNUMBER($G276),N($G276)&gt;0),$G276,SUMIFS($G$5:$G$1000,$Q$5:$Q$1000,$Q276,$T$5:$T$1000,"Macro")/COUNTIFS($Q$5:$Q$1000,$Q276,$T$5:$T$1000,"Macro",$G$5:$G$1000,"&gt;0"))/(COUNTIFS($Q$5:$Q$1000,$Q276,$T$5:$T$1000,"Macro")*SUMIFS($G$5:$G$1000,$Q$5:$Q$1000,$Q276,$T$5:$T$1000,"Macro")/COUNTIFS($Q$5:$Q$1000,$Q276,$T$5:$T$1000,"Macro",$G$5:$G$1000,"&gt;0"))))</f>
        <v/>
      </c>
    </row>
    <row r="277">
      <c r="A277" s="55">
        <f>IF(NOT((COUNTA($B277:$K277)+COUNTA($O277))&gt;0),"",IF($T277="Macro",COUNTIFS($T$5:$T277,"Macro",$Q$5:$Q277,$Q277),IF(N($S277)=0,"?",COUNTIFS(INDEX($T$5:$T$1000,1):INDEX($T$5:$T$1000,$S277-4),"Macro",INDEX($Q$5:$Q$1000,1):INDEX($Q$5:$Q$1000,$S277-4),INDEX($Q$5:$Q$1000,$S277-4))&amp;"."&amp;COUNTIFS($S$5:$S277,$S277,$T$5:$T277,"Sub"))))</f>
        <v/>
      </c>
      <c r="B277" s="56" t="n"/>
      <c r="C277" s="57" t="n"/>
      <c r="D277" s="58" t="n"/>
      <c r="E277" s="58" t="n"/>
      <c r="F277" s="58" t="n"/>
      <c r="G277" s="59" t="n"/>
      <c r="H277" s="59" t="n"/>
      <c r="I277" s="59" t="n"/>
      <c r="J277" s="59" t="n"/>
      <c r="K277" s="59" t="n"/>
      <c r="L277" s="60">
        <f>IF(NOT((COUNTA($B277:$K277)+COUNTA($O277))&gt;0),"",IF(ISNUMBER($F277),1,IF(N($U277)&gt;0,AVERAGEIFS($V$5:$V$1000,$S$5:$S$1000,ROW(),$T$5:$T$1000,"Sub"),$V277)))</f>
        <v/>
      </c>
      <c r="M277" s="55">
        <f>IF($L277="","",IF($L277&gt;=1,"Completado",IF($L277&gt;0,"En curso","Pendiente")))</f>
        <v/>
      </c>
      <c r="N277" s="55">
        <f>IF(NOT((COUNTA($B277:$K277)+COUNTA($O277))&gt;0),"",IF(ISNUMBER($F277),IF(AND(ISNUMBER($E277),$F277&gt;$E277),"Cumplida con "&amp;($F277-$E277)&amp;IF($F277-$E277=1," día"," días")&amp;" de retraso","Cumplida"),IF(N($L277)&gt;=1,"Cumplida",IF(NOT(ISNUMBER($E277)),"Sin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plazo")))))))</f>
        <v/>
      </c>
      <c r="O277" s="57" t="n"/>
      <c r="P277" s="61">
        <f>IF(NOT((COUNTA($B277:$K277)+COUNTA($O277))&gt;0),"",IF((IF($C277="","Falta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",""))="","✔ OK","⚠ "&amp;LEFT(IF($C277="","Falta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",""),LEN(IF($C277="","Falta el nombre de la actividad"&amp;" · ","")&amp;IF(AND($T277="Sub",N($S277)=0),"Subactividad sin macroactividad arriba"&amp;" · ","")&amp;IF($D277="","Sin fecha de inicio"&amp;" · ","")&amp;IF($E277="","Sin fecha límite"&amp;" · ","")&amp;IF(OR(AND($D277&lt;&gt;"",NOT(ISNUMBER($D277))),AND($E277&lt;&gt;"",NOT(ISNUMBER($E277))),AND($F277&lt;&gt;"",NOT(ISNUMBER($F277)))),"Fecha no válida"&amp;" · ","")&amp;IF(AND(ISNUMBER($D277),ISNUMBER($E277),$D277&gt;$E277),"Inicio posterior a fecha límite"&amp;" · ","")&amp;IF(AND($T277="Macro",$G277&lt;&gt;"",OR(NOT(ISNUMBER($G277)),$G277&lt;0,$G277&gt;1)),"Peso fuera de rango"&amp;" · ","")&amp;IF(AND($T277="Sub",$G277&lt;&gt;""),"Las subactividades no llevan peso (valen igual dentro de su macroactividad)"&amp;" · ","")&amp;IF(AND(N($U277)&gt;0,COUNT($H277:$K277)&gt;0),"Con subactividades: deje vacías las semanas (se calculan solas)"&amp;" · ","")&amp;IF((COUNTIF($H277:$K277,"&gt;1")+COUNTIF($H277:$K277,"&lt;0")+COUNTA($H277:$K277)-COUNT($H277:$K277))&gt;0,"Avance fuera de rango 0-100%"&amp;" · ","")&amp;IF(OR(AND($I277&lt;&gt;"",$I277&lt;$H277),AND($J277&lt;&gt;"",$J277&lt;MAX($H277:$I277)),AND($K277&lt;&gt;"",$K277&lt;MAX($H277:$J277))),"Avance semanal decreciente"&amp;" · ","")&amp;IF(AND(ISNUMBER($E277),$E277&lt;FechaRef,N($L277)&lt;1),"Vencida"&amp;" · ","")&amp;IF(AND(ObsObligatoria="Sí",ISNUMBER($E277),$E277&lt;FechaRef,N($L277)&lt;1,$O277=""),"Vencida sin observación"&amp;" · ",""))-3)))</f>
        <v/>
      </c>
      <c r="Q277" s="62">
        <f>IF(NOT((COUNTA($B277:$K277)+COUNTA($O277))&gt;0),"",IF(AND($T277="Sub",N($S277)&gt;0),IF(ISNUMBER(INDEX($D$5:$D$1000,$S277-4)),DATE(YEAR(INDEX($D$5:$D$1000,$S277-4)),MONTH(INDEX($D$5:$D$1000,$S277-4)),1),IF(ISNUMBER(INDEX($E$5:$E$1000,$S277-4)),DATE(YEAR(INDEX($E$5:$E$1000,$S277-4)),MONTH(INDEX($E$5:$E$1000,$S277-4)),1),MesCiclo)),IF(ISNUMBER($D277),DATE(YEAR($D277),MONTH($D277),1),IF(ISNUMBER($E277),DATE(YEAR($E277),MONTH($E277),1),MesCiclo))))</f>
        <v/>
      </c>
      <c r="R277" s="63">
        <f>IF(OR($Q277="",$Q277&lt;&gt;MesCiclo),"",COUNTIF($Q$5:$Q277,MesCiclo))</f>
        <v/>
      </c>
      <c r="S277" s="63">
        <f>IF($T277="","",IF($T277="Macro",ROW(),IFERROR(LOOKUP(2,1/($T$5:$T277="Macro"),ROW($T$5:$T277)),0)))</f>
        <v/>
      </c>
      <c r="T277" s="63">
        <f>IF(NOT((COUNTA($B277:$K277)+COUNTA($O277))&gt;0),"",IF($B277="Subactividad","Sub","Macro"))</f>
        <v/>
      </c>
      <c r="U277" s="63">
        <f>IF($T277="Macro",COUNTIFS($S$5:$S$1000,ROW(),$T$5:$T$1000,"Sub"),"")</f>
        <v/>
      </c>
      <c r="V277" s="63">
        <f>IF($T277="","",IF(ISNUMBER($F277),1,IFERROR(LOOKUP(2,1/($H277:$K277&lt;&gt;""),$H277:$K277),0)))</f>
        <v/>
      </c>
      <c r="W277" s="63">
        <f>IF($T277="","",IF(AND(ISNUMBER($F277),$F277&lt;=IF($Q277=MesCiclo,InicioCiclo,$Q277+MOD(2-WEEKDAY($Q277),7))+6),1,IF(ISNUMBER($H277),$H277,0)))</f>
        <v/>
      </c>
      <c r="X277" s="63">
        <f>IF($T277="","",IF(AND(ISNUMBER($F277),$F277&lt;=IF($Q277=MesCiclo,InicioCiclo,$Q277+MOD(2-WEEKDAY($Q277),7))+13),1,IF(ISNUMBER($I277),$I277,$W277)))</f>
        <v/>
      </c>
      <c r="Y277" s="63">
        <f>IF($T277="","",IF(AND(ISNUMBER($F277),$F277&lt;=IF($Q277=MesCiclo,InicioCiclo,$Q277+MOD(2-WEEKDAY($Q277),7))+20),1,IF(ISNUMBER($J277),$J277,$X277)))</f>
        <v/>
      </c>
      <c r="Z277" s="63">
        <f>IF($T277="","",IF(AND(ISNUMBER($F277),$F277&lt;=IF($Q277=MesCiclo,InicioCiclo,$Q277+MOD(2-WEEKDAY($Q277),7))+27),1,IF(ISNUMBER($K277),$K277,$Y277)))</f>
        <v/>
      </c>
      <c r="AA277" s="63">
        <f>IF($T277="","",IF(AND(ISNUMBER($F277),$F277&lt;=IF($Q277=MesCiclo,InicioCiclo,$Q277+MOD(2-WEEKDAY($Q277),7))+6),1,IF(N($U277)&gt;0,AVERAGEIFS($W$5:$W$1000,$S$5:$S$1000,ROW(),$T$5:$T$1000,"Sub"),$W277)))</f>
        <v/>
      </c>
      <c r="AB277" s="63">
        <f>IF($T277="","",IF(AND(ISNUMBER($F277),$F277&lt;=IF($Q277=MesCiclo,InicioCiclo,$Q277+MOD(2-WEEKDAY($Q277),7))+13),1,IF(N($U277)&gt;0,AVERAGEIFS($X$5:$X$1000,$S$5:$S$1000,ROW(),$T$5:$T$1000,"Sub"),$X277)))</f>
        <v/>
      </c>
      <c r="AC277" s="63">
        <f>IF($T277="","",IF(AND(ISNUMBER($F277),$F277&lt;=IF($Q277=MesCiclo,InicioCiclo,$Q277+MOD(2-WEEKDAY($Q277),7))+20),1,IF(N($U277)&gt;0,AVERAGEIFS($Y$5:$Y$1000,$S$5:$S$1000,ROW(),$T$5:$T$1000,"Sub"),$Y277)))</f>
        <v/>
      </c>
      <c r="AD277" s="63">
        <f>IF($T277="","",IF(AND(ISNUMBER($F277),$F277&lt;=IF($Q277=MesCiclo,InicioCiclo,$Q277+MOD(2-WEEKDAY($Q277),7))+27),1,IF(N($U277)&gt;0,AVERAGEIFS($Z$5:$Z$1000,$S$5:$S$1000,ROW(),$T$5:$T$1000,"Sub"),$Z277)))</f>
        <v/>
      </c>
      <c r="AE277" s="63">
        <f>IF($T277&lt;&gt;"Macro","",IF(COUNTIFS($Q$5:$Q$1000,$Q277,$T$5:$T$1000,"Macro",$G$5:$G$1000,"&gt;0")=0,1/COUNTIFS($Q$5:$Q$1000,$Q277,$T$5:$T$1000,"Macro"),IF(AND(ISNUMBER($G277),N($G277)&gt;0),$G277,SUMIFS($G$5:$G$1000,$Q$5:$Q$1000,$Q277,$T$5:$T$1000,"Macro")/COUNTIFS($Q$5:$Q$1000,$Q277,$T$5:$T$1000,"Macro",$G$5:$G$1000,"&gt;0"))/(COUNTIFS($Q$5:$Q$1000,$Q277,$T$5:$T$1000,"Macro")*SUMIFS($G$5:$G$1000,$Q$5:$Q$1000,$Q277,$T$5:$T$1000,"Macro")/COUNTIFS($Q$5:$Q$1000,$Q277,$T$5:$T$1000,"Macro",$G$5:$G$1000,"&gt;0"))))</f>
        <v/>
      </c>
    </row>
    <row r="278">
      <c r="A278" s="55">
        <f>IF(NOT((COUNTA($B278:$K278)+COUNTA($O278))&gt;0),"",IF($T278="Macro",COUNTIFS($T$5:$T278,"Macro",$Q$5:$Q278,$Q278),IF(N($S278)=0,"?",COUNTIFS(INDEX($T$5:$T$1000,1):INDEX($T$5:$T$1000,$S278-4),"Macro",INDEX($Q$5:$Q$1000,1):INDEX($Q$5:$Q$1000,$S278-4),INDEX($Q$5:$Q$1000,$S278-4))&amp;"."&amp;COUNTIFS($S$5:$S278,$S278,$T$5:$T278,"Sub"))))</f>
        <v/>
      </c>
      <c r="B278" s="56" t="n"/>
      <c r="C278" s="57" t="n"/>
      <c r="D278" s="58" t="n"/>
      <c r="E278" s="58" t="n"/>
      <c r="F278" s="58" t="n"/>
      <c r="G278" s="59" t="n"/>
      <c r="H278" s="59" t="n"/>
      <c r="I278" s="59" t="n"/>
      <c r="J278" s="59" t="n"/>
      <c r="K278" s="59" t="n"/>
      <c r="L278" s="60">
        <f>IF(NOT((COUNTA($B278:$K278)+COUNTA($O278))&gt;0),"",IF(ISNUMBER($F278),1,IF(N($U278)&gt;0,AVERAGEIFS($V$5:$V$1000,$S$5:$S$1000,ROW(),$T$5:$T$1000,"Sub"),$V278)))</f>
        <v/>
      </c>
      <c r="M278" s="55">
        <f>IF($L278="","",IF($L278&gt;=1,"Completado",IF($L278&gt;0,"En curso","Pendiente")))</f>
        <v/>
      </c>
      <c r="N278" s="55">
        <f>IF(NOT((COUNTA($B278:$K278)+COUNTA($O278))&gt;0),"",IF(ISNUMBER($F278),IF(AND(ISNUMBER($E278),$F278&gt;$E278),"Cumplida con "&amp;($F278-$E278)&amp;IF($F278-$E278=1," día"," días")&amp;" de retraso","Cumplida"),IF(N($L278)&gt;=1,"Cumplida",IF(NOT(ISNUMBER($E278)),"Sin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plazo")))))))</f>
        <v/>
      </c>
      <c r="O278" s="57" t="n"/>
      <c r="P278" s="61">
        <f>IF(NOT((COUNTA($B278:$K278)+COUNTA($O278))&gt;0),"",IF((IF($C278="","Falta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",""))="","✔ OK","⚠ "&amp;LEFT(IF($C278="","Falta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",""),LEN(IF($C278="","Falta el nombre de la actividad"&amp;" · ","")&amp;IF(AND($T278="Sub",N($S278)=0),"Subactividad sin macroactividad arriba"&amp;" · ","")&amp;IF($D278="","Sin fecha de inicio"&amp;" · ","")&amp;IF($E278="","Sin fecha límite"&amp;" · ","")&amp;IF(OR(AND($D278&lt;&gt;"",NOT(ISNUMBER($D278))),AND($E278&lt;&gt;"",NOT(ISNUMBER($E278))),AND($F278&lt;&gt;"",NOT(ISNUMBER($F278)))),"Fecha no válida"&amp;" · ","")&amp;IF(AND(ISNUMBER($D278),ISNUMBER($E278),$D278&gt;$E278),"Inicio posterior a fecha límite"&amp;" · ","")&amp;IF(AND($T278="Macro",$G278&lt;&gt;"",OR(NOT(ISNUMBER($G278)),$G278&lt;0,$G278&gt;1)),"Peso fuera de rango"&amp;" · ","")&amp;IF(AND($T278="Sub",$G278&lt;&gt;""),"Las subactividades no llevan peso (valen igual dentro de su macroactividad)"&amp;" · ","")&amp;IF(AND(N($U278)&gt;0,COUNT($H278:$K278)&gt;0),"Con subactividades: deje vacías las semanas (se calculan solas)"&amp;" · ","")&amp;IF((COUNTIF($H278:$K278,"&gt;1")+COUNTIF($H278:$K278,"&lt;0")+COUNTA($H278:$K278)-COUNT($H278:$K278))&gt;0,"Avance fuera de rango 0-100%"&amp;" · ","")&amp;IF(OR(AND($I278&lt;&gt;"",$I278&lt;$H278),AND($J278&lt;&gt;"",$J278&lt;MAX($H278:$I278)),AND($K278&lt;&gt;"",$K278&lt;MAX($H278:$J278))),"Avance semanal decreciente"&amp;" · ","")&amp;IF(AND(ISNUMBER($E278),$E278&lt;FechaRef,N($L278)&lt;1),"Vencida"&amp;" · ","")&amp;IF(AND(ObsObligatoria="Sí",ISNUMBER($E278),$E278&lt;FechaRef,N($L278)&lt;1,$O278=""),"Vencida sin observación"&amp;" · ",""))-3)))</f>
        <v/>
      </c>
      <c r="Q278" s="62">
        <f>IF(NOT((COUNTA($B278:$K278)+COUNTA($O278))&gt;0),"",IF(AND($T278="Sub",N($S278)&gt;0),IF(ISNUMBER(INDEX($D$5:$D$1000,$S278-4)),DATE(YEAR(INDEX($D$5:$D$1000,$S278-4)),MONTH(INDEX($D$5:$D$1000,$S278-4)),1),IF(ISNUMBER(INDEX($E$5:$E$1000,$S278-4)),DATE(YEAR(INDEX($E$5:$E$1000,$S278-4)),MONTH(INDEX($E$5:$E$1000,$S278-4)),1),MesCiclo)),IF(ISNUMBER($D278),DATE(YEAR($D278),MONTH($D278),1),IF(ISNUMBER($E278),DATE(YEAR($E278),MONTH($E278),1),MesCiclo))))</f>
        <v/>
      </c>
      <c r="R278" s="63">
        <f>IF(OR($Q278="",$Q278&lt;&gt;MesCiclo),"",COUNTIF($Q$5:$Q278,MesCiclo))</f>
        <v/>
      </c>
      <c r="S278" s="63">
        <f>IF($T278="","",IF($T278="Macro",ROW(),IFERROR(LOOKUP(2,1/($T$5:$T278="Macro"),ROW($T$5:$T278)),0)))</f>
        <v/>
      </c>
      <c r="T278" s="63">
        <f>IF(NOT((COUNTA($B278:$K278)+COUNTA($O278))&gt;0),"",IF($B278="Subactividad","Sub","Macro"))</f>
        <v/>
      </c>
      <c r="U278" s="63">
        <f>IF($T278="Macro",COUNTIFS($S$5:$S$1000,ROW(),$T$5:$T$1000,"Sub"),"")</f>
        <v/>
      </c>
      <c r="V278" s="63">
        <f>IF($T278="","",IF(ISNUMBER($F278),1,IFERROR(LOOKUP(2,1/($H278:$K278&lt;&gt;""),$H278:$K278),0)))</f>
        <v/>
      </c>
      <c r="W278" s="63">
        <f>IF($T278="","",IF(AND(ISNUMBER($F278),$F278&lt;=IF($Q278=MesCiclo,InicioCiclo,$Q278+MOD(2-WEEKDAY($Q278),7))+6),1,IF(ISNUMBER($H278),$H278,0)))</f>
        <v/>
      </c>
      <c r="X278" s="63">
        <f>IF($T278="","",IF(AND(ISNUMBER($F278),$F278&lt;=IF($Q278=MesCiclo,InicioCiclo,$Q278+MOD(2-WEEKDAY($Q278),7))+13),1,IF(ISNUMBER($I278),$I278,$W278)))</f>
        <v/>
      </c>
      <c r="Y278" s="63">
        <f>IF($T278="","",IF(AND(ISNUMBER($F278),$F278&lt;=IF($Q278=MesCiclo,InicioCiclo,$Q278+MOD(2-WEEKDAY($Q278),7))+20),1,IF(ISNUMBER($J278),$J278,$X278)))</f>
        <v/>
      </c>
      <c r="Z278" s="63">
        <f>IF($T278="","",IF(AND(ISNUMBER($F278),$F278&lt;=IF($Q278=MesCiclo,InicioCiclo,$Q278+MOD(2-WEEKDAY($Q278),7))+27),1,IF(ISNUMBER($K278),$K278,$Y278)))</f>
        <v/>
      </c>
      <c r="AA278" s="63">
        <f>IF($T278="","",IF(AND(ISNUMBER($F278),$F278&lt;=IF($Q278=MesCiclo,InicioCiclo,$Q278+MOD(2-WEEKDAY($Q278),7))+6),1,IF(N($U278)&gt;0,AVERAGEIFS($W$5:$W$1000,$S$5:$S$1000,ROW(),$T$5:$T$1000,"Sub"),$W278)))</f>
        <v/>
      </c>
      <c r="AB278" s="63">
        <f>IF($T278="","",IF(AND(ISNUMBER($F278),$F278&lt;=IF($Q278=MesCiclo,InicioCiclo,$Q278+MOD(2-WEEKDAY($Q278),7))+13),1,IF(N($U278)&gt;0,AVERAGEIFS($X$5:$X$1000,$S$5:$S$1000,ROW(),$T$5:$T$1000,"Sub"),$X278)))</f>
        <v/>
      </c>
      <c r="AC278" s="63">
        <f>IF($T278="","",IF(AND(ISNUMBER($F278),$F278&lt;=IF($Q278=MesCiclo,InicioCiclo,$Q278+MOD(2-WEEKDAY($Q278),7))+20),1,IF(N($U278)&gt;0,AVERAGEIFS($Y$5:$Y$1000,$S$5:$S$1000,ROW(),$T$5:$T$1000,"Sub"),$Y278)))</f>
        <v/>
      </c>
      <c r="AD278" s="63">
        <f>IF($T278="","",IF(AND(ISNUMBER($F278),$F278&lt;=IF($Q278=MesCiclo,InicioCiclo,$Q278+MOD(2-WEEKDAY($Q278),7))+27),1,IF(N($U278)&gt;0,AVERAGEIFS($Z$5:$Z$1000,$S$5:$S$1000,ROW(),$T$5:$T$1000,"Sub"),$Z278)))</f>
        <v/>
      </c>
      <c r="AE278" s="63">
        <f>IF($T278&lt;&gt;"Macro","",IF(COUNTIFS($Q$5:$Q$1000,$Q278,$T$5:$T$1000,"Macro",$G$5:$G$1000,"&gt;0")=0,1/COUNTIFS($Q$5:$Q$1000,$Q278,$T$5:$T$1000,"Macro"),IF(AND(ISNUMBER($G278),N($G278)&gt;0),$G278,SUMIFS($G$5:$G$1000,$Q$5:$Q$1000,$Q278,$T$5:$T$1000,"Macro")/COUNTIFS($Q$5:$Q$1000,$Q278,$T$5:$T$1000,"Macro",$G$5:$G$1000,"&gt;0"))/(COUNTIFS($Q$5:$Q$1000,$Q278,$T$5:$T$1000,"Macro")*SUMIFS($G$5:$G$1000,$Q$5:$Q$1000,$Q278,$T$5:$T$1000,"Macro")/COUNTIFS($Q$5:$Q$1000,$Q278,$T$5:$T$1000,"Macro",$G$5:$G$1000,"&gt;0"))))</f>
        <v/>
      </c>
    </row>
    <row r="279">
      <c r="A279" s="55">
        <f>IF(NOT((COUNTA($B279:$K279)+COUNTA($O279))&gt;0),"",IF($T279="Macro",COUNTIFS($T$5:$T279,"Macro",$Q$5:$Q279,$Q279),IF(N($S279)=0,"?",COUNTIFS(INDEX($T$5:$T$1000,1):INDEX($T$5:$T$1000,$S279-4),"Macro",INDEX($Q$5:$Q$1000,1):INDEX($Q$5:$Q$1000,$S279-4),INDEX($Q$5:$Q$1000,$S279-4))&amp;"."&amp;COUNTIFS($S$5:$S279,$S279,$T$5:$T279,"Sub"))))</f>
        <v/>
      </c>
      <c r="B279" s="56" t="n"/>
      <c r="C279" s="57" t="n"/>
      <c r="D279" s="58" t="n"/>
      <c r="E279" s="58" t="n"/>
      <c r="F279" s="58" t="n"/>
      <c r="G279" s="59" t="n"/>
      <c r="H279" s="59" t="n"/>
      <c r="I279" s="59" t="n"/>
      <c r="J279" s="59" t="n"/>
      <c r="K279" s="59" t="n"/>
      <c r="L279" s="60">
        <f>IF(NOT((COUNTA($B279:$K279)+COUNTA($O279))&gt;0),"",IF(ISNUMBER($F279),1,IF(N($U279)&gt;0,AVERAGEIFS($V$5:$V$1000,$S$5:$S$1000,ROW(),$T$5:$T$1000,"Sub"),$V279)))</f>
        <v/>
      </c>
      <c r="M279" s="55">
        <f>IF($L279="","",IF($L279&gt;=1,"Completado",IF($L279&gt;0,"En curso","Pendiente")))</f>
        <v/>
      </c>
      <c r="N279" s="55">
        <f>IF(NOT((COUNTA($B279:$K279)+COUNTA($O279))&gt;0),"",IF(ISNUMBER($F279),IF(AND(ISNUMBER($E279),$F279&gt;$E279),"Cumplida con "&amp;($F279-$E279)&amp;IF($F279-$E279=1," día"," días")&amp;" de retraso","Cumplida"),IF(N($L279)&gt;=1,"Cumplida",IF(NOT(ISNUMBER($E279)),"Sin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plazo")))))))</f>
        <v/>
      </c>
      <c r="O279" s="57" t="n"/>
      <c r="P279" s="61">
        <f>IF(NOT((COUNTA($B279:$K279)+COUNTA($O279))&gt;0),"",IF((IF($C279="","Falta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",""))="","✔ OK","⚠ "&amp;LEFT(IF($C279="","Falta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",""),LEN(IF($C279="","Falta el nombre de la actividad"&amp;" · ","")&amp;IF(AND($T279="Sub",N($S279)=0),"Subactividad sin macroactividad arriba"&amp;" · ","")&amp;IF($D279="","Sin fecha de inicio"&amp;" · ","")&amp;IF($E279="","Sin fecha límite"&amp;" · ","")&amp;IF(OR(AND($D279&lt;&gt;"",NOT(ISNUMBER($D279))),AND($E279&lt;&gt;"",NOT(ISNUMBER($E279))),AND($F279&lt;&gt;"",NOT(ISNUMBER($F279)))),"Fecha no válida"&amp;" · ","")&amp;IF(AND(ISNUMBER($D279),ISNUMBER($E279),$D279&gt;$E279),"Inicio posterior a fecha límite"&amp;" · ","")&amp;IF(AND($T279="Macro",$G279&lt;&gt;"",OR(NOT(ISNUMBER($G279)),$G279&lt;0,$G279&gt;1)),"Peso fuera de rango"&amp;" · ","")&amp;IF(AND($T279="Sub",$G279&lt;&gt;""),"Las subactividades no llevan peso (valen igual dentro de su macroactividad)"&amp;" · ","")&amp;IF(AND(N($U279)&gt;0,COUNT($H279:$K279)&gt;0),"Con subactividades: deje vacías las semanas (se calculan solas)"&amp;" · ","")&amp;IF((COUNTIF($H279:$K279,"&gt;1")+COUNTIF($H279:$K279,"&lt;0")+COUNTA($H279:$K279)-COUNT($H279:$K279))&gt;0,"Avance fuera de rango 0-100%"&amp;" · ","")&amp;IF(OR(AND($I279&lt;&gt;"",$I279&lt;$H279),AND($J279&lt;&gt;"",$J279&lt;MAX($H279:$I279)),AND($K279&lt;&gt;"",$K279&lt;MAX($H279:$J279))),"Avance semanal decreciente"&amp;" · ","")&amp;IF(AND(ISNUMBER($E279),$E279&lt;FechaRef,N($L279)&lt;1),"Vencida"&amp;" · ","")&amp;IF(AND(ObsObligatoria="Sí",ISNUMBER($E279),$E279&lt;FechaRef,N($L279)&lt;1,$O279=""),"Vencida sin observación"&amp;" · ",""))-3)))</f>
        <v/>
      </c>
      <c r="Q279" s="62">
        <f>IF(NOT((COUNTA($B279:$K279)+COUNTA($O279))&gt;0),"",IF(AND($T279="Sub",N($S279)&gt;0),IF(ISNUMBER(INDEX($D$5:$D$1000,$S279-4)),DATE(YEAR(INDEX($D$5:$D$1000,$S279-4)),MONTH(INDEX($D$5:$D$1000,$S279-4)),1),IF(ISNUMBER(INDEX($E$5:$E$1000,$S279-4)),DATE(YEAR(INDEX($E$5:$E$1000,$S279-4)),MONTH(INDEX($E$5:$E$1000,$S279-4)),1),MesCiclo)),IF(ISNUMBER($D279),DATE(YEAR($D279),MONTH($D279),1),IF(ISNUMBER($E279),DATE(YEAR($E279),MONTH($E279),1),MesCiclo))))</f>
        <v/>
      </c>
      <c r="R279" s="63">
        <f>IF(OR($Q279="",$Q279&lt;&gt;MesCiclo),"",COUNTIF($Q$5:$Q279,MesCiclo))</f>
        <v/>
      </c>
      <c r="S279" s="63">
        <f>IF($T279="","",IF($T279="Macro",ROW(),IFERROR(LOOKUP(2,1/($T$5:$T279="Macro"),ROW($T$5:$T279)),0)))</f>
        <v/>
      </c>
      <c r="T279" s="63">
        <f>IF(NOT((COUNTA($B279:$K279)+COUNTA($O279))&gt;0),"",IF($B279="Subactividad","Sub","Macro"))</f>
        <v/>
      </c>
      <c r="U279" s="63">
        <f>IF($T279="Macro",COUNTIFS($S$5:$S$1000,ROW(),$T$5:$T$1000,"Sub"),"")</f>
        <v/>
      </c>
      <c r="V279" s="63">
        <f>IF($T279="","",IF(ISNUMBER($F279),1,IFERROR(LOOKUP(2,1/($H279:$K279&lt;&gt;""),$H279:$K279),0)))</f>
        <v/>
      </c>
      <c r="W279" s="63">
        <f>IF($T279="","",IF(AND(ISNUMBER($F279),$F279&lt;=IF($Q279=MesCiclo,InicioCiclo,$Q279+MOD(2-WEEKDAY($Q279),7))+6),1,IF(ISNUMBER($H279),$H279,0)))</f>
        <v/>
      </c>
      <c r="X279" s="63">
        <f>IF($T279="","",IF(AND(ISNUMBER($F279),$F279&lt;=IF($Q279=MesCiclo,InicioCiclo,$Q279+MOD(2-WEEKDAY($Q279),7))+13),1,IF(ISNUMBER($I279),$I279,$W279)))</f>
        <v/>
      </c>
      <c r="Y279" s="63">
        <f>IF($T279="","",IF(AND(ISNUMBER($F279),$F279&lt;=IF($Q279=MesCiclo,InicioCiclo,$Q279+MOD(2-WEEKDAY($Q279),7))+20),1,IF(ISNUMBER($J279),$J279,$X279)))</f>
        <v/>
      </c>
      <c r="Z279" s="63">
        <f>IF($T279="","",IF(AND(ISNUMBER($F279),$F279&lt;=IF($Q279=MesCiclo,InicioCiclo,$Q279+MOD(2-WEEKDAY($Q279),7))+27),1,IF(ISNUMBER($K279),$K279,$Y279)))</f>
        <v/>
      </c>
      <c r="AA279" s="63">
        <f>IF($T279="","",IF(AND(ISNUMBER($F279),$F279&lt;=IF($Q279=MesCiclo,InicioCiclo,$Q279+MOD(2-WEEKDAY($Q279),7))+6),1,IF(N($U279)&gt;0,AVERAGEIFS($W$5:$W$1000,$S$5:$S$1000,ROW(),$T$5:$T$1000,"Sub"),$W279)))</f>
        <v/>
      </c>
      <c r="AB279" s="63">
        <f>IF($T279="","",IF(AND(ISNUMBER($F279),$F279&lt;=IF($Q279=MesCiclo,InicioCiclo,$Q279+MOD(2-WEEKDAY($Q279),7))+13),1,IF(N($U279)&gt;0,AVERAGEIFS($X$5:$X$1000,$S$5:$S$1000,ROW(),$T$5:$T$1000,"Sub"),$X279)))</f>
        <v/>
      </c>
      <c r="AC279" s="63">
        <f>IF($T279="","",IF(AND(ISNUMBER($F279),$F279&lt;=IF($Q279=MesCiclo,InicioCiclo,$Q279+MOD(2-WEEKDAY($Q279),7))+20),1,IF(N($U279)&gt;0,AVERAGEIFS($Y$5:$Y$1000,$S$5:$S$1000,ROW(),$T$5:$T$1000,"Sub"),$Y279)))</f>
        <v/>
      </c>
      <c r="AD279" s="63">
        <f>IF($T279="","",IF(AND(ISNUMBER($F279),$F279&lt;=IF($Q279=MesCiclo,InicioCiclo,$Q279+MOD(2-WEEKDAY($Q279),7))+27),1,IF(N($U279)&gt;0,AVERAGEIFS($Z$5:$Z$1000,$S$5:$S$1000,ROW(),$T$5:$T$1000,"Sub"),$Z279)))</f>
        <v/>
      </c>
      <c r="AE279" s="63">
        <f>IF($T279&lt;&gt;"Macro","",IF(COUNTIFS($Q$5:$Q$1000,$Q279,$T$5:$T$1000,"Macro",$G$5:$G$1000,"&gt;0")=0,1/COUNTIFS($Q$5:$Q$1000,$Q279,$T$5:$T$1000,"Macro"),IF(AND(ISNUMBER($G279),N($G279)&gt;0),$G279,SUMIFS($G$5:$G$1000,$Q$5:$Q$1000,$Q279,$T$5:$T$1000,"Macro")/COUNTIFS($Q$5:$Q$1000,$Q279,$T$5:$T$1000,"Macro",$G$5:$G$1000,"&gt;0"))/(COUNTIFS($Q$5:$Q$1000,$Q279,$T$5:$T$1000,"Macro")*SUMIFS($G$5:$G$1000,$Q$5:$Q$1000,$Q279,$T$5:$T$1000,"Macro")/COUNTIFS($Q$5:$Q$1000,$Q279,$T$5:$T$1000,"Macro",$G$5:$G$1000,"&gt;0"))))</f>
        <v/>
      </c>
    </row>
    <row r="280">
      <c r="A280" s="55">
        <f>IF(NOT((COUNTA($B280:$K280)+COUNTA($O280))&gt;0),"",IF($T280="Macro",COUNTIFS($T$5:$T280,"Macro",$Q$5:$Q280,$Q280),IF(N($S280)=0,"?",COUNTIFS(INDEX($T$5:$T$1000,1):INDEX($T$5:$T$1000,$S280-4),"Macro",INDEX($Q$5:$Q$1000,1):INDEX($Q$5:$Q$1000,$S280-4),INDEX($Q$5:$Q$1000,$S280-4))&amp;"."&amp;COUNTIFS($S$5:$S280,$S280,$T$5:$T280,"Sub"))))</f>
        <v/>
      </c>
      <c r="B280" s="56" t="n"/>
      <c r="C280" s="57" t="n"/>
      <c r="D280" s="58" t="n"/>
      <c r="E280" s="58" t="n"/>
      <c r="F280" s="58" t="n"/>
      <c r="G280" s="59" t="n"/>
      <c r="H280" s="59" t="n"/>
      <c r="I280" s="59" t="n"/>
      <c r="J280" s="59" t="n"/>
      <c r="K280" s="59" t="n"/>
      <c r="L280" s="60">
        <f>IF(NOT((COUNTA($B280:$K280)+COUNTA($O280))&gt;0),"",IF(ISNUMBER($F280),1,IF(N($U280)&gt;0,AVERAGEIFS($V$5:$V$1000,$S$5:$S$1000,ROW(),$T$5:$T$1000,"Sub"),$V280)))</f>
        <v/>
      </c>
      <c r="M280" s="55">
        <f>IF($L280="","",IF($L280&gt;=1,"Completado",IF($L280&gt;0,"En curso","Pendiente")))</f>
        <v/>
      </c>
      <c r="N280" s="55">
        <f>IF(NOT((COUNTA($B280:$K280)+COUNTA($O280))&gt;0),"",IF(ISNUMBER($F280),IF(AND(ISNUMBER($E280),$F280&gt;$E280),"Cumplida con "&amp;($F280-$E280)&amp;IF($F280-$E280=1," día"," días")&amp;" de retraso","Cumplida"),IF(N($L280)&gt;=1,"Cumplida",IF(NOT(ISNUMBER($E280)),"Sin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plazo")))))))</f>
        <v/>
      </c>
      <c r="O280" s="57" t="n"/>
      <c r="P280" s="61">
        <f>IF(NOT((COUNTA($B280:$K280)+COUNTA($O280))&gt;0),"",IF((IF($C280="","Falta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",""))="","✔ OK","⚠ "&amp;LEFT(IF($C280="","Falta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",""),LEN(IF($C280="","Falta el nombre de la actividad"&amp;" · ","")&amp;IF(AND($T280="Sub",N($S280)=0),"Subactividad sin macroactividad arriba"&amp;" · ","")&amp;IF($D280="","Sin fecha de inicio"&amp;" · ","")&amp;IF($E280="","Sin fecha límite"&amp;" · ","")&amp;IF(OR(AND($D280&lt;&gt;"",NOT(ISNUMBER($D280))),AND($E280&lt;&gt;"",NOT(ISNUMBER($E280))),AND($F280&lt;&gt;"",NOT(ISNUMBER($F280)))),"Fecha no válida"&amp;" · ","")&amp;IF(AND(ISNUMBER($D280),ISNUMBER($E280),$D280&gt;$E280),"Inicio posterior a fecha límite"&amp;" · ","")&amp;IF(AND($T280="Macro",$G280&lt;&gt;"",OR(NOT(ISNUMBER($G280)),$G280&lt;0,$G280&gt;1)),"Peso fuera de rango"&amp;" · ","")&amp;IF(AND($T280="Sub",$G280&lt;&gt;""),"Las subactividades no llevan peso (valen igual dentro de su macroactividad)"&amp;" · ","")&amp;IF(AND(N($U280)&gt;0,COUNT($H280:$K280)&gt;0),"Con subactividades: deje vacías las semanas (se calculan solas)"&amp;" · ","")&amp;IF((COUNTIF($H280:$K280,"&gt;1")+COUNTIF($H280:$K280,"&lt;0")+COUNTA($H280:$K280)-COUNT($H280:$K280))&gt;0,"Avance fuera de rango 0-100%"&amp;" · ","")&amp;IF(OR(AND($I280&lt;&gt;"",$I280&lt;$H280),AND($J280&lt;&gt;"",$J280&lt;MAX($H280:$I280)),AND($K280&lt;&gt;"",$K280&lt;MAX($H280:$J280))),"Avance semanal decreciente"&amp;" · ","")&amp;IF(AND(ISNUMBER($E280),$E280&lt;FechaRef,N($L280)&lt;1),"Vencida"&amp;" · ","")&amp;IF(AND(ObsObligatoria="Sí",ISNUMBER($E280),$E280&lt;FechaRef,N($L280)&lt;1,$O280=""),"Vencida sin observación"&amp;" · ",""))-3)))</f>
        <v/>
      </c>
      <c r="Q280" s="62">
        <f>IF(NOT((COUNTA($B280:$K280)+COUNTA($O280))&gt;0),"",IF(AND($T280="Sub",N($S280)&gt;0),IF(ISNUMBER(INDEX($D$5:$D$1000,$S280-4)),DATE(YEAR(INDEX($D$5:$D$1000,$S280-4)),MONTH(INDEX($D$5:$D$1000,$S280-4)),1),IF(ISNUMBER(INDEX($E$5:$E$1000,$S280-4)),DATE(YEAR(INDEX($E$5:$E$1000,$S280-4)),MONTH(INDEX($E$5:$E$1000,$S280-4)),1),MesCiclo)),IF(ISNUMBER($D280),DATE(YEAR($D280),MONTH($D280),1),IF(ISNUMBER($E280),DATE(YEAR($E280),MONTH($E280),1),MesCiclo))))</f>
        <v/>
      </c>
      <c r="R280" s="63">
        <f>IF(OR($Q280="",$Q280&lt;&gt;MesCiclo),"",COUNTIF($Q$5:$Q280,MesCiclo))</f>
        <v/>
      </c>
      <c r="S280" s="63">
        <f>IF($T280="","",IF($T280="Macro",ROW(),IFERROR(LOOKUP(2,1/($T$5:$T280="Macro"),ROW($T$5:$T280)),0)))</f>
        <v/>
      </c>
      <c r="T280" s="63">
        <f>IF(NOT((COUNTA($B280:$K280)+COUNTA($O280))&gt;0),"",IF($B280="Subactividad","Sub","Macro"))</f>
        <v/>
      </c>
      <c r="U280" s="63">
        <f>IF($T280="Macro",COUNTIFS($S$5:$S$1000,ROW(),$T$5:$T$1000,"Sub"),"")</f>
        <v/>
      </c>
      <c r="V280" s="63">
        <f>IF($T280="","",IF(ISNUMBER($F280),1,IFERROR(LOOKUP(2,1/($H280:$K280&lt;&gt;""),$H280:$K280),0)))</f>
        <v/>
      </c>
      <c r="W280" s="63">
        <f>IF($T280="","",IF(AND(ISNUMBER($F280),$F280&lt;=IF($Q280=MesCiclo,InicioCiclo,$Q280+MOD(2-WEEKDAY($Q280),7))+6),1,IF(ISNUMBER($H280),$H280,0)))</f>
        <v/>
      </c>
      <c r="X280" s="63">
        <f>IF($T280="","",IF(AND(ISNUMBER($F280),$F280&lt;=IF($Q280=MesCiclo,InicioCiclo,$Q280+MOD(2-WEEKDAY($Q280),7))+13),1,IF(ISNUMBER($I280),$I280,$W280)))</f>
        <v/>
      </c>
      <c r="Y280" s="63">
        <f>IF($T280="","",IF(AND(ISNUMBER($F280),$F280&lt;=IF($Q280=MesCiclo,InicioCiclo,$Q280+MOD(2-WEEKDAY($Q280),7))+20),1,IF(ISNUMBER($J280),$J280,$X280)))</f>
        <v/>
      </c>
      <c r="Z280" s="63">
        <f>IF($T280="","",IF(AND(ISNUMBER($F280),$F280&lt;=IF($Q280=MesCiclo,InicioCiclo,$Q280+MOD(2-WEEKDAY($Q280),7))+27),1,IF(ISNUMBER($K280),$K280,$Y280)))</f>
        <v/>
      </c>
      <c r="AA280" s="63">
        <f>IF($T280="","",IF(AND(ISNUMBER($F280),$F280&lt;=IF($Q280=MesCiclo,InicioCiclo,$Q280+MOD(2-WEEKDAY($Q280),7))+6),1,IF(N($U280)&gt;0,AVERAGEIFS($W$5:$W$1000,$S$5:$S$1000,ROW(),$T$5:$T$1000,"Sub"),$W280)))</f>
        <v/>
      </c>
      <c r="AB280" s="63">
        <f>IF($T280="","",IF(AND(ISNUMBER($F280),$F280&lt;=IF($Q280=MesCiclo,InicioCiclo,$Q280+MOD(2-WEEKDAY($Q280),7))+13),1,IF(N($U280)&gt;0,AVERAGEIFS($X$5:$X$1000,$S$5:$S$1000,ROW(),$T$5:$T$1000,"Sub"),$X280)))</f>
        <v/>
      </c>
      <c r="AC280" s="63">
        <f>IF($T280="","",IF(AND(ISNUMBER($F280),$F280&lt;=IF($Q280=MesCiclo,InicioCiclo,$Q280+MOD(2-WEEKDAY($Q280),7))+20),1,IF(N($U280)&gt;0,AVERAGEIFS($Y$5:$Y$1000,$S$5:$S$1000,ROW(),$T$5:$T$1000,"Sub"),$Y280)))</f>
        <v/>
      </c>
      <c r="AD280" s="63">
        <f>IF($T280="","",IF(AND(ISNUMBER($F280),$F280&lt;=IF($Q280=MesCiclo,InicioCiclo,$Q280+MOD(2-WEEKDAY($Q280),7))+27),1,IF(N($U280)&gt;0,AVERAGEIFS($Z$5:$Z$1000,$S$5:$S$1000,ROW(),$T$5:$T$1000,"Sub"),$Z280)))</f>
        <v/>
      </c>
      <c r="AE280" s="63">
        <f>IF($T280&lt;&gt;"Macro","",IF(COUNTIFS($Q$5:$Q$1000,$Q280,$T$5:$T$1000,"Macro",$G$5:$G$1000,"&gt;0")=0,1/COUNTIFS($Q$5:$Q$1000,$Q280,$T$5:$T$1000,"Macro"),IF(AND(ISNUMBER($G280),N($G280)&gt;0),$G280,SUMIFS($G$5:$G$1000,$Q$5:$Q$1000,$Q280,$T$5:$T$1000,"Macro")/COUNTIFS($Q$5:$Q$1000,$Q280,$T$5:$T$1000,"Macro",$G$5:$G$1000,"&gt;0"))/(COUNTIFS($Q$5:$Q$1000,$Q280,$T$5:$T$1000,"Macro")*SUMIFS($G$5:$G$1000,$Q$5:$Q$1000,$Q280,$T$5:$T$1000,"Macro")/COUNTIFS($Q$5:$Q$1000,$Q280,$T$5:$T$1000,"Macro",$G$5:$G$1000,"&gt;0"))))</f>
        <v/>
      </c>
    </row>
    <row r="281">
      <c r="A281" s="55">
        <f>IF(NOT((COUNTA($B281:$K281)+COUNTA($O281))&gt;0),"",IF($T281="Macro",COUNTIFS($T$5:$T281,"Macro",$Q$5:$Q281,$Q281),IF(N($S281)=0,"?",COUNTIFS(INDEX($T$5:$T$1000,1):INDEX($T$5:$T$1000,$S281-4),"Macro",INDEX($Q$5:$Q$1000,1):INDEX($Q$5:$Q$1000,$S281-4),INDEX($Q$5:$Q$1000,$S281-4))&amp;"."&amp;COUNTIFS($S$5:$S281,$S281,$T$5:$T281,"Sub"))))</f>
        <v/>
      </c>
      <c r="B281" s="56" t="n"/>
      <c r="C281" s="57" t="n"/>
      <c r="D281" s="58" t="n"/>
      <c r="E281" s="58" t="n"/>
      <c r="F281" s="58" t="n"/>
      <c r="G281" s="59" t="n"/>
      <c r="H281" s="59" t="n"/>
      <c r="I281" s="59" t="n"/>
      <c r="J281" s="59" t="n"/>
      <c r="K281" s="59" t="n"/>
      <c r="L281" s="60">
        <f>IF(NOT((COUNTA($B281:$K281)+COUNTA($O281))&gt;0),"",IF(ISNUMBER($F281),1,IF(N($U281)&gt;0,AVERAGEIFS($V$5:$V$1000,$S$5:$S$1000,ROW(),$T$5:$T$1000,"Sub"),$V281)))</f>
        <v/>
      </c>
      <c r="M281" s="55">
        <f>IF($L281="","",IF($L281&gt;=1,"Completado",IF($L281&gt;0,"En curso","Pendiente")))</f>
        <v/>
      </c>
      <c r="N281" s="55">
        <f>IF(NOT((COUNTA($B281:$K281)+COUNTA($O281))&gt;0),"",IF(ISNUMBER($F281),IF(AND(ISNUMBER($E281),$F281&gt;$E281),"Cumplida con "&amp;($F281-$E281)&amp;IF($F281-$E281=1," día"," días")&amp;" de retraso","Cumplida"),IF(N($L281)&gt;=1,"Cumplida",IF(NOT(ISNUMBER($E281)),"Sin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plazo")))))))</f>
        <v/>
      </c>
      <c r="O281" s="57" t="n"/>
      <c r="P281" s="61">
        <f>IF(NOT((COUNTA($B281:$K281)+COUNTA($O281))&gt;0),"",IF((IF($C281="","Falta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",""))="","✔ OK","⚠ "&amp;LEFT(IF($C281="","Falta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",""),LEN(IF($C281="","Falta el nombre de la actividad"&amp;" · ","")&amp;IF(AND($T281="Sub",N($S281)=0),"Subactividad sin macroactividad arriba"&amp;" · ","")&amp;IF($D281="","Sin fecha de inicio"&amp;" · ","")&amp;IF($E281="","Sin fecha límite"&amp;" · ","")&amp;IF(OR(AND($D281&lt;&gt;"",NOT(ISNUMBER($D281))),AND($E281&lt;&gt;"",NOT(ISNUMBER($E281))),AND($F281&lt;&gt;"",NOT(ISNUMBER($F281)))),"Fecha no válida"&amp;" · ","")&amp;IF(AND(ISNUMBER($D281),ISNUMBER($E281),$D281&gt;$E281),"Inicio posterior a fecha límite"&amp;" · ","")&amp;IF(AND($T281="Macro",$G281&lt;&gt;"",OR(NOT(ISNUMBER($G281)),$G281&lt;0,$G281&gt;1)),"Peso fuera de rango"&amp;" · ","")&amp;IF(AND($T281="Sub",$G281&lt;&gt;""),"Las subactividades no llevan peso (valen igual dentro de su macroactividad)"&amp;" · ","")&amp;IF(AND(N($U281)&gt;0,COUNT($H281:$K281)&gt;0),"Con subactividades: deje vacías las semanas (se calculan solas)"&amp;" · ","")&amp;IF((COUNTIF($H281:$K281,"&gt;1")+COUNTIF($H281:$K281,"&lt;0")+COUNTA($H281:$K281)-COUNT($H281:$K281))&gt;0,"Avance fuera de rango 0-100%"&amp;" · ","")&amp;IF(OR(AND($I281&lt;&gt;"",$I281&lt;$H281),AND($J281&lt;&gt;"",$J281&lt;MAX($H281:$I281)),AND($K281&lt;&gt;"",$K281&lt;MAX($H281:$J281))),"Avance semanal decreciente"&amp;" · ","")&amp;IF(AND(ISNUMBER($E281),$E281&lt;FechaRef,N($L281)&lt;1),"Vencida"&amp;" · ","")&amp;IF(AND(ObsObligatoria="Sí",ISNUMBER($E281),$E281&lt;FechaRef,N($L281)&lt;1,$O281=""),"Vencida sin observación"&amp;" · ",""))-3)))</f>
        <v/>
      </c>
      <c r="Q281" s="62">
        <f>IF(NOT((COUNTA($B281:$K281)+COUNTA($O281))&gt;0),"",IF(AND($T281="Sub",N($S281)&gt;0),IF(ISNUMBER(INDEX($D$5:$D$1000,$S281-4)),DATE(YEAR(INDEX($D$5:$D$1000,$S281-4)),MONTH(INDEX($D$5:$D$1000,$S281-4)),1),IF(ISNUMBER(INDEX($E$5:$E$1000,$S281-4)),DATE(YEAR(INDEX($E$5:$E$1000,$S281-4)),MONTH(INDEX($E$5:$E$1000,$S281-4)),1),MesCiclo)),IF(ISNUMBER($D281),DATE(YEAR($D281),MONTH($D281),1),IF(ISNUMBER($E281),DATE(YEAR($E281),MONTH($E281),1),MesCiclo))))</f>
        <v/>
      </c>
      <c r="R281" s="63">
        <f>IF(OR($Q281="",$Q281&lt;&gt;MesCiclo),"",COUNTIF($Q$5:$Q281,MesCiclo))</f>
        <v/>
      </c>
      <c r="S281" s="63">
        <f>IF($T281="","",IF($T281="Macro",ROW(),IFERROR(LOOKUP(2,1/($T$5:$T281="Macro"),ROW($T$5:$T281)),0)))</f>
        <v/>
      </c>
      <c r="T281" s="63">
        <f>IF(NOT((COUNTA($B281:$K281)+COUNTA($O281))&gt;0),"",IF($B281="Subactividad","Sub","Macro"))</f>
        <v/>
      </c>
      <c r="U281" s="63">
        <f>IF($T281="Macro",COUNTIFS($S$5:$S$1000,ROW(),$T$5:$T$1000,"Sub"),"")</f>
        <v/>
      </c>
      <c r="V281" s="63">
        <f>IF($T281="","",IF(ISNUMBER($F281),1,IFERROR(LOOKUP(2,1/($H281:$K281&lt;&gt;""),$H281:$K281),0)))</f>
        <v/>
      </c>
      <c r="W281" s="63">
        <f>IF($T281="","",IF(AND(ISNUMBER($F281),$F281&lt;=IF($Q281=MesCiclo,InicioCiclo,$Q281+MOD(2-WEEKDAY($Q281),7))+6),1,IF(ISNUMBER($H281),$H281,0)))</f>
        <v/>
      </c>
      <c r="X281" s="63">
        <f>IF($T281="","",IF(AND(ISNUMBER($F281),$F281&lt;=IF($Q281=MesCiclo,InicioCiclo,$Q281+MOD(2-WEEKDAY($Q281),7))+13),1,IF(ISNUMBER($I281),$I281,$W281)))</f>
        <v/>
      </c>
      <c r="Y281" s="63">
        <f>IF($T281="","",IF(AND(ISNUMBER($F281),$F281&lt;=IF($Q281=MesCiclo,InicioCiclo,$Q281+MOD(2-WEEKDAY($Q281),7))+20),1,IF(ISNUMBER($J281),$J281,$X281)))</f>
        <v/>
      </c>
      <c r="Z281" s="63">
        <f>IF($T281="","",IF(AND(ISNUMBER($F281),$F281&lt;=IF($Q281=MesCiclo,InicioCiclo,$Q281+MOD(2-WEEKDAY($Q281),7))+27),1,IF(ISNUMBER($K281),$K281,$Y281)))</f>
        <v/>
      </c>
      <c r="AA281" s="63">
        <f>IF($T281="","",IF(AND(ISNUMBER($F281),$F281&lt;=IF($Q281=MesCiclo,InicioCiclo,$Q281+MOD(2-WEEKDAY($Q281),7))+6),1,IF(N($U281)&gt;0,AVERAGEIFS($W$5:$W$1000,$S$5:$S$1000,ROW(),$T$5:$T$1000,"Sub"),$W281)))</f>
        <v/>
      </c>
      <c r="AB281" s="63">
        <f>IF($T281="","",IF(AND(ISNUMBER($F281),$F281&lt;=IF($Q281=MesCiclo,InicioCiclo,$Q281+MOD(2-WEEKDAY($Q281),7))+13),1,IF(N($U281)&gt;0,AVERAGEIFS($X$5:$X$1000,$S$5:$S$1000,ROW(),$T$5:$T$1000,"Sub"),$X281)))</f>
        <v/>
      </c>
      <c r="AC281" s="63">
        <f>IF($T281="","",IF(AND(ISNUMBER($F281),$F281&lt;=IF($Q281=MesCiclo,InicioCiclo,$Q281+MOD(2-WEEKDAY($Q281),7))+20),1,IF(N($U281)&gt;0,AVERAGEIFS($Y$5:$Y$1000,$S$5:$S$1000,ROW(),$T$5:$T$1000,"Sub"),$Y281)))</f>
        <v/>
      </c>
      <c r="AD281" s="63">
        <f>IF($T281="","",IF(AND(ISNUMBER($F281),$F281&lt;=IF($Q281=MesCiclo,InicioCiclo,$Q281+MOD(2-WEEKDAY($Q281),7))+27),1,IF(N($U281)&gt;0,AVERAGEIFS($Z$5:$Z$1000,$S$5:$S$1000,ROW(),$T$5:$T$1000,"Sub"),$Z281)))</f>
        <v/>
      </c>
      <c r="AE281" s="63">
        <f>IF($T281&lt;&gt;"Macro","",IF(COUNTIFS($Q$5:$Q$1000,$Q281,$T$5:$T$1000,"Macro",$G$5:$G$1000,"&gt;0")=0,1/COUNTIFS($Q$5:$Q$1000,$Q281,$T$5:$T$1000,"Macro"),IF(AND(ISNUMBER($G281),N($G281)&gt;0),$G281,SUMIFS($G$5:$G$1000,$Q$5:$Q$1000,$Q281,$T$5:$T$1000,"Macro")/COUNTIFS($Q$5:$Q$1000,$Q281,$T$5:$T$1000,"Macro",$G$5:$G$1000,"&gt;0"))/(COUNTIFS($Q$5:$Q$1000,$Q281,$T$5:$T$1000,"Macro")*SUMIFS($G$5:$G$1000,$Q$5:$Q$1000,$Q281,$T$5:$T$1000,"Macro")/COUNTIFS($Q$5:$Q$1000,$Q281,$T$5:$T$1000,"Macro",$G$5:$G$1000,"&gt;0"))))</f>
        <v/>
      </c>
    </row>
    <row r="282">
      <c r="A282" s="55">
        <f>IF(NOT((COUNTA($B282:$K282)+COUNTA($O282))&gt;0),"",IF($T282="Macro",COUNTIFS($T$5:$T282,"Macro",$Q$5:$Q282,$Q282),IF(N($S282)=0,"?",COUNTIFS(INDEX($T$5:$T$1000,1):INDEX($T$5:$T$1000,$S282-4),"Macro",INDEX($Q$5:$Q$1000,1):INDEX($Q$5:$Q$1000,$S282-4),INDEX($Q$5:$Q$1000,$S282-4))&amp;"."&amp;COUNTIFS($S$5:$S282,$S282,$T$5:$T282,"Sub"))))</f>
        <v/>
      </c>
      <c r="B282" s="56" t="n"/>
      <c r="C282" s="57" t="n"/>
      <c r="D282" s="58" t="n"/>
      <c r="E282" s="58" t="n"/>
      <c r="F282" s="58" t="n"/>
      <c r="G282" s="59" t="n"/>
      <c r="H282" s="59" t="n"/>
      <c r="I282" s="59" t="n"/>
      <c r="J282" s="59" t="n"/>
      <c r="K282" s="59" t="n"/>
      <c r="L282" s="60">
        <f>IF(NOT((COUNTA($B282:$K282)+COUNTA($O282))&gt;0),"",IF(ISNUMBER($F282),1,IF(N($U282)&gt;0,AVERAGEIFS($V$5:$V$1000,$S$5:$S$1000,ROW(),$T$5:$T$1000,"Sub"),$V282)))</f>
        <v/>
      </c>
      <c r="M282" s="55">
        <f>IF($L282="","",IF($L282&gt;=1,"Completado",IF($L282&gt;0,"En curso","Pendiente")))</f>
        <v/>
      </c>
      <c r="N282" s="55">
        <f>IF(NOT((COUNTA($B282:$K282)+COUNTA($O282))&gt;0),"",IF(ISNUMBER($F282),IF(AND(ISNUMBER($E282),$F282&gt;$E282),"Cumplida con "&amp;($F282-$E282)&amp;IF($F282-$E282=1," día"," días")&amp;" de retraso","Cumplida"),IF(N($L282)&gt;=1,"Cumplida",IF(NOT(ISNUMBER($E282)),"Sin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plazo")))))))</f>
        <v/>
      </c>
      <c r="O282" s="57" t="n"/>
      <c r="P282" s="61">
        <f>IF(NOT((COUNTA($B282:$K282)+COUNTA($O282))&gt;0),"",IF((IF($C282="","Falta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",""))="","✔ OK","⚠ "&amp;LEFT(IF($C282="","Falta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",""),LEN(IF($C282="","Falta el nombre de la actividad"&amp;" · ","")&amp;IF(AND($T282="Sub",N($S282)=0),"Subactividad sin macroactividad arriba"&amp;" · ","")&amp;IF($D282="","Sin fecha de inicio"&amp;" · ","")&amp;IF($E282="","Sin fecha límite"&amp;" · ","")&amp;IF(OR(AND($D282&lt;&gt;"",NOT(ISNUMBER($D282))),AND($E282&lt;&gt;"",NOT(ISNUMBER($E282))),AND($F282&lt;&gt;"",NOT(ISNUMBER($F282)))),"Fecha no válida"&amp;" · ","")&amp;IF(AND(ISNUMBER($D282),ISNUMBER($E282),$D282&gt;$E282),"Inicio posterior a fecha límite"&amp;" · ","")&amp;IF(AND($T282="Macro",$G282&lt;&gt;"",OR(NOT(ISNUMBER($G282)),$G282&lt;0,$G282&gt;1)),"Peso fuera de rango"&amp;" · ","")&amp;IF(AND($T282="Sub",$G282&lt;&gt;""),"Las subactividades no llevan peso (valen igual dentro de su macroactividad)"&amp;" · ","")&amp;IF(AND(N($U282)&gt;0,COUNT($H282:$K282)&gt;0),"Con subactividades: deje vacías las semanas (se calculan solas)"&amp;" · ","")&amp;IF((COUNTIF($H282:$K282,"&gt;1")+COUNTIF($H282:$K282,"&lt;0")+COUNTA($H282:$K282)-COUNT($H282:$K282))&gt;0,"Avance fuera de rango 0-100%"&amp;" · ","")&amp;IF(OR(AND($I282&lt;&gt;"",$I282&lt;$H282),AND($J282&lt;&gt;"",$J282&lt;MAX($H282:$I282)),AND($K282&lt;&gt;"",$K282&lt;MAX($H282:$J282))),"Avance semanal decreciente"&amp;" · ","")&amp;IF(AND(ISNUMBER($E282),$E282&lt;FechaRef,N($L282)&lt;1),"Vencida"&amp;" · ","")&amp;IF(AND(ObsObligatoria="Sí",ISNUMBER($E282),$E282&lt;FechaRef,N($L282)&lt;1,$O282=""),"Vencida sin observación"&amp;" · ",""))-3)))</f>
        <v/>
      </c>
      <c r="Q282" s="62">
        <f>IF(NOT((COUNTA($B282:$K282)+COUNTA($O282))&gt;0),"",IF(AND($T282="Sub",N($S282)&gt;0),IF(ISNUMBER(INDEX($D$5:$D$1000,$S282-4)),DATE(YEAR(INDEX($D$5:$D$1000,$S282-4)),MONTH(INDEX($D$5:$D$1000,$S282-4)),1),IF(ISNUMBER(INDEX($E$5:$E$1000,$S282-4)),DATE(YEAR(INDEX($E$5:$E$1000,$S282-4)),MONTH(INDEX($E$5:$E$1000,$S282-4)),1),MesCiclo)),IF(ISNUMBER($D282),DATE(YEAR($D282),MONTH($D282),1),IF(ISNUMBER($E282),DATE(YEAR($E282),MONTH($E282),1),MesCiclo))))</f>
        <v/>
      </c>
      <c r="R282" s="63">
        <f>IF(OR($Q282="",$Q282&lt;&gt;MesCiclo),"",COUNTIF($Q$5:$Q282,MesCiclo))</f>
        <v/>
      </c>
      <c r="S282" s="63">
        <f>IF($T282="","",IF($T282="Macro",ROW(),IFERROR(LOOKUP(2,1/($T$5:$T282="Macro"),ROW($T$5:$T282)),0)))</f>
        <v/>
      </c>
      <c r="T282" s="63">
        <f>IF(NOT((COUNTA($B282:$K282)+COUNTA($O282))&gt;0),"",IF($B282="Subactividad","Sub","Macro"))</f>
        <v/>
      </c>
      <c r="U282" s="63">
        <f>IF($T282="Macro",COUNTIFS($S$5:$S$1000,ROW(),$T$5:$T$1000,"Sub"),"")</f>
        <v/>
      </c>
      <c r="V282" s="63">
        <f>IF($T282="","",IF(ISNUMBER($F282),1,IFERROR(LOOKUP(2,1/($H282:$K282&lt;&gt;""),$H282:$K282),0)))</f>
        <v/>
      </c>
      <c r="W282" s="63">
        <f>IF($T282="","",IF(AND(ISNUMBER($F282),$F282&lt;=IF($Q282=MesCiclo,InicioCiclo,$Q282+MOD(2-WEEKDAY($Q282),7))+6),1,IF(ISNUMBER($H282),$H282,0)))</f>
        <v/>
      </c>
      <c r="X282" s="63">
        <f>IF($T282="","",IF(AND(ISNUMBER($F282),$F282&lt;=IF($Q282=MesCiclo,InicioCiclo,$Q282+MOD(2-WEEKDAY($Q282),7))+13),1,IF(ISNUMBER($I282),$I282,$W282)))</f>
        <v/>
      </c>
      <c r="Y282" s="63">
        <f>IF($T282="","",IF(AND(ISNUMBER($F282),$F282&lt;=IF($Q282=MesCiclo,InicioCiclo,$Q282+MOD(2-WEEKDAY($Q282),7))+20),1,IF(ISNUMBER($J282),$J282,$X282)))</f>
        <v/>
      </c>
      <c r="Z282" s="63">
        <f>IF($T282="","",IF(AND(ISNUMBER($F282),$F282&lt;=IF($Q282=MesCiclo,InicioCiclo,$Q282+MOD(2-WEEKDAY($Q282),7))+27),1,IF(ISNUMBER($K282),$K282,$Y282)))</f>
        <v/>
      </c>
      <c r="AA282" s="63">
        <f>IF($T282="","",IF(AND(ISNUMBER($F282),$F282&lt;=IF($Q282=MesCiclo,InicioCiclo,$Q282+MOD(2-WEEKDAY($Q282),7))+6),1,IF(N($U282)&gt;0,AVERAGEIFS($W$5:$W$1000,$S$5:$S$1000,ROW(),$T$5:$T$1000,"Sub"),$W282)))</f>
        <v/>
      </c>
      <c r="AB282" s="63">
        <f>IF($T282="","",IF(AND(ISNUMBER($F282),$F282&lt;=IF($Q282=MesCiclo,InicioCiclo,$Q282+MOD(2-WEEKDAY($Q282),7))+13),1,IF(N($U282)&gt;0,AVERAGEIFS($X$5:$X$1000,$S$5:$S$1000,ROW(),$T$5:$T$1000,"Sub"),$X282)))</f>
        <v/>
      </c>
      <c r="AC282" s="63">
        <f>IF($T282="","",IF(AND(ISNUMBER($F282),$F282&lt;=IF($Q282=MesCiclo,InicioCiclo,$Q282+MOD(2-WEEKDAY($Q282),7))+20),1,IF(N($U282)&gt;0,AVERAGEIFS($Y$5:$Y$1000,$S$5:$S$1000,ROW(),$T$5:$T$1000,"Sub"),$Y282)))</f>
        <v/>
      </c>
      <c r="AD282" s="63">
        <f>IF($T282="","",IF(AND(ISNUMBER($F282),$F282&lt;=IF($Q282=MesCiclo,InicioCiclo,$Q282+MOD(2-WEEKDAY($Q282),7))+27),1,IF(N($U282)&gt;0,AVERAGEIFS($Z$5:$Z$1000,$S$5:$S$1000,ROW(),$T$5:$T$1000,"Sub"),$Z282)))</f>
        <v/>
      </c>
      <c r="AE282" s="63">
        <f>IF($T282&lt;&gt;"Macro","",IF(COUNTIFS($Q$5:$Q$1000,$Q282,$T$5:$T$1000,"Macro",$G$5:$G$1000,"&gt;0")=0,1/COUNTIFS($Q$5:$Q$1000,$Q282,$T$5:$T$1000,"Macro"),IF(AND(ISNUMBER($G282),N($G282)&gt;0),$G282,SUMIFS($G$5:$G$1000,$Q$5:$Q$1000,$Q282,$T$5:$T$1000,"Macro")/COUNTIFS($Q$5:$Q$1000,$Q282,$T$5:$T$1000,"Macro",$G$5:$G$1000,"&gt;0"))/(COUNTIFS($Q$5:$Q$1000,$Q282,$T$5:$T$1000,"Macro")*SUMIFS($G$5:$G$1000,$Q$5:$Q$1000,$Q282,$T$5:$T$1000,"Macro")/COUNTIFS($Q$5:$Q$1000,$Q282,$T$5:$T$1000,"Macro",$G$5:$G$1000,"&gt;0"))))</f>
        <v/>
      </c>
    </row>
    <row r="283">
      <c r="A283" s="55">
        <f>IF(NOT((COUNTA($B283:$K283)+COUNTA($O283))&gt;0),"",IF($T283="Macro",COUNTIFS($T$5:$T283,"Macro",$Q$5:$Q283,$Q283),IF(N($S283)=0,"?",COUNTIFS(INDEX($T$5:$T$1000,1):INDEX($T$5:$T$1000,$S283-4),"Macro",INDEX($Q$5:$Q$1000,1):INDEX($Q$5:$Q$1000,$S283-4),INDEX($Q$5:$Q$1000,$S283-4))&amp;"."&amp;COUNTIFS($S$5:$S283,$S283,$T$5:$T283,"Sub"))))</f>
        <v/>
      </c>
      <c r="B283" s="56" t="n"/>
      <c r="C283" s="57" t="n"/>
      <c r="D283" s="58" t="n"/>
      <c r="E283" s="58" t="n"/>
      <c r="F283" s="58" t="n"/>
      <c r="G283" s="59" t="n"/>
      <c r="H283" s="59" t="n"/>
      <c r="I283" s="59" t="n"/>
      <c r="J283" s="59" t="n"/>
      <c r="K283" s="59" t="n"/>
      <c r="L283" s="60">
        <f>IF(NOT((COUNTA($B283:$K283)+COUNTA($O283))&gt;0),"",IF(ISNUMBER($F283),1,IF(N($U283)&gt;0,AVERAGEIFS($V$5:$V$1000,$S$5:$S$1000,ROW(),$T$5:$T$1000,"Sub"),$V283)))</f>
        <v/>
      </c>
      <c r="M283" s="55">
        <f>IF($L283="","",IF($L283&gt;=1,"Completado",IF($L283&gt;0,"En curso","Pendiente")))</f>
        <v/>
      </c>
      <c r="N283" s="55">
        <f>IF(NOT((COUNTA($B283:$K283)+COUNTA($O283))&gt;0),"",IF(ISNUMBER($F283),IF(AND(ISNUMBER($E283),$F283&gt;$E283),"Cumplida con "&amp;($F283-$E283)&amp;IF($F283-$E283=1," día"," días")&amp;" de retraso","Cumplida"),IF(N($L283)&gt;=1,"Cumplida",IF(NOT(ISNUMBER($E283)),"Sin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plazo")))))))</f>
        <v/>
      </c>
      <c r="O283" s="57" t="n"/>
      <c r="P283" s="61">
        <f>IF(NOT((COUNTA($B283:$K283)+COUNTA($O283))&gt;0),"",IF((IF($C283="","Falta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",""))="","✔ OK","⚠ "&amp;LEFT(IF($C283="","Falta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",""),LEN(IF($C283="","Falta el nombre de la actividad"&amp;" · ","")&amp;IF(AND($T283="Sub",N($S283)=0),"Subactividad sin macroactividad arriba"&amp;" · ","")&amp;IF($D283="","Sin fecha de inicio"&amp;" · ","")&amp;IF($E283="","Sin fecha límite"&amp;" · ","")&amp;IF(OR(AND($D283&lt;&gt;"",NOT(ISNUMBER($D283))),AND($E283&lt;&gt;"",NOT(ISNUMBER($E283))),AND($F283&lt;&gt;"",NOT(ISNUMBER($F283)))),"Fecha no válida"&amp;" · ","")&amp;IF(AND(ISNUMBER($D283),ISNUMBER($E283),$D283&gt;$E283),"Inicio posterior a fecha límite"&amp;" · ","")&amp;IF(AND($T283="Macro",$G283&lt;&gt;"",OR(NOT(ISNUMBER($G283)),$G283&lt;0,$G283&gt;1)),"Peso fuera de rango"&amp;" · ","")&amp;IF(AND($T283="Sub",$G283&lt;&gt;""),"Las subactividades no llevan peso (valen igual dentro de su macroactividad)"&amp;" · ","")&amp;IF(AND(N($U283)&gt;0,COUNT($H283:$K283)&gt;0),"Con subactividades: deje vacías las semanas (se calculan solas)"&amp;" · ","")&amp;IF((COUNTIF($H283:$K283,"&gt;1")+COUNTIF($H283:$K283,"&lt;0")+COUNTA($H283:$K283)-COUNT($H283:$K283))&gt;0,"Avance fuera de rango 0-100%"&amp;" · ","")&amp;IF(OR(AND($I283&lt;&gt;"",$I283&lt;$H283),AND($J283&lt;&gt;"",$J283&lt;MAX($H283:$I283)),AND($K283&lt;&gt;"",$K283&lt;MAX($H283:$J283))),"Avance semanal decreciente"&amp;" · ","")&amp;IF(AND(ISNUMBER($E283),$E283&lt;FechaRef,N($L283)&lt;1),"Vencida"&amp;" · ","")&amp;IF(AND(ObsObligatoria="Sí",ISNUMBER($E283),$E283&lt;FechaRef,N($L283)&lt;1,$O283=""),"Vencida sin observación"&amp;" · ",""))-3)))</f>
        <v/>
      </c>
      <c r="Q283" s="62">
        <f>IF(NOT((COUNTA($B283:$K283)+COUNTA($O283))&gt;0),"",IF(AND($T283="Sub",N($S283)&gt;0),IF(ISNUMBER(INDEX($D$5:$D$1000,$S283-4)),DATE(YEAR(INDEX($D$5:$D$1000,$S283-4)),MONTH(INDEX($D$5:$D$1000,$S283-4)),1),IF(ISNUMBER(INDEX($E$5:$E$1000,$S283-4)),DATE(YEAR(INDEX($E$5:$E$1000,$S283-4)),MONTH(INDEX($E$5:$E$1000,$S283-4)),1),MesCiclo)),IF(ISNUMBER($D283),DATE(YEAR($D283),MONTH($D283),1),IF(ISNUMBER($E283),DATE(YEAR($E283),MONTH($E283),1),MesCiclo))))</f>
        <v/>
      </c>
      <c r="R283" s="63">
        <f>IF(OR($Q283="",$Q283&lt;&gt;MesCiclo),"",COUNTIF($Q$5:$Q283,MesCiclo))</f>
        <v/>
      </c>
      <c r="S283" s="63">
        <f>IF($T283="","",IF($T283="Macro",ROW(),IFERROR(LOOKUP(2,1/($T$5:$T283="Macro"),ROW($T$5:$T283)),0)))</f>
        <v/>
      </c>
      <c r="T283" s="63">
        <f>IF(NOT((COUNTA($B283:$K283)+COUNTA($O283))&gt;0),"",IF($B283="Subactividad","Sub","Macro"))</f>
        <v/>
      </c>
      <c r="U283" s="63">
        <f>IF($T283="Macro",COUNTIFS($S$5:$S$1000,ROW(),$T$5:$T$1000,"Sub"),"")</f>
        <v/>
      </c>
      <c r="V283" s="63">
        <f>IF($T283="","",IF(ISNUMBER($F283),1,IFERROR(LOOKUP(2,1/($H283:$K283&lt;&gt;""),$H283:$K283),0)))</f>
        <v/>
      </c>
      <c r="W283" s="63">
        <f>IF($T283="","",IF(AND(ISNUMBER($F283),$F283&lt;=IF($Q283=MesCiclo,InicioCiclo,$Q283+MOD(2-WEEKDAY($Q283),7))+6),1,IF(ISNUMBER($H283),$H283,0)))</f>
        <v/>
      </c>
      <c r="X283" s="63">
        <f>IF($T283="","",IF(AND(ISNUMBER($F283),$F283&lt;=IF($Q283=MesCiclo,InicioCiclo,$Q283+MOD(2-WEEKDAY($Q283),7))+13),1,IF(ISNUMBER($I283),$I283,$W283)))</f>
        <v/>
      </c>
      <c r="Y283" s="63">
        <f>IF($T283="","",IF(AND(ISNUMBER($F283),$F283&lt;=IF($Q283=MesCiclo,InicioCiclo,$Q283+MOD(2-WEEKDAY($Q283),7))+20),1,IF(ISNUMBER($J283),$J283,$X283)))</f>
        <v/>
      </c>
      <c r="Z283" s="63">
        <f>IF($T283="","",IF(AND(ISNUMBER($F283),$F283&lt;=IF($Q283=MesCiclo,InicioCiclo,$Q283+MOD(2-WEEKDAY($Q283),7))+27),1,IF(ISNUMBER($K283),$K283,$Y283)))</f>
        <v/>
      </c>
      <c r="AA283" s="63">
        <f>IF($T283="","",IF(AND(ISNUMBER($F283),$F283&lt;=IF($Q283=MesCiclo,InicioCiclo,$Q283+MOD(2-WEEKDAY($Q283),7))+6),1,IF(N($U283)&gt;0,AVERAGEIFS($W$5:$W$1000,$S$5:$S$1000,ROW(),$T$5:$T$1000,"Sub"),$W283)))</f>
        <v/>
      </c>
      <c r="AB283" s="63">
        <f>IF($T283="","",IF(AND(ISNUMBER($F283),$F283&lt;=IF($Q283=MesCiclo,InicioCiclo,$Q283+MOD(2-WEEKDAY($Q283),7))+13),1,IF(N($U283)&gt;0,AVERAGEIFS($X$5:$X$1000,$S$5:$S$1000,ROW(),$T$5:$T$1000,"Sub"),$X283)))</f>
        <v/>
      </c>
      <c r="AC283" s="63">
        <f>IF($T283="","",IF(AND(ISNUMBER($F283),$F283&lt;=IF($Q283=MesCiclo,InicioCiclo,$Q283+MOD(2-WEEKDAY($Q283),7))+20),1,IF(N($U283)&gt;0,AVERAGEIFS($Y$5:$Y$1000,$S$5:$S$1000,ROW(),$T$5:$T$1000,"Sub"),$Y283)))</f>
        <v/>
      </c>
      <c r="AD283" s="63">
        <f>IF($T283="","",IF(AND(ISNUMBER($F283),$F283&lt;=IF($Q283=MesCiclo,InicioCiclo,$Q283+MOD(2-WEEKDAY($Q283),7))+27),1,IF(N($U283)&gt;0,AVERAGEIFS($Z$5:$Z$1000,$S$5:$S$1000,ROW(),$T$5:$T$1000,"Sub"),$Z283)))</f>
        <v/>
      </c>
      <c r="AE283" s="63">
        <f>IF($T283&lt;&gt;"Macro","",IF(COUNTIFS($Q$5:$Q$1000,$Q283,$T$5:$T$1000,"Macro",$G$5:$G$1000,"&gt;0")=0,1/COUNTIFS($Q$5:$Q$1000,$Q283,$T$5:$T$1000,"Macro"),IF(AND(ISNUMBER($G283),N($G283)&gt;0),$G283,SUMIFS($G$5:$G$1000,$Q$5:$Q$1000,$Q283,$T$5:$T$1000,"Macro")/COUNTIFS($Q$5:$Q$1000,$Q283,$T$5:$T$1000,"Macro",$G$5:$G$1000,"&gt;0"))/(COUNTIFS($Q$5:$Q$1000,$Q283,$T$5:$T$1000,"Macro")*SUMIFS($G$5:$G$1000,$Q$5:$Q$1000,$Q283,$T$5:$T$1000,"Macro")/COUNTIFS($Q$5:$Q$1000,$Q283,$T$5:$T$1000,"Macro",$G$5:$G$1000,"&gt;0"))))</f>
        <v/>
      </c>
    </row>
    <row r="284">
      <c r="A284" s="55">
        <f>IF(NOT((COUNTA($B284:$K284)+COUNTA($O284))&gt;0),"",IF($T284="Macro",COUNTIFS($T$5:$T284,"Macro",$Q$5:$Q284,$Q284),IF(N($S284)=0,"?",COUNTIFS(INDEX($T$5:$T$1000,1):INDEX($T$5:$T$1000,$S284-4),"Macro",INDEX($Q$5:$Q$1000,1):INDEX($Q$5:$Q$1000,$S284-4),INDEX($Q$5:$Q$1000,$S284-4))&amp;"."&amp;COUNTIFS($S$5:$S284,$S284,$T$5:$T284,"Sub"))))</f>
        <v/>
      </c>
      <c r="B284" s="56" t="n"/>
      <c r="C284" s="57" t="n"/>
      <c r="D284" s="58" t="n"/>
      <c r="E284" s="58" t="n"/>
      <c r="F284" s="58" t="n"/>
      <c r="G284" s="59" t="n"/>
      <c r="H284" s="59" t="n"/>
      <c r="I284" s="59" t="n"/>
      <c r="J284" s="59" t="n"/>
      <c r="K284" s="59" t="n"/>
      <c r="L284" s="60">
        <f>IF(NOT((COUNTA($B284:$K284)+COUNTA($O284))&gt;0),"",IF(ISNUMBER($F284),1,IF(N($U284)&gt;0,AVERAGEIFS($V$5:$V$1000,$S$5:$S$1000,ROW(),$T$5:$T$1000,"Sub"),$V284)))</f>
        <v/>
      </c>
      <c r="M284" s="55">
        <f>IF($L284="","",IF($L284&gt;=1,"Completado",IF($L284&gt;0,"En curso","Pendiente")))</f>
        <v/>
      </c>
      <c r="N284" s="55">
        <f>IF(NOT((COUNTA($B284:$K284)+COUNTA($O284))&gt;0),"",IF(ISNUMBER($F284),IF(AND(ISNUMBER($E284),$F284&gt;$E284),"Cumplida con "&amp;($F284-$E284)&amp;IF($F284-$E284=1," día"," días")&amp;" de retraso","Cumplida"),IF(N($L284)&gt;=1,"Cumplida",IF(NOT(ISNUMBER($E284)),"Sin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plazo")))))))</f>
        <v/>
      </c>
      <c r="O284" s="57" t="n"/>
      <c r="P284" s="61">
        <f>IF(NOT((COUNTA($B284:$K284)+COUNTA($O284))&gt;0),"",IF((IF($C284="","Falta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",""))="","✔ OK","⚠ "&amp;LEFT(IF($C284="","Falta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",""),LEN(IF($C284="","Falta el nombre de la actividad"&amp;" · ","")&amp;IF(AND($T284="Sub",N($S284)=0),"Subactividad sin macroactividad arriba"&amp;" · ","")&amp;IF($D284="","Sin fecha de inicio"&amp;" · ","")&amp;IF($E284="","Sin fecha límite"&amp;" · ","")&amp;IF(OR(AND($D284&lt;&gt;"",NOT(ISNUMBER($D284))),AND($E284&lt;&gt;"",NOT(ISNUMBER($E284))),AND($F284&lt;&gt;"",NOT(ISNUMBER($F284)))),"Fecha no válida"&amp;" · ","")&amp;IF(AND(ISNUMBER($D284),ISNUMBER($E284),$D284&gt;$E284),"Inicio posterior a fecha límite"&amp;" · ","")&amp;IF(AND($T284="Macro",$G284&lt;&gt;"",OR(NOT(ISNUMBER($G284)),$G284&lt;0,$G284&gt;1)),"Peso fuera de rango"&amp;" · ","")&amp;IF(AND($T284="Sub",$G284&lt;&gt;""),"Las subactividades no llevan peso (valen igual dentro de su macroactividad)"&amp;" · ","")&amp;IF(AND(N($U284)&gt;0,COUNT($H284:$K284)&gt;0),"Con subactividades: deje vacías las semanas (se calculan solas)"&amp;" · ","")&amp;IF((COUNTIF($H284:$K284,"&gt;1")+COUNTIF($H284:$K284,"&lt;0")+COUNTA($H284:$K284)-COUNT($H284:$K284))&gt;0,"Avance fuera de rango 0-100%"&amp;" · ","")&amp;IF(OR(AND($I284&lt;&gt;"",$I284&lt;$H284),AND($J284&lt;&gt;"",$J284&lt;MAX($H284:$I284)),AND($K284&lt;&gt;"",$K284&lt;MAX($H284:$J284))),"Avance semanal decreciente"&amp;" · ","")&amp;IF(AND(ISNUMBER($E284),$E284&lt;FechaRef,N($L284)&lt;1),"Vencida"&amp;" · ","")&amp;IF(AND(ObsObligatoria="Sí",ISNUMBER($E284),$E284&lt;FechaRef,N($L284)&lt;1,$O284=""),"Vencida sin observación"&amp;" · ",""))-3)))</f>
        <v/>
      </c>
      <c r="Q284" s="62">
        <f>IF(NOT((COUNTA($B284:$K284)+COUNTA($O284))&gt;0),"",IF(AND($T284="Sub",N($S284)&gt;0),IF(ISNUMBER(INDEX($D$5:$D$1000,$S284-4)),DATE(YEAR(INDEX($D$5:$D$1000,$S284-4)),MONTH(INDEX($D$5:$D$1000,$S284-4)),1),IF(ISNUMBER(INDEX($E$5:$E$1000,$S284-4)),DATE(YEAR(INDEX($E$5:$E$1000,$S284-4)),MONTH(INDEX($E$5:$E$1000,$S284-4)),1),MesCiclo)),IF(ISNUMBER($D284),DATE(YEAR($D284),MONTH($D284),1),IF(ISNUMBER($E284),DATE(YEAR($E284),MONTH($E284),1),MesCiclo))))</f>
        <v/>
      </c>
      <c r="R284" s="63">
        <f>IF(OR($Q284="",$Q284&lt;&gt;MesCiclo),"",COUNTIF($Q$5:$Q284,MesCiclo))</f>
        <v/>
      </c>
      <c r="S284" s="63">
        <f>IF($T284="","",IF($T284="Macro",ROW(),IFERROR(LOOKUP(2,1/($T$5:$T284="Macro"),ROW($T$5:$T284)),0)))</f>
        <v/>
      </c>
      <c r="T284" s="63">
        <f>IF(NOT((COUNTA($B284:$K284)+COUNTA($O284))&gt;0),"",IF($B284="Subactividad","Sub","Macro"))</f>
        <v/>
      </c>
      <c r="U284" s="63">
        <f>IF($T284="Macro",COUNTIFS($S$5:$S$1000,ROW(),$T$5:$T$1000,"Sub"),"")</f>
        <v/>
      </c>
      <c r="V284" s="63">
        <f>IF($T284="","",IF(ISNUMBER($F284),1,IFERROR(LOOKUP(2,1/($H284:$K284&lt;&gt;""),$H284:$K284),0)))</f>
        <v/>
      </c>
      <c r="W284" s="63">
        <f>IF($T284="","",IF(AND(ISNUMBER($F284),$F284&lt;=IF($Q284=MesCiclo,InicioCiclo,$Q284+MOD(2-WEEKDAY($Q284),7))+6),1,IF(ISNUMBER($H284),$H284,0)))</f>
        <v/>
      </c>
      <c r="X284" s="63">
        <f>IF($T284="","",IF(AND(ISNUMBER($F284),$F284&lt;=IF($Q284=MesCiclo,InicioCiclo,$Q284+MOD(2-WEEKDAY($Q284),7))+13),1,IF(ISNUMBER($I284),$I284,$W284)))</f>
        <v/>
      </c>
      <c r="Y284" s="63">
        <f>IF($T284="","",IF(AND(ISNUMBER($F284),$F284&lt;=IF($Q284=MesCiclo,InicioCiclo,$Q284+MOD(2-WEEKDAY($Q284),7))+20),1,IF(ISNUMBER($J284),$J284,$X284)))</f>
        <v/>
      </c>
      <c r="Z284" s="63">
        <f>IF($T284="","",IF(AND(ISNUMBER($F284),$F284&lt;=IF($Q284=MesCiclo,InicioCiclo,$Q284+MOD(2-WEEKDAY($Q284),7))+27),1,IF(ISNUMBER($K284),$K284,$Y284)))</f>
        <v/>
      </c>
      <c r="AA284" s="63">
        <f>IF($T284="","",IF(AND(ISNUMBER($F284),$F284&lt;=IF($Q284=MesCiclo,InicioCiclo,$Q284+MOD(2-WEEKDAY($Q284),7))+6),1,IF(N($U284)&gt;0,AVERAGEIFS($W$5:$W$1000,$S$5:$S$1000,ROW(),$T$5:$T$1000,"Sub"),$W284)))</f>
        <v/>
      </c>
      <c r="AB284" s="63">
        <f>IF($T284="","",IF(AND(ISNUMBER($F284),$F284&lt;=IF($Q284=MesCiclo,InicioCiclo,$Q284+MOD(2-WEEKDAY($Q284),7))+13),1,IF(N($U284)&gt;0,AVERAGEIFS($X$5:$X$1000,$S$5:$S$1000,ROW(),$T$5:$T$1000,"Sub"),$X284)))</f>
        <v/>
      </c>
      <c r="AC284" s="63">
        <f>IF($T284="","",IF(AND(ISNUMBER($F284),$F284&lt;=IF($Q284=MesCiclo,InicioCiclo,$Q284+MOD(2-WEEKDAY($Q284),7))+20),1,IF(N($U284)&gt;0,AVERAGEIFS($Y$5:$Y$1000,$S$5:$S$1000,ROW(),$T$5:$T$1000,"Sub"),$Y284)))</f>
        <v/>
      </c>
      <c r="AD284" s="63">
        <f>IF($T284="","",IF(AND(ISNUMBER($F284),$F284&lt;=IF($Q284=MesCiclo,InicioCiclo,$Q284+MOD(2-WEEKDAY($Q284),7))+27),1,IF(N($U284)&gt;0,AVERAGEIFS($Z$5:$Z$1000,$S$5:$S$1000,ROW(),$T$5:$T$1000,"Sub"),$Z284)))</f>
        <v/>
      </c>
      <c r="AE284" s="63">
        <f>IF($T284&lt;&gt;"Macro","",IF(COUNTIFS($Q$5:$Q$1000,$Q284,$T$5:$T$1000,"Macro",$G$5:$G$1000,"&gt;0")=0,1/COUNTIFS($Q$5:$Q$1000,$Q284,$T$5:$T$1000,"Macro"),IF(AND(ISNUMBER($G284),N($G284)&gt;0),$G284,SUMIFS($G$5:$G$1000,$Q$5:$Q$1000,$Q284,$T$5:$T$1000,"Macro")/COUNTIFS($Q$5:$Q$1000,$Q284,$T$5:$T$1000,"Macro",$G$5:$G$1000,"&gt;0"))/(COUNTIFS($Q$5:$Q$1000,$Q284,$T$5:$T$1000,"Macro")*SUMIFS($G$5:$G$1000,$Q$5:$Q$1000,$Q284,$T$5:$T$1000,"Macro")/COUNTIFS($Q$5:$Q$1000,$Q284,$T$5:$T$1000,"Macro",$G$5:$G$1000,"&gt;0"))))</f>
        <v/>
      </c>
    </row>
    <row r="285">
      <c r="A285" s="55">
        <f>IF(NOT((COUNTA($B285:$K285)+COUNTA($O285))&gt;0),"",IF($T285="Macro",COUNTIFS($T$5:$T285,"Macro",$Q$5:$Q285,$Q285),IF(N($S285)=0,"?",COUNTIFS(INDEX($T$5:$T$1000,1):INDEX($T$5:$T$1000,$S285-4),"Macro",INDEX($Q$5:$Q$1000,1):INDEX($Q$5:$Q$1000,$S285-4),INDEX($Q$5:$Q$1000,$S285-4))&amp;"."&amp;COUNTIFS($S$5:$S285,$S285,$T$5:$T285,"Sub"))))</f>
        <v/>
      </c>
      <c r="B285" s="56" t="n"/>
      <c r="C285" s="57" t="n"/>
      <c r="D285" s="58" t="n"/>
      <c r="E285" s="58" t="n"/>
      <c r="F285" s="58" t="n"/>
      <c r="G285" s="59" t="n"/>
      <c r="H285" s="59" t="n"/>
      <c r="I285" s="59" t="n"/>
      <c r="J285" s="59" t="n"/>
      <c r="K285" s="59" t="n"/>
      <c r="L285" s="60">
        <f>IF(NOT((COUNTA($B285:$K285)+COUNTA($O285))&gt;0),"",IF(ISNUMBER($F285),1,IF(N($U285)&gt;0,AVERAGEIFS($V$5:$V$1000,$S$5:$S$1000,ROW(),$T$5:$T$1000,"Sub"),$V285)))</f>
        <v/>
      </c>
      <c r="M285" s="55">
        <f>IF($L285="","",IF($L285&gt;=1,"Completado",IF($L285&gt;0,"En curso","Pendiente")))</f>
        <v/>
      </c>
      <c r="N285" s="55">
        <f>IF(NOT((COUNTA($B285:$K285)+COUNTA($O285))&gt;0),"",IF(ISNUMBER($F285),IF(AND(ISNUMBER($E285),$F285&gt;$E285),"Cumplida con "&amp;($F285-$E285)&amp;IF($F285-$E285=1," día"," días")&amp;" de retraso","Cumplida"),IF(N($L285)&gt;=1,"Cumplida",IF(NOT(ISNUMBER($E285)),"Sin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plazo")))))))</f>
        <v/>
      </c>
      <c r="O285" s="57" t="n"/>
      <c r="P285" s="61">
        <f>IF(NOT((COUNTA($B285:$K285)+COUNTA($O285))&gt;0),"",IF((IF($C285="","Falta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",""))="","✔ OK","⚠ "&amp;LEFT(IF($C285="","Falta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",""),LEN(IF($C285="","Falta el nombre de la actividad"&amp;" · ","")&amp;IF(AND($T285="Sub",N($S285)=0),"Subactividad sin macroactividad arriba"&amp;" · ","")&amp;IF($D285="","Sin fecha de inicio"&amp;" · ","")&amp;IF($E285="","Sin fecha límite"&amp;" · ","")&amp;IF(OR(AND($D285&lt;&gt;"",NOT(ISNUMBER($D285))),AND($E285&lt;&gt;"",NOT(ISNUMBER($E285))),AND($F285&lt;&gt;"",NOT(ISNUMBER($F285)))),"Fecha no válida"&amp;" · ","")&amp;IF(AND(ISNUMBER($D285),ISNUMBER($E285),$D285&gt;$E285),"Inicio posterior a fecha límite"&amp;" · ","")&amp;IF(AND($T285="Macro",$G285&lt;&gt;"",OR(NOT(ISNUMBER($G285)),$G285&lt;0,$G285&gt;1)),"Peso fuera de rango"&amp;" · ","")&amp;IF(AND($T285="Sub",$G285&lt;&gt;""),"Las subactividades no llevan peso (valen igual dentro de su macroactividad)"&amp;" · ","")&amp;IF(AND(N($U285)&gt;0,COUNT($H285:$K285)&gt;0),"Con subactividades: deje vacías las semanas (se calculan solas)"&amp;" · ","")&amp;IF((COUNTIF($H285:$K285,"&gt;1")+COUNTIF($H285:$K285,"&lt;0")+COUNTA($H285:$K285)-COUNT($H285:$K285))&gt;0,"Avance fuera de rango 0-100%"&amp;" · ","")&amp;IF(OR(AND($I285&lt;&gt;"",$I285&lt;$H285),AND($J285&lt;&gt;"",$J285&lt;MAX($H285:$I285)),AND($K285&lt;&gt;"",$K285&lt;MAX($H285:$J285))),"Avance semanal decreciente"&amp;" · ","")&amp;IF(AND(ISNUMBER($E285),$E285&lt;FechaRef,N($L285)&lt;1),"Vencida"&amp;" · ","")&amp;IF(AND(ObsObligatoria="Sí",ISNUMBER($E285),$E285&lt;FechaRef,N($L285)&lt;1,$O285=""),"Vencida sin observación"&amp;" · ",""))-3)))</f>
        <v/>
      </c>
      <c r="Q285" s="62">
        <f>IF(NOT((COUNTA($B285:$K285)+COUNTA($O285))&gt;0),"",IF(AND($T285="Sub",N($S285)&gt;0),IF(ISNUMBER(INDEX($D$5:$D$1000,$S285-4)),DATE(YEAR(INDEX($D$5:$D$1000,$S285-4)),MONTH(INDEX($D$5:$D$1000,$S285-4)),1),IF(ISNUMBER(INDEX($E$5:$E$1000,$S285-4)),DATE(YEAR(INDEX($E$5:$E$1000,$S285-4)),MONTH(INDEX($E$5:$E$1000,$S285-4)),1),MesCiclo)),IF(ISNUMBER($D285),DATE(YEAR($D285),MONTH($D285),1),IF(ISNUMBER($E285),DATE(YEAR($E285),MONTH($E285),1),MesCiclo))))</f>
        <v/>
      </c>
      <c r="R285" s="63">
        <f>IF(OR($Q285="",$Q285&lt;&gt;MesCiclo),"",COUNTIF($Q$5:$Q285,MesCiclo))</f>
        <v/>
      </c>
      <c r="S285" s="63">
        <f>IF($T285="","",IF($T285="Macro",ROW(),IFERROR(LOOKUP(2,1/($T$5:$T285="Macro"),ROW($T$5:$T285)),0)))</f>
        <v/>
      </c>
      <c r="T285" s="63">
        <f>IF(NOT((COUNTA($B285:$K285)+COUNTA($O285))&gt;0),"",IF($B285="Subactividad","Sub","Macro"))</f>
        <v/>
      </c>
      <c r="U285" s="63">
        <f>IF($T285="Macro",COUNTIFS($S$5:$S$1000,ROW(),$T$5:$T$1000,"Sub"),"")</f>
        <v/>
      </c>
      <c r="V285" s="63">
        <f>IF($T285="","",IF(ISNUMBER($F285),1,IFERROR(LOOKUP(2,1/($H285:$K285&lt;&gt;""),$H285:$K285),0)))</f>
        <v/>
      </c>
      <c r="W285" s="63">
        <f>IF($T285="","",IF(AND(ISNUMBER($F285),$F285&lt;=IF($Q285=MesCiclo,InicioCiclo,$Q285+MOD(2-WEEKDAY($Q285),7))+6),1,IF(ISNUMBER($H285),$H285,0)))</f>
        <v/>
      </c>
      <c r="X285" s="63">
        <f>IF($T285="","",IF(AND(ISNUMBER($F285),$F285&lt;=IF($Q285=MesCiclo,InicioCiclo,$Q285+MOD(2-WEEKDAY($Q285),7))+13),1,IF(ISNUMBER($I285),$I285,$W285)))</f>
        <v/>
      </c>
      <c r="Y285" s="63">
        <f>IF($T285="","",IF(AND(ISNUMBER($F285),$F285&lt;=IF($Q285=MesCiclo,InicioCiclo,$Q285+MOD(2-WEEKDAY($Q285),7))+20),1,IF(ISNUMBER($J285),$J285,$X285)))</f>
        <v/>
      </c>
      <c r="Z285" s="63">
        <f>IF($T285="","",IF(AND(ISNUMBER($F285),$F285&lt;=IF($Q285=MesCiclo,InicioCiclo,$Q285+MOD(2-WEEKDAY($Q285),7))+27),1,IF(ISNUMBER($K285),$K285,$Y285)))</f>
        <v/>
      </c>
      <c r="AA285" s="63">
        <f>IF($T285="","",IF(AND(ISNUMBER($F285),$F285&lt;=IF($Q285=MesCiclo,InicioCiclo,$Q285+MOD(2-WEEKDAY($Q285),7))+6),1,IF(N($U285)&gt;0,AVERAGEIFS($W$5:$W$1000,$S$5:$S$1000,ROW(),$T$5:$T$1000,"Sub"),$W285)))</f>
        <v/>
      </c>
      <c r="AB285" s="63">
        <f>IF($T285="","",IF(AND(ISNUMBER($F285),$F285&lt;=IF($Q285=MesCiclo,InicioCiclo,$Q285+MOD(2-WEEKDAY($Q285),7))+13),1,IF(N($U285)&gt;0,AVERAGEIFS($X$5:$X$1000,$S$5:$S$1000,ROW(),$T$5:$T$1000,"Sub"),$X285)))</f>
        <v/>
      </c>
      <c r="AC285" s="63">
        <f>IF($T285="","",IF(AND(ISNUMBER($F285),$F285&lt;=IF($Q285=MesCiclo,InicioCiclo,$Q285+MOD(2-WEEKDAY($Q285),7))+20),1,IF(N($U285)&gt;0,AVERAGEIFS($Y$5:$Y$1000,$S$5:$S$1000,ROW(),$T$5:$T$1000,"Sub"),$Y285)))</f>
        <v/>
      </c>
      <c r="AD285" s="63">
        <f>IF($T285="","",IF(AND(ISNUMBER($F285),$F285&lt;=IF($Q285=MesCiclo,InicioCiclo,$Q285+MOD(2-WEEKDAY($Q285),7))+27),1,IF(N($U285)&gt;0,AVERAGEIFS($Z$5:$Z$1000,$S$5:$S$1000,ROW(),$T$5:$T$1000,"Sub"),$Z285)))</f>
        <v/>
      </c>
      <c r="AE285" s="63">
        <f>IF($T285&lt;&gt;"Macro","",IF(COUNTIFS($Q$5:$Q$1000,$Q285,$T$5:$T$1000,"Macro",$G$5:$G$1000,"&gt;0")=0,1/COUNTIFS($Q$5:$Q$1000,$Q285,$T$5:$T$1000,"Macro"),IF(AND(ISNUMBER($G285),N($G285)&gt;0),$G285,SUMIFS($G$5:$G$1000,$Q$5:$Q$1000,$Q285,$T$5:$T$1000,"Macro")/COUNTIFS($Q$5:$Q$1000,$Q285,$T$5:$T$1000,"Macro",$G$5:$G$1000,"&gt;0"))/(COUNTIFS($Q$5:$Q$1000,$Q285,$T$5:$T$1000,"Macro")*SUMIFS($G$5:$G$1000,$Q$5:$Q$1000,$Q285,$T$5:$T$1000,"Macro")/COUNTIFS($Q$5:$Q$1000,$Q285,$T$5:$T$1000,"Macro",$G$5:$G$1000,"&gt;0"))))</f>
        <v/>
      </c>
    </row>
    <row r="286">
      <c r="A286" s="55">
        <f>IF(NOT((COUNTA($B286:$K286)+COUNTA($O286))&gt;0),"",IF($T286="Macro",COUNTIFS($T$5:$T286,"Macro",$Q$5:$Q286,$Q286),IF(N($S286)=0,"?",COUNTIFS(INDEX($T$5:$T$1000,1):INDEX($T$5:$T$1000,$S286-4),"Macro",INDEX($Q$5:$Q$1000,1):INDEX($Q$5:$Q$1000,$S286-4),INDEX($Q$5:$Q$1000,$S286-4))&amp;"."&amp;COUNTIFS($S$5:$S286,$S286,$T$5:$T286,"Sub"))))</f>
        <v/>
      </c>
      <c r="B286" s="56" t="n"/>
      <c r="C286" s="57" t="n"/>
      <c r="D286" s="58" t="n"/>
      <c r="E286" s="58" t="n"/>
      <c r="F286" s="58" t="n"/>
      <c r="G286" s="59" t="n"/>
      <c r="H286" s="59" t="n"/>
      <c r="I286" s="59" t="n"/>
      <c r="J286" s="59" t="n"/>
      <c r="K286" s="59" t="n"/>
      <c r="L286" s="60">
        <f>IF(NOT((COUNTA($B286:$K286)+COUNTA($O286))&gt;0),"",IF(ISNUMBER($F286),1,IF(N($U286)&gt;0,AVERAGEIFS($V$5:$V$1000,$S$5:$S$1000,ROW(),$T$5:$T$1000,"Sub"),$V286)))</f>
        <v/>
      </c>
      <c r="M286" s="55">
        <f>IF($L286="","",IF($L286&gt;=1,"Completado",IF($L286&gt;0,"En curso","Pendiente")))</f>
        <v/>
      </c>
      <c r="N286" s="55">
        <f>IF(NOT((COUNTA($B286:$K286)+COUNTA($O286))&gt;0),"",IF(ISNUMBER($F286),IF(AND(ISNUMBER($E286),$F286&gt;$E286),"Cumplida con "&amp;($F286-$E286)&amp;IF($F286-$E286=1," día"," días")&amp;" de retraso","Cumplida"),IF(N($L286)&gt;=1,"Cumplida",IF(NOT(ISNUMBER($E286)),"Sin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plazo")))))))</f>
        <v/>
      </c>
      <c r="O286" s="57" t="n"/>
      <c r="P286" s="61">
        <f>IF(NOT((COUNTA($B286:$K286)+COUNTA($O286))&gt;0),"",IF((IF($C286="","Falta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",""))="","✔ OK","⚠ "&amp;LEFT(IF($C286="","Falta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",""),LEN(IF($C286="","Falta el nombre de la actividad"&amp;" · ","")&amp;IF(AND($T286="Sub",N($S286)=0),"Subactividad sin macroactividad arriba"&amp;" · ","")&amp;IF($D286="","Sin fecha de inicio"&amp;" · ","")&amp;IF($E286="","Sin fecha límite"&amp;" · ","")&amp;IF(OR(AND($D286&lt;&gt;"",NOT(ISNUMBER($D286))),AND($E286&lt;&gt;"",NOT(ISNUMBER($E286))),AND($F286&lt;&gt;"",NOT(ISNUMBER($F286)))),"Fecha no válida"&amp;" · ","")&amp;IF(AND(ISNUMBER($D286),ISNUMBER($E286),$D286&gt;$E286),"Inicio posterior a fecha límite"&amp;" · ","")&amp;IF(AND($T286="Macro",$G286&lt;&gt;"",OR(NOT(ISNUMBER($G286)),$G286&lt;0,$G286&gt;1)),"Peso fuera de rango"&amp;" · ","")&amp;IF(AND($T286="Sub",$G286&lt;&gt;""),"Las subactividades no llevan peso (valen igual dentro de su macroactividad)"&amp;" · ","")&amp;IF(AND(N($U286)&gt;0,COUNT($H286:$K286)&gt;0),"Con subactividades: deje vacías las semanas (se calculan solas)"&amp;" · ","")&amp;IF((COUNTIF($H286:$K286,"&gt;1")+COUNTIF($H286:$K286,"&lt;0")+COUNTA($H286:$K286)-COUNT($H286:$K286))&gt;0,"Avance fuera de rango 0-100%"&amp;" · ","")&amp;IF(OR(AND($I286&lt;&gt;"",$I286&lt;$H286),AND($J286&lt;&gt;"",$J286&lt;MAX($H286:$I286)),AND($K286&lt;&gt;"",$K286&lt;MAX($H286:$J286))),"Avance semanal decreciente"&amp;" · ","")&amp;IF(AND(ISNUMBER($E286),$E286&lt;FechaRef,N($L286)&lt;1),"Vencida"&amp;" · ","")&amp;IF(AND(ObsObligatoria="Sí",ISNUMBER($E286),$E286&lt;FechaRef,N($L286)&lt;1,$O286=""),"Vencida sin observación"&amp;" · ",""))-3)))</f>
        <v/>
      </c>
      <c r="Q286" s="62">
        <f>IF(NOT((COUNTA($B286:$K286)+COUNTA($O286))&gt;0),"",IF(AND($T286="Sub",N($S286)&gt;0),IF(ISNUMBER(INDEX($D$5:$D$1000,$S286-4)),DATE(YEAR(INDEX($D$5:$D$1000,$S286-4)),MONTH(INDEX($D$5:$D$1000,$S286-4)),1),IF(ISNUMBER(INDEX($E$5:$E$1000,$S286-4)),DATE(YEAR(INDEX($E$5:$E$1000,$S286-4)),MONTH(INDEX($E$5:$E$1000,$S286-4)),1),MesCiclo)),IF(ISNUMBER($D286),DATE(YEAR($D286),MONTH($D286),1),IF(ISNUMBER($E286),DATE(YEAR($E286),MONTH($E286),1),MesCiclo))))</f>
        <v/>
      </c>
      <c r="R286" s="63">
        <f>IF(OR($Q286="",$Q286&lt;&gt;MesCiclo),"",COUNTIF($Q$5:$Q286,MesCiclo))</f>
        <v/>
      </c>
      <c r="S286" s="63">
        <f>IF($T286="","",IF($T286="Macro",ROW(),IFERROR(LOOKUP(2,1/($T$5:$T286="Macro"),ROW($T$5:$T286)),0)))</f>
        <v/>
      </c>
      <c r="T286" s="63">
        <f>IF(NOT((COUNTA($B286:$K286)+COUNTA($O286))&gt;0),"",IF($B286="Subactividad","Sub","Macro"))</f>
        <v/>
      </c>
      <c r="U286" s="63">
        <f>IF($T286="Macro",COUNTIFS($S$5:$S$1000,ROW(),$T$5:$T$1000,"Sub"),"")</f>
        <v/>
      </c>
      <c r="V286" s="63">
        <f>IF($T286="","",IF(ISNUMBER($F286),1,IFERROR(LOOKUP(2,1/($H286:$K286&lt;&gt;""),$H286:$K286),0)))</f>
        <v/>
      </c>
      <c r="W286" s="63">
        <f>IF($T286="","",IF(AND(ISNUMBER($F286),$F286&lt;=IF($Q286=MesCiclo,InicioCiclo,$Q286+MOD(2-WEEKDAY($Q286),7))+6),1,IF(ISNUMBER($H286),$H286,0)))</f>
        <v/>
      </c>
      <c r="X286" s="63">
        <f>IF($T286="","",IF(AND(ISNUMBER($F286),$F286&lt;=IF($Q286=MesCiclo,InicioCiclo,$Q286+MOD(2-WEEKDAY($Q286),7))+13),1,IF(ISNUMBER($I286),$I286,$W286)))</f>
        <v/>
      </c>
      <c r="Y286" s="63">
        <f>IF($T286="","",IF(AND(ISNUMBER($F286),$F286&lt;=IF($Q286=MesCiclo,InicioCiclo,$Q286+MOD(2-WEEKDAY($Q286),7))+20),1,IF(ISNUMBER($J286),$J286,$X286)))</f>
        <v/>
      </c>
      <c r="Z286" s="63">
        <f>IF($T286="","",IF(AND(ISNUMBER($F286),$F286&lt;=IF($Q286=MesCiclo,InicioCiclo,$Q286+MOD(2-WEEKDAY($Q286),7))+27),1,IF(ISNUMBER($K286),$K286,$Y286)))</f>
        <v/>
      </c>
      <c r="AA286" s="63">
        <f>IF($T286="","",IF(AND(ISNUMBER($F286),$F286&lt;=IF($Q286=MesCiclo,InicioCiclo,$Q286+MOD(2-WEEKDAY($Q286),7))+6),1,IF(N($U286)&gt;0,AVERAGEIFS($W$5:$W$1000,$S$5:$S$1000,ROW(),$T$5:$T$1000,"Sub"),$W286)))</f>
        <v/>
      </c>
      <c r="AB286" s="63">
        <f>IF($T286="","",IF(AND(ISNUMBER($F286),$F286&lt;=IF($Q286=MesCiclo,InicioCiclo,$Q286+MOD(2-WEEKDAY($Q286),7))+13),1,IF(N($U286)&gt;0,AVERAGEIFS($X$5:$X$1000,$S$5:$S$1000,ROW(),$T$5:$T$1000,"Sub"),$X286)))</f>
        <v/>
      </c>
      <c r="AC286" s="63">
        <f>IF($T286="","",IF(AND(ISNUMBER($F286),$F286&lt;=IF($Q286=MesCiclo,InicioCiclo,$Q286+MOD(2-WEEKDAY($Q286),7))+20),1,IF(N($U286)&gt;0,AVERAGEIFS($Y$5:$Y$1000,$S$5:$S$1000,ROW(),$T$5:$T$1000,"Sub"),$Y286)))</f>
        <v/>
      </c>
      <c r="AD286" s="63">
        <f>IF($T286="","",IF(AND(ISNUMBER($F286),$F286&lt;=IF($Q286=MesCiclo,InicioCiclo,$Q286+MOD(2-WEEKDAY($Q286),7))+27),1,IF(N($U286)&gt;0,AVERAGEIFS($Z$5:$Z$1000,$S$5:$S$1000,ROW(),$T$5:$T$1000,"Sub"),$Z286)))</f>
        <v/>
      </c>
      <c r="AE286" s="63">
        <f>IF($T286&lt;&gt;"Macro","",IF(COUNTIFS($Q$5:$Q$1000,$Q286,$T$5:$T$1000,"Macro",$G$5:$G$1000,"&gt;0")=0,1/COUNTIFS($Q$5:$Q$1000,$Q286,$T$5:$T$1000,"Macro"),IF(AND(ISNUMBER($G286),N($G286)&gt;0),$G286,SUMIFS($G$5:$G$1000,$Q$5:$Q$1000,$Q286,$T$5:$T$1000,"Macro")/COUNTIFS($Q$5:$Q$1000,$Q286,$T$5:$T$1000,"Macro",$G$5:$G$1000,"&gt;0"))/(COUNTIFS($Q$5:$Q$1000,$Q286,$T$5:$T$1000,"Macro")*SUMIFS($G$5:$G$1000,$Q$5:$Q$1000,$Q286,$T$5:$T$1000,"Macro")/COUNTIFS($Q$5:$Q$1000,$Q286,$T$5:$T$1000,"Macro",$G$5:$G$1000,"&gt;0"))))</f>
        <v/>
      </c>
    </row>
    <row r="287">
      <c r="A287" s="55">
        <f>IF(NOT((COUNTA($B287:$K287)+COUNTA($O287))&gt;0),"",IF($T287="Macro",COUNTIFS($T$5:$T287,"Macro",$Q$5:$Q287,$Q287),IF(N($S287)=0,"?",COUNTIFS(INDEX($T$5:$T$1000,1):INDEX($T$5:$T$1000,$S287-4),"Macro",INDEX($Q$5:$Q$1000,1):INDEX($Q$5:$Q$1000,$S287-4),INDEX($Q$5:$Q$1000,$S287-4))&amp;"."&amp;COUNTIFS($S$5:$S287,$S287,$T$5:$T287,"Sub"))))</f>
        <v/>
      </c>
      <c r="B287" s="56" t="n"/>
      <c r="C287" s="57" t="n"/>
      <c r="D287" s="58" t="n"/>
      <c r="E287" s="58" t="n"/>
      <c r="F287" s="58" t="n"/>
      <c r="G287" s="59" t="n"/>
      <c r="H287" s="59" t="n"/>
      <c r="I287" s="59" t="n"/>
      <c r="J287" s="59" t="n"/>
      <c r="K287" s="59" t="n"/>
      <c r="L287" s="60">
        <f>IF(NOT((COUNTA($B287:$K287)+COUNTA($O287))&gt;0),"",IF(ISNUMBER($F287),1,IF(N($U287)&gt;0,AVERAGEIFS($V$5:$V$1000,$S$5:$S$1000,ROW(),$T$5:$T$1000,"Sub"),$V287)))</f>
        <v/>
      </c>
      <c r="M287" s="55">
        <f>IF($L287="","",IF($L287&gt;=1,"Completado",IF($L287&gt;0,"En curso","Pendiente")))</f>
        <v/>
      </c>
      <c r="N287" s="55">
        <f>IF(NOT((COUNTA($B287:$K287)+COUNTA($O287))&gt;0),"",IF(ISNUMBER($F287),IF(AND(ISNUMBER($E287),$F287&gt;$E287),"Cumplida con "&amp;($F287-$E287)&amp;IF($F287-$E287=1," día"," días")&amp;" de retraso","Cumplida"),IF(N($L287)&gt;=1,"Cumplida",IF(NOT(ISNUMBER($E287)),"Sin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plazo")))))))</f>
        <v/>
      </c>
      <c r="O287" s="57" t="n"/>
      <c r="P287" s="61">
        <f>IF(NOT((COUNTA($B287:$K287)+COUNTA($O287))&gt;0),"",IF((IF($C287="","Falta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",""))="","✔ OK","⚠ "&amp;LEFT(IF($C287="","Falta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",""),LEN(IF($C287="","Falta el nombre de la actividad"&amp;" · ","")&amp;IF(AND($T287="Sub",N($S287)=0),"Subactividad sin macroactividad arriba"&amp;" · ","")&amp;IF($D287="","Sin fecha de inicio"&amp;" · ","")&amp;IF($E287="","Sin fecha límite"&amp;" · ","")&amp;IF(OR(AND($D287&lt;&gt;"",NOT(ISNUMBER($D287))),AND($E287&lt;&gt;"",NOT(ISNUMBER($E287))),AND($F287&lt;&gt;"",NOT(ISNUMBER($F287)))),"Fecha no válida"&amp;" · ","")&amp;IF(AND(ISNUMBER($D287),ISNUMBER($E287),$D287&gt;$E287),"Inicio posterior a fecha límite"&amp;" · ","")&amp;IF(AND($T287="Macro",$G287&lt;&gt;"",OR(NOT(ISNUMBER($G287)),$G287&lt;0,$G287&gt;1)),"Peso fuera de rango"&amp;" · ","")&amp;IF(AND($T287="Sub",$G287&lt;&gt;""),"Las subactividades no llevan peso (valen igual dentro de su macroactividad)"&amp;" · ","")&amp;IF(AND(N($U287)&gt;0,COUNT($H287:$K287)&gt;0),"Con subactividades: deje vacías las semanas (se calculan solas)"&amp;" · ","")&amp;IF((COUNTIF($H287:$K287,"&gt;1")+COUNTIF($H287:$K287,"&lt;0")+COUNTA($H287:$K287)-COUNT($H287:$K287))&gt;0,"Avance fuera de rango 0-100%"&amp;" · ","")&amp;IF(OR(AND($I287&lt;&gt;"",$I287&lt;$H287),AND($J287&lt;&gt;"",$J287&lt;MAX($H287:$I287)),AND($K287&lt;&gt;"",$K287&lt;MAX($H287:$J287))),"Avance semanal decreciente"&amp;" · ","")&amp;IF(AND(ISNUMBER($E287),$E287&lt;FechaRef,N($L287)&lt;1),"Vencida"&amp;" · ","")&amp;IF(AND(ObsObligatoria="Sí",ISNUMBER($E287),$E287&lt;FechaRef,N($L287)&lt;1,$O287=""),"Vencida sin observación"&amp;" · ",""))-3)))</f>
        <v/>
      </c>
      <c r="Q287" s="62">
        <f>IF(NOT((COUNTA($B287:$K287)+COUNTA($O287))&gt;0),"",IF(AND($T287="Sub",N($S287)&gt;0),IF(ISNUMBER(INDEX($D$5:$D$1000,$S287-4)),DATE(YEAR(INDEX($D$5:$D$1000,$S287-4)),MONTH(INDEX($D$5:$D$1000,$S287-4)),1),IF(ISNUMBER(INDEX($E$5:$E$1000,$S287-4)),DATE(YEAR(INDEX($E$5:$E$1000,$S287-4)),MONTH(INDEX($E$5:$E$1000,$S287-4)),1),MesCiclo)),IF(ISNUMBER($D287),DATE(YEAR($D287),MONTH($D287),1),IF(ISNUMBER($E287),DATE(YEAR($E287),MONTH($E287),1),MesCiclo))))</f>
        <v/>
      </c>
      <c r="R287" s="63">
        <f>IF(OR($Q287="",$Q287&lt;&gt;MesCiclo),"",COUNTIF($Q$5:$Q287,MesCiclo))</f>
        <v/>
      </c>
      <c r="S287" s="63">
        <f>IF($T287="","",IF($T287="Macro",ROW(),IFERROR(LOOKUP(2,1/($T$5:$T287="Macro"),ROW($T$5:$T287)),0)))</f>
        <v/>
      </c>
      <c r="T287" s="63">
        <f>IF(NOT((COUNTA($B287:$K287)+COUNTA($O287))&gt;0),"",IF($B287="Subactividad","Sub","Macro"))</f>
        <v/>
      </c>
      <c r="U287" s="63">
        <f>IF($T287="Macro",COUNTIFS($S$5:$S$1000,ROW(),$T$5:$T$1000,"Sub"),"")</f>
        <v/>
      </c>
      <c r="V287" s="63">
        <f>IF($T287="","",IF(ISNUMBER($F287),1,IFERROR(LOOKUP(2,1/($H287:$K287&lt;&gt;""),$H287:$K287),0)))</f>
        <v/>
      </c>
      <c r="W287" s="63">
        <f>IF($T287="","",IF(AND(ISNUMBER($F287),$F287&lt;=IF($Q287=MesCiclo,InicioCiclo,$Q287+MOD(2-WEEKDAY($Q287),7))+6),1,IF(ISNUMBER($H287),$H287,0)))</f>
        <v/>
      </c>
      <c r="X287" s="63">
        <f>IF($T287="","",IF(AND(ISNUMBER($F287),$F287&lt;=IF($Q287=MesCiclo,InicioCiclo,$Q287+MOD(2-WEEKDAY($Q287),7))+13),1,IF(ISNUMBER($I287),$I287,$W287)))</f>
        <v/>
      </c>
      <c r="Y287" s="63">
        <f>IF($T287="","",IF(AND(ISNUMBER($F287),$F287&lt;=IF($Q287=MesCiclo,InicioCiclo,$Q287+MOD(2-WEEKDAY($Q287),7))+20),1,IF(ISNUMBER($J287),$J287,$X287)))</f>
        <v/>
      </c>
      <c r="Z287" s="63">
        <f>IF($T287="","",IF(AND(ISNUMBER($F287),$F287&lt;=IF($Q287=MesCiclo,InicioCiclo,$Q287+MOD(2-WEEKDAY($Q287),7))+27),1,IF(ISNUMBER($K287),$K287,$Y287)))</f>
        <v/>
      </c>
      <c r="AA287" s="63">
        <f>IF($T287="","",IF(AND(ISNUMBER($F287),$F287&lt;=IF($Q287=MesCiclo,InicioCiclo,$Q287+MOD(2-WEEKDAY($Q287),7))+6),1,IF(N($U287)&gt;0,AVERAGEIFS($W$5:$W$1000,$S$5:$S$1000,ROW(),$T$5:$T$1000,"Sub"),$W287)))</f>
        <v/>
      </c>
      <c r="AB287" s="63">
        <f>IF($T287="","",IF(AND(ISNUMBER($F287),$F287&lt;=IF($Q287=MesCiclo,InicioCiclo,$Q287+MOD(2-WEEKDAY($Q287),7))+13),1,IF(N($U287)&gt;0,AVERAGEIFS($X$5:$X$1000,$S$5:$S$1000,ROW(),$T$5:$T$1000,"Sub"),$X287)))</f>
        <v/>
      </c>
      <c r="AC287" s="63">
        <f>IF($T287="","",IF(AND(ISNUMBER($F287),$F287&lt;=IF($Q287=MesCiclo,InicioCiclo,$Q287+MOD(2-WEEKDAY($Q287),7))+20),1,IF(N($U287)&gt;0,AVERAGEIFS($Y$5:$Y$1000,$S$5:$S$1000,ROW(),$T$5:$T$1000,"Sub"),$Y287)))</f>
        <v/>
      </c>
      <c r="AD287" s="63">
        <f>IF($T287="","",IF(AND(ISNUMBER($F287),$F287&lt;=IF($Q287=MesCiclo,InicioCiclo,$Q287+MOD(2-WEEKDAY($Q287),7))+27),1,IF(N($U287)&gt;0,AVERAGEIFS($Z$5:$Z$1000,$S$5:$S$1000,ROW(),$T$5:$T$1000,"Sub"),$Z287)))</f>
        <v/>
      </c>
      <c r="AE287" s="63">
        <f>IF($T287&lt;&gt;"Macro","",IF(COUNTIFS($Q$5:$Q$1000,$Q287,$T$5:$T$1000,"Macro",$G$5:$G$1000,"&gt;0")=0,1/COUNTIFS($Q$5:$Q$1000,$Q287,$T$5:$T$1000,"Macro"),IF(AND(ISNUMBER($G287),N($G287)&gt;0),$G287,SUMIFS($G$5:$G$1000,$Q$5:$Q$1000,$Q287,$T$5:$T$1000,"Macro")/COUNTIFS($Q$5:$Q$1000,$Q287,$T$5:$T$1000,"Macro",$G$5:$G$1000,"&gt;0"))/(COUNTIFS($Q$5:$Q$1000,$Q287,$T$5:$T$1000,"Macro")*SUMIFS($G$5:$G$1000,$Q$5:$Q$1000,$Q287,$T$5:$T$1000,"Macro")/COUNTIFS($Q$5:$Q$1000,$Q287,$T$5:$T$1000,"Macro",$G$5:$G$1000,"&gt;0"))))</f>
        <v/>
      </c>
    </row>
    <row r="288">
      <c r="A288" s="55">
        <f>IF(NOT((COUNTA($B288:$K288)+COUNTA($O288))&gt;0),"",IF($T288="Macro",COUNTIFS($T$5:$T288,"Macro",$Q$5:$Q288,$Q288),IF(N($S288)=0,"?",COUNTIFS(INDEX($T$5:$T$1000,1):INDEX($T$5:$T$1000,$S288-4),"Macro",INDEX($Q$5:$Q$1000,1):INDEX($Q$5:$Q$1000,$S288-4),INDEX($Q$5:$Q$1000,$S288-4))&amp;"."&amp;COUNTIFS($S$5:$S288,$S288,$T$5:$T288,"Sub"))))</f>
        <v/>
      </c>
      <c r="B288" s="56" t="n"/>
      <c r="C288" s="57" t="n"/>
      <c r="D288" s="58" t="n"/>
      <c r="E288" s="58" t="n"/>
      <c r="F288" s="58" t="n"/>
      <c r="G288" s="59" t="n"/>
      <c r="H288" s="59" t="n"/>
      <c r="I288" s="59" t="n"/>
      <c r="J288" s="59" t="n"/>
      <c r="K288" s="59" t="n"/>
      <c r="L288" s="60">
        <f>IF(NOT((COUNTA($B288:$K288)+COUNTA($O288))&gt;0),"",IF(ISNUMBER($F288),1,IF(N($U288)&gt;0,AVERAGEIFS($V$5:$V$1000,$S$5:$S$1000,ROW(),$T$5:$T$1000,"Sub"),$V288)))</f>
        <v/>
      </c>
      <c r="M288" s="55">
        <f>IF($L288="","",IF($L288&gt;=1,"Completado",IF($L288&gt;0,"En curso","Pendiente")))</f>
        <v/>
      </c>
      <c r="N288" s="55">
        <f>IF(NOT((COUNTA($B288:$K288)+COUNTA($O288))&gt;0),"",IF(ISNUMBER($F288),IF(AND(ISNUMBER($E288),$F288&gt;$E288),"Cumplida con "&amp;($F288-$E288)&amp;IF($F288-$E288=1," día"," días")&amp;" de retraso","Cumplida"),IF(N($L288)&gt;=1,"Cumplida",IF(NOT(ISNUMBER($E288)),"Sin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plazo")))))))</f>
        <v/>
      </c>
      <c r="O288" s="57" t="n"/>
      <c r="P288" s="61">
        <f>IF(NOT((COUNTA($B288:$K288)+COUNTA($O288))&gt;0),"",IF((IF($C288="","Falta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",""))="","✔ OK","⚠ "&amp;LEFT(IF($C288="","Falta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",""),LEN(IF($C288="","Falta el nombre de la actividad"&amp;" · ","")&amp;IF(AND($T288="Sub",N($S288)=0),"Subactividad sin macroactividad arriba"&amp;" · ","")&amp;IF($D288="","Sin fecha de inicio"&amp;" · ","")&amp;IF($E288="","Sin fecha límite"&amp;" · ","")&amp;IF(OR(AND($D288&lt;&gt;"",NOT(ISNUMBER($D288))),AND($E288&lt;&gt;"",NOT(ISNUMBER($E288))),AND($F288&lt;&gt;"",NOT(ISNUMBER($F288)))),"Fecha no válida"&amp;" · ","")&amp;IF(AND(ISNUMBER($D288),ISNUMBER($E288),$D288&gt;$E288),"Inicio posterior a fecha límite"&amp;" · ","")&amp;IF(AND($T288="Macro",$G288&lt;&gt;"",OR(NOT(ISNUMBER($G288)),$G288&lt;0,$G288&gt;1)),"Peso fuera de rango"&amp;" · ","")&amp;IF(AND($T288="Sub",$G288&lt;&gt;""),"Las subactividades no llevan peso (valen igual dentro de su macroactividad)"&amp;" · ","")&amp;IF(AND(N($U288)&gt;0,COUNT($H288:$K288)&gt;0),"Con subactividades: deje vacías las semanas (se calculan solas)"&amp;" · ","")&amp;IF((COUNTIF($H288:$K288,"&gt;1")+COUNTIF($H288:$K288,"&lt;0")+COUNTA($H288:$K288)-COUNT($H288:$K288))&gt;0,"Avance fuera de rango 0-100%"&amp;" · ","")&amp;IF(OR(AND($I288&lt;&gt;"",$I288&lt;$H288),AND($J288&lt;&gt;"",$J288&lt;MAX($H288:$I288)),AND($K288&lt;&gt;"",$K288&lt;MAX($H288:$J288))),"Avance semanal decreciente"&amp;" · ","")&amp;IF(AND(ISNUMBER($E288),$E288&lt;FechaRef,N($L288)&lt;1),"Vencida"&amp;" · ","")&amp;IF(AND(ObsObligatoria="Sí",ISNUMBER($E288),$E288&lt;FechaRef,N($L288)&lt;1,$O288=""),"Vencida sin observación"&amp;" · ",""))-3)))</f>
        <v/>
      </c>
      <c r="Q288" s="62">
        <f>IF(NOT((COUNTA($B288:$K288)+COUNTA($O288))&gt;0),"",IF(AND($T288="Sub",N($S288)&gt;0),IF(ISNUMBER(INDEX($D$5:$D$1000,$S288-4)),DATE(YEAR(INDEX($D$5:$D$1000,$S288-4)),MONTH(INDEX($D$5:$D$1000,$S288-4)),1),IF(ISNUMBER(INDEX($E$5:$E$1000,$S288-4)),DATE(YEAR(INDEX($E$5:$E$1000,$S288-4)),MONTH(INDEX($E$5:$E$1000,$S288-4)),1),MesCiclo)),IF(ISNUMBER($D288),DATE(YEAR($D288),MONTH($D288),1),IF(ISNUMBER($E288),DATE(YEAR($E288),MONTH($E288),1),MesCiclo))))</f>
        <v/>
      </c>
      <c r="R288" s="63">
        <f>IF(OR($Q288="",$Q288&lt;&gt;MesCiclo),"",COUNTIF($Q$5:$Q288,MesCiclo))</f>
        <v/>
      </c>
      <c r="S288" s="63">
        <f>IF($T288="","",IF($T288="Macro",ROW(),IFERROR(LOOKUP(2,1/($T$5:$T288="Macro"),ROW($T$5:$T288)),0)))</f>
        <v/>
      </c>
      <c r="T288" s="63">
        <f>IF(NOT((COUNTA($B288:$K288)+COUNTA($O288))&gt;0),"",IF($B288="Subactividad","Sub","Macro"))</f>
        <v/>
      </c>
      <c r="U288" s="63">
        <f>IF($T288="Macro",COUNTIFS($S$5:$S$1000,ROW(),$T$5:$T$1000,"Sub"),"")</f>
        <v/>
      </c>
      <c r="V288" s="63">
        <f>IF($T288="","",IF(ISNUMBER($F288),1,IFERROR(LOOKUP(2,1/($H288:$K288&lt;&gt;""),$H288:$K288),0)))</f>
        <v/>
      </c>
      <c r="W288" s="63">
        <f>IF($T288="","",IF(AND(ISNUMBER($F288),$F288&lt;=IF($Q288=MesCiclo,InicioCiclo,$Q288+MOD(2-WEEKDAY($Q288),7))+6),1,IF(ISNUMBER($H288),$H288,0)))</f>
        <v/>
      </c>
      <c r="X288" s="63">
        <f>IF($T288="","",IF(AND(ISNUMBER($F288),$F288&lt;=IF($Q288=MesCiclo,InicioCiclo,$Q288+MOD(2-WEEKDAY($Q288),7))+13),1,IF(ISNUMBER($I288),$I288,$W288)))</f>
        <v/>
      </c>
      <c r="Y288" s="63">
        <f>IF($T288="","",IF(AND(ISNUMBER($F288),$F288&lt;=IF($Q288=MesCiclo,InicioCiclo,$Q288+MOD(2-WEEKDAY($Q288),7))+20),1,IF(ISNUMBER($J288),$J288,$X288)))</f>
        <v/>
      </c>
      <c r="Z288" s="63">
        <f>IF($T288="","",IF(AND(ISNUMBER($F288),$F288&lt;=IF($Q288=MesCiclo,InicioCiclo,$Q288+MOD(2-WEEKDAY($Q288),7))+27),1,IF(ISNUMBER($K288),$K288,$Y288)))</f>
        <v/>
      </c>
      <c r="AA288" s="63">
        <f>IF($T288="","",IF(AND(ISNUMBER($F288),$F288&lt;=IF($Q288=MesCiclo,InicioCiclo,$Q288+MOD(2-WEEKDAY($Q288),7))+6),1,IF(N($U288)&gt;0,AVERAGEIFS($W$5:$W$1000,$S$5:$S$1000,ROW(),$T$5:$T$1000,"Sub"),$W288)))</f>
        <v/>
      </c>
      <c r="AB288" s="63">
        <f>IF($T288="","",IF(AND(ISNUMBER($F288),$F288&lt;=IF($Q288=MesCiclo,InicioCiclo,$Q288+MOD(2-WEEKDAY($Q288),7))+13),1,IF(N($U288)&gt;0,AVERAGEIFS($X$5:$X$1000,$S$5:$S$1000,ROW(),$T$5:$T$1000,"Sub"),$X288)))</f>
        <v/>
      </c>
      <c r="AC288" s="63">
        <f>IF($T288="","",IF(AND(ISNUMBER($F288),$F288&lt;=IF($Q288=MesCiclo,InicioCiclo,$Q288+MOD(2-WEEKDAY($Q288),7))+20),1,IF(N($U288)&gt;0,AVERAGEIFS($Y$5:$Y$1000,$S$5:$S$1000,ROW(),$T$5:$T$1000,"Sub"),$Y288)))</f>
        <v/>
      </c>
      <c r="AD288" s="63">
        <f>IF($T288="","",IF(AND(ISNUMBER($F288),$F288&lt;=IF($Q288=MesCiclo,InicioCiclo,$Q288+MOD(2-WEEKDAY($Q288),7))+27),1,IF(N($U288)&gt;0,AVERAGEIFS($Z$5:$Z$1000,$S$5:$S$1000,ROW(),$T$5:$T$1000,"Sub"),$Z288)))</f>
        <v/>
      </c>
      <c r="AE288" s="63">
        <f>IF($T288&lt;&gt;"Macro","",IF(COUNTIFS($Q$5:$Q$1000,$Q288,$T$5:$T$1000,"Macro",$G$5:$G$1000,"&gt;0")=0,1/COUNTIFS($Q$5:$Q$1000,$Q288,$T$5:$T$1000,"Macro"),IF(AND(ISNUMBER($G288),N($G288)&gt;0),$G288,SUMIFS($G$5:$G$1000,$Q$5:$Q$1000,$Q288,$T$5:$T$1000,"Macro")/COUNTIFS($Q$5:$Q$1000,$Q288,$T$5:$T$1000,"Macro",$G$5:$G$1000,"&gt;0"))/(COUNTIFS($Q$5:$Q$1000,$Q288,$T$5:$T$1000,"Macro")*SUMIFS($G$5:$G$1000,$Q$5:$Q$1000,$Q288,$T$5:$T$1000,"Macro")/COUNTIFS($Q$5:$Q$1000,$Q288,$T$5:$T$1000,"Macro",$G$5:$G$1000,"&gt;0"))))</f>
        <v/>
      </c>
    </row>
    <row r="289">
      <c r="A289" s="55">
        <f>IF(NOT((COUNTA($B289:$K289)+COUNTA($O289))&gt;0),"",IF($T289="Macro",COUNTIFS($T$5:$T289,"Macro",$Q$5:$Q289,$Q289),IF(N($S289)=0,"?",COUNTIFS(INDEX($T$5:$T$1000,1):INDEX($T$5:$T$1000,$S289-4),"Macro",INDEX($Q$5:$Q$1000,1):INDEX($Q$5:$Q$1000,$S289-4),INDEX($Q$5:$Q$1000,$S289-4))&amp;"."&amp;COUNTIFS($S$5:$S289,$S289,$T$5:$T289,"Sub"))))</f>
        <v/>
      </c>
      <c r="B289" s="56" t="n"/>
      <c r="C289" s="57" t="n"/>
      <c r="D289" s="58" t="n"/>
      <c r="E289" s="58" t="n"/>
      <c r="F289" s="58" t="n"/>
      <c r="G289" s="59" t="n"/>
      <c r="H289" s="59" t="n"/>
      <c r="I289" s="59" t="n"/>
      <c r="J289" s="59" t="n"/>
      <c r="K289" s="59" t="n"/>
      <c r="L289" s="60">
        <f>IF(NOT((COUNTA($B289:$K289)+COUNTA($O289))&gt;0),"",IF(ISNUMBER($F289),1,IF(N($U289)&gt;0,AVERAGEIFS($V$5:$V$1000,$S$5:$S$1000,ROW(),$T$5:$T$1000,"Sub"),$V289)))</f>
        <v/>
      </c>
      <c r="M289" s="55">
        <f>IF($L289="","",IF($L289&gt;=1,"Completado",IF($L289&gt;0,"En curso","Pendiente")))</f>
        <v/>
      </c>
      <c r="N289" s="55">
        <f>IF(NOT((COUNTA($B289:$K289)+COUNTA($O289))&gt;0),"",IF(ISNUMBER($F289),IF(AND(ISNUMBER($E289),$F289&gt;$E289),"Cumplida con "&amp;($F289-$E289)&amp;IF($F289-$E289=1," día"," días")&amp;" de retraso","Cumplida"),IF(N($L289)&gt;=1,"Cumplida",IF(NOT(ISNUMBER($E289)),"Sin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plazo")))))))</f>
        <v/>
      </c>
      <c r="O289" s="57" t="n"/>
      <c r="P289" s="61">
        <f>IF(NOT((COUNTA($B289:$K289)+COUNTA($O289))&gt;0),"",IF((IF($C289="","Falta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",""))="","✔ OK","⚠ "&amp;LEFT(IF($C289="","Falta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",""),LEN(IF($C289="","Falta el nombre de la actividad"&amp;" · ","")&amp;IF(AND($T289="Sub",N($S289)=0),"Subactividad sin macroactividad arriba"&amp;" · ","")&amp;IF($D289="","Sin fecha de inicio"&amp;" · ","")&amp;IF($E289="","Sin fecha límite"&amp;" · ","")&amp;IF(OR(AND($D289&lt;&gt;"",NOT(ISNUMBER($D289))),AND($E289&lt;&gt;"",NOT(ISNUMBER($E289))),AND($F289&lt;&gt;"",NOT(ISNUMBER($F289)))),"Fecha no válida"&amp;" · ","")&amp;IF(AND(ISNUMBER($D289),ISNUMBER($E289),$D289&gt;$E289),"Inicio posterior a fecha límite"&amp;" · ","")&amp;IF(AND($T289="Macro",$G289&lt;&gt;"",OR(NOT(ISNUMBER($G289)),$G289&lt;0,$G289&gt;1)),"Peso fuera de rango"&amp;" · ","")&amp;IF(AND($T289="Sub",$G289&lt;&gt;""),"Las subactividades no llevan peso (valen igual dentro de su macroactividad)"&amp;" · ","")&amp;IF(AND(N($U289)&gt;0,COUNT($H289:$K289)&gt;0),"Con subactividades: deje vacías las semanas (se calculan solas)"&amp;" · ","")&amp;IF((COUNTIF($H289:$K289,"&gt;1")+COUNTIF($H289:$K289,"&lt;0")+COUNTA($H289:$K289)-COUNT($H289:$K289))&gt;0,"Avance fuera de rango 0-100%"&amp;" · ","")&amp;IF(OR(AND($I289&lt;&gt;"",$I289&lt;$H289),AND($J289&lt;&gt;"",$J289&lt;MAX($H289:$I289)),AND($K289&lt;&gt;"",$K289&lt;MAX($H289:$J289))),"Avance semanal decreciente"&amp;" · ","")&amp;IF(AND(ISNUMBER($E289),$E289&lt;FechaRef,N($L289)&lt;1),"Vencida"&amp;" · ","")&amp;IF(AND(ObsObligatoria="Sí",ISNUMBER($E289),$E289&lt;FechaRef,N($L289)&lt;1,$O289=""),"Vencida sin observación"&amp;" · ",""))-3)))</f>
        <v/>
      </c>
      <c r="Q289" s="62">
        <f>IF(NOT((COUNTA($B289:$K289)+COUNTA($O289))&gt;0),"",IF(AND($T289="Sub",N($S289)&gt;0),IF(ISNUMBER(INDEX($D$5:$D$1000,$S289-4)),DATE(YEAR(INDEX($D$5:$D$1000,$S289-4)),MONTH(INDEX($D$5:$D$1000,$S289-4)),1),IF(ISNUMBER(INDEX($E$5:$E$1000,$S289-4)),DATE(YEAR(INDEX($E$5:$E$1000,$S289-4)),MONTH(INDEX($E$5:$E$1000,$S289-4)),1),MesCiclo)),IF(ISNUMBER($D289),DATE(YEAR($D289),MONTH($D289),1),IF(ISNUMBER($E289),DATE(YEAR($E289),MONTH($E289),1),MesCiclo))))</f>
        <v/>
      </c>
      <c r="R289" s="63">
        <f>IF(OR($Q289="",$Q289&lt;&gt;MesCiclo),"",COUNTIF($Q$5:$Q289,MesCiclo))</f>
        <v/>
      </c>
      <c r="S289" s="63">
        <f>IF($T289="","",IF($T289="Macro",ROW(),IFERROR(LOOKUP(2,1/($T$5:$T289="Macro"),ROW($T$5:$T289)),0)))</f>
        <v/>
      </c>
      <c r="T289" s="63">
        <f>IF(NOT((COUNTA($B289:$K289)+COUNTA($O289))&gt;0),"",IF($B289="Subactividad","Sub","Macro"))</f>
        <v/>
      </c>
      <c r="U289" s="63">
        <f>IF($T289="Macro",COUNTIFS($S$5:$S$1000,ROW(),$T$5:$T$1000,"Sub"),"")</f>
        <v/>
      </c>
      <c r="V289" s="63">
        <f>IF($T289="","",IF(ISNUMBER($F289),1,IFERROR(LOOKUP(2,1/($H289:$K289&lt;&gt;""),$H289:$K289),0)))</f>
        <v/>
      </c>
      <c r="W289" s="63">
        <f>IF($T289="","",IF(AND(ISNUMBER($F289),$F289&lt;=IF($Q289=MesCiclo,InicioCiclo,$Q289+MOD(2-WEEKDAY($Q289),7))+6),1,IF(ISNUMBER($H289),$H289,0)))</f>
        <v/>
      </c>
      <c r="X289" s="63">
        <f>IF($T289="","",IF(AND(ISNUMBER($F289),$F289&lt;=IF($Q289=MesCiclo,InicioCiclo,$Q289+MOD(2-WEEKDAY($Q289),7))+13),1,IF(ISNUMBER($I289),$I289,$W289)))</f>
        <v/>
      </c>
      <c r="Y289" s="63">
        <f>IF($T289="","",IF(AND(ISNUMBER($F289),$F289&lt;=IF($Q289=MesCiclo,InicioCiclo,$Q289+MOD(2-WEEKDAY($Q289),7))+20),1,IF(ISNUMBER($J289),$J289,$X289)))</f>
        <v/>
      </c>
      <c r="Z289" s="63">
        <f>IF($T289="","",IF(AND(ISNUMBER($F289),$F289&lt;=IF($Q289=MesCiclo,InicioCiclo,$Q289+MOD(2-WEEKDAY($Q289),7))+27),1,IF(ISNUMBER($K289),$K289,$Y289)))</f>
        <v/>
      </c>
      <c r="AA289" s="63">
        <f>IF($T289="","",IF(AND(ISNUMBER($F289),$F289&lt;=IF($Q289=MesCiclo,InicioCiclo,$Q289+MOD(2-WEEKDAY($Q289),7))+6),1,IF(N($U289)&gt;0,AVERAGEIFS($W$5:$W$1000,$S$5:$S$1000,ROW(),$T$5:$T$1000,"Sub"),$W289)))</f>
        <v/>
      </c>
      <c r="AB289" s="63">
        <f>IF($T289="","",IF(AND(ISNUMBER($F289),$F289&lt;=IF($Q289=MesCiclo,InicioCiclo,$Q289+MOD(2-WEEKDAY($Q289),7))+13),1,IF(N($U289)&gt;0,AVERAGEIFS($X$5:$X$1000,$S$5:$S$1000,ROW(),$T$5:$T$1000,"Sub"),$X289)))</f>
        <v/>
      </c>
      <c r="AC289" s="63">
        <f>IF($T289="","",IF(AND(ISNUMBER($F289),$F289&lt;=IF($Q289=MesCiclo,InicioCiclo,$Q289+MOD(2-WEEKDAY($Q289),7))+20),1,IF(N($U289)&gt;0,AVERAGEIFS($Y$5:$Y$1000,$S$5:$S$1000,ROW(),$T$5:$T$1000,"Sub"),$Y289)))</f>
        <v/>
      </c>
      <c r="AD289" s="63">
        <f>IF($T289="","",IF(AND(ISNUMBER($F289),$F289&lt;=IF($Q289=MesCiclo,InicioCiclo,$Q289+MOD(2-WEEKDAY($Q289),7))+27),1,IF(N($U289)&gt;0,AVERAGEIFS($Z$5:$Z$1000,$S$5:$S$1000,ROW(),$T$5:$T$1000,"Sub"),$Z289)))</f>
        <v/>
      </c>
      <c r="AE289" s="63">
        <f>IF($T289&lt;&gt;"Macro","",IF(COUNTIFS($Q$5:$Q$1000,$Q289,$T$5:$T$1000,"Macro",$G$5:$G$1000,"&gt;0")=0,1/COUNTIFS($Q$5:$Q$1000,$Q289,$T$5:$T$1000,"Macro"),IF(AND(ISNUMBER($G289),N($G289)&gt;0),$G289,SUMIFS($G$5:$G$1000,$Q$5:$Q$1000,$Q289,$T$5:$T$1000,"Macro")/COUNTIFS($Q$5:$Q$1000,$Q289,$T$5:$T$1000,"Macro",$G$5:$G$1000,"&gt;0"))/(COUNTIFS($Q$5:$Q$1000,$Q289,$T$5:$T$1000,"Macro")*SUMIFS($G$5:$G$1000,$Q$5:$Q$1000,$Q289,$T$5:$T$1000,"Macro")/COUNTIFS($Q$5:$Q$1000,$Q289,$T$5:$T$1000,"Macro",$G$5:$G$1000,"&gt;0"))))</f>
        <v/>
      </c>
    </row>
    <row r="290">
      <c r="A290" s="55">
        <f>IF(NOT((COUNTA($B290:$K290)+COUNTA($O290))&gt;0),"",IF($T290="Macro",COUNTIFS($T$5:$T290,"Macro",$Q$5:$Q290,$Q290),IF(N($S290)=0,"?",COUNTIFS(INDEX($T$5:$T$1000,1):INDEX($T$5:$T$1000,$S290-4),"Macro",INDEX($Q$5:$Q$1000,1):INDEX($Q$5:$Q$1000,$S290-4),INDEX($Q$5:$Q$1000,$S290-4))&amp;"."&amp;COUNTIFS($S$5:$S290,$S290,$T$5:$T290,"Sub"))))</f>
        <v/>
      </c>
      <c r="B290" s="56" t="n"/>
      <c r="C290" s="57" t="n"/>
      <c r="D290" s="58" t="n"/>
      <c r="E290" s="58" t="n"/>
      <c r="F290" s="58" t="n"/>
      <c r="G290" s="59" t="n"/>
      <c r="H290" s="59" t="n"/>
      <c r="I290" s="59" t="n"/>
      <c r="J290" s="59" t="n"/>
      <c r="K290" s="59" t="n"/>
      <c r="L290" s="60">
        <f>IF(NOT((COUNTA($B290:$K290)+COUNTA($O290))&gt;0),"",IF(ISNUMBER($F290),1,IF(N($U290)&gt;0,AVERAGEIFS($V$5:$V$1000,$S$5:$S$1000,ROW(),$T$5:$T$1000,"Sub"),$V290)))</f>
        <v/>
      </c>
      <c r="M290" s="55">
        <f>IF($L290="","",IF($L290&gt;=1,"Completado",IF($L290&gt;0,"En curso","Pendiente")))</f>
        <v/>
      </c>
      <c r="N290" s="55">
        <f>IF(NOT((COUNTA($B290:$K290)+COUNTA($O290))&gt;0),"",IF(ISNUMBER($F290),IF(AND(ISNUMBER($E290),$F290&gt;$E290),"Cumplida con "&amp;($F290-$E290)&amp;IF($F290-$E290=1," día"," días")&amp;" de retraso","Cumplida"),IF(N($L290)&gt;=1,"Cumplida",IF(NOT(ISNUMBER($E290)),"Sin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plazo")))))))</f>
        <v/>
      </c>
      <c r="O290" s="57" t="n"/>
      <c r="P290" s="61">
        <f>IF(NOT((COUNTA($B290:$K290)+COUNTA($O290))&gt;0),"",IF((IF($C290="","Falta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",""))="","✔ OK","⚠ "&amp;LEFT(IF($C290="","Falta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",""),LEN(IF($C290="","Falta el nombre de la actividad"&amp;" · ","")&amp;IF(AND($T290="Sub",N($S290)=0),"Subactividad sin macroactividad arriba"&amp;" · ","")&amp;IF($D290="","Sin fecha de inicio"&amp;" · ","")&amp;IF($E290="","Sin fecha límite"&amp;" · ","")&amp;IF(OR(AND($D290&lt;&gt;"",NOT(ISNUMBER($D290))),AND($E290&lt;&gt;"",NOT(ISNUMBER($E290))),AND($F290&lt;&gt;"",NOT(ISNUMBER($F290)))),"Fecha no válida"&amp;" · ","")&amp;IF(AND(ISNUMBER($D290),ISNUMBER($E290),$D290&gt;$E290),"Inicio posterior a fecha límite"&amp;" · ","")&amp;IF(AND($T290="Macro",$G290&lt;&gt;"",OR(NOT(ISNUMBER($G290)),$G290&lt;0,$G290&gt;1)),"Peso fuera de rango"&amp;" · ","")&amp;IF(AND($T290="Sub",$G290&lt;&gt;""),"Las subactividades no llevan peso (valen igual dentro de su macroactividad)"&amp;" · ","")&amp;IF(AND(N($U290)&gt;0,COUNT($H290:$K290)&gt;0),"Con subactividades: deje vacías las semanas (se calculan solas)"&amp;" · ","")&amp;IF((COUNTIF($H290:$K290,"&gt;1")+COUNTIF($H290:$K290,"&lt;0")+COUNTA($H290:$K290)-COUNT($H290:$K290))&gt;0,"Avance fuera de rango 0-100%"&amp;" · ","")&amp;IF(OR(AND($I290&lt;&gt;"",$I290&lt;$H290),AND($J290&lt;&gt;"",$J290&lt;MAX($H290:$I290)),AND($K290&lt;&gt;"",$K290&lt;MAX($H290:$J290))),"Avance semanal decreciente"&amp;" · ","")&amp;IF(AND(ISNUMBER($E290),$E290&lt;FechaRef,N($L290)&lt;1),"Vencida"&amp;" · ","")&amp;IF(AND(ObsObligatoria="Sí",ISNUMBER($E290),$E290&lt;FechaRef,N($L290)&lt;1,$O290=""),"Vencida sin observación"&amp;" · ",""))-3)))</f>
        <v/>
      </c>
      <c r="Q290" s="62">
        <f>IF(NOT((COUNTA($B290:$K290)+COUNTA($O290))&gt;0),"",IF(AND($T290="Sub",N($S290)&gt;0),IF(ISNUMBER(INDEX($D$5:$D$1000,$S290-4)),DATE(YEAR(INDEX($D$5:$D$1000,$S290-4)),MONTH(INDEX($D$5:$D$1000,$S290-4)),1),IF(ISNUMBER(INDEX($E$5:$E$1000,$S290-4)),DATE(YEAR(INDEX($E$5:$E$1000,$S290-4)),MONTH(INDEX($E$5:$E$1000,$S290-4)),1),MesCiclo)),IF(ISNUMBER($D290),DATE(YEAR($D290),MONTH($D290),1),IF(ISNUMBER($E290),DATE(YEAR($E290),MONTH($E290),1),MesCiclo))))</f>
        <v/>
      </c>
      <c r="R290" s="63">
        <f>IF(OR($Q290="",$Q290&lt;&gt;MesCiclo),"",COUNTIF($Q$5:$Q290,MesCiclo))</f>
        <v/>
      </c>
      <c r="S290" s="63">
        <f>IF($T290="","",IF($T290="Macro",ROW(),IFERROR(LOOKUP(2,1/($T$5:$T290="Macro"),ROW($T$5:$T290)),0)))</f>
        <v/>
      </c>
      <c r="T290" s="63">
        <f>IF(NOT((COUNTA($B290:$K290)+COUNTA($O290))&gt;0),"",IF($B290="Subactividad","Sub","Macro"))</f>
        <v/>
      </c>
      <c r="U290" s="63">
        <f>IF($T290="Macro",COUNTIFS($S$5:$S$1000,ROW(),$T$5:$T$1000,"Sub"),"")</f>
        <v/>
      </c>
      <c r="V290" s="63">
        <f>IF($T290="","",IF(ISNUMBER($F290),1,IFERROR(LOOKUP(2,1/($H290:$K290&lt;&gt;""),$H290:$K290),0)))</f>
        <v/>
      </c>
      <c r="W290" s="63">
        <f>IF($T290="","",IF(AND(ISNUMBER($F290),$F290&lt;=IF($Q290=MesCiclo,InicioCiclo,$Q290+MOD(2-WEEKDAY($Q290),7))+6),1,IF(ISNUMBER($H290),$H290,0)))</f>
        <v/>
      </c>
      <c r="X290" s="63">
        <f>IF($T290="","",IF(AND(ISNUMBER($F290),$F290&lt;=IF($Q290=MesCiclo,InicioCiclo,$Q290+MOD(2-WEEKDAY($Q290),7))+13),1,IF(ISNUMBER($I290),$I290,$W290)))</f>
        <v/>
      </c>
      <c r="Y290" s="63">
        <f>IF($T290="","",IF(AND(ISNUMBER($F290),$F290&lt;=IF($Q290=MesCiclo,InicioCiclo,$Q290+MOD(2-WEEKDAY($Q290),7))+20),1,IF(ISNUMBER($J290),$J290,$X290)))</f>
        <v/>
      </c>
      <c r="Z290" s="63">
        <f>IF($T290="","",IF(AND(ISNUMBER($F290),$F290&lt;=IF($Q290=MesCiclo,InicioCiclo,$Q290+MOD(2-WEEKDAY($Q290),7))+27),1,IF(ISNUMBER($K290),$K290,$Y290)))</f>
        <v/>
      </c>
      <c r="AA290" s="63">
        <f>IF($T290="","",IF(AND(ISNUMBER($F290),$F290&lt;=IF($Q290=MesCiclo,InicioCiclo,$Q290+MOD(2-WEEKDAY($Q290),7))+6),1,IF(N($U290)&gt;0,AVERAGEIFS($W$5:$W$1000,$S$5:$S$1000,ROW(),$T$5:$T$1000,"Sub"),$W290)))</f>
        <v/>
      </c>
      <c r="AB290" s="63">
        <f>IF($T290="","",IF(AND(ISNUMBER($F290),$F290&lt;=IF($Q290=MesCiclo,InicioCiclo,$Q290+MOD(2-WEEKDAY($Q290),7))+13),1,IF(N($U290)&gt;0,AVERAGEIFS($X$5:$X$1000,$S$5:$S$1000,ROW(),$T$5:$T$1000,"Sub"),$X290)))</f>
        <v/>
      </c>
      <c r="AC290" s="63">
        <f>IF($T290="","",IF(AND(ISNUMBER($F290),$F290&lt;=IF($Q290=MesCiclo,InicioCiclo,$Q290+MOD(2-WEEKDAY($Q290),7))+20),1,IF(N($U290)&gt;0,AVERAGEIFS($Y$5:$Y$1000,$S$5:$S$1000,ROW(),$T$5:$T$1000,"Sub"),$Y290)))</f>
        <v/>
      </c>
      <c r="AD290" s="63">
        <f>IF($T290="","",IF(AND(ISNUMBER($F290),$F290&lt;=IF($Q290=MesCiclo,InicioCiclo,$Q290+MOD(2-WEEKDAY($Q290),7))+27),1,IF(N($U290)&gt;0,AVERAGEIFS($Z$5:$Z$1000,$S$5:$S$1000,ROW(),$T$5:$T$1000,"Sub"),$Z290)))</f>
        <v/>
      </c>
      <c r="AE290" s="63">
        <f>IF($T290&lt;&gt;"Macro","",IF(COUNTIFS($Q$5:$Q$1000,$Q290,$T$5:$T$1000,"Macro",$G$5:$G$1000,"&gt;0")=0,1/COUNTIFS($Q$5:$Q$1000,$Q290,$T$5:$T$1000,"Macro"),IF(AND(ISNUMBER($G290),N($G290)&gt;0),$G290,SUMIFS($G$5:$G$1000,$Q$5:$Q$1000,$Q290,$T$5:$T$1000,"Macro")/COUNTIFS($Q$5:$Q$1000,$Q290,$T$5:$T$1000,"Macro",$G$5:$G$1000,"&gt;0"))/(COUNTIFS($Q$5:$Q$1000,$Q290,$T$5:$T$1000,"Macro")*SUMIFS($G$5:$G$1000,$Q$5:$Q$1000,$Q290,$T$5:$T$1000,"Macro")/COUNTIFS($Q$5:$Q$1000,$Q290,$T$5:$T$1000,"Macro",$G$5:$G$1000,"&gt;0"))))</f>
        <v/>
      </c>
    </row>
    <row r="291">
      <c r="A291" s="55">
        <f>IF(NOT((COUNTA($B291:$K291)+COUNTA($O291))&gt;0),"",IF($T291="Macro",COUNTIFS($T$5:$T291,"Macro",$Q$5:$Q291,$Q291),IF(N($S291)=0,"?",COUNTIFS(INDEX($T$5:$T$1000,1):INDEX($T$5:$T$1000,$S291-4),"Macro",INDEX($Q$5:$Q$1000,1):INDEX($Q$5:$Q$1000,$S291-4),INDEX($Q$5:$Q$1000,$S291-4))&amp;"."&amp;COUNTIFS($S$5:$S291,$S291,$T$5:$T291,"Sub"))))</f>
        <v/>
      </c>
      <c r="B291" s="56" t="n"/>
      <c r="C291" s="57" t="n"/>
      <c r="D291" s="58" t="n"/>
      <c r="E291" s="58" t="n"/>
      <c r="F291" s="58" t="n"/>
      <c r="G291" s="59" t="n"/>
      <c r="H291" s="59" t="n"/>
      <c r="I291" s="59" t="n"/>
      <c r="J291" s="59" t="n"/>
      <c r="K291" s="59" t="n"/>
      <c r="L291" s="60">
        <f>IF(NOT((COUNTA($B291:$K291)+COUNTA($O291))&gt;0),"",IF(ISNUMBER($F291),1,IF(N($U291)&gt;0,AVERAGEIFS($V$5:$V$1000,$S$5:$S$1000,ROW(),$T$5:$T$1000,"Sub"),$V291)))</f>
        <v/>
      </c>
      <c r="M291" s="55">
        <f>IF($L291="","",IF($L291&gt;=1,"Completado",IF($L291&gt;0,"En curso","Pendiente")))</f>
        <v/>
      </c>
      <c r="N291" s="55">
        <f>IF(NOT((COUNTA($B291:$K291)+COUNTA($O291))&gt;0),"",IF(ISNUMBER($F291),IF(AND(ISNUMBER($E291),$F291&gt;$E291),"Cumplida con "&amp;($F291-$E291)&amp;IF($F291-$E291=1," día"," días")&amp;" de retraso","Cumplida"),IF(N($L291)&gt;=1,"Cumplida",IF(NOT(ISNUMBER($E291)),"Sin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plazo")))))))</f>
        <v/>
      </c>
      <c r="O291" s="57" t="n"/>
      <c r="P291" s="61">
        <f>IF(NOT((COUNTA($B291:$K291)+COUNTA($O291))&gt;0),"",IF((IF($C291="","Falta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",""))="","✔ OK","⚠ "&amp;LEFT(IF($C291="","Falta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",""),LEN(IF($C291="","Falta el nombre de la actividad"&amp;" · ","")&amp;IF(AND($T291="Sub",N($S291)=0),"Subactividad sin macroactividad arriba"&amp;" · ","")&amp;IF($D291="","Sin fecha de inicio"&amp;" · ","")&amp;IF($E291="","Sin fecha límite"&amp;" · ","")&amp;IF(OR(AND($D291&lt;&gt;"",NOT(ISNUMBER($D291))),AND($E291&lt;&gt;"",NOT(ISNUMBER($E291))),AND($F291&lt;&gt;"",NOT(ISNUMBER($F291)))),"Fecha no válida"&amp;" · ","")&amp;IF(AND(ISNUMBER($D291),ISNUMBER($E291),$D291&gt;$E291),"Inicio posterior a fecha límite"&amp;" · ","")&amp;IF(AND($T291="Macro",$G291&lt;&gt;"",OR(NOT(ISNUMBER($G291)),$G291&lt;0,$G291&gt;1)),"Peso fuera de rango"&amp;" · ","")&amp;IF(AND($T291="Sub",$G291&lt;&gt;""),"Las subactividades no llevan peso (valen igual dentro de su macroactividad)"&amp;" · ","")&amp;IF(AND(N($U291)&gt;0,COUNT($H291:$K291)&gt;0),"Con subactividades: deje vacías las semanas (se calculan solas)"&amp;" · ","")&amp;IF((COUNTIF($H291:$K291,"&gt;1")+COUNTIF($H291:$K291,"&lt;0")+COUNTA($H291:$K291)-COUNT($H291:$K291))&gt;0,"Avance fuera de rango 0-100%"&amp;" · ","")&amp;IF(OR(AND($I291&lt;&gt;"",$I291&lt;$H291),AND($J291&lt;&gt;"",$J291&lt;MAX($H291:$I291)),AND($K291&lt;&gt;"",$K291&lt;MAX($H291:$J291))),"Avance semanal decreciente"&amp;" · ","")&amp;IF(AND(ISNUMBER($E291),$E291&lt;FechaRef,N($L291)&lt;1),"Vencida"&amp;" · ","")&amp;IF(AND(ObsObligatoria="Sí",ISNUMBER($E291),$E291&lt;FechaRef,N($L291)&lt;1,$O291=""),"Vencida sin observación"&amp;" · ",""))-3)))</f>
        <v/>
      </c>
      <c r="Q291" s="62">
        <f>IF(NOT((COUNTA($B291:$K291)+COUNTA($O291))&gt;0),"",IF(AND($T291="Sub",N($S291)&gt;0),IF(ISNUMBER(INDEX($D$5:$D$1000,$S291-4)),DATE(YEAR(INDEX($D$5:$D$1000,$S291-4)),MONTH(INDEX($D$5:$D$1000,$S291-4)),1),IF(ISNUMBER(INDEX($E$5:$E$1000,$S291-4)),DATE(YEAR(INDEX($E$5:$E$1000,$S291-4)),MONTH(INDEX($E$5:$E$1000,$S291-4)),1),MesCiclo)),IF(ISNUMBER($D291),DATE(YEAR($D291),MONTH($D291),1),IF(ISNUMBER($E291),DATE(YEAR($E291),MONTH($E291),1),MesCiclo))))</f>
        <v/>
      </c>
      <c r="R291" s="63">
        <f>IF(OR($Q291="",$Q291&lt;&gt;MesCiclo),"",COUNTIF($Q$5:$Q291,MesCiclo))</f>
        <v/>
      </c>
      <c r="S291" s="63">
        <f>IF($T291="","",IF($T291="Macro",ROW(),IFERROR(LOOKUP(2,1/($T$5:$T291="Macro"),ROW($T$5:$T291)),0)))</f>
        <v/>
      </c>
      <c r="T291" s="63">
        <f>IF(NOT((COUNTA($B291:$K291)+COUNTA($O291))&gt;0),"",IF($B291="Subactividad","Sub","Macro"))</f>
        <v/>
      </c>
      <c r="U291" s="63">
        <f>IF($T291="Macro",COUNTIFS($S$5:$S$1000,ROW(),$T$5:$T$1000,"Sub"),"")</f>
        <v/>
      </c>
      <c r="V291" s="63">
        <f>IF($T291="","",IF(ISNUMBER($F291),1,IFERROR(LOOKUP(2,1/($H291:$K291&lt;&gt;""),$H291:$K291),0)))</f>
        <v/>
      </c>
      <c r="W291" s="63">
        <f>IF($T291="","",IF(AND(ISNUMBER($F291),$F291&lt;=IF($Q291=MesCiclo,InicioCiclo,$Q291+MOD(2-WEEKDAY($Q291),7))+6),1,IF(ISNUMBER($H291),$H291,0)))</f>
        <v/>
      </c>
      <c r="X291" s="63">
        <f>IF($T291="","",IF(AND(ISNUMBER($F291),$F291&lt;=IF($Q291=MesCiclo,InicioCiclo,$Q291+MOD(2-WEEKDAY($Q291),7))+13),1,IF(ISNUMBER($I291),$I291,$W291)))</f>
        <v/>
      </c>
      <c r="Y291" s="63">
        <f>IF($T291="","",IF(AND(ISNUMBER($F291),$F291&lt;=IF($Q291=MesCiclo,InicioCiclo,$Q291+MOD(2-WEEKDAY($Q291),7))+20),1,IF(ISNUMBER($J291),$J291,$X291)))</f>
        <v/>
      </c>
      <c r="Z291" s="63">
        <f>IF($T291="","",IF(AND(ISNUMBER($F291),$F291&lt;=IF($Q291=MesCiclo,InicioCiclo,$Q291+MOD(2-WEEKDAY($Q291),7))+27),1,IF(ISNUMBER($K291),$K291,$Y291)))</f>
        <v/>
      </c>
      <c r="AA291" s="63">
        <f>IF($T291="","",IF(AND(ISNUMBER($F291),$F291&lt;=IF($Q291=MesCiclo,InicioCiclo,$Q291+MOD(2-WEEKDAY($Q291),7))+6),1,IF(N($U291)&gt;0,AVERAGEIFS($W$5:$W$1000,$S$5:$S$1000,ROW(),$T$5:$T$1000,"Sub"),$W291)))</f>
        <v/>
      </c>
      <c r="AB291" s="63">
        <f>IF($T291="","",IF(AND(ISNUMBER($F291),$F291&lt;=IF($Q291=MesCiclo,InicioCiclo,$Q291+MOD(2-WEEKDAY($Q291),7))+13),1,IF(N($U291)&gt;0,AVERAGEIFS($X$5:$X$1000,$S$5:$S$1000,ROW(),$T$5:$T$1000,"Sub"),$X291)))</f>
        <v/>
      </c>
      <c r="AC291" s="63">
        <f>IF($T291="","",IF(AND(ISNUMBER($F291),$F291&lt;=IF($Q291=MesCiclo,InicioCiclo,$Q291+MOD(2-WEEKDAY($Q291),7))+20),1,IF(N($U291)&gt;0,AVERAGEIFS($Y$5:$Y$1000,$S$5:$S$1000,ROW(),$T$5:$T$1000,"Sub"),$Y291)))</f>
        <v/>
      </c>
      <c r="AD291" s="63">
        <f>IF($T291="","",IF(AND(ISNUMBER($F291),$F291&lt;=IF($Q291=MesCiclo,InicioCiclo,$Q291+MOD(2-WEEKDAY($Q291),7))+27),1,IF(N($U291)&gt;0,AVERAGEIFS($Z$5:$Z$1000,$S$5:$S$1000,ROW(),$T$5:$T$1000,"Sub"),$Z291)))</f>
        <v/>
      </c>
      <c r="AE291" s="63">
        <f>IF($T291&lt;&gt;"Macro","",IF(COUNTIFS($Q$5:$Q$1000,$Q291,$T$5:$T$1000,"Macro",$G$5:$G$1000,"&gt;0")=0,1/COUNTIFS($Q$5:$Q$1000,$Q291,$T$5:$T$1000,"Macro"),IF(AND(ISNUMBER($G291),N($G291)&gt;0),$G291,SUMIFS($G$5:$G$1000,$Q$5:$Q$1000,$Q291,$T$5:$T$1000,"Macro")/COUNTIFS($Q$5:$Q$1000,$Q291,$T$5:$T$1000,"Macro",$G$5:$G$1000,"&gt;0"))/(COUNTIFS($Q$5:$Q$1000,$Q291,$T$5:$T$1000,"Macro")*SUMIFS($G$5:$G$1000,$Q$5:$Q$1000,$Q291,$T$5:$T$1000,"Macro")/COUNTIFS($Q$5:$Q$1000,$Q291,$T$5:$T$1000,"Macro",$G$5:$G$1000,"&gt;0"))))</f>
        <v/>
      </c>
    </row>
    <row r="292">
      <c r="A292" s="55">
        <f>IF(NOT((COUNTA($B292:$K292)+COUNTA($O292))&gt;0),"",IF($T292="Macro",COUNTIFS($T$5:$T292,"Macro",$Q$5:$Q292,$Q292),IF(N($S292)=0,"?",COUNTIFS(INDEX($T$5:$T$1000,1):INDEX($T$5:$T$1000,$S292-4),"Macro",INDEX($Q$5:$Q$1000,1):INDEX($Q$5:$Q$1000,$S292-4),INDEX($Q$5:$Q$1000,$S292-4))&amp;"."&amp;COUNTIFS($S$5:$S292,$S292,$T$5:$T292,"Sub"))))</f>
        <v/>
      </c>
      <c r="B292" s="56" t="n"/>
      <c r="C292" s="57" t="n"/>
      <c r="D292" s="58" t="n"/>
      <c r="E292" s="58" t="n"/>
      <c r="F292" s="58" t="n"/>
      <c r="G292" s="59" t="n"/>
      <c r="H292" s="59" t="n"/>
      <c r="I292" s="59" t="n"/>
      <c r="J292" s="59" t="n"/>
      <c r="K292" s="59" t="n"/>
      <c r="L292" s="60">
        <f>IF(NOT((COUNTA($B292:$K292)+COUNTA($O292))&gt;0),"",IF(ISNUMBER($F292),1,IF(N($U292)&gt;0,AVERAGEIFS($V$5:$V$1000,$S$5:$S$1000,ROW(),$T$5:$T$1000,"Sub"),$V292)))</f>
        <v/>
      </c>
      <c r="M292" s="55">
        <f>IF($L292="","",IF($L292&gt;=1,"Completado",IF($L292&gt;0,"En curso","Pendiente")))</f>
        <v/>
      </c>
      <c r="N292" s="55">
        <f>IF(NOT((COUNTA($B292:$K292)+COUNTA($O292))&gt;0),"",IF(ISNUMBER($F292),IF(AND(ISNUMBER($E292),$F292&gt;$E292),"Cumplida con "&amp;($F292-$E292)&amp;IF($F292-$E292=1," día"," días")&amp;" de retraso","Cumplida"),IF(N($L292)&gt;=1,"Cumplida",IF(NOT(ISNUMBER($E292)),"Sin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plazo")))))))</f>
        <v/>
      </c>
      <c r="O292" s="57" t="n"/>
      <c r="P292" s="61">
        <f>IF(NOT((COUNTA($B292:$K292)+COUNTA($O292))&gt;0),"",IF((IF($C292="","Falta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",""))="","✔ OK","⚠ "&amp;LEFT(IF($C292="","Falta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",""),LEN(IF($C292="","Falta el nombre de la actividad"&amp;" · ","")&amp;IF(AND($T292="Sub",N($S292)=0),"Subactividad sin macroactividad arriba"&amp;" · ","")&amp;IF($D292="","Sin fecha de inicio"&amp;" · ","")&amp;IF($E292="","Sin fecha límite"&amp;" · ","")&amp;IF(OR(AND($D292&lt;&gt;"",NOT(ISNUMBER($D292))),AND($E292&lt;&gt;"",NOT(ISNUMBER($E292))),AND($F292&lt;&gt;"",NOT(ISNUMBER($F292)))),"Fecha no válida"&amp;" · ","")&amp;IF(AND(ISNUMBER($D292),ISNUMBER($E292),$D292&gt;$E292),"Inicio posterior a fecha límite"&amp;" · ","")&amp;IF(AND($T292="Macro",$G292&lt;&gt;"",OR(NOT(ISNUMBER($G292)),$G292&lt;0,$G292&gt;1)),"Peso fuera de rango"&amp;" · ","")&amp;IF(AND($T292="Sub",$G292&lt;&gt;""),"Las subactividades no llevan peso (valen igual dentro de su macroactividad)"&amp;" · ","")&amp;IF(AND(N($U292)&gt;0,COUNT($H292:$K292)&gt;0),"Con subactividades: deje vacías las semanas (se calculan solas)"&amp;" · ","")&amp;IF((COUNTIF($H292:$K292,"&gt;1")+COUNTIF($H292:$K292,"&lt;0")+COUNTA($H292:$K292)-COUNT($H292:$K292))&gt;0,"Avance fuera de rango 0-100%"&amp;" · ","")&amp;IF(OR(AND($I292&lt;&gt;"",$I292&lt;$H292),AND($J292&lt;&gt;"",$J292&lt;MAX($H292:$I292)),AND($K292&lt;&gt;"",$K292&lt;MAX($H292:$J292))),"Avance semanal decreciente"&amp;" · ","")&amp;IF(AND(ISNUMBER($E292),$E292&lt;FechaRef,N($L292)&lt;1),"Vencida"&amp;" · ","")&amp;IF(AND(ObsObligatoria="Sí",ISNUMBER($E292),$E292&lt;FechaRef,N($L292)&lt;1,$O292=""),"Vencida sin observación"&amp;" · ",""))-3)))</f>
        <v/>
      </c>
      <c r="Q292" s="62">
        <f>IF(NOT((COUNTA($B292:$K292)+COUNTA($O292))&gt;0),"",IF(AND($T292="Sub",N($S292)&gt;0),IF(ISNUMBER(INDEX($D$5:$D$1000,$S292-4)),DATE(YEAR(INDEX($D$5:$D$1000,$S292-4)),MONTH(INDEX($D$5:$D$1000,$S292-4)),1),IF(ISNUMBER(INDEX($E$5:$E$1000,$S292-4)),DATE(YEAR(INDEX($E$5:$E$1000,$S292-4)),MONTH(INDEX($E$5:$E$1000,$S292-4)),1),MesCiclo)),IF(ISNUMBER($D292),DATE(YEAR($D292),MONTH($D292),1),IF(ISNUMBER($E292),DATE(YEAR($E292),MONTH($E292),1),MesCiclo))))</f>
        <v/>
      </c>
      <c r="R292" s="63">
        <f>IF(OR($Q292="",$Q292&lt;&gt;MesCiclo),"",COUNTIF($Q$5:$Q292,MesCiclo))</f>
        <v/>
      </c>
      <c r="S292" s="63">
        <f>IF($T292="","",IF($T292="Macro",ROW(),IFERROR(LOOKUP(2,1/($T$5:$T292="Macro"),ROW($T$5:$T292)),0)))</f>
        <v/>
      </c>
      <c r="T292" s="63">
        <f>IF(NOT((COUNTA($B292:$K292)+COUNTA($O292))&gt;0),"",IF($B292="Subactividad","Sub","Macro"))</f>
        <v/>
      </c>
      <c r="U292" s="63">
        <f>IF($T292="Macro",COUNTIFS($S$5:$S$1000,ROW(),$T$5:$T$1000,"Sub"),"")</f>
        <v/>
      </c>
      <c r="V292" s="63">
        <f>IF($T292="","",IF(ISNUMBER($F292),1,IFERROR(LOOKUP(2,1/($H292:$K292&lt;&gt;""),$H292:$K292),0)))</f>
        <v/>
      </c>
      <c r="W292" s="63">
        <f>IF($T292="","",IF(AND(ISNUMBER($F292),$F292&lt;=IF($Q292=MesCiclo,InicioCiclo,$Q292+MOD(2-WEEKDAY($Q292),7))+6),1,IF(ISNUMBER($H292),$H292,0)))</f>
        <v/>
      </c>
      <c r="X292" s="63">
        <f>IF($T292="","",IF(AND(ISNUMBER($F292),$F292&lt;=IF($Q292=MesCiclo,InicioCiclo,$Q292+MOD(2-WEEKDAY($Q292),7))+13),1,IF(ISNUMBER($I292),$I292,$W292)))</f>
        <v/>
      </c>
      <c r="Y292" s="63">
        <f>IF($T292="","",IF(AND(ISNUMBER($F292),$F292&lt;=IF($Q292=MesCiclo,InicioCiclo,$Q292+MOD(2-WEEKDAY($Q292),7))+20),1,IF(ISNUMBER($J292),$J292,$X292)))</f>
        <v/>
      </c>
      <c r="Z292" s="63">
        <f>IF($T292="","",IF(AND(ISNUMBER($F292),$F292&lt;=IF($Q292=MesCiclo,InicioCiclo,$Q292+MOD(2-WEEKDAY($Q292),7))+27),1,IF(ISNUMBER($K292),$K292,$Y292)))</f>
        <v/>
      </c>
      <c r="AA292" s="63">
        <f>IF($T292="","",IF(AND(ISNUMBER($F292),$F292&lt;=IF($Q292=MesCiclo,InicioCiclo,$Q292+MOD(2-WEEKDAY($Q292),7))+6),1,IF(N($U292)&gt;0,AVERAGEIFS($W$5:$W$1000,$S$5:$S$1000,ROW(),$T$5:$T$1000,"Sub"),$W292)))</f>
        <v/>
      </c>
      <c r="AB292" s="63">
        <f>IF($T292="","",IF(AND(ISNUMBER($F292),$F292&lt;=IF($Q292=MesCiclo,InicioCiclo,$Q292+MOD(2-WEEKDAY($Q292),7))+13),1,IF(N($U292)&gt;0,AVERAGEIFS($X$5:$X$1000,$S$5:$S$1000,ROW(),$T$5:$T$1000,"Sub"),$X292)))</f>
        <v/>
      </c>
      <c r="AC292" s="63">
        <f>IF($T292="","",IF(AND(ISNUMBER($F292),$F292&lt;=IF($Q292=MesCiclo,InicioCiclo,$Q292+MOD(2-WEEKDAY($Q292),7))+20),1,IF(N($U292)&gt;0,AVERAGEIFS($Y$5:$Y$1000,$S$5:$S$1000,ROW(),$T$5:$T$1000,"Sub"),$Y292)))</f>
        <v/>
      </c>
      <c r="AD292" s="63">
        <f>IF($T292="","",IF(AND(ISNUMBER($F292),$F292&lt;=IF($Q292=MesCiclo,InicioCiclo,$Q292+MOD(2-WEEKDAY($Q292),7))+27),1,IF(N($U292)&gt;0,AVERAGEIFS($Z$5:$Z$1000,$S$5:$S$1000,ROW(),$T$5:$T$1000,"Sub"),$Z292)))</f>
        <v/>
      </c>
      <c r="AE292" s="63">
        <f>IF($T292&lt;&gt;"Macro","",IF(COUNTIFS($Q$5:$Q$1000,$Q292,$T$5:$T$1000,"Macro",$G$5:$G$1000,"&gt;0")=0,1/COUNTIFS($Q$5:$Q$1000,$Q292,$T$5:$T$1000,"Macro"),IF(AND(ISNUMBER($G292),N($G292)&gt;0),$G292,SUMIFS($G$5:$G$1000,$Q$5:$Q$1000,$Q292,$T$5:$T$1000,"Macro")/COUNTIFS($Q$5:$Q$1000,$Q292,$T$5:$T$1000,"Macro",$G$5:$G$1000,"&gt;0"))/(COUNTIFS($Q$5:$Q$1000,$Q292,$T$5:$T$1000,"Macro")*SUMIFS($G$5:$G$1000,$Q$5:$Q$1000,$Q292,$T$5:$T$1000,"Macro")/COUNTIFS($Q$5:$Q$1000,$Q292,$T$5:$T$1000,"Macro",$G$5:$G$1000,"&gt;0"))))</f>
        <v/>
      </c>
    </row>
    <row r="293">
      <c r="A293" s="55">
        <f>IF(NOT((COUNTA($B293:$K293)+COUNTA($O293))&gt;0),"",IF($T293="Macro",COUNTIFS($T$5:$T293,"Macro",$Q$5:$Q293,$Q293),IF(N($S293)=0,"?",COUNTIFS(INDEX($T$5:$T$1000,1):INDEX($T$5:$T$1000,$S293-4),"Macro",INDEX($Q$5:$Q$1000,1):INDEX($Q$5:$Q$1000,$S293-4),INDEX($Q$5:$Q$1000,$S293-4))&amp;"."&amp;COUNTIFS($S$5:$S293,$S293,$T$5:$T293,"Sub"))))</f>
        <v/>
      </c>
      <c r="B293" s="56" t="n"/>
      <c r="C293" s="57" t="n"/>
      <c r="D293" s="58" t="n"/>
      <c r="E293" s="58" t="n"/>
      <c r="F293" s="58" t="n"/>
      <c r="G293" s="59" t="n"/>
      <c r="H293" s="59" t="n"/>
      <c r="I293" s="59" t="n"/>
      <c r="J293" s="59" t="n"/>
      <c r="K293" s="59" t="n"/>
      <c r="L293" s="60">
        <f>IF(NOT((COUNTA($B293:$K293)+COUNTA($O293))&gt;0),"",IF(ISNUMBER($F293),1,IF(N($U293)&gt;0,AVERAGEIFS($V$5:$V$1000,$S$5:$S$1000,ROW(),$T$5:$T$1000,"Sub"),$V293)))</f>
        <v/>
      </c>
      <c r="M293" s="55">
        <f>IF($L293="","",IF($L293&gt;=1,"Completado",IF($L293&gt;0,"En curso","Pendiente")))</f>
        <v/>
      </c>
      <c r="N293" s="55">
        <f>IF(NOT((COUNTA($B293:$K293)+COUNTA($O293))&gt;0),"",IF(ISNUMBER($F293),IF(AND(ISNUMBER($E293),$F293&gt;$E293),"Cumplida con "&amp;($F293-$E293)&amp;IF($F293-$E293=1," día"," días")&amp;" de retraso","Cumplida"),IF(N($L293)&gt;=1,"Cumplida",IF(NOT(ISNUMBER($E293)),"Sin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plazo")))))))</f>
        <v/>
      </c>
      <c r="O293" s="57" t="n"/>
      <c r="P293" s="61">
        <f>IF(NOT((COUNTA($B293:$K293)+COUNTA($O293))&gt;0),"",IF((IF($C293="","Falta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",""))="","✔ OK","⚠ "&amp;LEFT(IF($C293="","Falta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",""),LEN(IF($C293="","Falta el nombre de la actividad"&amp;" · ","")&amp;IF(AND($T293="Sub",N($S293)=0),"Subactividad sin macroactividad arriba"&amp;" · ","")&amp;IF($D293="","Sin fecha de inicio"&amp;" · ","")&amp;IF($E293="","Sin fecha límite"&amp;" · ","")&amp;IF(OR(AND($D293&lt;&gt;"",NOT(ISNUMBER($D293))),AND($E293&lt;&gt;"",NOT(ISNUMBER($E293))),AND($F293&lt;&gt;"",NOT(ISNUMBER($F293)))),"Fecha no válida"&amp;" · ","")&amp;IF(AND(ISNUMBER($D293),ISNUMBER($E293),$D293&gt;$E293),"Inicio posterior a fecha límite"&amp;" · ","")&amp;IF(AND($T293="Macro",$G293&lt;&gt;"",OR(NOT(ISNUMBER($G293)),$G293&lt;0,$G293&gt;1)),"Peso fuera de rango"&amp;" · ","")&amp;IF(AND($T293="Sub",$G293&lt;&gt;""),"Las subactividades no llevan peso (valen igual dentro de su macroactividad)"&amp;" · ","")&amp;IF(AND(N($U293)&gt;0,COUNT($H293:$K293)&gt;0),"Con subactividades: deje vacías las semanas (se calculan solas)"&amp;" · ","")&amp;IF((COUNTIF($H293:$K293,"&gt;1")+COUNTIF($H293:$K293,"&lt;0")+COUNTA($H293:$K293)-COUNT($H293:$K293))&gt;0,"Avance fuera de rango 0-100%"&amp;" · ","")&amp;IF(OR(AND($I293&lt;&gt;"",$I293&lt;$H293),AND($J293&lt;&gt;"",$J293&lt;MAX($H293:$I293)),AND($K293&lt;&gt;"",$K293&lt;MAX($H293:$J293))),"Avance semanal decreciente"&amp;" · ","")&amp;IF(AND(ISNUMBER($E293),$E293&lt;FechaRef,N($L293)&lt;1),"Vencida"&amp;" · ","")&amp;IF(AND(ObsObligatoria="Sí",ISNUMBER($E293),$E293&lt;FechaRef,N($L293)&lt;1,$O293=""),"Vencida sin observación"&amp;" · ",""))-3)))</f>
        <v/>
      </c>
      <c r="Q293" s="62">
        <f>IF(NOT((COUNTA($B293:$K293)+COUNTA($O293))&gt;0),"",IF(AND($T293="Sub",N($S293)&gt;0),IF(ISNUMBER(INDEX($D$5:$D$1000,$S293-4)),DATE(YEAR(INDEX($D$5:$D$1000,$S293-4)),MONTH(INDEX($D$5:$D$1000,$S293-4)),1),IF(ISNUMBER(INDEX($E$5:$E$1000,$S293-4)),DATE(YEAR(INDEX($E$5:$E$1000,$S293-4)),MONTH(INDEX($E$5:$E$1000,$S293-4)),1),MesCiclo)),IF(ISNUMBER($D293),DATE(YEAR($D293),MONTH($D293),1),IF(ISNUMBER($E293),DATE(YEAR($E293),MONTH($E293),1),MesCiclo))))</f>
        <v/>
      </c>
      <c r="R293" s="63">
        <f>IF(OR($Q293="",$Q293&lt;&gt;MesCiclo),"",COUNTIF($Q$5:$Q293,MesCiclo))</f>
        <v/>
      </c>
      <c r="S293" s="63">
        <f>IF($T293="","",IF($T293="Macro",ROW(),IFERROR(LOOKUP(2,1/($T$5:$T293="Macro"),ROW($T$5:$T293)),0)))</f>
        <v/>
      </c>
      <c r="T293" s="63">
        <f>IF(NOT((COUNTA($B293:$K293)+COUNTA($O293))&gt;0),"",IF($B293="Subactividad","Sub","Macro"))</f>
        <v/>
      </c>
      <c r="U293" s="63">
        <f>IF($T293="Macro",COUNTIFS($S$5:$S$1000,ROW(),$T$5:$T$1000,"Sub"),"")</f>
        <v/>
      </c>
      <c r="V293" s="63">
        <f>IF($T293="","",IF(ISNUMBER($F293),1,IFERROR(LOOKUP(2,1/($H293:$K293&lt;&gt;""),$H293:$K293),0)))</f>
        <v/>
      </c>
      <c r="W293" s="63">
        <f>IF($T293="","",IF(AND(ISNUMBER($F293),$F293&lt;=IF($Q293=MesCiclo,InicioCiclo,$Q293+MOD(2-WEEKDAY($Q293),7))+6),1,IF(ISNUMBER($H293),$H293,0)))</f>
        <v/>
      </c>
      <c r="X293" s="63">
        <f>IF($T293="","",IF(AND(ISNUMBER($F293),$F293&lt;=IF($Q293=MesCiclo,InicioCiclo,$Q293+MOD(2-WEEKDAY($Q293),7))+13),1,IF(ISNUMBER($I293),$I293,$W293)))</f>
        <v/>
      </c>
      <c r="Y293" s="63">
        <f>IF($T293="","",IF(AND(ISNUMBER($F293),$F293&lt;=IF($Q293=MesCiclo,InicioCiclo,$Q293+MOD(2-WEEKDAY($Q293),7))+20),1,IF(ISNUMBER($J293),$J293,$X293)))</f>
        <v/>
      </c>
      <c r="Z293" s="63">
        <f>IF($T293="","",IF(AND(ISNUMBER($F293),$F293&lt;=IF($Q293=MesCiclo,InicioCiclo,$Q293+MOD(2-WEEKDAY($Q293),7))+27),1,IF(ISNUMBER($K293),$K293,$Y293)))</f>
        <v/>
      </c>
      <c r="AA293" s="63">
        <f>IF($T293="","",IF(AND(ISNUMBER($F293),$F293&lt;=IF($Q293=MesCiclo,InicioCiclo,$Q293+MOD(2-WEEKDAY($Q293),7))+6),1,IF(N($U293)&gt;0,AVERAGEIFS($W$5:$W$1000,$S$5:$S$1000,ROW(),$T$5:$T$1000,"Sub"),$W293)))</f>
        <v/>
      </c>
      <c r="AB293" s="63">
        <f>IF($T293="","",IF(AND(ISNUMBER($F293),$F293&lt;=IF($Q293=MesCiclo,InicioCiclo,$Q293+MOD(2-WEEKDAY($Q293),7))+13),1,IF(N($U293)&gt;0,AVERAGEIFS($X$5:$X$1000,$S$5:$S$1000,ROW(),$T$5:$T$1000,"Sub"),$X293)))</f>
        <v/>
      </c>
      <c r="AC293" s="63">
        <f>IF($T293="","",IF(AND(ISNUMBER($F293),$F293&lt;=IF($Q293=MesCiclo,InicioCiclo,$Q293+MOD(2-WEEKDAY($Q293),7))+20),1,IF(N($U293)&gt;0,AVERAGEIFS($Y$5:$Y$1000,$S$5:$S$1000,ROW(),$T$5:$T$1000,"Sub"),$Y293)))</f>
        <v/>
      </c>
      <c r="AD293" s="63">
        <f>IF($T293="","",IF(AND(ISNUMBER($F293),$F293&lt;=IF($Q293=MesCiclo,InicioCiclo,$Q293+MOD(2-WEEKDAY($Q293),7))+27),1,IF(N($U293)&gt;0,AVERAGEIFS($Z$5:$Z$1000,$S$5:$S$1000,ROW(),$T$5:$T$1000,"Sub"),$Z293)))</f>
        <v/>
      </c>
      <c r="AE293" s="63">
        <f>IF($T293&lt;&gt;"Macro","",IF(COUNTIFS($Q$5:$Q$1000,$Q293,$T$5:$T$1000,"Macro",$G$5:$G$1000,"&gt;0")=0,1/COUNTIFS($Q$5:$Q$1000,$Q293,$T$5:$T$1000,"Macro"),IF(AND(ISNUMBER($G293),N($G293)&gt;0),$G293,SUMIFS($G$5:$G$1000,$Q$5:$Q$1000,$Q293,$T$5:$T$1000,"Macro")/COUNTIFS($Q$5:$Q$1000,$Q293,$T$5:$T$1000,"Macro",$G$5:$G$1000,"&gt;0"))/(COUNTIFS($Q$5:$Q$1000,$Q293,$T$5:$T$1000,"Macro")*SUMIFS($G$5:$G$1000,$Q$5:$Q$1000,$Q293,$T$5:$T$1000,"Macro")/COUNTIFS($Q$5:$Q$1000,$Q293,$T$5:$T$1000,"Macro",$G$5:$G$1000,"&gt;0"))))</f>
        <v/>
      </c>
    </row>
    <row r="294">
      <c r="A294" s="55">
        <f>IF(NOT((COUNTA($B294:$K294)+COUNTA($O294))&gt;0),"",IF($T294="Macro",COUNTIFS($T$5:$T294,"Macro",$Q$5:$Q294,$Q294),IF(N($S294)=0,"?",COUNTIFS(INDEX($T$5:$T$1000,1):INDEX($T$5:$T$1000,$S294-4),"Macro",INDEX($Q$5:$Q$1000,1):INDEX($Q$5:$Q$1000,$S294-4),INDEX($Q$5:$Q$1000,$S294-4))&amp;"."&amp;COUNTIFS($S$5:$S294,$S294,$T$5:$T294,"Sub"))))</f>
        <v/>
      </c>
      <c r="B294" s="56" t="n"/>
      <c r="C294" s="57" t="n"/>
      <c r="D294" s="58" t="n"/>
      <c r="E294" s="58" t="n"/>
      <c r="F294" s="58" t="n"/>
      <c r="G294" s="59" t="n"/>
      <c r="H294" s="59" t="n"/>
      <c r="I294" s="59" t="n"/>
      <c r="J294" s="59" t="n"/>
      <c r="K294" s="59" t="n"/>
      <c r="L294" s="60">
        <f>IF(NOT((COUNTA($B294:$K294)+COUNTA($O294))&gt;0),"",IF(ISNUMBER($F294),1,IF(N($U294)&gt;0,AVERAGEIFS($V$5:$V$1000,$S$5:$S$1000,ROW(),$T$5:$T$1000,"Sub"),$V294)))</f>
        <v/>
      </c>
      <c r="M294" s="55">
        <f>IF($L294="","",IF($L294&gt;=1,"Completado",IF($L294&gt;0,"En curso","Pendiente")))</f>
        <v/>
      </c>
      <c r="N294" s="55">
        <f>IF(NOT((COUNTA($B294:$K294)+COUNTA($O294))&gt;0),"",IF(ISNUMBER($F294),IF(AND(ISNUMBER($E294),$F294&gt;$E294),"Cumplida con "&amp;($F294-$E294)&amp;IF($F294-$E294=1," día"," días")&amp;" de retraso","Cumplida"),IF(N($L294)&gt;=1,"Cumplida",IF(NOT(ISNUMBER($E294)),"Sin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plazo")))))))</f>
        <v/>
      </c>
      <c r="O294" s="57" t="n"/>
      <c r="P294" s="61">
        <f>IF(NOT((COUNTA($B294:$K294)+COUNTA($O294))&gt;0),"",IF((IF($C294="","Falta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",""))="","✔ OK","⚠ "&amp;LEFT(IF($C294="","Falta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",""),LEN(IF($C294="","Falta el nombre de la actividad"&amp;" · ","")&amp;IF(AND($T294="Sub",N($S294)=0),"Subactividad sin macroactividad arriba"&amp;" · ","")&amp;IF($D294="","Sin fecha de inicio"&amp;" · ","")&amp;IF($E294="","Sin fecha límite"&amp;" · ","")&amp;IF(OR(AND($D294&lt;&gt;"",NOT(ISNUMBER($D294))),AND($E294&lt;&gt;"",NOT(ISNUMBER($E294))),AND($F294&lt;&gt;"",NOT(ISNUMBER($F294)))),"Fecha no válida"&amp;" · ","")&amp;IF(AND(ISNUMBER($D294),ISNUMBER($E294),$D294&gt;$E294),"Inicio posterior a fecha límite"&amp;" · ","")&amp;IF(AND($T294="Macro",$G294&lt;&gt;"",OR(NOT(ISNUMBER($G294)),$G294&lt;0,$G294&gt;1)),"Peso fuera de rango"&amp;" · ","")&amp;IF(AND($T294="Sub",$G294&lt;&gt;""),"Las subactividades no llevan peso (valen igual dentro de su macroactividad)"&amp;" · ","")&amp;IF(AND(N($U294)&gt;0,COUNT($H294:$K294)&gt;0),"Con subactividades: deje vacías las semanas (se calculan solas)"&amp;" · ","")&amp;IF((COUNTIF($H294:$K294,"&gt;1")+COUNTIF($H294:$K294,"&lt;0")+COUNTA($H294:$K294)-COUNT($H294:$K294))&gt;0,"Avance fuera de rango 0-100%"&amp;" · ","")&amp;IF(OR(AND($I294&lt;&gt;"",$I294&lt;$H294),AND($J294&lt;&gt;"",$J294&lt;MAX($H294:$I294)),AND($K294&lt;&gt;"",$K294&lt;MAX($H294:$J294))),"Avance semanal decreciente"&amp;" · ","")&amp;IF(AND(ISNUMBER($E294),$E294&lt;FechaRef,N($L294)&lt;1),"Vencida"&amp;" · ","")&amp;IF(AND(ObsObligatoria="Sí",ISNUMBER($E294),$E294&lt;FechaRef,N($L294)&lt;1,$O294=""),"Vencida sin observación"&amp;" · ",""))-3)))</f>
        <v/>
      </c>
      <c r="Q294" s="62">
        <f>IF(NOT((COUNTA($B294:$K294)+COUNTA($O294))&gt;0),"",IF(AND($T294="Sub",N($S294)&gt;0),IF(ISNUMBER(INDEX($D$5:$D$1000,$S294-4)),DATE(YEAR(INDEX($D$5:$D$1000,$S294-4)),MONTH(INDEX($D$5:$D$1000,$S294-4)),1),IF(ISNUMBER(INDEX($E$5:$E$1000,$S294-4)),DATE(YEAR(INDEX($E$5:$E$1000,$S294-4)),MONTH(INDEX($E$5:$E$1000,$S294-4)),1),MesCiclo)),IF(ISNUMBER($D294),DATE(YEAR($D294),MONTH($D294),1),IF(ISNUMBER($E294),DATE(YEAR($E294),MONTH($E294),1),MesCiclo))))</f>
        <v/>
      </c>
      <c r="R294" s="63">
        <f>IF(OR($Q294="",$Q294&lt;&gt;MesCiclo),"",COUNTIF($Q$5:$Q294,MesCiclo))</f>
        <v/>
      </c>
      <c r="S294" s="63">
        <f>IF($T294="","",IF($T294="Macro",ROW(),IFERROR(LOOKUP(2,1/($T$5:$T294="Macro"),ROW($T$5:$T294)),0)))</f>
        <v/>
      </c>
      <c r="T294" s="63">
        <f>IF(NOT((COUNTA($B294:$K294)+COUNTA($O294))&gt;0),"",IF($B294="Subactividad","Sub","Macro"))</f>
        <v/>
      </c>
      <c r="U294" s="63">
        <f>IF($T294="Macro",COUNTIFS($S$5:$S$1000,ROW(),$T$5:$T$1000,"Sub"),"")</f>
        <v/>
      </c>
      <c r="V294" s="63">
        <f>IF($T294="","",IF(ISNUMBER($F294),1,IFERROR(LOOKUP(2,1/($H294:$K294&lt;&gt;""),$H294:$K294),0)))</f>
        <v/>
      </c>
      <c r="W294" s="63">
        <f>IF($T294="","",IF(AND(ISNUMBER($F294),$F294&lt;=IF($Q294=MesCiclo,InicioCiclo,$Q294+MOD(2-WEEKDAY($Q294),7))+6),1,IF(ISNUMBER($H294),$H294,0)))</f>
        <v/>
      </c>
      <c r="X294" s="63">
        <f>IF($T294="","",IF(AND(ISNUMBER($F294),$F294&lt;=IF($Q294=MesCiclo,InicioCiclo,$Q294+MOD(2-WEEKDAY($Q294),7))+13),1,IF(ISNUMBER($I294),$I294,$W294)))</f>
        <v/>
      </c>
      <c r="Y294" s="63">
        <f>IF($T294="","",IF(AND(ISNUMBER($F294),$F294&lt;=IF($Q294=MesCiclo,InicioCiclo,$Q294+MOD(2-WEEKDAY($Q294),7))+20),1,IF(ISNUMBER($J294),$J294,$X294)))</f>
        <v/>
      </c>
      <c r="Z294" s="63">
        <f>IF($T294="","",IF(AND(ISNUMBER($F294),$F294&lt;=IF($Q294=MesCiclo,InicioCiclo,$Q294+MOD(2-WEEKDAY($Q294),7))+27),1,IF(ISNUMBER($K294),$K294,$Y294)))</f>
        <v/>
      </c>
      <c r="AA294" s="63">
        <f>IF($T294="","",IF(AND(ISNUMBER($F294),$F294&lt;=IF($Q294=MesCiclo,InicioCiclo,$Q294+MOD(2-WEEKDAY($Q294),7))+6),1,IF(N($U294)&gt;0,AVERAGEIFS($W$5:$W$1000,$S$5:$S$1000,ROW(),$T$5:$T$1000,"Sub"),$W294)))</f>
        <v/>
      </c>
      <c r="AB294" s="63">
        <f>IF($T294="","",IF(AND(ISNUMBER($F294),$F294&lt;=IF($Q294=MesCiclo,InicioCiclo,$Q294+MOD(2-WEEKDAY($Q294),7))+13),1,IF(N($U294)&gt;0,AVERAGEIFS($X$5:$X$1000,$S$5:$S$1000,ROW(),$T$5:$T$1000,"Sub"),$X294)))</f>
        <v/>
      </c>
      <c r="AC294" s="63">
        <f>IF($T294="","",IF(AND(ISNUMBER($F294),$F294&lt;=IF($Q294=MesCiclo,InicioCiclo,$Q294+MOD(2-WEEKDAY($Q294),7))+20),1,IF(N($U294)&gt;0,AVERAGEIFS($Y$5:$Y$1000,$S$5:$S$1000,ROW(),$T$5:$T$1000,"Sub"),$Y294)))</f>
        <v/>
      </c>
      <c r="AD294" s="63">
        <f>IF($T294="","",IF(AND(ISNUMBER($F294),$F294&lt;=IF($Q294=MesCiclo,InicioCiclo,$Q294+MOD(2-WEEKDAY($Q294),7))+27),1,IF(N($U294)&gt;0,AVERAGEIFS($Z$5:$Z$1000,$S$5:$S$1000,ROW(),$T$5:$T$1000,"Sub"),$Z294)))</f>
        <v/>
      </c>
      <c r="AE294" s="63">
        <f>IF($T294&lt;&gt;"Macro","",IF(COUNTIFS($Q$5:$Q$1000,$Q294,$T$5:$T$1000,"Macro",$G$5:$G$1000,"&gt;0")=0,1/COUNTIFS($Q$5:$Q$1000,$Q294,$T$5:$T$1000,"Macro"),IF(AND(ISNUMBER($G294),N($G294)&gt;0),$G294,SUMIFS($G$5:$G$1000,$Q$5:$Q$1000,$Q294,$T$5:$T$1000,"Macro")/COUNTIFS($Q$5:$Q$1000,$Q294,$T$5:$T$1000,"Macro",$G$5:$G$1000,"&gt;0"))/(COUNTIFS($Q$5:$Q$1000,$Q294,$T$5:$T$1000,"Macro")*SUMIFS($G$5:$G$1000,$Q$5:$Q$1000,$Q294,$T$5:$T$1000,"Macro")/COUNTIFS($Q$5:$Q$1000,$Q294,$T$5:$T$1000,"Macro",$G$5:$G$1000,"&gt;0"))))</f>
        <v/>
      </c>
    </row>
    <row r="295">
      <c r="A295" s="55">
        <f>IF(NOT((COUNTA($B295:$K295)+COUNTA($O295))&gt;0),"",IF($T295="Macro",COUNTIFS($T$5:$T295,"Macro",$Q$5:$Q295,$Q295),IF(N($S295)=0,"?",COUNTIFS(INDEX($T$5:$T$1000,1):INDEX($T$5:$T$1000,$S295-4),"Macro",INDEX($Q$5:$Q$1000,1):INDEX($Q$5:$Q$1000,$S295-4),INDEX($Q$5:$Q$1000,$S295-4))&amp;"."&amp;COUNTIFS($S$5:$S295,$S295,$T$5:$T295,"Sub"))))</f>
        <v/>
      </c>
      <c r="B295" s="56" t="n"/>
      <c r="C295" s="57" t="n"/>
      <c r="D295" s="58" t="n"/>
      <c r="E295" s="58" t="n"/>
      <c r="F295" s="58" t="n"/>
      <c r="G295" s="59" t="n"/>
      <c r="H295" s="59" t="n"/>
      <c r="I295" s="59" t="n"/>
      <c r="J295" s="59" t="n"/>
      <c r="K295" s="59" t="n"/>
      <c r="L295" s="60">
        <f>IF(NOT((COUNTA($B295:$K295)+COUNTA($O295))&gt;0),"",IF(ISNUMBER($F295),1,IF(N($U295)&gt;0,AVERAGEIFS($V$5:$V$1000,$S$5:$S$1000,ROW(),$T$5:$T$1000,"Sub"),$V295)))</f>
        <v/>
      </c>
      <c r="M295" s="55">
        <f>IF($L295="","",IF($L295&gt;=1,"Completado",IF($L295&gt;0,"En curso","Pendiente")))</f>
        <v/>
      </c>
      <c r="N295" s="55">
        <f>IF(NOT((COUNTA($B295:$K295)+COUNTA($O295))&gt;0),"",IF(ISNUMBER($F295),IF(AND(ISNUMBER($E295),$F295&gt;$E295),"Cumplida con "&amp;($F295-$E295)&amp;IF($F295-$E295=1," día"," días")&amp;" de retraso","Cumplida"),IF(N($L295)&gt;=1,"Cumplida",IF(NOT(ISNUMBER($E295)),"Sin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plazo")))))))</f>
        <v/>
      </c>
      <c r="O295" s="57" t="n"/>
      <c r="P295" s="61">
        <f>IF(NOT((COUNTA($B295:$K295)+COUNTA($O295))&gt;0),"",IF((IF($C295="","Falta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",""))="","✔ OK","⚠ "&amp;LEFT(IF($C295="","Falta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",""),LEN(IF($C295="","Falta el nombre de la actividad"&amp;" · ","")&amp;IF(AND($T295="Sub",N($S295)=0),"Subactividad sin macroactividad arriba"&amp;" · ","")&amp;IF($D295="","Sin fecha de inicio"&amp;" · ","")&amp;IF($E295="","Sin fecha límite"&amp;" · ","")&amp;IF(OR(AND($D295&lt;&gt;"",NOT(ISNUMBER($D295))),AND($E295&lt;&gt;"",NOT(ISNUMBER($E295))),AND($F295&lt;&gt;"",NOT(ISNUMBER($F295)))),"Fecha no válida"&amp;" · ","")&amp;IF(AND(ISNUMBER($D295),ISNUMBER($E295),$D295&gt;$E295),"Inicio posterior a fecha límite"&amp;" · ","")&amp;IF(AND($T295="Macro",$G295&lt;&gt;"",OR(NOT(ISNUMBER($G295)),$G295&lt;0,$G295&gt;1)),"Peso fuera de rango"&amp;" · ","")&amp;IF(AND($T295="Sub",$G295&lt;&gt;""),"Las subactividades no llevan peso (valen igual dentro de su macroactividad)"&amp;" · ","")&amp;IF(AND(N($U295)&gt;0,COUNT($H295:$K295)&gt;0),"Con subactividades: deje vacías las semanas (se calculan solas)"&amp;" · ","")&amp;IF((COUNTIF($H295:$K295,"&gt;1")+COUNTIF($H295:$K295,"&lt;0")+COUNTA($H295:$K295)-COUNT($H295:$K295))&gt;0,"Avance fuera de rango 0-100%"&amp;" · ","")&amp;IF(OR(AND($I295&lt;&gt;"",$I295&lt;$H295),AND($J295&lt;&gt;"",$J295&lt;MAX($H295:$I295)),AND($K295&lt;&gt;"",$K295&lt;MAX($H295:$J295))),"Avance semanal decreciente"&amp;" · ","")&amp;IF(AND(ISNUMBER($E295),$E295&lt;FechaRef,N($L295)&lt;1),"Vencida"&amp;" · ","")&amp;IF(AND(ObsObligatoria="Sí",ISNUMBER($E295),$E295&lt;FechaRef,N($L295)&lt;1,$O295=""),"Vencida sin observación"&amp;" · ",""))-3)))</f>
        <v/>
      </c>
      <c r="Q295" s="62">
        <f>IF(NOT((COUNTA($B295:$K295)+COUNTA($O295))&gt;0),"",IF(AND($T295="Sub",N($S295)&gt;0),IF(ISNUMBER(INDEX($D$5:$D$1000,$S295-4)),DATE(YEAR(INDEX($D$5:$D$1000,$S295-4)),MONTH(INDEX($D$5:$D$1000,$S295-4)),1),IF(ISNUMBER(INDEX($E$5:$E$1000,$S295-4)),DATE(YEAR(INDEX($E$5:$E$1000,$S295-4)),MONTH(INDEX($E$5:$E$1000,$S295-4)),1),MesCiclo)),IF(ISNUMBER($D295),DATE(YEAR($D295),MONTH($D295),1),IF(ISNUMBER($E295),DATE(YEAR($E295),MONTH($E295),1),MesCiclo))))</f>
        <v/>
      </c>
      <c r="R295" s="63">
        <f>IF(OR($Q295="",$Q295&lt;&gt;MesCiclo),"",COUNTIF($Q$5:$Q295,MesCiclo))</f>
        <v/>
      </c>
      <c r="S295" s="63">
        <f>IF($T295="","",IF($T295="Macro",ROW(),IFERROR(LOOKUP(2,1/($T$5:$T295="Macro"),ROW($T$5:$T295)),0)))</f>
        <v/>
      </c>
      <c r="T295" s="63">
        <f>IF(NOT((COUNTA($B295:$K295)+COUNTA($O295))&gt;0),"",IF($B295="Subactividad","Sub","Macro"))</f>
        <v/>
      </c>
      <c r="U295" s="63">
        <f>IF($T295="Macro",COUNTIFS($S$5:$S$1000,ROW(),$T$5:$T$1000,"Sub"),"")</f>
        <v/>
      </c>
      <c r="V295" s="63">
        <f>IF($T295="","",IF(ISNUMBER($F295),1,IFERROR(LOOKUP(2,1/($H295:$K295&lt;&gt;""),$H295:$K295),0)))</f>
        <v/>
      </c>
      <c r="W295" s="63">
        <f>IF($T295="","",IF(AND(ISNUMBER($F295),$F295&lt;=IF($Q295=MesCiclo,InicioCiclo,$Q295+MOD(2-WEEKDAY($Q295),7))+6),1,IF(ISNUMBER($H295),$H295,0)))</f>
        <v/>
      </c>
      <c r="X295" s="63">
        <f>IF($T295="","",IF(AND(ISNUMBER($F295),$F295&lt;=IF($Q295=MesCiclo,InicioCiclo,$Q295+MOD(2-WEEKDAY($Q295),7))+13),1,IF(ISNUMBER($I295),$I295,$W295)))</f>
        <v/>
      </c>
      <c r="Y295" s="63">
        <f>IF($T295="","",IF(AND(ISNUMBER($F295),$F295&lt;=IF($Q295=MesCiclo,InicioCiclo,$Q295+MOD(2-WEEKDAY($Q295),7))+20),1,IF(ISNUMBER($J295),$J295,$X295)))</f>
        <v/>
      </c>
      <c r="Z295" s="63">
        <f>IF($T295="","",IF(AND(ISNUMBER($F295),$F295&lt;=IF($Q295=MesCiclo,InicioCiclo,$Q295+MOD(2-WEEKDAY($Q295),7))+27),1,IF(ISNUMBER($K295),$K295,$Y295)))</f>
        <v/>
      </c>
      <c r="AA295" s="63">
        <f>IF($T295="","",IF(AND(ISNUMBER($F295),$F295&lt;=IF($Q295=MesCiclo,InicioCiclo,$Q295+MOD(2-WEEKDAY($Q295),7))+6),1,IF(N($U295)&gt;0,AVERAGEIFS($W$5:$W$1000,$S$5:$S$1000,ROW(),$T$5:$T$1000,"Sub"),$W295)))</f>
        <v/>
      </c>
      <c r="AB295" s="63">
        <f>IF($T295="","",IF(AND(ISNUMBER($F295),$F295&lt;=IF($Q295=MesCiclo,InicioCiclo,$Q295+MOD(2-WEEKDAY($Q295),7))+13),1,IF(N($U295)&gt;0,AVERAGEIFS($X$5:$X$1000,$S$5:$S$1000,ROW(),$T$5:$T$1000,"Sub"),$X295)))</f>
        <v/>
      </c>
      <c r="AC295" s="63">
        <f>IF($T295="","",IF(AND(ISNUMBER($F295),$F295&lt;=IF($Q295=MesCiclo,InicioCiclo,$Q295+MOD(2-WEEKDAY($Q295),7))+20),1,IF(N($U295)&gt;0,AVERAGEIFS($Y$5:$Y$1000,$S$5:$S$1000,ROW(),$T$5:$T$1000,"Sub"),$Y295)))</f>
        <v/>
      </c>
      <c r="AD295" s="63">
        <f>IF($T295="","",IF(AND(ISNUMBER($F295),$F295&lt;=IF($Q295=MesCiclo,InicioCiclo,$Q295+MOD(2-WEEKDAY($Q295),7))+27),1,IF(N($U295)&gt;0,AVERAGEIFS($Z$5:$Z$1000,$S$5:$S$1000,ROW(),$T$5:$T$1000,"Sub"),$Z295)))</f>
        <v/>
      </c>
      <c r="AE295" s="63">
        <f>IF($T295&lt;&gt;"Macro","",IF(COUNTIFS($Q$5:$Q$1000,$Q295,$T$5:$T$1000,"Macro",$G$5:$G$1000,"&gt;0")=0,1/COUNTIFS($Q$5:$Q$1000,$Q295,$T$5:$T$1000,"Macro"),IF(AND(ISNUMBER($G295),N($G295)&gt;0),$G295,SUMIFS($G$5:$G$1000,$Q$5:$Q$1000,$Q295,$T$5:$T$1000,"Macro")/COUNTIFS($Q$5:$Q$1000,$Q295,$T$5:$T$1000,"Macro",$G$5:$G$1000,"&gt;0"))/(COUNTIFS($Q$5:$Q$1000,$Q295,$T$5:$T$1000,"Macro")*SUMIFS($G$5:$G$1000,$Q$5:$Q$1000,$Q295,$T$5:$T$1000,"Macro")/COUNTIFS($Q$5:$Q$1000,$Q295,$T$5:$T$1000,"Macro",$G$5:$G$1000,"&gt;0"))))</f>
        <v/>
      </c>
    </row>
    <row r="296">
      <c r="A296" s="55">
        <f>IF(NOT((COUNTA($B296:$K296)+COUNTA($O296))&gt;0),"",IF($T296="Macro",COUNTIFS($T$5:$T296,"Macro",$Q$5:$Q296,$Q296),IF(N($S296)=0,"?",COUNTIFS(INDEX($T$5:$T$1000,1):INDEX($T$5:$T$1000,$S296-4),"Macro",INDEX($Q$5:$Q$1000,1):INDEX($Q$5:$Q$1000,$S296-4),INDEX($Q$5:$Q$1000,$S296-4))&amp;"."&amp;COUNTIFS($S$5:$S296,$S296,$T$5:$T296,"Sub"))))</f>
        <v/>
      </c>
      <c r="B296" s="56" t="n"/>
      <c r="C296" s="57" t="n"/>
      <c r="D296" s="58" t="n"/>
      <c r="E296" s="58" t="n"/>
      <c r="F296" s="58" t="n"/>
      <c r="G296" s="59" t="n"/>
      <c r="H296" s="59" t="n"/>
      <c r="I296" s="59" t="n"/>
      <c r="J296" s="59" t="n"/>
      <c r="K296" s="59" t="n"/>
      <c r="L296" s="60">
        <f>IF(NOT((COUNTA($B296:$K296)+COUNTA($O296))&gt;0),"",IF(ISNUMBER($F296),1,IF(N($U296)&gt;0,AVERAGEIFS($V$5:$V$1000,$S$5:$S$1000,ROW(),$T$5:$T$1000,"Sub"),$V296)))</f>
        <v/>
      </c>
      <c r="M296" s="55">
        <f>IF($L296="","",IF($L296&gt;=1,"Completado",IF($L296&gt;0,"En curso","Pendiente")))</f>
        <v/>
      </c>
      <c r="N296" s="55">
        <f>IF(NOT((COUNTA($B296:$K296)+COUNTA($O296))&gt;0),"",IF(ISNUMBER($F296),IF(AND(ISNUMBER($E296),$F296&gt;$E296),"Cumplida con "&amp;($F296-$E296)&amp;IF($F296-$E296=1," día"," días")&amp;" de retraso","Cumplida"),IF(N($L296)&gt;=1,"Cumplida",IF(NOT(ISNUMBER($E296)),"Sin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plazo")))))))</f>
        <v/>
      </c>
      <c r="O296" s="57" t="n"/>
      <c r="P296" s="61">
        <f>IF(NOT((COUNTA($B296:$K296)+COUNTA($O296))&gt;0),"",IF((IF($C296="","Falta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",""))="","✔ OK","⚠ "&amp;LEFT(IF($C296="","Falta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",""),LEN(IF($C296="","Falta el nombre de la actividad"&amp;" · ","")&amp;IF(AND($T296="Sub",N($S296)=0),"Subactividad sin macroactividad arriba"&amp;" · ","")&amp;IF($D296="","Sin fecha de inicio"&amp;" · ","")&amp;IF($E296="","Sin fecha límite"&amp;" · ","")&amp;IF(OR(AND($D296&lt;&gt;"",NOT(ISNUMBER($D296))),AND($E296&lt;&gt;"",NOT(ISNUMBER($E296))),AND($F296&lt;&gt;"",NOT(ISNUMBER($F296)))),"Fecha no válida"&amp;" · ","")&amp;IF(AND(ISNUMBER($D296),ISNUMBER($E296),$D296&gt;$E296),"Inicio posterior a fecha límite"&amp;" · ","")&amp;IF(AND($T296="Macro",$G296&lt;&gt;"",OR(NOT(ISNUMBER($G296)),$G296&lt;0,$G296&gt;1)),"Peso fuera de rango"&amp;" · ","")&amp;IF(AND($T296="Sub",$G296&lt;&gt;""),"Las subactividades no llevan peso (valen igual dentro de su macroactividad)"&amp;" · ","")&amp;IF(AND(N($U296)&gt;0,COUNT($H296:$K296)&gt;0),"Con subactividades: deje vacías las semanas (se calculan solas)"&amp;" · ","")&amp;IF((COUNTIF($H296:$K296,"&gt;1")+COUNTIF($H296:$K296,"&lt;0")+COUNTA($H296:$K296)-COUNT($H296:$K296))&gt;0,"Avance fuera de rango 0-100%"&amp;" · ","")&amp;IF(OR(AND($I296&lt;&gt;"",$I296&lt;$H296),AND($J296&lt;&gt;"",$J296&lt;MAX($H296:$I296)),AND($K296&lt;&gt;"",$K296&lt;MAX($H296:$J296))),"Avance semanal decreciente"&amp;" · ","")&amp;IF(AND(ISNUMBER($E296),$E296&lt;FechaRef,N($L296)&lt;1),"Vencida"&amp;" · ","")&amp;IF(AND(ObsObligatoria="Sí",ISNUMBER($E296),$E296&lt;FechaRef,N($L296)&lt;1,$O296=""),"Vencida sin observación"&amp;" · ",""))-3)))</f>
        <v/>
      </c>
      <c r="Q296" s="62">
        <f>IF(NOT((COUNTA($B296:$K296)+COUNTA($O296))&gt;0),"",IF(AND($T296="Sub",N($S296)&gt;0),IF(ISNUMBER(INDEX($D$5:$D$1000,$S296-4)),DATE(YEAR(INDEX($D$5:$D$1000,$S296-4)),MONTH(INDEX($D$5:$D$1000,$S296-4)),1),IF(ISNUMBER(INDEX($E$5:$E$1000,$S296-4)),DATE(YEAR(INDEX($E$5:$E$1000,$S296-4)),MONTH(INDEX($E$5:$E$1000,$S296-4)),1),MesCiclo)),IF(ISNUMBER($D296),DATE(YEAR($D296),MONTH($D296),1),IF(ISNUMBER($E296),DATE(YEAR($E296),MONTH($E296),1),MesCiclo))))</f>
        <v/>
      </c>
      <c r="R296" s="63">
        <f>IF(OR($Q296="",$Q296&lt;&gt;MesCiclo),"",COUNTIF($Q$5:$Q296,MesCiclo))</f>
        <v/>
      </c>
      <c r="S296" s="63">
        <f>IF($T296="","",IF($T296="Macro",ROW(),IFERROR(LOOKUP(2,1/($T$5:$T296="Macro"),ROW($T$5:$T296)),0)))</f>
        <v/>
      </c>
      <c r="T296" s="63">
        <f>IF(NOT((COUNTA($B296:$K296)+COUNTA($O296))&gt;0),"",IF($B296="Subactividad","Sub","Macro"))</f>
        <v/>
      </c>
      <c r="U296" s="63">
        <f>IF($T296="Macro",COUNTIFS($S$5:$S$1000,ROW(),$T$5:$T$1000,"Sub"),"")</f>
        <v/>
      </c>
      <c r="V296" s="63">
        <f>IF($T296="","",IF(ISNUMBER($F296),1,IFERROR(LOOKUP(2,1/($H296:$K296&lt;&gt;""),$H296:$K296),0)))</f>
        <v/>
      </c>
      <c r="W296" s="63">
        <f>IF($T296="","",IF(AND(ISNUMBER($F296),$F296&lt;=IF($Q296=MesCiclo,InicioCiclo,$Q296+MOD(2-WEEKDAY($Q296),7))+6),1,IF(ISNUMBER($H296),$H296,0)))</f>
        <v/>
      </c>
      <c r="X296" s="63">
        <f>IF($T296="","",IF(AND(ISNUMBER($F296),$F296&lt;=IF($Q296=MesCiclo,InicioCiclo,$Q296+MOD(2-WEEKDAY($Q296),7))+13),1,IF(ISNUMBER($I296),$I296,$W296)))</f>
        <v/>
      </c>
      <c r="Y296" s="63">
        <f>IF($T296="","",IF(AND(ISNUMBER($F296),$F296&lt;=IF($Q296=MesCiclo,InicioCiclo,$Q296+MOD(2-WEEKDAY($Q296),7))+20),1,IF(ISNUMBER($J296),$J296,$X296)))</f>
        <v/>
      </c>
      <c r="Z296" s="63">
        <f>IF($T296="","",IF(AND(ISNUMBER($F296),$F296&lt;=IF($Q296=MesCiclo,InicioCiclo,$Q296+MOD(2-WEEKDAY($Q296),7))+27),1,IF(ISNUMBER($K296),$K296,$Y296)))</f>
        <v/>
      </c>
      <c r="AA296" s="63">
        <f>IF($T296="","",IF(AND(ISNUMBER($F296),$F296&lt;=IF($Q296=MesCiclo,InicioCiclo,$Q296+MOD(2-WEEKDAY($Q296),7))+6),1,IF(N($U296)&gt;0,AVERAGEIFS($W$5:$W$1000,$S$5:$S$1000,ROW(),$T$5:$T$1000,"Sub"),$W296)))</f>
        <v/>
      </c>
      <c r="AB296" s="63">
        <f>IF($T296="","",IF(AND(ISNUMBER($F296),$F296&lt;=IF($Q296=MesCiclo,InicioCiclo,$Q296+MOD(2-WEEKDAY($Q296),7))+13),1,IF(N($U296)&gt;0,AVERAGEIFS($X$5:$X$1000,$S$5:$S$1000,ROW(),$T$5:$T$1000,"Sub"),$X296)))</f>
        <v/>
      </c>
      <c r="AC296" s="63">
        <f>IF($T296="","",IF(AND(ISNUMBER($F296),$F296&lt;=IF($Q296=MesCiclo,InicioCiclo,$Q296+MOD(2-WEEKDAY($Q296),7))+20),1,IF(N($U296)&gt;0,AVERAGEIFS($Y$5:$Y$1000,$S$5:$S$1000,ROW(),$T$5:$T$1000,"Sub"),$Y296)))</f>
        <v/>
      </c>
      <c r="AD296" s="63">
        <f>IF($T296="","",IF(AND(ISNUMBER($F296),$F296&lt;=IF($Q296=MesCiclo,InicioCiclo,$Q296+MOD(2-WEEKDAY($Q296),7))+27),1,IF(N($U296)&gt;0,AVERAGEIFS($Z$5:$Z$1000,$S$5:$S$1000,ROW(),$T$5:$T$1000,"Sub"),$Z296)))</f>
        <v/>
      </c>
      <c r="AE296" s="63">
        <f>IF($T296&lt;&gt;"Macro","",IF(COUNTIFS($Q$5:$Q$1000,$Q296,$T$5:$T$1000,"Macro",$G$5:$G$1000,"&gt;0")=0,1/COUNTIFS($Q$5:$Q$1000,$Q296,$T$5:$T$1000,"Macro"),IF(AND(ISNUMBER($G296),N($G296)&gt;0),$G296,SUMIFS($G$5:$G$1000,$Q$5:$Q$1000,$Q296,$T$5:$T$1000,"Macro")/COUNTIFS($Q$5:$Q$1000,$Q296,$T$5:$T$1000,"Macro",$G$5:$G$1000,"&gt;0"))/(COUNTIFS($Q$5:$Q$1000,$Q296,$T$5:$T$1000,"Macro")*SUMIFS($G$5:$G$1000,$Q$5:$Q$1000,$Q296,$T$5:$T$1000,"Macro")/COUNTIFS($Q$5:$Q$1000,$Q296,$T$5:$T$1000,"Macro",$G$5:$G$1000,"&gt;0"))))</f>
        <v/>
      </c>
    </row>
    <row r="297">
      <c r="A297" s="55">
        <f>IF(NOT((COUNTA($B297:$K297)+COUNTA($O297))&gt;0),"",IF($T297="Macro",COUNTIFS($T$5:$T297,"Macro",$Q$5:$Q297,$Q297),IF(N($S297)=0,"?",COUNTIFS(INDEX($T$5:$T$1000,1):INDEX($T$5:$T$1000,$S297-4),"Macro",INDEX($Q$5:$Q$1000,1):INDEX($Q$5:$Q$1000,$S297-4),INDEX($Q$5:$Q$1000,$S297-4))&amp;"."&amp;COUNTIFS($S$5:$S297,$S297,$T$5:$T297,"Sub"))))</f>
        <v/>
      </c>
      <c r="B297" s="56" t="n"/>
      <c r="C297" s="57" t="n"/>
      <c r="D297" s="58" t="n"/>
      <c r="E297" s="58" t="n"/>
      <c r="F297" s="58" t="n"/>
      <c r="G297" s="59" t="n"/>
      <c r="H297" s="59" t="n"/>
      <c r="I297" s="59" t="n"/>
      <c r="J297" s="59" t="n"/>
      <c r="K297" s="59" t="n"/>
      <c r="L297" s="60">
        <f>IF(NOT((COUNTA($B297:$K297)+COUNTA($O297))&gt;0),"",IF(ISNUMBER($F297),1,IF(N($U297)&gt;0,AVERAGEIFS($V$5:$V$1000,$S$5:$S$1000,ROW(),$T$5:$T$1000,"Sub"),$V297)))</f>
        <v/>
      </c>
      <c r="M297" s="55">
        <f>IF($L297="","",IF($L297&gt;=1,"Completado",IF($L297&gt;0,"En curso","Pendiente")))</f>
        <v/>
      </c>
      <c r="N297" s="55">
        <f>IF(NOT((COUNTA($B297:$K297)+COUNTA($O297))&gt;0),"",IF(ISNUMBER($F297),IF(AND(ISNUMBER($E297),$F297&gt;$E297),"Cumplida con "&amp;($F297-$E297)&amp;IF($F297-$E297=1," día"," días")&amp;" de retraso","Cumplida"),IF(N($L297)&gt;=1,"Cumplida",IF(NOT(ISNUMBER($E297)),"Sin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plazo")))))))</f>
        <v/>
      </c>
      <c r="O297" s="57" t="n"/>
      <c r="P297" s="61">
        <f>IF(NOT((COUNTA($B297:$K297)+COUNTA($O297))&gt;0),"",IF((IF($C297="","Falta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",""))="","✔ OK","⚠ "&amp;LEFT(IF($C297="","Falta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",""),LEN(IF($C297="","Falta el nombre de la actividad"&amp;" · ","")&amp;IF(AND($T297="Sub",N($S297)=0),"Subactividad sin macroactividad arriba"&amp;" · ","")&amp;IF($D297="","Sin fecha de inicio"&amp;" · ","")&amp;IF($E297="","Sin fecha límite"&amp;" · ","")&amp;IF(OR(AND($D297&lt;&gt;"",NOT(ISNUMBER($D297))),AND($E297&lt;&gt;"",NOT(ISNUMBER($E297))),AND($F297&lt;&gt;"",NOT(ISNUMBER($F297)))),"Fecha no válida"&amp;" · ","")&amp;IF(AND(ISNUMBER($D297),ISNUMBER($E297),$D297&gt;$E297),"Inicio posterior a fecha límite"&amp;" · ","")&amp;IF(AND($T297="Macro",$G297&lt;&gt;"",OR(NOT(ISNUMBER($G297)),$G297&lt;0,$G297&gt;1)),"Peso fuera de rango"&amp;" · ","")&amp;IF(AND($T297="Sub",$G297&lt;&gt;""),"Las subactividades no llevan peso (valen igual dentro de su macroactividad)"&amp;" · ","")&amp;IF(AND(N($U297)&gt;0,COUNT($H297:$K297)&gt;0),"Con subactividades: deje vacías las semanas (se calculan solas)"&amp;" · ","")&amp;IF((COUNTIF($H297:$K297,"&gt;1")+COUNTIF($H297:$K297,"&lt;0")+COUNTA($H297:$K297)-COUNT($H297:$K297))&gt;0,"Avance fuera de rango 0-100%"&amp;" · ","")&amp;IF(OR(AND($I297&lt;&gt;"",$I297&lt;$H297),AND($J297&lt;&gt;"",$J297&lt;MAX($H297:$I297)),AND($K297&lt;&gt;"",$K297&lt;MAX($H297:$J297))),"Avance semanal decreciente"&amp;" · ","")&amp;IF(AND(ISNUMBER($E297),$E297&lt;FechaRef,N($L297)&lt;1),"Vencida"&amp;" · ","")&amp;IF(AND(ObsObligatoria="Sí",ISNUMBER($E297),$E297&lt;FechaRef,N($L297)&lt;1,$O297=""),"Vencida sin observación"&amp;" · ",""))-3)))</f>
        <v/>
      </c>
      <c r="Q297" s="62">
        <f>IF(NOT((COUNTA($B297:$K297)+COUNTA($O297))&gt;0),"",IF(AND($T297="Sub",N($S297)&gt;0),IF(ISNUMBER(INDEX($D$5:$D$1000,$S297-4)),DATE(YEAR(INDEX($D$5:$D$1000,$S297-4)),MONTH(INDEX($D$5:$D$1000,$S297-4)),1),IF(ISNUMBER(INDEX($E$5:$E$1000,$S297-4)),DATE(YEAR(INDEX($E$5:$E$1000,$S297-4)),MONTH(INDEX($E$5:$E$1000,$S297-4)),1),MesCiclo)),IF(ISNUMBER($D297),DATE(YEAR($D297),MONTH($D297),1),IF(ISNUMBER($E297),DATE(YEAR($E297),MONTH($E297),1),MesCiclo))))</f>
        <v/>
      </c>
      <c r="R297" s="63">
        <f>IF(OR($Q297="",$Q297&lt;&gt;MesCiclo),"",COUNTIF($Q$5:$Q297,MesCiclo))</f>
        <v/>
      </c>
      <c r="S297" s="63">
        <f>IF($T297="","",IF($T297="Macro",ROW(),IFERROR(LOOKUP(2,1/($T$5:$T297="Macro"),ROW($T$5:$T297)),0)))</f>
        <v/>
      </c>
      <c r="T297" s="63">
        <f>IF(NOT((COUNTA($B297:$K297)+COUNTA($O297))&gt;0),"",IF($B297="Subactividad","Sub","Macro"))</f>
        <v/>
      </c>
      <c r="U297" s="63">
        <f>IF($T297="Macro",COUNTIFS($S$5:$S$1000,ROW(),$T$5:$T$1000,"Sub"),"")</f>
        <v/>
      </c>
      <c r="V297" s="63">
        <f>IF($T297="","",IF(ISNUMBER($F297),1,IFERROR(LOOKUP(2,1/($H297:$K297&lt;&gt;""),$H297:$K297),0)))</f>
        <v/>
      </c>
      <c r="W297" s="63">
        <f>IF($T297="","",IF(AND(ISNUMBER($F297),$F297&lt;=IF($Q297=MesCiclo,InicioCiclo,$Q297+MOD(2-WEEKDAY($Q297),7))+6),1,IF(ISNUMBER($H297),$H297,0)))</f>
        <v/>
      </c>
      <c r="X297" s="63">
        <f>IF($T297="","",IF(AND(ISNUMBER($F297),$F297&lt;=IF($Q297=MesCiclo,InicioCiclo,$Q297+MOD(2-WEEKDAY($Q297),7))+13),1,IF(ISNUMBER($I297),$I297,$W297)))</f>
        <v/>
      </c>
      <c r="Y297" s="63">
        <f>IF($T297="","",IF(AND(ISNUMBER($F297),$F297&lt;=IF($Q297=MesCiclo,InicioCiclo,$Q297+MOD(2-WEEKDAY($Q297),7))+20),1,IF(ISNUMBER($J297),$J297,$X297)))</f>
        <v/>
      </c>
      <c r="Z297" s="63">
        <f>IF($T297="","",IF(AND(ISNUMBER($F297),$F297&lt;=IF($Q297=MesCiclo,InicioCiclo,$Q297+MOD(2-WEEKDAY($Q297),7))+27),1,IF(ISNUMBER($K297),$K297,$Y297)))</f>
        <v/>
      </c>
      <c r="AA297" s="63">
        <f>IF($T297="","",IF(AND(ISNUMBER($F297),$F297&lt;=IF($Q297=MesCiclo,InicioCiclo,$Q297+MOD(2-WEEKDAY($Q297),7))+6),1,IF(N($U297)&gt;0,AVERAGEIFS($W$5:$W$1000,$S$5:$S$1000,ROW(),$T$5:$T$1000,"Sub"),$W297)))</f>
        <v/>
      </c>
      <c r="AB297" s="63">
        <f>IF($T297="","",IF(AND(ISNUMBER($F297),$F297&lt;=IF($Q297=MesCiclo,InicioCiclo,$Q297+MOD(2-WEEKDAY($Q297),7))+13),1,IF(N($U297)&gt;0,AVERAGEIFS($X$5:$X$1000,$S$5:$S$1000,ROW(),$T$5:$T$1000,"Sub"),$X297)))</f>
        <v/>
      </c>
      <c r="AC297" s="63">
        <f>IF($T297="","",IF(AND(ISNUMBER($F297),$F297&lt;=IF($Q297=MesCiclo,InicioCiclo,$Q297+MOD(2-WEEKDAY($Q297),7))+20),1,IF(N($U297)&gt;0,AVERAGEIFS($Y$5:$Y$1000,$S$5:$S$1000,ROW(),$T$5:$T$1000,"Sub"),$Y297)))</f>
        <v/>
      </c>
      <c r="AD297" s="63">
        <f>IF($T297="","",IF(AND(ISNUMBER($F297),$F297&lt;=IF($Q297=MesCiclo,InicioCiclo,$Q297+MOD(2-WEEKDAY($Q297),7))+27),1,IF(N($U297)&gt;0,AVERAGEIFS($Z$5:$Z$1000,$S$5:$S$1000,ROW(),$T$5:$T$1000,"Sub"),$Z297)))</f>
        <v/>
      </c>
      <c r="AE297" s="63">
        <f>IF($T297&lt;&gt;"Macro","",IF(COUNTIFS($Q$5:$Q$1000,$Q297,$T$5:$T$1000,"Macro",$G$5:$G$1000,"&gt;0")=0,1/COUNTIFS($Q$5:$Q$1000,$Q297,$T$5:$T$1000,"Macro"),IF(AND(ISNUMBER($G297),N($G297)&gt;0),$G297,SUMIFS($G$5:$G$1000,$Q$5:$Q$1000,$Q297,$T$5:$T$1000,"Macro")/COUNTIFS($Q$5:$Q$1000,$Q297,$T$5:$T$1000,"Macro",$G$5:$G$1000,"&gt;0"))/(COUNTIFS($Q$5:$Q$1000,$Q297,$T$5:$T$1000,"Macro")*SUMIFS($G$5:$G$1000,$Q$5:$Q$1000,$Q297,$T$5:$T$1000,"Macro")/COUNTIFS($Q$5:$Q$1000,$Q297,$T$5:$T$1000,"Macro",$G$5:$G$1000,"&gt;0"))))</f>
        <v/>
      </c>
    </row>
    <row r="298">
      <c r="A298" s="55">
        <f>IF(NOT((COUNTA($B298:$K298)+COUNTA($O298))&gt;0),"",IF($T298="Macro",COUNTIFS($T$5:$T298,"Macro",$Q$5:$Q298,$Q298),IF(N($S298)=0,"?",COUNTIFS(INDEX($T$5:$T$1000,1):INDEX($T$5:$T$1000,$S298-4),"Macro",INDEX($Q$5:$Q$1000,1):INDEX($Q$5:$Q$1000,$S298-4),INDEX($Q$5:$Q$1000,$S298-4))&amp;"."&amp;COUNTIFS($S$5:$S298,$S298,$T$5:$T298,"Sub"))))</f>
        <v/>
      </c>
      <c r="B298" s="56" t="n"/>
      <c r="C298" s="57" t="n"/>
      <c r="D298" s="58" t="n"/>
      <c r="E298" s="58" t="n"/>
      <c r="F298" s="58" t="n"/>
      <c r="G298" s="59" t="n"/>
      <c r="H298" s="59" t="n"/>
      <c r="I298" s="59" t="n"/>
      <c r="J298" s="59" t="n"/>
      <c r="K298" s="59" t="n"/>
      <c r="L298" s="60">
        <f>IF(NOT((COUNTA($B298:$K298)+COUNTA($O298))&gt;0),"",IF(ISNUMBER($F298),1,IF(N($U298)&gt;0,AVERAGEIFS($V$5:$V$1000,$S$5:$S$1000,ROW(),$T$5:$T$1000,"Sub"),$V298)))</f>
        <v/>
      </c>
      <c r="M298" s="55">
        <f>IF($L298="","",IF($L298&gt;=1,"Completado",IF($L298&gt;0,"En curso","Pendiente")))</f>
        <v/>
      </c>
      <c r="N298" s="55">
        <f>IF(NOT((COUNTA($B298:$K298)+COUNTA($O298))&gt;0),"",IF(ISNUMBER($F298),IF(AND(ISNUMBER($E298),$F298&gt;$E298),"Cumplida con "&amp;($F298-$E298)&amp;IF($F298-$E298=1," día"," días")&amp;" de retraso","Cumplida"),IF(N($L298)&gt;=1,"Cumplida",IF(NOT(ISNUMBER($E298)),"Sin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plazo")))))))</f>
        <v/>
      </c>
      <c r="O298" s="57" t="n"/>
      <c r="P298" s="61">
        <f>IF(NOT((COUNTA($B298:$K298)+COUNTA($O298))&gt;0),"",IF((IF($C298="","Falta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",""))="","✔ OK","⚠ "&amp;LEFT(IF($C298="","Falta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",""),LEN(IF($C298="","Falta el nombre de la actividad"&amp;" · ","")&amp;IF(AND($T298="Sub",N($S298)=0),"Subactividad sin macroactividad arriba"&amp;" · ","")&amp;IF($D298="","Sin fecha de inicio"&amp;" · ","")&amp;IF($E298="","Sin fecha límite"&amp;" · ","")&amp;IF(OR(AND($D298&lt;&gt;"",NOT(ISNUMBER($D298))),AND($E298&lt;&gt;"",NOT(ISNUMBER($E298))),AND($F298&lt;&gt;"",NOT(ISNUMBER($F298)))),"Fecha no válida"&amp;" · ","")&amp;IF(AND(ISNUMBER($D298),ISNUMBER($E298),$D298&gt;$E298),"Inicio posterior a fecha límite"&amp;" · ","")&amp;IF(AND($T298="Macro",$G298&lt;&gt;"",OR(NOT(ISNUMBER($G298)),$G298&lt;0,$G298&gt;1)),"Peso fuera de rango"&amp;" · ","")&amp;IF(AND($T298="Sub",$G298&lt;&gt;""),"Las subactividades no llevan peso (valen igual dentro de su macroactividad)"&amp;" · ","")&amp;IF(AND(N($U298)&gt;0,COUNT($H298:$K298)&gt;0),"Con subactividades: deje vacías las semanas (se calculan solas)"&amp;" · ","")&amp;IF((COUNTIF($H298:$K298,"&gt;1")+COUNTIF($H298:$K298,"&lt;0")+COUNTA($H298:$K298)-COUNT($H298:$K298))&gt;0,"Avance fuera de rango 0-100%"&amp;" · ","")&amp;IF(OR(AND($I298&lt;&gt;"",$I298&lt;$H298),AND($J298&lt;&gt;"",$J298&lt;MAX($H298:$I298)),AND($K298&lt;&gt;"",$K298&lt;MAX($H298:$J298))),"Avance semanal decreciente"&amp;" · ","")&amp;IF(AND(ISNUMBER($E298),$E298&lt;FechaRef,N($L298)&lt;1),"Vencida"&amp;" · ","")&amp;IF(AND(ObsObligatoria="Sí",ISNUMBER($E298),$E298&lt;FechaRef,N($L298)&lt;1,$O298=""),"Vencida sin observación"&amp;" · ",""))-3)))</f>
        <v/>
      </c>
      <c r="Q298" s="62">
        <f>IF(NOT((COUNTA($B298:$K298)+COUNTA($O298))&gt;0),"",IF(AND($T298="Sub",N($S298)&gt;0),IF(ISNUMBER(INDEX($D$5:$D$1000,$S298-4)),DATE(YEAR(INDEX($D$5:$D$1000,$S298-4)),MONTH(INDEX($D$5:$D$1000,$S298-4)),1),IF(ISNUMBER(INDEX($E$5:$E$1000,$S298-4)),DATE(YEAR(INDEX($E$5:$E$1000,$S298-4)),MONTH(INDEX($E$5:$E$1000,$S298-4)),1),MesCiclo)),IF(ISNUMBER($D298),DATE(YEAR($D298),MONTH($D298),1),IF(ISNUMBER($E298),DATE(YEAR($E298),MONTH($E298),1),MesCiclo))))</f>
        <v/>
      </c>
      <c r="R298" s="63">
        <f>IF(OR($Q298="",$Q298&lt;&gt;MesCiclo),"",COUNTIF($Q$5:$Q298,MesCiclo))</f>
        <v/>
      </c>
      <c r="S298" s="63">
        <f>IF($T298="","",IF($T298="Macro",ROW(),IFERROR(LOOKUP(2,1/($T$5:$T298="Macro"),ROW($T$5:$T298)),0)))</f>
        <v/>
      </c>
      <c r="T298" s="63">
        <f>IF(NOT((COUNTA($B298:$K298)+COUNTA($O298))&gt;0),"",IF($B298="Subactividad","Sub","Macro"))</f>
        <v/>
      </c>
      <c r="U298" s="63">
        <f>IF($T298="Macro",COUNTIFS($S$5:$S$1000,ROW(),$T$5:$T$1000,"Sub"),"")</f>
        <v/>
      </c>
      <c r="V298" s="63">
        <f>IF($T298="","",IF(ISNUMBER($F298),1,IFERROR(LOOKUP(2,1/($H298:$K298&lt;&gt;""),$H298:$K298),0)))</f>
        <v/>
      </c>
      <c r="W298" s="63">
        <f>IF($T298="","",IF(AND(ISNUMBER($F298),$F298&lt;=IF($Q298=MesCiclo,InicioCiclo,$Q298+MOD(2-WEEKDAY($Q298),7))+6),1,IF(ISNUMBER($H298),$H298,0)))</f>
        <v/>
      </c>
      <c r="X298" s="63">
        <f>IF($T298="","",IF(AND(ISNUMBER($F298),$F298&lt;=IF($Q298=MesCiclo,InicioCiclo,$Q298+MOD(2-WEEKDAY($Q298),7))+13),1,IF(ISNUMBER($I298),$I298,$W298)))</f>
        <v/>
      </c>
      <c r="Y298" s="63">
        <f>IF($T298="","",IF(AND(ISNUMBER($F298),$F298&lt;=IF($Q298=MesCiclo,InicioCiclo,$Q298+MOD(2-WEEKDAY($Q298),7))+20),1,IF(ISNUMBER($J298),$J298,$X298)))</f>
        <v/>
      </c>
      <c r="Z298" s="63">
        <f>IF($T298="","",IF(AND(ISNUMBER($F298),$F298&lt;=IF($Q298=MesCiclo,InicioCiclo,$Q298+MOD(2-WEEKDAY($Q298),7))+27),1,IF(ISNUMBER($K298),$K298,$Y298)))</f>
        <v/>
      </c>
      <c r="AA298" s="63">
        <f>IF($T298="","",IF(AND(ISNUMBER($F298),$F298&lt;=IF($Q298=MesCiclo,InicioCiclo,$Q298+MOD(2-WEEKDAY($Q298),7))+6),1,IF(N($U298)&gt;0,AVERAGEIFS($W$5:$W$1000,$S$5:$S$1000,ROW(),$T$5:$T$1000,"Sub"),$W298)))</f>
        <v/>
      </c>
      <c r="AB298" s="63">
        <f>IF($T298="","",IF(AND(ISNUMBER($F298),$F298&lt;=IF($Q298=MesCiclo,InicioCiclo,$Q298+MOD(2-WEEKDAY($Q298),7))+13),1,IF(N($U298)&gt;0,AVERAGEIFS($X$5:$X$1000,$S$5:$S$1000,ROW(),$T$5:$T$1000,"Sub"),$X298)))</f>
        <v/>
      </c>
      <c r="AC298" s="63">
        <f>IF($T298="","",IF(AND(ISNUMBER($F298),$F298&lt;=IF($Q298=MesCiclo,InicioCiclo,$Q298+MOD(2-WEEKDAY($Q298),7))+20),1,IF(N($U298)&gt;0,AVERAGEIFS($Y$5:$Y$1000,$S$5:$S$1000,ROW(),$T$5:$T$1000,"Sub"),$Y298)))</f>
        <v/>
      </c>
      <c r="AD298" s="63">
        <f>IF($T298="","",IF(AND(ISNUMBER($F298),$F298&lt;=IF($Q298=MesCiclo,InicioCiclo,$Q298+MOD(2-WEEKDAY($Q298),7))+27),1,IF(N($U298)&gt;0,AVERAGEIFS($Z$5:$Z$1000,$S$5:$S$1000,ROW(),$T$5:$T$1000,"Sub"),$Z298)))</f>
        <v/>
      </c>
      <c r="AE298" s="63">
        <f>IF($T298&lt;&gt;"Macro","",IF(COUNTIFS($Q$5:$Q$1000,$Q298,$T$5:$T$1000,"Macro",$G$5:$G$1000,"&gt;0")=0,1/COUNTIFS($Q$5:$Q$1000,$Q298,$T$5:$T$1000,"Macro"),IF(AND(ISNUMBER($G298),N($G298)&gt;0),$G298,SUMIFS($G$5:$G$1000,$Q$5:$Q$1000,$Q298,$T$5:$T$1000,"Macro")/COUNTIFS($Q$5:$Q$1000,$Q298,$T$5:$T$1000,"Macro",$G$5:$G$1000,"&gt;0"))/(COUNTIFS($Q$5:$Q$1000,$Q298,$T$5:$T$1000,"Macro")*SUMIFS($G$5:$G$1000,$Q$5:$Q$1000,$Q298,$T$5:$T$1000,"Macro")/COUNTIFS($Q$5:$Q$1000,$Q298,$T$5:$T$1000,"Macro",$G$5:$G$1000,"&gt;0"))))</f>
        <v/>
      </c>
    </row>
    <row r="299">
      <c r="A299" s="55">
        <f>IF(NOT((COUNTA($B299:$K299)+COUNTA($O299))&gt;0),"",IF($T299="Macro",COUNTIFS($T$5:$T299,"Macro",$Q$5:$Q299,$Q299),IF(N($S299)=0,"?",COUNTIFS(INDEX($T$5:$T$1000,1):INDEX($T$5:$T$1000,$S299-4),"Macro",INDEX($Q$5:$Q$1000,1):INDEX($Q$5:$Q$1000,$S299-4),INDEX($Q$5:$Q$1000,$S299-4))&amp;"."&amp;COUNTIFS($S$5:$S299,$S299,$T$5:$T299,"Sub"))))</f>
        <v/>
      </c>
      <c r="B299" s="56" t="n"/>
      <c r="C299" s="57" t="n"/>
      <c r="D299" s="58" t="n"/>
      <c r="E299" s="58" t="n"/>
      <c r="F299" s="58" t="n"/>
      <c r="G299" s="59" t="n"/>
      <c r="H299" s="59" t="n"/>
      <c r="I299" s="59" t="n"/>
      <c r="J299" s="59" t="n"/>
      <c r="K299" s="59" t="n"/>
      <c r="L299" s="60">
        <f>IF(NOT((COUNTA($B299:$K299)+COUNTA($O299))&gt;0),"",IF(ISNUMBER($F299),1,IF(N($U299)&gt;0,AVERAGEIFS($V$5:$V$1000,$S$5:$S$1000,ROW(),$T$5:$T$1000,"Sub"),$V299)))</f>
        <v/>
      </c>
      <c r="M299" s="55">
        <f>IF($L299="","",IF($L299&gt;=1,"Completado",IF($L299&gt;0,"En curso","Pendiente")))</f>
        <v/>
      </c>
      <c r="N299" s="55">
        <f>IF(NOT((COUNTA($B299:$K299)+COUNTA($O299))&gt;0),"",IF(ISNUMBER($F299),IF(AND(ISNUMBER($E299),$F299&gt;$E299),"Cumplida con "&amp;($F299-$E299)&amp;IF($F299-$E299=1," día"," días")&amp;" de retraso","Cumplida"),IF(N($L299)&gt;=1,"Cumplida",IF(NOT(ISNUMBER($E299)),"Sin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plazo")))))))</f>
        <v/>
      </c>
      <c r="O299" s="57" t="n"/>
      <c r="P299" s="61">
        <f>IF(NOT((COUNTA($B299:$K299)+COUNTA($O299))&gt;0),"",IF((IF($C299="","Falta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",""))="","✔ OK","⚠ "&amp;LEFT(IF($C299="","Falta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",""),LEN(IF($C299="","Falta el nombre de la actividad"&amp;" · ","")&amp;IF(AND($T299="Sub",N($S299)=0),"Subactividad sin macroactividad arriba"&amp;" · ","")&amp;IF($D299="","Sin fecha de inicio"&amp;" · ","")&amp;IF($E299="","Sin fecha límite"&amp;" · ","")&amp;IF(OR(AND($D299&lt;&gt;"",NOT(ISNUMBER($D299))),AND($E299&lt;&gt;"",NOT(ISNUMBER($E299))),AND($F299&lt;&gt;"",NOT(ISNUMBER($F299)))),"Fecha no válida"&amp;" · ","")&amp;IF(AND(ISNUMBER($D299),ISNUMBER($E299),$D299&gt;$E299),"Inicio posterior a fecha límite"&amp;" · ","")&amp;IF(AND($T299="Macro",$G299&lt;&gt;"",OR(NOT(ISNUMBER($G299)),$G299&lt;0,$G299&gt;1)),"Peso fuera de rango"&amp;" · ","")&amp;IF(AND($T299="Sub",$G299&lt;&gt;""),"Las subactividades no llevan peso (valen igual dentro de su macroactividad)"&amp;" · ","")&amp;IF(AND(N($U299)&gt;0,COUNT($H299:$K299)&gt;0),"Con subactividades: deje vacías las semanas (se calculan solas)"&amp;" · ","")&amp;IF((COUNTIF($H299:$K299,"&gt;1")+COUNTIF($H299:$K299,"&lt;0")+COUNTA($H299:$K299)-COUNT($H299:$K299))&gt;0,"Avance fuera de rango 0-100%"&amp;" · ","")&amp;IF(OR(AND($I299&lt;&gt;"",$I299&lt;$H299),AND($J299&lt;&gt;"",$J299&lt;MAX($H299:$I299)),AND($K299&lt;&gt;"",$K299&lt;MAX($H299:$J299))),"Avance semanal decreciente"&amp;" · ","")&amp;IF(AND(ISNUMBER($E299),$E299&lt;FechaRef,N($L299)&lt;1),"Vencida"&amp;" · ","")&amp;IF(AND(ObsObligatoria="Sí",ISNUMBER($E299),$E299&lt;FechaRef,N($L299)&lt;1,$O299=""),"Vencida sin observación"&amp;" · ",""))-3)))</f>
        <v/>
      </c>
      <c r="Q299" s="62">
        <f>IF(NOT((COUNTA($B299:$K299)+COUNTA($O299))&gt;0),"",IF(AND($T299="Sub",N($S299)&gt;0),IF(ISNUMBER(INDEX($D$5:$D$1000,$S299-4)),DATE(YEAR(INDEX($D$5:$D$1000,$S299-4)),MONTH(INDEX($D$5:$D$1000,$S299-4)),1),IF(ISNUMBER(INDEX($E$5:$E$1000,$S299-4)),DATE(YEAR(INDEX($E$5:$E$1000,$S299-4)),MONTH(INDEX($E$5:$E$1000,$S299-4)),1),MesCiclo)),IF(ISNUMBER($D299),DATE(YEAR($D299),MONTH($D299),1),IF(ISNUMBER($E299),DATE(YEAR($E299),MONTH($E299),1),MesCiclo))))</f>
        <v/>
      </c>
      <c r="R299" s="63">
        <f>IF(OR($Q299="",$Q299&lt;&gt;MesCiclo),"",COUNTIF($Q$5:$Q299,MesCiclo))</f>
        <v/>
      </c>
      <c r="S299" s="63">
        <f>IF($T299="","",IF($T299="Macro",ROW(),IFERROR(LOOKUP(2,1/($T$5:$T299="Macro"),ROW($T$5:$T299)),0)))</f>
        <v/>
      </c>
      <c r="T299" s="63">
        <f>IF(NOT((COUNTA($B299:$K299)+COUNTA($O299))&gt;0),"",IF($B299="Subactividad","Sub","Macro"))</f>
        <v/>
      </c>
      <c r="U299" s="63">
        <f>IF($T299="Macro",COUNTIFS($S$5:$S$1000,ROW(),$T$5:$T$1000,"Sub"),"")</f>
        <v/>
      </c>
      <c r="V299" s="63">
        <f>IF($T299="","",IF(ISNUMBER($F299),1,IFERROR(LOOKUP(2,1/($H299:$K299&lt;&gt;""),$H299:$K299),0)))</f>
        <v/>
      </c>
      <c r="W299" s="63">
        <f>IF($T299="","",IF(AND(ISNUMBER($F299),$F299&lt;=IF($Q299=MesCiclo,InicioCiclo,$Q299+MOD(2-WEEKDAY($Q299),7))+6),1,IF(ISNUMBER($H299),$H299,0)))</f>
        <v/>
      </c>
      <c r="X299" s="63">
        <f>IF($T299="","",IF(AND(ISNUMBER($F299),$F299&lt;=IF($Q299=MesCiclo,InicioCiclo,$Q299+MOD(2-WEEKDAY($Q299),7))+13),1,IF(ISNUMBER($I299),$I299,$W299)))</f>
        <v/>
      </c>
      <c r="Y299" s="63">
        <f>IF($T299="","",IF(AND(ISNUMBER($F299),$F299&lt;=IF($Q299=MesCiclo,InicioCiclo,$Q299+MOD(2-WEEKDAY($Q299),7))+20),1,IF(ISNUMBER($J299),$J299,$X299)))</f>
        <v/>
      </c>
      <c r="Z299" s="63">
        <f>IF($T299="","",IF(AND(ISNUMBER($F299),$F299&lt;=IF($Q299=MesCiclo,InicioCiclo,$Q299+MOD(2-WEEKDAY($Q299),7))+27),1,IF(ISNUMBER($K299),$K299,$Y299)))</f>
        <v/>
      </c>
      <c r="AA299" s="63">
        <f>IF($T299="","",IF(AND(ISNUMBER($F299),$F299&lt;=IF($Q299=MesCiclo,InicioCiclo,$Q299+MOD(2-WEEKDAY($Q299),7))+6),1,IF(N($U299)&gt;0,AVERAGEIFS($W$5:$W$1000,$S$5:$S$1000,ROW(),$T$5:$T$1000,"Sub"),$W299)))</f>
        <v/>
      </c>
      <c r="AB299" s="63">
        <f>IF($T299="","",IF(AND(ISNUMBER($F299),$F299&lt;=IF($Q299=MesCiclo,InicioCiclo,$Q299+MOD(2-WEEKDAY($Q299),7))+13),1,IF(N($U299)&gt;0,AVERAGEIFS($X$5:$X$1000,$S$5:$S$1000,ROW(),$T$5:$T$1000,"Sub"),$X299)))</f>
        <v/>
      </c>
      <c r="AC299" s="63">
        <f>IF($T299="","",IF(AND(ISNUMBER($F299),$F299&lt;=IF($Q299=MesCiclo,InicioCiclo,$Q299+MOD(2-WEEKDAY($Q299),7))+20),1,IF(N($U299)&gt;0,AVERAGEIFS($Y$5:$Y$1000,$S$5:$S$1000,ROW(),$T$5:$T$1000,"Sub"),$Y299)))</f>
        <v/>
      </c>
      <c r="AD299" s="63">
        <f>IF($T299="","",IF(AND(ISNUMBER($F299),$F299&lt;=IF($Q299=MesCiclo,InicioCiclo,$Q299+MOD(2-WEEKDAY($Q299),7))+27),1,IF(N($U299)&gt;0,AVERAGEIFS($Z$5:$Z$1000,$S$5:$S$1000,ROW(),$T$5:$T$1000,"Sub"),$Z299)))</f>
        <v/>
      </c>
      <c r="AE299" s="63">
        <f>IF($T299&lt;&gt;"Macro","",IF(COUNTIFS($Q$5:$Q$1000,$Q299,$T$5:$T$1000,"Macro",$G$5:$G$1000,"&gt;0")=0,1/COUNTIFS($Q$5:$Q$1000,$Q299,$T$5:$T$1000,"Macro"),IF(AND(ISNUMBER($G299),N($G299)&gt;0),$G299,SUMIFS($G$5:$G$1000,$Q$5:$Q$1000,$Q299,$T$5:$T$1000,"Macro")/COUNTIFS($Q$5:$Q$1000,$Q299,$T$5:$T$1000,"Macro",$G$5:$G$1000,"&gt;0"))/(COUNTIFS($Q$5:$Q$1000,$Q299,$T$5:$T$1000,"Macro")*SUMIFS($G$5:$G$1000,$Q$5:$Q$1000,$Q299,$T$5:$T$1000,"Macro")/COUNTIFS($Q$5:$Q$1000,$Q299,$T$5:$T$1000,"Macro",$G$5:$G$1000,"&gt;0"))))</f>
        <v/>
      </c>
    </row>
    <row r="300">
      <c r="A300" s="55">
        <f>IF(NOT((COUNTA($B300:$K300)+COUNTA($O300))&gt;0),"",IF($T300="Macro",COUNTIFS($T$5:$T300,"Macro",$Q$5:$Q300,$Q300),IF(N($S300)=0,"?",COUNTIFS(INDEX($T$5:$T$1000,1):INDEX($T$5:$T$1000,$S300-4),"Macro",INDEX($Q$5:$Q$1000,1):INDEX($Q$5:$Q$1000,$S300-4),INDEX($Q$5:$Q$1000,$S300-4))&amp;"."&amp;COUNTIFS($S$5:$S300,$S300,$T$5:$T300,"Sub"))))</f>
        <v/>
      </c>
      <c r="B300" s="56" t="n"/>
      <c r="C300" s="57" t="n"/>
      <c r="D300" s="58" t="n"/>
      <c r="E300" s="58" t="n"/>
      <c r="F300" s="58" t="n"/>
      <c r="G300" s="59" t="n"/>
      <c r="H300" s="59" t="n"/>
      <c r="I300" s="59" t="n"/>
      <c r="J300" s="59" t="n"/>
      <c r="K300" s="59" t="n"/>
      <c r="L300" s="60">
        <f>IF(NOT((COUNTA($B300:$K300)+COUNTA($O300))&gt;0),"",IF(ISNUMBER($F300),1,IF(N($U300)&gt;0,AVERAGEIFS($V$5:$V$1000,$S$5:$S$1000,ROW(),$T$5:$T$1000,"Sub"),$V300)))</f>
        <v/>
      </c>
      <c r="M300" s="55">
        <f>IF($L300="","",IF($L300&gt;=1,"Completado",IF($L300&gt;0,"En curso","Pendiente")))</f>
        <v/>
      </c>
      <c r="N300" s="55">
        <f>IF(NOT((COUNTA($B300:$K300)+COUNTA($O300))&gt;0),"",IF(ISNUMBER($F300),IF(AND(ISNUMBER($E300),$F300&gt;$E300),"Cumplida con "&amp;($F300-$E300)&amp;IF($F300-$E300=1," día"," días")&amp;" de retraso","Cumplida"),IF(N($L300)&gt;=1,"Cumplida",IF(NOT(ISNUMBER($E300)),"Sin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plazo")))))))</f>
        <v/>
      </c>
      <c r="O300" s="57" t="n"/>
      <c r="P300" s="61">
        <f>IF(NOT((COUNTA($B300:$K300)+COUNTA($O300))&gt;0),"",IF((IF($C300="","Falta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",""))="","✔ OK","⚠ "&amp;LEFT(IF($C300="","Falta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",""),LEN(IF($C300="","Falta el nombre de la actividad"&amp;" · ","")&amp;IF(AND($T300="Sub",N($S300)=0),"Subactividad sin macroactividad arriba"&amp;" · ","")&amp;IF($D300="","Sin fecha de inicio"&amp;" · ","")&amp;IF($E300="","Sin fecha límite"&amp;" · ","")&amp;IF(OR(AND($D300&lt;&gt;"",NOT(ISNUMBER($D300))),AND($E300&lt;&gt;"",NOT(ISNUMBER($E300))),AND($F300&lt;&gt;"",NOT(ISNUMBER($F300)))),"Fecha no válida"&amp;" · ","")&amp;IF(AND(ISNUMBER($D300),ISNUMBER($E300),$D300&gt;$E300),"Inicio posterior a fecha límite"&amp;" · ","")&amp;IF(AND($T300="Macro",$G300&lt;&gt;"",OR(NOT(ISNUMBER($G300)),$G300&lt;0,$G300&gt;1)),"Peso fuera de rango"&amp;" · ","")&amp;IF(AND($T300="Sub",$G300&lt;&gt;""),"Las subactividades no llevan peso (valen igual dentro de su macroactividad)"&amp;" · ","")&amp;IF(AND(N($U300)&gt;0,COUNT($H300:$K300)&gt;0),"Con subactividades: deje vacías las semanas (se calculan solas)"&amp;" · ","")&amp;IF((COUNTIF($H300:$K300,"&gt;1")+COUNTIF($H300:$K300,"&lt;0")+COUNTA($H300:$K300)-COUNT($H300:$K300))&gt;0,"Avance fuera de rango 0-100%"&amp;" · ","")&amp;IF(OR(AND($I300&lt;&gt;"",$I300&lt;$H300),AND($J300&lt;&gt;"",$J300&lt;MAX($H300:$I300)),AND($K300&lt;&gt;"",$K300&lt;MAX($H300:$J300))),"Avance semanal decreciente"&amp;" · ","")&amp;IF(AND(ISNUMBER($E300),$E300&lt;FechaRef,N($L300)&lt;1),"Vencida"&amp;" · ","")&amp;IF(AND(ObsObligatoria="Sí",ISNUMBER($E300),$E300&lt;FechaRef,N($L300)&lt;1,$O300=""),"Vencida sin observación"&amp;" · ",""))-3)))</f>
        <v/>
      </c>
      <c r="Q300" s="62">
        <f>IF(NOT((COUNTA($B300:$K300)+COUNTA($O300))&gt;0),"",IF(AND($T300="Sub",N($S300)&gt;0),IF(ISNUMBER(INDEX($D$5:$D$1000,$S300-4)),DATE(YEAR(INDEX($D$5:$D$1000,$S300-4)),MONTH(INDEX($D$5:$D$1000,$S300-4)),1),IF(ISNUMBER(INDEX($E$5:$E$1000,$S300-4)),DATE(YEAR(INDEX($E$5:$E$1000,$S300-4)),MONTH(INDEX($E$5:$E$1000,$S300-4)),1),MesCiclo)),IF(ISNUMBER($D300),DATE(YEAR($D300),MONTH($D300),1),IF(ISNUMBER($E300),DATE(YEAR($E300),MONTH($E300),1),MesCiclo))))</f>
        <v/>
      </c>
      <c r="R300" s="63">
        <f>IF(OR($Q300="",$Q300&lt;&gt;MesCiclo),"",COUNTIF($Q$5:$Q300,MesCiclo))</f>
        <v/>
      </c>
      <c r="S300" s="63">
        <f>IF($T300="","",IF($T300="Macro",ROW(),IFERROR(LOOKUP(2,1/($T$5:$T300="Macro"),ROW($T$5:$T300)),0)))</f>
        <v/>
      </c>
      <c r="T300" s="63">
        <f>IF(NOT((COUNTA($B300:$K300)+COUNTA($O300))&gt;0),"",IF($B300="Subactividad","Sub","Macro"))</f>
        <v/>
      </c>
      <c r="U300" s="63">
        <f>IF($T300="Macro",COUNTIFS($S$5:$S$1000,ROW(),$T$5:$T$1000,"Sub"),"")</f>
        <v/>
      </c>
      <c r="V300" s="63">
        <f>IF($T300="","",IF(ISNUMBER($F300),1,IFERROR(LOOKUP(2,1/($H300:$K300&lt;&gt;""),$H300:$K300),0)))</f>
        <v/>
      </c>
      <c r="W300" s="63">
        <f>IF($T300="","",IF(AND(ISNUMBER($F300),$F300&lt;=IF($Q300=MesCiclo,InicioCiclo,$Q300+MOD(2-WEEKDAY($Q300),7))+6),1,IF(ISNUMBER($H300),$H300,0)))</f>
        <v/>
      </c>
      <c r="X300" s="63">
        <f>IF($T300="","",IF(AND(ISNUMBER($F300),$F300&lt;=IF($Q300=MesCiclo,InicioCiclo,$Q300+MOD(2-WEEKDAY($Q300),7))+13),1,IF(ISNUMBER($I300),$I300,$W300)))</f>
        <v/>
      </c>
      <c r="Y300" s="63">
        <f>IF($T300="","",IF(AND(ISNUMBER($F300),$F300&lt;=IF($Q300=MesCiclo,InicioCiclo,$Q300+MOD(2-WEEKDAY($Q300),7))+20),1,IF(ISNUMBER($J300),$J300,$X300)))</f>
        <v/>
      </c>
      <c r="Z300" s="63">
        <f>IF($T300="","",IF(AND(ISNUMBER($F300),$F300&lt;=IF($Q300=MesCiclo,InicioCiclo,$Q300+MOD(2-WEEKDAY($Q300),7))+27),1,IF(ISNUMBER($K300),$K300,$Y300)))</f>
        <v/>
      </c>
      <c r="AA300" s="63">
        <f>IF($T300="","",IF(AND(ISNUMBER($F300),$F300&lt;=IF($Q300=MesCiclo,InicioCiclo,$Q300+MOD(2-WEEKDAY($Q300),7))+6),1,IF(N($U300)&gt;0,AVERAGEIFS($W$5:$W$1000,$S$5:$S$1000,ROW(),$T$5:$T$1000,"Sub"),$W300)))</f>
        <v/>
      </c>
      <c r="AB300" s="63">
        <f>IF($T300="","",IF(AND(ISNUMBER($F300),$F300&lt;=IF($Q300=MesCiclo,InicioCiclo,$Q300+MOD(2-WEEKDAY($Q300),7))+13),1,IF(N($U300)&gt;0,AVERAGEIFS($X$5:$X$1000,$S$5:$S$1000,ROW(),$T$5:$T$1000,"Sub"),$X300)))</f>
        <v/>
      </c>
      <c r="AC300" s="63">
        <f>IF($T300="","",IF(AND(ISNUMBER($F300),$F300&lt;=IF($Q300=MesCiclo,InicioCiclo,$Q300+MOD(2-WEEKDAY($Q300),7))+20),1,IF(N($U300)&gt;0,AVERAGEIFS($Y$5:$Y$1000,$S$5:$S$1000,ROW(),$T$5:$T$1000,"Sub"),$Y300)))</f>
        <v/>
      </c>
      <c r="AD300" s="63">
        <f>IF($T300="","",IF(AND(ISNUMBER($F300),$F300&lt;=IF($Q300=MesCiclo,InicioCiclo,$Q300+MOD(2-WEEKDAY($Q300),7))+27),1,IF(N($U300)&gt;0,AVERAGEIFS($Z$5:$Z$1000,$S$5:$S$1000,ROW(),$T$5:$T$1000,"Sub"),$Z300)))</f>
        <v/>
      </c>
      <c r="AE300" s="63">
        <f>IF($T300&lt;&gt;"Macro","",IF(COUNTIFS($Q$5:$Q$1000,$Q300,$T$5:$T$1000,"Macro",$G$5:$G$1000,"&gt;0")=0,1/COUNTIFS($Q$5:$Q$1000,$Q300,$T$5:$T$1000,"Macro"),IF(AND(ISNUMBER($G300),N($G300)&gt;0),$G300,SUMIFS($G$5:$G$1000,$Q$5:$Q$1000,$Q300,$T$5:$T$1000,"Macro")/COUNTIFS($Q$5:$Q$1000,$Q300,$T$5:$T$1000,"Macro",$G$5:$G$1000,"&gt;0"))/(COUNTIFS($Q$5:$Q$1000,$Q300,$T$5:$T$1000,"Macro")*SUMIFS($G$5:$G$1000,$Q$5:$Q$1000,$Q300,$T$5:$T$1000,"Macro")/COUNTIFS($Q$5:$Q$1000,$Q300,$T$5:$T$1000,"Macro",$G$5:$G$1000,"&gt;0"))))</f>
        <v/>
      </c>
    </row>
    <row r="301">
      <c r="A301" s="55">
        <f>IF(NOT((COUNTA($B301:$K301)+COUNTA($O301))&gt;0),"",IF($T301="Macro",COUNTIFS($T$5:$T301,"Macro",$Q$5:$Q301,$Q301),IF(N($S301)=0,"?",COUNTIFS(INDEX($T$5:$T$1000,1):INDEX($T$5:$T$1000,$S301-4),"Macro",INDEX($Q$5:$Q$1000,1):INDEX($Q$5:$Q$1000,$S301-4),INDEX($Q$5:$Q$1000,$S301-4))&amp;"."&amp;COUNTIFS($S$5:$S301,$S301,$T$5:$T301,"Sub"))))</f>
        <v/>
      </c>
      <c r="B301" s="56" t="n"/>
      <c r="C301" s="57" t="n"/>
      <c r="D301" s="58" t="n"/>
      <c r="E301" s="58" t="n"/>
      <c r="F301" s="58" t="n"/>
      <c r="G301" s="59" t="n"/>
      <c r="H301" s="59" t="n"/>
      <c r="I301" s="59" t="n"/>
      <c r="J301" s="59" t="n"/>
      <c r="K301" s="59" t="n"/>
      <c r="L301" s="60">
        <f>IF(NOT((COUNTA($B301:$K301)+COUNTA($O301))&gt;0),"",IF(ISNUMBER($F301),1,IF(N($U301)&gt;0,AVERAGEIFS($V$5:$V$1000,$S$5:$S$1000,ROW(),$T$5:$T$1000,"Sub"),$V301)))</f>
        <v/>
      </c>
      <c r="M301" s="55">
        <f>IF($L301="","",IF($L301&gt;=1,"Completado",IF($L301&gt;0,"En curso","Pendiente")))</f>
        <v/>
      </c>
      <c r="N301" s="55">
        <f>IF(NOT((COUNTA($B301:$K301)+COUNTA($O301))&gt;0),"",IF(ISNUMBER($F301),IF(AND(ISNUMBER($E301),$F301&gt;$E301),"Cumplida con "&amp;($F301-$E301)&amp;IF($F301-$E301=1," día"," días")&amp;" de retraso","Cumplida"),IF(N($L301)&gt;=1,"Cumplida",IF(NOT(ISNUMBER($E301)),"Sin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plazo")))))))</f>
        <v/>
      </c>
      <c r="O301" s="57" t="n"/>
      <c r="P301" s="61">
        <f>IF(NOT((COUNTA($B301:$K301)+COUNTA($O301))&gt;0),"",IF((IF($C301="","Falta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",""))="","✔ OK","⚠ "&amp;LEFT(IF($C301="","Falta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",""),LEN(IF($C301="","Falta el nombre de la actividad"&amp;" · ","")&amp;IF(AND($T301="Sub",N($S301)=0),"Subactividad sin macroactividad arriba"&amp;" · ","")&amp;IF($D301="","Sin fecha de inicio"&amp;" · ","")&amp;IF($E301="","Sin fecha límite"&amp;" · ","")&amp;IF(OR(AND($D301&lt;&gt;"",NOT(ISNUMBER($D301))),AND($E301&lt;&gt;"",NOT(ISNUMBER($E301))),AND($F301&lt;&gt;"",NOT(ISNUMBER($F301)))),"Fecha no válida"&amp;" · ","")&amp;IF(AND(ISNUMBER($D301),ISNUMBER($E301),$D301&gt;$E301),"Inicio posterior a fecha límite"&amp;" · ","")&amp;IF(AND($T301="Macro",$G301&lt;&gt;"",OR(NOT(ISNUMBER($G301)),$G301&lt;0,$G301&gt;1)),"Peso fuera de rango"&amp;" · ","")&amp;IF(AND($T301="Sub",$G301&lt;&gt;""),"Las subactividades no llevan peso (valen igual dentro de su macroactividad)"&amp;" · ","")&amp;IF(AND(N($U301)&gt;0,COUNT($H301:$K301)&gt;0),"Con subactividades: deje vacías las semanas (se calculan solas)"&amp;" · ","")&amp;IF((COUNTIF($H301:$K301,"&gt;1")+COUNTIF($H301:$K301,"&lt;0")+COUNTA($H301:$K301)-COUNT($H301:$K301))&gt;0,"Avance fuera de rango 0-100%"&amp;" · ","")&amp;IF(OR(AND($I301&lt;&gt;"",$I301&lt;$H301),AND($J301&lt;&gt;"",$J301&lt;MAX($H301:$I301)),AND($K301&lt;&gt;"",$K301&lt;MAX($H301:$J301))),"Avance semanal decreciente"&amp;" · ","")&amp;IF(AND(ISNUMBER($E301),$E301&lt;FechaRef,N($L301)&lt;1),"Vencida"&amp;" · ","")&amp;IF(AND(ObsObligatoria="Sí",ISNUMBER($E301),$E301&lt;FechaRef,N($L301)&lt;1,$O301=""),"Vencida sin observación"&amp;" · ",""))-3)))</f>
        <v/>
      </c>
      <c r="Q301" s="62">
        <f>IF(NOT((COUNTA($B301:$K301)+COUNTA($O301))&gt;0),"",IF(AND($T301="Sub",N($S301)&gt;0),IF(ISNUMBER(INDEX($D$5:$D$1000,$S301-4)),DATE(YEAR(INDEX($D$5:$D$1000,$S301-4)),MONTH(INDEX($D$5:$D$1000,$S301-4)),1),IF(ISNUMBER(INDEX($E$5:$E$1000,$S301-4)),DATE(YEAR(INDEX($E$5:$E$1000,$S301-4)),MONTH(INDEX($E$5:$E$1000,$S301-4)),1),MesCiclo)),IF(ISNUMBER($D301),DATE(YEAR($D301),MONTH($D301),1),IF(ISNUMBER($E301),DATE(YEAR($E301),MONTH($E301),1),MesCiclo))))</f>
        <v/>
      </c>
      <c r="R301" s="63">
        <f>IF(OR($Q301="",$Q301&lt;&gt;MesCiclo),"",COUNTIF($Q$5:$Q301,MesCiclo))</f>
        <v/>
      </c>
      <c r="S301" s="63">
        <f>IF($T301="","",IF($T301="Macro",ROW(),IFERROR(LOOKUP(2,1/($T$5:$T301="Macro"),ROW($T$5:$T301)),0)))</f>
        <v/>
      </c>
      <c r="T301" s="63">
        <f>IF(NOT((COUNTA($B301:$K301)+COUNTA($O301))&gt;0),"",IF($B301="Subactividad","Sub","Macro"))</f>
        <v/>
      </c>
      <c r="U301" s="63">
        <f>IF($T301="Macro",COUNTIFS($S$5:$S$1000,ROW(),$T$5:$T$1000,"Sub"),"")</f>
        <v/>
      </c>
      <c r="V301" s="63">
        <f>IF($T301="","",IF(ISNUMBER($F301),1,IFERROR(LOOKUP(2,1/($H301:$K301&lt;&gt;""),$H301:$K301),0)))</f>
        <v/>
      </c>
      <c r="W301" s="63">
        <f>IF($T301="","",IF(AND(ISNUMBER($F301),$F301&lt;=IF($Q301=MesCiclo,InicioCiclo,$Q301+MOD(2-WEEKDAY($Q301),7))+6),1,IF(ISNUMBER($H301),$H301,0)))</f>
        <v/>
      </c>
      <c r="X301" s="63">
        <f>IF($T301="","",IF(AND(ISNUMBER($F301),$F301&lt;=IF($Q301=MesCiclo,InicioCiclo,$Q301+MOD(2-WEEKDAY($Q301),7))+13),1,IF(ISNUMBER($I301),$I301,$W301)))</f>
        <v/>
      </c>
      <c r="Y301" s="63">
        <f>IF($T301="","",IF(AND(ISNUMBER($F301),$F301&lt;=IF($Q301=MesCiclo,InicioCiclo,$Q301+MOD(2-WEEKDAY($Q301),7))+20),1,IF(ISNUMBER($J301),$J301,$X301)))</f>
        <v/>
      </c>
      <c r="Z301" s="63">
        <f>IF($T301="","",IF(AND(ISNUMBER($F301),$F301&lt;=IF($Q301=MesCiclo,InicioCiclo,$Q301+MOD(2-WEEKDAY($Q301),7))+27),1,IF(ISNUMBER($K301),$K301,$Y301)))</f>
        <v/>
      </c>
      <c r="AA301" s="63">
        <f>IF($T301="","",IF(AND(ISNUMBER($F301),$F301&lt;=IF($Q301=MesCiclo,InicioCiclo,$Q301+MOD(2-WEEKDAY($Q301),7))+6),1,IF(N($U301)&gt;0,AVERAGEIFS($W$5:$W$1000,$S$5:$S$1000,ROW(),$T$5:$T$1000,"Sub"),$W301)))</f>
        <v/>
      </c>
      <c r="AB301" s="63">
        <f>IF($T301="","",IF(AND(ISNUMBER($F301),$F301&lt;=IF($Q301=MesCiclo,InicioCiclo,$Q301+MOD(2-WEEKDAY($Q301),7))+13),1,IF(N($U301)&gt;0,AVERAGEIFS($X$5:$X$1000,$S$5:$S$1000,ROW(),$T$5:$T$1000,"Sub"),$X301)))</f>
        <v/>
      </c>
      <c r="AC301" s="63">
        <f>IF($T301="","",IF(AND(ISNUMBER($F301),$F301&lt;=IF($Q301=MesCiclo,InicioCiclo,$Q301+MOD(2-WEEKDAY($Q301),7))+20),1,IF(N($U301)&gt;0,AVERAGEIFS($Y$5:$Y$1000,$S$5:$S$1000,ROW(),$T$5:$T$1000,"Sub"),$Y301)))</f>
        <v/>
      </c>
      <c r="AD301" s="63">
        <f>IF($T301="","",IF(AND(ISNUMBER($F301),$F301&lt;=IF($Q301=MesCiclo,InicioCiclo,$Q301+MOD(2-WEEKDAY($Q301),7))+27),1,IF(N($U301)&gt;0,AVERAGEIFS($Z$5:$Z$1000,$S$5:$S$1000,ROW(),$T$5:$T$1000,"Sub"),$Z301)))</f>
        <v/>
      </c>
      <c r="AE301" s="63">
        <f>IF($T301&lt;&gt;"Macro","",IF(COUNTIFS($Q$5:$Q$1000,$Q301,$T$5:$T$1000,"Macro",$G$5:$G$1000,"&gt;0")=0,1/COUNTIFS($Q$5:$Q$1000,$Q301,$T$5:$T$1000,"Macro"),IF(AND(ISNUMBER($G301),N($G301)&gt;0),$G301,SUMIFS($G$5:$G$1000,$Q$5:$Q$1000,$Q301,$T$5:$T$1000,"Macro")/COUNTIFS($Q$5:$Q$1000,$Q301,$T$5:$T$1000,"Macro",$G$5:$G$1000,"&gt;0"))/(COUNTIFS($Q$5:$Q$1000,$Q301,$T$5:$T$1000,"Macro")*SUMIFS($G$5:$G$1000,$Q$5:$Q$1000,$Q301,$T$5:$T$1000,"Macro")/COUNTIFS($Q$5:$Q$1000,$Q301,$T$5:$T$1000,"Macro",$G$5:$G$1000,"&gt;0"))))</f>
        <v/>
      </c>
    </row>
    <row r="302">
      <c r="A302" s="55">
        <f>IF(NOT((COUNTA($B302:$K302)+COUNTA($O302))&gt;0),"",IF($T302="Macro",COUNTIFS($T$5:$T302,"Macro",$Q$5:$Q302,$Q302),IF(N($S302)=0,"?",COUNTIFS(INDEX($T$5:$T$1000,1):INDEX($T$5:$T$1000,$S302-4),"Macro",INDEX($Q$5:$Q$1000,1):INDEX($Q$5:$Q$1000,$S302-4),INDEX($Q$5:$Q$1000,$S302-4))&amp;"."&amp;COUNTIFS($S$5:$S302,$S302,$T$5:$T302,"Sub"))))</f>
        <v/>
      </c>
      <c r="B302" s="56" t="n"/>
      <c r="C302" s="57" t="n"/>
      <c r="D302" s="58" t="n"/>
      <c r="E302" s="58" t="n"/>
      <c r="F302" s="58" t="n"/>
      <c r="G302" s="59" t="n"/>
      <c r="H302" s="59" t="n"/>
      <c r="I302" s="59" t="n"/>
      <c r="J302" s="59" t="n"/>
      <c r="K302" s="59" t="n"/>
      <c r="L302" s="60">
        <f>IF(NOT((COUNTA($B302:$K302)+COUNTA($O302))&gt;0),"",IF(ISNUMBER($F302),1,IF(N($U302)&gt;0,AVERAGEIFS($V$5:$V$1000,$S$5:$S$1000,ROW(),$T$5:$T$1000,"Sub"),$V302)))</f>
        <v/>
      </c>
      <c r="M302" s="55">
        <f>IF($L302="","",IF($L302&gt;=1,"Completado",IF($L302&gt;0,"En curso","Pendiente")))</f>
        <v/>
      </c>
      <c r="N302" s="55">
        <f>IF(NOT((COUNTA($B302:$K302)+COUNTA($O302))&gt;0),"",IF(ISNUMBER($F302),IF(AND(ISNUMBER($E302),$F302&gt;$E302),"Cumplida con "&amp;($F302-$E302)&amp;IF($F302-$E302=1," día"," días")&amp;" de retraso","Cumplida"),IF(N($L302)&gt;=1,"Cumplida",IF(NOT(ISNUMBER($E302)),"Sin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plazo")))))))</f>
        <v/>
      </c>
      <c r="O302" s="57" t="n"/>
      <c r="P302" s="61">
        <f>IF(NOT((COUNTA($B302:$K302)+COUNTA($O302))&gt;0),"",IF((IF($C302="","Falta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",""))="","✔ OK","⚠ "&amp;LEFT(IF($C302="","Falta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",""),LEN(IF($C302="","Falta el nombre de la actividad"&amp;" · ","")&amp;IF(AND($T302="Sub",N($S302)=0),"Subactividad sin macroactividad arriba"&amp;" · ","")&amp;IF($D302="","Sin fecha de inicio"&amp;" · ","")&amp;IF($E302="","Sin fecha límite"&amp;" · ","")&amp;IF(OR(AND($D302&lt;&gt;"",NOT(ISNUMBER($D302))),AND($E302&lt;&gt;"",NOT(ISNUMBER($E302))),AND($F302&lt;&gt;"",NOT(ISNUMBER($F302)))),"Fecha no válida"&amp;" · ","")&amp;IF(AND(ISNUMBER($D302),ISNUMBER($E302),$D302&gt;$E302),"Inicio posterior a fecha límite"&amp;" · ","")&amp;IF(AND($T302="Macro",$G302&lt;&gt;"",OR(NOT(ISNUMBER($G302)),$G302&lt;0,$G302&gt;1)),"Peso fuera de rango"&amp;" · ","")&amp;IF(AND($T302="Sub",$G302&lt;&gt;""),"Las subactividades no llevan peso (valen igual dentro de su macroactividad)"&amp;" · ","")&amp;IF(AND(N($U302)&gt;0,COUNT($H302:$K302)&gt;0),"Con subactividades: deje vacías las semanas (se calculan solas)"&amp;" · ","")&amp;IF((COUNTIF($H302:$K302,"&gt;1")+COUNTIF($H302:$K302,"&lt;0")+COUNTA($H302:$K302)-COUNT($H302:$K302))&gt;0,"Avance fuera de rango 0-100%"&amp;" · ","")&amp;IF(OR(AND($I302&lt;&gt;"",$I302&lt;$H302),AND($J302&lt;&gt;"",$J302&lt;MAX($H302:$I302)),AND($K302&lt;&gt;"",$K302&lt;MAX($H302:$J302))),"Avance semanal decreciente"&amp;" · ","")&amp;IF(AND(ISNUMBER($E302),$E302&lt;FechaRef,N($L302)&lt;1),"Vencida"&amp;" · ","")&amp;IF(AND(ObsObligatoria="Sí",ISNUMBER($E302),$E302&lt;FechaRef,N($L302)&lt;1,$O302=""),"Vencida sin observación"&amp;" · ",""))-3)))</f>
        <v/>
      </c>
      <c r="Q302" s="62">
        <f>IF(NOT((COUNTA($B302:$K302)+COUNTA($O302))&gt;0),"",IF(AND($T302="Sub",N($S302)&gt;0),IF(ISNUMBER(INDEX($D$5:$D$1000,$S302-4)),DATE(YEAR(INDEX($D$5:$D$1000,$S302-4)),MONTH(INDEX($D$5:$D$1000,$S302-4)),1),IF(ISNUMBER(INDEX($E$5:$E$1000,$S302-4)),DATE(YEAR(INDEX($E$5:$E$1000,$S302-4)),MONTH(INDEX($E$5:$E$1000,$S302-4)),1),MesCiclo)),IF(ISNUMBER($D302),DATE(YEAR($D302),MONTH($D302),1),IF(ISNUMBER($E302),DATE(YEAR($E302),MONTH($E302),1),MesCiclo))))</f>
        <v/>
      </c>
      <c r="R302" s="63">
        <f>IF(OR($Q302="",$Q302&lt;&gt;MesCiclo),"",COUNTIF($Q$5:$Q302,MesCiclo))</f>
        <v/>
      </c>
      <c r="S302" s="63">
        <f>IF($T302="","",IF($T302="Macro",ROW(),IFERROR(LOOKUP(2,1/($T$5:$T302="Macro"),ROW($T$5:$T302)),0)))</f>
        <v/>
      </c>
      <c r="T302" s="63">
        <f>IF(NOT((COUNTA($B302:$K302)+COUNTA($O302))&gt;0),"",IF($B302="Subactividad","Sub","Macro"))</f>
        <v/>
      </c>
      <c r="U302" s="63">
        <f>IF($T302="Macro",COUNTIFS($S$5:$S$1000,ROW(),$T$5:$T$1000,"Sub"),"")</f>
        <v/>
      </c>
      <c r="V302" s="63">
        <f>IF($T302="","",IF(ISNUMBER($F302),1,IFERROR(LOOKUP(2,1/($H302:$K302&lt;&gt;""),$H302:$K302),0)))</f>
        <v/>
      </c>
      <c r="W302" s="63">
        <f>IF($T302="","",IF(AND(ISNUMBER($F302),$F302&lt;=IF($Q302=MesCiclo,InicioCiclo,$Q302+MOD(2-WEEKDAY($Q302),7))+6),1,IF(ISNUMBER($H302),$H302,0)))</f>
        <v/>
      </c>
      <c r="X302" s="63">
        <f>IF($T302="","",IF(AND(ISNUMBER($F302),$F302&lt;=IF($Q302=MesCiclo,InicioCiclo,$Q302+MOD(2-WEEKDAY($Q302),7))+13),1,IF(ISNUMBER($I302),$I302,$W302)))</f>
        <v/>
      </c>
      <c r="Y302" s="63">
        <f>IF($T302="","",IF(AND(ISNUMBER($F302),$F302&lt;=IF($Q302=MesCiclo,InicioCiclo,$Q302+MOD(2-WEEKDAY($Q302),7))+20),1,IF(ISNUMBER($J302),$J302,$X302)))</f>
        <v/>
      </c>
      <c r="Z302" s="63">
        <f>IF($T302="","",IF(AND(ISNUMBER($F302),$F302&lt;=IF($Q302=MesCiclo,InicioCiclo,$Q302+MOD(2-WEEKDAY($Q302),7))+27),1,IF(ISNUMBER($K302),$K302,$Y302)))</f>
        <v/>
      </c>
      <c r="AA302" s="63">
        <f>IF($T302="","",IF(AND(ISNUMBER($F302),$F302&lt;=IF($Q302=MesCiclo,InicioCiclo,$Q302+MOD(2-WEEKDAY($Q302),7))+6),1,IF(N($U302)&gt;0,AVERAGEIFS($W$5:$W$1000,$S$5:$S$1000,ROW(),$T$5:$T$1000,"Sub"),$W302)))</f>
        <v/>
      </c>
      <c r="AB302" s="63">
        <f>IF($T302="","",IF(AND(ISNUMBER($F302),$F302&lt;=IF($Q302=MesCiclo,InicioCiclo,$Q302+MOD(2-WEEKDAY($Q302),7))+13),1,IF(N($U302)&gt;0,AVERAGEIFS($X$5:$X$1000,$S$5:$S$1000,ROW(),$T$5:$T$1000,"Sub"),$X302)))</f>
        <v/>
      </c>
      <c r="AC302" s="63">
        <f>IF($T302="","",IF(AND(ISNUMBER($F302),$F302&lt;=IF($Q302=MesCiclo,InicioCiclo,$Q302+MOD(2-WEEKDAY($Q302),7))+20),1,IF(N($U302)&gt;0,AVERAGEIFS($Y$5:$Y$1000,$S$5:$S$1000,ROW(),$T$5:$T$1000,"Sub"),$Y302)))</f>
        <v/>
      </c>
      <c r="AD302" s="63">
        <f>IF($T302="","",IF(AND(ISNUMBER($F302),$F302&lt;=IF($Q302=MesCiclo,InicioCiclo,$Q302+MOD(2-WEEKDAY($Q302),7))+27),1,IF(N($U302)&gt;0,AVERAGEIFS($Z$5:$Z$1000,$S$5:$S$1000,ROW(),$T$5:$T$1000,"Sub"),$Z302)))</f>
        <v/>
      </c>
      <c r="AE302" s="63">
        <f>IF($T302&lt;&gt;"Macro","",IF(COUNTIFS($Q$5:$Q$1000,$Q302,$T$5:$T$1000,"Macro",$G$5:$G$1000,"&gt;0")=0,1/COUNTIFS($Q$5:$Q$1000,$Q302,$T$5:$T$1000,"Macro"),IF(AND(ISNUMBER($G302),N($G302)&gt;0),$G302,SUMIFS($G$5:$G$1000,$Q$5:$Q$1000,$Q302,$T$5:$T$1000,"Macro")/COUNTIFS($Q$5:$Q$1000,$Q302,$T$5:$T$1000,"Macro",$G$5:$G$1000,"&gt;0"))/(COUNTIFS($Q$5:$Q$1000,$Q302,$T$5:$T$1000,"Macro")*SUMIFS($G$5:$G$1000,$Q$5:$Q$1000,$Q302,$T$5:$T$1000,"Macro")/COUNTIFS($Q$5:$Q$1000,$Q302,$T$5:$T$1000,"Macro",$G$5:$G$1000,"&gt;0"))))</f>
        <v/>
      </c>
    </row>
    <row r="303">
      <c r="A303" s="55">
        <f>IF(NOT((COUNTA($B303:$K303)+COUNTA($O303))&gt;0),"",IF($T303="Macro",COUNTIFS($T$5:$T303,"Macro",$Q$5:$Q303,$Q303),IF(N($S303)=0,"?",COUNTIFS(INDEX($T$5:$T$1000,1):INDEX($T$5:$T$1000,$S303-4),"Macro",INDEX($Q$5:$Q$1000,1):INDEX($Q$5:$Q$1000,$S303-4),INDEX($Q$5:$Q$1000,$S303-4))&amp;"."&amp;COUNTIFS($S$5:$S303,$S303,$T$5:$T303,"Sub"))))</f>
        <v/>
      </c>
      <c r="B303" s="56" t="n"/>
      <c r="C303" s="57" t="n"/>
      <c r="D303" s="58" t="n"/>
      <c r="E303" s="58" t="n"/>
      <c r="F303" s="58" t="n"/>
      <c r="G303" s="59" t="n"/>
      <c r="H303" s="59" t="n"/>
      <c r="I303" s="59" t="n"/>
      <c r="J303" s="59" t="n"/>
      <c r="K303" s="59" t="n"/>
      <c r="L303" s="60">
        <f>IF(NOT((COUNTA($B303:$K303)+COUNTA($O303))&gt;0),"",IF(ISNUMBER($F303),1,IF(N($U303)&gt;0,AVERAGEIFS($V$5:$V$1000,$S$5:$S$1000,ROW(),$T$5:$T$1000,"Sub"),$V303)))</f>
        <v/>
      </c>
      <c r="M303" s="55">
        <f>IF($L303="","",IF($L303&gt;=1,"Completado",IF($L303&gt;0,"En curso","Pendiente")))</f>
        <v/>
      </c>
      <c r="N303" s="55">
        <f>IF(NOT((COUNTA($B303:$K303)+COUNTA($O303))&gt;0),"",IF(ISNUMBER($F303),IF(AND(ISNUMBER($E303),$F303&gt;$E303),"Cumplida con "&amp;($F303-$E303)&amp;IF($F303-$E303=1," día"," días")&amp;" de retraso","Cumplida"),IF(N($L303)&gt;=1,"Cumplida",IF(NOT(ISNUMBER($E303)),"Sin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plazo")))))))</f>
        <v/>
      </c>
      <c r="O303" s="57" t="n"/>
      <c r="P303" s="61">
        <f>IF(NOT((COUNTA($B303:$K303)+COUNTA($O303))&gt;0),"",IF((IF($C303="","Falta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",""))="","✔ OK","⚠ "&amp;LEFT(IF($C303="","Falta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",""),LEN(IF($C303="","Falta el nombre de la actividad"&amp;" · ","")&amp;IF(AND($T303="Sub",N($S303)=0),"Subactividad sin macroactividad arriba"&amp;" · ","")&amp;IF($D303="","Sin fecha de inicio"&amp;" · ","")&amp;IF($E303="","Sin fecha límite"&amp;" · ","")&amp;IF(OR(AND($D303&lt;&gt;"",NOT(ISNUMBER($D303))),AND($E303&lt;&gt;"",NOT(ISNUMBER($E303))),AND($F303&lt;&gt;"",NOT(ISNUMBER($F303)))),"Fecha no válida"&amp;" · ","")&amp;IF(AND(ISNUMBER($D303),ISNUMBER($E303),$D303&gt;$E303),"Inicio posterior a fecha límite"&amp;" · ","")&amp;IF(AND($T303="Macro",$G303&lt;&gt;"",OR(NOT(ISNUMBER($G303)),$G303&lt;0,$G303&gt;1)),"Peso fuera de rango"&amp;" · ","")&amp;IF(AND($T303="Sub",$G303&lt;&gt;""),"Las subactividades no llevan peso (valen igual dentro de su macroactividad)"&amp;" · ","")&amp;IF(AND(N($U303)&gt;0,COUNT($H303:$K303)&gt;0),"Con subactividades: deje vacías las semanas (se calculan solas)"&amp;" · ","")&amp;IF((COUNTIF($H303:$K303,"&gt;1")+COUNTIF($H303:$K303,"&lt;0")+COUNTA($H303:$K303)-COUNT($H303:$K303))&gt;0,"Avance fuera de rango 0-100%"&amp;" · ","")&amp;IF(OR(AND($I303&lt;&gt;"",$I303&lt;$H303),AND($J303&lt;&gt;"",$J303&lt;MAX($H303:$I303)),AND($K303&lt;&gt;"",$K303&lt;MAX($H303:$J303))),"Avance semanal decreciente"&amp;" · ","")&amp;IF(AND(ISNUMBER($E303),$E303&lt;FechaRef,N($L303)&lt;1),"Vencida"&amp;" · ","")&amp;IF(AND(ObsObligatoria="Sí",ISNUMBER($E303),$E303&lt;FechaRef,N($L303)&lt;1,$O303=""),"Vencida sin observación"&amp;" · ",""))-3)))</f>
        <v/>
      </c>
      <c r="Q303" s="62">
        <f>IF(NOT((COUNTA($B303:$K303)+COUNTA($O303))&gt;0),"",IF(AND($T303="Sub",N($S303)&gt;0),IF(ISNUMBER(INDEX($D$5:$D$1000,$S303-4)),DATE(YEAR(INDEX($D$5:$D$1000,$S303-4)),MONTH(INDEX($D$5:$D$1000,$S303-4)),1),IF(ISNUMBER(INDEX($E$5:$E$1000,$S303-4)),DATE(YEAR(INDEX($E$5:$E$1000,$S303-4)),MONTH(INDEX($E$5:$E$1000,$S303-4)),1),MesCiclo)),IF(ISNUMBER($D303),DATE(YEAR($D303),MONTH($D303),1),IF(ISNUMBER($E303),DATE(YEAR($E303),MONTH($E303),1),MesCiclo))))</f>
        <v/>
      </c>
      <c r="R303" s="63">
        <f>IF(OR($Q303="",$Q303&lt;&gt;MesCiclo),"",COUNTIF($Q$5:$Q303,MesCiclo))</f>
        <v/>
      </c>
      <c r="S303" s="63">
        <f>IF($T303="","",IF($T303="Macro",ROW(),IFERROR(LOOKUP(2,1/($T$5:$T303="Macro"),ROW($T$5:$T303)),0)))</f>
        <v/>
      </c>
      <c r="T303" s="63">
        <f>IF(NOT((COUNTA($B303:$K303)+COUNTA($O303))&gt;0),"",IF($B303="Subactividad","Sub","Macro"))</f>
        <v/>
      </c>
      <c r="U303" s="63">
        <f>IF($T303="Macro",COUNTIFS($S$5:$S$1000,ROW(),$T$5:$T$1000,"Sub"),"")</f>
        <v/>
      </c>
      <c r="V303" s="63">
        <f>IF($T303="","",IF(ISNUMBER($F303),1,IFERROR(LOOKUP(2,1/($H303:$K303&lt;&gt;""),$H303:$K303),0)))</f>
        <v/>
      </c>
      <c r="W303" s="63">
        <f>IF($T303="","",IF(AND(ISNUMBER($F303),$F303&lt;=IF($Q303=MesCiclo,InicioCiclo,$Q303+MOD(2-WEEKDAY($Q303),7))+6),1,IF(ISNUMBER($H303),$H303,0)))</f>
        <v/>
      </c>
      <c r="X303" s="63">
        <f>IF($T303="","",IF(AND(ISNUMBER($F303),$F303&lt;=IF($Q303=MesCiclo,InicioCiclo,$Q303+MOD(2-WEEKDAY($Q303),7))+13),1,IF(ISNUMBER($I303),$I303,$W303)))</f>
        <v/>
      </c>
      <c r="Y303" s="63">
        <f>IF($T303="","",IF(AND(ISNUMBER($F303),$F303&lt;=IF($Q303=MesCiclo,InicioCiclo,$Q303+MOD(2-WEEKDAY($Q303),7))+20),1,IF(ISNUMBER($J303),$J303,$X303)))</f>
        <v/>
      </c>
      <c r="Z303" s="63">
        <f>IF($T303="","",IF(AND(ISNUMBER($F303),$F303&lt;=IF($Q303=MesCiclo,InicioCiclo,$Q303+MOD(2-WEEKDAY($Q303),7))+27),1,IF(ISNUMBER($K303),$K303,$Y303)))</f>
        <v/>
      </c>
      <c r="AA303" s="63">
        <f>IF($T303="","",IF(AND(ISNUMBER($F303),$F303&lt;=IF($Q303=MesCiclo,InicioCiclo,$Q303+MOD(2-WEEKDAY($Q303),7))+6),1,IF(N($U303)&gt;0,AVERAGEIFS($W$5:$W$1000,$S$5:$S$1000,ROW(),$T$5:$T$1000,"Sub"),$W303)))</f>
        <v/>
      </c>
      <c r="AB303" s="63">
        <f>IF($T303="","",IF(AND(ISNUMBER($F303),$F303&lt;=IF($Q303=MesCiclo,InicioCiclo,$Q303+MOD(2-WEEKDAY($Q303),7))+13),1,IF(N($U303)&gt;0,AVERAGEIFS($X$5:$X$1000,$S$5:$S$1000,ROW(),$T$5:$T$1000,"Sub"),$X303)))</f>
        <v/>
      </c>
      <c r="AC303" s="63">
        <f>IF($T303="","",IF(AND(ISNUMBER($F303),$F303&lt;=IF($Q303=MesCiclo,InicioCiclo,$Q303+MOD(2-WEEKDAY($Q303),7))+20),1,IF(N($U303)&gt;0,AVERAGEIFS($Y$5:$Y$1000,$S$5:$S$1000,ROW(),$T$5:$T$1000,"Sub"),$Y303)))</f>
        <v/>
      </c>
      <c r="AD303" s="63">
        <f>IF($T303="","",IF(AND(ISNUMBER($F303),$F303&lt;=IF($Q303=MesCiclo,InicioCiclo,$Q303+MOD(2-WEEKDAY($Q303),7))+27),1,IF(N($U303)&gt;0,AVERAGEIFS($Z$5:$Z$1000,$S$5:$S$1000,ROW(),$T$5:$T$1000,"Sub"),$Z303)))</f>
        <v/>
      </c>
      <c r="AE303" s="63">
        <f>IF($T303&lt;&gt;"Macro","",IF(COUNTIFS($Q$5:$Q$1000,$Q303,$T$5:$T$1000,"Macro",$G$5:$G$1000,"&gt;0")=0,1/COUNTIFS($Q$5:$Q$1000,$Q303,$T$5:$T$1000,"Macro"),IF(AND(ISNUMBER($G303),N($G303)&gt;0),$G303,SUMIFS($G$5:$G$1000,$Q$5:$Q$1000,$Q303,$T$5:$T$1000,"Macro")/COUNTIFS($Q$5:$Q$1000,$Q303,$T$5:$T$1000,"Macro",$G$5:$G$1000,"&gt;0"))/(COUNTIFS($Q$5:$Q$1000,$Q303,$T$5:$T$1000,"Macro")*SUMIFS($G$5:$G$1000,$Q$5:$Q$1000,$Q303,$T$5:$T$1000,"Macro")/COUNTIFS($Q$5:$Q$1000,$Q303,$T$5:$T$1000,"Macro",$G$5:$G$1000,"&gt;0"))))</f>
        <v/>
      </c>
    </row>
    <row r="304">
      <c r="A304" s="55">
        <f>IF(NOT((COUNTA($B304:$K304)+COUNTA($O304))&gt;0),"",IF($T304="Macro",COUNTIFS($T$5:$T304,"Macro",$Q$5:$Q304,$Q304),IF(N($S304)=0,"?",COUNTIFS(INDEX($T$5:$T$1000,1):INDEX($T$5:$T$1000,$S304-4),"Macro",INDEX($Q$5:$Q$1000,1):INDEX($Q$5:$Q$1000,$S304-4),INDEX($Q$5:$Q$1000,$S304-4))&amp;"."&amp;COUNTIFS($S$5:$S304,$S304,$T$5:$T304,"Sub"))))</f>
        <v/>
      </c>
      <c r="B304" s="56" t="n"/>
      <c r="C304" s="57" t="n"/>
      <c r="D304" s="58" t="n"/>
      <c r="E304" s="58" t="n"/>
      <c r="F304" s="58" t="n"/>
      <c r="G304" s="59" t="n"/>
      <c r="H304" s="59" t="n"/>
      <c r="I304" s="59" t="n"/>
      <c r="J304" s="59" t="n"/>
      <c r="K304" s="59" t="n"/>
      <c r="L304" s="60">
        <f>IF(NOT((COUNTA($B304:$K304)+COUNTA($O304))&gt;0),"",IF(ISNUMBER($F304),1,IF(N($U304)&gt;0,AVERAGEIFS($V$5:$V$1000,$S$5:$S$1000,ROW(),$T$5:$T$1000,"Sub"),$V304)))</f>
        <v/>
      </c>
      <c r="M304" s="55">
        <f>IF($L304="","",IF($L304&gt;=1,"Completado",IF($L304&gt;0,"En curso","Pendiente")))</f>
        <v/>
      </c>
      <c r="N304" s="55">
        <f>IF(NOT((COUNTA($B304:$K304)+COUNTA($O304))&gt;0),"",IF(ISNUMBER($F304),IF(AND(ISNUMBER($E304),$F304&gt;$E304),"Cumplida con "&amp;($F304-$E304)&amp;IF($F304-$E304=1," día"," días")&amp;" de retraso","Cumplida"),IF(N($L304)&gt;=1,"Cumplida",IF(NOT(ISNUMBER($E304)),"Sin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plazo")))))))</f>
        <v/>
      </c>
      <c r="O304" s="57" t="n"/>
      <c r="P304" s="61">
        <f>IF(NOT((COUNTA($B304:$K304)+COUNTA($O304))&gt;0),"",IF((IF($C304="","Falta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",""))="","✔ OK","⚠ "&amp;LEFT(IF($C304="","Falta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",""),LEN(IF($C304="","Falta el nombre de la actividad"&amp;" · ","")&amp;IF(AND($T304="Sub",N($S304)=0),"Subactividad sin macroactividad arriba"&amp;" · ","")&amp;IF($D304="","Sin fecha de inicio"&amp;" · ","")&amp;IF($E304="","Sin fecha límite"&amp;" · ","")&amp;IF(OR(AND($D304&lt;&gt;"",NOT(ISNUMBER($D304))),AND($E304&lt;&gt;"",NOT(ISNUMBER($E304))),AND($F304&lt;&gt;"",NOT(ISNUMBER($F304)))),"Fecha no válida"&amp;" · ","")&amp;IF(AND(ISNUMBER($D304),ISNUMBER($E304),$D304&gt;$E304),"Inicio posterior a fecha límite"&amp;" · ","")&amp;IF(AND($T304="Macro",$G304&lt;&gt;"",OR(NOT(ISNUMBER($G304)),$G304&lt;0,$G304&gt;1)),"Peso fuera de rango"&amp;" · ","")&amp;IF(AND($T304="Sub",$G304&lt;&gt;""),"Las subactividades no llevan peso (valen igual dentro de su macroactividad)"&amp;" · ","")&amp;IF(AND(N($U304)&gt;0,COUNT($H304:$K304)&gt;0),"Con subactividades: deje vacías las semanas (se calculan solas)"&amp;" · ","")&amp;IF((COUNTIF($H304:$K304,"&gt;1")+COUNTIF($H304:$K304,"&lt;0")+COUNTA($H304:$K304)-COUNT($H304:$K304))&gt;0,"Avance fuera de rango 0-100%"&amp;" · ","")&amp;IF(OR(AND($I304&lt;&gt;"",$I304&lt;$H304),AND($J304&lt;&gt;"",$J304&lt;MAX($H304:$I304)),AND($K304&lt;&gt;"",$K304&lt;MAX($H304:$J304))),"Avance semanal decreciente"&amp;" · ","")&amp;IF(AND(ISNUMBER($E304),$E304&lt;FechaRef,N($L304)&lt;1),"Vencida"&amp;" · ","")&amp;IF(AND(ObsObligatoria="Sí",ISNUMBER($E304),$E304&lt;FechaRef,N($L304)&lt;1,$O304=""),"Vencida sin observación"&amp;" · ",""))-3)))</f>
        <v/>
      </c>
      <c r="Q304" s="62">
        <f>IF(NOT((COUNTA($B304:$K304)+COUNTA($O304))&gt;0),"",IF(AND($T304="Sub",N($S304)&gt;0),IF(ISNUMBER(INDEX($D$5:$D$1000,$S304-4)),DATE(YEAR(INDEX($D$5:$D$1000,$S304-4)),MONTH(INDEX($D$5:$D$1000,$S304-4)),1),IF(ISNUMBER(INDEX($E$5:$E$1000,$S304-4)),DATE(YEAR(INDEX($E$5:$E$1000,$S304-4)),MONTH(INDEX($E$5:$E$1000,$S304-4)),1),MesCiclo)),IF(ISNUMBER($D304),DATE(YEAR($D304),MONTH($D304),1),IF(ISNUMBER($E304),DATE(YEAR($E304),MONTH($E304),1),MesCiclo))))</f>
        <v/>
      </c>
      <c r="R304" s="63">
        <f>IF(OR($Q304="",$Q304&lt;&gt;MesCiclo),"",COUNTIF($Q$5:$Q304,MesCiclo))</f>
        <v/>
      </c>
      <c r="S304" s="63">
        <f>IF($T304="","",IF($T304="Macro",ROW(),IFERROR(LOOKUP(2,1/($T$5:$T304="Macro"),ROW($T$5:$T304)),0)))</f>
        <v/>
      </c>
      <c r="T304" s="63">
        <f>IF(NOT((COUNTA($B304:$K304)+COUNTA($O304))&gt;0),"",IF($B304="Subactividad","Sub","Macro"))</f>
        <v/>
      </c>
      <c r="U304" s="63">
        <f>IF($T304="Macro",COUNTIFS($S$5:$S$1000,ROW(),$T$5:$T$1000,"Sub"),"")</f>
        <v/>
      </c>
      <c r="V304" s="63">
        <f>IF($T304="","",IF(ISNUMBER($F304),1,IFERROR(LOOKUP(2,1/($H304:$K304&lt;&gt;""),$H304:$K304),0)))</f>
        <v/>
      </c>
      <c r="W304" s="63">
        <f>IF($T304="","",IF(AND(ISNUMBER($F304),$F304&lt;=IF($Q304=MesCiclo,InicioCiclo,$Q304+MOD(2-WEEKDAY($Q304),7))+6),1,IF(ISNUMBER($H304),$H304,0)))</f>
        <v/>
      </c>
      <c r="X304" s="63">
        <f>IF($T304="","",IF(AND(ISNUMBER($F304),$F304&lt;=IF($Q304=MesCiclo,InicioCiclo,$Q304+MOD(2-WEEKDAY($Q304),7))+13),1,IF(ISNUMBER($I304),$I304,$W304)))</f>
        <v/>
      </c>
      <c r="Y304" s="63">
        <f>IF($T304="","",IF(AND(ISNUMBER($F304),$F304&lt;=IF($Q304=MesCiclo,InicioCiclo,$Q304+MOD(2-WEEKDAY($Q304),7))+20),1,IF(ISNUMBER($J304),$J304,$X304)))</f>
        <v/>
      </c>
      <c r="Z304" s="63">
        <f>IF($T304="","",IF(AND(ISNUMBER($F304),$F304&lt;=IF($Q304=MesCiclo,InicioCiclo,$Q304+MOD(2-WEEKDAY($Q304),7))+27),1,IF(ISNUMBER($K304),$K304,$Y304)))</f>
        <v/>
      </c>
      <c r="AA304" s="63">
        <f>IF($T304="","",IF(AND(ISNUMBER($F304),$F304&lt;=IF($Q304=MesCiclo,InicioCiclo,$Q304+MOD(2-WEEKDAY($Q304),7))+6),1,IF(N($U304)&gt;0,AVERAGEIFS($W$5:$W$1000,$S$5:$S$1000,ROW(),$T$5:$T$1000,"Sub"),$W304)))</f>
        <v/>
      </c>
      <c r="AB304" s="63">
        <f>IF($T304="","",IF(AND(ISNUMBER($F304),$F304&lt;=IF($Q304=MesCiclo,InicioCiclo,$Q304+MOD(2-WEEKDAY($Q304),7))+13),1,IF(N($U304)&gt;0,AVERAGEIFS($X$5:$X$1000,$S$5:$S$1000,ROW(),$T$5:$T$1000,"Sub"),$X304)))</f>
        <v/>
      </c>
      <c r="AC304" s="63">
        <f>IF($T304="","",IF(AND(ISNUMBER($F304),$F304&lt;=IF($Q304=MesCiclo,InicioCiclo,$Q304+MOD(2-WEEKDAY($Q304),7))+20),1,IF(N($U304)&gt;0,AVERAGEIFS($Y$5:$Y$1000,$S$5:$S$1000,ROW(),$T$5:$T$1000,"Sub"),$Y304)))</f>
        <v/>
      </c>
      <c r="AD304" s="63">
        <f>IF($T304="","",IF(AND(ISNUMBER($F304),$F304&lt;=IF($Q304=MesCiclo,InicioCiclo,$Q304+MOD(2-WEEKDAY($Q304),7))+27),1,IF(N($U304)&gt;0,AVERAGEIFS($Z$5:$Z$1000,$S$5:$S$1000,ROW(),$T$5:$T$1000,"Sub"),$Z304)))</f>
        <v/>
      </c>
      <c r="AE304" s="63">
        <f>IF($T304&lt;&gt;"Macro","",IF(COUNTIFS($Q$5:$Q$1000,$Q304,$T$5:$T$1000,"Macro",$G$5:$G$1000,"&gt;0")=0,1/COUNTIFS($Q$5:$Q$1000,$Q304,$T$5:$T$1000,"Macro"),IF(AND(ISNUMBER($G304),N($G304)&gt;0),$G304,SUMIFS($G$5:$G$1000,$Q$5:$Q$1000,$Q304,$T$5:$T$1000,"Macro")/COUNTIFS($Q$5:$Q$1000,$Q304,$T$5:$T$1000,"Macro",$G$5:$G$1000,"&gt;0"))/(COUNTIFS($Q$5:$Q$1000,$Q304,$T$5:$T$1000,"Macro")*SUMIFS($G$5:$G$1000,$Q$5:$Q$1000,$Q304,$T$5:$T$1000,"Macro")/COUNTIFS($Q$5:$Q$1000,$Q304,$T$5:$T$1000,"Macro",$G$5:$G$1000,"&gt;0"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J3:K3"/>
    <mergeCell ref="A2:Q2"/>
    <mergeCell ref="D3:I3"/>
    <mergeCell ref="L3:N3"/>
    <mergeCell ref="A1:Q1"/>
  </mergeCells>
  <conditionalFormatting sqref="L3:N3">
    <cfRule type="expression" priority="1" dxfId="8" stopIfTrue="1">
      <formula>COUNTIFS($Q$5:$Q$1000,MesCiclo,$N$5:$N$1000,"Vencida*")&gt;0</formula>
    </cfRule>
    <cfRule type="expression" priority="2" dxfId="9" stopIfTrue="1">
      <formula>COUNTIFS($Q$5:$Q$1000,MesCiclo,$N$5:$N$1000,"Vence*")&gt;0</formula>
    </cfRule>
    <cfRule type="expression" priority="3" dxfId="0">
      <formula>TRUE</formula>
    </cfRule>
  </conditionalFormatting>
  <conditionalFormatting sqref="A5:C1000">
    <cfRule type="expression" priority="4" dxfId="5" stopIfTrue="1">
      <formula>AND($T5="Macro",$C5="")</formula>
    </cfRule>
    <cfRule type="expression" priority="5" dxfId="23">
      <formula>$T5="Macro"</formula>
    </cfRule>
  </conditionalFormatting>
  <conditionalFormatting sqref="C5:C1000">
    <cfRule type="expression" priority="6" dxfId="11">
      <formula>$T5="Sub"</formula>
    </cfRule>
  </conditionalFormatting>
  <conditionalFormatting sqref="M5:M1000">
    <cfRule type="expression" priority="7" dxfId="0">
      <formula>$M5="Completado"</formula>
    </cfRule>
    <cfRule type="expression" priority="8" dxfId="4">
      <formula>$M5="En curso"</formula>
    </cfRule>
    <cfRule type="expression" priority="9" dxfId="5">
      <formula>$M5="Pendiente"</formula>
    </cfRule>
  </conditionalFormatting>
  <conditionalFormatting sqref="N5:N1000">
    <cfRule type="expression" priority="10" dxfId="8" stopIfTrue="1">
      <formula>LEFT($N5,7)="Vencida"</formula>
    </cfRule>
    <cfRule type="expression" priority="11" dxfId="9" stopIfTrue="1">
      <formula>LEFT($N5,5)="Vence"</formula>
    </cfRule>
    <cfRule type="expression" priority="12" dxfId="0" stopIfTrue="1">
      <formula>LEFT($N5,8)="Cumplida"</formula>
    </cfRule>
    <cfRule type="expression" priority="13" dxfId="12" stopIfTrue="1">
      <formula>$N5="En plazo"</formula>
    </cfRule>
    <cfRule type="expression" priority="14" dxfId="5">
      <formula>$N5="Sin fecha límite"</formula>
    </cfRule>
  </conditionalFormatting>
  <conditionalFormatting sqref="L5:L1000">
    <cfRule type="expression" priority="15" dxfId="0">
      <formula>AND(ISNUMBER($L5),$L5&gt;=1)</formula>
    </cfRule>
    <cfRule type="dataBar" priority="16">
      <dataBar showValue="1">
        <cfvo type="num" val="0"/>
        <cfvo type="num" val="1"/>
        <color rgb="005B9BD5"/>
      </dataBar>
    </cfRule>
  </conditionalFormatting>
  <conditionalFormatting sqref="F5:F1000">
    <cfRule type="expression" priority="17" dxfId="0">
      <formula>ISNUMBER($F5)</formula>
    </cfRule>
  </conditionalFormatting>
  <conditionalFormatting sqref="E5:E1000">
    <cfRule type="expression" priority="18" dxfId="6" stopIfTrue="1">
      <formula>AND(ISNUMBER($E5),$E5&lt;FechaRef,N($L5)&lt;1)</formula>
    </cfRule>
    <cfRule type="expression" priority="19" dxfId="7">
      <formula>AND(ISNUMBER($E5),$E5&gt;=FechaRef,$E5-FechaRef&lt;=DiasAlerta,N($L5)&lt;1)</formula>
    </cfRule>
  </conditionalFormatting>
  <conditionalFormatting sqref="D5:E1000">
    <cfRule type="expression" priority="20" dxfId="5" stopIfTrue="1">
      <formula>AND((COUNTA($B5:$K5)+COUNTA($O5))&gt;0,D5="")</formula>
    </cfRule>
    <cfRule type="expression" priority="21" dxfId="6">
      <formula>AND(ISNUMBER($D5),ISNUMBER($E5),$D5&gt;$E5)</formula>
    </cfRule>
  </conditionalFormatting>
  <conditionalFormatting sqref="G5:G1000">
    <cfRule type="expression" priority="22" dxfId="5" stopIfTrue="1">
      <formula>AND($T5="Sub",$G5&lt;&gt;"")</formula>
    </cfRule>
    <cfRule type="expression" priority="23" dxfId="13" stopIfTrue="1">
      <formula>$T5="Sub"</formula>
    </cfRule>
  </conditionalFormatting>
  <conditionalFormatting sqref="H5:K1000">
    <cfRule type="expression" priority="24" dxfId="5" stopIfTrue="1">
      <formula>AND(N($U5)&gt;0,H5&lt;&gt;"")</formula>
    </cfRule>
    <cfRule type="expression" priority="25" dxfId="13" stopIfTrue="1">
      <formula>OR(N($U5)&gt;0,ISNUMBER($F5))</formula>
    </cfRule>
    <cfRule type="expression" priority="26" dxfId="5" stopIfTrue="1">
      <formula>AND(H5&lt;&gt;"",OR(NOT(ISNUMBER(H5)),H5&gt;1,H5&lt;0))</formula>
    </cfRule>
  </conditionalFormatting>
  <conditionalFormatting sqref="I5:K1000">
    <cfRule type="expression" priority="27" dxfId="6">
      <formula>AND(I5&lt;&gt;"",I5&lt;MAX($H5:H5))</formula>
    </cfRule>
  </conditionalFormatting>
  <conditionalFormatting sqref="O5:O1000">
    <cfRule type="expression" priority="28" dxfId="5">
      <formula>AND(ObsObligatoria="Sí",ISNUMBER($E5),$E5&lt;FechaRef,N($L5)&lt;1,$O5="")</formula>
    </cfRule>
  </conditionalFormatting>
  <conditionalFormatting sqref="P5:P1000">
    <cfRule type="expression" priority="29" dxfId="5">
      <formula>LEFT($P5,1)="⚠"</formula>
    </cfRule>
    <cfRule type="expression" priority="30" dxfId="14">
      <formula>LEFT($P5,1)="✔"</formula>
    </cfRule>
  </conditionalFormatting>
  <conditionalFormatting sqref="Q5:Q1000">
    <cfRule type="expression" priority="31" dxfId="1">
      <formula>AND($Q5&lt;&gt;"",$Q5=MesCiclo)</formula>
    </cfRule>
  </conditionalFormatting>
  <dataValidations count="5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Fecha no válida" error="Ingrese una fecha válida (dd/mm/aaaa)." promptTitle="Fecha de cumplimiento" prompt="Escriba la fecha en que se cumplió. La actividad queda al 100% y ya no aparece vencida." type="date" operator="greaterThan">
      <formula1>36526</formula1>
    </dataValidation>
    <dataValidation sqref="G5:G1000" showDropDown="0" showInputMessage="1" showErrorMessage="1" allowBlank="1" errorTitle="Peso no válido" error="Ingrese un porcentaje entre 0% y 100% (por ejemplo 40%)." promptTitle="Peso (solo macroactividades)" prompt="Opcional. Vacío = todas las macroactividades del mes valen igual. Si escribe pesos, se ajustan solos a 100%. Las subactividades no llevan peso." type="decimal" operator="between">
      <formula1>0</formula1>
      <formula2>1</formula2>
    </dataValidation>
    <dataValidation sqref="H5:K1000" showDropDown="0" showInputMessage="1" showErrorMessage="1" allowBlank="1" errorTitle="Avance no válido" error="Ingrese un porcentaje entre 0% y 100%. Deje la celda vacía si la semana no ha llegado." promptTitle="Avance parcial (opcional)" prompt="% TOTAL logrado hasta esta semana. Cuando termine, escriba la Fecha de cumplimiento. Si la macroactividad tiene subactividades, déjelo vací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Q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A1" s="83" t="inlineStr">
        <is>
          <t>Actividades del mes por semana – Asistente Técnico de Riesgo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</row>
    <row r="2" ht="34" customHeight="1">
      <c r="A2" s="73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3" t="n"/>
      <c r="C2" s="73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</row>
    <row r="3">
      <c r="A3" s="74" t="inlineStr">
        <is>
          <t>Mes:</t>
        </is>
      </c>
      <c r="B3" s="75">
        <f>MesCiclo</f>
        <v/>
      </c>
      <c r="E3" s="76" t="inlineStr">
        <is>
          <t>Semana del:</t>
        </is>
      </c>
      <c r="F3" s="77">
        <f>(InicioCiclo+0)</f>
        <v/>
      </c>
      <c r="G3" s="77">
        <f>(InicioCiclo+7)</f>
        <v/>
      </c>
      <c r="H3" s="77">
        <f>(InicioCiclo+14)</f>
        <v/>
      </c>
      <c r="I3" s="77">
        <f>(InicioCiclo+21)</f>
        <v/>
      </c>
    </row>
    <row r="4" ht="34" customHeight="1">
      <c r="A4" s="53" t="inlineStr">
        <is>
          <t>N°</t>
        </is>
      </c>
      <c r="B4" s="53" t="inlineStr">
        <is>
          <t>Actividad</t>
        </is>
      </c>
      <c r="C4" s="53" t="inlineStr">
        <is>
          <t>Fecha de inicio</t>
        </is>
      </c>
      <c r="D4" s="53" t="inlineStr">
        <is>
          <t>Fecha límite</t>
        </is>
      </c>
      <c r="E4" s="53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53" t="inlineStr">
        <is>
          <t>% Avance actual</t>
        </is>
      </c>
      <c r="K4" s="53" t="inlineStr">
        <is>
          <t>Estado</t>
        </is>
      </c>
      <c r="L4" s="53" t="inlineStr">
        <is>
          <t>Alerta de plazo</t>
        </is>
      </c>
      <c r="M4" s="53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  <c r="Q4" t="inlineStr">
        <is>
          <t>N° alerta de plazo (aux)</t>
        </is>
      </c>
    </row>
    <row r="5">
      <c r="A5" s="55">
        <f>IF($N5="","",INDEX('Cronograma Asistente Técnico'!$A$5:$A$1000,$N5))</f>
        <v/>
      </c>
      <c r="B5" s="63">
        <f>IF($N5="","",IF($O5="Sub","      ↳  "&amp;INDEX('Cronograma Asistente Técnico'!$C$5:$C$1000,$N5),INDEX('Cronograma Asistente Técnico'!$C$5:$C$1000,$N5)&amp;""))</f>
        <v/>
      </c>
      <c r="C5" s="78">
        <f>IF($N5="","",IF(INDEX('Cronograma Asistente Técnico'!$D$5:$D$1000,$N5)="","",INDEX('Cronograma Asistente Técnico'!$D$5:$D$1000,$N5)))</f>
        <v/>
      </c>
      <c r="D5" s="78">
        <f>IF($N5="","",IF(INDEX('Cronograma Asistente Técnico'!$E$5:$E$1000,$N5)="","",INDEX('Cronograma Asistente Técnico'!$E$5:$E$1000,$N5)))</f>
        <v/>
      </c>
      <c r="E5" s="55">
        <f>IF($N5="","",IF(NOT(ISNUMBER($D5)),"",IF($D5&lt;InicioCiclo,"Antes del ciclo",IF($D5&gt;=InicioCiclo+28,"Después del ciclo","Semana "&amp;(INT(($D5-InicioCiclo)/7)+1)))))</f>
        <v/>
      </c>
      <c r="F5" s="60">
        <f>IF($N5="","",IF($P5&gt;0,IF(1&lt;=SemanaActual,INDEX('Cronograma Asistente Técnico'!$AA$5:$AA$1000,$N5),""),IF(INDEX('Cronograma Asistente Técnico'!$H$5:$H$1000,$N5)="","",INDEX('Cronograma Asistente Técnico'!$H$5:$H$1000,$N5))))</f>
        <v/>
      </c>
      <c r="G5" s="60">
        <f>IF($N5="","",IF($P5&gt;0,IF(2&lt;=SemanaActual,INDEX('Cronograma Asistente Técnico'!$AB$5:$AB$1000,$N5),""),IF(INDEX('Cronograma Asistente Técnico'!$I$5:$I$1000,$N5)="","",INDEX('Cronograma Asistente Técnico'!$I$5:$I$1000,$N5))))</f>
        <v/>
      </c>
      <c r="H5" s="60">
        <f>IF($N5="","",IF($P5&gt;0,IF(3&lt;=SemanaActual,INDEX('Cronograma Asistente Técnico'!$AC$5:$AC$1000,$N5),""),IF(INDEX('Cronograma Asistente Técnico'!$J$5:$J$1000,$N5)="","",INDEX('Cronograma Asistente Técnico'!$J$5:$J$1000,$N5))))</f>
        <v/>
      </c>
      <c r="I5" s="60">
        <f>IF($N5="","",IF($P5&gt;0,IF(4&lt;=SemanaActual,INDEX('Cronograma Asistente Técnico'!$AD$5:$AD$1000,$N5),""),IF(INDEX('Cronograma Asistente Técnico'!$K$5:$K$1000,$N5)="","",INDEX('Cronograma Asistente Técnico'!$K$5:$K$1000,$N5))))</f>
        <v/>
      </c>
      <c r="J5" s="60">
        <f>IF($N5="","",INDEX('Cronograma Asistente Técnico'!$L$5:$L$1000,$N5))</f>
        <v/>
      </c>
      <c r="K5" s="55">
        <f>IF($N5="","",IF(N($J5)&gt;=1,"Completado",IF(AND(ISNUMBER($D5),$D5&lt;FechaRef),"Vencida",IF(N($J5)&gt;0,"En curso","Pendiente"))))</f>
        <v/>
      </c>
      <c r="L5" s="55">
        <f>IF($N5="","",INDEX('Cronograma Asistente Técnico'!$N$5:$N$1000,$N5)&amp;"")</f>
        <v/>
      </c>
      <c r="M5" s="63">
        <f>IF($N5="","",INDEX('Cronograma Asistente Técnico'!$O$5:$O$1000,$N5)&amp;"")</f>
        <v/>
      </c>
      <c r="N5">
        <f>IFERROR(MATCH(ROW()-4,rOrden_ATR,0),"")</f>
        <v/>
      </c>
      <c r="O5">
        <f>IF($N5="","",INDEX('Cronograma Asistente Técnico'!$T$5:$T$1000,$N5))</f>
        <v/>
      </c>
      <c r="P5">
        <f>IF($N5="","",N(INDEX('Cronograma Asistente Técnico'!$U$5:$U$1000,$N5)))</f>
        <v/>
      </c>
      <c r="Q5">
        <f>IF(OR(LEFT($L5,7)="Vencida",LEFT($L5,5)="Vence"),SUMPRODUCT(--(LEFT($L$5:$L5,7)="Vencida"))+SUMPRODUCT(--(LEFT($L$5:$L5,5)="Vence")),"")</f>
        <v/>
      </c>
    </row>
    <row r="6">
      <c r="A6" s="55">
        <f>IF($N6="","",INDEX('Cronograma Asistente Técnico'!$A$5:$A$1000,$N6))</f>
        <v/>
      </c>
      <c r="B6" s="63">
        <f>IF($N6="","",IF($O6="Sub","      ↳  "&amp;INDEX('Cronograma Asistente Técnico'!$C$5:$C$1000,$N6),INDEX('Cronograma Asistente Técnico'!$C$5:$C$1000,$N6)&amp;""))</f>
        <v/>
      </c>
      <c r="C6" s="78">
        <f>IF($N6="","",IF(INDEX('Cronograma Asistente Técnico'!$D$5:$D$1000,$N6)="","",INDEX('Cronograma Asistente Técnico'!$D$5:$D$1000,$N6)))</f>
        <v/>
      </c>
      <c r="D6" s="78">
        <f>IF($N6="","",IF(INDEX('Cronograma Asistente Técnico'!$E$5:$E$1000,$N6)="","",INDEX('Cronograma Asistente Técnico'!$E$5:$E$1000,$N6)))</f>
        <v/>
      </c>
      <c r="E6" s="55">
        <f>IF($N6="","",IF(NOT(ISNUMBER($D6)),"",IF($D6&lt;InicioCiclo,"Antes del ciclo",IF($D6&gt;=InicioCiclo+28,"Después del ciclo","Semana "&amp;(INT(($D6-InicioCiclo)/7)+1)))))</f>
        <v/>
      </c>
      <c r="F6" s="60">
        <f>IF($N6="","",IF($P6&gt;0,IF(1&lt;=SemanaActual,INDEX('Cronograma Asistente Técnico'!$AA$5:$AA$1000,$N6),""),IF(INDEX('Cronograma Asistente Técnico'!$H$5:$H$1000,$N6)="","",INDEX('Cronograma Asistente Técnico'!$H$5:$H$1000,$N6))))</f>
        <v/>
      </c>
      <c r="G6" s="60">
        <f>IF($N6="","",IF($P6&gt;0,IF(2&lt;=SemanaActual,INDEX('Cronograma Asistente Técnico'!$AB$5:$AB$1000,$N6),""),IF(INDEX('Cronograma Asistente Técnico'!$I$5:$I$1000,$N6)="","",INDEX('Cronograma Asistente Técnico'!$I$5:$I$1000,$N6))))</f>
        <v/>
      </c>
      <c r="H6" s="60">
        <f>IF($N6="","",IF($P6&gt;0,IF(3&lt;=SemanaActual,INDEX('Cronograma Asistente Técnico'!$AC$5:$AC$1000,$N6),""),IF(INDEX('Cronograma Asistente Técnico'!$J$5:$J$1000,$N6)="","",INDEX('Cronograma Asistente Técnico'!$J$5:$J$1000,$N6))))</f>
        <v/>
      </c>
      <c r="I6" s="60">
        <f>IF($N6="","",IF($P6&gt;0,IF(4&lt;=SemanaActual,INDEX('Cronograma Asistente Técnico'!$AD$5:$AD$1000,$N6),""),IF(INDEX('Cronograma Asistente Técnico'!$K$5:$K$1000,$N6)="","",INDEX('Cronograma Asistente Técnico'!$K$5:$K$1000,$N6))))</f>
        <v/>
      </c>
      <c r="J6" s="60">
        <f>IF($N6="","",INDEX('Cronograma Asistente Técnico'!$L$5:$L$1000,$N6))</f>
        <v/>
      </c>
      <c r="K6" s="55">
        <f>IF($N6="","",IF(N($J6)&gt;=1,"Completado",IF(AND(ISNUMBER($D6),$D6&lt;FechaRef),"Vencida",IF(N($J6)&gt;0,"En curso","Pendiente"))))</f>
        <v/>
      </c>
      <c r="L6" s="55">
        <f>IF($N6="","",INDEX('Cronograma Asistente Técnico'!$N$5:$N$1000,$N6)&amp;"")</f>
        <v/>
      </c>
      <c r="M6" s="63">
        <f>IF($N6="","",INDEX('Cronograma Asistente Técnico'!$O$5:$O$1000,$N6)&amp;"")</f>
        <v/>
      </c>
      <c r="N6">
        <f>IFERROR(MATCH(ROW()-4,rOrden_ATR,0),"")</f>
        <v/>
      </c>
      <c r="O6">
        <f>IF($N6="","",INDEX('Cronograma Asistente Técnico'!$T$5:$T$1000,$N6))</f>
        <v/>
      </c>
      <c r="P6">
        <f>IF($N6="","",N(INDEX('Cronograma Asistente Técnico'!$U$5:$U$1000,$N6)))</f>
        <v/>
      </c>
      <c r="Q6">
        <f>IF(OR(LEFT($L6,7)="Vencida",LEFT($L6,5)="Vence"),SUMPRODUCT(--(LEFT($L$5:$L6,7)="Vencida"))+SUMPRODUCT(--(LEFT($L$5:$L6,5)="Vence")),"")</f>
        <v/>
      </c>
    </row>
    <row r="7">
      <c r="A7" s="55">
        <f>IF($N7="","",INDEX('Cronograma Asistente Técnico'!$A$5:$A$1000,$N7))</f>
        <v/>
      </c>
      <c r="B7" s="63">
        <f>IF($N7="","",IF($O7="Sub","      ↳  "&amp;INDEX('Cronograma Asistente Técnico'!$C$5:$C$1000,$N7),INDEX('Cronograma Asistente Técnico'!$C$5:$C$1000,$N7)&amp;""))</f>
        <v/>
      </c>
      <c r="C7" s="78">
        <f>IF($N7="","",IF(INDEX('Cronograma Asistente Técnico'!$D$5:$D$1000,$N7)="","",INDEX('Cronograma Asistente Técnico'!$D$5:$D$1000,$N7)))</f>
        <v/>
      </c>
      <c r="D7" s="78">
        <f>IF($N7="","",IF(INDEX('Cronograma Asistente Técnico'!$E$5:$E$1000,$N7)="","",INDEX('Cronograma Asistente Técnico'!$E$5:$E$1000,$N7)))</f>
        <v/>
      </c>
      <c r="E7" s="55">
        <f>IF($N7="","",IF(NOT(ISNUMBER($D7)),"",IF($D7&lt;InicioCiclo,"Antes del ciclo",IF($D7&gt;=InicioCiclo+28,"Después del ciclo","Semana "&amp;(INT(($D7-InicioCiclo)/7)+1)))))</f>
        <v/>
      </c>
      <c r="F7" s="60">
        <f>IF($N7="","",IF($P7&gt;0,IF(1&lt;=SemanaActual,INDEX('Cronograma Asistente Técnico'!$AA$5:$AA$1000,$N7),""),IF(INDEX('Cronograma Asistente Técnico'!$H$5:$H$1000,$N7)="","",INDEX('Cronograma Asistente Técnico'!$H$5:$H$1000,$N7))))</f>
        <v/>
      </c>
      <c r="G7" s="60">
        <f>IF($N7="","",IF($P7&gt;0,IF(2&lt;=SemanaActual,INDEX('Cronograma Asistente Técnico'!$AB$5:$AB$1000,$N7),""),IF(INDEX('Cronograma Asistente Técnico'!$I$5:$I$1000,$N7)="","",INDEX('Cronograma Asistente Técnico'!$I$5:$I$1000,$N7))))</f>
        <v/>
      </c>
      <c r="H7" s="60">
        <f>IF($N7="","",IF($P7&gt;0,IF(3&lt;=SemanaActual,INDEX('Cronograma Asistente Técnico'!$AC$5:$AC$1000,$N7),""),IF(INDEX('Cronograma Asistente Técnico'!$J$5:$J$1000,$N7)="","",INDEX('Cronograma Asistente Técnico'!$J$5:$J$1000,$N7))))</f>
        <v/>
      </c>
      <c r="I7" s="60">
        <f>IF($N7="","",IF($P7&gt;0,IF(4&lt;=SemanaActual,INDEX('Cronograma Asistente Técnico'!$AD$5:$AD$1000,$N7),""),IF(INDEX('Cronograma Asistente Técnico'!$K$5:$K$1000,$N7)="","",INDEX('Cronograma Asistente Técnico'!$K$5:$K$1000,$N7))))</f>
        <v/>
      </c>
      <c r="J7" s="60">
        <f>IF($N7="","",INDEX('Cronograma Asistente Técnico'!$L$5:$L$1000,$N7))</f>
        <v/>
      </c>
      <c r="K7" s="55">
        <f>IF($N7="","",IF(N($J7)&gt;=1,"Completado",IF(AND(ISNUMBER($D7),$D7&lt;FechaRef),"Vencida",IF(N($J7)&gt;0,"En curso","Pendiente"))))</f>
        <v/>
      </c>
      <c r="L7" s="55">
        <f>IF($N7="","",INDEX('Cronograma Asistente Técnico'!$N$5:$N$1000,$N7)&amp;"")</f>
        <v/>
      </c>
      <c r="M7" s="63">
        <f>IF($N7="","",INDEX('Cronograma Asistente Técnico'!$O$5:$O$1000,$N7)&amp;"")</f>
        <v/>
      </c>
      <c r="N7">
        <f>IFERROR(MATCH(ROW()-4,rOrden_ATR,0),"")</f>
        <v/>
      </c>
      <c r="O7">
        <f>IF($N7="","",INDEX('Cronograma Asistente Técnico'!$T$5:$T$1000,$N7))</f>
        <v/>
      </c>
      <c r="P7">
        <f>IF($N7="","",N(INDEX('Cronograma Asistente Técnico'!$U$5:$U$1000,$N7)))</f>
        <v/>
      </c>
      <c r="Q7">
        <f>IF(OR(LEFT($L7,7)="Vencida",LEFT($L7,5)="Vence"),SUMPRODUCT(--(LEFT($L$5:$L7,7)="Vencida"))+SUMPRODUCT(--(LEFT($L$5:$L7,5)="Vence")),"")</f>
        <v/>
      </c>
    </row>
    <row r="8">
      <c r="A8" s="55">
        <f>IF($N8="","",INDEX('Cronograma Asistente Técnico'!$A$5:$A$1000,$N8))</f>
        <v/>
      </c>
      <c r="B8" s="63">
        <f>IF($N8="","",IF($O8="Sub","      ↳  "&amp;INDEX('Cronograma Asistente Técnico'!$C$5:$C$1000,$N8),INDEX('Cronograma Asistente Técnico'!$C$5:$C$1000,$N8)&amp;""))</f>
        <v/>
      </c>
      <c r="C8" s="78">
        <f>IF($N8="","",IF(INDEX('Cronograma Asistente Técnico'!$D$5:$D$1000,$N8)="","",INDEX('Cronograma Asistente Técnico'!$D$5:$D$1000,$N8)))</f>
        <v/>
      </c>
      <c r="D8" s="78">
        <f>IF($N8="","",IF(INDEX('Cronograma Asistente Técnico'!$E$5:$E$1000,$N8)="","",INDEX('Cronograma Asistente Técnico'!$E$5:$E$1000,$N8)))</f>
        <v/>
      </c>
      <c r="E8" s="55">
        <f>IF($N8="","",IF(NOT(ISNUMBER($D8)),"",IF($D8&lt;InicioCiclo,"Antes del ciclo",IF($D8&gt;=InicioCiclo+28,"Después del ciclo","Semana "&amp;(INT(($D8-InicioCiclo)/7)+1)))))</f>
        <v/>
      </c>
      <c r="F8" s="60">
        <f>IF($N8="","",IF($P8&gt;0,IF(1&lt;=SemanaActual,INDEX('Cronograma Asistente Técnico'!$AA$5:$AA$1000,$N8),""),IF(INDEX('Cronograma Asistente Técnico'!$H$5:$H$1000,$N8)="","",INDEX('Cronograma Asistente Técnico'!$H$5:$H$1000,$N8))))</f>
        <v/>
      </c>
      <c r="G8" s="60">
        <f>IF($N8="","",IF($P8&gt;0,IF(2&lt;=SemanaActual,INDEX('Cronograma Asistente Técnico'!$AB$5:$AB$1000,$N8),""),IF(INDEX('Cronograma Asistente Técnico'!$I$5:$I$1000,$N8)="","",INDEX('Cronograma Asistente Técnico'!$I$5:$I$1000,$N8))))</f>
        <v/>
      </c>
      <c r="H8" s="60">
        <f>IF($N8="","",IF($P8&gt;0,IF(3&lt;=SemanaActual,INDEX('Cronograma Asistente Técnico'!$AC$5:$AC$1000,$N8),""),IF(INDEX('Cronograma Asistente Técnico'!$J$5:$J$1000,$N8)="","",INDEX('Cronograma Asistente Técnico'!$J$5:$J$1000,$N8))))</f>
        <v/>
      </c>
      <c r="I8" s="60">
        <f>IF($N8="","",IF($P8&gt;0,IF(4&lt;=SemanaActual,INDEX('Cronograma Asistente Técnico'!$AD$5:$AD$1000,$N8),""),IF(INDEX('Cronograma Asistente Técnico'!$K$5:$K$1000,$N8)="","",INDEX('Cronograma Asistente Técnico'!$K$5:$K$1000,$N8))))</f>
        <v/>
      </c>
      <c r="J8" s="60">
        <f>IF($N8="","",INDEX('Cronograma Asistente Técnico'!$L$5:$L$1000,$N8))</f>
        <v/>
      </c>
      <c r="K8" s="55">
        <f>IF($N8="","",IF(N($J8)&gt;=1,"Completado",IF(AND(ISNUMBER($D8),$D8&lt;FechaRef),"Vencida",IF(N($J8)&gt;0,"En curso","Pendiente"))))</f>
        <v/>
      </c>
      <c r="L8" s="55">
        <f>IF($N8="","",INDEX('Cronograma Asistente Técnico'!$N$5:$N$1000,$N8)&amp;"")</f>
        <v/>
      </c>
      <c r="M8" s="63">
        <f>IF($N8="","",INDEX('Cronograma Asistente Técnico'!$O$5:$O$1000,$N8)&amp;"")</f>
        <v/>
      </c>
      <c r="N8">
        <f>IFERROR(MATCH(ROW()-4,rOrden_ATR,0),"")</f>
        <v/>
      </c>
      <c r="O8">
        <f>IF($N8="","",INDEX('Cronograma Asistente Técnico'!$T$5:$T$1000,$N8))</f>
        <v/>
      </c>
      <c r="P8">
        <f>IF($N8="","",N(INDEX('Cronograma Asistente Técnico'!$U$5:$U$1000,$N8)))</f>
        <v/>
      </c>
      <c r="Q8">
        <f>IF(OR(LEFT($L8,7)="Vencida",LEFT($L8,5)="Vence"),SUMPRODUCT(--(LEFT($L$5:$L8,7)="Vencida"))+SUMPRODUCT(--(LEFT($L$5:$L8,5)="Vence")),"")</f>
        <v/>
      </c>
    </row>
    <row r="9">
      <c r="A9" s="55">
        <f>IF($N9="","",INDEX('Cronograma Asistente Técnico'!$A$5:$A$1000,$N9))</f>
        <v/>
      </c>
      <c r="B9" s="63">
        <f>IF($N9="","",IF($O9="Sub","      ↳  "&amp;INDEX('Cronograma Asistente Técnico'!$C$5:$C$1000,$N9),INDEX('Cronograma Asistente Técnico'!$C$5:$C$1000,$N9)&amp;""))</f>
        <v/>
      </c>
      <c r="C9" s="78">
        <f>IF($N9="","",IF(INDEX('Cronograma Asistente Técnico'!$D$5:$D$1000,$N9)="","",INDEX('Cronograma Asistente Técnico'!$D$5:$D$1000,$N9)))</f>
        <v/>
      </c>
      <c r="D9" s="78">
        <f>IF($N9="","",IF(INDEX('Cronograma Asistente Técnico'!$E$5:$E$1000,$N9)="","",INDEX('Cronograma Asistente Técnico'!$E$5:$E$1000,$N9)))</f>
        <v/>
      </c>
      <c r="E9" s="55">
        <f>IF($N9="","",IF(NOT(ISNUMBER($D9)),"",IF($D9&lt;InicioCiclo,"Antes del ciclo",IF($D9&gt;=InicioCiclo+28,"Después del ciclo","Semana "&amp;(INT(($D9-InicioCiclo)/7)+1)))))</f>
        <v/>
      </c>
      <c r="F9" s="60">
        <f>IF($N9="","",IF($P9&gt;0,IF(1&lt;=SemanaActual,INDEX('Cronograma Asistente Técnico'!$AA$5:$AA$1000,$N9),""),IF(INDEX('Cronograma Asistente Técnico'!$H$5:$H$1000,$N9)="","",INDEX('Cronograma Asistente Técnico'!$H$5:$H$1000,$N9))))</f>
        <v/>
      </c>
      <c r="G9" s="60">
        <f>IF($N9="","",IF($P9&gt;0,IF(2&lt;=SemanaActual,INDEX('Cronograma Asistente Técnico'!$AB$5:$AB$1000,$N9),""),IF(INDEX('Cronograma Asistente Técnico'!$I$5:$I$1000,$N9)="","",INDEX('Cronograma Asistente Técnico'!$I$5:$I$1000,$N9))))</f>
        <v/>
      </c>
      <c r="H9" s="60">
        <f>IF($N9="","",IF($P9&gt;0,IF(3&lt;=SemanaActual,INDEX('Cronograma Asistente Técnico'!$AC$5:$AC$1000,$N9),""),IF(INDEX('Cronograma Asistente Técnico'!$J$5:$J$1000,$N9)="","",INDEX('Cronograma Asistente Técnico'!$J$5:$J$1000,$N9))))</f>
        <v/>
      </c>
      <c r="I9" s="60">
        <f>IF($N9="","",IF($P9&gt;0,IF(4&lt;=SemanaActual,INDEX('Cronograma Asistente Técnico'!$AD$5:$AD$1000,$N9),""),IF(INDEX('Cronograma Asistente Técnico'!$K$5:$K$1000,$N9)="","",INDEX('Cronograma Asistente Técnico'!$K$5:$K$1000,$N9))))</f>
        <v/>
      </c>
      <c r="J9" s="60">
        <f>IF($N9="","",INDEX('Cronograma Asistente Técnico'!$L$5:$L$1000,$N9))</f>
        <v/>
      </c>
      <c r="K9" s="55">
        <f>IF($N9="","",IF(N($J9)&gt;=1,"Completado",IF(AND(ISNUMBER($D9),$D9&lt;FechaRef),"Vencida",IF(N($J9)&gt;0,"En curso","Pendiente"))))</f>
        <v/>
      </c>
      <c r="L9" s="55">
        <f>IF($N9="","",INDEX('Cronograma Asistente Técnico'!$N$5:$N$1000,$N9)&amp;"")</f>
        <v/>
      </c>
      <c r="M9" s="63">
        <f>IF($N9="","",INDEX('Cronograma Asistente Técnico'!$O$5:$O$1000,$N9)&amp;"")</f>
        <v/>
      </c>
      <c r="N9">
        <f>IFERROR(MATCH(ROW()-4,rOrden_ATR,0),"")</f>
        <v/>
      </c>
      <c r="O9">
        <f>IF($N9="","",INDEX('Cronograma Asistente Técnico'!$T$5:$T$1000,$N9))</f>
        <v/>
      </c>
      <c r="P9">
        <f>IF($N9="","",N(INDEX('Cronograma Asistente Técnico'!$U$5:$U$1000,$N9)))</f>
        <v/>
      </c>
      <c r="Q9">
        <f>IF(OR(LEFT($L9,7)="Vencida",LEFT($L9,5)="Vence"),SUMPRODUCT(--(LEFT($L$5:$L9,7)="Vencida"))+SUMPRODUCT(--(LEFT($L$5:$L9,5)="Vence")),"")</f>
        <v/>
      </c>
    </row>
    <row r="10">
      <c r="A10" s="55">
        <f>IF($N10="","",INDEX('Cronograma Asistente Técnico'!$A$5:$A$1000,$N10))</f>
        <v/>
      </c>
      <c r="B10" s="63">
        <f>IF($N10="","",IF($O10="Sub","      ↳  "&amp;INDEX('Cronograma Asistente Técnico'!$C$5:$C$1000,$N10),INDEX('Cronograma Asistente Técnico'!$C$5:$C$1000,$N10)&amp;""))</f>
        <v/>
      </c>
      <c r="C10" s="78">
        <f>IF($N10="","",IF(INDEX('Cronograma Asistente Técnico'!$D$5:$D$1000,$N10)="","",INDEX('Cronograma Asistente Técnico'!$D$5:$D$1000,$N10)))</f>
        <v/>
      </c>
      <c r="D10" s="78">
        <f>IF($N10="","",IF(INDEX('Cronograma Asistente Técnico'!$E$5:$E$1000,$N10)="","",INDEX('Cronograma Asistente Técnico'!$E$5:$E$1000,$N10)))</f>
        <v/>
      </c>
      <c r="E10" s="55">
        <f>IF($N10="","",IF(NOT(ISNUMBER($D10)),"",IF($D10&lt;InicioCiclo,"Antes del ciclo",IF($D10&gt;=InicioCiclo+28,"Después del ciclo","Semana "&amp;(INT(($D10-InicioCiclo)/7)+1)))))</f>
        <v/>
      </c>
      <c r="F10" s="60">
        <f>IF($N10="","",IF($P10&gt;0,IF(1&lt;=SemanaActual,INDEX('Cronograma Asistente Técnico'!$AA$5:$AA$1000,$N10),""),IF(INDEX('Cronograma Asistente Técnico'!$H$5:$H$1000,$N10)="","",INDEX('Cronograma Asistente Técnico'!$H$5:$H$1000,$N10))))</f>
        <v/>
      </c>
      <c r="G10" s="60">
        <f>IF($N10="","",IF($P10&gt;0,IF(2&lt;=SemanaActual,INDEX('Cronograma Asistente Técnico'!$AB$5:$AB$1000,$N10),""),IF(INDEX('Cronograma Asistente Técnico'!$I$5:$I$1000,$N10)="","",INDEX('Cronograma Asistente Técnico'!$I$5:$I$1000,$N10))))</f>
        <v/>
      </c>
      <c r="H10" s="60">
        <f>IF($N10="","",IF($P10&gt;0,IF(3&lt;=SemanaActual,INDEX('Cronograma Asistente Técnico'!$AC$5:$AC$1000,$N10),""),IF(INDEX('Cronograma Asistente Técnico'!$J$5:$J$1000,$N10)="","",INDEX('Cronograma Asistente Técnico'!$J$5:$J$1000,$N10))))</f>
        <v/>
      </c>
      <c r="I10" s="60">
        <f>IF($N10="","",IF($P10&gt;0,IF(4&lt;=SemanaActual,INDEX('Cronograma Asistente Técnico'!$AD$5:$AD$1000,$N10),""),IF(INDEX('Cronograma Asistente Técnico'!$K$5:$K$1000,$N10)="","",INDEX('Cronograma Asistente Técnico'!$K$5:$K$1000,$N10))))</f>
        <v/>
      </c>
      <c r="J10" s="60">
        <f>IF($N10="","",INDEX('Cronograma Asistente Técnico'!$L$5:$L$1000,$N10))</f>
        <v/>
      </c>
      <c r="K10" s="55">
        <f>IF($N10="","",IF(N($J10)&gt;=1,"Completado",IF(AND(ISNUMBER($D10),$D10&lt;FechaRef),"Vencida",IF(N($J10)&gt;0,"En curso","Pendiente"))))</f>
        <v/>
      </c>
      <c r="L10" s="55">
        <f>IF($N10="","",INDEX('Cronograma Asistente Técnico'!$N$5:$N$1000,$N10)&amp;"")</f>
        <v/>
      </c>
      <c r="M10" s="63">
        <f>IF($N10="","",INDEX('Cronograma Asistente Técnico'!$O$5:$O$1000,$N10)&amp;"")</f>
        <v/>
      </c>
      <c r="N10">
        <f>IFERROR(MATCH(ROW()-4,rOrden_ATR,0),"")</f>
        <v/>
      </c>
      <c r="O10">
        <f>IF($N10="","",INDEX('Cronograma Asistente Técnico'!$T$5:$T$1000,$N10))</f>
        <v/>
      </c>
      <c r="P10">
        <f>IF($N10="","",N(INDEX('Cronograma Asistente Técnico'!$U$5:$U$1000,$N10)))</f>
        <v/>
      </c>
      <c r="Q10">
        <f>IF(OR(LEFT($L10,7)="Vencida",LEFT($L10,5)="Vence"),SUMPRODUCT(--(LEFT($L$5:$L10,7)="Vencida"))+SUMPRODUCT(--(LEFT($L$5:$L10,5)="Vence")),"")</f>
        <v/>
      </c>
    </row>
    <row r="11">
      <c r="A11" s="55">
        <f>IF($N11="","",INDEX('Cronograma Asistente Técnico'!$A$5:$A$1000,$N11))</f>
        <v/>
      </c>
      <c r="B11" s="63">
        <f>IF($N11="","",IF($O11="Sub","      ↳  "&amp;INDEX('Cronograma Asistente Técnico'!$C$5:$C$1000,$N11),INDEX('Cronograma Asistente Técnico'!$C$5:$C$1000,$N11)&amp;""))</f>
        <v/>
      </c>
      <c r="C11" s="78">
        <f>IF($N11="","",IF(INDEX('Cronograma Asistente Técnico'!$D$5:$D$1000,$N11)="","",INDEX('Cronograma Asistente Técnico'!$D$5:$D$1000,$N11)))</f>
        <v/>
      </c>
      <c r="D11" s="78">
        <f>IF($N11="","",IF(INDEX('Cronograma Asistente Técnico'!$E$5:$E$1000,$N11)="","",INDEX('Cronograma Asistente Técnico'!$E$5:$E$1000,$N11)))</f>
        <v/>
      </c>
      <c r="E11" s="55">
        <f>IF($N11="","",IF(NOT(ISNUMBER($D11)),"",IF($D11&lt;InicioCiclo,"Antes del ciclo",IF($D11&gt;=InicioCiclo+28,"Después del ciclo","Semana "&amp;(INT(($D11-InicioCiclo)/7)+1)))))</f>
        <v/>
      </c>
      <c r="F11" s="60">
        <f>IF($N11="","",IF($P11&gt;0,IF(1&lt;=SemanaActual,INDEX('Cronograma Asistente Técnico'!$AA$5:$AA$1000,$N11),""),IF(INDEX('Cronograma Asistente Técnico'!$H$5:$H$1000,$N11)="","",INDEX('Cronograma Asistente Técnico'!$H$5:$H$1000,$N11))))</f>
        <v/>
      </c>
      <c r="G11" s="60">
        <f>IF($N11="","",IF($P11&gt;0,IF(2&lt;=SemanaActual,INDEX('Cronograma Asistente Técnico'!$AB$5:$AB$1000,$N11),""),IF(INDEX('Cronograma Asistente Técnico'!$I$5:$I$1000,$N11)="","",INDEX('Cronograma Asistente Técnico'!$I$5:$I$1000,$N11))))</f>
        <v/>
      </c>
      <c r="H11" s="60">
        <f>IF($N11="","",IF($P11&gt;0,IF(3&lt;=SemanaActual,INDEX('Cronograma Asistente Técnico'!$AC$5:$AC$1000,$N11),""),IF(INDEX('Cronograma Asistente Técnico'!$J$5:$J$1000,$N11)="","",INDEX('Cronograma Asistente Técnico'!$J$5:$J$1000,$N11))))</f>
        <v/>
      </c>
      <c r="I11" s="60">
        <f>IF($N11="","",IF($P11&gt;0,IF(4&lt;=SemanaActual,INDEX('Cronograma Asistente Técnico'!$AD$5:$AD$1000,$N11),""),IF(INDEX('Cronograma Asistente Técnico'!$K$5:$K$1000,$N11)="","",INDEX('Cronograma Asistente Técnico'!$K$5:$K$1000,$N11))))</f>
        <v/>
      </c>
      <c r="J11" s="60">
        <f>IF($N11="","",INDEX('Cronograma Asistente Técnico'!$L$5:$L$1000,$N11))</f>
        <v/>
      </c>
      <c r="K11" s="55">
        <f>IF($N11="","",IF(N($J11)&gt;=1,"Completado",IF(AND(ISNUMBER($D11),$D11&lt;FechaRef),"Vencida",IF(N($J11)&gt;0,"En curso","Pendiente"))))</f>
        <v/>
      </c>
      <c r="L11" s="55">
        <f>IF($N11="","",INDEX('Cronograma Asistente Técnico'!$N$5:$N$1000,$N11)&amp;"")</f>
        <v/>
      </c>
      <c r="M11" s="63">
        <f>IF($N11="","",INDEX('Cronograma Asistente Técnico'!$O$5:$O$1000,$N11)&amp;"")</f>
        <v/>
      </c>
      <c r="N11">
        <f>IFERROR(MATCH(ROW()-4,rOrden_ATR,0),"")</f>
        <v/>
      </c>
      <c r="O11">
        <f>IF($N11="","",INDEX('Cronograma Asistente Técnico'!$T$5:$T$1000,$N11))</f>
        <v/>
      </c>
      <c r="P11">
        <f>IF($N11="","",N(INDEX('Cronograma Asistente Técnico'!$U$5:$U$1000,$N11)))</f>
        <v/>
      </c>
      <c r="Q11">
        <f>IF(OR(LEFT($L11,7)="Vencida",LEFT($L11,5)="Vence"),SUMPRODUCT(--(LEFT($L$5:$L11,7)="Vencida"))+SUMPRODUCT(--(LEFT($L$5:$L11,5)="Vence")),"")</f>
        <v/>
      </c>
    </row>
    <row r="12">
      <c r="A12" s="55">
        <f>IF($N12="","",INDEX('Cronograma Asistente Técnico'!$A$5:$A$1000,$N12))</f>
        <v/>
      </c>
      <c r="B12" s="63">
        <f>IF($N12="","",IF($O12="Sub","      ↳  "&amp;INDEX('Cronograma Asistente Técnico'!$C$5:$C$1000,$N12),INDEX('Cronograma Asistente Técnico'!$C$5:$C$1000,$N12)&amp;""))</f>
        <v/>
      </c>
      <c r="C12" s="78">
        <f>IF($N12="","",IF(INDEX('Cronograma Asistente Técnico'!$D$5:$D$1000,$N12)="","",INDEX('Cronograma Asistente Técnico'!$D$5:$D$1000,$N12)))</f>
        <v/>
      </c>
      <c r="D12" s="78">
        <f>IF($N12="","",IF(INDEX('Cronograma Asistente Técnico'!$E$5:$E$1000,$N12)="","",INDEX('Cronograma Asistente Técnico'!$E$5:$E$1000,$N12)))</f>
        <v/>
      </c>
      <c r="E12" s="55">
        <f>IF($N12="","",IF(NOT(ISNUMBER($D12)),"",IF($D12&lt;InicioCiclo,"Antes del ciclo",IF($D12&gt;=InicioCiclo+28,"Después del ciclo","Semana "&amp;(INT(($D12-InicioCiclo)/7)+1)))))</f>
        <v/>
      </c>
      <c r="F12" s="60">
        <f>IF($N12="","",IF($P12&gt;0,IF(1&lt;=SemanaActual,INDEX('Cronograma Asistente Técnico'!$AA$5:$AA$1000,$N12),""),IF(INDEX('Cronograma Asistente Técnico'!$H$5:$H$1000,$N12)="","",INDEX('Cronograma Asistente Técnico'!$H$5:$H$1000,$N12))))</f>
        <v/>
      </c>
      <c r="G12" s="60">
        <f>IF($N12="","",IF($P12&gt;0,IF(2&lt;=SemanaActual,INDEX('Cronograma Asistente Técnico'!$AB$5:$AB$1000,$N12),""),IF(INDEX('Cronograma Asistente Técnico'!$I$5:$I$1000,$N12)="","",INDEX('Cronograma Asistente Técnico'!$I$5:$I$1000,$N12))))</f>
        <v/>
      </c>
      <c r="H12" s="60">
        <f>IF($N12="","",IF($P12&gt;0,IF(3&lt;=SemanaActual,INDEX('Cronograma Asistente Técnico'!$AC$5:$AC$1000,$N12),""),IF(INDEX('Cronograma Asistente Técnico'!$J$5:$J$1000,$N12)="","",INDEX('Cronograma Asistente Técnico'!$J$5:$J$1000,$N12))))</f>
        <v/>
      </c>
      <c r="I12" s="60">
        <f>IF($N12="","",IF($P12&gt;0,IF(4&lt;=SemanaActual,INDEX('Cronograma Asistente Técnico'!$AD$5:$AD$1000,$N12),""),IF(INDEX('Cronograma Asistente Técnico'!$K$5:$K$1000,$N12)="","",INDEX('Cronograma Asistente Técnico'!$K$5:$K$1000,$N12))))</f>
        <v/>
      </c>
      <c r="J12" s="60">
        <f>IF($N12="","",INDEX('Cronograma Asistente Técnico'!$L$5:$L$1000,$N12))</f>
        <v/>
      </c>
      <c r="K12" s="55">
        <f>IF($N12="","",IF(N($J12)&gt;=1,"Completado",IF(AND(ISNUMBER($D12),$D12&lt;FechaRef),"Vencida",IF(N($J12)&gt;0,"En curso","Pendiente"))))</f>
        <v/>
      </c>
      <c r="L12" s="55">
        <f>IF($N12="","",INDEX('Cronograma Asistente Técnico'!$N$5:$N$1000,$N12)&amp;"")</f>
        <v/>
      </c>
      <c r="M12" s="63">
        <f>IF($N12="","",INDEX('Cronograma Asistente Técnico'!$O$5:$O$1000,$N12)&amp;"")</f>
        <v/>
      </c>
      <c r="N12">
        <f>IFERROR(MATCH(ROW()-4,rOrden_ATR,0),"")</f>
        <v/>
      </c>
      <c r="O12">
        <f>IF($N12="","",INDEX('Cronograma Asistente Técnico'!$T$5:$T$1000,$N12))</f>
        <v/>
      </c>
      <c r="P12">
        <f>IF($N12="","",N(INDEX('Cronograma Asistente Técnico'!$U$5:$U$1000,$N12)))</f>
        <v/>
      </c>
      <c r="Q12">
        <f>IF(OR(LEFT($L12,7)="Vencida",LEFT($L12,5)="Vence"),SUMPRODUCT(--(LEFT($L$5:$L12,7)="Vencida"))+SUMPRODUCT(--(LEFT($L$5:$L12,5)="Vence")),"")</f>
        <v/>
      </c>
    </row>
    <row r="13">
      <c r="A13" s="55">
        <f>IF($N13="","",INDEX('Cronograma Asistente Técnico'!$A$5:$A$1000,$N13))</f>
        <v/>
      </c>
      <c r="B13" s="63">
        <f>IF($N13="","",IF($O13="Sub","      ↳  "&amp;INDEX('Cronograma Asistente Técnico'!$C$5:$C$1000,$N13),INDEX('Cronograma Asistente Técnico'!$C$5:$C$1000,$N13)&amp;""))</f>
        <v/>
      </c>
      <c r="C13" s="78">
        <f>IF($N13="","",IF(INDEX('Cronograma Asistente Técnico'!$D$5:$D$1000,$N13)="","",INDEX('Cronograma Asistente Técnico'!$D$5:$D$1000,$N13)))</f>
        <v/>
      </c>
      <c r="D13" s="78">
        <f>IF($N13="","",IF(INDEX('Cronograma Asistente Técnico'!$E$5:$E$1000,$N13)="","",INDEX('Cronograma Asistente Técnico'!$E$5:$E$1000,$N13)))</f>
        <v/>
      </c>
      <c r="E13" s="55">
        <f>IF($N13="","",IF(NOT(ISNUMBER($D13)),"",IF($D13&lt;InicioCiclo,"Antes del ciclo",IF($D13&gt;=InicioCiclo+28,"Después del ciclo","Semana "&amp;(INT(($D13-InicioCiclo)/7)+1)))))</f>
        <v/>
      </c>
      <c r="F13" s="60">
        <f>IF($N13="","",IF($P13&gt;0,IF(1&lt;=SemanaActual,INDEX('Cronograma Asistente Técnico'!$AA$5:$AA$1000,$N13),""),IF(INDEX('Cronograma Asistente Técnico'!$H$5:$H$1000,$N13)="","",INDEX('Cronograma Asistente Técnico'!$H$5:$H$1000,$N13))))</f>
        <v/>
      </c>
      <c r="G13" s="60">
        <f>IF($N13="","",IF($P13&gt;0,IF(2&lt;=SemanaActual,INDEX('Cronograma Asistente Técnico'!$AB$5:$AB$1000,$N13),""),IF(INDEX('Cronograma Asistente Técnico'!$I$5:$I$1000,$N13)="","",INDEX('Cronograma Asistente Técnico'!$I$5:$I$1000,$N13))))</f>
        <v/>
      </c>
      <c r="H13" s="60">
        <f>IF($N13="","",IF($P13&gt;0,IF(3&lt;=SemanaActual,INDEX('Cronograma Asistente Técnico'!$AC$5:$AC$1000,$N13),""),IF(INDEX('Cronograma Asistente Técnico'!$J$5:$J$1000,$N13)="","",INDEX('Cronograma Asistente Técnico'!$J$5:$J$1000,$N13))))</f>
        <v/>
      </c>
      <c r="I13" s="60">
        <f>IF($N13="","",IF($P13&gt;0,IF(4&lt;=SemanaActual,INDEX('Cronograma Asistente Técnico'!$AD$5:$AD$1000,$N13),""),IF(INDEX('Cronograma Asistente Técnico'!$K$5:$K$1000,$N13)="","",INDEX('Cronograma Asistente Técnico'!$K$5:$K$1000,$N13))))</f>
        <v/>
      </c>
      <c r="J13" s="60">
        <f>IF($N13="","",INDEX('Cronograma Asistente Técnico'!$L$5:$L$1000,$N13))</f>
        <v/>
      </c>
      <c r="K13" s="55">
        <f>IF($N13="","",IF(N($J13)&gt;=1,"Completado",IF(AND(ISNUMBER($D13),$D13&lt;FechaRef),"Vencida",IF(N($J13)&gt;0,"En curso","Pendiente"))))</f>
        <v/>
      </c>
      <c r="L13" s="55">
        <f>IF($N13="","",INDEX('Cronograma Asistente Técnico'!$N$5:$N$1000,$N13)&amp;"")</f>
        <v/>
      </c>
      <c r="M13" s="63">
        <f>IF($N13="","",INDEX('Cronograma Asistente Técnico'!$O$5:$O$1000,$N13)&amp;"")</f>
        <v/>
      </c>
      <c r="N13">
        <f>IFERROR(MATCH(ROW()-4,rOrden_ATR,0),"")</f>
        <v/>
      </c>
      <c r="O13">
        <f>IF($N13="","",INDEX('Cronograma Asistente Técnico'!$T$5:$T$1000,$N13))</f>
        <v/>
      </c>
      <c r="P13">
        <f>IF($N13="","",N(INDEX('Cronograma Asistente Técnico'!$U$5:$U$1000,$N13)))</f>
        <v/>
      </c>
      <c r="Q13">
        <f>IF(OR(LEFT($L13,7)="Vencida",LEFT($L13,5)="Vence"),SUMPRODUCT(--(LEFT($L$5:$L13,7)="Vencida"))+SUMPRODUCT(--(LEFT($L$5:$L13,5)="Vence")),"")</f>
        <v/>
      </c>
    </row>
    <row r="14">
      <c r="A14" s="55">
        <f>IF($N14="","",INDEX('Cronograma Asistente Técnico'!$A$5:$A$1000,$N14))</f>
        <v/>
      </c>
      <c r="B14" s="63">
        <f>IF($N14="","",IF($O14="Sub","      ↳  "&amp;INDEX('Cronograma Asistente Técnico'!$C$5:$C$1000,$N14),INDEX('Cronograma Asistente Técnico'!$C$5:$C$1000,$N14)&amp;""))</f>
        <v/>
      </c>
      <c r="C14" s="78">
        <f>IF($N14="","",IF(INDEX('Cronograma Asistente Técnico'!$D$5:$D$1000,$N14)="","",INDEX('Cronograma Asistente Técnico'!$D$5:$D$1000,$N14)))</f>
        <v/>
      </c>
      <c r="D14" s="78">
        <f>IF($N14="","",IF(INDEX('Cronograma Asistente Técnico'!$E$5:$E$1000,$N14)="","",INDEX('Cronograma Asistente Técnico'!$E$5:$E$1000,$N14)))</f>
        <v/>
      </c>
      <c r="E14" s="55">
        <f>IF($N14="","",IF(NOT(ISNUMBER($D14)),"",IF($D14&lt;InicioCiclo,"Antes del ciclo",IF($D14&gt;=InicioCiclo+28,"Después del ciclo","Semana "&amp;(INT(($D14-InicioCiclo)/7)+1)))))</f>
        <v/>
      </c>
      <c r="F14" s="60">
        <f>IF($N14="","",IF($P14&gt;0,IF(1&lt;=SemanaActual,INDEX('Cronograma Asistente Técnico'!$AA$5:$AA$1000,$N14),""),IF(INDEX('Cronograma Asistente Técnico'!$H$5:$H$1000,$N14)="","",INDEX('Cronograma Asistente Técnico'!$H$5:$H$1000,$N14))))</f>
        <v/>
      </c>
      <c r="G14" s="60">
        <f>IF($N14="","",IF($P14&gt;0,IF(2&lt;=SemanaActual,INDEX('Cronograma Asistente Técnico'!$AB$5:$AB$1000,$N14),""),IF(INDEX('Cronograma Asistente Técnico'!$I$5:$I$1000,$N14)="","",INDEX('Cronograma Asistente Técnico'!$I$5:$I$1000,$N14))))</f>
        <v/>
      </c>
      <c r="H14" s="60">
        <f>IF($N14="","",IF($P14&gt;0,IF(3&lt;=SemanaActual,INDEX('Cronograma Asistente Técnico'!$AC$5:$AC$1000,$N14),""),IF(INDEX('Cronograma Asistente Técnico'!$J$5:$J$1000,$N14)="","",INDEX('Cronograma Asistente Técnico'!$J$5:$J$1000,$N14))))</f>
        <v/>
      </c>
      <c r="I14" s="60">
        <f>IF($N14="","",IF($P14&gt;0,IF(4&lt;=SemanaActual,INDEX('Cronograma Asistente Técnico'!$AD$5:$AD$1000,$N14),""),IF(INDEX('Cronograma Asistente Técnico'!$K$5:$K$1000,$N14)="","",INDEX('Cronograma Asistente Técnico'!$K$5:$K$1000,$N14))))</f>
        <v/>
      </c>
      <c r="J14" s="60">
        <f>IF($N14="","",INDEX('Cronograma Asistente Técnico'!$L$5:$L$1000,$N14))</f>
        <v/>
      </c>
      <c r="K14" s="55">
        <f>IF($N14="","",IF(N($J14)&gt;=1,"Completado",IF(AND(ISNUMBER($D14),$D14&lt;FechaRef),"Vencida",IF(N($J14)&gt;0,"En curso","Pendiente"))))</f>
        <v/>
      </c>
      <c r="L14" s="55">
        <f>IF($N14="","",INDEX('Cronograma Asistente Técnico'!$N$5:$N$1000,$N14)&amp;"")</f>
        <v/>
      </c>
      <c r="M14" s="63">
        <f>IF($N14="","",INDEX('Cronograma Asistente Técnico'!$O$5:$O$1000,$N14)&amp;"")</f>
        <v/>
      </c>
      <c r="N14">
        <f>IFERROR(MATCH(ROW()-4,rOrden_ATR,0),"")</f>
        <v/>
      </c>
      <c r="O14">
        <f>IF($N14="","",INDEX('Cronograma Asistente Técnico'!$T$5:$T$1000,$N14))</f>
        <v/>
      </c>
      <c r="P14">
        <f>IF($N14="","",N(INDEX('Cronograma Asistente Técnico'!$U$5:$U$1000,$N14)))</f>
        <v/>
      </c>
      <c r="Q14">
        <f>IF(OR(LEFT($L14,7)="Vencida",LEFT($L14,5)="Vence"),SUMPRODUCT(--(LEFT($L$5:$L14,7)="Vencida"))+SUMPRODUCT(--(LEFT($L$5:$L14,5)="Vence")),"")</f>
        <v/>
      </c>
    </row>
    <row r="15">
      <c r="A15" s="55">
        <f>IF($N15="","",INDEX('Cronograma Asistente Técnico'!$A$5:$A$1000,$N15))</f>
        <v/>
      </c>
      <c r="B15" s="63">
        <f>IF($N15="","",IF($O15="Sub","      ↳  "&amp;INDEX('Cronograma Asistente Técnico'!$C$5:$C$1000,$N15),INDEX('Cronograma Asistente Técnico'!$C$5:$C$1000,$N15)&amp;""))</f>
        <v/>
      </c>
      <c r="C15" s="78">
        <f>IF($N15="","",IF(INDEX('Cronograma Asistente Técnico'!$D$5:$D$1000,$N15)="","",INDEX('Cronograma Asistente Técnico'!$D$5:$D$1000,$N15)))</f>
        <v/>
      </c>
      <c r="D15" s="78">
        <f>IF($N15="","",IF(INDEX('Cronograma Asistente Técnico'!$E$5:$E$1000,$N15)="","",INDEX('Cronograma Asistente Técnico'!$E$5:$E$1000,$N15)))</f>
        <v/>
      </c>
      <c r="E15" s="55">
        <f>IF($N15="","",IF(NOT(ISNUMBER($D15)),"",IF($D15&lt;InicioCiclo,"Antes del ciclo",IF($D15&gt;=InicioCiclo+28,"Después del ciclo","Semana "&amp;(INT(($D15-InicioCiclo)/7)+1)))))</f>
        <v/>
      </c>
      <c r="F15" s="60">
        <f>IF($N15="","",IF($P15&gt;0,IF(1&lt;=SemanaActual,INDEX('Cronograma Asistente Técnico'!$AA$5:$AA$1000,$N15),""),IF(INDEX('Cronograma Asistente Técnico'!$H$5:$H$1000,$N15)="","",INDEX('Cronograma Asistente Técnico'!$H$5:$H$1000,$N15))))</f>
        <v/>
      </c>
      <c r="G15" s="60">
        <f>IF($N15="","",IF($P15&gt;0,IF(2&lt;=SemanaActual,INDEX('Cronograma Asistente Técnico'!$AB$5:$AB$1000,$N15),""),IF(INDEX('Cronograma Asistente Técnico'!$I$5:$I$1000,$N15)="","",INDEX('Cronograma Asistente Técnico'!$I$5:$I$1000,$N15))))</f>
        <v/>
      </c>
      <c r="H15" s="60">
        <f>IF($N15="","",IF($P15&gt;0,IF(3&lt;=SemanaActual,INDEX('Cronograma Asistente Técnico'!$AC$5:$AC$1000,$N15),""),IF(INDEX('Cronograma Asistente Técnico'!$J$5:$J$1000,$N15)="","",INDEX('Cronograma Asistente Técnico'!$J$5:$J$1000,$N15))))</f>
        <v/>
      </c>
      <c r="I15" s="60">
        <f>IF($N15="","",IF($P15&gt;0,IF(4&lt;=SemanaActual,INDEX('Cronograma Asistente Técnico'!$AD$5:$AD$1000,$N15),""),IF(INDEX('Cronograma Asistente Técnico'!$K$5:$K$1000,$N15)="","",INDEX('Cronograma Asistente Técnico'!$K$5:$K$1000,$N15))))</f>
        <v/>
      </c>
      <c r="J15" s="60">
        <f>IF($N15="","",INDEX('Cronograma Asistente Técnico'!$L$5:$L$1000,$N15))</f>
        <v/>
      </c>
      <c r="K15" s="55">
        <f>IF($N15="","",IF(N($J15)&gt;=1,"Completado",IF(AND(ISNUMBER($D15),$D15&lt;FechaRef),"Vencida",IF(N($J15)&gt;0,"En curso","Pendiente"))))</f>
        <v/>
      </c>
      <c r="L15" s="55">
        <f>IF($N15="","",INDEX('Cronograma Asistente Técnico'!$N$5:$N$1000,$N15)&amp;"")</f>
        <v/>
      </c>
      <c r="M15" s="63">
        <f>IF($N15="","",INDEX('Cronograma Asistente Técnico'!$O$5:$O$1000,$N15)&amp;"")</f>
        <v/>
      </c>
      <c r="N15">
        <f>IFERROR(MATCH(ROW()-4,rOrden_ATR,0),"")</f>
        <v/>
      </c>
      <c r="O15">
        <f>IF($N15="","",INDEX('Cronograma Asistente Técnico'!$T$5:$T$1000,$N15))</f>
        <v/>
      </c>
      <c r="P15">
        <f>IF($N15="","",N(INDEX('Cronograma Asistente Técnico'!$U$5:$U$1000,$N15)))</f>
        <v/>
      </c>
      <c r="Q15">
        <f>IF(OR(LEFT($L15,7)="Vencida",LEFT($L15,5)="Vence"),SUMPRODUCT(--(LEFT($L$5:$L15,7)="Vencida"))+SUMPRODUCT(--(LEFT($L$5:$L15,5)="Vence")),"")</f>
        <v/>
      </c>
    </row>
    <row r="16">
      <c r="A16" s="55">
        <f>IF($N16="","",INDEX('Cronograma Asistente Técnico'!$A$5:$A$1000,$N16))</f>
        <v/>
      </c>
      <c r="B16" s="63">
        <f>IF($N16="","",IF($O16="Sub","      ↳  "&amp;INDEX('Cronograma Asistente Técnico'!$C$5:$C$1000,$N16),INDEX('Cronograma Asistente Técnico'!$C$5:$C$1000,$N16)&amp;""))</f>
        <v/>
      </c>
      <c r="C16" s="78">
        <f>IF($N16="","",IF(INDEX('Cronograma Asistente Técnico'!$D$5:$D$1000,$N16)="","",INDEX('Cronograma Asistente Técnico'!$D$5:$D$1000,$N16)))</f>
        <v/>
      </c>
      <c r="D16" s="78">
        <f>IF($N16="","",IF(INDEX('Cronograma Asistente Técnico'!$E$5:$E$1000,$N16)="","",INDEX('Cronograma Asistente Técnico'!$E$5:$E$1000,$N16)))</f>
        <v/>
      </c>
      <c r="E16" s="55">
        <f>IF($N16="","",IF(NOT(ISNUMBER($D16)),"",IF($D16&lt;InicioCiclo,"Antes del ciclo",IF($D16&gt;=InicioCiclo+28,"Después del ciclo","Semana "&amp;(INT(($D16-InicioCiclo)/7)+1)))))</f>
        <v/>
      </c>
      <c r="F16" s="60">
        <f>IF($N16="","",IF($P16&gt;0,IF(1&lt;=SemanaActual,INDEX('Cronograma Asistente Técnico'!$AA$5:$AA$1000,$N16),""),IF(INDEX('Cronograma Asistente Técnico'!$H$5:$H$1000,$N16)="","",INDEX('Cronograma Asistente Técnico'!$H$5:$H$1000,$N16))))</f>
        <v/>
      </c>
      <c r="G16" s="60">
        <f>IF($N16="","",IF($P16&gt;0,IF(2&lt;=SemanaActual,INDEX('Cronograma Asistente Técnico'!$AB$5:$AB$1000,$N16),""),IF(INDEX('Cronograma Asistente Técnico'!$I$5:$I$1000,$N16)="","",INDEX('Cronograma Asistente Técnico'!$I$5:$I$1000,$N16))))</f>
        <v/>
      </c>
      <c r="H16" s="60">
        <f>IF($N16="","",IF($P16&gt;0,IF(3&lt;=SemanaActual,INDEX('Cronograma Asistente Técnico'!$AC$5:$AC$1000,$N16),""),IF(INDEX('Cronograma Asistente Técnico'!$J$5:$J$1000,$N16)="","",INDEX('Cronograma Asistente Técnico'!$J$5:$J$1000,$N16))))</f>
        <v/>
      </c>
      <c r="I16" s="60">
        <f>IF($N16="","",IF($P16&gt;0,IF(4&lt;=SemanaActual,INDEX('Cronograma Asistente Técnico'!$AD$5:$AD$1000,$N16),""),IF(INDEX('Cronograma Asistente Técnico'!$K$5:$K$1000,$N16)="","",INDEX('Cronograma Asistente Técnico'!$K$5:$K$1000,$N16))))</f>
        <v/>
      </c>
      <c r="J16" s="60">
        <f>IF($N16="","",INDEX('Cronograma Asistente Técnico'!$L$5:$L$1000,$N16))</f>
        <v/>
      </c>
      <c r="K16" s="55">
        <f>IF($N16="","",IF(N($J16)&gt;=1,"Completado",IF(AND(ISNUMBER($D16),$D16&lt;FechaRef),"Vencida",IF(N($J16)&gt;0,"En curso","Pendiente"))))</f>
        <v/>
      </c>
      <c r="L16" s="55">
        <f>IF($N16="","",INDEX('Cronograma Asistente Técnico'!$N$5:$N$1000,$N16)&amp;"")</f>
        <v/>
      </c>
      <c r="M16" s="63">
        <f>IF($N16="","",INDEX('Cronograma Asistente Técnico'!$O$5:$O$1000,$N16)&amp;"")</f>
        <v/>
      </c>
      <c r="N16">
        <f>IFERROR(MATCH(ROW()-4,rOrden_ATR,0),"")</f>
        <v/>
      </c>
      <c r="O16">
        <f>IF($N16="","",INDEX('Cronograma Asistente Técnico'!$T$5:$T$1000,$N16))</f>
        <v/>
      </c>
      <c r="P16">
        <f>IF($N16="","",N(INDEX('Cronograma Asistente Técnico'!$U$5:$U$1000,$N16)))</f>
        <v/>
      </c>
      <c r="Q16">
        <f>IF(OR(LEFT($L16,7)="Vencida",LEFT($L16,5)="Vence"),SUMPRODUCT(--(LEFT($L$5:$L16,7)="Vencida"))+SUMPRODUCT(--(LEFT($L$5:$L16,5)="Vence")),"")</f>
        <v/>
      </c>
    </row>
    <row r="17">
      <c r="A17" s="55">
        <f>IF($N17="","",INDEX('Cronograma Asistente Técnico'!$A$5:$A$1000,$N17))</f>
        <v/>
      </c>
      <c r="B17" s="63">
        <f>IF($N17="","",IF($O17="Sub","      ↳  "&amp;INDEX('Cronograma Asistente Técnico'!$C$5:$C$1000,$N17),INDEX('Cronograma Asistente Técnico'!$C$5:$C$1000,$N17)&amp;""))</f>
        <v/>
      </c>
      <c r="C17" s="78">
        <f>IF($N17="","",IF(INDEX('Cronograma Asistente Técnico'!$D$5:$D$1000,$N17)="","",INDEX('Cronograma Asistente Técnico'!$D$5:$D$1000,$N17)))</f>
        <v/>
      </c>
      <c r="D17" s="78">
        <f>IF($N17="","",IF(INDEX('Cronograma Asistente Técnico'!$E$5:$E$1000,$N17)="","",INDEX('Cronograma Asistente Técnico'!$E$5:$E$1000,$N17)))</f>
        <v/>
      </c>
      <c r="E17" s="55">
        <f>IF($N17="","",IF(NOT(ISNUMBER($D17)),"",IF($D17&lt;InicioCiclo,"Antes del ciclo",IF($D17&gt;=InicioCiclo+28,"Después del ciclo","Semana "&amp;(INT(($D17-InicioCiclo)/7)+1)))))</f>
        <v/>
      </c>
      <c r="F17" s="60">
        <f>IF($N17="","",IF($P17&gt;0,IF(1&lt;=SemanaActual,INDEX('Cronograma Asistente Técnico'!$AA$5:$AA$1000,$N17),""),IF(INDEX('Cronograma Asistente Técnico'!$H$5:$H$1000,$N17)="","",INDEX('Cronograma Asistente Técnico'!$H$5:$H$1000,$N17))))</f>
        <v/>
      </c>
      <c r="G17" s="60">
        <f>IF($N17="","",IF($P17&gt;0,IF(2&lt;=SemanaActual,INDEX('Cronograma Asistente Técnico'!$AB$5:$AB$1000,$N17),""),IF(INDEX('Cronograma Asistente Técnico'!$I$5:$I$1000,$N17)="","",INDEX('Cronograma Asistente Técnico'!$I$5:$I$1000,$N17))))</f>
        <v/>
      </c>
      <c r="H17" s="60">
        <f>IF($N17="","",IF($P17&gt;0,IF(3&lt;=SemanaActual,INDEX('Cronograma Asistente Técnico'!$AC$5:$AC$1000,$N17),""),IF(INDEX('Cronograma Asistente Técnico'!$J$5:$J$1000,$N17)="","",INDEX('Cronograma Asistente Técnico'!$J$5:$J$1000,$N17))))</f>
        <v/>
      </c>
      <c r="I17" s="60">
        <f>IF($N17="","",IF($P17&gt;0,IF(4&lt;=SemanaActual,INDEX('Cronograma Asistente Técnico'!$AD$5:$AD$1000,$N17),""),IF(INDEX('Cronograma Asistente Técnico'!$K$5:$K$1000,$N17)="","",INDEX('Cronograma Asistente Técnico'!$K$5:$K$1000,$N17))))</f>
        <v/>
      </c>
      <c r="J17" s="60">
        <f>IF($N17="","",INDEX('Cronograma Asistente Técnico'!$L$5:$L$1000,$N17))</f>
        <v/>
      </c>
      <c r="K17" s="55">
        <f>IF($N17="","",IF(N($J17)&gt;=1,"Completado",IF(AND(ISNUMBER($D17),$D17&lt;FechaRef),"Vencida",IF(N($J17)&gt;0,"En curso","Pendiente"))))</f>
        <v/>
      </c>
      <c r="L17" s="55">
        <f>IF($N17="","",INDEX('Cronograma Asistente Técnico'!$N$5:$N$1000,$N17)&amp;"")</f>
        <v/>
      </c>
      <c r="M17" s="63">
        <f>IF($N17="","",INDEX('Cronograma Asistente Técnico'!$O$5:$O$1000,$N17)&amp;"")</f>
        <v/>
      </c>
      <c r="N17">
        <f>IFERROR(MATCH(ROW()-4,rOrden_ATR,0),"")</f>
        <v/>
      </c>
      <c r="O17">
        <f>IF($N17="","",INDEX('Cronograma Asistente Técnico'!$T$5:$T$1000,$N17))</f>
        <v/>
      </c>
      <c r="P17">
        <f>IF($N17="","",N(INDEX('Cronograma Asistente Técnico'!$U$5:$U$1000,$N17)))</f>
        <v/>
      </c>
      <c r="Q17">
        <f>IF(OR(LEFT($L17,7)="Vencida",LEFT($L17,5)="Vence"),SUMPRODUCT(--(LEFT($L$5:$L17,7)="Vencida"))+SUMPRODUCT(--(LEFT($L$5:$L17,5)="Vence")),"")</f>
        <v/>
      </c>
    </row>
    <row r="18">
      <c r="A18" s="55">
        <f>IF($N18="","",INDEX('Cronograma Asistente Técnico'!$A$5:$A$1000,$N18))</f>
        <v/>
      </c>
      <c r="B18" s="63">
        <f>IF($N18="","",IF($O18="Sub","      ↳  "&amp;INDEX('Cronograma Asistente Técnico'!$C$5:$C$1000,$N18),INDEX('Cronograma Asistente Técnico'!$C$5:$C$1000,$N18)&amp;""))</f>
        <v/>
      </c>
      <c r="C18" s="78">
        <f>IF($N18="","",IF(INDEX('Cronograma Asistente Técnico'!$D$5:$D$1000,$N18)="","",INDEX('Cronograma Asistente Técnico'!$D$5:$D$1000,$N18)))</f>
        <v/>
      </c>
      <c r="D18" s="78">
        <f>IF($N18="","",IF(INDEX('Cronograma Asistente Técnico'!$E$5:$E$1000,$N18)="","",INDEX('Cronograma Asistente Técnico'!$E$5:$E$1000,$N18)))</f>
        <v/>
      </c>
      <c r="E18" s="55">
        <f>IF($N18="","",IF(NOT(ISNUMBER($D18)),"",IF($D18&lt;InicioCiclo,"Antes del ciclo",IF($D18&gt;=InicioCiclo+28,"Después del ciclo","Semana "&amp;(INT(($D18-InicioCiclo)/7)+1)))))</f>
        <v/>
      </c>
      <c r="F18" s="60">
        <f>IF($N18="","",IF($P18&gt;0,IF(1&lt;=SemanaActual,INDEX('Cronograma Asistente Técnico'!$AA$5:$AA$1000,$N18),""),IF(INDEX('Cronograma Asistente Técnico'!$H$5:$H$1000,$N18)="","",INDEX('Cronograma Asistente Técnico'!$H$5:$H$1000,$N18))))</f>
        <v/>
      </c>
      <c r="G18" s="60">
        <f>IF($N18="","",IF($P18&gt;0,IF(2&lt;=SemanaActual,INDEX('Cronograma Asistente Técnico'!$AB$5:$AB$1000,$N18),""),IF(INDEX('Cronograma Asistente Técnico'!$I$5:$I$1000,$N18)="","",INDEX('Cronograma Asistente Técnico'!$I$5:$I$1000,$N18))))</f>
        <v/>
      </c>
      <c r="H18" s="60">
        <f>IF($N18="","",IF($P18&gt;0,IF(3&lt;=SemanaActual,INDEX('Cronograma Asistente Técnico'!$AC$5:$AC$1000,$N18),""),IF(INDEX('Cronograma Asistente Técnico'!$J$5:$J$1000,$N18)="","",INDEX('Cronograma Asistente Técnico'!$J$5:$J$1000,$N18))))</f>
        <v/>
      </c>
      <c r="I18" s="60">
        <f>IF($N18="","",IF($P18&gt;0,IF(4&lt;=SemanaActual,INDEX('Cronograma Asistente Técnico'!$AD$5:$AD$1000,$N18),""),IF(INDEX('Cronograma Asistente Técnico'!$K$5:$K$1000,$N18)="","",INDEX('Cronograma Asistente Técnico'!$K$5:$K$1000,$N18))))</f>
        <v/>
      </c>
      <c r="J18" s="60">
        <f>IF($N18="","",INDEX('Cronograma Asistente Técnico'!$L$5:$L$1000,$N18))</f>
        <v/>
      </c>
      <c r="K18" s="55">
        <f>IF($N18="","",IF(N($J18)&gt;=1,"Completado",IF(AND(ISNUMBER($D18),$D18&lt;FechaRef),"Vencida",IF(N($J18)&gt;0,"En curso","Pendiente"))))</f>
        <v/>
      </c>
      <c r="L18" s="55">
        <f>IF($N18="","",INDEX('Cronograma Asistente Técnico'!$N$5:$N$1000,$N18)&amp;"")</f>
        <v/>
      </c>
      <c r="M18" s="63">
        <f>IF($N18="","",INDEX('Cronograma Asistente Técnico'!$O$5:$O$1000,$N18)&amp;"")</f>
        <v/>
      </c>
      <c r="N18">
        <f>IFERROR(MATCH(ROW()-4,rOrden_ATR,0),"")</f>
        <v/>
      </c>
      <c r="O18">
        <f>IF($N18="","",INDEX('Cronograma Asistente Técnico'!$T$5:$T$1000,$N18))</f>
        <v/>
      </c>
      <c r="P18">
        <f>IF($N18="","",N(INDEX('Cronograma Asistente Técnico'!$U$5:$U$1000,$N18)))</f>
        <v/>
      </c>
      <c r="Q18">
        <f>IF(OR(LEFT($L18,7)="Vencida",LEFT($L18,5)="Vence"),SUMPRODUCT(--(LEFT($L$5:$L18,7)="Vencida"))+SUMPRODUCT(--(LEFT($L$5:$L18,5)="Vence")),"")</f>
        <v/>
      </c>
    </row>
    <row r="19">
      <c r="A19" s="55">
        <f>IF($N19="","",INDEX('Cronograma Asistente Técnico'!$A$5:$A$1000,$N19))</f>
        <v/>
      </c>
      <c r="B19" s="63">
        <f>IF($N19="","",IF($O19="Sub","      ↳  "&amp;INDEX('Cronograma Asistente Técnico'!$C$5:$C$1000,$N19),INDEX('Cronograma Asistente Técnico'!$C$5:$C$1000,$N19)&amp;""))</f>
        <v/>
      </c>
      <c r="C19" s="78">
        <f>IF($N19="","",IF(INDEX('Cronograma Asistente Técnico'!$D$5:$D$1000,$N19)="","",INDEX('Cronograma Asistente Técnico'!$D$5:$D$1000,$N19)))</f>
        <v/>
      </c>
      <c r="D19" s="78">
        <f>IF($N19="","",IF(INDEX('Cronograma Asistente Técnico'!$E$5:$E$1000,$N19)="","",INDEX('Cronograma Asistente Técnico'!$E$5:$E$1000,$N19)))</f>
        <v/>
      </c>
      <c r="E19" s="55">
        <f>IF($N19="","",IF(NOT(ISNUMBER($D19)),"",IF($D19&lt;InicioCiclo,"Antes del ciclo",IF($D19&gt;=InicioCiclo+28,"Después del ciclo","Semana "&amp;(INT(($D19-InicioCiclo)/7)+1)))))</f>
        <v/>
      </c>
      <c r="F19" s="60">
        <f>IF($N19="","",IF($P19&gt;0,IF(1&lt;=SemanaActual,INDEX('Cronograma Asistente Técnico'!$AA$5:$AA$1000,$N19),""),IF(INDEX('Cronograma Asistente Técnico'!$H$5:$H$1000,$N19)="","",INDEX('Cronograma Asistente Técnico'!$H$5:$H$1000,$N19))))</f>
        <v/>
      </c>
      <c r="G19" s="60">
        <f>IF($N19="","",IF($P19&gt;0,IF(2&lt;=SemanaActual,INDEX('Cronograma Asistente Técnico'!$AB$5:$AB$1000,$N19),""),IF(INDEX('Cronograma Asistente Técnico'!$I$5:$I$1000,$N19)="","",INDEX('Cronograma Asistente Técnico'!$I$5:$I$1000,$N19))))</f>
        <v/>
      </c>
      <c r="H19" s="60">
        <f>IF($N19="","",IF($P19&gt;0,IF(3&lt;=SemanaActual,INDEX('Cronograma Asistente Técnico'!$AC$5:$AC$1000,$N19),""),IF(INDEX('Cronograma Asistente Técnico'!$J$5:$J$1000,$N19)="","",INDEX('Cronograma Asistente Técnico'!$J$5:$J$1000,$N19))))</f>
        <v/>
      </c>
      <c r="I19" s="60">
        <f>IF($N19="","",IF($P19&gt;0,IF(4&lt;=SemanaActual,INDEX('Cronograma Asistente Técnico'!$AD$5:$AD$1000,$N19),""),IF(INDEX('Cronograma Asistente Técnico'!$K$5:$K$1000,$N19)="","",INDEX('Cronograma Asistente Técnico'!$K$5:$K$1000,$N19))))</f>
        <v/>
      </c>
      <c r="J19" s="60">
        <f>IF($N19="","",INDEX('Cronograma Asistente Técnico'!$L$5:$L$1000,$N19))</f>
        <v/>
      </c>
      <c r="K19" s="55">
        <f>IF($N19="","",IF(N($J19)&gt;=1,"Completado",IF(AND(ISNUMBER($D19),$D19&lt;FechaRef),"Vencida",IF(N($J19)&gt;0,"En curso","Pendiente"))))</f>
        <v/>
      </c>
      <c r="L19" s="55">
        <f>IF($N19="","",INDEX('Cronograma Asistente Técnico'!$N$5:$N$1000,$N19)&amp;"")</f>
        <v/>
      </c>
      <c r="M19" s="63">
        <f>IF($N19="","",INDEX('Cronograma Asistente Técnico'!$O$5:$O$1000,$N19)&amp;"")</f>
        <v/>
      </c>
      <c r="N19">
        <f>IFERROR(MATCH(ROW()-4,rOrden_ATR,0),"")</f>
        <v/>
      </c>
      <c r="O19">
        <f>IF($N19="","",INDEX('Cronograma Asistente Técnico'!$T$5:$T$1000,$N19))</f>
        <v/>
      </c>
      <c r="P19">
        <f>IF($N19="","",N(INDEX('Cronograma Asistente Técnico'!$U$5:$U$1000,$N19)))</f>
        <v/>
      </c>
      <c r="Q19">
        <f>IF(OR(LEFT($L19,7)="Vencida",LEFT($L19,5)="Vence"),SUMPRODUCT(--(LEFT($L$5:$L19,7)="Vencida"))+SUMPRODUCT(--(LEFT($L$5:$L19,5)="Vence")),"")</f>
        <v/>
      </c>
    </row>
    <row r="20">
      <c r="A20" s="55">
        <f>IF($N20="","",INDEX('Cronograma Asistente Técnico'!$A$5:$A$1000,$N20))</f>
        <v/>
      </c>
      <c r="B20" s="63">
        <f>IF($N20="","",IF($O20="Sub","      ↳  "&amp;INDEX('Cronograma Asistente Técnico'!$C$5:$C$1000,$N20),INDEX('Cronograma Asistente Técnico'!$C$5:$C$1000,$N20)&amp;""))</f>
        <v/>
      </c>
      <c r="C20" s="78">
        <f>IF($N20="","",IF(INDEX('Cronograma Asistente Técnico'!$D$5:$D$1000,$N20)="","",INDEX('Cronograma Asistente Técnico'!$D$5:$D$1000,$N20)))</f>
        <v/>
      </c>
      <c r="D20" s="78">
        <f>IF($N20="","",IF(INDEX('Cronograma Asistente Técnico'!$E$5:$E$1000,$N20)="","",INDEX('Cronograma Asistente Técnico'!$E$5:$E$1000,$N20)))</f>
        <v/>
      </c>
      <c r="E20" s="55">
        <f>IF($N20="","",IF(NOT(ISNUMBER($D20)),"",IF($D20&lt;InicioCiclo,"Antes del ciclo",IF($D20&gt;=InicioCiclo+28,"Después del ciclo","Semana "&amp;(INT(($D20-InicioCiclo)/7)+1)))))</f>
        <v/>
      </c>
      <c r="F20" s="60">
        <f>IF($N20="","",IF($P20&gt;0,IF(1&lt;=SemanaActual,INDEX('Cronograma Asistente Técnico'!$AA$5:$AA$1000,$N20),""),IF(INDEX('Cronograma Asistente Técnico'!$H$5:$H$1000,$N20)="","",INDEX('Cronograma Asistente Técnico'!$H$5:$H$1000,$N20))))</f>
        <v/>
      </c>
      <c r="G20" s="60">
        <f>IF($N20="","",IF($P20&gt;0,IF(2&lt;=SemanaActual,INDEX('Cronograma Asistente Técnico'!$AB$5:$AB$1000,$N20),""),IF(INDEX('Cronograma Asistente Técnico'!$I$5:$I$1000,$N20)="","",INDEX('Cronograma Asistente Técnico'!$I$5:$I$1000,$N20))))</f>
        <v/>
      </c>
      <c r="H20" s="60">
        <f>IF($N20="","",IF($P20&gt;0,IF(3&lt;=SemanaActual,INDEX('Cronograma Asistente Técnico'!$AC$5:$AC$1000,$N20),""),IF(INDEX('Cronograma Asistente Técnico'!$J$5:$J$1000,$N20)="","",INDEX('Cronograma Asistente Técnico'!$J$5:$J$1000,$N20))))</f>
        <v/>
      </c>
      <c r="I20" s="60">
        <f>IF($N20="","",IF($P20&gt;0,IF(4&lt;=SemanaActual,INDEX('Cronograma Asistente Técnico'!$AD$5:$AD$1000,$N20),""),IF(INDEX('Cronograma Asistente Técnico'!$K$5:$K$1000,$N20)="","",INDEX('Cronograma Asistente Técnico'!$K$5:$K$1000,$N20))))</f>
        <v/>
      </c>
      <c r="J20" s="60">
        <f>IF($N20="","",INDEX('Cronograma Asistente Técnico'!$L$5:$L$1000,$N20))</f>
        <v/>
      </c>
      <c r="K20" s="55">
        <f>IF($N20="","",IF(N($J20)&gt;=1,"Completado",IF(AND(ISNUMBER($D20),$D20&lt;FechaRef),"Vencida",IF(N($J20)&gt;0,"En curso","Pendiente"))))</f>
        <v/>
      </c>
      <c r="L20" s="55">
        <f>IF($N20="","",INDEX('Cronograma Asistente Técnico'!$N$5:$N$1000,$N20)&amp;"")</f>
        <v/>
      </c>
      <c r="M20" s="63">
        <f>IF($N20="","",INDEX('Cronograma Asistente Técnico'!$O$5:$O$1000,$N20)&amp;"")</f>
        <v/>
      </c>
      <c r="N20">
        <f>IFERROR(MATCH(ROW()-4,rOrden_ATR,0),"")</f>
        <v/>
      </c>
      <c r="O20">
        <f>IF($N20="","",INDEX('Cronograma Asistente Técnico'!$T$5:$T$1000,$N20))</f>
        <v/>
      </c>
      <c r="P20">
        <f>IF($N20="","",N(INDEX('Cronograma Asistente Técnico'!$U$5:$U$1000,$N20)))</f>
        <v/>
      </c>
      <c r="Q20">
        <f>IF(OR(LEFT($L20,7)="Vencida",LEFT($L20,5)="Vence"),SUMPRODUCT(--(LEFT($L$5:$L20,7)="Vencida"))+SUMPRODUCT(--(LEFT($L$5:$L20,5)="Vence")),"")</f>
        <v/>
      </c>
    </row>
    <row r="21">
      <c r="A21" s="55">
        <f>IF($N21="","",INDEX('Cronograma Asistente Técnico'!$A$5:$A$1000,$N21))</f>
        <v/>
      </c>
      <c r="B21" s="63">
        <f>IF($N21="","",IF($O21="Sub","      ↳  "&amp;INDEX('Cronograma Asistente Técnico'!$C$5:$C$1000,$N21),INDEX('Cronograma Asistente Técnico'!$C$5:$C$1000,$N21)&amp;""))</f>
        <v/>
      </c>
      <c r="C21" s="78">
        <f>IF($N21="","",IF(INDEX('Cronograma Asistente Técnico'!$D$5:$D$1000,$N21)="","",INDEX('Cronograma Asistente Técnico'!$D$5:$D$1000,$N21)))</f>
        <v/>
      </c>
      <c r="D21" s="78">
        <f>IF($N21="","",IF(INDEX('Cronograma Asistente Técnico'!$E$5:$E$1000,$N21)="","",INDEX('Cronograma Asistente Técnico'!$E$5:$E$1000,$N21)))</f>
        <v/>
      </c>
      <c r="E21" s="55">
        <f>IF($N21="","",IF(NOT(ISNUMBER($D21)),"",IF($D21&lt;InicioCiclo,"Antes del ciclo",IF($D21&gt;=InicioCiclo+28,"Después del ciclo","Semana "&amp;(INT(($D21-InicioCiclo)/7)+1)))))</f>
        <v/>
      </c>
      <c r="F21" s="60">
        <f>IF($N21="","",IF($P21&gt;0,IF(1&lt;=SemanaActual,INDEX('Cronograma Asistente Técnico'!$AA$5:$AA$1000,$N21),""),IF(INDEX('Cronograma Asistente Técnico'!$H$5:$H$1000,$N21)="","",INDEX('Cronograma Asistente Técnico'!$H$5:$H$1000,$N21))))</f>
        <v/>
      </c>
      <c r="G21" s="60">
        <f>IF($N21="","",IF($P21&gt;0,IF(2&lt;=SemanaActual,INDEX('Cronograma Asistente Técnico'!$AB$5:$AB$1000,$N21),""),IF(INDEX('Cronograma Asistente Técnico'!$I$5:$I$1000,$N21)="","",INDEX('Cronograma Asistente Técnico'!$I$5:$I$1000,$N21))))</f>
        <v/>
      </c>
      <c r="H21" s="60">
        <f>IF($N21="","",IF($P21&gt;0,IF(3&lt;=SemanaActual,INDEX('Cronograma Asistente Técnico'!$AC$5:$AC$1000,$N21),""),IF(INDEX('Cronograma Asistente Técnico'!$J$5:$J$1000,$N21)="","",INDEX('Cronograma Asistente Técnico'!$J$5:$J$1000,$N21))))</f>
        <v/>
      </c>
      <c r="I21" s="60">
        <f>IF($N21="","",IF($P21&gt;0,IF(4&lt;=SemanaActual,INDEX('Cronograma Asistente Técnico'!$AD$5:$AD$1000,$N21),""),IF(INDEX('Cronograma Asistente Técnico'!$K$5:$K$1000,$N21)="","",INDEX('Cronograma Asistente Técnico'!$K$5:$K$1000,$N21))))</f>
        <v/>
      </c>
      <c r="J21" s="60">
        <f>IF($N21="","",INDEX('Cronograma Asistente Técnico'!$L$5:$L$1000,$N21))</f>
        <v/>
      </c>
      <c r="K21" s="55">
        <f>IF($N21="","",IF(N($J21)&gt;=1,"Completado",IF(AND(ISNUMBER($D21),$D21&lt;FechaRef),"Vencida",IF(N($J21)&gt;0,"En curso","Pendiente"))))</f>
        <v/>
      </c>
      <c r="L21" s="55">
        <f>IF($N21="","",INDEX('Cronograma Asistente Técnico'!$N$5:$N$1000,$N21)&amp;"")</f>
        <v/>
      </c>
      <c r="M21" s="63">
        <f>IF($N21="","",INDEX('Cronograma Asistente Técnico'!$O$5:$O$1000,$N21)&amp;"")</f>
        <v/>
      </c>
      <c r="N21">
        <f>IFERROR(MATCH(ROW()-4,rOrden_ATR,0),"")</f>
        <v/>
      </c>
      <c r="O21">
        <f>IF($N21="","",INDEX('Cronograma Asistente Técnico'!$T$5:$T$1000,$N21))</f>
        <v/>
      </c>
      <c r="P21">
        <f>IF($N21="","",N(INDEX('Cronograma Asistente Técnico'!$U$5:$U$1000,$N21)))</f>
        <v/>
      </c>
      <c r="Q21">
        <f>IF(OR(LEFT($L21,7)="Vencida",LEFT($L21,5)="Vence"),SUMPRODUCT(--(LEFT($L$5:$L21,7)="Vencida"))+SUMPRODUCT(--(LEFT($L$5:$L21,5)="Vence")),"")</f>
        <v/>
      </c>
    </row>
    <row r="22">
      <c r="A22" s="55">
        <f>IF($N22="","",INDEX('Cronograma Asistente Técnico'!$A$5:$A$1000,$N22))</f>
        <v/>
      </c>
      <c r="B22" s="63">
        <f>IF($N22="","",IF($O22="Sub","      ↳  "&amp;INDEX('Cronograma Asistente Técnico'!$C$5:$C$1000,$N22),INDEX('Cronograma Asistente Técnico'!$C$5:$C$1000,$N22)&amp;""))</f>
        <v/>
      </c>
      <c r="C22" s="78">
        <f>IF($N22="","",IF(INDEX('Cronograma Asistente Técnico'!$D$5:$D$1000,$N22)="","",INDEX('Cronograma Asistente Técnico'!$D$5:$D$1000,$N22)))</f>
        <v/>
      </c>
      <c r="D22" s="78">
        <f>IF($N22="","",IF(INDEX('Cronograma Asistente Técnico'!$E$5:$E$1000,$N22)="","",INDEX('Cronograma Asistente Técnico'!$E$5:$E$1000,$N22)))</f>
        <v/>
      </c>
      <c r="E22" s="55">
        <f>IF($N22="","",IF(NOT(ISNUMBER($D22)),"",IF($D22&lt;InicioCiclo,"Antes del ciclo",IF($D22&gt;=InicioCiclo+28,"Después del ciclo","Semana "&amp;(INT(($D22-InicioCiclo)/7)+1)))))</f>
        <v/>
      </c>
      <c r="F22" s="60">
        <f>IF($N22="","",IF($P22&gt;0,IF(1&lt;=SemanaActual,INDEX('Cronograma Asistente Técnico'!$AA$5:$AA$1000,$N22),""),IF(INDEX('Cronograma Asistente Técnico'!$H$5:$H$1000,$N22)="","",INDEX('Cronograma Asistente Técnico'!$H$5:$H$1000,$N22))))</f>
        <v/>
      </c>
      <c r="G22" s="60">
        <f>IF($N22="","",IF($P22&gt;0,IF(2&lt;=SemanaActual,INDEX('Cronograma Asistente Técnico'!$AB$5:$AB$1000,$N22),""),IF(INDEX('Cronograma Asistente Técnico'!$I$5:$I$1000,$N22)="","",INDEX('Cronograma Asistente Técnico'!$I$5:$I$1000,$N22))))</f>
        <v/>
      </c>
      <c r="H22" s="60">
        <f>IF($N22="","",IF($P22&gt;0,IF(3&lt;=SemanaActual,INDEX('Cronograma Asistente Técnico'!$AC$5:$AC$1000,$N22),""),IF(INDEX('Cronograma Asistente Técnico'!$J$5:$J$1000,$N22)="","",INDEX('Cronograma Asistente Técnico'!$J$5:$J$1000,$N22))))</f>
        <v/>
      </c>
      <c r="I22" s="60">
        <f>IF($N22="","",IF($P22&gt;0,IF(4&lt;=SemanaActual,INDEX('Cronograma Asistente Técnico'!$AD$5:$AD$1000,$N22),""),IF(INDEX('Cronograma Asistente Técnico'!$K$5:$K$1000,$N22)="","",INDEX('Cronograma Asistente Técnico'!$K$5:$K$1000,$N22))))</f>
        <v/>
      </c>
      <c r="J22" s="60">
        <f>IF($N22="","",INDEX('Cronograma Asistente Técnico'!$L$5:$L$1000,$N22))</f>
        <v/>
      </c>
      <c r="K22" s="55">
        <f>IF($N22="","",IF(N($J22)&gt;=1,"Completado",IF(AND(ISNUMBER($D22),$D22&lt;FechaRef),"Vencida",IF(N($J22)&gt;0,"En curso","Pendiente"))))</f>
        <v/>
      </c>
      <c r="L22" s="55">
        <f>IF($N22="","",INDEX('Cronograma Asistente Técnico'!$N$5:$N$1000,$N22)&amp;"")</f>
        <v/>
      </c>
      <c r="M22" s="63">
        <f>IF($N22="","",INDEX('Cronograma Asistente Técnico'!$O$5:$O$1000,$N22)&amp;"")</f>
        <v/>
      </c>
      <c r="N22">
        <f>IFERROR(MATCH(ROW()-4,rOrden_ATR,0),"")</f>
        <v/>
      </c>
      <c r="O22">
        <f>IF($N22="","",INDEX('Cronograma Asistente Técnico'!$T$5:$T$1000,$N22))</f>
        <v/>
      </c>
      <c r="P22">
        <f>IF($N22="","",N(INDEX('Cronograma Asistente Técnico'!$U$5:$U$1000,$N22)))</f>
        <v/>
      </c>
      <c r="Q22">
        <f>IF(OR(LEFT($L22,7)="Vencida",LEFT($L22,5)="Vence"),SUMPRODUCT(--(LEFT($L$5:$L22,7)="Vencida"))+SUMPRODUCT(--(LEFT($L$5:$L22,5)="Vence")),"")</f>
        <v/>
      </c>
    </row>
    <row r="23">
      <c r="A23" s="55">
        <f>IF($N23="","",INDEX('Cronograma Asistente Técnico'!$A$5:$A$1000,$N23))</f>
        <v/>
      </c>
      <c r="B23" s="63">
        <f>IF($N23="","",IF($O23="Sub","      ↳  "&amp;INDEX('Cronograma Asistente Técnico'!$C$5:$C$1000,$N23),INDEX('Cronograma Asistente Técnico'!$C$5:$C$1000,$N23)&amp;""))</f>
        <v/>
      </c>
      <c r="C23" s="78">
        <f>IF($N23="","",IF(INDEX('Cronograma Asistente Técnico'!$D$5:$D$1000,$N23)="","",INDEX('Cronograma Asistente Técnico'!$D$5:$D$1000,$N23)))</f>
        <v/>
      </c>
      <c r="D23" s="78">
        <f>IF($N23="","",IF(INDEX('Cronograma Asistente Técnico'!$E$5:$E$1000,$N23)="","",INDEX('Cronograma Asistente Técnico'!$E$5:$E$1000,$N23)))</f>
        <v/>
      </c>
      <c r="E23" s="55">
        <f>IF($N23="","",IF(NOT(ISNUMBER($D23)),"",IF($D23&lt;InicioCiclo,"Antes del ciclo",IF($D23&gt;=InicioCiclo+28,"Después del ciclo","Semana "&amp;(INT(($D23-InicioCiclo)/7)+1)))))</f>
        <v/>
      </c>
      <c r="F23" s="60">
        <f>IF($N23="","",IF($P23&gt;0,IF(1&lt;=SemanaActual,INDEX('Cronograma Asistente Técnico'!$AA$5:$AA$1000,$N23),""),IF(INDEX('Cronograma Asistente Técnico'!$H$5:$H$1000,$N23)="","",INDEX('Cronograma Asistente Técnico'!$H$5:$H$1000,$N23))))</f>
        <v/>
      </c>
      <c r="G23" s="60">
        <f>IF($N23="","",IF($P23&gt;0,IF(2&lt;=SemanaActual,INDEX('Cronograma Asistente Técnico'!$AB$5:$AB$1000,$N23),""),IF(INDEX('Cronograma Asistente Técnico'!$I$5:$I$1000,$N23)="","",INDEX('Cronograma Asistente Técnico'!$I$5:$I$1000,$N23))))</f>
        <v/>
      </c>
      <c r="H23" s="60">
        <f>IF($N23="","",IF($P23&gt;0,IF(3&lt;=SemanaActual,INDEX('Cronograma Asistente Técnico'!$AC$5:$AC$1000,$N23),""),IF(INDEX('Cronograma Asistente Técnico'!$J$5:$J$1000,$N23)="","",INDEX('Cronograma Asistente Técnico'!$J$5:$J$1000,$N23))))</f>
        <v/>
      </c>
      <c r="I23" s="60">
        <f>IF($N23="","",IF($P23&gt;0,IF(4&lt;=SemanaActual,INDEX('Cronograma Asistente Técnico'!$AD$5:$AD$1000,$N23),""),IF(INDEX('Cronograma Asistente Técnico'!$K$5:$K$1000,$N23)="","",INDEX('Cronograma Asistente Técnico'!$K$5:$K$1000,$N23))))</f>
        <v/>
      </c>
      <c r="J23" s="60">
        <f>IF($N23="","",INDEX('Cronograma Asistente Técnico'!$L$5:$L$1000,$N23))</f>
        <v/>
      </c>
      <c r="K23" s="55">
        <f>IF($N23="","",IF(N($J23)&gt;=1,"Completado",IF(AND(ISNUMBER($D23),$D23&lt;FechaRef),"Vencida",IF(N($J23)&gt;0,"En curso","Pendiente"))))</f>
        <v/>
      </c>
      <c r="L23" s="55">
        <f>IF($N23="","",INDEX('Cronograma Asistente Técnico'!$N$5:$N$1000,$N23)&amp;"")</f>
        <v/>
      </c>
      <c r="M23" s="63">
        <f>IF($N23="","",INDEX('Cronograma Asistente Técnico'!$O$5:$O$1000,$N23)&amp;"")</f>
        <v/>
      </c>
      <c r="N23">
        <f>IFERROR(MATCH(ROW()-4,rOrden_ATR,0),"")</f>
        <v/>
      </c>
      <c r="O23">
        <f>IF($N23="","",INDEX('Cronograma Asistente Técnico'!$T$5:$T$1000,$N23))</f>
        <v/>
      </c>
      <c r="P23">
        <f>IF($N23="","",N(INDEX('Cronograma Asistente Técnico'!$U$5:$U$1000,$N23)))</f>
        <v/>
      </c>
      <c r="Q23">
        <f>IF(OR(LEFT($L23,7)="Vencida",LEFT($L23,5)="Vence"),SUMPRODUCT(--(LEFT($L$5:$L23,7)="Vencida"))+SUMPRODUCT(--(LEFT($L$5:$L23,5)="Vence")),"")</f>
        <v/>
      </c>
    </row>
    <row r="24">
      <c r="A24" s="55">
        <f>IF($N24="","",INDEX('Cronograma Asistente Técnico'!$A$5:$A$1000,$N24))</f>
        <v/>
      </c>
      <c r="B24" s="63">
        <f>IF($N24="","",IF($O24="Sub","      ↳  "&amp;INDEX('Cronograma Asistente Técnico'!$C$5:$C$1000,$N24),INDEX('Cronograma Asistente Técnico'!$C$5:$C$1000,$N24)&amp;""))</f>
        <v/>
      </c>
      <c r="C24" s="78">
        <f>IF($N24="","",IF(INDEX('Cronograma Asistente Técnico'!$D$5:$D$1000,$N24)="","",INDEX('Cronograma Asistente Técnico'!$D$5:$D$1000,$N24)))</f>
        <v/>
      </c>
      <c r="D24" s="78">
        <f>IF($N24="","",IF(INDEX('Cronograma Asistente Técnico'!$E$5:$E$1000,$N24)="","",INDEX('Cronograma Asistente Técnico'!$E$5:$E$1000,$N24)))</f>
        <v/>
      </c>
      <c r="E24" s="55">
        <f>IF($N24="","",IF(NOT(ISNUMBER($D24)),"",IF($D24&lt;InicioCiclo,"Antes del ciclo",IF($D24&gt;=InicioCiclo+28,"Después del ciclo","Semana "&amp;(INT(($D24-InicioCiclo)/7)+1)))))</f>
        <v/>
      </c>
      <c r="F24" s="60">
        <f>IF($N24="","",IF($P24&gt;0,IF(1&lt;=SemanaActual,INDEX('Cronograma Asistente Técnico'!$AA$5:$AA$1000,$N24),""),IF(INDEX('Cronograma Asistente Técnico'!$H$5:$H$1000,$N24)="","",INDEX('Cronograma Asistente Técnico'!$H$5:$H$1000,$N24))))</f>
        <v/>
      </c>
      <c r="G24" s="60">
        <f>IF($N24="","",IF($P24&gt;0,IF(2&lt;=SemanaActual,INDEX('Cronograma Asistente Técnico'!$AB$5:$AB$1000,$N24),""),IF(INDEX('Cronograma Asistente Técnico'!$I$5:$I$1000,$N24)="","",INDEX('Cronograma Asistente Técnico'!$I$5:$I$1000,$N24))))</f>
        <v/>
      </c>
      <c r="H24" s="60">
        <f>IF($N24="","",IF($P24&gt;0,IF(3&lt;=SemanaActual,INDEX('Cronograma Asistente Técnico'!$AC$5:$AC$1000,$N24),""),IF(INDEX('Cronograma Asistente Técnico'!$J$5:$J$1000,$N24)="","",INDEX('Cronograma Asistente Técnico'!$J$5:$J$1000,$N24))))</f>
        <v/>
      </c>
      <c r="I24" s="60">
        <f>IF($N24="","",IF($P24&gt;0,IF(4&lt;=SemanaActual,INDEX('Cronograma Asistente Técnico'!$AD$5:$AD$1000,$N24),""),IF(INDEX('Cronograma Asistente Técnico'!$K$5:$K$1000,$N24)="","",INDEX('Cronograma Asistente Técnico'!$K$5:$K$1000,$N24))))</f>
        <v/>
      </c>
      <c r="J24" s="60">
        <f>IF($N24="","",INDEX('Cronograma Asistente Técnico'!$L$5:$L$1000,$N24))</f>
        <v/>
      </c>
      <c r="K24" s="55">
        <f>IF($N24="","",IF(N($J24)&gt;=1,"Completado",IF(AND(ISNUMBER($D24),$D24&lt;FechaRef),"Vencida",IF(N($J24)&gt;0,"En curso","Pendiente"))))</f>
        <v/>
      </c>
      <c r="L24" s="55">
        <f>IF($N24="","",INDEX('Cronograma Asistente Técnico'!$N$5:$N$1000,$N24)&amp;"")</f>
        <v/>
      </c>
      <c r="M24" s="63">
        <f>IF($N24="","",INDEX('Cronograma Asistente Técnico'!$O$5:$O$1000,$N24)&amp;"")</f>
        <v/>
      </c>
      <c r="N24">
        <f>IFERROR(MATCH(ROW()-4,rOrden_ATR,0),"")</f>
        <v/>
      </c>
      <c r="O24">
        <f>IF($N24="","",INDEX('Cronograma Asistente Técnico'!$T$5:$T$1000,$N24))</f>
        <v/>
      </c>
      <c r="P24">
        <f>IF($N24="","",N(INDEX('Cronograma Asistente Técnico'!$U$5:$U$1000,$N24)))</f>
        <v/>
      </c>
      <c r="Q24">
        <f>IF(OR(LEFT($L24,7)="Vencida",LEFT($L24,5)="Vence"),SUMPRODUCT(--(LEFT($L$5:$L24,7)="Vencida"))+SUMPRODUCT(--(LEFT($L$5:$L24,5)="Vence")),"")</f>
        <v/>
      </c>
    </row>
    <row r="25">
      <c r="A25" s="55">
        <f>IF($N25="","",INDEX('Cronograma Asistente Técnico'!$A$5:$A$1000,$N25))</f>
        <v/>
      </c>
      <c r="B25" s="63">
        <f>IF($N25="","",IF($O25="Sub","      ↳  "&amp;INDEX('Cronograma Asistente Técnico'!$C$5:$C$1000,$N25),INDEX('Cronograma Asistente Técnico'!$C$5:$C$1000,$N25)&amp;""))</f>
        <v/>
      </c>
      <c r="C25" s="78">
        <f>IF($N25="","",IF(INDEX('Cronograma Asistente Técnico'!$D$5:$D$1000,$N25)="","",INDEX('Cronograma Asistente Técnico'!$D$5:$D$1000,$N25)))</f>
        <v/>
      </c>
      <c r="D25" s="78">
        <f>IF($N25="","",IF(INDEX('Cronograma Asistente Técnico'!$E$5:$E$1000,$N25)="","",INDEX('Cronograma Asistente Técnico'!$E$5:$E$1000,$N25)))</f>
        <v/>
      </c>
      <c r="E25" s="55">
        <f>IF($N25="","",IF(NOT(ISNUMBER($D25)),"",IF($D25&lt;InicioCiclo,"Antes del ciclo",IF($D25&gt;=InicioCiclo+28,"Después del ciclo","Semana "&amp;(INT(($D25-InicioCiclo)/7)+1)))))</f>
        <v/>
      </c>
      <c r="F25" s="60">
        <f>IF($N25="","",IF($P25&gt;0,IF(1&lt;=SemanaActual,INDEX('Cronograma Asistente Técnico'!$AA$5:$AA$1000,$N25),""),IF(INDEX('Cronograma Asistente Técnico'!$H$5:$H$1000,$N25)="","",INDEX('Cronograma Asistente Técnico'!$H$5:$H$1000,$N25))))</f>
        <v/>
      </c>
      <c r="G25" s="60">
        <f>IF($N25="","",IF($P25&gt;0,IF(2&lt;=SemanaActual,INDEX('Cronograma Asistente Técnico'!$AB$5:$AB$1000,$N25),""),IF(INDEX('Cronograma Asistente Técnico'!$I$5:$I$1000,$N25)="","",INDEX('Cronograma Asistente Técnico'!$I$5:$I$1000,$N25))))</f>
        <v/>
      </c>
      <c r="H25" s="60">
        <f>IF($N25="","",IF($P25&gt;0,IF(3&lt;=SemanaActual,INDEX('Cronograma Asistente Técnico'!$AC$5:$AC$1000,$N25),""),IF(INDEX('Cronograma Asistente Técnico'!$J$5:$J$1000,$N25)="","",INDEX('Cronograma Asistente Técnico'!$J$5:$J$1000,$N25))))</f>
        <v/>
      </c>
      <c r="I25" s="60">
        <f>IF($N25="","",IF($P25&gt;0,IF(4&lt;=SemanaActual,INDEX('Cronograma Asistente Técnico'!$AD$5:$AD$1000,$N25),""),IF(INDEX('Cronograma Asistente Técnico'!$K$5:$K$1000,$N25)="","",INDEX('Cronograma Asistente Técnico'!$K$5:$K$1000,$N25))))</f>
        <v/>
      </c>
      <c r="J25" s="60">
        <f>IF($N25="","",INDEX('Cronograma Asistente Técnico'!$L$5:$L$1000,$N25))</f>
        <v/>
      </c>
      <c r="K25" s="55">
        <f>IF($N25="","",IF(N($J25)&gt;=1,"Completado",IF(AND(ISNUMBER($D25),$D25&lt;FechaRef),"Vencida",IF(N($J25)&gt;0,"En curso","Pendiente"))))</f>
        <v/>
      </c>
      <c r="L25" s="55">
        <f>IF($N25="","",INDEX('Cronograma Asistente Técnico'!$N$5:$N$1000,$N25)&amp;"")</f>
        <v/>
      </c>
      <c r="M25" s="63">
        <f>IF($N25="","",INDEX('Cronograma Asistente Técnico'!$O$5:$O$1000,$N25)&amp;"")</f>
        <v/>
      </c>
      <c r="N25">
        <f>IFERROR(MATCH(ROW()-4,rOrden_ATR,0),"")</f>
        <v/>
      </c>
      <c r="O25">
        <f>IF($N25="","",INDEX('Cronograma Asistente Técnico'!$T$5:$T$1000,$N25))</f>
        <v/>
      </c>
      <c r="P25">
        <f>IF($N25="","",N(INDEX('Cronograma Asistente Técnico'!$U$5:$U$1000,$N25)))</f>
        <v/>
      </c>
      <c r="Q25">
        <f>IF(OR(LEFT($L25,7)="Vencida",LEFT($L25,5)="Vence"),SUMPRODUCT(--(LEFT($L$5:$L25,7)="Vencida"))+SUMPRODUCT(--(LEFT($L$5:$L25,5)="Vence")),"")</f>
        <v/>
      </c>
    </row>
    <row r="26">
      <c r="A26" s="55">
        <f>IF($N26="","",INDEX('Cronograma Asistente Técnico'!$A$5:$A$1000,$N26))</f>
        <v/>
      </c>
      <c r="B26" s="63">
        <f>IF($N26="","",IF($O26="Sub","      ↳  "&amp;INDEX('Cronograma Asistente Técnico'!$C$5:$C$1000,$N26),INDEX('Cronograma Asistente Técnico'!$C$5:$C$1000,$N26)&amp;""))</f>
        <v/>
      </c>
      <c r="C26" s="78">
        <f>IF($N26="","",IF(INDEX('Cronograma Asistente Técnico'!$D$5:$D$1000,$N26)="","",INDEX('Cronograma Asistente Técnico'!$D$5:$D$1000,$N26)))</f>
        <v/>
      </c>
      <c r="D26" s="78">
        <f>IF($N26="","",IF(INDEX('Cronograma Asistente Técnico'!$E$5:$E$1000,$N26)="","",INDEX('Cronograma Asistente Técnico'!$E$5:$E$1000,$N26)))</f>
        <v/>
      </c>
      <c r="E26" s="55">
        <f>IF($N26="","",IF(NOT(ISNUMBER($D26)),"",IF($D26&lt;InicioCiclo,"Antes del ciclo",IF($D26&gt;=InicioCiclo+28,"Después del ciclo","Semana "&amp;(INT(($D26-InicioCiclo)/7)+1)))))</f>
        <v/>
      </c>
      <c r="F26" s="60">
        <f>IF($N26="","",IF($P26&gt;0,IF(1&lt;=SemanaActual,INDEX('Cronograma Asistente Técnico'!$AA$5:$AA$1000,$N26),""),IF(INDEX('Cronograma Asistente Técnico'!$H$5:$H$1000,$N26)="","",INDEX('Cronograma Asistente Técnico'!$H$5:$H$1000,$N26))))</f>
        <v/>
      </c>
      <c r="G26" s="60">
        <f>IF($N26="","",IF($P26&gt;0,IF(2&lt;=SemanaActual,INDEX('Cronograma Asistente Técnico'!$AB$5:$AB$1000,$N26),""),IF(INDEX('Cronograma Asistente Técnico'!$I$5:$I$1000,$N26)="","",INDEX('Cronograma Asistente Técnico'!$I$5:$I$1000,$N26))))</f>
        <v/>
      </c>
      <c r="H26" s="60">
        <f>IF($N26="","",IF($P26&gt;0,IF(3&lt;=SemanaActual,INDEX('Cronograma Asistente Técnico'!$AC$5:$AC$1000,$N26),""),IF(INDEX('Cronograma Asistente Técnico'!$J$5:$J$1000,$N26)="","",INDEX('Cronograma Asistente Técnico'!$J$5:$J$1000,$N26))))</f>
        <v/>
      </c>
      <c r="I26" s="60">
        <f>IF($N26="","",IF($P26&gt;0,IF(4&lt;=SemanaActual,INDEX('Cronograma Asistente Técnico'!$AD$5:$AD$1000,$N26),""),IF(INDEX('Cronograma Asistente Técnico'!$K$5:$K$1000,$N26)="","",INDEX('Cronograma Asistente Técnico'!$K$5:$K$1000,$N26))))</f>
        <v/>
      </c>
      <c r="J26" s="60">
        <f>IF($N26="","",INDEX('Cronograma Asistente Técnico'!$L$5:$L$1000,$N26))</f>
        <v/>
      </c>
      <c r="K26" s="55">
        <f>IF($N26="","",IF(N($J26)&gt;=1,"Completado",IF(AND(ISNUMBER($D26),$D26&lt;FechaRef),"Vencida",IF(N($J26)&gt;0,"En curso","Pendiente"))))</f>
        <v/>
      </c>
      <c r="L26" s="55">
        <f>IF($N26="","",INDEX('Cronograma Asistente Técnico'!$N$5:$N$1000,$N26)&amp;"")</f>
        <v/>
      </c>
      <c r="M26" s="63">
        <f>IF($N26="","",INDEX('Cronograma Asistente Técnico'!$O$5:$O$1000,$N26)&amp;"")</f>
        <v/>
      </c>
      <c r="N26">
        <f>IFERROR(MATCH(ROW()-4,rOrden_ATR,0),"")</f>
        <v/>
      </c>
      <c r="O26">
        <f>IF($N26="","",INDEX('Cronograma Asistente Técnico'!$T$5:$T$1000,$N26))</f>
        <v/>
      </c>
      <c r="P26">
        <f>IF($N26="","",N(INDEX('Cronograma Asistente Técnico'!$U$5:$U$1000,$N26)))</f>
        <v/>
      </c>
      <c r="Q26">
        <f>IF(OR(LEFT($L26,7)="Vencida",LEFT($L26,5)="Vence"),SUMPRODUCT(--(LEFT($L$5:$L26,7)="Vencida"))+SUMPRODUCT(--(LEFT($L$5:$L26,5)="Vence")),"")</f>
        <v/>
      </c>
    </row>
    <row r="27">
      <c r="A27" s="55">
        <f>IF($N27="","",INDEX('Cronograma Asistente Técnico'!$A$5:$A$1000,$N27))</f>
        <v/>
      </c>
      <c r="B27" s="63">
        <f>IF($N27="","",IF($O27="Sub","      ↳  "&amp;INDEX('Cronograma Asistente Técnico'!$C$5:$C$1000,$N27),INDEX('Cronograma Asistente Técnico'!$C$5:$C$1000,$N27)&amp;""))</f>
        <v/>
      </c>
      <c r="C27" s="78">
        <f>IF($N27="","",IF(INDEX('Cronograma Asistente Técnico'!$D$5:$D$1000,$N27)="","",INDEX('Cronograma Asistente Técnico'!$D$5:$D$1000,$N27)))</f>
        <v/>
      </c>
      <c r="D27" s="78">
        <f>IF($N27="","",IF(INDEX('Cronograma Asistente Técnico'!$E$5:$E$1000,$N27)="","",INDEX('Cronograma Asistente Técnico'!$E$5:$E$1000,$N27)))</f>
        <v/>
      </c>
      <c r="E27" s="55">
        <f>IF($N27="","",IF(NOT(ISNUMBER($D27)),"",IF($D27&lt;InicioCiclo,"Antes del ciclo",IF($D27&gt;=InicioCiclo+28,"Después del ciclo","Semana "&amp;(INT(($D27-InicioCiclo)/7)+1)))))</f>
        <v/>
      </c>
      <c r="F27" s="60">
        <f>IF($N27="","",IF($P27&gt;0,IF(1&lt;=SemanaActual,INDEX('Cronograma Asistente Técnico'!$AA$5:$AA$1000,$N27),""),IF(INDEX('Cronograma Asistente Técnico'!$H$5:$H$1000,$N27)="","",INDEX('Cronograma Asistente Técnico'!$H$5:$H$1000,$N27))))</f>
        <v/>
      </c>
      <c r="G27" s="60">
        <f>IF($N27="","",IF($P27&gt;0,IF(2&lt;=SemanaActual,INDEX('Cronograma Asistente Técnico'!$AB$5:$AB$1000,$N27),""),IF(INDEX('Cronograma Asistente Técnico'!$I$5:$I$1000,$N27)="","",INDEX('Cronograma Asistente Técnico'!$I$5:$I$1000,$N27))))</f>
        <v/>
      </c>
      <c r="H27" s="60">
        <f>IF($N27="","",IF($P27&gt;0,IF(3&lt;=SemanaActual,INDEX('Cronograma Asistente Técnico'!$AC$5:$AC$1000,$N27),""),IF(INDEX('Cronograma Asistente Técnico'!$J$5:$J$1000,$N27)="","",INDEX('Cronograma Asistente Técnico'!$J$5:$J$1000,$N27))))</f>
        <v/>
      </c>
      <c r="I27" s="60">
        <f>IF($N27="","",IF($P27&gt;0,IF(4&lt;=SemanaActual,INDEX('Cronograma Asistente Técnico'!$AD$5:$AD$1000,$N27),""),IF(INDEX('Cronograma Asistente Técnico'!$K$5:$K$1000,$N27)="","",INDEX('Cronograma Asistente Técnico'!$K$5:$K$1000,$N27))))</f>
        <v/>
      </c>
      <c r="J27" s="60">
        <f>IF($N27="","",INDEX('Cronograma Asistente Técnico'!$L$5:$L$1000,$N27))</f>
        <v/>
      </c>
      <c r="K27" s="55">
        <f>IF($N27="","",IF(N($J27)&gt;=1,"Completado",IF(AND(ISNUMBER($D27),$D27&lt;FechaRef),"Vencida",IF(N($J27)&gt;0,"En curso","Pendiente"))))</f>
        <v/>
      </c>
      <c r="L27" s="55">
        <f>IF($N27="","",INDEX('Cronograma Asistente Técnico'!$N$5:$N$1000,$N27)&amp;"")</f>
        <v/>
      </c>
      <c r="M27" s="63">
        <f>IF($N27="","",INDEX('Cronograma Asistente Técnico'!$O$5:$O$1000,$N27)&amp;"")</f>
        <v/>
      </c>
      <c r="N27">
        <f>IFERROR(MATCH(ROW()-4,rOrden_ATR,0),"")</f>
        <v/>
      </c>
      <c r="O27">
        <f>IF($N27="","",INDEX('Cronograma Asistente Técnico'!$T$5:$T$1000,$N27))</f>
        <v/>
      </c>
      <c r="P27">
        <f>IF($N27="","",N(INDEX('Cronograma Asistente Técnico'!$U$5:$U$1000,$N27)))</f>
        <v/>
      </c>
      <c r="Q27">
        <f>IF(OR(LEFT($L27,7)="Vencida",LEFT($L27,5)="Vence"),SUMPRODUCT(--(LEFT($L$5:$L27,7)="Vencida"))+SUMPRODUCT(--(LEFT($L$5:$L27,5)="Vence")),"")</f>
        <v/>
      </c>
    </row>
    <row r="28">
      <c r="A28" s="55">
        <f>IF($N28="","",INDEX('Cronograma Asistente Técnico'!$A$5:$A$1000,$N28))</f>
        <v/>
      </c>
      <c r="B28" s="63">
        <f>IF($N28="","",IF($O28="Sub","      ↳  "&amp;INDEX('Cronograma Asistente Técnico'!$C$5:$C$1000,$N28),INDEX('Cronograma Asistente Técnico'!$C$5:$C$1000,$N28)&amp;""))</f>
        <v/>
      </c>
      <c r="C28" s="78">
        <f>IF($N28="","",IF(INDEX('Cronograma Asistente Técnico'!$D$5:$D$1000,$N28)="","",INDEX('Cronograma Asistente Técnico'!$D$5:$D$1000,$N28)))</f>
        <v/>
      </c>
      <c r="D28" s="78">
        <f>IF($N28="","",IF(INDEX('Cronograma Asistente Técnico'!$E$5:$E$1000,$N28)="","",INDEX('Cronograma Asistente Técnico'!$E$5:$E$1000,$N28)))</f>
        <v/>
      </c>
      <c r="E28" s="55">
        <f>IF($N28="","",IF(NOT(ISNUMBER($D28)),"",IF($D28&lt;InicioCiclo,"Antes del ciclo",IF($D28&gt;=InicioCiclo+28,"Después del ciclo","Semana "&amp;(INT(($D28-InicioCiclo)/7)+1)))))</f>
        <v/>
      </c>
      <c r="F28" s="60">
        <f>IF($N28="","",IF($P28&gt;0,IF(1&lt;=SemanaActual,INDEX('Cronograma Asistente Técnico'!$AA$5:$AA$1000,$N28),""),IF(INDEX('Cronograma Asistente Técnico'!$H$5:$H$1000,$N28)="","",INDEX('Cronograma Asistente Técnico'!$H$5:$H$1000,$N28))))</f>
        <v/>
      </c>
      <c r="G28" s="60">
        <f>IF($N28="","",IF($P28&gt;0,IF(2&lt;=SemanaActual,INDEX('Cronograma Asistente Técnico'!$AB$5:$AB$1000,$N28),""),IF(INDEX('Cronograma Asistente Técnico'!$I$5:$I$1000,$N28)="","",INDEX('Cronograma Asistente Técnico'!$I$5:$I$1000,$N28))))</f>
        <v/>
      </c>
      <c r="H28" s="60">
        <f>IF($N28="","",IF($P28&gt;0,IF(3&lt;=SemanaActual,INDEX('Cronograma Asistente Técnico'!$AC$5:$AC$1000,$N28),""),IF(INDEX('Cronograma Asistente Técnico'!$J$5:$J$1000,$N28)="","",INDEX('Cronograma Asistente Técnico'!$J$5:$J$1000,$N28))))</f>
        <v/>
      </c>
      <c r="I28" s="60">
        <f>IF($N28="","",IF($P28&gt;0,IF(4&lt;=SemanaActual,INDEX('Cronograma Asistente Técnico'!$AD$5:$AD$1000,$N28),""),IF(INDEX('Cronograma Asistente Técnico'!$K$5:$K$1000,$N28)="","",INDEX('Cronograma Asistente Técnico'!$K$5:$K$1000,$N28))))</f>
        <v/>
      </c>
      <c r="J28" s="60">
        <f>IF($N28="","",INDEX('Cronograma Asistente Técnico'!$L$5:$L$1000,$N28))</f>
        <v/>
      </c>
      <c r="K28" s="55">
        <f>IF($N28="","",IF(N($J28)&gt;=1,"Completado",IF(AND(ISNUMBER($D28),$D28&lt;FechaRef),"Vencida",IF(N($J28)&gt;0,"En curso","Pendiente"))))</f>
        <v/>
      </c>
      <c r="L28" s="55">
        <f>IF($N28="","",INDEX('Cronograma Asistente Técnico'!$N$5:$N$1000,$N28)&amp;"")</f>
        <v/>
      </c>
      <c r="M28" s="63">
        <f>IF($N28="","",INDEX('Cronograma Asistente Técnico'!$O$5:$O$1000,$N28)&amp;"")</f>
        <v/>
      </c>
      <c r="N28">
        <f>IFERROR(MATCH(ROW()-4,rOrden_ATR,0),"")</f>
        <v/>
      </c>
      <c r="O28">
        <f>IF($N28="","",INDEX('Cronograma Asistente Técnico'!$T$5:$T$1000,$N28))</f>
        <v/>
      </c>
      <c r="P28">
        <f>IF($N28="","",N(INDEX('Cronograma Asistente Técnico'!$U$5:$U$1000,$N28)))</f>
        <v/>
      </c>
      <c r="Q28">
        <f>IF(OR(LEFT($L28,7)="Vencida",LEFT($L28,5)="Vence"),SUMPRODUCT(--(LEFT($L$5:$L28,7)="Vencida"))+SUMPRODUCT(--(LEFT($L$5:$L28,5)="Vence")),"")</f>
        <v/>
      </c>
    </row>
    <row r="29">
      <c r="A29" s="55">
        <f>IF($N29="","",INDEX('Cronograma Asistente Técnico'!$A$5:$A$1000,$N29))</f>
        <v/>
      </c>
      <c r="B29" s="63">
        <f>IF($N29="","",IF($O29="Sub","      ↳  "&amp;INDEX('Cronograma Asistente Técnico'!$C$5:$C$1000,$N29),INDEX('Cronograma Asistente Técnico'!$C$5:$C$1000,$N29)&amp;""))</f>
        <v/>
      </c>
      <c r="C29" s="78">
        <f>IF($N29="","",IF(INDEX('Cronograma Asistente Técnico'!$D$5:$D$1000,$N29)="","",INDEX('Cronograma Asistente Técnico'!$D$5:$D$1000,$N29)))</f>
        <v/>
      </c>
      <c r="D29" s="78">
        <f>IF($N29="","",IF(INDEX('Cronograma Asistente Técnico'!$E$5:$E$1000,$N29)="","",INDEX('Cronograma Asistente Técnico'!$E$5:$E$1000,$N29)))</f>
        <v/>
      </c>
      <c r="E29" s="55">
        <f>IF($N29="","",IF(NOT(ISNUMBER($D29)),"",IF($D29&lt;InicioCiclo,"Antes del ciclo",IF($D29&gt;=InicioCiclo+28,"Después del ciclo","Semana "&amp;(INT(($D29-InicioCiclo)/7)+1)))))</f>
        <v/>
      </c>
      <c r="F29" s="60">
        <f>IF($N29="","",IF($P29&gt;0,IF(1&lt;=SemanaActual,INDEX('Cronograma Asistente Técnico'!$AA$5:$AA$1000,$N29),""),IF(INDEX('Cronograma Asistente Técnico'!$H$5:$H$1000,$N29)="","",INDEX('Cronograma Asistente Técnico'!$H$5:$H$1000,$N29))))</f>
        <v/>
      </c>
      <c r="G29" s="60">
        <f>IF($N29="","",IF($P29&gt;0,IF(2&lt;=SemanaActual,INDEX('Cronograma Asistente Técnico'!$AB$5:$AB$1000,$N29),""),IF(INDEX('Cronograma Asistente Técnico'!$I$5:$I$1000,$N29)="","",INDEX('Cronograma Asistente Técnico'!$I$5:$I$1000,$N29))))</f>
        <v/>
      </c>
      <c r="H29" s="60">
        <f>IF($N29="","",IF($P29&gt;0,IF(3&lt;=SemanaActual,INDEX('Cronograma Asistente Técnico'!$AC$5:$AC$1000,$N29),""),IF(INDEX('Cronograma Asistente Técnico'!$J$5:$J$1000,$N29)="","",INDEX('Cronograma Asistente Técnico'!$J$5:$J$1000,$N29))))</f>
        <v/>
      </c>
      <c r="I29" s="60">
        <f>IF($N29="","",IF($P29&gt;0,IF(4&lt;=SemanaActual,INDEX('Cronograma Asistente Técnico'!$AD$5:$AD$1000,$N29),""),IF(INDEX('Cronograma Asistente Técnico'!$K$5:$K$1000,$N29)="","",INDEX('Cronograma Asistente Técnico'!$K$5:$K$1000,$N29))))</f>
        <v/>
      </c>
      <c r="J29" s="60">
        <f>IF($N29="","",INDEX('Cronograma Asistente Técnico'!$L$5:$L$1000,$N29))</f>
        <v/>
      </c>
      <c r="K29" s="55">
        <f>IF($N29="","",IF(N($J29)&gt;=1,"Completado",IF(AND(ISNUMBER($D29),$D29&lt;FechaRef),"Vencida",IF(N($J29)&gt;0,"En curso","Pendiente"))))</f>
        <v/>
      </c>
      <c r="L29" s="55">
        <f>IF($N29="","",INDEX('Cronograma Asistente Técnico'!$N$5:$N$1000,$N29)&amp;"")</f>
        <v/>
      </c>
      <c r="M29" s="63">
        <f>IF($N29="","",INDEX('Cronograma Asistente Técnico'!$O$5:$O$1000,$N29)&amp;"")</f>
        <v/>
      </c>
      <c r="N29">
        <f>IFERROR(MATCH(ROW()-4,rOrden_ATR,0),"")</f>
        <v/>
      </c>
      <c r="O29">
        <f>IF($N29="","",INDEX('Cronograma Asistente Técnico'!$T$5:$T$1000,$N29))</f>
        <v/>
      </c>
      <c r="P29">
        <f>IF($N29="","",N(INDEX('Cronograma Asistente Técnico'!$U$5:$U$1000,$N29)))</f>
        <v/>
      </c>
      <c r="Q29">
        <f>IF(OR(LEFT($L29,7)="Vencida",LEFT($L29,5)="Vence"),SUMPRODUCT(--(LEFT($L$5:$L29,7)="Vencida"))+SUMPRODUCT(--(LEFT($L$5:$L29,5)="Vence")),"")</f>
        <v/>
      </c>
    </row>
    <row r="30">
      <c r="A30" s="55">
        <f>IF($N30="","",INDEX('Cronograma Asistente Técnico'!$A$5:$A$1000,$N30))</f>
        <v/>
      </c>
      <c r="B30" s="63">
        <f>IF($N30="","",IF($O30="Sub","      ↳  "&amp;INDEX('Cronograma Asistente Técnico'!$C$5:$C$1000,$N30),INDEX('Cronograma Asistente Técnico'!$C$5:$C$1000,$N30)&amp;""))</f>
        <v/>
      </c>
      <c r="C30" s="78">
        <f>IF($N30="","",IF(INDEX('Cronograma Asistente Técnico'!$D$5:$D$1000,$N30)="","",INDEX('Cronograma Asistente Técnico'!$D$5:$D$1000,$N30)))</f>
        <v/>
      </c>
      <c r="D30" s="78">
        <f>IF($N30="","",IF(INDEX('Cronograma Asistente Técnico'!$E$5:$E$1000,$N30)="","",INDEX('Cronograma Asistente Técnico'!$E$5:$E$1000,$N30)))</f>
        <v/>
      </c>
      <c r="E30" s="55">
        <f>IF($N30="","",IF(NOT(ISNUMBER($D30)),"",IF($D30&lt;InicioCiclo,"Antes del ciclo",IF($D30&gt;=InicioCiclo+28,"Después del ciclo","Semana "&amp;(INT(($D30-InicioCiclo)/7)+1)))))</f>
        <v/>
      </c>
      <c r="F30" s="60">
        <f>IF($N30="","",IF($P30&gt;0,IF(1&lt;=SemanaActual,INDEX('Cronograma Asistente Técnico'!$AA$5:$AA$1000,$N30),""),IF(INDEX('Cronograma Asistente Técnico'!$H$5:$H$1000,$N30)="","",INDEX('Cronograma Asistente Técnico'!$H$5:$H$1000,$N30))))</f>
        <v/>
      </c>
      <c r="G30" s="60">
        <f>IF($N30="","",IF($P30&gt;0,IF(2&lt;=SemanaActual,INDEX('Cronograma Asistente Técnico'!$AB$5:$AB$1000,$N30),""),IF(INDEX('Cronograma Asistente Técnico'!$I$5:$I$1000,$N30)="","",INDEX('Cronograma Asistente Técnico'!$I$5:$I$1000,$N30))))</f>
        <v/>
      </c>
      <c r="H30" s="60">
        <f>IF($N30="","",IF($P30&gt;0,IF(3&lt;=SemanaActual,INDEX('Cronograma Asistente Técnico'!$AC$5:$AC$1000,$N30),""),IF(INDEX('Cronograma Asistente Técnico'!$J$5:$J$1000,$N30)="","",INDEX('Cronograma Asistente Técnico'!$J$5:$J$1000,$N30))))</f>
        <v/>
      </c>
      <c r="I30" s="60">
        <f>IF($N30="","",IF($P30&gt;0,IF(4&lt;=SemanaActual,INDEX('Cronograma Asistente Técnico'!$AD$5:$AD$1000,$N30),""),IF(INDEX('Cronograma Asistente Técnico'!$K$5:$K$1000,$N30)="","",INDEX('Cronograma Asistente Técnico'!$K$5:$K$1000,$N30))))</f>
        <v/>
      </c>
      <c r="J30" s="60">
        <f>IF($N30="","",INDEX('Cronograma Asistente Técnico'!$L$5:$L$1000,$N30))</f>
        <v/>
      </c>
      <c r="K30" s="55">
        <f>IF($N30="","",IF(N($J30)&gt;=1,"Completado",IF(AND(ISNUMBER($D30),$D30&lt;FechaRef),"Vencida",IF(N($J30)&gt;0,"En curso","Pendiente"))))</f>
        <v/>
      </c>
      <c r="L30" s="55">
        <f>IF($N30="","",INDEX('Cronograma Asistente Técnico'!$N$5:$N$1000,$N30)&amp;"")</f>
        <v/>
      </c>
      <c r="M30" s="63">
        <f>IF($N30="","",INDEX('Cronograma Asistente Técnico'!$O$5:$O$1000,$N30)&amp;"")</f>
        <v/>
      </c>
      <c r="N30">
        <f>IFERROR(MATCH(ROW()-4,rOrden_ATR,0),"")</f>
        <v/>
      </c>
      <c r="O30">
        <f>IF($N30="","",INDEX('Cronograma Asistente Técnico'!$T$5:$T$1000,$N30))</f>
        <v/>
      </c>
      <c r="P30">
        <f>IF($N30="","",N(INDEX('Cronograma Asistente Técnico'!$U$5:$U$1000,$N30)))</f>
        <v/>
      </c>
      <c r="Q30">
        <f>IF(OR(LEFT($L30,7)="Vencida",LEFT($L30,5)="Vence"),SUMPRODUCT(--(LEFT($L$5:$L30,7)="Vencida"))+SUMPRODUCT(--(LEFT($L$5:$L30,5)="Vence")),"")</f>
        <v/>
      </c>
    </row>
    <row r="31">
      <c r="A31" s="55">
        <f>IF($N31="","",INDEX('Cronograma Asistente Técnico'!$A$5:$A$1000,$N31))</f>
        <v/>
      </c>
      <c r="B31" s="63">
        <f>IF($N31="","",IF($O31="Sub","      ↳  "&amp;INDEX('Cronograma Asistente Técnico'!$C$5:$C$1000,$N31),INDEX('Cronograma Asistente Técnico'!$C$5:$C$1000,$N31)&amp;""))</f>
        <v/>
      </c>
      <c r="C31" s="78">
        <f>IF($N31="","",IF(INDEX('Cronograma Asistente Técnico'!$D$5:$D$1000,$N31)="","",INDEX('Cronograma Asistente Técnico'!$D$5:$D$1000,$N31)))</f>
        <v/>
      </c>
      <c r="D31" s="78">
        <f>IF($N31="","",IF(INDEX('Cronograma Asistente Técnico'!$E$5:$E$1000,$N31)="","",INDEX('Cronograma Asistente Técnico'!$E$5:$E$1000,$N31)))</f>
        <v/>
      </c>
      <c r="E31" s="55">
        <f>IF($N31="","",IF(NOT(ISNUMBER($D31)),"",IF($D31&lt;InicioCiclo,"Antes del ciclo",IF($D31&gt;=InicioCiclo+28,"Después del ciclo","Semana "&amp;(INT(($D31-InicioCiclo)/7)+1)))))</f>
        <v/>
      </c>
      <c r="F31" s="60">
        <f>IF($N31="","",IF($P31&gt;0,IF(1&lt;=SemanaActual,INDEX('Cronograma Asistente Técnico'!$AA$5:$AA$1000,$N31),""),IF(INDEX('Cronograma Asistente Técnico'!$H$5:$H$1000,$N31)="","",INDEX('Cronograma Asistente Técnico'!$H$5:$H$1000,$N31))))</f>
        <v/>
      </c>
      <c r="G31" s="60">
        <f>IF($N31="","",IF($P31&gt;0,IF(2&lt;=SemanaActual,INDEX('Cronograma Asistente Técnico'!$AB$5:$AB$1000,$N31),""),IF(INDEX('Cronograma Asistente Técnico'!$I$5:$I$1000,$N31)="","",INDEX('Cronograma Asistente Técnico'!$I$5:$I$1000,$N31))))</f>
        <v/>
      </c>
      <c r="H31" s="60">
        <f>IF($N31="","",IF($P31&gt;0,IF(3&lt;=SemanaActual,INDEX('Cronograma Asistente Técnico'!$AC$5:$AC$1000,$N31),""),IF(INDEX('Cronograma Asistente Técnico'!$J$5:$J$1000,$N31)="","",INDEX('Cronograma Asistente Técnico'!$J$5:$J$1000,$N31))))</f>
        <v/>
      </c>
      <c r="I31" s="60">
        <f>IF($N31="","",IF($P31&gt;0,IF(4&lt;=SemanaActual,INDEX('Cronograma Asistente Técnico'!$AD$5:$AD$1000,$N31),""),IF(INDEX('Cronograma Asistente Técnico'!$K$5:$K$1000,$N31)="","",INDEX('Cronograma Asistente Técnico'!$K$5:$K$1000,$N31))))</f>
        <v/>
      </c>
      <c r="J31" s="60">
        <f>IF($N31="","",INDEX('Cronograma Asistente Técnico'!$L$5:$L$1000,$N31))</f>
        <v/>
      </c>
      <c r="K31" s="55">
        <f>IF($N31="","",IF(N($J31)&gt;=1,"Completado",IF(AND(ISNUMBER($D31),$D31&lt;FechaRef),"Vencida",IF(N($J31)&gt;0,"En curso","Pendiente"))))</f>
        <v/>
      </c>
      <c r="L31" s="55">
        <f>IF($N31="","",INDEX('Cronograma Asistente Técnico'!$N$5:$N$1000,$N31)&amp;"")</f>
        <v/>
      </c>
      <c r="M31" s="63">
        <f>IF($N31="","",INDEX('Cronograma Asistente Técnico'!$O$5:$O$1000,$N31)&amp;"")</f>
        <v/>
      </c>
      <c r="N31">
        <f>IFERROR(MATCH(ROW()-4,rOrden_ATR,0),"")</f>
        <v/>
      </c>
      <c r="O31">
        <f>IF($N31="","",INDEX('Cronograma Asistente Técnico'!$T$5:$T$1000,$N31))</f>
        <v/>
      </c>
      <c r="P31">
        <f>IF($N31="","",N(INDEX('Cronograma Asistente Técnico'!$U$5:$U$1000,$N31)))</f>
        <v/>
      </c>
      <c r="Q31">
        <f>IF(OR(LEFT($L31,7)="Vencida",LEFT($L31,5)="Vence"),SUMPRODUCT(--(LEFT($L$5:$L31,7)="Vencida"))+SUMPRODUCT(--(LEFT($L$5:$L31,5)="Vence")),"")</f>
        <v/>
      </c>
    </row>
    <row r="32">
      <c r="A32" s="55">
        <f>IF($N32="","",INDEX('Cronograma Asistente Técnico'!$A$5:$A$1000,$N32))</f>
        <v/>
      </c>
      <c r="B32" s="63">
        <f>IF($N32="","",IF($O32="Sub","      ↳  "&amp;INDEX('Cronograma Asistente Técnico'!$C$5:$C$1000,$N32),INDEX('Cronograma Asistente Técnico'!$C$5:$C$1000,$N32)&amp;""))</f>
        <v/>
      </c>
      <c r="C32" s="78">
        <f>IF($N32="","",IF(INDEX('Cronograma Asistente Técnico'!$D$5:$D$1000,$N32)="","",INDEX('Cronograma Asistente Técnico'!$D$5:$D$1000,$N32)))</f>
        <v/>
      </c>
      <c r="D32" s="78">
        <f>IF($N32="","",IF(INDEX('Cronograma Asistente Técnico'!$E$5:$E$1000,$N32)="","",INDEX('Cronograma Asistente Técnico'!$E$5:$E$1000,$N32)))</f>
        <v/>
      </c>
      <c r="E32" s="55">
        <f>IF($N32="","",IF(NOT(ISNUMBER($D32)),"",IF($D32&lt;InicioCiclo,"Antes del ciclo",IF($D32&gt;=InicioCiclo+28,"Después del ciclo","Semana "&amp;(INT(($D32-InicioCiclo)/7)+1)))))</f>
        <v/>
      </c>
      <c r="F32" s="60">
        <f>IF($N32="","",IF($P32&gt;0,IF(1&lt;=SemanaActual,INDEX('Cronograma Asistente Técnico'!$AA$5:$AA$1000,$N32),""),IF(INDEX('Cronograma Asistente Técnico'!$H$5:$H$1000,$N32)="","",INDEX('Cronograma Asistente Técnico'!$H$5:$H$1000,$N32))))</f>
        <v/>
      </c>
      <c r="G32" s="60">
        <f>IF($N32="","",IF($P32&gt;0,IF(2&lt;=SemanaActual,INDEX('Cronograma Asistente Técnico'!$AB$5:$AB$1000,$N32),""),IF(INDEX('Cronograma Asistente Técnico'!$I$5:$I$1000,$N32)="","",INDEX('Cronograma Asistente Técnico'!$I$5:$I$1000,$N32))))</f>
        <v/>
      </c>
      <c r="H32" s="60">
        <f>IF($N32="","",IF($P32&gt;0,IF(3&lt;=SemanaActual,INDEX('Cronograma Asistente Técnico'!$AC$5:$AC$1000,$N32),""),IF(INDEX('Cronograma Asistente Técnico'!$J$5:$J$1000,$N32)="","",INDEX('Cronograma Asistente Técnico'!$J$5:$J$1000,$N32))))</f>
        <v/>
      </c>
      <c r="I32" s="60">
        <f>IF($N32="","",IF($P32&gt;0,IF(4&lt;=SemanaActual,INDEX('Cronograma Asistente Técnico'!$AD$5:$AD$1000,$N32),""),IF(INDEX('Cronograma Asistente Técnico'!$K$5:$K$1000,$N32)="","",INDEX('Cronograma Asistente Técnico'!$K$5:$K$1000,$N32))))</f>
        <v/>
      </c>
      <c r="J32" s="60">
        <f>IF($N32="","",INDEX('Cronograma Asistente Técnico'!$L$5:$L$1000,$N32))</f>
        <v/>
      </c>
      <c r="K32" s="55">
        <f>IF($N32="","",IF(N($J32)&gt;=1,"Completado",IF(AND(ISNUMBER($D32),$D32&lt;FechaRef),"Vencida",IF(N($J32)&gt;0,"En curso","Pendiente"))))</f>
        <v/>
      </c>
      <c r="L32" s="55">
        <f>IF($N32="","",INDEX('Cronograma Asistente Técnico'!$N$5:$N$1000,$N32)&amp;"")</f>
        <v/>
      </c>
      <c r="M32" s="63">
        <f>IF($N32="","",INDEX('Cronograma Asistente Técnico'!$O$5:$O$1000,$N32)&amp;"")</f>
        <v/>
      </c>
      <c r="N32">
        <f>IFERROR(MATCH(ROW()-4,rOrden_ATR,0),"")</f>
        <v/>
      </c>
      <c r="O32">
        <f>IF($N32="","",INDEX('Cronograma Asistente Técnico'!$T$5:$T$1000,$N32))</f>
        <v/>
      </c>
      <c r="P32">
        <f>IF($N32="","",N(INDEX('Cronograma Asistente Técnico'!$U$5:$U$1000,$N32)))</f>
        <v/>
      </c>
      <c r="Q32">
        <f>IF(OR(LEFT($L32,7)="Vencida",LEFT($L32,5)="Vence"),SUMPRODUCT(--(LEFT($L$5:$L32,7)="Vencida"))+SUMPRODUCT(--(LEFT($L$5:$L32,5)="Vence")),"")</f>
        <v/>
      </c>
    </row>
    <row r="33">
      <c r="A33" s="55">
        <f>IF($N33="","",INDEX('Cronograma Asistente Técnico'!$A$5:$A$1000,$N33))</f>
        <v/>
      </c>
      <c r="B33" s="63">
        <f>IF($N33="","",IF($O33="Sub","      ↳  "&amp;INDEX('Cronograma Asistente Técnico'!$C$5:$C$1000,$N33),INDEX('Cronograma Asistente Técnico'!$C$5:$C$1000,$N33)&amp;""))</f>
        <v/>
      </c>
      <c r="C33" s="78">
        <f>IF($N33="","",IF(INDEX('Cronograma Asistente Técnico'!$D$5:$D$1000,$N33)="","",INDEX('Cronograma Asistente Técnico'!$D$5:$D$1000,$N33)))</f>
        <v/>
      </c>
      <c r="D33" s="78">
        <f>IF($N33="","",IF(INDEX('Cronograma Asistente Técnico'!$E$5:$E$1000,$N33)="","",INDEX('Cronograma Asistente Técnico'!$E$5:$E$1000,$N33)))</f>
        <v/>
      </c>
      <c r="E33" s="55">
        <f>IF($N33="","",IF(NOT(ISNUMBER($D33)),"",IF($D33&lt;InicioCiclo,"Antes del ciclo",IF($D33&gt;=InicioCiclo+28,"Después del ciclo","Semana "&amp;(INT(($D33-InicioCiclo)/7)+1)))))</f>
        <v/>
      </c>
      <c r="F33" s="60">
        <f>IF($N33="","",IF($P33&gt;0,IF(1&lt;=SemanaActual,INDEX('Cronograma Asistente Técnico'!$AA$5:$AA$1000,$N33),""),IF(INDEX('Cronograma Asistente Técnico'!$H$5:$H$1000,$N33)="","",INDEX('Cronograma Asistente Técnico'!$H$5:$H$1000,$N33))))</f>
        <v/>
      </c>
      <c r="G33" s="60">
        <f>IF($N33="","",IF($P33&gt;0,IF(2&lt;=SemanaActual,INDEX('Cronograma Asistente Técnico'!$AB$5:$AB$1000,$N33),""),IF(INDEX('Cronograma Asistente Técnico'!$I$5:$I$1000,$N33)="","",INDEX('Cronograma Asistente Técnico'!$I$5:$I$1000,$N33))))</f>
        <v/>
      </c>
      <c r="H33" s="60">
        <f>IF($N33="","",IF($P33&gt;0,IF(3&lt;=SemanaActual,INDEX('Cronograma Asistente Técnico'!$AC$5:$AC$1000,$N33),""),IF(INDEX('Cronograma Asistente Técnico'!$J$5:$J$1000,$N33)="","",INDEX('Cronograma Asistente Técnico'!$J$5:$J$1000,$N33))))</f>
        <v/>
      </c>
      <c r="I33" s="60">
        <f>IF($N33="","",IF($P33&gt;0,IF(4&lt;=SemanaActual,INDEX('Cronograma Asistente Técnico'!$AD$5:$AD$1000,$N33),""),IF(INDEX('Cronograma Asistente Técnico'!$K$5:$K$1000,$N33)="","",INDEX('Cronograma Asistente Técnico'!$K$5:$K$1000,$N33))))</f>
        <v/>
      </c>
      <c r="J33" s="60">
        <f>IF($N33="","",INDEX('Cronograma Asistente Técnico'!$L$5:$L$1000,$N33))</f>
        <v/>
      </c>
      <c r="K33" s="55">
        <f>IF($N33="","",IF(N($J33)&gt;=1,"Completado",IF(AND(ISNUMBER($D33),$D33&lt;FechaRef),"Vencida",IF(N($J33)&gt;0,"En curso","Pendiente"))))</f>
        <v/>
      </c>
      <c r="L33" s="55">
        <f>IF($N33="","",INDEX('Cronograma Asistente Técnico'!$N$5:$N$1000,$N33)&amp;"")</f>
        <v/>
      </c>
      <c r="M33" s="63">
        <f>IF($N33="","",INDEX('Cronograma Asistente Técnico'!$O$5:$O$1000,$N33)&amp;"")</f>
        <v/>
      </c>
      <c r="N33">
        <f>IFERROR(MATCH(ROW()-4,rOrden_ATR,0),"")</f>
        <v/>
      </c>
      <c r="O33">
        <f>IF($N33="","",INDEX('Cronograma Asistente Técnico'!$T$5:$T$1000,$N33))</f>
        <v/>
      </c>
      <c r="P33">
        <f>IF($N33="","",N(INDEX('Cronograma Asistente Técnico'!$U$5:$U$1000,$N33)))</f>
        <v/>
      </c>
      <c r="Q33">
        <f>IF(OR(LEFT($L33,7)="Vencida",LEFT($L33,5)="Vence"),SUMPRODUCT(--(LEFT($L$5:$L33,7)="Vencida"))+SUMPRODUCT(--(LEFT($L$5:$L33,5)="Vence")),"")</f>
        <v/>
      </c>
    </row>
    <row r="34">
      <c r="A34" s="55">
        <f>IF($N34="","",INDEX('Cronograma Asistente Técnico'!$A$5:$A$1000,$N34))</f>
        <v/>
      </c>
      <c r="B34" s="63">
        <f>IF($N34="","",IF($O34="Sub","      ↳  "&amp;INDEX('Cronograma Asistente Técnico'!$C$5:$C$1000,$N34),INDEX('Cronograma Asistente Técnico'!$C$5:$C$1000,$N34)&amp;""))</f>
        <v/>
      </c>
      <c r="C34" s="78">
        <f>IF($N34="","",IF(INDEX('Cronograma Asistente Técnico'!$D$5:$D$1000,$N34)="","",INDEX('Cronograma Asistente Técnico'!$D$5:$D$1000,$N34)))</f>
        <v/>
      </c>
      <c r="D34" s="78">
        <f>IF($N34="","",IF(INDEX('Cronograma Asistente Técnico'!$E$5:$E$1000,$N34)="","",INDEX('Cronograma Asistente Técnico'!$E$5:$E$1000,$N34)))</f>
        <v/>
      </c>
      <c r="E34" s="55">
        <f>IF($N34="","",IF(NOT(ISNUMBER($D34)),"",IF($D34&lt;InicioCiclo,"Antes del ciclo",IF($D34&gt;=InicioCiclo+28,"Después del ciclo","Semana "&amp;(INT(($D34-InicioCiclo)/7)+1)))))</f>
        <v/>
      </c>
      <c r="F34" s="60">
        <f>IF($N34="","",IF($P34&gt;0,IF(1&lt;=SemanaActual,INDEX('Cronograma Asistente Técnico'!$AA$5:$AA$1000,$N34),""),IF(INDEX('Cronograma Asistente Técnico'!$H$5:$H$1000,$N34)="","",INDEX('Cronograma Asistente Técnico'!$H$5:$H$1000,$N34))))</f>
        <v/>
      </c>
      <c r="G34" s="60">
        <f>IF($N34="","",IF($P34&gt;0,IF(2&lt;=SemanaActual,INDEX('Cronograma Asistente Técnico'!$AB$5:$AB$1000,$N34),""),IF(INDEX('Cronograma Asistente Técnico'!$I$5:$I$1000,$N34)="","",INDEX('Cronograma Asistente Técnico'!$I$5:$I$1000,$N34))))</f>
        <v/>
      </c>
      <c r="H34" s="60">
        <f>IF($N34="","",IF($P34&gt;0,IF(3&lt;=SemanaActual,INDEX('Cronograma Asistente Técnico'!$AC$5:$AC$1000,$N34),""),IF(INDEX('Cronograma Asistente Técnico'!$J$5:$J$1000,$N34)="","",INDEX('Cronograma Asistente Técnico'!$J$5:$J$1000,$N34))))</f>
        <v/>
      </c>
      <c r="I34" s="60">
        <f>IF($N34="","",IF($P34&gt;0,IF(4&lt;=SemanaActual,INDEX('Cronograma Asistente Técnico'!$AD$5:$AD$1000,$N34),""),IF(INDEX('Cronograma Asistente Técnico'!$K$5:$K$1000,$N34)="","",INDEX('Cronograma Asistente Técnico'!$K$5:$K$1000,$N34))))</f>
        <v/>
      </c>
      <c r="J34" s="60">
        <f>IF($N34="","",INDEX('Cronograma Asistente Técnico'!$L$5:$L$1000,$N34))</f>
        <v/>
      </c>
      <c r="K34" s="55">
        <f>IF($N34="","",IF(N($J34)&gt;=1,"Completado",IF(AND(ISNUMBER($D34),$D34&lt;FechaRef),"Vencida",IF(N($J34)&gt;0,"En curso","Pendiente"))))</f>
        <v/>
      </c>
      <c r="L34" s="55">
        <f>IF($N34="","",INDEX('Cronograma Asistente Técnico'!$N$5:$N$1000,$N34)&amp;"")</f>
        <v/>
      </c>
      <c r="M34" s="63">
        <f>IF($N34="","",INDEX('Cronograma Asistente Técnico'!$O$5:$O$1000,$N34)&amp;"")</f>
        <v/>
      </c>
      <c r="N34">
        <f>IFERROR(MATCH(ROW()-4,rOrden_ATR,0),"")</f>
        <v/>
      </c>
      <c r="O34">
        <f>IF($N34="","",INDEX('Cronograma Asistente Técnico'!$T$5:$T$1000,$N34))</f>
        <v/>
      </c>
      <c r="P34">
        <f>IF($N34="","",N(INDEX('Cronograma Asistente Técnico'!$U$5:$U$1000,$N34)))</f>
        <v/>
      </c>
      <c r="Q34">
        <f>IF(OR(LEFT($L34,7)="Vencida",LEFT($L34,5)="Vence"),SUMPRODUCT(--(LEFT($L$5:$L34,7)="Vencida"))+SUMPRODUCT(--(LEFT($L$5:$L34,5)="Vence")),"")</f>
        <v/>
      </c>
    </row>
    <row r="35">
      <c r="A35" s="55">
        <f>IF($N35="","",INDEX('Cronograma Asistente Técnico'!$A$5:$A$1000,$N35))</f>
        <v/>
      </c>
      <c r="B35" s="63">
        <f>IF($N35="","",IF($O35="Sub","      ↳  "&amp;INDEX('Cronograma Asistente Técnico'!$C$5:$C$1000,$N35),INDEX('Cronograma Asistente Técnico'!$C$5:$C$1000,$N35)&amp;""))</f>
        <v/>
      </c>
      <c r="C35" s="78">
        <f>IF($N35="","",IF(INDEX('Cronograma Asistente Técnico'!$D$5:$D$1000,$N35)="","",INDEX('Cronograma Asistente Técnico'!$D$5:$D$1000,$N35)))</f>
        <v/>
      </c>
      <c r="D35" s="78">
        <f>IF($N35="","",IF(INDEX('Cronograma Asistente Técnico'!$E$5:$E$1000,$N35)="","",INDEX('Cronograma Asistente Técnico'!$E$5:$E$1000,$N35)))</f>
        <v/>
      </c>
      <c r="E35" s="55">
        <f>IF($N35="","",IF(NOT(ISNUMBER($D35)),"",IF($D35&lt;InicioCiclo,"Antes del ciclo",IF($D35&gt;=InicioCiclo+28,"Después del ciclo","Semana "&amp;(INT(($D35-InicioCiclo)/7)+1)))))</f>
        <v/>
      </c>
      <c r="F35" s="60">
        <f>IF($N35="","",IF($P35&gt;0,IF(1&lt;=SemanaActual,INDEX('Cronograma Asistente Técnico'!$AA$5:$AA$1000,$N35),""),IF(INDEX('Cronograma Asistente Técnico'!$H$5:$H$1000,$N35)="","",INDEX('Cronograma Asistente Técnico'!$H$5:$H$1000,$N35))))</f>
        <v/>
      </c>
      <c r="G35" s="60">
        <f>IF($N35="","",IF($P35&gt;0,IF(2&lt;=SemanaActual,INDEX('Cronograma Asistente Técnico'!$AB$5:$AB$1000,$N35),""),IF(INDEX('Cronograma Asistente Técnico'!$I$5:$I$1000,$N35)="","",INDEX('Cronograma Asistente Técnico'!$I$5:$I$1000,$N35))))</f>
        <v/>
      </c>
      <c r="H35" s="60">
        <f>IF($N35="","",IF($P35&gt;0,IF(3&lt;=SemanaActual,INDEX('Cronograma Asistente Técnico'!$AC$5:$AC$1000,$N35),""),IF(INDEX('Cronograma Asistente Técnico'!$J$5:$J$1000,$N35)="","",INDEX('Cronograma Asistente Técnico'!$J$5:$J$1000,$N35))))</f>
        <v/>
      </c>
      <c r="I35" s="60">
        <f>IF($N35="","",IF($P35&gt;0,IF(4&lt;=SemanaActual,INDEX('Cronograma Asistente Técnico'!$AD$5:$AD$1000,$N35),""),IF(INDEX('Cronograma Asistente Técnico'!$K$5:$K$1000,$N35)="","",INDEX('Cronograma Asistente Técnico'!$K$5:$K$1000,$N35))))</f>
        <v/>
      </c>
      <c r="J35" s="60">
        <f>IF($N35="","",INDEX('Cronograma Asistente Técnico'!$L$5:$L$1000,$N35))</f>
        <v/>
      </c>
      <c r="K35" s="55">
        <f>IF($N35="","",IF(N($J35)&gt;=1,"Completado",IF(AND(ISNUMBER($D35),$D35&lt;FechaRef),"Vencida",IF(N($J35)&gt;0,"En curso","Pendiente"))))</f>
        <v/>
      </c>
      <c r="L35" s="55">
        <f>IF($N35="","",INDEX('Cronograma Asistente Técnico'!$N$5:$N$1000,$N35)&amp;"")</f>
        <v/>
      </c>
      <c r="M35" s="63">
        <f>IF($N35="","",INDEX('Cronograma Asistente Técnico'!$O$5:$O$1000,$N35)&amp;"")</f>
        <v/>
      </c>
      <c r="N35">
        <f>IFERROR(MATCH(ROW()-4,rOrden_ATR,0),"")</f>
        <v/>
      </c>
      <c r="O35">
        <f>IF($N35="","",INDEX('Cronograma Asistente Técnico'!$T$5:$T$1000,$N35))</f>
        <v/>
      </c>
      <c r="P35">
        <f>IF($N35="","",N(INDEX('Cronograma Asistente Técnico'!$U$5:$U$1000,$N35)))</f>
        <v/>
      </c>
      <c r="Q35">
        <f>IF(OR(LEFT($L35,7)="Vencida",LEFT($L35,5)="Vence"),SUMPRODUCT(--(LEFT($L$5:$L35,7)="Vencida"))+SUMPRODUCT(--(LEFT($L$5:$L35,5)="Vence")),"")</f>
        <v/>
      </c>
    </row>
    <row r="36">
      <c r="A36" s="55">
        <f>IF($N36="","",INDEX('Cronograma Asistente Técnico'!$A$5:$A$1000,$N36))</f>
        <v/>
      </c>
      <c r="B36" s="63">
        <f>IF($N36="","",IF($O36="Sub","      ↳  "&amp;INDEX('Cronograma Asistente Técnico'!$C$5:$C$1000,$N36),INDEX('Cronograma Asistente Técnico'!$C$5:$C$1000,$N36)&amp;""))</f>
        <v/>
      </c>
      <c r="C36" s="78">
        <f>IF($N36="","",IF(INDEX('Cronograma Asistente Técnico'!$D$5:$D$1000,$N36)="","",INDEX('Cronograma Asistente Técnico'!$D$5:$D$1000,$N36)))</f>
        <v/>
      </c>
      <c r="D36" s="78">
        <f>IF($N36="","",IF(INDEX('Cronograma Asistente Técnico'!$E$5:$E$1000,$N36)="","",INDEX('Cronograma Asistente Técnico'!$E$5:$E$1000,$N36)))</f>
        <v/>
      </c>
      <c r="E36" s="55">
        <f>IF($N36="","",IF(NOT(ISNUMBER($D36)),"",IF($D36&lt;InicioCiclo,"Antes del ciclo",IF($D36&gt;=InicioCiclo+28,"Después del ciclo","Semana "&amp;(INT(($D36-InicioCiclo)/7)+1)))))</f>
        <v/>
      </c>
      <c r="F36" s="60">
        <f>IF($N36="","",IF($P36&gt;0,IF(1&lt;=SemanaActual,INDEX('Cronograma Asistente Técnico'!$AA$5:$AA$1000,$N36),""),IF(INDEX('Cronograma Asistente Técnico'!$H$5:$H$1000,$N36)="","",INDEX('Cronograma Asistente Técnico'!$H$5:$H$1000,$N36))))</f>
        <v/>
      </c>
      <c r="G36" s="60">
        <f>IF($N36="","",IF($P36&gt;0,IF(2&lt;=SemanaActual,INDEX('Cronograma Asistente Técnico'!$AB$5:$AB$1000,$N36),""),IF(INDEX('Cronograma Asistente Técnico'!$I$5:$I$1000,$N36)="","",INDEX('Cronograma Asistente Técnico'!$I$5:$I$1000,$N36))))</f>
        <v/>
      </c>
      <c r="H36" s="60">
        <f>IF($N36="","",IF($P36&gt;0,IF(3&lt;=SemanaActual,INDEX('Cronograma Asistente Técnico'!$AC$5:$AC$1000,$N36),""),IF(INDEX('Cronograma Asistente Técnico'!$J$5:$J$1000,$N36)="","",INDEX('Cronograma Asistente Técnico'!$J$5:$J$1000,$N36))))</f>
        <v/>
      </c>
      <c r="I36" s="60">
        <f>IF($N36="","",IF($P36&gt;0,IF(4&lt;=SemanaActual,INDEX('Cronograma Asistente Técnico'!$AD$5:$AD$1000,$N36),""),IF(INDEX('Cronograma Asistente Técnico'!$K$5:$K$1000,$N36)="","",INDEX('Cronograma Asistente Técnico'!$K$5:$K$1000,$N36))))</f>
        <v/>
      </c>
      <c r="J36" s="60">
        <f>IF($N36="","",INDEX('Cronograma Asistente Técnico'!$L$5:$L$1000,$N36))</f>
        <v/>
      </c>
      <c r="K36" s="55">
        <f>IF($N36="","",IF(N($J36)&gt;=1,"Completado",IF(AND(ISNUMBER($D36),$D36&lt;FechaRef),"Vencida",IF(N($J36)&gt;0,"En curso","Pendiente"))))</f>
        <v/>
      </c>
      <c r="L36" s="55">
        <f>IF($N36="","",INDEX('Cronograma Asistente Técnico'!$N$5:$N$1000,$N36)&amp;"")</f>
        <v/>
      </c>
      <c r="M36" s="63">
        <f>IF($N36="","",INDEX('Cronograma Asistente Técnico'!$O$5:$O$1000,$N36)&amp;"")</f>
        <v/>
      </c>
      <c r="N36">
        <f>IFERROR(MATCH(ROW()-4,rOrden_ATR,0),"")</f>
        <v/>
      </c>
      <c r="O36">
        <f>IF($N36="","",INDEX('Cronograma Asistente Técnico'!$T$5:$T$1000,$N36))</f>
        <v/>
      </c>
      <c r="P36">
        <f>IF($N36="","",N(INDEX('Cronograma Asistente Técnico'!$U$5:$U$1000,$N36)))</f>
        <v/>
      </c>
      <c r="Q36">
        <f>IF(OR(LEFT($L36,7)="Vencida",LEFT($L36,5)="Vence"),SUMPRODUCT(--(LEFT($L$5:$L36,7)="Vencida"))+SUMPRODUCT(--(LEFT($L$5:$L36,5)="Vence")),"")</f>
        <v/>
      </c>
    </row>
    <row r="37">
      <c r="A37" s="55">
        <f>IF($N37="","",INDEX('Cronograma Asistente Técnico'!$A$5:$A$1000,$N37))</f>
        <v/>
      </c>
      <c r="B37" s="63">
        <f>IF($N37="","",IF($O37="Sub","      ↳  "&amp;INDEX('Cronograma Asistente Técnico'!$C$5:$C$1000,$N37),INDEX('Cronograma Asistente Técnico'!$C$5:$C$1000,$N37)&amp;""))</f>
        <v/>
      </c>
      <c r="C37" s="78">
        <f>IF($N37="","",IF(INDEX('Cronograma Asistente Técnico'!$D$5:$D$1000,$N37)="","",INDEX('Cronograma Asistente Técnico'!$D$5:$D$1000,$N37)))</f>
        <v/>
      </c>
      <c r="D37" s="78">
        <f>IF($N37="","",IF(INDEX('Cronograma Asistente Técnico'!$E$5:$E$1000,$N37)="","",INDEX('Cronograma Asistente Técnico'!$E$5:$E$1000,$N37)))</f>
        <v/>
      </c>
      <c r="E37" s="55">
        <f>IF($N37="","",IF(NOT(ISNUMBER($D37)),"",IF($D37&lt;InicioCiclo,"Antes del ciclo",IF($D37&gt;=InicioCiclo+28,"Después del ciclo","Semana "&amp;(INT(($D37-InicioCiclo)/7)+1)))))</f>
        <v/>
      </c>
      <c r="F37" s="60">
        <f>IF($N37="","",IF($P37&gt;0,IF(1&lt;=SemanaActual,INDEX('Cronograma Asistente Técnico'!$AA$5:$AA$1000,$N37),""),IF(INDEX('Cronograma Asistente Técnico'!$H$5:$H$1000,$N37)="","",INDEX('Cronograma Asistente Técnico'!$H$5:$H$1000,$N37))))</f>
        <v/>
      </c>
      <c r="G37" s="60">
        <f>IF($N37="","",IF($P37&gt;0,IF(2&lt;=SemanaActual,INDEX('Cronograma Asistente Técnico'!$AB$5:$AB$1000,$N37),""),IF(INDEX('Cronograma Asistente Técnico'!$I$5:$I$1000,$N37)="","",INDEX('Cronograma Asistente Técnico'!$I$5:$I$1000,$N37))))</f>
        <v/>
      </c>
      <c r="H37" s="60">
        <f>IF($N37="","",IF($P37&gt;0,IF(3&lt;=SemanaActual,INDEX('Cronograma Asistente Técnico'!$AC$5:$AC$1000,$N37),""),IF(INDEX('Cronograma Asistente Técnico'!$J$5:$J$1000,$N37)="","",INDEX('Cronograma Asistente Técnico'!$J$5:$J$1000,$N37))))</f>
        <v/>
      </c>
      <c r="I37" s="60">
        <f>IF($N37="","",IF($P37&gt;0,IF(4&lt;=SemanaActual,INDEX('Cronograma Asistente Técnico'!$AD$5:$AD$1000,$N37),""),IF(INDEX('Cronograma Asistente Técnico'!$K$5:$K$1000,$N37)="","",INDEX('Cronograma Asistente Técnico'!$K$5:$K$1000,$N37))))</f>
        <v/>
      </c>
      <c r="J37" s="60">
        <f>IF($N37="","",INDEX('Cronograma Asistente Técnico'!$L$5:$L$1000,$N37))</f>
        <v/>
      </c>
      <c r="K37" s="55">
        <f>IF($N37="","",IF(N($J37)&gt;=1,"Completado",IF(AND(ISNUMBER($D37),$D37&lt;FechaRef),"Vencida",IF(N($J37)&gt;0,"En curso","Pendiente"))))</f>
        <v/>
      </c>
      <c r="L37" s="55">
        <f>IF($N37="","",INDEX('Cronograma Asistente Técnico'!$N$5:$N$1000,$N37)&amp;"")</f>
        <v/>
      </c>
      <c r="M37" s="63">
        <f>IF($N37="","",INDEX('Cronograma Asistente Técnico'!$O$5:$O$1000,$N37)&amp;"")</f>
        <v/>
      </c>
      <c r="N37">
        <f>IFERROR(MATCH(ROW()-4,rOrden_ATR,0),"")</f>
        <v/>
      </c>
      <c r="O37">
        <f>IF($N37="","",INDEX('Cronograma Asistente Técnico'!$T$5:$T$1000,$N37))</f>
        <v/>
      </c>
      <c r="P37">
        <f>IF($N37="","",N(INDEX('Cronograma Asistente Técnico'!$U$5:$U$1000,$N37)))</f>
        <v/>
      </c>
      <c r="Q37">
        <f>IF(OR(LEFT($L37,7)="Vencida",LEFT($L37,5)="Vence"),SUMPRODUCT(--(LEFT($L$5:$L37,7)="Vencida"))+SUMPRODUCT(--(LEFT($L$5:$L37,5)="Vence")),"")</f>
        <v/>
      </c>
    </row>
    <row r="38">
      <c r="A38" s="55">
        <f>IF($N38="","",INDEX('Cronograma Asistente Técnico'!$A$5:$A$1000,$N38))</f>
        <v/>
      </c>
      <c r="B38" s="63">
        <f>IF($N38="","",IF($O38="Sub","      ↳  "&amp;INDEX('Cronograma Asistente Técnico'!$C$5:$C$1000,$N38),INDEX('Cronograma Asistente Técnico'!$C$5:$C$1000,$N38)&amp;""))</f>
        <v/>
      </c>
      <c r="C38" s="78">
        <f>IF($N38="","",IF(INDEX('Cronograma Asistente Técnico'!$D$5:$D$1000,$N38)="","",INDEX('Cronograma Asistente Técnico'!$D$5:$D$1000,$N38)))</f>
        <v/>
      </c>
      <c r="D38" s="78">
        <f>IF($N38="","",IF(INDEX('Cronograma Asistente Técnico'!$E$5:$E$1000,$N38)="","",INDEX('Cronograma Asistente Técnico'!$E$5:$E$1000,$N38)))</f>
        <v/>
      </c>
      <c r="E38" s="55">
        <f>IF($N38="","",IF(NOT(ISNUMBER($D38)),"",IF($D38&lt;InicioCiclo,"Antes del ciclo",IF($D38&gt;=InicioCiclo+28,"Después del ciclo","Semana "&amp;(INT(($D38-InicioCiclo)/7)+1)))))</f>
        <v/>
      </c>
      <c r="F38" s="60">
        <f>IF($N38="","",IF($P38&gt;0,IF(1&lt;=SemanaActual,INDEX('Cronograma Asistente Técnico'!$AA$5:$AA$1000,$N38),""),IF(INDEX('Cronograma Asistente Técnico'!$H$5:$H$1000,$N38)="","",INDEX('Cronograma Asistente Técnico'!$H$5:$H$1000,$N38))))</f>
        <v/>
      </c>
      <c r="G38" s="60">
        <f>IF($N38="","",IF($P38&gt;0,IF(2&lt;=SemanaActual,INDEX('Cronograma Asistente Técnico'!$AB$5:$AB$1000,$N38),""),IF(INDEX('Cronograma Asistente Técnico'!$I$5:$I$1000,$N38)="","",INDEX('Cronograma Asistente Técnico'!$I$5:$I$1000,$N38))))</f>
        <v/>
      </c>
      <c r="H38" s="60">
        <f>IF($N38="","",IF($P38&gt;0,IF(3&lt;=SemanaActual,INDEX('Cronograma Asistente Técnico'!$AC$5:$AC$1000,$N38),""),IF(INDEX('Cronograma Asistente Técnico'!$J$5:$J$1000,$N38)="","",INDEX('Cronograma Asistente Técnico'!$J$5:$J$1000,$N38))))</f>
        <v/>
      </c>
      <c r="I38" s="60">
        <f>IF($N38="","",IF($P38&gt;0,IF(4&lt;=SemanaActual,INDEX('Cronograma Asistente Técnico'!$AD$5:$AD$1000,$N38),""),IF(INDEX('Cronograma Asistente Técnico'!$K$5:$K$1000,$N38)="","",INDEX('Cronograma Asistente Técnico'!$K$5:$K$1000,$N38))))</f>
        <v/>
      </c>
      <c r="J38" s="60">
        <f>IF($N38="","",INDEX('Cronograma Asistente Técnico'!$L$5:$L$1000,$N38))</f>
        <v/>
      </c>
      <c r="K38" s="55">
        <f>IF($N38="","",IF(N($J38)&gt;=1,"Completado",IF(AND(ISNUMBER($D38),$D38&lt;FechaRef),"Vencida",IF(N($J38)&gt;0,"En curso","Pendiente"))))</f>
        <v/>
      </c>
      <c r="L38" s="55">
        <f>IF($N38="","",INDEX('Cronograma Asistente Técnico'!$N$5:$N$1000,$N38)&amp;"")</f>
        <v/>
      </c>
      <c r="M38" s="63">
        <f>IF($N38="","",INDEX('Cronograma Asistente Técnico'!$O$5:$O$1000,$N38)&amp;"")</f>
        <v/>
      </c>
      <c r="N38">
        <f>IFERROR(MATCH(ROW()-4,rOrden_ATR,0),"")</f>
        <v/>
      </c>
      <c r="O38">
        <f>IF($N38="","",INDEX('Cronograma Asistente Técnico'!$T$5:$T$1000,$N38))</f>
        <v/>
      </c>
      <c r="P38">
        <f>IF($N38="","",N(INDEX('Cronograma Asistente Técnico'!$U$5:$U$1000,$N38)))</f>
        <v/>
      </c>
      <c r="Q38">
        <f>IF(OR(LEFT($L38,7)="Vencida",LEFT($L38,5)="Vence"),SUMPRODUCT(--(LEFT($L$5:$L38,7)="Vencida"))+SUMPRODUCT(--(LEFT($L$5:$L38,5)="Vence")),"")</f>
        <v/>
      </c>
    </row>
    <row r="39">
      <c r="A39" s="55">
        <f>IF($N39="","",INDEX('Cronograma Asistente Técnico'!$A$5:$A$1000,$N39))</f>
        <v/>
      </c>
      <c r="B39" s="63">
        <f>IF($N39="","",IF($O39="Sub","      ↳  "&amp;INDEX('Cronograma Asistente Técnico'!$C$5:$C$1000,$N39),INDEX('Cronograma Asistente Técnico'!$C$5:$C$1000,$N39)&amp;""))</f>
        <v/>
      </c>
      <c r="C39" s="78">
        <f>IF($N39="","",IF(INDEX('Cronograma Asistente Técnico'!$D$5:$D$1000,$N39)="","",INDEX('Cronograma Asistente Técnico'!$D$5:$D$1000,$N39)))</f>
        <v/>
      </c>
      <c r="D39" s="78">
        <f>IF($N39="","",IF(INDEX('Cronograma Asistente Técnico'!$E$5:$E$1000,$N39)="","",INDEX('Cronograma Asistente Técnico'!$E$5:$E$1000,$N39)))</f>
        <v/>
      </c>
      <c r="E39" s="55">
        <f>IF($N39="","",IF(NOT(ISNUMBER($D39)),"",IF($D39&lt;InicioCiclo,"Antes del ciclo",IF($D39&gt;=InicioCiclo+28,"Después del ciclo","Semana "&amp;(INT(($D39-InicioCiclo)/7)+1)))))</f>
        <v/>
      </c>
      <c r="F39" s="60">
        <f>IF($N39="","",IF($P39&gt;0,IF(1&lt;=SemanaActual,INDEX('Cronograma Asistente Técnico'!$AA$5:$AA$1000,$N39),""),IF(INDEX('Cronograma Asistente Técnico'!$H$5:$H$1000,$N39)="","",INDEX('Cronograma Asistente Técnico'!$H$5:$H$1000,$N39))))</f>
        <v/>
      </c>
      <c r="G39" s="60">
        <f>IF($N39="","",IF($P39&gt;0,IF(2&lt;=SemanaActual,INDEX('Cronograma Asistente Técnico'!$AB$5:$AB$1000,$N39),""),IF(INDEX('Cronograma Asistente Técnico'!$I$5:$I$1000,$N39)="","",INDEX('Cronograma Asistente Técnico'!$I$5:$I$1000,$N39))))</f>
        <v/>
      </c>
      <c r="H39" s="60">
        <f>IF($N39="","",IF($P39&gt;0,IF(3&lt;=SemanaActual,INDEX('Cronograma Asistente Técnico'!$AC$5:$AC$1000,$N39),""),IF(INDEX('Cronograma Asistente Técnico'!$J$5:$J$1000,$N39)="","",INDEX('Cronograma Asistente Técnico'!$J$5:$J$1000,$N39))))</f>
        <v/>
      </c>
      <c r="I39" s="60">
        <f>IF($N39="","",IF($P39&gt;0,IF(4&lt;=SemanaActual,INDEX('Cronograma Asistente Técnico'!$AD$5:$AD$1000,$N39),""),IF(INDEX('Cronograma Asistente Técnico'!$K$5:$K$1000,$N39)="","",INDEX('Cronograma Asistente Técnico'!$K$5:$K$1000,$N39))))</f>
        <v/>
      </c>
      <c r="J39" s="60">
        <f>IF($N39="","",INDEX('Cronograma Asistente Técnico'!$L$5:$L$1000,$N39))</f>
        <v/>
      </c>
      <c r="K39" s="55">
        <f>IF($N39="","",IF(N($J39)&gt;=1,"Completado",IF(AND(ISNUMBER($D39),$D39&lt;FechaRef),"Vencida",IF(N($J39)&gt;0,"En curso","Pendiente"))))</f>
        <v/>
      </c>
      <c r="L39" s="55">
        <f>IF($N39="","",INDEX('Cronograma Asistente Técnico'!$N$5:$N$1000,$N39)&amp;"")</f>
        <v/>
      </c>
      <c r="M39" s="63">
        <f>IF($N39="","",INDEX('Cronograma Asistente Técnico'!$O$5:$O$1000,$N39)&amp;"")</f>
        <v/>
      </c>
      <c r="N39">
        <f>IFERROR(MATCH(ROW()-4,rOrden_ATR,0),"")</f>
        <v/>
      </c>
      <c r="O39">
        <f>IF($N39="","",INDEX('Cronograma Asistente Técnico'!$T$5:$T$1000,$N39))</f>
        <v/>
      </c>
      <c r="P39">
        <f>IF($N39="","",N(INDEX('Cronograma Asistente Técnico'!$U$5:$U$1000,$N39)))</f>
        <v/>
      </c>
      <c r="Q39">
        <f>IF(OR(LEFT($L39,7)="Vencida",LEFT($L39,5)="Vence"),SUMPRODUCT(--(LEFT($L$5:$L39,7)="Vencida"))+SUMPRODUCT(--(LEFT($L$5:$L39,5)="Vence")),"")</f>
        <v/>
      </c>
    </row>
    <row r="40">
      <c r="A40" s="55">
        <f>IF($N40="","",INDEX('Cronograma Asistente Técnico'!$A$5:$A$1000,$N40))</f>
        <v/>
      </c>
      <c r="B40" s="63">
        <f>IF($N40="","",IF($O40="Sub","      ↳  "&amp;INDEX('Cronograma Asistente Técnico'!$C$5:$C$1000,$N40),INDEX('Cronograma Asistente Técnico'!$C$5:$C$1000,$N40)&amp;""))</f>
        <v/>
      </c>
      <c r="C40" s="78">
        <f>IF($N40="","",IF(INDEX('Cronograma Asistente Técnico'!$D$5:$D$1000,$N40)="","",INDEX('Cronograma Asistente Técnico'!$D$5:$D$1000,$N40)))</f>
        <v/>
      </c>
      <c r="D40" s="78">
        <f>IF($N40="","",IF(INDEX('Cronograma Asistente Técnico'!$E$5:$E$1000,$N40)="","",INDEX('Cronograma Asistente Técnico'!$E$5:$E$1000,$N40)))</f>
        <v/>
      </c>
      <c r="E40" s="55">
        <f>IF($N40="","",IF(NOT(ISNUMBER($D40)),"",IF($D40&lt;InicioCiclo,"Antes del ciclo",IF($D40&gt;=InicioCiclo+28,"Después del ciclo","Semana "&amp;(INT(($D40-InicioCiclo)/7)+1)))))</f>
        <v/>
      </c>
      <c r="F40" s="60">
        <f>IF($N40="","",IF($P40&gt;0,IF(1&lt;=SemanaActual,INDEX('Cronograma Asistente Técnico'!$AA$5:$AA$1000,$N40),""),IF(INDEX('Cronograma Asistente Técnico'!$H$5:$H$1000,$N40)="","",INDEX('Cronograma Asistente Técnico'!$H$5:$H$1000,$N40))))</f>
        <v/>
      </c>
      <c r="G40" s="60">
        <f>IF($N40="","",IF($P40&gt;0,IF(2&lt;=SemanaActual,INDEX('Cronograma Asistente Técnico'!$AB$5:$AB$1000,$N40),""),IF(INDEX('Cronograma Asistente Técnico'!$I$5:$I$1000,$N40)="","",INDEX('Cronograma Asistente Técnico'!$I$5:$I$1000,$N40))))</f>
        <v/>
      </c>
      <c r="H40" s="60">
        <f>IF($N40="","",IF($P40&gt;0,IF(3&lt;=SemanaActual,INDEX('Cronograma Asistente Técnico'!$AC$5:$AC$1000,$N40),""),IF(INDEX('Cronograma Asistente Técnico'!$J$5:$J$1000,$N40)="","",INDEX('Cronograma Asistente Técnico'!$J$5:$J$1000,$N40))))</f>
        <v/>
      </c>
      <c r="I40" s="60">
        <f>IF($N40="","",IF($P40&gt;0,IF(4&lt;=SemanaActual,INDEX('Cronograma Asistente Técnico'!$AD$5:$AD$1000,$N40),""),IF(INDEX('Cronograma Asistente Técnico'!$K$5:$K$1000,$N40)="","",INDEX('Cronograma Asistente Técnico'!$K$5:$K$1000,$N40))))</f>
        <v/>
      </c>
      <c r="J40" s="60">
        <f>IF($N40="","",INDEX('Cronograma Asistente Técnico'!$L$5:$L$1000,$N40))</f>
        <v/>
      </c>
      <c r="K40" s="55">
        <f>IF($N40="","",IF(N($J40)&gt;=1,"Completado",IF(AND(ISNUMBER($D40),$D40&lt;FechaRef),"Vencida",IF(N($J40)&gt;0,"En curso","Pendiente"))))</f>
        <v/>
      </c>
      <c r="L40" s="55">
        <f>IF($N40="","",INDEX('Cronograma Asistente Técnico'!$N$5:$N$1000,$N40)&amp;"")</f>
        <v/>
      </c>
      <c r="M40" s="63">
        <f>IF($N40="","",INDEX('Cronograma Asistente Técnico'!$O$5:$O$1000,$N40)&amp;"")</f>
        <v/>
      </c>
      <c r="N40">
        <f>IFERROR(MATCH(ROW()-4,rOrden_ATR,0),"")</f>
        <v/>
      </c>
      <c r="O40">
        <f>IF($N40="","",INDEX('Cronograma Asistente Técnico'!$T$5:$T$1000,$N40))</f>
        <v/>
      </c>
      <c r="P40">
        <f>IF($N40="","",N(INDEX('Cronograma Asistente Técnico'!$U$5:$U$1000,$N40)))</f>
        <v/>
      </c>
      <c r="Q40">
        <f>IF(OR(LEFT($L40,7)="Vencida",LEFT($L40,5)="Vence"),SUMPRODUCT(--(LEFT($L$5:$L40,7)="Vencida"))+SUMPRODUCT(--(LEFT($L$5:$L40,5)="Vence")),"")</f>
        <v/>
      </c>
    </row>
    <row r="41">
      <c r="A41" s="55">
        <f>IF($N41="","",INDEX('Cronograma Asistente Técnico'!$A$5:$A$1000,$N41))</f>
        <v/>
      </c>
      <c r="B41" s="63">
        <f>IF($N41="","",IF($O41="Sub","      ↳  "&amp;INDEX('Cronograma Asistente Técnico'!$C$5:$C$1000,$N41),INDEX('Cronograma Asistente Técnico'!$C$5:$C$1000,$N41)&amp;""))</f>
        <v/>
      </c>
      <c r="C41" s="78">
        <f>IF($N41="","",IF(INDEX('Cronograma Asistente Técnico'!$D$5:$D$1000,$N41)="","",INDEX('Cronograma Asistente Técnico'!$D$5:$D$1000,$N41)))</f>
        <v/>
      </c>
      <c r="D41" s="78">
        <f>IF($N41="","",IF(INDEX('Cronograma Asistente Técnico'!$E$5:$E$1000,$N41)="","",INDEX('Cronograma Asistente Técnico'!$E$5:$E$1000,$N41)))</f>
        <v/>
      </c>
      <c r="E41" s="55">
        <f>IF($N41="","",IF(NOT(ISNUMBER($D41)),"",IF($D41&lt;InicioCiclo,"Antes del ciclo",IF($D41&gt;=InicioCiclo+28,"Después del ciclo","Semana "&amp;(INT(($D41-InicioCiclo)/7)+1)))))</f>
        <v/>
      </c>
      <c r="F41" s="60">
        <f>IF($N41="","",IF($P41&gt;0,IF(1&lt;=SemanaActual,INDEX('Cronograma Asistente Técnico'!$AA$5:$AA$1000,$N41),""),IF(INDEX('Cronograma Asistente Técnico'!$H$5:$H$1000,$N41)="","",INDEX('Cronograma Asistente Técnico'!$H$5:$H$1000,$N41))))</f>
        <v/>
      </c>
      <c r="G41" s="60">
        <f>IF($N41="","",IF($P41&gt;0,IF(2&lt;=SemanaActual,INDEX('Cronograma Asistente Técnico'!$AB$5:$AB$1000,$N41),""),IF(INDEX('Cronograma Asistente Técnico'!$I$5:$I$1000,$N41)="","",INDEX('Cronograma Asistente Técnico'!$I$5:$I$1000,$N41))))</f>
        <v/>
      </c>
      <c r="H41" s="60">
        <f>IF($N41="","",IF($P41&gt;0,IF(3&lt;=SemanaActual,INDEX('Cronograma Asistente Técnico'!$AC$5:$AC$1000,$N41),""),IF(INDEX('Cronograma Asistente Técnico'!$J$5:$J$1000,$N41)="","",INDEX('Cronograma Asistente Técnico'!$J$5:$J$1000,$N41))))</f>
        <v/>
      </c>
      <c r="I41" s="60">
        <f>IF($N41="","",IF($P41&gt;0,IF(4&lt;=SemanaActual,INDEX('Cronograma Asistente Técnico'!$AD$5:$AD$1000,$N41),""),IF(INDEX('Cronograma Asistente Técnico'!$K$5:$K$1000,$N41)="","",INDEX('Cronograma Asistente Técnico'!$K$5:$K$1000,$N41))))</f>
        <v/>
      </c>
      <c r="J41" s="60">
        <f>IF($N41="","",INDEX('Cronograma Asistente Técnico'!$L$5:$L$1000,$N41))</f>
        <v/>
      </c>
      <c r="K41" s="55">
        <f>IF($N41="","",IF(N($J41)&gt;=1,"Completado",IF(AND(ISNUMBER($D41),$D41&lt;FechaRef),"Vencida",IF(N($J41)&gt;0,"En curso","Pendiente"))))</f>
        <v/>
      </c>
      <c r="L41" s="55">
        <f>IF($N41="","",INDEX('Cronograma Asistente Técnico'!$N$5:$N$1000,$N41)&amp;"")</f>
        <v/>
      </c>
      <c r="M41" s="63">
        <f>IF($N41="","",INDEX('Cronograma Asistente Técnico'!$O$5:$O$1000,$N41)&amp;"")</f>
        <v/>
      </c>
      <c r="N41">
        <f>IFERROR(MATCH(ROW()-4,rOrden_ATR,0),"")</f>
        <v/>
      </c>
      <c r="O41">
        <f>IF($N41="","",INDEX('Cronograma Asistente Técnico'!$T$5:$T$1000,$N41))</f>
        <v/>
      </c>
      <c r="P41">
        <f>IF($N41="","",N(INDEX('Cronograma Asistente Técnico'!$U$5:$U$1000,$N41)))</f>
        <v/>
      </c>
      <c r="Q41">
        <f>IF(OR(LEFT($L41,7)="Vencida",LEFT($L41,5)="Vence"),SUMPRODUCT(--(LEFT($L$5:$L41,7)="Vencida"))+SUMPRODUCT(--(LEFT($L$5:$L41,5)="Vence")),"")</f>
        <v/>
      </c>
    </row>
    <row r="42">
      <c r="A42" s="55">
        <f>IF($N42="","",INDEX('Cronograma Asistente Técnico'!$A$5:$A$1000,$N42))</f>
        <v/>
      </c>
      <c r="B42" s="63">
        <f>IF($N42="","",IF($O42="Sub","      ↳  "&amp;INDEX('Cronograma Asistente Técnico'!$C$5:$C$1000,$N42),INDEX('Cronograma Asistente Técnico'!$C$5:$C$1000,$N42)&amp;""))</f>
        <v/>
      </c>
      <c r="C42" s="78">
        <f>IF($N42="","",IF(INDEX('Cronograma Asistente Técnico'!$D$5:$D$1000,$N42)="","",INDEX('Cronograma Asistente Técnico'!$D$5:$D$1000,$N42)))</f>
        <v/>
      </c>
      <c r="D42" s="78">
        <f>IF($N42="","",IF(INDEX('Cronograma Asistente Técnico'!$E$5:$E$1000,$N42)="","",INDEX('Cronograma Asistente Técnico'!$E$5:$E$1000,$N42)))</f>
        <v/>
      </c>
      <c r="E42" s="55">
        <f>IF($N42="","",IF(NOT(ISNUMBER($D42)),"",IF($D42&lt;InicioCiclo,"Antes del ciclo",IF($D42&gt;=InicioCiclo+28,"Después del ciclo","Semana "&amp;(INT(($D42-InicioCiclo)/7)+1)))))</f>
        <v/>
      </c>
      <c r="F42" s="60">
        <f>IF($N42="","",IF($P42&gt;0,IF(1&lt;=SemanaActual,INDEX('Cronograma Asistente Técnico'!$AA$5:$AA$1000,$N42),""),IF(INDEX('Cronograma Asistente Técnico'!$H$5:$H$1000,$N42)="","",INDEX('Cronograma Asistente Técnico'!$H$5:$H$1000,$N42))))</f>
        <v/>
      </c>
      <c r="G42" s="60">
        <f>IF($N42="","",IF($P42&gt;0,IF(2&lt;=SemanaActual,INDEX('Cronograma Asistente Técnico'!$AB$5:$AB$1000,$N42),""),IF(INDEX('Cronograma Asistente Técnico'!$I$5:$I$1000,$N42)="","",INDEX('Cronograma Asistente Técnico'!$I$5:$I$1000,$N42))))</f>
        <v/>
      </c>
      <c r="H42" s="60">
        <f>IF($N42="","",IF($P42&gt;0,IF(3&lt;=SemanaActual,INDEX('Cronograma Asistente Técnico'!$AC$5:$AC$1000,$N42),""),IF(INDEX('Cronograma Asistente Técnico'!$J$5:$J$1000,$N42)="","",INDEX('Cronograma Asistente Técnico'!$J$5:$J$1000,$N42))))</f>
        <v/>
      </c>
      <c r="I42" s="60">
        <f>IF($N42="","",IF($P42&gt;0,IF(4&lt;=SemanaActual,INDEX('Cronograma Asistente Técnico'!$AD$5:$AD$1000,$N42),""),IF(INDEX('Cronograma Asistente Técnico'!$K$5:$K$1000,$N42)="","",INDEX('Cronograma Asistente Técnico'!$K$5:$K$1000,$N42))))</f>
        <v/>
      </c>
      <c r="J42" s="60">
        <f>IF($N42="","",INDEX('Cronograma Asistente Técnico'!$L$5:$L$1000,$N42))</f>
        <v/>
      </c>
      <c r="K42" s="55">
        <f>IF($N42="","",IF(N($J42)&gt;=1,"Completado",IF(AND(ISNUMBER($D42),$D42&lt;FechaRef),"Vencida",IF(N($J42)&gt;0,"En curso","Pendiente"))))</f>
        <v/>
      </c>
      <c r="L42" s="55">
        <f>IF($N42="","",INDEX('Cronograma Asistente Técnico'!$N$5:$N$1000,$N42)&amp;"")</f>
        <v/>
      </c>
      <c r="M42" s="63">
        <f>IF($N42="","",INDEX('Cronograma Asistente Técnico'!$O$5:$O$1000,$N42)&amp;"")</f>
        <v/>
      </c>
      <c r="N42">
        <f>IFERROR(MATCH(ROW()-4,rOrden_ATR,0),"")</f>
        <v/>
      </c>
      <c r="O42">
        <f>IF($N42="","",INDEX('Cronograma Asistente Técnico'!$T$5:$T$1000,$N42))</f>
        <v/>
      </c>
      <c r="P42">
        <f>IF($N42="","",N(INDEX('Cronograma Asistente Técnico'!$U$5:$U$1000,$N42)))</f>
        <v/>
      </c>
      <c r="Q42">
        <f>IF(OR(LEFT($L42,7)="Vencida",LEFT($L42,5)="Vence"),SUMPRODUCT(--(LEFT($L$5:$L42,7)="Vencida"))+SUMPRODUCT(--(LEFT($L$5:$L42,5)="Vence")),"")</f>
        <v/>
      </c>
    </row>
    <row r="43">
      <c r="A43" s="55">
        <f>IF($N43="","",INDEX('Cronograma Asistente Técnico'!$A$5:$A$1000,$N43))</f>
        <v/>
      </c>
      <c r="B43" s="63">
        <f>IF($N43="","",IF($O43="Sub","      ↳  "&amp;INDEX('Cronograma Asistente Técnico'!$C$5:$C$1000,$N43),INDEX('Cronograma Asistente Técnico'!$C$5:$C$1000,$N43)&amp;""))</f>
        <v/>
      </c>
      <c r="C43" s="78">
        <f>IF($N43="","",IF(INDEX('Cronograma Asistente Técnico'!$D$5:$D$1000,$N43)="","",INDEX('Cronograma Asistente Técnico'!$D$5:$D$1000,$N43)))</f>
        <v/>
      </c>
      <c r="D43" s="78">
        <f>IF($N43="","",IF(INDEX('Cronograma Asistente Técnico'!$E$5:$E$1000,$N43)="","",INDEX('Cronograma Asistente Técnico'!$E$5:$E$1000,$N43)))</f>
        <v/>
      </c>
      <c r="E43" s="55">
        <f>IF($N43="","",IF(NOT(ISNUMBER($D43)),"",IF($D43&lt;InicioCiclo,"Antes del ciclo",IF($D43&gt;=InicioCiclo+28,"Después del ciclo","Semana "&amp;(INT(($D43-InicioCiclo)/7)+1)))))</f>
        <v/>
      </c>
      <c r="F43" s="60">
        <f>IF($N43="","",IF($P43&gt;0,IF(1&lt;=SemanaActual,INDEX('Cronograma Asistente Técnico'!$AA$5:$AA$1000,$N43),""),IF(INDEX('Cronograma Asistente Técnico'!$H$5:$H$1000,$N43)="","",INDEX('Cronograma Asistente Técnico'!$H$5:$H$1000,$N43))))</f>
        <v/>
      </c>
      <c r="G43" s="60">
        <f>IF($N43="","",IF($P43&gt;0,IF(2&lt;=SemanaActual,INDEX('Cronograma Asistente Técnico'!$AB$5:$AB$1000,$N43),""),IF(INDEX('Cronograma Asistente Técnico'!$I$5:$I$1000,$N43)="","",INDEX('Cronograma Asistente Técnico'!$I$5:$I$1000,$N43))))</f>
        <v/>
      </c>
      <c r="H43" s="60">
        <f>IF($N43="","",IF($P43&gt;0,IF(3&lt;=SemanaActual,INDEX('Cronograma Asistente Técnico'!$AC$5:$AC$1000,$N43),""),IF(INDEX('Cronograma Asistente Técnico'!$J$5:$J$1000,$N43)="","",INDEX('Cronograma Asistente Técnico'!$J$5:$J$1000,$N43))))</f>
        <v/>
      </c>
      <c r="I43" s="60">
        <f>IF($N43="","",IF($P43&gt;0,IF(4&lt;=SemanaActual,INDEX('Cronograma Asistente Técnico'!$AD$5:$AD$1000,$N43),""),IF(INDEX('Cronograma Asistente Técnico'!$K$5:$K$1000,$N43)="","",INDEX('Cronograma Asistente Técnico'!$K$5:$K$1000,$N43))))</f>
        <v/>
      </c>
      <c r="J43" s="60">
        <f>IF($N43="","",INDEX('Cronograma Asistente Técnico'!$L$5:$L$1000,$N43))</f>
        <v/>
      </c>
      <c r="K43" s="55">
        <f>IF($N43="","",IF(N($J43)&gt;=1,"Completado",IF(AND(ISNUMBER($D43),$D43&lt;FechaRef),"Vencida",IF(N($J43)&gt;0,"En curso","Pendiente"))))</f>
        <v/>
      </c>
      <c r="L43" s="55">
        <f>IF($N43="","",INDEX('Cronograma Asistente Técnico'!$N$5:$N$1000,$N43)&amp;"")</f>
        <v/>
      </c>
      <c r="M43" s="63">
        <f>IF($N43="","",INDEX('Cronograma Asistente Técnico'!$O$5:$O$1000,$N43)&amp;"")</f>
        <v/>
      </c>
      <c r="N43">
        <f>IFERROR(MATCH(ROW()-4,rOrden_ATR,0),"")</f>
        <v/>
      </c>
      <c r="O43">
        <f>IF($N43="","",INDEX('Cronograma Asistente Técnico'!$T$5:$T$1000,$N43))</f>
        <v/>
      </c>
      <c r="P43">
        <f>IF($N43="","",N(INDEX('Cronograma Asistente Técnico'!$U$5:$U$1000,$N43)))</f>
        <v/>
      </c>
      <c r="Q43">
        <f>IF(OR(LEFT($L43,7)="Vencida",LEFT($L43,5)="Vence"),SUMPRODUCT(--(LEFT($L$5:$L43,7)="Vencida"))+SUMPRODUCT(--(LEFT($L$5:$L43,5)="Vence")),"")</f>
        <v/>
      </c>
    </row>
    <row r="44">
      <c r="A44" s="55">
        <f>IF($N44="","",INDEX('Cronograma Asistente Técnico'!$A$5:$A$1000,$N44))</f>
        <v/>
      </c>
      <c r="B44" s="63">
        <f>IF($N44="","",IF($O44="Sub","      ↳  "&amp;INDEX('Cronograma Asistente Técnico'!$C$5:$C$1000,$N44),INDEX('Cronograma Asistente Técnico'!$C$5:$C$1000,$N44)&amp;""))</f>
        <v/>
      </c>
      <c r="C44" s="78">
        <f>IF($N44="","",IF(INDEX('Cronograma Asistente Técnico'!$D$5:$D$1000,$N44)="","",INDEX('Cronograma Asistente Técnico'!$D$5:$D$1000,$N44)))</f>
        <v/>
      </c>
      <c r="D44" s="78">
        <f>IF($N44="","",IF(INDEX('Cronograma Asistente Técnico'!$E$5:$E$1000,$N44)="","",INDEX('Cronograma Asistente Técnico'!$E$5:$E$1000,$N44)))</f>
        <v/>
      </c>
      <c r="E44" s="55">
        <f>IF($N44="","",IF(NOT(ISNUMBER($D44)),"",IF($D44&lt;InicioCiclo,"Antes del ciclo",IF($D44&gt;=InicioCiclo+28,"Después del ciclo","Semana "&amp;(INT(($D44-InicioCiclo)/7)+1)))))</f>
        <v/>
      </c>
      <c r="F44" s="60">
        <f>IF($N44="","",IF($P44&gt;0,IF(1&lt;=SemanaActual,INDEX('Cronograma Asistente Técnico'!$AA$5:$AA$1000,$N44),""),IF(INDEX('Cronograma Asistente Técnico'!$H$5:$H$1000,$N44)="","",INDEX('Cronograma Asistente Técnico'!$H$5:$H$1000,$N44))))</f>
        <v/>
      </c>
      <c r="G44" s="60">
        <f>IF($N44="","",IF($P44&gt;0,IF(2&lt;=SemanaActual,INDEX('Cronograma Asistente Técnico'!$AB$5:$AB$1000,$N44),""),IF(INDEX('Cronograma Asistente Técnico'!$I$5:$I$1000,$N44)="","",INDEX('Cronograma Asistente Técnico'!$I$5:$I$1000,$N44))))</f>
        <v/>
      </c>
      <c r="H44" s="60">
        <f>IF($N44="","",IF($P44&gt;0,IF(3&lt;=SemanaActual,INDEX('Cronograma Asistente Técnico'!$AC$5:$AC$1000,$N44),""),IF(INDEX('Cronograma Asistente Técnico'!$J$5:$J$1000,$N44)="","",INDEX('Cronograma Asistente Técnico'!$J$5:$J$1000,$N44))))</f>
        <v/>
      </c>
      <c r="I44" s="60">
        <f>IF($N44="","",IF($P44&gt;0,IF(4&lt;=SemanaActual,INDEX('Cronograma Asistente Técnico'!$AD$5:$AD$1000,$N44),""),IF(INDEX('Cronograma Asistente Técnico'!$K$5:$K$1000,$N44)="","",INDEX('Cronograma Asistente Técnico'!$K$5:$K$1000,$N44))))</f>
        <v/>
      </c>
      <c r="J44" s="60">
        <f>IF($N44="","",INDEX('Cronograma Asistente Técnico'!$L$5:$L$1000,$N44))</f>
        <v/>
      </c>
      <c r="K44" s="55">
        <f>IF($N44="","",IF(N($J44)&gt;=1,"Completado",IF(AND(ISNUMBER($D44),$D44&lt;FechaRef),"Vencida",IF(N($J44)&gt;0,"En curso","Pendiente"))))</f>
        <v/>
      </c>
      <c r="L44" s="55">
        <f>IF($N44="","",INDEX('Cronograma Asistente Técnico'!$N$5:$N$1000,$N44)&amp;"")</f>
        <v/>
      </c>
      <c r="M44" s="63">
        <f>IF($N44="","",INDEX('Cronograma Asistente Técnico'!$O$5:$O$1000,$N44)&amp;"")</f>
        <v/>
      </c>
      <c r="N44">
        <f>IFERROR(MATCH(ROW()-4,rOrden_ATR,0),"")</f>
        <v/>
      </c>
      <c r="O44">
        <f>IF($N44="","",INDEX('Cronograma Asistente Técnico'!$T$5:$T$1000,$N44))</f>
        <v/>
      </c>
      <c r="P44">
        <f>IF($N44="","",N(INDEX('Cronograma Asistente Técnico'!$U$5:$U$1000,$N44)))</f>
        <v/>
      </c>
      <c r="Q44">
        <f>IF(OR(LEFT($L44,7)="Vencida",LEFT($L44,5)="Vence"),SUMPRODUCT(--(LEFT($L$5:$L44,7)="Vencida"))+SUMPRODUCT(--(LEFT($L$5:$L44,5)="Vence")),"")</f>
        <v/>
      </c>
    </row>
    <row r="45">
      <c r="A45" s="55">
        <f>IF($N45="","",INDEX('Cronograma Asistente Técnico'!$A$5:$A$1000,$N45))</f>
        <v/>
      </c>
      <c r="B45" s="63">
        <f>IF($N45="","",IF($O45="Sub","      ↳  "&amp;INDEX('Cronograma Asistente Técnico'!$C$5:$C$1000,$N45),INDEX('Cronograma Asistente Técnico'!$C$5:$C$1000,$N45)&amp;""))</f>
        <v/>
      </c>
      <c r="C45" s="78">
        <f>IF($N45="","",IF(INDEX('Cronograma Asistente Técnico'!$D$5:$D$1000,$N45)="","",INDEX('Cronograma Asistente Técnico'!$D$5:$D$1000,$N45)))</f>
        <v/>
      </c>
      <c r="D45" s="78">
        <f>IF($N45="","",IF(INDEX('Cronograma Asistente Técnico'!$E$5:$E$1000,$N45)="","",INDEX('Cronograma Asistente Técnico'!$E$5:$E$1000,$N45)))</f>
        <v/>
      </c>
      <c r="E45" s="55">
        <f>IF($N45="","",IF(NOT(ISNUMBER($D45)),"",IF($D45&lt;InicioCiclo,"Antes del ciclo",IF($D45&gt;=InicioCiclo+28,"Después del ciclo","Semana "&amp;(INT(($D45-InicioCiclo)/7)+1)))))</f>
        <v/>
      </c>
      <c r="F45" s="60">
        <f>IF($N45="","",IF($P45&gt;0,IF(1&lt;=SemanaActual,INDEX('Cronograma Asistente Técnico'!$AA$5:$AA$1000,$N45),""),IF(INDEX('Cronograma Asistente Técnico'!$H$5:$H$1000,$N45)="","",INDEX('Cronograma Asistente Técnico'!$H$5:$H$1000,$N45))))</f>
        <v/>
      </c>
      <c r="G45" s="60">
        <f>IF($N45="","",IF($P45&gt;0,IF(2&lt;=SemanaActual,INDEX('Cronograma Asistente Técnico'!$AB$5:$AB$1000,$N45),""),IF(INDEX('Cronograma Asistente Técnico'!$I$5:$I$1000,$N45)="","",INDEX('Cronograma Asistente Técnico'!$I$5:$I$1000,$N45))))</f>
        <v/>
      </c>
      <c r="H45" s="60">
        <f>IF($N45="","",IF($P45&gt;0,IF(3&lt;=SemanaActual,INDEX('Cronograma Asistente Técnico'!$AC$5:$AC$1000,$N45),""),IF(INDEX('Cronograma Asistente Técnico'!$J$5:$J$1000,$N45)="","",INDEX('Cronograma Asistente Técnico'!$J$5:$J$1000,$N45))))</f>
        <v/>
      </c>
      <c r="I45" s="60">
        <f>IF($N45="","",IF($P45&gt;0,IF(4&lt;=SemanaActual,INDEX('Cronograma Asistente Técnico'!$AD$5:$AD$1000,$N45),""),IF(INDEX('Cronograma Asistente Técnico'!$K$5:$K$1000,$N45)="","",INDEX('Cronograma Asistente Técnico'!$K$5:$K$1000,$N45))))</f>
        <v/>
      </c>
      <c r="J45" s="60">
        <f>IF($N45="","",INDEX('Cronograma Asistente Técnico'!$L$5:$L$1000,$N45))</f>
        <v/>
      </c>
      <c r="K45" s="55">
        <f>IF($N45="","",IF(N($J45)&gt;=1,"Completado",IF(AND(ISNUMBER($D45),$D45&lt;FechaRef),"Vencida",IF(N($J45)&gt;0,"En curso","Pendiente"))))</f>
        <v/>
      </c>
      <c r="L45" s="55">
        <f>IF($N45="","",INDEX('Cronograma Asistente Técnico'!$N$5:$N$1000,$N45)&amp;"")</f>
        <v/>
      </c>
      <c r="M45" s="63">
        <f>IF($N45="","",INDEX('Cronograma Asistente Técnico'!$O$5:$O$1000,$N45)&amp;"")</f>
        <v/>
      </c>
      <c r="N45">
        <f>IFERROR(MATCH(ROW()-4,rOrden_ATR,0),"")</f>
        <v/>
      </c>
      <c r="O45">
        <f>IF($N45="","",INDEX('Cronograma Asistente Técnico'!$T$5:$T$1000,$N45))</f>
        <v/>
      </c>
      <c r="P45">
        <f>IF($N45="","",N(INDEX('Cronograma Asistente Técnico'!$U$5:$U$1000,$N45)))</f>
        <v/>
      </c>
      <c r="Q45">
        <f>IF(OR(LEFT($L45,7)="Vencida",LEFT($L45,5)="Vence"),SUMPRODUCT(--(LEFT($L$5:$L45,7)="Vencida"))+SUMPRODUCT(--(LEFT($L$5:$L45,5)="Vence")),"")</f>
        <v/>
      </c>
    </row>
    <row r="46">
      <c r="A46" s="55">
        <f>IF($N46="","",INDEX('Cronograma Asistente Técnico'!$A$5:$A$1000,$N46))</f>
        <v/>
      </c>
      <c r="B46" s="63">
        <f>IF($N46="","",IF($O46="Sub","      ↳  "&amp;INDEX('Cronograma Asistente Técnico'!$C$5:$C$1000,$N46),INDEX('Cronograma Asistente Técnico'!$C$5:$C$1000,$N46)&amp;""))</f>
        <v/>
      </c>
      <c r="C46" s="78">
        <f>IF($N46="","",IF(INDEX('Cronograma Asistente Técnico'!$D$5:$D$1000,$N46)="","",INDEX('Cronograma Asistente Técnico'!$D$5:$D$1000,$N46)))</f>
        <v/>
      </c>
      <c r="D46" s="78">
        <f>IF($N46="","",IF(INDEX('Cronograma Asistente Técnico'!$E$5:$E$1000,$N46)="","",INDEX('Cronograma Asistente Técnico'!$E$5:$E$1000,$N46)))</f>
        <v/>
      </c>
      <c r="E46" s="55">
        <f>IF($N46="","",IF(NOT(ISNUMBER($D46)),"",IF($D46&lt;InicioCiclo,"Antes del ciclo",IF($D46&gt;=InicioCiclo+28,"Después del ciclo","Semana "&amp;(INT(($D46-InicioCiclo)/7)+1)))))</f>
        <v/>
      </c>
      <c r="F46" s="60">
        <f>IF($N46="","",IF($P46&gt;0,IF(1&lt;=SemanaActual,INDEX('Cronograma Asistente Técnico'!$AA$5:$AA$1000,$N46),""),IF(INDEX('Cronograma Asistente Técnico'!$H$5:$H$1000,$N46)="","",INDEX('Cronograma Asistente Técnico'!$H$5:$H$1000,$N46))))</f>
        <v/>
      </c>
      <c r="G46" s="60">
        <f>IF($N46="","",IF($P46&gt;0,IF(2&lt;=SemanaActual,INDEX('Cronograma Asistente Técnico'!$AB$5:$AB$1000,$N46),""),IF(INDEX('Cronograma Asistente Técnico'!$I$5:$I$1000,$N46)="","",INDEX('Cronograma Asistente Técnico'!$I$5:$I$1000,$N46))))</f>
        <v/>
      </c>
      <c r="H46" s="60">
        <f>IF($N46="","",IF($P46&gt;0,IF(3&lt;=SemanaActual,INDEX('Cronograma Asistente Técnico'!$AC$5:$AC$1000,$N46),""),IF(INDEX('Cronograma Asistente Técnico'!$J$5:$J$1000,$N46)="","",INDEX('Cronograma Asistente Técnico'!$J$5:$J$1000,$N46))))</f>
        <v/>
      </c>
      <c r="I46" s="60">
        <f>IF($N46="","",IF($P46&gt;0,IF(4&lt;=SemanaActual,INDEX('Cronograma Asistente Técnico'!$AD$5:$AD$1000,$N46),""),IF(INDEX('Cronograma Asistente Técnico'!$K$5:$K$1000,$N46)="","",INDEX('Cronograma Asistente Técnico'!$K$5:$K$1000,$N46))))</f>
        <v/>
      </c>
      <c r="J46" s="60">
        <f>IF($N46="","",INDEX('Cronograma Asistente Técnico'!$L$5:$L$1000,$N46))</f>
        <v/>
      </c>
      <c r="K46" s="55">
        <f>IF($N46="","",IF(N($J46)&gt;=1,"Completado",IF(AND(ISNUMBER($D46),$D46&lt;FechaRef),"Vencida",IF(N($J46)&gt;0,"En curso","Pendiente"))))</f>
        <v/>
      </c>
      <c r="L46" s="55">
        <f>IF($N46="","",INDEX('Cronograma Asistente Técnico'!$N$5:$N$1000,$N46)&amp;"")</f>
        <v/>
      </c>
      <c r="M46" s="63">
        <f>IF($N46="","",INDEX('Cronograma Asistente Técnico'!$O$5:$O$1000,$N46)&amp;"")</f>
        <v/>
      </c>
      <c r="N46">
        <f>IFERROR(MATCH(ROW()-4,rOrden_ATR,0),"")</f>
        <v/>
      </c>
      <c r="O46">
        <f>IF($N46="","",INDEX('Cronograma Asistente Técnico'!$T$5:$T$1000,$N46))</f>
        <v/>
      </c>
      <c r="P46">
        <f>IF($N46="","",N(INDEX('Cronograma Asistente Técnico'!$U$5:$U$1000,$N46)))</f>
        <v/>
      </c>
      <c r="Q46">
        <f>IF(OR(LEFT($L46,7)="Vencida",LEFT($L46,5)="Vence"),SUMPRODUCT(--(LEFT($L$5:$L46,7)="Vencida"))+SUMPRODUCT(--(LEFT($L$5:$L46,5)="Vence")),"")</f>
        <v/>
      </c>
    </row>
    <row r="47">
      <c r="A47" s="55">
        <f>IF($N47="","",INDEX('Cronograma Asistente Técnico'!$A$5:$A$1000,$N47))</f>
        <v/>
      </c>
      <c r="B47" s="63">
        <f>IF($N47="","",IF($O47="Sub","      ↳  "&amp;INDEX('Cronograma Asistente Técnico'!$C$5:$C$1000,$N47),INDEX('Cronograma Asistente Técnico'!$C$5:$C$1000,$N47)&amp;""))</f>
        <v/>
      </c>
      <c r="C47" s="78">
        <f>IF($N47="","",IF(INDEX('Cronograma Asistente Técnico'!$D$5:$D$1000,$N47)="","",INDEX('Cronograma Asistente Técnico'!$D$5:$D$1000,$N47)))</f>
        <v/>
      </c>
      <c r="D47" s="78">
        <f>IF($N47="","",IF(INDEX('Cronograma Asistente Técnico'!$E$5:$E$1000,$N47)="","",INDEX('Cronograma Asistente Técnico'!$E$5:$E$1000,$N47)))</f>
        <v/>
      </c>
      <c r="E47" s="55">
        <f>IF($N47="","",IF(NOT(ISNUMBER($D47)),"",IF($D47&lt;InicioCiclo,"Antes del ciclo",IF($D47&gt;=InicioCiclo+28,"Después del ciclo","Semana "&amp;(INT(($D47-InicioCiclo)/7)+1)))))</f>
        <v/>
      </c>
      <c r="F47" s="60">
        <f>IF($N47="","",IF($P47&gt;0,IF(1&lt;=SemanaActual,INDEX('Cronograma Asistente Técnico'!$AA$5:$AA$1000,$N47),""),IF(INDEX('Cronograma Asistente Técnico'!$H$5:$H$1000,$N47)="","",INDEX('Cronograma Asistente Técnico'!$H$5:$H$1000,$N47))))</f>
        <v/>
      </c>
      <c r="G47" s="60">
        <f>IF($N47="","",IF($P47&gt;0,IF(2&lt;=SemanaActual,INDEX('Cronograma Asistente Técnico'!$AB$5:$AB$1000,$N47),""),IF(INDEX('Cronograma Asistente Técnico'!$I$5:$I$1000,$N47)="","",INDEX('Cronograma Asistente Técnico'!$I$5:$I$1000,$N47))))</f>
        <v/>
      </c>
      <c r="H47" s="60">
        <f>IF($N47="","",IF($P47&gt;0,IF(3&lt;=SemanaActual,INDEX('Cronograma Asistente Técnico'!$AC$5:$AC$1000,$N47),""),IF(INDEX('Cronograma Asistente Técnico'!$J$5:$J$1000,$N47)="","",INDEX('Cronograma Asistente Técnico'!$J$5:$J$1000,$N47))))</f>
        <v/>
      </c>
      <c r="I47" s="60">
        <f>IF($N47="","",IF($P47&gt;0,IF(4&lt;=SemanaActual,INDEX('Cronograma Asistente Técnico'!$AD$5:$AD$1000,$N47),""),IF(INDEX('Cronograma Asistente Técnico'!$K$5:$K$1000,$N47)="","",INDEX('Cronograma Asistente Técnico'!$K$5:$K$1000,$N47))))</f>
        <v/>
      </c>
      <c r="J47" s="60">
        <f>IF($N47="","",INDEX('Cronograma Asistente Técnico'!$L$5:$L$1000,$N47))</f>
        <v/>
      </c>
      <c r="K47" s="55">
        <f>IF($N47="","",IF(N($J47)&gt;=1,"Completado",IF(AND(ISNUMBER($D47),$D47&lt;FechaRef),"Vencida",IF(N($J47)&gt;0,"En curso","Pendiente"))))</f>
        <v/>
      </c>
      <c r="L47" s="55">
        <f>IF($N47="","",INDEX('Cronograma Asistente Técnico'!$N$5:$N$1000,$N47)&amp;"")</f>
        <v/>
      </c>
      <c r="M47" s="63">
        <f>IF($N47="","",INDEX('Cronograma Asistente Técnico'!$O$5:$O$1000,$N47)&amp;"")</f>
        <v/>
      </c>
      <c r="N47">
        <f>IFERROR(MATCH(ROW()-4,rOrden_ATR,0),"")</f>
        <v/>
      </c>
      <c r="O47">
        <f>IF($N47="","",INDEX('Cronograma Asistente Técnico'!$T$5:$T$1000,$N47))</f>
        <v/>
      </c>
      <c r="P47">
        <f>IF($N47="","",N(INDEX('Cronograma Asistente Técnico'!$U$5:$U$1000,$N47)))</f>
        <v/>
      </c>
      <c r="Q47">
        <f>IF(OR(LEFT($L47,7)="Vencida",LEFT($L47,5)="Vence"),SUMPRODUCT(--(LEFT($L$5:$L47,7)="Vencida"))+SUMPRODUCT(--(LEFT($L$5:$L47,5)="Vence")),"")</f>
        <v/>
      </c>
    </row>
    <row r="48">
      <c r="A48" s="55">
        <f>IF($N48="","",INDEX('Cronograma Asistente Técnico'!$A$5:$A$1000,$N48))</f>
        <v/>
      </c>
      <c r="B48" s="63">
        <f>IF($N48="","",IF($O48="Sub","      ↳  "&amp;INDEX('Cronograma Asistente Técnico'!$C$5:$C$1000,$N48),INDEX('Cronograma Asistente Técnico'!$C$5:$C$1000,$N48)&amp;""))</f>
        <v/>
      </c>
      <c r="C48" s="78">
        <f>IF($N48="","",IF(INDEX('Cronograma Asistente Técnico'!$D$5:$D$1000,$N48)="","",INDEX('Cronograma Asistente Técnico'!$D$5:$D$1000,$N48)))</f>
        <v/>
      </c>
      <c r="D48" s="78">
        <f>IF($N48="","",IF(INDEX('Cronograma Asistente Técnico'!$E$5:$E$1000,$N48)="","",INDEX('Cronograma Asistente Técnico'!$E$5:$E$1000,$N48)))</f>
        <v/>
      </c>
      <c r="E48" s="55">
        <f>IF($N48="","",IF(NOT(ISNUMBER($D48)),"",IF($D48&lt;InicioCiclo,"Antes del ciclo",IF($D48&gt;=InicioCiclo+28,"Después del ciclo","Semana "&amp;(INT(($D48-InicioCiclo)/7)+1)))))</f>
        <v/>
      </c>
      <c r="F48" s="60">
        <f>IF($N48="","",IF($P48&gt;0,IF(1&lt;=SemanaActual,INDEX('Cronograma Asistente Técnico'!$AA$5:$AA$1000,$N48),""),IF(INDEX('Cronograma Asistente Técnico'!$H$5:$H$1000,$N48)="","",INDEX('Cronograma Asistente Técnico'!$H$5:$H$1000,$N48))))</f>
        <v/>
      </c>
      <c r="G48" s="60">
        <f>IF($N48="","",IF($P48&gt;0,IF(2&lt;=SemanaActual,INDEX('Cronograma Asistente Técnico'!$AB$5:$AB$1000,$N48),""),IF(INDEX('Cronograma Asistente Técnico'!$I$5:$I$1000,$N48)="","",INDEX('Cronograma Asistente Técnico'!$I$5:$I$1000,$N48))))</f>
        <v/>
      </c>
      <c r="H48" s="60">
        <f>IF($N48="","",IF($P48&gt;0,IF(3&lt;=SemanaActual,INDEX('Cronograma Asistente Técnico'!$AC$5:$AC$1000,$N48),""),IF(INDEX('Cronograma Asistente Técnico'!$J$5:$J$1000,$N48)="","",INDEX('Cronograma Asistente Técnico'!$J$5:$J$1000,$N48))))</f>
        <v/>
      </c>
      <c r="I48" s="60">
        <f>IF($N48="","",IF($P48&gt;0,IF(4&lt;=SemanaActual,INDEX('Cronograma Asistente Técnico'!$AD$5:$AD$1000,$N48),""),IF(INDEX('Cronograma Asistente Técnico'!$K$5:$K$1000,$N48)="","",INDEX('Cronograma Asistente Técnico'!$K$5:$K$1000,$N48))))</f>
        <v/>
      </c>
      <c r="J48" s="60">
        <f>IF($N48="","",INDEX('Cronograma Asistente Técnico'!$L$5:$L$1000,$N48))</f>
        <v/>
      </c>
      <c r="K48" s="55">
        <f>IF($N48="","",IF(N($J48)&gt;=1,"Completado",IF(AND(ISNUMBER($D48),$D48&lt;FechaRef),"Vencida",IF(N($J48)&gt;0,"En curso","Pendiente"))))</f>
        <v/>
      </c>
      <c r="L48" s="55">
        <f>IF($N48="","",INDEX('Cronograma Asistente Técnico'!$N$5:$N$1000,$N48)&amp;"")</f>
        <v/>
      </c>
      <c r="M48" s="63">
        <f>IF($N48="","",INDEX('Cronograma Asistente Técnico'!$O$5:$O$1000,$N48)&amp;"")</f>
        <v/>
      </c>
      <c r="N48">
        <f>IFERROR(MATCH(ROW()-4,rOrden_ATR,0),"")</f>
        <v/>
      </c>
      <c r="O48">
        <f>IF($N48="","",INDEX('Cronograma Asistente Técnico'!$T$5:$T$1000,$N48))</f>
        <v/>
      </c>
      <c r="P48">
        <f>IF($N48="","",N(INDEX('Cronograma Asistente Técnico'!$U$5:$U$1000,$N48)))</f>
        <v/>
      </c>
      <c r="Q48">
        <f>IF(OR(LEFT($L48,7)="Vencida",LEFT($L48,5)="Vence"),SUMPRODUCT(--(LEFT($L$5:$L48,7)="Vencida"))+SUMPRODUCT(--(LEFT($L$5:$L48,5)="Vence")),"")</f>
        <v/>
      </c>
    </row>
    <row r="49">
      <c r="A49" s="55">
        <f>IF($N49="","",INDEX('Cronograma Asistente Técnico'!$A$5:$A$1000,$N49))</f>
        <v/>
      </c>
      <c r="B49" s="63">
        <f>IF($N49="","",IF($O49="Sub","      ↳  "&amp;INDEX('Cronograma Asistente Técnico'!$C$5:$C$1000,$N49),INDEX('Cronograma Asistente Técnico'!$C$5:$C$1000,$N49)&amp;""))</f>
        <v/>
      </c>
      <c r="C49" s="78">
        <f>IF($N49="","",IF(INDEX('Cronograma Asistente Técnico'!$D$5:$D$1000,$N49)="","",INDEX('Cronograma Asistente Técnico'!$D$5:$D$1000,$N49)))</f>
        <v/>
      </c>
      <c r="D49" s="78">
        <f>IF($N49="","",IF(INDEX('Cronograma Asistente Técnico'!$E$5:$E$1000,$N49)="","",INDEX('Cronograma Asistente Técnico'!$E$5:$E$1000,$N49)))</f>
        <v/>
      </c>
      <c r="E49" s="55">
        <f>IF($N49="","",IF(NOT(ISNUMBER($D49)),"",IF($D49&lt;InicioCiclo,"Antes del ciclo",IF($D49&gt;=InicioCiclo+28,"Después del ciclo","Semana "&amp;(INT(($D49-InicioCiclo)/7)+1)))))</f>
        <v/>
      </c>
      <c r="F49" s="60">
        <f>IF($N49="","",IF($P49&gt;0,IF(1&lt;=SemanaActual,INDEX('Cronograma Asistente Técnico'!$AA$5:$AA$1000,$N49),""),IF(INDEX('Cronograma Asistente Técnico'!$H$5:$H$1000,$N49)="","",INDEX('Cronograma Asistente Técnico'!$H$5:$H$1000,$N49))))</f>
        <v/>
      </c>
      <c r="G49" s="60">
        <f>IF($N49="","",IF($P49&gt;0,IF(2&lt;=SemanaActual,INDEX('Cronograma Asistente Técnico'!$AB$5:$AB$1000,$N49),""),IF(INDEX('Cronograma Asistente Técnico'!$I$5:$I$1000,$N49)="","",INDEX('Cronograma Asistente Técnico'!$I$5:$I$1000,$N49))))</f>
        <v/>
      </c>
      <c r="H49" s="60">
        <f>IF($N49="","",IF($P49&gt;0,IF(3&lt;=SemanaActual,INDEX('Cronograma Asistente Técnico'!$AC$5:$AC$1000,$N49),""),IF(INDEX('Cronograma Asistente Técnico'!$J$5:$J$1000,$N49)="","",INDEX('Cronograma Asistente Técnico'!$J$5:$J$1000,$N49))))</f>
        <v/>
      </c>
      <c r="I49" s="60">
        <f>IF($N49="","",IF($P49&gt;0,IF(4&lt;=SemanaActual,INDEX('Cronograma Asistente Técnico'!$AD$5:$AD$1000,$N49),""),IF(INDEX('Cronograma Asistente Técnico'!$K$5:$K$1000,$N49)="","",INDEX('Cronograma Asistente Técnico'!$K$5:$K$1000,$N49))))</f>
        <v/>
      </c>
      <c r="J49" s="60">
        <f>IF($N49="","",INDEX('Cronograma Asistente Técnico'!$L$5:$L$1000,$N49))</f>
        <v/>
      </c>
      <c r="K49" s="55">
        <f>IF($N49="","",IF(N($J49)&gt;=1,"Completado",IF(AND(ISNUMBER($D49),$D49&lt;FechaRef),"Vencida",IF(N($J49)&gt;0,"En curso","Pendiente"))))</f>
        <v/>
      </c>
      <c r="L49" s="55">
        <f>IF($N49="","",INDEX('Cronograma Asistente Técnico'!$N$5:$N$1000,$N49)&amp;"")</f>
        <v/>
      </c>
      <c r="M49" s="63">
        <f>IF($N49="","",INDEX('Cronograma Asistente Técnico'!$O$5:$O$1000,$N49)&amp;"")</f>
        <v/>
      </c>
      <c r="N49">
        <f>IFERROR(MATCH(ROW()-4,rOrden_ATR,0),"")</f>
        <v/>
      </c>
      <c r="O49">
        <f>IF($N49="","",INDEX('Cronograma Asistente Técnico'!$T$5:$T$1000,$N49))</f>
        <v/>
      </c>
      <c r="P49">
        <f>IF($N49="","",N(INDEX('Cronograma Asistente Técnico'!$U$5:$U$1000,$N49)))</f>
        <v/>
      </c>
      <c r="Q49">
        <f>IF(OR(LEFT($L49,7)="Vencida",LEFT($L49,5)="Vence"),SUMPRODUCT(--(LEFT($L$5:$L49,7)="Vencida"))+SUMPRODUCT(--(LEFT($L$5:$L49,5)="Vence")),"")</f>
        <v/>
      </c>
    </row>
    <row r="50">
      <c r="A50" s="55">
        <f>IF($N50="","",INDEX('Cronograma Asistente Técnico'!$A$5:$A$1000,$N50))</f>
        <v/>
      </c>
      <c r="B50" s="63">
        <f>IF($N50="","",IF($O50="Sub","      ↳  "&amp;INDEX('Cronograma Asistente Técnico'!$C$5:$C$1000,$N50),INDEX('Cronograma Asistente Técnico'!$C$5:$C$1000,$N50)&amp;""))</f>
        <v/>
      </c>
      <c r="C50" s="78">
        <f>IF($N50="","",IF(INDEX('Cronograma Asistente Técnico'!$D$5:$D$1000,$N50)="","",INDEX('Cronograma Asistente Técnico'!$D$5:$D$1000,$N50)))</f>
        <v/>
      </c>
      <c r="D50" s="78">
        <f>IF($N50="","",IF(INDEX('Cronograma Asistente Técnico'!$E$5:$E$1000,$N50)="","",INDEX('Cronograma Asistente Técnico'!$E$5:$E$1000,$N50)))</f>
        <v/>
      </c>
      <c r="E50" s="55">
        <f>IF($N50="","",IF(NOT(ISNUMBER($D50)),"",IF($D50&lt;InicioCiclo,"Antes del ciclo",IF($D50&gt;=InicioCiclo+28,"Después del ciclo","Semana "&amp;(INT(($D50-InicioCiclo)/7)+1)))))</f>
        <v/>
      </c>
      <c r="F50" s="60">
        <f>IF($N50="","",IF($P50&gt;0,IF(1&lt;=SemanaActual,INDEX('Cronograma Asistente Técnico'!$AA$5:$AA$1000,$N50),""),IF(INDEX('Cronograma Asistente Técnico'!$H$5:$H$1000,$N50)="","",INDEX('Cronograma Asistente Técnico'!$H$5:$H$1000,$N50))))</f>
        <v/>
      </c>
      <c r="G50" s="60">
        <f>IF($N50="","",IF($P50&gt;0,IF(2&lt;=SemanaActual,INDEX('Cronograma Asistente Técnico'!$AB$5:$AB$1000,$N50),""),IF(INDEX('Cronograma Asistente Técnico'!$I$5:$I$1000,$N50)="","",INDEX('Cronograma Asistente Técnico'!$I$5:$I$1000,$N50))))</f>
        <v/>
      </c>
      <c r="H50" s="60">
        <f>IF($N50="","",IF($P50&gt;0,IF(3&lt;=SemanaActual,INDEX('Cronograma Asistente Técnico'!$AC$5:$AC$1000,$N50),""),IF(INDEX('Cronograma Asistente Técnico'!$J$5:$J$1000,$N50)="","",INDEX('Cronograma Asistente Técnico'!$J$5:$J$1000,$N50))))</f>
        <v/>
      </c>
      <c r="I50" s="60">
        <f>IF($N50="","",IF($P50&gt;0,IF(4&lt;=SemanaActual,INDEX('Cronograma Asistente Técnico'!$AD$5:$AD$1000,$N50),""),IF(INDEX('Cronograma Asistente Técnico'!$K$5:$K$1000,$N50)="","",INDEX('Cronograma Asistente Técnico'!$K$5:$K$1000,$N50))))</f>
        <v/>
      </c>
      <c r="J50" s="60">
        <f>IF($N50="","",INDEX('Cronograma Asistente Técnico'!$L$5:$L$1000,$N50))</f>
        <v/>
      </c>
      <c r="K50" s="55">
        <f>IF($N50="","",IF(N($J50)&gt;=1,"Completado",IF(AND(ISNUMBER($D50),$D50&lt;FechaRef),"Vencida",IF(N($J50)&gt;0,"En curso","Pendiente"))))</f>
        <v/>
      </c>
      <c r="L50" s="55">
        <f>IF($N50="","",INDEX('Cronograma Asistente Técnico'!$N$5:$N$1000,$N50)&amp;"")</f>
        <v/>
      </c>
      <c r="M50" s="63">
        <f>IF($N50="","",INDEX('Cronograma Asistente Técnico'!$O$5:$O$1000,$N50)&amp;"")</f>
        <v/>
      </c>
      <c r="N50">
        <f>IFERROR(MATCH(ROW()-4,rOrden_ATR,0),"")</f>
        <v/>
      </c>
      <c r="O50">
        <f>IF($N50="","",INDEX('Cronograma Asistente Técnico'!$T$5:$T$1000,$N50))</f>
        <v/>
      </c>
      <c r="P50">
        <f>IF($N50="","",N(INDEX('Cronograma Asistente Técnico'!$U$5:$U$1000,$N50)))</f>
        <v/>
      </c>
      <c r="Q50">
        <f>IF(OR(LEFT($L50,7)="Vencida",LEFT($L50,5)="Vence"),SUMPRODUCT(--(LEFT($L$5:$L50,7)="Vencida"))+SUMPRODUCT(--(LEFT($L$5:$L50,5)="Vence")),"")</f>
        <v/>
      </c>
    </row>
    <row r="51">
      <c r="A51" s="55">
        <f>IF($N51="","",INDEX('Cronograma Asistente Técnico'!$A$5:$A$1000,$N51))</f>
        <v/>
      </c>
      <c r="B51" s="63">
        <f>IF($N51="","",IF($O51="Sub","      ↳  "&amp;INDEX('Cronograma Asistente Técnico'!$C$5:$C$1000,$N51),INDEX('Cronograma Asistente Técnico'!$C$5:$C$1000,$N51)&amp;""))</f>
        <v/>
      </c>
      <c r="C51" s="78">
        <f>IF($N51="","",IF(INDEX('Cronograma Asistente Técnico'!$D$5:$D$1000,$N51)="","",INDEX('Cronograma Asistente Técnico'!$D$5:$D$1000,$N51)))</f>
        <v/>
      </c>
      <c r="D51" s="78">
        <f>IF($N51="","",IF(INDEX('Cronograma Asistente Técnico'!$E$5:$E$1000,$N51)="","",INDEX('Cronograma Asistente Técnico'!$E$5:$E$1000,$N51)))</f>
        <v/>
      </c>
      <c r="E51" s="55">
        <f>IF($N51="","",IF(NOT(ISNUMBER($D51)),"",IF($D51&lt;InicioCiclo,"Antes del ciclo",IF($D51&gt;=InicioCiclo+28,"Después del ciclo","Semana "&amp;(INT(($D51-InicioCiclo)/7)+1)))))</f>
        <v/>
      </c>
      <c r="F51" s="60">
        <f>IF($N51="","",IF($P51&gt;0,IF(1&lt;=SemanaActual,INDEX('Cronograma Asistente Técnico'!$AA$5:$AA$1000,$N51),""),IF(INDEX('Cronograma Asistente Técnico'!$H$5:$H$1000,$N51)="","",INDEX('Cronograma Asistente Técnico'!$H$5:$H$1000,$N51))))</f>
        <v/>
      </c>
      <c r="G51" s="60">
        <f>IF($N51="","",IF($P51&gt;0,IF(2&lt;=SemanaActual,INDEX('Cronograma Asistente Técnico'!$AB$5:$AB$1000,$N51),""),IF(INDEX('Cronograma Asistente Técnico'!$I$5:$I$1000,$N51)="","",INDEX('Cronograma Asistente Técnico'!$I$5:$I$1000,$N51))))</f>
        <v/>
      </c>
      <c r="H51" s="60">
        <f>IF($N51="","",IF($P51&gt;0,IF(3&lt;=SemanaActual,INDEX('Cronograma Asistente Técnico'!$AC$5:$AC$1000,$N51),""),IF(INDEX('Cronograma Asistente Técnico'!$J$5:$J$1000,$N51)="","",INDEX('Cronograma Asistente Técnico'!$J$5:$J$1000,$N51))))</f>
        <v/>
      </c>
      <c r="I51" s="60">
        <f>IF($N51="","",IF($P51&gt;0,IF(4&lt;=SemanaActual,INDEX('Cronograma Asistente Técnico'!$AD$5:$AD$1000,$N51),""),IF(INDEX('Cronograma Asistente Técnico'!$K$5:$K$1000,$N51)="","",INDEX('Cronograma Asistente Técnico'!$K$5:$K$1000,$N51))))</f>
        <v/>
      </c>
      <c r="J51" s="60">
        <f>IF($N51="","",INDEX('Cronograma Asistente Técnico'!$L$5:$L$1000,$N51))</f>
        <v/>
      </c>
      <c r="K51" s="55">
        <f>IF($N51="","",IF(N($J51)&gt;=1,"Completado",IF(AND(ISNUMBER($D51),$D51&lt;FechaRef),"Vencida",IF(N($J51)&gt;0,"En curso","Pendiente"))))</f>
        <v/>
      </c>
      <c r="L51" s="55">
        <f>IF($N51="","",INDEX('Cronograma Asistente Técnico'!$N$5:$N$1000,$N51)&amp;"")</f>
        <v/>
      </c>
      <c r="M51" s="63">
        <f>IF($N51="","",INDEX('Cronograma Asistente Técnico'!$O$5:$O$1000,$N51)&amp;"")</f>
        <v/>
      </c>
      <c r="N51">
        <f>IFERROR(MATCH(ROW()-4,rOrden_ATR,0),"")</f>
        <v/>
      </c>
      <c r="O51">
        <f>IF($N51="","",INDEX('Cronograma Asistente Técnico'!$T$5:$T$1000,$N51))</f>
        <v/>
      </c>
      <c r="P51">
        <f>IF($N51="","",N(INDEX('Cronograma Asistente Técnico'!$U$5:$U$1000,$N51)))</f>
        <v/>
      </c>
      <c r="Q51">
        <f>IF(OR(LEFT($L51,7)="Vencida",LEFT($L51,5)="Vence"),SUMPRODUCT(--(LEFT($L$5:$L51,7)="Vencida"))+SUMPRODUCT(--(LEFT($L$5:$L51,5)="Vence")),"")</f>
        <v/>
      </c>
    </row>
    <row r="52">
      <c r="A52" s="55">
        <f>IF($N52="","",INDEX('Cronograma Asistente Técnico'!$A$5:$A$1000,$N52))</f>
        <v/>
      </c>
      <c r="B52" s="63">
        <f>IF($N52="","",IF($O52="Sub","      ↳  "&amp;INDEX('Cronograma Asistente Técnico'!$C$5:$C$1000,$N52),INDEX('Cronograma Asistente Técnico'!$C$5:$C$1000,$N52)&amp;""))</f>
        <v/>
      </c>
      <c r="C52" s="78">
        <f>IF($N52="","",IF(INDEX('Cronograma Asistente Técnico'!$D$5:$D$1000,$N52)="","",INDEX('Cronograma Asistente Técnico'!$D$5:$D$1000,$N52)))</f>
        <v/>
      </c>
      <c r="D52" s="78">
        <f>IF($N52="","",IF(INDEX('Cronograma Asistente Técnico'!$E$5:$E$1000,$N52)="","",INDEX('Cronograma Asistente Técnico'!$E$5:$E$1000,$N52)))</f>
        <v/>
      </c>
      <c r="E52" s="55">
        <f>IF($N52="","",IF(NOT(ISNUMBER($D52)),"",IF($D52&lt;InicioCiclo,"Antes del ciclo",IF($D52&gt;=InicioCiclo+28,"Después del ciclo","Semana "&amp;(INT(($D52-InicioCiclo)/7)+1)))))</f>
        <v/>
      </c>
      <c r="F52" s="60">
        <f>IF($N52="","",IF($P52&gt;0,IF(1&lt;=SemanaActual,INDEX('Cronograma Asistente Técnico'!$AA$5:$AA$1000,$N52),""),IF(INDEX('Cronograma Asistente Técnico'!$H$5:$H$1000,$N52)="","",INDEX('Cronograma Asistente Técnico'!$H$5:$H$1000,$N52))))</f>
        <v/>
      </c>
      <c r="G52" s="60">
        <f>IF($N52="","",IF($P52&gt;0,IF(2&lt;=SemanaActual,INDEX('Cronograma Asistente Técnico'!$AB$5:$AB$1000,$N52),""),IF(INDEX('Cronograma Asistente Técnico'!$I$5:$I$1000,$N52)="","",INDEX('Cronograma Asistente Técnico'!$I$5:$I$1000,$N52))))</f>
        <v/>
      </c>
      <c r="H52" s="60">
        <f>IF($N52="","",IF($P52&gt;0,IF(3&lt;=SemanaActual,INDEX('Cronograma Asistente Técnico'!$AC$5:$AC$1000,$N52),""),IF(INDEX('Cronograma Asistente Técnico'!$J$5:$J$1000,$N52)="","",INDEX('Cronograma Asistente Técnico'!$J$5:$J$1000,$N52))))</f>
        <v/>
      </c>
      <c r="I52" s="60">
        <f>IF($N52="","",IF($P52&gt;0,IF(4&lt;=SemanaActual,INDEX('Cronograma Asistente Técnico'!$AD$5:$AD$1000,$N52),""),IF(INDEX('Cronograma Asistente Técnico'!$K$5:$K$1000,$N52)="","",INDEX('Cronograma Asistente Técnico'!$K$5:$K$1000,$N52))))</f>
        <v/>
      </c>
      <c r="J52" s="60">
        <f>IF($N52="","",INDEX('Cronograma Asistente Técnico'!$L$5:$L$1000,$N52))</f>
        <v/>
      </c>
      <c r="K52" s="55">
        <f>IF($N52="","",IF(N($J52)&gt;=1,"Completado",IF(AND(ISNUMBER($D52),$D52&lt;FechaRef),"Vencida",IF(N($J52)&gt;0,"En curso","Pendiente"))))</f>
        <v/>
      </c>
      <c r="L52" s="55">
        <f>IF($N52="","",INDEX('Cronograma Asistente Técnico'!$N$5:$N$1000,$N52)&amp;"")</f>
        <v/>
      </c>
      <c r="M52" s="63">
        <f>IF($N52="","",INDEX('Cronograma Asistente Técnico'!$O$5:$O$1000,$N52)&amp;"")</f>
        <v/>
      </c>
      <c r="N52">
        <f>IFERROR(MATCH(ROW()-4,rOrden_ATR,0),"")</f>
        <v/>
      </c>
      <c r="O52">
        <f>IF($N52="","",INDEX('Cronograma Asistente Técnico'!$T$5:$T$1000,$N52))</f>
        <v/>
      </c>
      <c r="P52">
        <f>IF($N52="","",N(INDEX('Cronograma Asistente Técnico'!$U$5:$U$1000,$N52)))</f>
        <v/>
      </c>
      <c r="Q52">
        <f>IF(OR(LEFT($L52,7)="Vencida",LEFT($L52,5)="Vence"),SUMPRODUCT(--(LEFT($L$5:$L52,7)="Vencida"))+SUMPRODUCT(--(LEFT($L$5:$L52,5)="Vence")),"")</f>
        <v/>
      </c>
    </row>
    <row r="53">
      <c r="A53" s="55">
        <f>IF($N53="","",INDEX('Cronograma Asistente Técnico'!$A$5:$A$1000,$N53))</f>
        <v/>
      </c>
      <c r="B53" s="63">
        <f>IF($N53="","",IF($O53="Sub","      ↳  "&amp;INDEX('Cronograma Asistente Técnico'!$C$5:$C$1000,$N53),INDEX('Cronograma Asistente Técnico'!$C$5:$C$1000,$N53)&amp;""))</f>
        <v/>
      </c>
      <c r="C53" s="78">
        <f>IF($N53="","",IF(INDEX('Cronograma Asistente Técnico'!$D$5:$D$1000,$N53)="","",INDEX('Cronograma Asistente Técnico'!$D$5:$D$1000,$N53)))</f>
        <v/>
      </c>
      <c r="D53" s="78">
        <f>IF($N53="","",IF(INDEX('Cronograma Asistente Técnico'!$E$5:$E$1000,$N53)="","",INDEX('Cronograma Asistente Técnico'!$E$5:$E$1000,$N53)))</f>
        <v/>
      </c>
      <c r="E53" s="55">
        <f>IF($N53="","",IF(NOT(ISNUMBER($D53)),"",IF($D53&lt;InicioCiclo,"Antes del ciclo",IF($D53&gt;=InicioCiclo+28,"Después del ciclo","Semana "&amp;(INT(($D53-InicioCiclo)/7)+1)))))</f>
        <v/>
      </c>
      <c r="F53" s="60">
        <f>IF($N53="","",IF($P53&gt;0,IF(1&lt;=SemanaActual,INDEX('Cronograma Asistente Técnico'!$AA$5:$AA$1000,$N53),""),IF(INDEX('Cronograma Asistente Técnico'!$H$5:$H$1000,$N53)="","",INDEX('Cronograma Asistente Técnico'!$H$5:$H$1000,$N53))))</f>
        <v/>
      </c>
      <c r="G53" s="60">
        <f>IF($N53="","",IF($P53&gt;0,IF(2&lt;=SemanaActual,INDEX('Cronograma Asistente Técnico'!$AB$5:$AB$1000,$N53),""),IF(INDEX('Cronograma Asistente Técnico'!$I$5:$I$1000,$N53)="","",INDEX('Cronograma Asistente Técnico'!$I$5:$I$1000,$N53))))</f>
        <v/>
      </c>
      <c r="H53" s="60">
        <f>IF($N53="","",IF($P53&gt;0,IF(3&lt;=SemanaActual,INDEX('Cronograma Asistente Técnico'!$AC$5:$AC$1000,$N53),""),IF(INDEX('Cronograma Asistente Técnico'!$J$5:$J$1000,$N53)="","",INDEX('Cronograma Asistente Técnico'!$J$5:$J$1000,$N53))))</f>
        <v/>
      </c>
      <c r="I53" s="60">
        <f>IF($N53="","",IF($P53&gt;0,IF(4&lt;=SemanaActual,INDEX('Cronograma Asistente Técnico'!$AD$5:$AD$1000,$N53),""),IF(INDEX('Cronograma Asistente Técnico'!$K$5:$K$1000,$N53)="","",INDEX('Cronograma Asistente Técnico'!$K$5:$K$1000,$N53))))</f>
        <v/>
      </c>
      <c r="J53" s="60">
        <f>IF($N53="","",INDEX('Cronograma Asistente Técnico'!$L$5:$L$1000,$N53))</f>
        <v/>
      </c>
      <c r="K53" s="55">
        <f>IF($N53="","",IF(N($J53)&gt;=1,"Completado",IF(AND(ISNUMBER($D53),$D53&lt;FechaRef),"Vencida",IF(N($J53)&gt;0,"En curso","Pendiente"))))</f>
        <v/>
      </c>
      <c r="L53" s="55">
        <f>IF($N53="","",INDEX('Cronograma Asistente Técnico'!$N$5:$N$1000,$N53)&amp;"")</f>
        <v/>
      </c>
      <c r="M53" s="63">
        <f>IF($N53="","",INDEX('Cronograma Asistente Técnico'!$O$5:$O$1000,$N53)&amp;"")</f>
        <v/>
      </c>
      <c r="N53">
        <f>IFERROR(MATCH(ROW()-4,rOrden_ATR,0),"")</f>
        <v/>
      </c>
      <c r="O53">
        <f>IF($N53="","",INDEX('Cronograma Asistente Técnico'!$T$5:$T$1000,$N53))</f>
        <v/>
      </c>
      <c r="P53">
        <f>IF($N53="","",N(INDEX('Cronograma Asistente Técnico'!$U$5:$U$1000,$N53)))</f>
        <v/>
      </c>
      <c r="Q53">
        <f>IF(OR(LEFT($L53,7)="Vencida",LEFT($L53,5)="Vence"),SUMPRODUCT(--(LEFT($L$5:$L53,7)="Vencida"))+SUMPRODUCT(--(LEFT($L$5:$L53,5)="Vence")),"")</f>
        <v/>
      </c>
    </row>
    <row r="54">
      <c r="A54" s="55">
        <f>IF($N54="","",INDEX('Cronograma Asistente Técnico'!$A$5:$A$1000,$N54))</f>
        <v/>
      </c>
      <c r="B54" s="63">
        <f>IF($N54="","",IF($O54="Sub","      ↳  "&amp;INDEX('Cronograma Asistente Técnico'!$C$5:$C$1000,$N54),INDEX('Cronograma Asistente Técnico'!$C$5:$C$1000,$N54)&amp;""))</f>
        <v/>
      </c>
      <c r="C54" s="78">
        <f>IF($N54="","",IF(INDEX('Cronograma Asistente Técnico'!$D$5:$D$1000,$N54)="","",INDEX('Cronograma Asistente Técnico'!$D$5:$D$1000,$N54)))</f>
        <v/>
      </c>
      <c r="D54" s="78">
        <f>IF($N54="","",IF(INDEX('Cronograma Asistente Técnico'!$E$5:$E$1000,$N54)="","",INDEX('Cronograma Asistente Técnico'!$E$5:$E$1000,$N54)))</f>
        <v/>
      </c>
      <c r="E54" s="55">
        <f>IF($N54="","",IF(NOT(ISNUMBER($D54)),"",IF($D54&lt;InicioCiclo,"Antes del ciclo",IF($D54&gt;=InicioCiclo+28,"Después del ciclo","Semana "&amp;(INT(($D54-InicioCiclo)/7)+1)))))</f>
        <v/>
      </c>
      <c r="F54" s="60">
        <f>IF($N54="","",IF($P54&gt;0,IF(1&lt;=SemanaActual,INDEX('Cronograma Asistente Técnico'!$AA$5:$AA$1000,$N54),""),IF(INDEX('Cronograma Asistente Técnico'!$H$5:$H$1000,$N54)="","",INDEX('Cronograma Asistente Técnico'!$H$5:$H$1000,$N54))))</f>
        <v/>
      </c>
      <c r="G54" s="60">
        <f>IF($N54="","",IF($P54&gt;0,IF(2&lt;=SemanaActual,INDEX('Cronograma Asistente Técnico'!$AB$5:$AB$1000,$N54),""),IF(INDEX('Cronograma Asistente Técnico'!$I$5:$I$1000,$N54)="","",INDEX('Cronograma Asistente Técnico'!$I$5:$I$1000,$N54))))</f>
        <v/>
      </c>
      <c r="H54" s="60">
        <f>IF($N54="","",IF($P54&gt;0,IF(3&lt;=SemanaActual,INDEX('Cronograma Asistente Técnico'!$AC$5:$AC$1000,$N54),""),IF(INDEX('Cronograma Asistente Técnico'!$J$5:$J$1000,$N54)="","",INDEX('Cronograma Asistente Técnico'!$J$5:$J$1000,$N54))))</f>
        <v/>
      </c>
      <c r="I54" s="60">
        <f>IF($N54="","",IF($P54&gt;0,IF(4&lt;=SemanaActual,INDEX('Cronograma Asistente Técnico'!$AD$5:$AD$1000,$N54),""),IF(INDEX('Cronograma Asistente Técnico'!$K$5:$K$1000,$N54)="","",INDEX('Cronograma Asistente Técnico'!$K$5:$K$1000,$N54))))</f>
        <v/>
      </c>
      <c r="J54" s="60">
        <f>IF($N54="","",INDEX('Cronograma Asistente Técnico'!$L$5:$L$1000,$N54))</f>
        <v/>
      </c>
      <c r="K54" s="55">
        <f>IF($N54="","",IF(N($J54)&gt;=1,"Completado",IF(AND(ISNUMBER($D54),$D54&lt;FechaRef),"Vencida",IF(N($J54)&gt;0,"En curso","Pendiente"))))</f>
        <v/>
      </c>
      <c r="L54" s="55">
        <f>IF($N54="","",INDEX('Cronograma Asistente Técnico'!$N$5:$N$1000,$N54)&amp;"")</f>
        <v/>
      </c>
      <c r="M54" s="63">
        <f>IF($N54="","",INDEX('Cronograma Asistente Técnico'!$O$5:$O$1000,$N54)&amp;"")</f>
        <v/>
      </c>
      <c r="N54">
        <f>IFERROR(MATCH(ROW()-4,rOrden_ATR,0),"")</f>
        <v/>
      </c>
      <c r="O54">
        <f>IF($N54="","",INDEX('Cronograma Asistente Técnico'!$T$5:$T$1000,$N54))</f>
        <v/>
      </c>
      <c r="P54">
        <f>IF($N54="","",N(INDEX('Cronograma Asistente Técnico'!$U$5:$U$1000,$N54)))</f>
        <v/>
      </c>
      <c r="Q54">
        <f>IF(OR(LEFT($L54,7)="Vencida",LEFT($L54,5)="Vence"),SUMPRODUCT(--(LEFT($L$5:$L54,7)="Vencida"))+SUMPRODUCT(--(LEFT($L$5:$L54,5)="Vence")),"")</f>
        <v/>
      </c>
    </row>
    <row r="55">
      <c r="A55" s="55">
        <f>IF($N55="","",INDEX('Cronograma Asistente Técnico'!$A$5:$A$1000,$N55))</f>
        <v/>
      </c>
      <c r="B55" s="63">
        <f>IF($N55="","",IF($O55="Sub","      ↳  "&amp;INDEX('Cronograma Asistente Técnico'!$C$5:$C$1000,$N55),INDEX('Cronograma Asistente Técnico'!$C$5:$C$1000,$N55)&amp;""))</f>
        <v/>
      </c>
      <c r="C55" s="78">
        <f>IF($N55="","",IF(INDEX('Cronograma Asistente Técnico'!$D$5:$D$1000,$N55)="","",INDEX('Cronograma Asistente Técnico'!$D$5:$D$1000,$N55)))</f>
        <v/>
      </c>
      <c r="D55" s="78">
        <f>IF($N55="","",IF(INDEX('Cronograma Asistente Técnico'!$E$5:$E$1000,$N55)="","",INDEX('Cronograma Asistente Técnico'!$E$5:$E$1000,$N55)))</f>
        <v/>
      </c>
      <c r="E55" s="55">
        <f>IF($N55="","",IF(NOT(ISNUMBER($D55)),"",IF($D55&lt;InicioCiclo,"Antes del ciclo",IF($D55&gt;=InicioCiclo+28,"Después del ciclo","Semana "&amp;(INT(($D55-InicioCiclo)/7)+1)))))</f>
        <v/>
      </c>
      <c r="F55" s="60">
        <f>IF($N55="","",IF($P55&gt;0,IF(1&lt;=SemanaActual,INDEX('Cronograma Asistente Técnico'!$AA$5:$AA$1000,$N55),""),IF(INDEX('Cronograma Asistente Técnico'!$H$5:$H$1000,$N55)="","",INDEX('Cronograma Asistente Técnico'!$H$5:$H$1000,$N55))))</f>
        <v/>
      </c>
      <c r="G55" s="60">
        <f>IF($N55="","",IF($P55&gt;0,IF(2&lt;=SemanaActual,INDEX('Cronograma Asistente Técnico'!$AB$5:$AB$1000,$N55),""),IF(INDEX('Cronograma Asistente Técnico'!$I$5:$I$1000,$N55)="","",INDEX('Cronograma Asistente Técnico'!$I$5:$I$1000,$N55))))</f>
        <v/>
      </c>
      <c r="H55" s="60">
        <f>IF($N55="","",IF($P55&gt;0,IF(3&lt;=SemanaActual,INDEX('Cronograma Asistente Técnico'!$AC$5:$AC$1000,$N55),""),IF(INDEX('Cronograma Asistente Técnico'!$J$5:$J$1000,$N55)="","",INDEX('Cronograma Asistente Técnico'!$J$5:$J$1000,$N55))))</f>
        <v/>
      </c>
      <c r="I55" s="60">
        <f>IF($N55="","",IF($P55&gt;0,IF(4&lt;=SemanaActual,INDEX('Cronograma Asistente Técnico'!$AD$5:$AD$1000,$N55),""),IF(INDEX('Cronograma Asistente Técnico'!$K$5:$K$1000,$N55)="","",INDEX('Cronograma Asistente Técnico'!$K$5:$K$1000,$N55))))</f>
        <v/>
      </c>
      <c r="J55" s="60">
        <f>IF($N55="","",INDEX('Cronograma Asistente Técnico'!$L$5:$L$1000,$N55))</f>
        <v/>
      </c>
      <c r="K55" s="55">
        <f>IF($N55="","",IF(N($J55)&gt;=1,"Completado",IF(AND(ISNUMBER($D55),$D55&lt;FechaRef),"Vencida",IF(N($J55)&gt;0,"En curso","Pendiente"))))</f>
        <v/>
      </c>
      <c r="L55" s="55">
        <f>IF($N55="","",INDEX('Cronograma Asistente Técnico'!$N$5:$N$1000,$N55)&amp;"")</f>
        <v/>
      </c>
      <c r="M55" s="63">
        <f>IF($N55="","",INDEX('Cronograma Asistente Técnico'!$O$5:$O$1000,$N55)&amp;"")</f>
        <v/>
      </c>
      <c r="N55">
        <f>IFERROR(MATCH(ROW()-4,rOrden_ATR,0),"")</f>
        <v/>
      </c>
      <c r="O55">
        <f>IF($N55="","",INDEX('Cronograma Asistente Técnico'!$T$5:$T$1000,$N55))</f>
        <v/>
      </c>
      <c r="P55">
        <f>IF($N55="","",N(INDEX('Cronograma Asistente Técnico'!$U$5:$U$1000,$N55)))</f>
        <v/>
      </c>
      <c r="Q55">
        <f>IF(OR(LEFT($L55,7)="Vencida",LEFT($L55,5)="Vence"),SUMPRODUCT(--(LEFT($L$5:$L55,7)="Vencida"))+SUMPRODUCT(--(LEFT($L$5:$L55,5)="Vence")),"")</f>
        <v/>
      </c>
    </row>
    <row r="56">
      <c r="A56" s="55">
        <f>IF($N56="","",INDEX('Cronograma Asistente Técnico'!$A$5:$A$1000,$N56))</f>
        <v/>
      </c>
      <c r="B56" s="63">
        <f>IF($N56="","",IF($O56="Sub","      ↳  "&amp;INDEX('Cronograma Asistente Técnico'!$C$5:$C$1000,$N56),INDEX('Cronograma Asistente Técnico'!$C$5:$C$1000,$N56)&amp;""))</f>
        <v/>
      </c>
      <c r="C56" s="78">
        <f>IF($N56="","",IF(INDEX('Cronograma Asistente Técnico'!$D$5:$D$1000,$N56)="","",INDEX('Cronograma Asistente Técnico'!$D$5:$D$1000,$N56)))</f>
        <v/>
      </c>
      <c r="D56" s="78">
        <f>IF($N56="","",IF(INDEX('Cronograma Asistente Técnico'!$E$5:$E$1000,$N56)="","",INDEX('Cronograma Asistente Técnico'!$E$5:$E$1000,$N56)))</f>
        <v/>
      </c>
      <c r="E56" s="55">
        <f>IF($N56="","",IF(NOT(ISNUMBER($D56)),"",IF($D56&lt;InicioCiclo,"Antes del ciclo",IF($D56&gt;=InicioCiclo+28,"Después del ciclo","Semana "&amp;(INT(($D56-InicioCiclo)/7)+1)))))</f>
        <v/>
      </c>
      <c r="F56" s="60">
        <f>IF($N56="","",IF($P56&gt;0,IF(1&lt;=SemanaActual,INDEX('Cronograma Asistente Técnico'!$AA$5:$AA$1000,$N56),""),IF(INDEX('Cronograma Asistente Técnico'!$H$5:$H$1000,$N56)="","",INDEX('Cronograma Asistente Técnico'!$H$5:$H$1000,$N56))))</f>
        <v/>
      </c>
      <c r="G56" s="60">
        <f>IF($N56="","",IF($P56&gt;0,IF(2&lt;=SemanaActual,INDEX('Cronograma Asistente Técnico'!$AB$5:$AB$1000,$N56),""),IF(INDEX('Cronograma Asistente Técnico'!$I$5:$I$1000,$N56)="","",INDEX('Cronograma Asistente Técnico'!$I$5:$I$1000,$N56))))</f>
        <v/>
      </c>
      <c r="H56" s="60">
        <f>IF($N56="","",IF($P56&gt;0,IF(3&lt;=SemanaActual,INDEX('Cronograma Asistente Técnico'!$AC$5:$AC$1000,$N56),""),IF(INDEX('Cronograma Asistente Técnico'!$J$5:$J$1000,$N56)="","",INDEX('Cronograma Asistente Técnico'!$J$5:$J$1000,$N56))))</f>
        <v/>
      </c>
      <c r="I56" s="60">
        <f>IF($N56="","",IF($P56&gt;0,IF(4&lt;=SemanaActual,INDEX('Cronograma Asistente Técnico'!$AD$5:$AD$1000,$N56),""),IF(INDEX('Cronograma Asistente Técnico'!$K$5:$K$1000,$N56)="","",INDEX('Cronograma Asistente Técnico'!$K$5:$K$1000,$N56))))</f>
        <v/>
      </c>
      <c r="J56" s="60">
        <f>IF($N56="","",INDEX('Cronograma Asistente Técnico'!$L$5:$L$1000,$N56))</f>
        <v/>
      </c>
      <c r="K56" s="55">
        <f>IF($N56="","",IF(N($J56)&gt;=1,"Completado",IF(AND(ISNUMBER($D56),$D56&lt;FechaRef),"Vencida",IF(N($J56)&gt;0,"En curso","Pendiente"))))</f>
        <v/>
      </c>
      <c r="L56" s="55">
        <f>IF($N56="","",INDEX('Cronograma Asistente Técnico'!$N$5:$N$1000,$N56)&amp;"")</f>
        <v/>
      </c>
      <c r="M56" s="63">
        <f>IF($N56="","",INDEX('Cronograma Asistente Técnico'!$O$5:$O$1000,$N56)&amp;"")</f>
        <v/>
      </c>
      <c r="N56">
        <f>IFERROR(MATCH(ROW()-4,rOrden_ATR,0),"")</f>
        <v/>
      </c>
      <c r="O56">
        <f>IF($N56="","",INDEX('Cronograma Asistente Técnico'!$T$5:$T$1000,$N56))</f>
        <v/>
      </c>
      <c r="P56">
        <f>IF($N56="","",N(INDEX('Cronograma Asistente Técnico'!$U$5:$U$1000,$N56)))</f>
        <v/>
      </c>
      <c r="Q56">
        <f>IF(OR(LEFT($L56,7)="Vencida",LEFT($L56,5)="Vence"),SUMPRODUCT(--(LEFT($L$5:$L56,7)="Vencida"))+SUMPRODUCT(--(LEFT($L$5:$L56,5)="Vence")),"")</f>
        <v/>
      </c>
    </row>
    <row r="57">
      <c r="A57" s="55">
        <f>IF($N57="","",INDEX('Cronograma Asistente Técnico'!$A$5:$A$1000,$N57))</f>
        <v/>
      </c>
      <c r="B57" s="63">
        <f>IF($N57="","",IF($O57="Sub","      ↳  "&amp;INDEX('Cronograma Asistente Técnico'!$C$5:$C$1000,$N57),INDEX('Cronograma Asistente Técnico'!$C$5:$C$1000,$N57)&amp;""))</f>
        <v/>
      </c>
      <c r="C57" s="78">
        <f>IF($N57="","",IF(INDEX('Cronograma Asistente Técnico'!$D$5:$D$1000,$N57)="","",INDEX('Cronograma Asistente Técnico'!$D$5:$D$1000,$N57)))</f>
        <v/>
      </c>
      <c r="D57" s="78">
        <f>IF($N57="","",IF(INDEX('Cronograma Asistente Técnico'!$E$5:$E$1000,$N57)="","",INDEX('Cronograma Asistente Técnico'!$E$5:$E$1000,$N57)))</f>
        <v/>
      </c>
      <c r="E57" s="55">
        <f>IF($N57="","",IF(NOT(ISNUMBER($D57)),"",IF($D57&lt;InicioCiclo,"Antes del ciclo",IF($D57&gt;=InicioCiclo+28,"Después del ciclo","Semana "&amp;(INT(($D57-InicioCiclo)/7)+1)))))</f>
        <v/>
      </c>
      <c r="F57" s="60">
        <f>IF($N57="","",IF($P57&gt;0,IF(1&lt;=SemanaActual,INDEX('Cronograma Asistente Técnico'!$AA$5:$AA$1000,$N57),""),IF(INDEX('Cronograma Asistente Técnico'!$H$5:$H$1000,$N57)="","",INDEX('Cronograma Asistente Técnico'!$H$5:$H$1000,$N57))))</f>
        <v/>
      </c>
      <c r="G57" s="60">
        <f>IF($N57="","",IF($P57&gt;0,IF(2&lt;=SemanaActual,INDEX('Cronograma Asistente Técnico'!$AB$5:$AB$1000,$N57),""),IF(INDEX('Cronograma Asistente Técnico'!$I$5:$I$1000,$N57)="","",INDEX('Cronograma Asistente Técnico'!$I$5:$I$1000,$N57))))</f>
        <v/>
      </c>
      <c r="H57" s="60">
        <f>IF($N57="","",IF($P57&gt;0,IF(3&lt;=SemanaActual,INDEX('Cronograma Asistente Técnico'!$AC$5:$AC$1000,$N57),""),IF(INDEX('Cronograma Asistente Técnico'!$J$5:$J$1000,$N57)="","",INDEX('Cronograma Asistente Técnico'!$J$5:$J$1000,$N57))))</f>
        <v/>
      </c>
      <c r="I57" s="60">
        <f>IF($N57="","",IF($P57&gt;0,IF(4&lt;=SemanaActual,INDEX('Cronograma Asistente Técnico'!$AD$5:$AD$1000,$N57),""),IF(INDEX('Cronograma Asistente Técnico'!$K$5:$K$1000,$N57)="","",INDEX('Cronograma Asistente Técnico'!$K$5:$K$1000,$N57))))</f>
        <v/>
      </c>
      <c r="J57" s="60">
        <f>IF($N57="","",INDEX('Cronograma Asistente Técnico'!$L$5:$L$1000,$N57))</f>
        <v/>
      </c>
      <c r="K57" s="55">
        <f>IF($N57="","",IF(N($J57)&gt;=1,"Completado",IF(AND(ISNUMBER($D57),$D57&lt;FechaRef),"Vencida",IF(N($J57)&gt;0,"En curso","Pendiente"))))</f>
        <v/>
      </c>
      <c r="L57" s="55">
        <f>IF($N57="","",INDEX('Cronograma Asistente Técnico'!$N$5:$N$1000,$N57)&amp;"")</f>
        <v/>
      </c>
      <c r="M57" s="63">
        <f>IF($N57="","",INDEX('Cronograma Asistente Técnico'!$O$5:$O$1000,$N57)&amp;"")</f>
        <v/>
      </c>
      <c r="N57">
        <f>IFERROR(MATCH(ROW()-4,rOrden_ATR,0),"")</f>
        <v/>
      </c>
      <c r="O57">
        <f>IF($N57="","",INDEX('Cronograma Asistente Técnico'!$T$5:$T$1000,$N57))</f>
        <v/>
      </c>
      <c r="P57">
        <f>IF($N57="","",N(INDEX('Cronograma Asistente Técnico'!$U$5:$U$1000,$N57)))</f>
        <v/>
      </c>
      <c r="Q57">
        <f>IF(OR(LEFT($L57,7)="Vencida",LEFT($L57,5)="Vence"),SUMPRODUCT(--(LEFT($L$5:$L57,7)="Vencida"))+SUMPRODUCT(--(LEFT($L$5:$L57,5)="Vence")),"")</f>
        <v/>
      </c>
    </row>
    <row r="58">
      <c r="A58" s="55">
        <f>IF($N58="","",INDEX('Cronograma Asistente Técnico'!$A$5:$A$1000,$N58))</f>
        <v/>
      </c>
      <c r="B58" s="63">
        <f>IF($N58="","",IF($O58="Sub","      ↳  "&amp;INDEX('Cronograma Asistente Técnico'!$C$5:$C$1000,$N58),INDEX('Cronograma Asistente Técnico'!$C$5:$C$1000,$N58)&amp;""))</f>
        <v/>
      </c>
      <c r="C58" s="78">
        <f>IF($N58="","",IF(INDEX('Cronograma Asistente Técnico'!$D$5:$D$1000,$N58)="","",INDEX('Cronograma Asistente Técnico'!$D$5:$D$1000,$N58)))</f>
        <v/>
      </c>
      <c r="D58" s="78">
        <f>IF($N58="","",IF(INDEX('Cronograma Asistente Técnico'!$E$5:$E$1000,$N58)="","",INDEX('Cronograma Asistente Técnico'!$E$5:$E$1000,$N58)))</f>
        <v/>
      </c>
      <c r="E58" s="55">
        <f>IF($N58="","",IF(NOT(ISNUMBER($D58)),"",IF($D58&lt;InicioCiclo,"Antes del ciclo",IF($D58&gt;=InicioCiclo+28,"Después del ciclo","Semana "&amp;(INT(($D58-InicioCiclo)/7)+1)))))</f>
        <v/>
      </c>
      <c r="F58" s="60">
        <f>IF($N58="","",IF($P58&gt;0,IF(1&lt;=SemanaActual,INDEX('Cronograma Asistente Técnico'!$AA$5:$AA$1000,$N58),""),IF(INDEX('Cronograma Asistente Técnico'!$H$5:$H$1000,$N58)="","",INDEX('Cronograma Asistente Técnico'!$H$5:$H$1000,$N58))))</f>
        <v/>
      </c>
      <c r="G58" s="60">
        <f>IF($N58="","",IF($P58&gt;0,IF(2&lt;=SemanaActual,INDEX('Cronograma Asistente Técnico'!$AB$5:$AB$1000,$N58),""),IF(INDEX('Cronograma Asistente Técnico'!$I$5:$I$1000,$N58)="","",INDEX('Cronograma Asistente Técnico'!$I$5:$I$1000,$N58))))</f>
        <v/>
      </c>
      <c r="H58" s="60">
        <f>IF($N58="","",IF($P58&gt;0,IF(3&lt;=SemanaActual,INDEX('Cronograma Asistente Técnico'!$AC$5:$AC$1000,$N58),""),IF(INDEX('Cronograma Asistente Técnico'!$J$5:$J$1000,$N58)="","",INDEX('Cronograma Asistente Técnico'!$J$5:$J$1000,$N58))))</f>
        <v/>
      </c>
      <c r="I58" s="60">
        <f>IF($N58="","",IF($P58&gt;0,IF(4&lt;=SemanaActual,INDEX('Cronograma Asistente Técnico'!$AD$5:$AD$1000,$N58),""),IF(INDEX('Cronograma Asistente Técnico'!$K$5:$K$1000,$N58)="","",INDEX('Cronograma Asistente Técnico'!$K$5:$K$1000,$N58))))</f>
        <v/>
      </c>
      <c r="J58" s="60">
        <f>IF($N58="","",INDEX('Cronograma Asistente Técnico'!$L$5:$L$1000,$N58))</f>
        <v/>
      </c>
      <c r="K58" s="55">
        <f>IF($N58="","",IF(N($J58)&gt;=1,"Completado",IF(AND(ISNUMBER($D58),$D58&lt;FechaRef),"Vencida",IF(N($J58)&gt;0,"En curso","Pendiente"))))</f>
        <v/>
      </c>
      <c r="L58" s="55">
        <f>IF($N58="","",INDEX('Cronograma Asistente Técnico'!$N$5:$N$1000,$N58)&amp;"")</f>
        <v/>
      </c>
      <c r="M58" s="63">
        <f>IF($N58="","",INDEX('Cronograma Asistente Técnico'!$O$5:$O$1000,$N58)&amp;"")</f>
        <v/>
      </c>
      <c r="N58">
        <f>IFERROR(MATCH(ROW()-4,rOrden_ATR,0),"")</f>
        <v/>
      </c>
      <c r="O58">
        <f>IF($N58="","",INDEX('Cronograma Asistente Técnico'!$T$5:$T$1000,$N58))</f>
        <v/>
      </c>
      <c r="P58">
        <f>IF($N58="","",N(INDEX('Cronograma Asistente Técnico'!$U$5:$U$1000,$N58)))</f>
        <v/>
      </c>
      <c r="Q58">
        <f>IF(OR(LEFT($L58,7)="Vencida",LEFT($L58,5)="Vence"),SUMPRODUCT(--(LEFT($L$5:$L58,7)="Vencida"))+SUMPRODUCT(--(LEFT($L$5:$L58,5)="Vence")),"")</f>
        <v/>
      </c>
    </row>
    <row r="59">
      <c r="A59" s="55">
        <f>IF($N59="","",INDEX('Cronograma Asistente Técnico'!$A$5:$A$1000,$N59))</f>
        <v/>
      </c>
      <c r="B59" s="63">
        <f>IF($N59="","",IF($O59="Sub","      ↳  "&amp;INDEX('Cronograma Asistente Técnico'!$C$5:$C$1000,$N59),INDEX('Cronograma Asistente Técnico'!$C$5:$C$1000,$N59)&amp;""))</f>
        <v/>
      </c>
      <c r="C59" s="78">
        <f>IF($N59="","",IF(INDEX('Cronograma Asistente Técnico'!$D$5:$D$1000,$N59)="","",INDEX('Cronograma Asistente Técnico'!$D$5:$D$1000,$N59)))</f>
        <v/>
      </c>
      <c r="D59" s="78">
        <f>IF($N59="","",IF(INDEX('Cronograma Asistente Técnico'!$E$5:$E$1000,$N59)="","",INDEX('Cronograma Asistente Técnico'!$E$5:$E$1000,$N59)))</f>
        <v/>
      </c>
      <c r="E59" s="55">
        <f>IF($N59="","",IF(NOT(ISNUMBER($D59)),"",IF($D59&lt;InicioCiclo,"Antes del ciclo",IF($D59&gt;=InicioCiclo+28,"Después del ciclo","Semana "&amp;(INT(($D59-InicioCiclo)/7)+1)))))</f>
        <v/>
      </c>
      <c r="F59" s="60">
        <f>IF($N59="","",IF($P59&gt;0,IF(1&lt;=SemanaActual,INDEX('Cronograma Asistente Técnico'!$AA$5:$AA$1000,$N59),""),IF(INDEX('Cronograma Asistente Técnico'!$H$5:$H$1000,$N59)="","",INDEX('Cronograma Asistente Técnico'!$H$5:$H$1000,$N59))))</f>
        <v/>
      </c>
      <c r="G59" s="60">
        <f>IF($N59="","",IF($P59&gt;0,IF(2&lt;=SemanaActual,INDEX('Cronograma Asistente Técnico'!$AB$5:$AB$1000,$N59),""),IF(INDEX('Cronograma Asistente Técnico'!$I$5:$I$1000,$N59)="","",INDEX('Cronograma Asistente Técnico'!$I$5:$I$1000,$N59))))</f>
        <v/>
      </c>
      <c r="H59" s="60">
        <f>IF($N59="","",IF($P59&gt;0,IF(3&lt;=SemanaActual,INDEX('Cronograma Asistente Técnico'!$AC$5:$AC$1000,$N59),""),IF(INDEX('Cronograma Asistente Técnico'!$J$5:$J$1000,$N59)="","",INDEX('Cronograma Asistente Técnico'!$J$5:$J$1000,$N59))))</f>
        <v/>
      </c>
      <c r="I59" s="60">
        <f>IF($N59="","",IF($P59&gt;0,IF(4&lt;=SemanaActual,INDEX('Cronograma Asistente Técnico'!$AD$5:$AD$1000,$N59),""),IF(INDEX('Cronograma Asistente Técnico'!$K$5:$K$1000,$N59)="","",INDEX('Cronograma Asistente Técnico'!$K$5:$K$1000,$N59))))</f>
        <v/>
      </c>
      <c r="J59" s="60">
        <f>IF($N59="","",INDEX('Cronograma Asistente Técnico'!$L$5:$L$1000,$N59))</f>
        <v/>
      </c>
      <c r="K59" s="55">
        <f>IF($N59="","",IF(N($J59)&gt;=1,"Completado",IF(AND(ISNUMBER($D59),$D59&lt;FechaRef),"Vencida",IF(N($J59)&gt;0,"En curso","Pendiente"))))</f>
        <v/>
      </c>
      <c r="L59" s="55">
        <f>IF($N59="","",INDEX('Cronograma Asistente Técnico'!$N$5:$N$1000,$N59)&amp;"")</f>
        <v/>
      </c>
      <c r="M59" s="63">
        <f>IF($N59="","",INDEX('Cronograma Asistente Técnico'!$O$5:$O$1000,$N59)&amp;"")</f>
        <v/>
      </c>
      <c r="N59">
        <f>IFERROR(MATCH(ROW()-4,rOrden_ATR,0),"")</f>
        <v/>
      </c>
      <c r="O59">
        <f>IF($N59="","",INDEX('Cronograma Asistente Técnico'!$T$5:$T$1000,$N59))</f>
        <v/>
      </c>
      <c r="P59">
        <f>IF($N59="","",N(INDEX('Cronograma Asistente Técnico'!$U$5:$U$1000,$N59)))</f>
        <v/>
      </c>
      <c r="Q59">
        <f>IF(OR(LEFT($L59,7)="Vencida",LEFT($L59,5)="Vence"),SUMPRODUCT(--(LEFT($L$5:$L59,7)="Vencida"))+SUMPRODUCT(--(LEFT($L$5:$L59,5)="Vence")),"")</f>
        <v/>
      </c>
    </row>
    <row r="60">
      <c r="A60" s="55">
        <f>IF($N60="","",INDEX('Cronograma Asistente Técnico'!$A$5:$A$1000,$N60))</f>
        <v/>
      </c>
      <c r="B60" s="63">
        <f>IF($N60="","",IF($O60="Sub","      ↳  "&amp;INDEX('Cronograma Asistente Técnico'!$C$5:$C$1000,$N60),INDEX('Cronograma Asistente Técnico'!$C$5:$C$1000,$N60)&amp;""))</f>
        <v/>
      </c>
      <c r="C60" s="78">
        <f>IF($N60="","",IF(INDEX('Cronograma Asistente Técnico'!$D$5:$D$1000,$N60)="","",INDEX('Cronograma Asistente Técnico'!$D$5:$D$1000,$N60)))</f>
        <v/>
      </c>
      <c r="D60" s="78">
        <f>IF($N60="","",IF(INDEX('Cronograma Asistente Técnico'!$E$5:$E$1000,$N60)="","",INDEX('Cronograma Asistente Técnico'!$E$5:$E$1000,$N60)))</f>
        <v/>
      </c>
      <c r="E60" s="55">
        <f>IF($N60="","",IF(NOT(ISNUMBER($D60)),"",IF($D60&lt;InicioCiclo,"Antes del ciclo",IF($D60&gt;=InicioCiclo+28,"Después del ciclo","Semana "&amp;(INT(($D60-InicioCiclo)/7)+1)))))</f>
        <v/>
      </c>
      <c r="F60" s="60">
        <f>IF($N60="","",IF($P60&gt;0,IF(1&lt;=SemanaActual,INDEX('Cronograma Asistente Técnico'!$AA$5:$AA$1000,$N60),""),IF(INDEX('Cronograma Asistente Técnico'!$H$5:$H$1000,$N60)="","",INDEX('Cronograma Asistente Técnico'!$H$5:$H$1000,$N60))))</f>
        <v/>
      </c>
      <c r="G60" s="60">
        <f>IF($N60="","",IF($P60&gt;0,IF(2&lt;=SemanaActual,INDEX('Cronograma Asistente Técnico'!$AB$5:$AB$1000,$N60),""),IF(INDEX('Cronograma Asistente Técnico'!$I$5:$I$1000,$N60)="","",INDEX('Cronograma Asistente Técnico'!$I$5:$I$1000,$N60))))</f>
        <v/>
      </c>
      <c r="H60" s="60">
        <f>IF($N60="","",IF($P60&gt;0,IF(3&lt;=SemanaActual,INDEX('Cronograma Asistente Técnico'!$AC$5:$AC$1000,$N60),""),IF(INDEX('Cronograma Asistente Técnico'!$J$5:$J$1000,$N60)="","",INDEX('Cronograma Asistente Técnico'!$J$5:$J$1000,$N60))))</f>
        <v/>
      </c>
      <c r="I60" s="60">
        <f>IF($N60="","",IF($P60&gt;0,IF(4&lt;=SemanaActual,INDEX('Cronograma Asistente Técnico'!$AD$5:$AD$1000,$N60),""),IF(INDEX('Cronograma Asistente Técnico'!$K$5:$K$1000,$N60)="","",INDEX('Cronograma Asistente Técnico'!$K$5:$K$1000,$N60))))</f>
        <v/>
      </c>
      <c r="J60" s="60">
        <f>IF($N60="","",INDEX('Cronograma Asistente Técnico'!$L$5:$L$1000,$N60))</f>
        <v/>
      </c>
      <c r="K60" s="55">
        <f>IF($N60="","",IF(N($J60)&gt;=1,"Completado",IF(AND(ISNUMBER($D60),$D60&lt;FechaRef),"Vencida",IF(N($J60)&gt;0,"En curso","Pendiente"))))</f>
        <v/>
      </c>
      <c r="L60" s="55">
        <f>IF($N60="","",INDEX('Cronograma Asistente Técnico'!$N$5:$N$1000,$N60)&amp;"")</f>
        <v/>
      </c>
      <c r="M60" s="63">
        <f>IF($N60="","",INDEX('Cronograma Asistente Técnico'!$O$5:$O$1000,$N60)&amp;"")</f>
        <v/>
      </c>
      <c r="N60">
        <f>IFERROR(MATCH(ROW()-4,rOrden_ATR,0),"")</f>
        <v/>
      </c>
      <c r="O60">
        <f>IF($N60="","",INDEX('Cronograma Asistente Técnico'!$T$5:$T$1000,$N60))</f>
        <v/>
      </c>
      <c r="P60">
        <f>IF($N60="","",N(INDEX('Cronograma Asistente Técnico'!$U$5:$U$1000,$N60)))</f>
        <v/>
      </c>
      <c r="Q60">
        <f>IF(OR(LEFT($L60,7)="Vencida",LEFT($L60,5)="Vence"),SUMPRODUCT(--(LEFT($L$5:$L60,7)="Vencida"))+SUMPRODUCT(--(LEFT($L$5:$L60,5)="Vence")),"")</f>
        <v/>
      </c>
    </row>
    <row r="61">
      <c r="A61" s="55">
        <f>IF($N61="","",INDEX('Cronograma Asistente Técnico'!$A$5:$A$1000,$N61))</f>
        <v/>
      </c>
      <c r="B61" s="63">
        <f>IF($N61="","",IF($O61="Sub","      ↳  "&amp;INDEX('Cronograma Asistente Técnico'!$C$5:$C$1000,$N61),INDEX('Cronograma Asistente Técnico'!$C$5:$C$1000,$N61)&amp;""))</f>
        <v/>
      </c>
      <c r="C61" s="78">
        <f>IF($N61="","",IF(INDEX('Cronograma Asistente Técnico'!$D$5:$D$1000,$N61)="","",INDEX('Cronograma Asistente Técnico'!$D$5:$D$1000,$N61)))</f>
        <v/>
      </c>
      <c r="D61" s="78">
        <f>IF($N61="","",IF(INDEX('Cronograma Asistente Técnico'!$E$5:$E$1000,$N61)="","",INDEX('Cronograma Asistente Técnico'!$E$5:$E$1000,$N61)))</f>
        <v/>
      </c>
      <c r="E61" s="55">
        <f>IF($N61="","",IF(NOT(ISNUMBER($D61)),"",IF($D61&lt;InicioCiclo,"Antes del ciclo",IF($D61&gt;=InicioCiclo+28,"Después del ciclo","Semana "&amp;(INT(($D61-InicioCiclo)/7)+1)))))</f>
        <v/>
      </c>
      <c r="F61" s="60">
        <f>IF($N61="","",IF($P61&gt;0,IF(1&lt;=SemanaActual,INDEX('Cronograma Asistente Técnico'!$AA$5:$AA$1000,$N61),""),IF(INDEX('Cronograma Asistente Técnico'!$H$5:$H$1000,$N61)="","",INDEX('Cronograma Asistente Técnico'!$H$5:$H$1000,$N61))))</f>
        <v/>
      </c>
      <c r="G61" s="60">
        <f>IF($N61="","",IF($P61&gt;0,IF(2&lt;=SemanaActual,INDEX('Cronograma Asistente Técnico'!$AB$5:$AB$1000,$N61),""),IF(INDEX('Cronograma Asistente Técnico'!$I$5:$I$1000,$N61)="","",INDEX('Cronograma Asistente Técnico'!$I$5:$I$1000,$N61))))</f>
        <v/>
      </c>
      <c r="H61" s="60">
        <f>IF($N61="","",IF($P61&gt;0,IF(3&lt;=SemanaActual,INDEX('Cronograma Asistente Técnico'!$AC$5:$AC$1000,$N61),""),IF(INDEX('Cronograma Asistente Técnico'!$J$5:$J$1000,$N61)="","",INDEX('Cronograma Asistente Técnico'!$J$5:$J$1000,$N61))))</f>
        <v/>
      </c>
      <c r="I61" s="60">
        <f>IF($N61="","",IF($P61&gt;0,IF(4&lt;=SemanaActual,INDEX('Cronograma Asistente Técnico'!$AD$5:$AD$1000,$N61),""),IF(INDEX('Cronograma Asistente Técnico'!$K$5:$K$1000,$N61)="","",INDEX('Cronograma Asistente Técnico'!$K$5:$K$1000,$N61))))</f>
        <v/>
      </c>
      <c r="J61" s="60">
        <f>IF($N61="","",INDEX('Cronograma Asistente Técnico'!$L$5:$L$1000,$N61))</f>
        <v/>
      </c>
      <c r="K61" s="55">
        <f>IF($N61="","",IF(N($J61)&gt;=1,"Completado",IF(AND(ISNUMBER($D61),$D61&lt;FechaRef),"Vencida",IF(N($J61)&gt;0,"En curso","Pendiente"))))</f>
        <v/>
      </c>
      <c r="L61" s="55">
        <f>IF($N61="","",INDEX('Cronograma Asistente Técnico'!$N$5:$N$1000,$N61)&amp;"")</f>
        <v/>
      </c>
      <c r="M61" s="63">
        <f>IF($N61="","",INDEX('Cronograma Asistente Técnico'!$O$5:$O$1000,$N61)&amp;"")</f>
        <v/>
      </c>
      <c r="N61">
        <f>IFERROR(MATCH(ROW()-4,rOrden_ATR,0),"")</f>
        <v/>
      </c>
      <c r="O61">
        <f>IF($N61="","",INDEX('Cronograma Asistente Técnico'!$T$5:$T$1000,$N61))</f>
        <v/>
      </c>
      <c r="P61">
        <f>IF($N61="","",N(INDEX('Cronograma Asistente Técnico'!$U$5:$U$1000,$N61)))</f>
        <v/>
      </c>
      <c r="Q61">
        <f>IF(OR(LEFT($L61,7)="Vencida",LEFT($L61,5)="Vence"),SUMPRODUCT(--(LEFT($L$5:$L61,7)="Vencida"))+SUMPRODUCT(--(LEFT($L$5:$L61,5)="Vence")),"")</f>
        <v/>
      </c>
    </row>
    <row r="62">
      <c r="A62" s="55">
        <f>IF($N62="","",INDEX('Cronograma Asistente Técnico'!$A$5:$A$1000,$N62))</f>
        <v/>
      </c>
      <c r="B62" s="63">
        <f>IF($N62="","",IF($O62="Sub","      ↳  "&amp;INDEX('Cronograma Asistente Técnico'!$C$5:$C$1000,$N62),INDEX('Cronograma Asistente Técnico'!$C$5:$C$1000,$N62)&amp;""))</f>
        <v/>
      </c>
      <c r="C62" s="78">
        <f>IF($N62="","",IF(INDEX('Cronograma Asistente Técnico'!$D$5:$D$1000,$N62)="","",INDEX('Cronograma Asistente Técnico'!$D$5:$D$1000,$N62)))</f>
        <v/>
      </c>
      <c r="D62" s="78">
        <f>IF($N62="","",IF(INDEX('Cronograma Asistente Técnico'!$E$5:$E$1000,$N62)="","",INDEX('Cronograma Asistente Técnico'!$E$5:$E$1000,$N62)))</f>
        <v/>
      </c>
      <c r="E62" s="55">
        <f>IF($N62="","",IF(NOT(ISNUMBER($D62)),"",IF($D62&lt;InicioCiclo,"Antes del ciclo",IF($D62&gt;=InicioCiclo+28,"Después del ciclo","Semana "&amp;(INT(($D62-InicioCiclo)/7)+1)))))</f>
        <v/>
      </c>
      <c r="F62" s="60">
        <f>IF($N62="","",IF($P62&gt;0,IF(1&lt;=SemanaActual,INDEX('Cronograma Asistente Técnico'!$AA$5:$AA$1000,$N62),""),IF(INDEX('Cronograma Asistente Técnico'!$H$5:$H$1000,$N62)="","",INDEX('Cronograma Asistente Técnico'!$H$5:$H$1000,$N62))))</f>
        <v/>
      </c>
      <c r="G62" s="60">
        <f>IF($N62="","",IF($P62&gt;0,IF(2&lt;=SemanaActual,INDEX('Cronograma Asistente Técnico'!$AB$5:$AB$1000,$N62),""),IF(INDEX('Cronograma Asistente Técnico'!$I$5:$I$1000,$N62)="","",INDEX('Cronograma Asistente Técnico'!$I$5:$I$1000,$N62))))</f>
        <v/>
      </c>
      <c r="H62" s="60">
        <f>IF($N62="","",IF($P62&gt;0,IF(3&lt;=SemanaActual,INDEX('Cronograma Asistente Técnico'!$AC$5:$AC$1000,$N62),""),IF(INDEX('Cronograma Asistente Técnico'!$J$5:$J$1000,$N62)="","",INDEX('Cronograma Asistente Técnico'!$J$5:$J$1000,$N62))))</f>
        <v/>
      </c>
      <c r="I62" s="60">
        <f>IF($N62="","",IF($P62&gt;0,IF(4&lt;=SemanaActual,INDEX('Cronograma Asistente Técnico'!$AD$5:$AD$1000,$N62),""),IF(INDEX('Cronograma Asistente Técnico'!$K$5:$K$1000,$N62)="","",INDEX('Cronograma Asistente Técnico'!$K$5:$K$1000,$N62))))</f>
        <v/>
      </c>
      <c r="J62" s="60">
        <f>IF($N62="","",INDEX('Cronograma Asistente Técnico'!$L$5:$L$1000,$N62))</f>
        <v/>
      </c>
      <c r="K62" s="55">
        <f>IF($N62="","",IF(N($J62)&gt;=1,"Completado",IF(AND(ISNUMBER($D62),$D62&lt;FechaRef),"Vencida",IF(N($J62)&gt;0,"En curso","Pendiente"))))</f>
        <v/>
      </c>
      <c r="L62" s="55">
        <f>IF($N62="","",INDEX('Cronograma Asistente Técnico'!$N$5:$N$1000,$N62)&amp;"")</f>
        <v/>
      </c>
      <c r="M62" s="63">
        <f>IF($N62="","",INDEX('Cronograma Asistente Técnico'!$O$5:$O$1000,$N62)&amp;"")</f>
        <v/>
      </c>
      <c r="N62">
        <f>IFERROR(MATCH(ROW()-4,rOrden_ATR,0),"")</f>
        <v/>
      </c>
      <c r="O62">
        <f>IF($N62="","",INDEX('Cronograma Asistente Técnico'!$T$5:$T$1000,$N62))</f>
        <v/>
      </c>
      <c r="P62">
        <f>IF($N62="","",N(INDEX('Cronograma Asistente Técnico'!$U$5:$U$1000,$N62)))</f>
        <v/>
      </c>
      <c r="Q62">
        <f>IF(OR(LEFT($L62,7)="Vencida",LEFT($L62,5)="Vence"),SUMPRODUCT(--(LEFT($L$5:$L62,7)="Vencida"))+SUMPRODUCT(--(LEFT($L$5:$L62,5)="Vence")),"")</f>
        <v/>
      </c>
    </row>
    <row r="63">
      <c r="A63" s="55">
        <f>IF($N63="","",INDEX('Cronograma Asistente Técnico'!$A$5:$A$1000,$N63))</f>
        <v/>
      </c>
      <c r="B63" s="63">
        <f>IF($N63="","",IF($O63="Sub","      ↳  "&amp;INDEX('Cronograma Asistente Técnico'!$C$5:$C$1000,$N63),INDEX('Cronograma Asistente Técnico'!$C$5:$C$1000,$N63)&amp;""))</f>
        <v/>
      </c>
      <c r="C63" s="78">
        <f>IF($N63="","",IF(INDEX('Cronograma Asistente Técnico'!$D$5:$D$1000,$N63)="","",INDEX('Cronograma Asistente Técnico'!$D$5:$D$1000,$N63)))</f>
        <v/>
      </c>
      <c r="D63" s="78">
        <f>IF($N63="","",IF(INDEX('Cronograma Asistente Técnico'!$E$5:$E$1000,$N63)="","",INDEX('Cronograma Asistente Técnico'!$E$5:$E$1000,$N63)))</f>
        <v/>
      </c>
      <c r="E63" s="55">
        <f>IF($N63="","",IF(NOT(ISNUMBER($D63)),"",IF($D63&lt;InicioCiclo,"Antes del ciclo",IF($D63&gt;=InicioCiclo+28,"Después del ciclo","Semana "&amp;(INT(($D63-InicioCiclo)/7)+1)))))</f>
        <v/>
      </c>
      <c r="F63" s="60">
        <f>IF($N63="","",IF($P63&gt;0,IF(1&lt;=SemanaActual,INDEX('Cronograma Asistente Técnico'!$AA$5:$AA$1000,$N63),""),IF(INDEX('Cronograma Asistente Técnico'!$H$5:$H$1000,$N63)="","",INDEX('Cronograma Asistente Técnico'!$H$5:$H$1000,$N63))))</f>
        <v/>
      </c>
      <c r="G63" s="60">
        <f>IF($N63="","",IF($P63&gt;0,IF(2&lt;=SemanaActual,INDEX('Cronograma Asistente Técnico'!$AB$5:$AB$1000,$N63),""),IF(INDEX('Cronograma Asistente Técnico'!$I$5:$I$1000,$N63)="","",INDEX('Cronograma Asistente Técnico'!$I$5:$I$1000,$N63))))</f>
        <v/>
      </c>
      <c r="H63" s="60">
        <f>IF($N63="","",IF($P63&gt;0,IF(3&lt;=SemanaActual,INDEX('Cronograma Asistente Técnico'!$AC$5:$AC$1000,$N63),""),IF(INDEX('Cronograma Asistente Técnico'!$J$5:$J$1000,$N63)="","",INDEX('Cronograma Asistente Técnico'!$J$5:$J$1000,$N63))))</f>
        <v/>
      </c>
      <c r="I63" s="60">
        <f>IF($N63="","",IF($P63&gt;0,IF(4&lt;=SemanaActual,INDEX('Cronograma Asistente Técnico'!$AD$5:$AD$1000,$N63),""),IF(INDEX('Cronograma Asistente Técnico'!$K$5:$K$1000,$N63)="","",INDEX('Cronograma Asistente Técnico'!$K$5:$K$1000,$N63))))</f>
        <v/>
      </c>
      <c r="J63" s="60">
        <f>IF($N63="","",INDEX('Cronograma Asistente Técnico'!$L$5:$L$1000,$N63))</f>
        <v/>
      </c>
      <c r="K63" s="55">
        <f>IF($N63="","",IF(N($J63)&gt;=1,"Completado",IF(AND(ISNUMBER($D63),$D63&lt;FechaRef),"Vencida",IF(N($J63)&gt;0,"En curso","Pendiente"))))</f>
        <v/>
      </c>
      <c r="L63" s="55">
        <f>IF($N63="","",INDEX('Cronograma Asistente Técnico'!$N$5:$N$1000,$N63)&amp;"")</f>
        <v/>
      </c>
      <c r="M63" s="63">
        <f>IF($N63="","",INDEX('Cronograma Asistente Técnico'!$O$5:$O$1000,$N63)&amp;"")</f>
        <v/>
      </c>
      <c r="N63">
        <f>IFERROR(MATCH(ROW()-4,rOrden_ATR,0),"")</f>
        <v/>
      </c>
      <c r="O63">
        <f>IF($N63="","",INDEX('Cronograma Asistente Técnico'!$T$5:$T$1000,$N63))</f>
        <v/>
      </c>
      <c r="P63">
        <f>IF($N63="","",N(INDEX('Cronograma Asistente Técnico'!$U$5:$U$1000,$N63)))</f>
        <v/>
      </c>
      <c r="Q63">
        <f>IF(OR(LEFT($L63,7)="Vencida",LEFT($L63,5)="Vence"),SUMPRODUCT(--(LEFT($L$5:$L63,7)="Vencida"))+SUMPRODUCT(--(LEFT($L$5:$L63,5)="Vence")),"")</f>
        <v/>
      </c>
    </row>
    <row r="64">
      <c r="A64" s="55">
        <f>IF($N64="","",INDEX('Cronograma Asistente Técnico'!$A$5:$A$1000,$N64))</f>
        <v/>
      </c>
      <c r="B64" s="63">
        <f>IF($N64="","",IF($O64="Sub","      ↳  "&amp;INDEX('Cronograma Asistente Técnico'!$C$5:$C$1000,$N64),INDEX('Cronograma Asistente Técnico'!$C$5:$C$1000,$N64)&amp;""))</f>
        <v/>
      </c>
      <c r="C64" s="78">
        <f>IF($N64="","",IF(INDEX('Cronograma Asistente Técnico'!$D$5:$D$1000,$N64)="","",INDEX('Cronograma Asistente Técnico'!$D$5:$D$1000,$N64)))</f>
        <v/>
      </c>
      <c r="D64" s="78">
        <f>IF($N64="","",IF(INDEX('Cronograma Asistente Técnico'!$E$5:$E$1000,$N64)="","",INDEX('Cronograma Asistente Técnico'!$E$5:$E$1000,$N64)))</f>
        <v/>
      </c>
      <c r="E64" s="55">
        <f>IF($N64="","",IF(NOT(ISNUMBER($D64)),"",IF($D64&lt;InicioCiclo,"Antes del ciclo",IF($D64&gt;=InicioCiclo+28,"Después del ciclo","Semana "&amp;(INT(($D64-InicioCiclo)/7)+1)))))</f>
        <v/>
      </c>
      <c r="F64" s="60">
        <f>IF($N64="","",IF($P64&gt;0,IF(1&lt;=SemanaActual,INDEX('Cronograma Asistente Técnico'!$AA$5:$AA$1000,$N64),""),IF(INDEX('Cronograma Asistente Técnico'!$H$5:$H$1000,$N64)="","",INDEX('Cronograma Asistente Técnico'!$H$5:$H$1000,$N64))))</f>
        <v/>
      </c>
      <c r="G64" s="60">
        <f>IF($N64="","",IF($P64&gt;0,IF(2&lt;=SemanaActual,INDEX('Cronograma Asistente Técnico'!$AB$5:$AB$1000,$N64),""),IF(INDEX('Cronograma Asistente Técnico'!$I$5:$I$1000,$N64)="","",INDEX('Cronograma Asistente Técnico'!$I$5:$I$1000,$N64))))</f>
        <v/>
      </c>
      <c r="H64" s="60">
        <f>IF($N64="","",IF($P64&gt;0,IF(3&lt;=SemanaActual,INDEX('Cronograma Asistente Técnico'!$AC$5:$AC$1000,$N64),""),IF(INDEX('Cronograma Asistente Técnico'!$J$5:$J$1000,$N64)="","",INDEX('Cronograma Asistente Técnico'!$J$5:$J$1000,$N64))))</f>
        <v/>
      </c>
      <c r="I64" s="60">
        <f>IF($N64="","",IF($P64&gt;0,IF(4&lt;=SemanaActual,INDEX('Cronograma Asistente Técnico'!$AD$5:$AD$1000,$N64),""),IF(INDEX('Cronograma Asistente Técnico'!$K$5:$K$1000,$N64)="","",INDEX('Cronograma Asistente Técnico'!$K$5:$K$1000,$N64))))</f>
        <v/>
      </c>
      <c r="J64" s="60">
        <f>IF($N64="","",INDEX('Cronograma Asistente Técnico'!$L$5:$L$1000,$N64))</f>
        <v/>
      </c>
      <c r="K64" s="55">
        <f>IF($N64="","",IF(N($J64)&gt;=1,"Completado",IF(AND(ISNUMBER($D64),$D64&lt;FechaRef),"Vencida",IF(N($J64)&gt;0,"En curso","Pendiente"))))</f>
        <v/>
      </c>
      <c r="L64" s="55">
        <f>IF($N64="","",INDEX('Cronograma Asistente Técnico'!$N$5:$N$1000,$N64)&amp;"")</f>
        <v/>
      </c>
      <c r="M64" s="63">
        <f>IF($N64="","",INDEX('Cronograma Asistente Técnico'!$O$5:$O$1000,$N64)&amp;"")</f>
        <v/>
      </c>
      <c r="N64">
        <f>IFERROR(MATCH(ROW()-4,rOrden_ATR,0),"")</f>
        <v/>
      </c>
      <c r="O64">
        <f>IF($N64="","",INDEX('Cronograma Asistente Técnico'!$T$5:$T$1000,$N64))</f>
        <v/>
      </c>
      <c r="P64">
        <f>IF($N64="","",N(INDEX('Cronograma Asistente Técnico'!$U$5:$U$1000,$N64)))</f>
        <v/>
      </c>
      <c r="Q64">
        <f>IF(OR(LEFT($L64,7)="Vencida",LEFT($L64,5)="Vence"),SUMPRODUCT(--(LEFT($L$5:$L64,7)="Vencida"))+SUMPRODUCT(--(LEFT($L$5:$L64,5)="Vence")),"")</f>
        <v/>
      </c>
    </row>
    <row r="65">
      <c r="A65" s="55">
        <f>IF($N65="","",INDEX('Cronograma Asistente Técnico'!$A$5:$A$1000,$N65))</f>
        <v/>
      </c>
      <c r="B65" s="63">
        <f>IF($N65="","",IF($O65="Sub","      ↳  "&amp;INDEX('Cronograma Asistente Técnico'!$C$5:$C$1000,$N65),INDEX('Cronograma Asistente Técnico'!$C$5:$C$1000,$N65)&amp;""))</f>
        <v/>
      </c>
      <c r="C65" s="78">
        <f>IF($N65="","",IF(INDEX('Cronograma Asistente Técnico'!$D$5:$D$1000,$N65)="","",INDEX('Cronograma Asistente Técnico'!$D$5:$D$1000,$N65)))</f>
        <v/>
      </c>
      <c r="D65" s="78">
        <f>IF($N65="","",IF(INDEX('Cronograma Asistente Técnico'!$E$5:$E$1000,$N65)="","",INDEX('Cronograma Asistente Técnico'!$E$5:$E$1000,$N65)))</f>
        <v/>
      </c>
      <c r="E65" s="55">
        <f>IF($N65="","",IF(NOT(ISNUMBER($D65)),"",IF($D65&lt;InicioCiclo,"Antes del ciclo",IF($D65&gt;=InicioCiclo+28,"Después del ciclo","Semana "&amp;(INT(($D65-InicioCiclo)/7)+1)))))</f>
        <v/>
      </c>
      <c r="F65" s="60">
        <f>IF($N65="","",IF($P65&gt;0,IF(1&lt;=SemanaActual,INDEX('Cronograma Asistente Técnico'!$AA$5:$AA$1000,$N65),""),IF(INDEX('Cronograma Asistente Técnico'!$H$5:$H$1000,$N65)="","",INDEX('Cronograma Asistente Técnico'!$H$5:$H$1000,$N65))))</f>
        <v/>
      </c>
      <c r="G65" s="60">
        <f>IF($N65="","",IF($P65&gt;0,IF(2&lt;=SemanaActual,INDEX('Cronograma Asistente Técnico'!$AB$5:$AB$1000,$N65),""),IF(INDEX('Cronograma Asistente Técnico'!$I$5:$I$1000,$N65)="","",INDEX('Cronograma Asistente Técnico'!$I$5:$I$1000,$N65))))</f>
        <v/>
      </c>
      <c r="H65" s="60">
        <f>IF($N65="","",IF($P65&gt;0,IF(3&lt;=SemanaActual,INDEX('Cronograma Asistente Técnico'!$AC$5:$AC$1000,$N65),""),IF(INDEX('Cronograma Asistente Técnico'!$J$5:$J$1000,$N65)="","",INDEX('Cronograma Asistente Técnico'!$J$5:$J$1000,$N65))))</f>
        <v/>
      </c>
      <c r="I65" s="60">
        <f>IF($N65="","",IF($P65&gt;0,IF(4&lt;=SemanaActual,INDEX('Cronograma Asistente Técnico'!$AD$5:$AD$1000,$N65),""),IF(INDEX('Cronograma Asistente Técnico'!$K$5:$K$1000,$N65)="","",INDEX('Cronograma Asistente Técnico'!$K$5:$K$1000,$N65))))</f>
        <v/>
      </c>
      <c r="J65" s="60">
        <f>IF($N65="","",INDEX('Cronograma Asistente Técnico'!$L$5:$L$1000,$N65))</f>
        <v/>
      </c>
      <c r="K65" s="55">
        <f>IF($N65="","",IF(N($J65)&gt;=1,"Completado",IF(AND(ISNUMBER($D65),$D65&lt;FechaRef),"Vencida",IF(N($J65)&gt;0,"En curso","Pendiente"))))</f>
        <v/>
      </c>
      <c r="L65" s="55">
        <f>IF($N65="","",INDEX('Cronograma Asistente Técnico'!$N$5:$N$1000,$N65)&amp;"")</f>
        <v/>
      </c>
      <c r="M65" s="63">
        <f>IF($N65="","",INDEX('Cronograma Asistente Técnico'!$O$5:$O$1000,$N65)&amp;"")</f>
        <v/>
      </c>
      <c r="N65">
        <f>IFERROR(MATCH(ROW()-4,rOrden_ATR,0),"")</f>
        <v/>
      </c>
      <c r="O65">
        <f>IF($N65="","",INDEX('Cronograma Asistente Técnico'!$T$5:$T$1000,$N65))</f>
        <v/>
      </c>
      <c r="P65">
        <f>IF($N65="","",N(INDEX('Cronograma Asistente Técnico'!$U$5:$U$1000,$N65)))</f>
        <v/>
      </c>
      <c r="Q65">
        <f>IF(OR(LEFT($L65,7)="Vencida",LEFT($L65,5)="Vence"),SUMPRODUCT(--(LEFT($L$5:$L65,7)="Vencida"))+SUMPRODUCT(--(LEFT($L$5:$L65,5)="Vence")),"")</f>
        <v/>
      </c>
    </row>
    <row r="66">
      <c r="A66" s="55">
        <f>IF($N66="","",INDEX('Cronograma Asistente Técnico'!$A$5:$A$1000,$N66))</f>
        <v/>
      </c>
      <c r="B66" s="63">
        <f>IF($N66="","",IF($O66="Sub","      ↳  "&amp;INDEX('Cronograma Asistente Técnico'!$C$5:$C$1000,$N66),INDEX('Cronograma Asistente Técnico'!$C$5:$C$1000,$N66)&amp;""))</f>
        <v/>
      </c>
      <c r="C66" s="78">
        <f>IF($N66="","",IF(INDEX('Cronograma Asistente Técnico'!$D$5:$D$1000,$N66)="","",INDEX('Cronograma Asistente Técnico'!$D$5:$D$1000,$N66)))</f>
        <v/>
      </c>
      <c r="D66" s="78">
        <f>IF($N66="","",IF(INDEX('Cronograma Asistente Técnico'!$E$5:$E$1000,$N66)="","",INDEX('Cronograma Asistente Técnico'!$E$5:$E$1000,$N66)))</f>
        <v/>
      </c>
      <c r="E66" s="55">
        <f>IF($N66="","",IF(NOT(ISNUMBER($D66)),"",IF($D66&lt;InicioCiclo,"Antes del ciclo",IF($D66&gt;=InicioCiclo+28,"Después del ciclo","Semana "&amp;(INT(($D66-InicioCiclo)/7)+1)))))</f>
        <v/>
      </c>
      <c r="F66" s="60">
        <f>IF($N66="","",IF($P66&gt;0,IF(1&lt;=SemanaActual,INDEX('Cronograma Asistente Técnico'!$AA$5:$AA$1000,$N66),""),IF(INDEX('Cronograma Asistente Técnico'!$H$5:$H$1000,$N66)="","",INDEX('Cronograma Asistente Técnico'!$H$5:$H$1000,$N66))))</f>
        <v/>
      </c>
      <c r="G66" s="60">
        <f>IF($N66="","",IF($P66&gt;0,IF(2&lt;=SemanaActual,INDEX('Cronograma Asistente Técnico'!$AB$5:$AB$1000,$N66),""),IF(INDEX('Cronograma Asistente Técnico'!$I$5:$I$1000,$N66)="","",INDEX('Cronograma Asistente Técnico'!$I$5:$I$1000,$N66))))</f>
        <v/>
      </c>
      <c r="H66" s="60">
        <f>IF($N66="","",IF($P66&gt;0,IF(3&lt;=SemanaActual,INDEX('Cronograma Asistente Técnico'!$AC$5:$AC$1000,$N66),""),IF(INDEX('Cronograma Asistente Técnico'!$J$5:$J$1000,$N66)="","",INDEX('Cronograma Asistente Técnico'!$J$5:$J$1000,$N66))))</f>
        <v/>
      </c>
      <c r="I66" s="60">
        <f>IF($N66="","",IF($P66&gt;0,IF(4&lt;=SemanaActual,INDEX('Cronograma Asistente Técnico'!$AD$5:$AD$1000,$N66),""),IF(INDEX('Cronograma Asistente Técnico'!$K$5:$K$1000,$N66)="","",INDEX('Cronograma Asistente Técnico'!$K$5:$K$1000,$N66))))</f>
        <v/>
      </c>
      <c r="J66" s="60">
        <f>IF($N66="","",INDEX('Cronograma Asistente Técnico'!$L$5:$L$1000,$N66))</f>
        <v/>
      </c>
      <c r="K66" s="55">
        <f>IF($N66="","",IF(N($J66)&gt;=1,"Completado",IF(AND(ISNUMBER($D66),$D66&lt;FechaRef),"Vencida",IF(N($J66)&gt;0,"En curso","Pendiente"))))</f>
        <v/>
      </c>
      <c r="L66" s="55">
        <f>IF($N66="","",INDEX('Cronograma Asistente Técnico'!$N$5:$N$1000,$N66)&amp;"")</f>
        <v/>
      </c>
      <c r="M66" s="63">
        <f>IF($N66="","",INDEX('Cronograma Asistente Técnico'!$O$5:$O$1000,$N66)&amp;"")</f>
        <v/>
      </c>
      <c r="N66">
        <f>IFERROR(MATCH(ROW()-4,rOrden_ATR,0),"")</f>
        <v/>
      </c>
      <c r="O66">
        <f>IF($N66="","",INDEX('Cronograma Asistente Técnico'!$T$5:$T$1000,$N66))</f>
        <v/>
      </c>
      <c r="P66">
        <f>IF($N66="","",N(INDEX('Cronograma Asistente Técnico'!$U$5:$U$1000,$N66)))</f>
        <v/>
      </c>
      <c r="Q66">
        <f>IF(OR(LEFT($L66,7)="Vencida",LEFT($L66,5)="Vence"),SUMPRODUCT(--(LEFT($L$5:$L66,7)="Vencida"))+SUMPRODUCT(--(LEFT($L$5:$L66,5)="Vence")),"")</f>
        <v/>
      </c>
    </row>
    <row r="67">
      <c r="A67" s="55">
        <f>IF($N67="","",INDEX('Cronograma Asistente Técnico'!$A$5:$A$1000,$N67))</f>
        <v/>
      </c>
      <c r="B67" s="63">
        <f>IF($N67="","",IF($O67="Sub","      ↳  "&amp;INDEX('Cronograma Asistente Técnico'!$C$5:$C$1000,$N67),INDEX('Cronograma Asistente Técnico'!$C$5:$C$1000,$N67)&amp;""))</f>
        <v/>
      </c>
      <c r="C67" s="78">
        <f>IF($N67="","",IF(INDEX('Cronograma Asistente Técnico'!$D$5:$D$1000,$N67)="","",INDEX('Cronograma Asistente Técnico'!$D$5:$D$1000,$N67)))</f>
        <v/>
      </c>
      <c r="D67" s="78">
        <f>IF($N67="","",IF(INDEX('Cronograma Asistente Técnico'!$E$5:$E$1000,$N67)="","",INDEX('Cronograma Asistente Técnico'!$E$5:$E$1000,$N67)))</f>
        <v/>
      </c>
      <c r="E67" s="55">
        <f>IF($N67="","",IF(NOT(ISNUMBER($D67)),"",IF($D67&lt;InicioCiclo,"Antes del ciclo",IF($D67&gt;=InicioCiclo+28,"Después del ciclo","Semana "&amp;(INT(($D67-InicioCiclo)/7)+1)))))</f>
        <v/>
      </c>
      <c r="F67" s="60">
        <f>IF($N67="","",IF($P67&gt;0,IF(1&lt;=SemanaActual,INDEX('Cronograma Asistente Técnico'!$AA$5:$AA$1000,$N67),""),IF(INDEX('Cronograma Asistente Técnico'!$H$5:$H$1000,$N67)="","",INDEX('Cronograma Asistente Técnico'!$H$5:$H$1000,$N67))))</f>
        <v/>
      </c>
      <c r="G67" s="60">
        <f>IF($N67="","",IF($P67&gt;0,IF(2&lt;=SemanaActual,INDEX('Cronograma Asistente Técnico'!$AB$5:$AB$1000,$N67),""),IF(INDEX('Cronograma Asistente Técnico'!$I$5:$I$1000,$N67)="","",INDEX('Cronograma Asistente Técnico'!$I$5:$I$1000,$N67))))</f>
        <v/>
      </c>
      <c r="H67" s="60">
        <f>IF($N67="","",IF($P67&gt;0,IF(3&lt;=SemanaActual,INDEX('Cronograma Asistente Técnico'!$AC$5:$AC$1000,$N67),""),IF(INDEX('Cronograma Asistente Técnico'!$J$5:$J$1000,$N67)="","",INDEX('Cronograma Asistente Técnico'!$J$5:$J$1000,$N67))))</f>
        <v/>
      </c>
      <c r="I67" s="60">
        <f>IF($N67="","",IF($P67&gt;0,IF(4&lt;=SemanaActual,INDEX('Cronograma Asistente Técnico'!$AD$5:$AD$1000,$N67),""),IF(INDEX('Cronograma Asistente Técnico'!$K$5:$K$1000,$N67)="","",INDEX('Cronograma Asistente Técnico'!$K$5:$K$1000,$N67))))</f>
        <v/>
      </c>
      <c r="J67" s="60">
        <f>IF($N67="","",INDEX('Cronograma Asistente Técnico'!$L$5:$L$1000,$N67))</f>
        <v/>
      </c>
      <c r="K67" s="55">
        <f>IF($N67="","",IF(N($J67)&gt;=1,"Completado",IF(AND(ISNUMBER($D67),$D67&lt;FechaRef),"Vencida",IF(N($J67)&gt;0,"En curso","Pendiente"))))</f>
        <v/>
      </c>
      <c r="L67" s="55">
        <f>IF($N67="","",INDEX('Cronograma Asistente Técnico'!$N$5:$N$1000,$N67)&amp;"")</f>
        <v/>
      </c>
      <c r="M67" s="63">
        <f>IF($N67="","",INDEX('Cronograma Asistente Técnico'!$O$5:$O$1000,$N67)&amp;"")</f>
        <v/>
      </c>
      <c r="N67">
        <f>IFERROR(MATCH(ROW()-4,rOrden_ATR,0),"")</f>
        <v/>
      </c>
      <c r="O67">
        <f>IF($N67="","",INDEX('Cronograma Asistente Técnico'!$T$5:$T$1000,$N67))</f>
        <v/>
      </c>
      <c r="P67">
        <f>IF($N67="","",N(INDEX('Cronograma Asistente Técnico'!$U$5:$U$1000,$N67)))</f>
        <v/>
      </c>
      <c r="Q67">
        <f>IF(OR(LEFT($L67,7)="Vencida",LEFT($L67,5)="Vence"),SUMPRODUCT(--(LEFT($L$5:$L67,7)="Vencida"))+SUMPRODUCT(--(LEFT($L$5:$L67,5)="Vence")),"")</f>
        <v/>
      </c>
    </row>
    <row r="68">
      <c r="A68" s="55">
        <f>IF($N68="","",INDEX('Cronograma Asistente Técnico'!$A$5:$A$1000,$N68))</f>
        <v/>
      </c>
      <c r="B68" s="63">
        <f>IF($N68="","",IF($O68="Sub","      ↳  "&amp;INDEX('Cronograma Asistente Técnico'!$C$5:$C$1000,$N68),INDEX('Cronograma Asistente Técnico'!$C$5:$C$1000,$N68)&amp;""))</f>
        <v/>
      </c>
      <c r="C68" s="78">
        <f>IF($N68="","",IF(INDEX('Cronograma Asistente Técnico'!$D$5:$D$1000,$N68)="","",INDEX('Cronograma Asistente Técnico'!$D$5:$D$1000,$N68)))</f>
        <v/>
      </c>
      <c r="D68" s="78">
        <f>IF($N68="","",IF(INDEX('Cronograma Asistente Técnico'!$E$5:$E$1000,$N68)="","",INDEX('Cronograma Asistente Técnico'!$E$5:$E$1000,$N68)))</f>
        <v/>
      </c>
      <c r="E68" s="55">
        <f>IF($N68="","",IF(NOT(ISNUMBER($D68)),"",IF($D68&lt;InicioCiclo,"Antes del ciclo",IF($D68&gt;=InicioCiclo+28,"Después del ciclo","Semana "&amp;(INT(($D68-InicioCiclo)/7)+1)))))</f>
        <v/>
      </c>
      <c r="F68" s="60">
        <f>IF($N68="","",IF($P68&gt;0,IF(1&lt;=SemanaActual,INDEX('Cronograma Asistente Técnico'!$AA$5:$AA$1000,$N68),""),IF(INDEX('Cronograma Asistente Técnico'!$H$5:$H$1000,$N68)="","",INDEX('Cronograma Asistente Técnico'!$H$5:$H$1000,$N68))))</f>
        <v/>
      </c>
      <c r="G68" s="60">
        <f>IF($N68="","",IF($P68&gt;0,IF(2&lt;=SemanaActual,INDEX('Cronograma Asistente Técnico'!$AB$5:$AB$1000,$N68),""),IF(INDEX('Cronograma Asistente Técnico'!$I$5:$I$1000,$N68)="","",INDEX('Cronograma Asistente Técnico'!$I$5:$I$1000,$N68))))</f>
        <v/>
      </c>
      <c r="H68" s="60">
        <f>IF($N68="","",IF($P68&gt;0,IF(3&lt;=SemanaActual,INDEX('Cronograma Asistente Técnico'!$AC$5:$AC$1000,$N68),""),IF(INDEX('Cronograma Asistente Técnico'!$J$5:$J$1000,$N68)="","",INDEX('Cronograma Asistente Técnico'!$J$5:$J$1000,$N68))))</f>
        <v/>
      </c>
      <c r="I68" s="60">
        <f>IF($N68="","",IF($P68&gt;0,IF(4&lt;=SemanaActual,INDEX('Cronograma Asistente Técnico'!$AD$5:$AD$1000,$N68),""),IF(INDEX('Cronograma Asistente Técnico'!$K$5:$K$1000,$N68)="","",INDEX('Cronograma Asistente Técnico'!$K$5:$K$1000,$N68))))</f>
        <v/>
      </c>
      <c r="J68" s="60">
        <f>IF($N68="","",INDEX('Cronograma Asistente Técnico'!$L$5:$L$1000,$N68))</f>
        <v/>
      </c>
      <c r="K68" s="55">
        <f>IF($N68="","",IF(N($J68)&gt;=1,"Completado",IF(AND(ISNUMBER($D68),$D68&lt;FechaRef),"Vencida",IF(N($J68)&gt;0,"En curso","Pendiente"))))</f>
        <v/>
      </c>
      <c r="L68" s="55">
        <f>IF($N68="","",INDEX('Cronograma Asistente Técnico'!$N$5:$N$1000,$N68)&amp;"")</f>
        <v/>
      </c>
      <c r="M68" s="63">
        <f>IF($N68="","",INDEX('Cronograma Asistente Técnico'!$O$5:$O$1000,$N68)&amp;"")</f>
        <v/>
      </c>
      <c r="N68">
        <f>IFERROR(MATCH(ROW()-4,rOrden_ATR,0),"")</f>
        <v/>
      </c>
      <c r="O68">
        <f>IF($N68="","",INDEX('Cronograma Asistente Técnico'!$T$5:$T$1000,$N68))</f>
        <v/>
      </c>
      <c r="P68">
        <f>IF($N68="","",N(INDEX('Cronograma Asistente Técnico'!$U$5:$U$1000,$N68)))</f>
        <v/>
      </c>
      <c r="Q68">
        <f>IF(OR(LEFT($L68,7)="Vencida",LEFT($L68,5)="Vence"),SUMPRODUCT(--(LEFT($L$5:$L68,7)="Vencida"))+SUMPRODUCT(--(LEFT($L$5:$L68,5)="Vence")),"")</f>
        <v/>
      </c>
    </row>
    <row r="69">
      <c r="A69" s="55">
        <f>IF($N69="","",INDEX('Cronograma Asistente Técnico'!$A$5:$A$1000,$N69))</f>
        <v/>
      </c>
      <c r="B69" s="63">
        <f>IF($N69="","",IF($O69="Sub","      ↳  "&amp;INDEX('Cronograma Asistente Técnico'!$C$5:$C$1000,$N69),INDEX('Cronograma Asistente Técnico'!$C$5:$C$1000,$N69)&amp;""))</f>
        <v/>
      </c>
      <c r="C69" s="78">
        <f>IF($N69="","",IF(INDEX('Cronograma Asistente Técnico'!$D$5:$D$1000,$N69)="","",INDEX('Cronograma Asistente Técnico'!$D$5:$D$1000,$N69)))</f>
        <v/>
      </c>
      <c r="D69" s="78">
        <f>IF($N69="","",IF(INDEX('Cronograma Asistente Técnico'!$E$5:$E$1000,$N69)="","",INDEX('Cronograma Asistente Técnico'!$E$5:$E$1000,$N69)))</f>
        <v/>
      </c>
      <c r="E69" s="55">
        <f>IF($N69="","",IF(NOT(ISNUMBER($D69)),"",IF($D69&lt;InicioCiclo,"Antes del ciclo",IF($D69&gt;=InicioCiclo+28,"Después del ciclo","Semana "&amp;(INT(($D69-InicioCiclo)/7)+1)))))</f>
        <v/>
      </c>
      <c r="F69" s="60">
        <f>IF($N69="","",IF($P69&gt;0,IF(1&lt;=SemanaActual,INDEX('Cronograma Asistente Técnico'!$AA$5:$AA$1000,$N69),""),IF(INDEX('Cronograma Asistente Técnico'!$H$5:$H$1000,$N69)="","",INDEX('Cronograma Asistente Técnico'!$H$5:$H$1000,$N69))))</f>
        <v/>
      </c>
      <c r="G69" s="60">
        <f>IF($N69="","",IF($P69&gt;0,IF(2&lt;=SemanaActual,INDEX('Cronograma Asistente Técnico'!$AB$5:$AB$1000,$N69),""),IF(INDEX('Cronograma Asistente Técnico'!$I$5:$I$1000,$N69)="","",INDEX('Cronograma Asistente Técnico'!$I$5:$I$1000,$N69))))</f>
        <v/>
      </c>
      <c r="H69" s="60">
        <f>IF($N69="","",IF($P69&gt;0,IF(3&lt;=SemanaActual,INDEX('Cronograma Asistente Técnico'!$AC$5:$AC$1000,$N69),""),IF(INDEX('Cronograma Asistente Técnico'!$J$5:$J$1000,$N69)="","",INDEX('Cronograma Asistente Técnico'!$J$5:$J$1000,$N69))))</f>
        <v/>
      </c>
      <c r="I69" s="60">
        <f>IF($N69="","",IF($P69&gt;0,IF(4&lt;=SemanaActual,INDEX('Cronograma Asistente Técnico'!$AD$5:$AD$1000,$N69),""),IF(INDEX('Cronograma Asistente Técnico'!$K$5:$K$1000,$N69)="","",INDEX('Cronograma Asistente Técnico'!$K$5:$K$1000,$N69))))</f>
        <v/>
      </c>
      <c r="J69" s="60">
        <f>IF($N69="","",INDEX('Cronograma Asistente Técnico'!$L$5:$L$1000,$N69))</f>
        <v/>
      </c>
      <c r="K69" s="55">
        <f>IF($N69="","",IF(N($J69)&gt;=1,"Completado",IF(AND(ISNUMBER($D69),$D69&lt;FechaRef),"Vencida",IF(N($J69)&gt;0,"En curso","Pendiente"))))</f>
        <v/>
      </c>
      <c r="L69" s="55">
        <f>IF($N69="","",INDEX('Cronograma Asistente Técnico'!$N$5:$N$1000,$N69)&amp;"")</f>
        <v/>
      </c>
      <c r="M69" s="63">
        <f>IF($N69="","",INDEX('Cronograma Asistente Técnico'!$O$5:$O$1000,$N69)&amp;"")</f>
        <v/>
      </c>
      <c r="N69">
        <f>IFERROR(MATCH(ROW()-4,rOrden_ATR,0),"")</f>
        <v/>
      </c>
      <c r="O69">
        <f>IF($N69="","",INDEX('Cronograma Asistente Técnico'!$T$5:$T$1000,$N69))</f>
        <v/>
      </c>
      <c r="P69">
        <f>IF($N69="","",N(INDEX('Cronograma Asistente Técnico'!$U$5:$U$1000,$N69)))</f>
        <v/>
      </c>
      <c r="Q69">
        <f>IF(OR(LEFT($L69,7)="Vencida",LEFT($L69,5)="Vence"),SUMPRODUCT(--(LEFT($L$5:$L69,7)="Vencida"))+SUMPRODUCT(--(LEFT($L$5:$L69,5)="Vence")),"")</f>
        <v/>
      </c>
    </row>
    <row r="70">
      <c r="A70" s="55">
        <f>IF($N70="","",INDEX('Cronograma Asistente Técnico'!$A$5:$A$1000,$N70))</f>
        <v/>
      </c>
      <c r="B70" s="63">
        <f>IF($N70="","",IF($O70="Sub","      ↳  "&amp;INDEX('Cronograma Asistente Técnico'!$C$5:$C$1000,$N70),INDEX('Cronograma Asistente Técnico'!$C$5:$C$1000,$N70)&amp;""))</f>
        <v/>
      </c>
      <c r="C70" s="78">
        <f>IF($N70="","",IF(INDEX('Cronograma Asistente Técnico'!$D$5:$D$1000,$N70)="","",INDEX('Cronograma Asistente Técnico'!$D$5:$D$1000,$N70)))</f>
        <v/>
      </c>
      <c r="D70" s="78">
        <f>IF($N70="","",IF(INDEX('Cronograma Asistente Técnico'!$E$5:$E$1000,$N70)="","",INDEX('Cronograma Asistente Técnico'!$E$5:$E$1000,$N70)))</f>
        <v/>
      </c>
      <c r="E70" s="55">
        <f>IF($N70="","",IF(NOT(ISNUMBER($D70)),"",IF($D70&lt;InicioCiclo,"Antes del ciclo",IF($D70&gt;=InicioCiclo+28,"Después del ciclo","Semana "&amp;(INT(($D70-InicioCiclo)/7)+1)))))</f>
        <v/>
      </c>
      <c r="F70" s="60">
        <f>IF($N70="","",IF($P70&gt;0,IF(1&lt;=SemanaActual,INDEX('Cronograma Asistente Técnico'!$AA$5:$AA$1000,$N70),""),IF(INDEX('Cronograma Asistente Técnico'!$H$5:$H$1000,$N70)="","",INDEX('Cronograma Asistente Técnico'!$H$5:$H$1000,$N70))))</f>
        <v/>
      </c>
      <c r="G70" s="60">
        <f>IF($N70="","",IF($P70&gt;0,IF(2&lt;=SemanaActual,INDEX('Cronograma Asistente Técnico'!$AB$5:$AB$1000,$N70),""),IF(INDEX('Cronograma Asistente Técnico'!$I$5:$I$1000,$N70)="","",INDEX('Cronograma Asistente Técnico'!$I$5:$I$1000,$N70))))</f>
        <v/>
      </c>
      <c r="H70" s="60">
        <f>IF($N70="","",IF($P70&gt;0,IF(3&lt;=SemanaActual,INDEX('Cronograma Asistente Técnico'!$AC$5:$AC$1000,$N70),""),IF(INDEX('Cronograma Asistente Técnico'!$J$5:$J$1000,$N70)="","",INDEX('Cronograma Asistente Técnico'!$J$5:$J$1000,$N70))))</f>
        <v/>
      </c>
      <c r="I70" s="60">
        <f>IF($N70="","",IF($P70&gt;0,IF(4&lt;=SemanaActual,INDEX('Cronograma Asistente Técnico'!$AD$5:$AD$1000,$N70),""),IF(INDEX('Cronograma Asistente Técnico'!$K$5:$K$1000,$N70)="","",INDEX('Cronograma Asistente Técnico'!$K$5:$K$1000,$N70))))</f>
        <v/>
      </c>
      <c r="J70" s="60">
        <f>IF($N70="","",INDEX('Cronograma Asistente Técnico'!$L$5:$L$1000,$N70))</f>
        <v/>
      </c>
      <c r="K70" s="55">
        <f>IF($N70="","",IF(N($J70)&gt;=1,"Completado",IF(AND(ISNUMBER($D70),$D70&lt;FechaRef),"Vencida",IF(N($J70)&gt;0,"En curso","Pendiente"))))</f>
        <v/>
      </c>
      <c r="L70" s="55">
        <f>IF($N70="","",INDEX('Cronograma Asistente Técnico'!$N$5:$N$1000,$N70)&amp;"")</f>
        <v/>
      </c>
      <c r="M70" s="63">
        <f>IF($N70="","",INDEX('Cronograma Asistente Técnico'!$O$5:$O$1000,$N70)&amp;"")</f>
        <v/>
      </c>
      <c r="N70">
        <f>IFERROR(MATCH(ROW()-4,rOrden_ATR,0),"")</f>
        <v/>
      </c>
      <c r="O70">
        <f>IF($N70="","",INDEX('Cronograma Asistente Técnico'!$T$5:$T$1000,$N70))</f>
        <v/>
      </c>
      <c r="P70">
        <f>IF($N70="","",N(INDEX('Cronograma Asistente Técnico'!$U$5:$U$1000,$N70)))</f>
        <v/>
      </c>
      <c r="Q70">
        <f>IF(OR(LEFT($L70,7)="Vencida",LEFT($L70,5)="Vence"),SUMPRODUCT(--(LEFT($L$5:$L70,7)="Vencida"))+SUMPRODUCT(--(LEFT($L$5:$L70,5)="Vence")),"")</f>
        <v/>
      </c>
    </row>
    <row r="71">
      <c r="A71" s="55">
        <f>IF($N71="","",INDEX('Cronograma Asistente Técnico'!$A$5:$A$1000,$N71))</f>
        <v/>
      </c>
      <c r="B71" s="63">
        <f>IF($N71="","",IF($O71="Sub","      ↳  "&amp;INDEX('Cronograma Asistente Técnico'!$C$5:$C$1000,$N71),INDEX('Cronograma Asistente Técnico'!$C$5:$C$1000,$N71)&amp;""))</f>
        <v/>
      </c>
      <c r="C71" s="78">
        <f>IF($N71="","",IF(INDEX('Cronograma Asistente Técnico'!$D$5:$D$1000,$N71)="","",INDEX('Cronograma Asistente Técnico'!$D$5:$D$1000,$N71)))</f>
        <v/>
      </c>
      <c r="D71" s="78">
        <f>IF($N71="","",IF(INDEX('Cronograma Asistente Técnico'!$E$5:$E$1000,$N71)="","",INDEX('Cronograma Asistente Técnico'!$E$5:$E$1000,$N71)))</f>
        <v/>
      </c>
      <c r="E71" s="55">
        <f>IF($N71="","",IF(NOT(ISNUMBER($D71)),"",IF($D71&lt;InicioCiclo,"Antes del ciclo",IF($D71&gt;=InicioCiclo+28,"Después del ciclo","Semana "&amp;(INT(($D71-InicioCiclo)/7)+1)))))</f>
        <v/>
      </c>
      <c r="F71" s="60">
        <f>IF($N71="","",IF($P71&gt;0,IF(1&lt;=SemanaActual,INDEX('Cronograma Asistente Técnico'!$AA$5:$AA$1000,$N71),""),IF(INDEX('Cronograma Asistente Técnico'!$H$5:$H$1000,$N71)="","",INDEX('Cronograma Asistente Técnico'!$H$5:$H$1000,$N71))))</f>
        <v/>
      </c>
      <c r="G71" s="60">
        <f>IF($N71="","",IF($P71&gt;0,IF(2&lt;=SemanaActual,INDEX('Cronograma Asistente Técnico'!$AB$5:$AB$1000,$N71),""),IF(INDEX('Cronograma Asistente Técnico'!$I$5:$I$1000,$N71)="","",INDEX('Cronograma Asistente Técnico'!$I$5:$I$1000,$N71))))</f>
        <v/>
      </c>
      <c r="H71" s="60">
        <f>IF($N71="","",IF($P71&gt;0,IF(3&lt;=SemanaActual,INDEX('Cronograma Asistente Técnico'!$AC$5:$AC$1000,$N71),""),IF(INDEX('Cronograma Asistente Técnico'!$J$5:$J$1000,$N71)="","",INDEX('Cronograma Asistente Técnico'!$J$5:$J$1000,$N71))))</f>
        <v/>
      </c>
      <c r="I71" s="60">
        <f>IF($N71="","",IF($P71&gt;0,IF(4&lt;=SemanaActual,INDEX('Cronograma Asistente Técnico'!$AD$5:$AD$1000,$N71),""),IF(INDEX('Cronograma Asistente Técnico'!$K$5:$K$1000,$N71)="","",INDEX('Cronograma Asistente Técnico'!$K$5:$K$1000,$N71))))</f>
        <v/>
      </c>
      <c r="J71" s="60">
        <f>IF($N71="","",INDEX('Cronograma Asistente Técnico'!$L$5:$L$1000,$N71))</f>
        <v/>
      </c>
      <c r="K71" s="55">
        <f>IF($N71="","",IF(N($J71)&gt;=1,"Completado",IF(AND(ISNUMBER($D71),$D71&lt;FechaRef),"Vencida",IF(N($J71)&gt;0,"En curso","Pendiente"))))</f>
        <v/>
      </c>
      <c r="L71" s="55">
        <f>IF($N71="","",INDEX('Cronograma Asistente Técnico'!$N$5:$N$1000,$N71)&amp;"")</f>
        <v/>
      </c>
      <c r="M71" s="63">
        <f>IF($N71="","",INDEX('Cronograma Asistente Técnico'!$O$5:$O$1000,$N71)&amp;"")</f>
        <v/>
      </c>
      <c r="N71">
        <f>IFERROR(MATCH(ROW()-4,rOrden_ATR,0),"")</f>
        <v/>
      </c>
      <c r="O71">
        <f>IF($N71="","",INDEX('Cronograma Asistente Técnico'!$T$5:$T$1000,$N71))</f>
        <v/>
      </c>
      <c r="P71">
        <f>IF($N71="","",N(INDEX('Cronograma Asistente Técnico'!$U$5:$U$1000,$N71)))</f>
        <v/>
      </c>
      <c r="Q71">
        <f>IF(OR(LEFT($L71,7)="Vencida",LEFT($L71,5)="Vence"),SUMPRODUCT(--(LEFT($L$5:$L71,7)="Vencida"))+SUMPRODUCT(--(LEFT($L$5:$L71,5)="Vence")),"")</f>
        <v/>
      </c>
    </row>
    <row r="72">
      <c r="A72" s="55">
        <f>IF($N72="","",INDEX('Cronograma Asistente Técnico'!$A$5:$A$1000,$N72))</f>
        <v/>
      </c>
      <c r="B72" s="63">
        <f>IF($N72="","",IF($O72="Sub","      ↳  "&amp;INDEX('Cronograma Asistente Técnico'!$C$5:$C$1000,$N72),INDEX('Cronograma Asistente Técnico'!$C$5:$C$1000,$N72)&amp;""))</f>
        <v/>
      </c>
      <c r="C72" s="78">
        <f>IF($N72="","",IF(INDEX('Cronograma Asistente Técnico'!$D$5:$D$1000,$N72)="","",INDEX('Cronograma Asistente Técnico'!$D$5:$D$1000,$N72)))</f>
        <v/>
      </c>
      <c r="D72" s="78">
        <f>IF($N72="","",IF(INDEX('Cronograma Asistente Técnico'!$E$5:$E$1000,$N72)="","",INDEX('Cronograma Asistente Técnico'!$E$5:$E$1000,$N72)))</f>
        <v/>
      </c>
      <c r="E72" s="55">
        <f>IF($N72="","",IF(NOT(ISNUMBER($D72)),"",IF($D72&lt;InicioCiclo,"Antes del ciclo",IF($D72&gt;=InicioCiclo+28,"Después del ciclo","Semana "&amp;(INT(($D72-InicioCiclo)/7)+1)))))</f>
        <v/>
      </c>
      <c r="F72" s="60">
        <f>IF($N72="","",IF($P72&gt;0,IF(1&lt;=SemanaActual,INDEX('Cronograma Asistente Técnico'!$AA$5:$AA$1000,$N72),""),IF(INDEX('Cronograma Asistente Técnico'!$H$5:$H$1000,$N72)="","",INDEX('Cronograma Asistente Técnico'!$H$5:$H$1000,$N72))))</f>
        <v/>
      </c>
      <c r="G72" s="60">
        <f>IF($N72="","",IF($P72&gt;0,IF(2&lt;=SemanaActual,INDEX('Cronograma Asistente Técnico'!$AB$5:$AB$1000,$N72),""),IF(INDEX('Cronograma Asistente Técnico'!$I$5:$I$1000,$N72)="","",INDEX('Cronograma Asistente Técnico'!$I$5:$I$1000,$N72))))</f>
        <v/>
      </c>
      <c r="H72" s="60">
        <f>IF($N72="","",IF($P72&gt;0,IF(3&lt;=SemanaActual,INDEX('Cronograma Asistente Técnico'!$AC$5:$AC$1000,$N72),""),IF(INDEX('Cronograma Asistente Técnico'!$J$5:$J$1000,$N72)="","",INDEX('Cronograma Asistente Técnico'!$J$5:$J$1000,$N72))))</f>
        <v/>
      </c>
      <c r="I72" s="60">
        <f>IF($N72="","",IF($P72&gt;0,IF(4&lt;=SemanaActual,INDEX('Cronograma Asistente Técnico'!$AD$5:$AD$1000,$N72),""),IF(INDEX('Cronograma Asistente Técnico'!$K$5:$K$1000,$N72)="","",INDEX('Cronograma Asistente Técnico'!$K$5:$K$1000,$N72))))</f>
        <v/>
      </c>
      <c r="J72" s="60">
        <f>IF($N72="","",INDEX('Cronograma Asistente Técnico'!$L$5:$L$1000,$N72))</f>
        <v/>
      </c>
      <c r="K72" s="55">
        <f>IF($N72="","",IF(N($J72)&gt;=1,"Completado",IF(AND(ISNUMBER($D72),$D72&lt;FechaRef),"Vencida",IF(N($J72)&gt;0,"En curso","Pendiente"))))</f>
        <v/>
      </c>
      <c r="L72" s="55">
        <f>IF($N72="","",INDEX('Cronograma Asistente Técnico'!$N$5:$N$1000,$N72)&amp;"")</f>
        <v/>
      </c>
      <c r="M72" s="63">
        <f>IF($N72="","",INDEX('Cronograma Asistente Técnico'!$O$5:$O$1000,$N72)&amp;"")</f>
        <v/>
      </c>
      <c r="N72">
        <f>IFERROR(MATCH(ROW()-4,rOrden_ATR,0),"")</f>
        <v/>
      </c>
      <c r="O72">
        <f>IF($N72="","",INDEX('Cronograma Asistente Técnico'!$T$5:$T$1000,$N72))</f>
        <v/>
      </c>
      <c r="P72">
        <f>IF($N72="","",N(INDEX('Cronograma Asistente Técnico'!$U$5:$U$1000,$N72)))</f>
        <v/>
      </c>
      <c r="Q72">
        <f>IF(OR(LEFT($L72,7)="Vencida",LEFT($L72,5)="Vence"),SUMPRODUCT(--(LEFT($L$5:$L72,7)="Vencida"))+SUMPRODUCT(--(LEFT($L$5:$L72,5)="Vence")),"")</f>
        <v/>
      </c>
    </row>
    <row r="73">
      <c r="A73" s="55">
        <f>IF($N73="","",INDEX('Cronograma Asistente Técnico'!$A$5:$A$1000,$N73))</f>
        <v/>
      </c>
      <c r="B73" s="63">
        <f>IF($N73="","",IF($O73="Sub","      ↳  "&amp;INDEX('Cronograma Asistente Técnico'!$C$5:$C$1000,$N73),INDEX('Cronograma Asistente Técnico'!$C$5:$C$1000,$N73)&amp;""))</f>
        <v/>
      </c>
      <c r="C73" s="78">
        <f>IF($N73="","",IF(INDEX('Cronograma Asistente Técnico'!$D$5:$D$1000,$N73)="","",INDEX('Cronograma Asistente Técnico'!$D$5:$D$1000,$N73)))</f>
        <v/>
      </c>
      <c r="D73" s="78">
        <f>IF($N73="","",IF(INDEX('Cronograma Asistente Técnico'!$E$5:$E$1000,$N73)="","",INDEX('Cronograma Asistente Técnico'!$E$5:$E$1000,$N73)))</f>
        <v/>
      </c>
      <c r="E73" s="55">
        <f>IF($N73="","",IF(NOT(ISNUMBER($D73)),"",IF($D73&lt;InicioCiclo,"Antes del ciclo",IF($D73&gt;=InicioCiclo+28,"Después del ciclo","Semana "&amp;(INT(($D73-InicioCiclo)/7)+1)))))</f>
        <v/>
      </c>
      <c r="F73" s="60">
        <f>IF($N73="","",IF($P73&gt;0,IF(1&lt;=SemanaActual,INDEX('Cronograma Asistente Técnico'!$AA$5:$AA$1000,$N73),""),IF(INDEX('Cronograma Asistente Técnico'!$H$5:$H$1000,$N73)="","",INDEX('Cronograma Asistente Técnico'!$H$5:$H$1000,$N73))))</f>
        <v/>
      </c>
      <c r="G73" s="60">
        <f>IF($N73="","",IF($P73&gt;0,IF(2&lt;=SemanaActual,INDEX('Cronograma Asistente Técnico'!$AB$5:$AB$1000,$N73),""),IF(INDEX('Cronograma Asistente Técnico'!$I$5:$I$1000,$N73)="","",INDEX('Cronograma Asistente Técnico'!$I$5:$I$1000,$N73))))</f>
        <v/>
      </c>
      <c r="H73" s="60">
        <f>IF($N73="","",IF($P73&gt;0,IF(3&lt;=SemanaActual,INDEX('Cronograma Asistente Técnico'!$AC$5:$AC$1000,$N73),""),IF(INDEX('Cronograma Asistente Técnico'!$J$5:$J$1000,$N73)="","",INDEX('Cronograma Asistente Técnico'!$J$5:$J$1000,$N73))))</f>
        <v/>
      </c>
      <c r="I73" s="60">
        <f>IF($N73="","",IF($P73&gt;0,IF(4&lt;=SemanaActual,INDEX('Cronograma Asistente Técnico'!$AD$5:$AD$1000,$N73),""),IF(INDEX('Cronograma Asistente Técnico'!$K$5:$K$1000,$N73)="","",INDEX('Cronograma Asistente Técnico'!$K$5:$K$1000,$N73))))</f>
        <v/>
      </c>
      <c r="J73" s="60">
        <f>IF($N73="","",INDEX('Cronograma Asistente Técnico'!$L$5:$L$1000,$N73))</f>
        <v/>
      </c>
      <c r="K73" s="55">
        <f>IF($N73="","",IF(N($J73)&gt;=1,"Completado",IF(AND(ISNUMBER($D73),$D73&lt;FechaRef),"Vencida",IF(N($J73)&gt;0,"En curso","Pendiente"))))</f>
        <v/>
      </c>
      <c r="L73" s="55">
        <f>IF($N73="","",INDEX('Cronograma Asistente Técnico'!$N$5:$N$1000,$N73)&amp;"")</f>
        <v/>
      </c>
      <c r="M73" s="63">
        <f>IF($N73="","",INDEX('Cronograma Asistente Técnico'!$O$5:$O$1000,$N73)&amp;"")</f>
        <v/>
      </c>
      <c r="N73">
        <f>IFERROR(MATCH(ROW()-4,rOrden_ATR,0),"")</f>
        <v/>
      </c>
      <c r="O73">
        <f>IF($N73="","",INDEX('Cronograma Asistente Técnico'!$T$5:$T$1000,$N73))</f>
        <v/>
      </c>
      <c r="P73">
        <f>IF($N73="","",N(INDEX('Cronograma Asistente Técnico'!$U$5:$U$1000,$N73)))</f>
        <v/>
      </c>
      <c r="Q73">
        <f>IF(OR(LEFT($L73,7)="Vencida",LEFT($L73,5)="Vence"),SUMPRODUCT(--(LEFT($L$5:$L73,7)="Vencida"))+SUMPRODUCT(--(LEFT($L$5:$L73,5)="Vence")),"")</f>
        <v/>
      </c>
    </row>
    <row r="74">
      <c r="A74" s="55">
        <f>IF($N74="","",INDEX('Cronograma Asistente Técnico'!$A$5:$A$1000,$N74))</f>
        <v/>
      </c>
      <c r="B74" s="63">
        <f>IF($N74="","",IF($O74="Sub","      ↳  "&amp;INDEX('Cronograma Asistente Técnico'!$C$5:$C$1000,$N74),INDEX('Cronograma Asistente Técnico'!$C$5:$C$1000,$N74)&amp;""))</f>
        <v/>
      </c>
      <c r="C74" s="78">
        <f>IF($N74="","",IF(INDEX('Cronograma Asistente Técnico'!$D$5:$D$1000,$N74)="","",INDEX('Cronograma Asistente Técnico'!$D$5:$D$1000,$N74)))</f>
        <v/>
      </c>
      <c r="D74" s="78">
        <f>IF($N74="","",IF(INDEX('Cronograma Asistente Técnico'!$E$5:$E$1000,$N74)="","",INDEX('Cronograma Asistente Técnico'!$E$5:$E$1000,$N74)))</f>
        <v/>
      </c>
      <c r="E74" s="55">
        <f>IF($N74="","",IF(NOT(ISNUMBER($D74)),"",IF($D74&lt;InicioCiclo,"Antes del ciclo",IF($D74&gt;=InicioCiclo+28,"Después del ciclo","Semana "&amp;(INT(($D74-InicioCiclo)/7)+1)))))</f>
        <v/>
      </c>
      <c r="F74" s="60">
        <f>IF($N74="","",IF($P74&gt;0,IF(1&lt;=SemanaActual,INDEX('Cronograma Asistente Técnico'!$AA$5:$AA$1000,$N74),""),IF(INDEX('Cronograma Asistente Técnico'!$H$5:$H$1000,$N74)="","",INDEX('Cronograma Asistente Técnico'!$H$5:$H$1000,$N74))))</f>
        <v/>
      </c>
      <c r="G74" s="60">
        <f>IF($N74="","",IF($P74&gt;0,IF(2&lt;=SemanaActual,INDEX('Cronograma Asistente Técnico'!$AB$5:$AB$1000,$N74),""),IF(INDEX('Cronograma Asistente Técnico'!$I$5:$I$1000,$N74)="","",INDEX('Cronograma Asistente Técnico'!$I$5:$I$1000,$N74))))</f>
        <v/>
      </c>
      <c r="H74" s="60">
        <f>IF($N74="","",IF($P74&gt;0,IF(3&lt;=SemanaActual,INDEX('Cronograma Asistente Técnico'!$AC$5:$AC$1000,$N74),""),IF(INDEX('Cronograma Asistente Técnico'!$J$5:$J$1000,$N74)="","",INDEX('Cronograma Asistente Técnico'!$J$5:$J$1000,$N74))))</f>
        <v/>
      </c>
      <c r="I74" s="60">
        <f>IF($N74="","",IF($P74&gt;0,IF(4&lt;=SemanaActual,INDEX('Cronograma Asistente Técnico'!$AD$5:$AD$1000,$N74),""),IF(INDEX('Cronograma Asistente Técnico'!$K$5:$K$1000,$N74)="","",INDEX('Cronograma Asistente Técnico'!$K$5:$K$1000,$N74))))</f>
        <v/>
      </c>
      <c r="J74" s="60">
        <f>IF($N74="","",INDEX('Cronograma Asistente Técnico'!$L$5:$L$1000,$N74))</f>
        <v/>
      </c>
      <c r="K74" s="55">
        <f>IF($N74="","",IF(N($J74)&gt;=1,"Completado",IF(AND(ISNUMBER($D74),$D74&lt;FechaRef),"Vencida",IF(N($J74)&gt;0,"En curso","Pendiente"))))</f>
        <v/>
      </c>
      <c r="L74" s="55">
        <f>IF($N74="","",INDEX('Cronograma Asistente Técnico'!$N$5:$N$1000,$N74)&amp;"")</f>
        <v/>
      </c>
      <c r="M74" s="63">
        <f>IF($N74="","",INDEX('Cronograma Asistente Técnico'!$O$5:$O$1000,$N74)&amp;"")</f>
        <v/>
      </c>
      <c r="N74">
        <f>IFERROR(MATCH(ROW()-4,rOrden_ATR,0),"")</f>
        <v/>
      </c>
      <c r="O74">
        <f>IF($N74="","",INDEX('Cronograma Asistente Técnico'!$T$5:$T$1000,$N74))</f>
        <v/>
      </c>
      <c r="P74">
        <f>IF($N74="","",N(INDEX('Cronograma Asistente Técnico'!$U$5:$U$1000,$N74)))</f>
        <v/>
      </c>
      <c r="Q74">
        <f>IF(OR(LEFT($L74,7)="Vencida",LEFT($L74,5)="Vence"),SUMPRODUCT(--(LEFT($L$5:$L74,7)="Vencida"))+SUMPRODUCT(--(LEFT($L$5:$L74,5)="Vence")),"")</f>
        <v/>
      </c>
    </row>
    <row r="75">
      <c r="A75" s="55">
        <f>IF($N75="","",INDEX('Cronograma Asistente Técnico'!$A$5:$A$1000,$N75))</f>
        <v/>
      </c>
      <c r="B75" s="63">
        <f>IF($N75="","",IF($O75="Sub","      ↳  "&amp;INDEX('Cronograma Asistente Técnico'!$C$5:$C$1000,$N75),INDEX('Cronograma Asistente Técnico'!$C$5:$C$1000,$N75)&amp;""))</f>
        <v/>
      </c>
      <c r="C75" s="78">
        <f>IF($N75="","",IF(INDEX('Cronograma Asistente Técnico'!$D$5:$D$1000,$N75)="","",INDEX('Cronograma Asistente Técnico'!$D$5:$D$1000,$N75)))</f>
        <v/>
      </c>
      <c r="D75" s="78">
        <f>IF($N75="","",IF(INDEX('Cronograma Asistente Técnico'!$E$5:$E$1000,$N75)="","",INDEX('Cronograma Asistente Técnico'!$E$5:$E$1000,$N75)))</f>
        <v/>
      </c>
      <c r="E75" s="55">
        <f>IF($N75="","",IF(NOT(ISNUMBER($D75)),"",IF($D75&lt;InicioCiclo,"Antes del ciclo",IF($D75&gt;=InicioCiclo+28,"Después del ciclo","Semana "&amp;(INT(($D75-InicioCiclo)/7)+1)))))</f>
        <v/>
      </c>
      <c r="F75" s="60">
        <f>IF($N75="","",IF($P75&gt;0,IF(1&lt;=SemanaActual,INDEX('Cronograma Asistente Técnico'!$AA$5:$AA$1000,$N75),""),IF(INDEX('Cronograma Asistente Técnico'!$H$5:$H$1000,$N75)="","",INDEX('Cronograma Asistente Técnico'!$H$5:$H$1000,$N75))))</f>
        <v/>
      </c>
      <c r="G75" s="60">
        <f>IF($N75="","",IF($P75&gt;0,IF(2&lt;=SemanaActual,INDEX('Cronograma Asistente Técnico'!$AB$5:$AB$1000,$N75),""),IF(INDEX('Cronograma Asistente Técnico'!$I$5:$I$1000,$N75)="","",INDEX('Cronograma Asistente Técnico'!$I$5:$I$1000,$N75))))</f>
        <v/>
      </c>
      <c r="H75" s="60">
        <f>IF($N75="","",IF($P75&gt;0,IF(3&lt;=SemanaActual,INDEX('Cronograma Asistente Técnico'!$AC$5:$AC$1000,$N75),""),IF(INDEX('Cronograma Asistente Técnico'!$J$5:$J$1000,$N75)="","",INDEX('Cronograma Asistente Técnico'!$J$5:$J$1000,$N75))))</f>
        <v/>
      </c>
      <c r="I75" s="60">
        <f>IF($N75="","",IF($P75&gt;0,IF(4&lt;=SemanaActual,INDEX('Cronograma Asistente Técnico'!$AD$5:$AD$1000,$N75),""),IF(INDEX('Cronograma Asistente Técnico'!$K$5:$K$1000,$N75)="","",INDEX('Cronograma Asistente Técnico'!$K$5:$K$1000,$N75))))</f>
        <v/>
      </c>
      <c r="J75" s="60">
        <f>IF($N75="","",INDEX('Cronograma Asistente Técnico'!$L$5:$L$1000,$N75))</f>
        <v/>
      </c>
      <c r="K75" s="55">
        <f>IF($N75="","",IF(N($J75)&gt;=1,"Completado",IF(AND(ISNUMBER($D75),$D75&lt;FechaRef),"Vencida",IF(N($J75)&gt;0,"En curso","Pendiente"))))</f>
        <v/>
      </c>
      <c r="L75" s="55">
        <f>IF($N75="","",INDEX('Cronograma Asistente Técnico'!$N$5:$N$1000,$N75)&amp;"")</f>
        <v/>
      </c>
      <c r="M75" s="63">
        <f>IF($N75="","",INDEX('Cronograma Asistente Técnico'!$O$5:$O$1000,$N75)&amp;"")</f>
        <v/>
      </c>
      <c r="N75">
        <f>IFERROR(MATCH(ROW()-4,rOrden_ATR,0),"")</f>
        <v/>
      </c>
      <c r="O75">
        <f>IF($N75="","",INDEX('Cronograma Asistente Técnico'!$T$5:$T$1000,$N75))</f>
        <v/>
      </c>
      <c r="P75">
        <f>IF($N75="","",N(INDEX('Cronograma Asistente Técnico'!$U$5:$U$1000,$N75)))</f>
        <v/>
      </c>
      <c r="Q75">
        <f>IF(OR(LEFT($L75,7)="Vencida",LEFT($L75,5)="Vence"),SUMPRODUCT(--(LEFT($L$5:$L75,7)="Vencida"))+SUMPRODUCT(--(LEFT($L$5:$L75,5)="Vence")),"")</f>
        <v/>
      </c>
    </row>
    <row r="76">
      <c r="A76" s="55">
        <f>IF($N76="","",INDEX('Cronograma Asistente Técnico'!$A$5:$A$1000,$N76))</f>
        <v/>
      </c>
      <c r="B76" s="63">
        <f>IF($N76="","",IF($O76="Sub","      ↳  "&amp;INDEX('Cronograma Asistente Técnico'!$C$5:$C$1000,$N76),INDEX('Cronograma Asistente Técnico'!$C$5:$C$1000,$N76)&amp;""))</f>
        <v/>
      </c>
      <c r="C76" s="78">
        <f>IF($N76="","",IF(INDEX('Cronograma Asistente Técnico'!$D$5:$D$1000,$N76)="","",INDEX('Cronograma Asistente Técnico'!$D$5:$D$1000,$N76)))</f>
        <v/>
      </c>
      <c r="D76" s="78">
        <f>IF($N76="","",IF(INDEX('Cronograma Asistente Técnico'!$E$5:$E$1000,$N76)="","",INDEX('Cronograma Asistente Técnico'!$E$5:$E$1000,$N76)))</f>
        <v/>
      </c>
      <c r="E76" s="55">
        <f>IF($N76="","",IF(NOT(ISNUMBER($D76)),"",IF($D76&lt;InicioCiclo,"Antes del ciclo",IF($D76&gt;=InicioCiclo+28,"Después del ciclo","Semana "&amp;(INT(($D76-InicioCiclo)/7)+1)))))</f>
        <v/>
      </c>
      <c r="F76" s="60">
        <f>IF($N76="","",IF($P76&gt;0,IF(1&lt;=SemanaActual,INDEX('Cronograma Asistente Técnico'!$AA$5:$AA$1000,$N76),""),IF(INDEX('Cronograma Asistente Técnico'!$H$5:$H$1000,$N76)="","",INDEX('Cronograma Asistente Técnico'!$H$5:$H$1000,$N76))))</f>
        <v/>
      </c>
      <c r="G76" s="60">
        <f>IF($N76="","",IF($P76&gt;0,IF(2&lt;=SemanaActual,INDEX('Cronograma Asistente Técnico'!$AB$5:$AB$1000,$N76),""),IF(INDEX('Cronograma Asistente Técnico'!$I$5:$I$1000,$N76)="","",INDEX('Cronograma Asistente Técnico'!$I$5:$I$1000,$N76))))</f>
        <v/>
      </c>
      <c r="H76" s="60">
        <f>IF($N76="","",IF($P76&gt;0,IF(3&lt;=SemanaActual,INDEX('Cronograma Asistente Técnico'!$AC$5:$AC$1000,$N76),""),IF(INDEX('Cronograma Asistente Técnico'!$J$5:$J$1000,$N76)="","",INDEX('Cronograma Asistente Técnico'!$J$5:$J$1000,$N76))))</f>
        <v/>
      </c>
      <c r="I76" s="60">
        <f>IF($N76="","",IF($P76&gt;0,IF(4&lt;=SemanaActual,INDEX('Cronograma Asistente Técnico'!$AD$5:$AD$1000,$N76),""),IF(INDEX('Cronograma Asistente Técnico'!$K$5:$K$1000,$N76)="","",INDEX('Cronograma Asistente Técnico'!$K$5:$K$1000,$N76))))</f>
        <v/>
      </c>
      <c r="J76" s="60">
        <f>IF($N76="","",INDEX('Cronograma Asistente Técnico'!$L$5:$L$1000,$N76))</f>
        <v/>
      </c>
      <c r="K76" s="55">
        <f>IF($N76="","",IF(N($J76)&gt;=1,"Completado",IF(AND(ISNUMBER($D76),$D76&lt;FechaRef),"Vencida",IF(N($J76)&gt;0,"En curso","Pendiente"))))</f>
        <v/>
      </c>
      <c r="L76" s="55">
        <f>IF($N76="","",INDEX('Cronograma Asistente Técnico'!$N$5:$N$1000,$N76)&amp;"")</f>
        <v/>
      </c>
      <c r="M76" s="63">
        <f>IF($N76="","",INDEX('Cronograma Asistente Técnico'!$O$5:$O$1000,$N76)&amp;"")</f>
        <v/>
      </c>
      <c r="N76">
        <f>IFERROR(MATCH(ROW()-4,rOrden_ATR,0),"")</f>
        <v/>
      </c>
      <c r="O76">
        <f>IF($N76="","",INDEX('Cronograma Asistente Técnico'!$T$5:$T$1000,$N76))</f>
        <v/>
      </c>
      <c r="P76">
        <f>IF($N76="","",N(INDEX('Cronograma Asistente Técnico'!$U$5:$U$1000,$N76)))</f>
        <v/>
      </c>
      <c r="Q76">
        <f>IF(OR(LEFT($L76,7)="Vencida",LEFT($L76,5)="Vence"),SUMPRODUCT(--(LEFT($L$5:$L76,7)="Vencida"))+SUMPRODUCT(--(LEFT($L$5:$L76,5)="Vence")),"")</f>
        <v/>
      </c>
    </row>
    <row r="77">
      <c r="A77" s="55">
        <f>IF($N77="","",INDEX('Cronograma Asistente Técnico'!$A$5:$A$1000,$N77))</f>
        <v/>
      </c>
      <c r="B77" s="63">
        <f>IF($N77="","",IF($O77="Sub","      ↳  "&amp;INDEX('Cronograma Asistente Técnico'!$C$5:$C$1000,$N77),INDEX('Cronograma Asistente Técnico'!$C$5:$C$1000,$N77)&amp;""))</f>
        <v/>
      </c>
      <c r="C77" s="78">
        <f>IF($N77="","",IF(INDEX('Cronograma Asistente Técnico'!$D$5:$D$1000,$N77)="","",INDEX('Cronograma Asistente Técnico'!$D$5:$D$1000,$N77)))</f>
        <v/>
      </c>
      <c r="D77" s="78">
        <f>IF($N77="","",IF(INDEX('Cronograma Asistente Técnico'!$E$5:$E$1000,$N77)="","",INDEX('Cronograma Asistente Técnico'!$E$5:$E$1000,$N77)))</f>
        <v/>
      </c>
      <c r="E77" s="55">
        <f>IF($N77="","",IF(NOT(ISNUMBER($D77)),"",IF($D77&lt;InicioCiclo,"Antes del ciclo",IF($D77&gt;=InicioCiclo+28,"Después del ciclo","Semana "&amp;(INT(($D77-InicioCiclo)/7)+1)))))</f>
        <v/>
      </c>
      <c r="F77" s="60">
        <f>IF($N77="","",IF($P77&gt;0,IF(1&lt;=SemanaActual,INDEX('Cronograma Asistente Técnico'!$AA$5:$AA$1000,$N77),""),IF(INDEX('Cronograma Asistente Técnico'!$H$5:$H$1000,$N77)="","",INDEX('Cronograma Asistente Técnico'!$H$5:$H$1000,$N77))))</f>
        <v/>
      </c>
      <c r="G77" s="60">
        <f>IF($N77="","",IF($P77&gt;0,IF(2&lt;=SemanaActual,INDEX('Cronograma Asistente Técnico'!$AB$5:$AB$1000,$N77),""),IF(INDEX('Cronograma Asistente Técnico'!$I$5:$I$1000,$N77)="","",INDEX('Cronograma Asistente Técnico'!$I$5:$I$1000,$N77))))</f>
        <v/>
      </c>
      <c r="H77" s="60">
        <f>IF($N77="","",IF($P77&gt;0,IF(3&lt;=SemanaActual,INDEX('Cronograma Asistente Técnico'!$AC$5:$AC$1000,$N77),""),IF(INDEX('Cronograma Asistente Técnico'!$J$5:$J$1000,$N77)="","",INDEX('Cronograma Asistente Técnico'!$J$5:$J$1000,$N77))))</f>
        <v/>
      </c>
      <c r="I77" s="60">
        <f>IF($N77="","",IF($P77&gt;0,IF(4&lt;=SemanaActual,INDEX('Cronograma Asistente Técnico'!$AD$5:$AD$1000,$N77),""),IF(INDEX('Cronograma Asistente Técnico'!$K$5:$K$1000,$N77)="","",INDEX('Cronograma Asistente Técnico'!$K$5:$K$1000,$N77))))</f>
        <v/>
      </c>
      <c r="J77" s="60">
        <f>IF($N77="","",INDEX('Cronograma Asistente Técnico'!$L$5:$L$1000,$N77))</f>
        <v/>
      </c>
      <c r="K77" s="55">
        <f>IF($N77="","",IF(N($J77)&gt;=1,"Completado",IF(AND(ISNUMBER($D77),$D77&lt;FechaRef),"Vencida",IF(N($J77)&gt;0,"En curso","Pendiente"))))</f>
        <v/>
      </c>
      <c r="L77" s="55">
        <f>IF($N77="","",INDEX('Cronograma Asistente Técnico'!$N$5:$N$1000,$N77)&amp;"")</f>
        <v/>
      </c>
      <c r="M77" s="63">
        <f>IF($N77="","",INDEX('Cronograma Asistente Técnico'!$O$5:$O$1000,$N77)&amp;"")</f>
        <v/>
      </c>
      <c r="N77">
        <f>IFERROR(MATCH(ROW()-4,rOrden_ATR,0),"")</f>
        <v/>
      </c>
      <c r="O77">
        <f>IF($N77="","",INDEX('Cronograma Asistente Técnico'!$T$5:$T$1000,$N77))</f>
        <v/>
      </c>
      <c r="P77">
        <f>IF($N77="","",N(INDEX('Cronograma Asistente Técnico'!$U$5:$U$1000,$N77)))</f>
        <v/>
      </c>
      <c r="Q77">
        <f>IF(OR(LEFT($L77,7)="Vencida",LEFT($L77,5)="Vence"),SUMPRODUCT(--(LEFT($L$5:$L77,7)="Vencida"))+SUMPRODUCT(--(LEFT($L$5:$L77,5)="Vence")),"")</f>
        <v/>
      </c>
    </row>
    <row r="78">
      <c r="A78" s="55">
        <f>IF($N78="","",INDEX('Cronograma Asistente Técnico'!$A$5:$A$1000,$N78))</f>
        <v/>
      </c>
      <c r="B78" s="63">
        <f>IF($N78="","",IF($O78="Sub","      ↳  "&amp;INDEX('Cronograma Asistente Técnico'!$C$5:$C$1000,$N78),INDEX('Cronograma Asistente Técnico'!$C$5:$C$1000,$N78)&amp;""))</f>
        <v/>
      </c>
      <c r="C78" s="78">
        <f>IF($N78="","",IF(INDEX('Cronograma Asistente Técnico'!$D$5:$D$1000,$N78)="","",INDEX('Cronograma Asistente Técnico'!$D$5:$D$1000,$N78)))</f>
        <v/>
      </c>
      <c r="D78" s="78">
        <f>IF($N78="","",IF(INDEX('Cronograma Asistente Técnico'!$E$5:$E$1000,$N78)="","",INDEX('Cronograma Asistente Técnico'!$E$5:$E$1000,$N78)))</f>
        <v/>
      </c>
      <c r="E78" s="55">
        <f>IF($N78="","",IF(NOT(ISNUMBER($D78)),"",IF($D78&lt;InicioCiclo,"Antes del ciclo",IF($D78&gt;=InicioCiclo+28,"Después del ciclo","Semana "&amp;(INT(($D78-InicioCiclo)/7)+1)))))</f>
        <v/>
      </c>
      <c r="F78" s="60">
        <f>IF($N78="","",IF($P78&gt;0,IF(1&lt;=SemanaActual,INDEX('Cronograma Asistente Técnico'!$AA$5:$AA$1000,$N78),""),IF(INDEX('Cronograma Asistente Técnico'!$H$5:$H$1000,$N78)="","",INDEX('Cronograma Asistente Técnico'!$H$5:$H$1000,$N78))))</f>
        <v/>
      </c>
      <c r="G78" s="60">
        <f>IF($N78="","",IF($P78&gt;0,IF(2&lt;=SemanaActual,INDEX('Cronograma Asistente Técnico'!$AB$5:$AB$1000,$N78),""),IF(INDEX('Cronograma Asistente Técnico'!$I$5:$I$1000,$N78)="","",INDEX('Cronograma Asistente Técnico'!$I$5:$I$1000,$N78))))</f>
        <v/>
      </c>
      <c r="H78" s="60">
        <f>IF($N78="","",IF($P78&gt;0,IF(3&lt;=SemanaActual,INDEX('Cronograma Asistente Técnico'!$AC$5:$AC$1000,$N78),""),IF(INDEX('Cronograma Asistente Técnico'!$J$5:$J$1000,$N78)="","",INDEX('Cronograma Asistente Técnico'!$J$5:$J$1000,$N78))))</f>
        <v/>
      </c>
      <c r="I78" s="60">
        <f>IF($N78="","",IF($P78&gt;0,IF(4&lt;=SemanaActual,INDEX('Cronograma Asistente Técnico'!$AD$5:$AD$1000,$N78),""),IF(INDEX('Cronograma Asistente Técnico'!$K$5:$K$1000,$N78)="","",INDEX('Cronograma Asistente Técnico'!$K$5:$K$1000,$N78))))</f>
        <v/>
      </c>
      <c r="J78" s="60">
        <f>IF($N78="","",INDEX('Cronograma Asistente Técnico'!$L$5:$L$1000,$N78))</f>
        <v/>
      </c>
      <c r="K78" s="55">
        <f>IF($N78="","",IF(N($J78)&gt;=1,"Completado",IF(AND(ISNUMBER($D78),$D78&lt;FechaRef),"Vencida",IF(N($J78)&gt;0,"En curso","Pendiente"))))</f>
        <v/>
      </c>
      <c r="L78" s="55">
        <f>IF($N78="","",INDEX('Cronograma Asistente Técnico'!$N$5:$N$1000,$N78)&amp;"")</f>
        <v/>
      </c>
      <c r="M78" s="63">
        <f>IF($N78="","",INDEX('Cronograma Asistente Técnico'!$O$5:$O$1000,$N78)&amp;"")</f>
        <v/>
      </c>
      <c r="N78">
        <f>IFERROR(MATCH(ROW()-4,rOrden_ATR,0),"")</f>
        <v/>
      </c>
      <c r="O78">
        <f>IF($N78="","",INDEX('Cronograma Asistente Técnico'!$T$5:$T$1000,$N78))</f>
        <v/>
      </c>
      <c r="P78">
        <f>IF($N78="","",N(INDEX('Cronograma Asistente Técnico'!$U$5:$U$1000,$N78)))</f>
        <v/>
      </c>
      <c r="Q78">
        <f>IF(OR(LEFT($L78,7)="Vencida",LEFT($L78,5)="Vence"),SUMPRODUCT(--(LEFT($L$5:$L78,7)="Vencida"))+SUMPRODUCT(--(LEFT($L$5:$L78,5)="Vence")),"")</f>
        <v/>
      </c>
    </row>
    <row r="79">
      <c r="A79" s="55">
        <f>IF($N79="","",INDEX('Cronograma Asistente Técnico'!$A$5:$A$1000,$N79))</f>
        <v/>
      </c>
      <c r="B79" s="63">
        <f>IF($N79="","",IF($O79="Sub","      ↳  "&amp;INDEX('Cronograma Asistente Técnico'!$C$5:$C$1000,$N79),INDEX('Cronograma Asistente Técnico'!$C$5:$C$1000,$N79)&amp;""))</f>
        <v/>
      </c>
      <c r="C79" s="78">
        <f>IF($N79="","",IF(INDEX('Cronograma Asistente Técnico'!$D$5:$D$1000,$N79)="","",INDEX('Cronograma Asistente Técnico'!$D$5:$D$1000,$N79)))</f>
        <v/>
      </c>
      <c r="D79" s="78">
        <f>IF($N79="","",IF(INDEX('Cronograma Asistente Técnico'!$E$5:$E$1000,$N79)="","",INDEX('Cronograma Asistente Técnico'!$E$5:$E$1000,$N79)))</f>
        <v/>
      </c>
      <c r="E79" s="55">
        <f>IF($N79="","",IF(NOT(ISNUMBER($D79)),"",IF($D79&lt;InicioCiclo,"Antes del ciclo",IF($D79&gt;=InicioCiclo+28,"Después del ciclo","Semana "&amp;(INT(($D79-InicioCiclo)/7)+1)))))</f>
        <v/>
      </c>
      <c r="F79" s="60">
        <f>IF($N79="","",IF($P79&gt;0,IF(1&lt;=SemanaActual,INDEX('Cronograma Asistente Técnico'!$AA$5:$AA$1000,$N79),""),IF(INDEX('Cronograma Asistente Técnico'!$H$5:$H$1000,$N79)="","",INDEX('Cronograma Asistente Técnico'!$H$5:$H$1000,$N79))))</f>
        <v/>
      </c>
      <c r="G79" s="60">
        <f>IF($N79="","",IF($P79&gt;0,IF(2&lt;=SemanaActual,INDEX('Cronograma Asistente Técnico'!$AB$5:$AB$1000,$N79),""),IF(INDEX('Cronograma Asistente Técnico'!$I$5:$I$1000,$N79)="","",INDEX('Cronograma Asistente Técnico'!$I$5:$I$1000,$N79))))</f>
        <v/>
      </c>
      <c r="H79" s="60">
        <f>IF($N79="","",IF($P79&gt;0,IF(3&lt;=SemanaActual,INDEX('Cronograma Asistente Técnico'!$AC$5:$AC$1000,$N79),""),IF(INDEX('Cronograma Asistente Técnico'!$J$5:$J$1000,$N79)="","",INDEX('Cronograma Asistente Técnico'!$J$5:$J$1000,$N79))))</f>
        <v/>
      </c>
      <c r="I79" s="60">
        <f>IF($N79="","",IF($P79&gt;0,IF(4&lt;=SemanaActual,INDEX('Cronograma Asistente Técnico'!$AD$5:$AD$1000,$N79),""),IF(INDEX('Cronograma Asistente Técnico'!$K$5:$K$1000,$N79)="","",INDEX('Cronograma Asistente Técnico'!$K$5:$K$1000,$N79))))</f>
        <v/>
      </c>
      <c r="J79" s="60">
        <f>IF($N79="","",INDEX('Cronograma Asistente Técnico'!$L$5:$L$1000,$N79))</f>
        <v/>
      </c>
      <c r="K79" s="55">
        <f>IF($N79="","",IF(N($J79)&gt;=1,"Completado",IF(AND(ISNUMBER($D79),$D79&lt;FechaRef),"Vencida",IF(N($J79)&gt;0,"En curso","Pendiente"))))</f>
        <v/>
      </c>
      <c r="L79" s="55">
        <f>IF($N79="","",INDEX('Cronograma Asistente Técnico'!$N$5:$N$1000,$N79)&amp;"")</f>
        <v/>
      </c>
      <c r="M79" s="63">
        <f>IF($N79="","",INDEX('Cronograma Asistente Técnico'!$O$5:$O$1000,$N79)&amp;"")</f>
        <v/>
      </c>
      <c r="N79">
        <f>IFERROR(MATCH(ROW()-4,rOrden_ATR,0),"")</f>
        <v/>
      </c>
      <c r="O79">
        <f>IF($N79="","",INDEX('Cronograma Asistente Técnico'!$T$5:$T$1000,$N79))</f>
        <v/>
      </c>
      <c r="P79">
        <f>IF($N79="","",N(INDEX('Cronograma Asistente Técnico'!$U$5:$U$1000,$N79)))</f>
        <v/>
      </c>
      <c r="Q79">
        <f>IF(OR(LEFT($L79,7)="Vencida",LEFT($L79,5)="Vence"),SUMPRODUCT(--(LEFT($L$5:$L79,7)="Vencida"))+SUMPRODUCT(--(LEFT($L$5:$L79,5)="Vence")),"")</f>
        <v/>
      </c>
    </row>
    <row r="80">
      <c r="A80" s="55">
        <f>IF($N80="","",INDEX('Cronograma Asistente Técnico'!$A$5:$A$1000,$N80))</f>
        <v/>
      </c>
      <c r="B80" s="63">
        <f>IF($N80="","",IF($O80="Sub","      ↳  "&amp;INDEX('Cronograma Asistente Técnico'!$C$5:$C$1000,$N80),INDEX('Cronograma Asistente Técnico'!$C$5:$C$1000,$N80)&amp;""))</f>
        <v/>
      </c>
      <c r="C80" s="78">
        <f>IF($N80="","",IF(INDEX('Cronograma Asistente Técnico'!$D$5:$D$1000,$N80)="","",INDEX('Cronograma Asistente Técnico'!$D$5:$D$1000,$N80)))</f>
        <v/>
      </c>
      <c r="D80" s="78">
        <f>IF($N80="","",IF(INDEX('Cronograma Asistente Técnico'!$E$5:$E$1000,$N80)="","",INDEX('Cronograma Asistente Técnico'!$E$5:$E$1000,$N80)))</f>
        <v/>
      </c>
      <c r="E80" s="55">
        <f>IF($N80="","",IF(NOT(ISNUMBER($D80)),"",IF($D80&lt;InicioCiclo,"Antes del ciclo",IF($D80&gt;=InicioCiclo+28,"Después del ciclo","Semana "&amp;(INT(($D80-InicioCiclo)/7)+1)))))</f>
        <v/>
      </c>
      <c r="F80" s="60">
        <f>IF($N80="","",IF($P80&gt;0,IF(1&lt;=SemanaActual,INDEX('Cronograma Asistente Técnico'!$AA$5:$AA$1000,$N80),""),IF(INDEX('Cronograma Asistente Técnico'!$H$5:$H$1000,$N80)="","",INDEX('Cronograma Asistente Técnico'!$H$5:$H$1000,$N80))))</f>
        <v/>
      </c>
      <c r="G80" s="60">
        <f>IF($N80="","",IF($P80&gt;0,IF(2&lt;=SemanaActual,INDEX('Cronograma Asistente Técnico'!$AB$5:$AB$1000,$N80),""),IF(INDEX('Cronograma Asistente Técnico'!$I$5:$I$1000,$N80)="","",INDEX('Cronograma Asistente Técnico'!$I$5:$I$1000,$N80))))</f>
        <v/>
      </c>
      <c r="H80" s="60">
        <f>IF($N80="","",IF($P80&gt;0,IF(3&lt;=SemanaActual,INDEX('Cronograma Asistente Técnico'!$AC$5:$AC$1000,$N80),""),IF(INDEX('Cronograma Asistente Técnico'!$J$5:$J$1000,$N80)="","",INDEX('Cronograma Asistente Técnico'!$J$5:$J$1000,$N80))))</f>
        <v/>
      </c>
      <c r="I80" s="60">
        <f>IF($N80="","",IF($P80&gt;0,IF(4&lt;=SemanaActual,INDEX('Cronograma Asistente Técnico'!$AD$5:$AD$1000,$N80),""),IF(INDEX('Cronograma Asistente Técnico'!$K$5:$K$1000,$N80)="","",INDEX('Cronograma Asistente Técnico'!$K$5:$K$1000,$N80))))</f>
        <v/>
      </c>
      <c r="J80" s="60">
        <f>IF($N80="","",INDEX('Cronograma Asistente Técnico'!$L$5:$L$1000,$N80))</f>
        <v/>
      </c>
      <c r="K80" s="55">
        <f>IF($N80="","",IF(N($J80)&gt;=1,"Completado",IF(AND(ISNUMBER($D80),$D80&lt;FechaRef),"Vencida",IF(N($J80)&gt;0,"En curso","Pendiente"))))</f>
        <v/>
      </c>
      <c r="L80" s="55">
        <f>IF($N80="","",INDEX('Cronograma Asistente Técnico'!$N$5:$N$1000,$N80)&amp;"")</f>
        <v/>
      </c>
      <c r="M80" s="63">
        <f>IF($N80="","",INDEX('Cronograma Asistente Técnico'!$O$5:$O$1000,$N80)&amp;"")</f>
        <v/>
      </c>
      <c r="N80">
        <f>IFERROR(MATCH(ROW()-4,rOrden_ATR,0),"")</f>
        <v/>
      </c>
      <c r="O80">
        <f>IF($N80="","",INDEX('Cronograma Asistente Técnico'!$T$5:$T$1000,$N80))</f>
        <v/>
      </c>
      <c r="P80">
        <f>IF($N80="","",N(INDEX('Cronograma Asistente Técnico'!$U$5:$U$1000,$N80)))</f>
        <v/>
      </c>
      <c r="Q80">
        <f>IF(OR(LEFT($L80,7)="Vencida",LEFT($L80,5)="Vence"),SUMPRODUCT(--(LEFT($L$5:$L80,7)="Vencida"))+SUMPRODUCT(--(LEFT($L$5:$L80,5)="Vence")),"")</f>
        <v/>
      </c>
    </row>
    <row r="81">
      <c r="A81" s="55">
        <f>IF($N81="","",INDEX('Cronograma Asistente Técnico'!$A$5:$A$1000,$N81))</f>
        <v/>
      </c>
      <c r="B81" s="63">
        <f>IF($N81="","",IF($O81="Sub","      ↳  "&amp;INDEX('Cronograma Asistente Técnico'!$C$5:$C$1000,$N81),INDEX('Cronograma Asistente Técnico'!$C$5:$C$1000,$N81)&amp;""))</f>
        <v/>
      </c>
      <c r="C81" s="78">
        <f>IF($N81="","",IF(INDEX('Cronograma Asistente Técnico'!$D$5:$D$1000,$N81)="","",INDEX('Cronograma Asistente Técnico'!$D$5:$D$1000,$N81)))</f>
        <v/>
      </c>
      <c r="D81" s="78">
        <f>IF($N81="","",IF(INDEX('Cronograma Asistente Técnico'!$E$5:$E$1000,$N81)="","",INDEX('Cronograma Asistente Técnico'!$E$5:$E$1000,$N81)))</f>
        <v/>
      </c>
      <c r="E81" s="55">
        <f>IF($N81="","",IF(NOT(ISNUMBER($D81)),"",IF($D81&lt;InicioCiclo,"Antes del ciclo",IF($D81&gt;=InicioCiclo+28,"Después del ciclo","Semana "&amp;(INT(($D81-InicioCiclo)/7)+1)))))</f>
        <v/>
      </c>
      <c r="F81" s="60">
        <f>IF($N81="","",IF($P81&gt;0,IF(1&lt;=SemanaActual,INDEX('Cronograma Asistente Técnico'!$AA$5:$AA$1000,$N81),""),IF(INDEX('Cronograma Asistente Técnico'!$H$5:$H$1000,$N81)="","",INDEX('Cronograma Asistente Técnico'!$H$5:$H$1000,$N81))))</f>
        <v/>
      </c>
      <c r="G81" s="60">
        <f>IF($N81="","",IF($P81&gt;0,IF(2&lt;=SemanaActual,INDEX('Cronograma Asistente Técnico'!$AB$5:$AB$1000,$N81),""),IF(INDEX('Cronograma Asistente Técnico'!$I$5:$I$1000,$N81)="","",INDEX('Cronograma Asistente Técnico'!$I$5:$I$1000,$N81))))</f>
        <v/>
      </c>
      <c r="H81" s="60">
        <f>IF($N81="","",IF($P81&gt;0,IF(3&lt;=SemanaActual,INDEX('Cronograma Asistente Técnico'!$AC$5:$AC$1000,$N81),""),IF(INDEX('Cronograma Asistente Técnico'!$J$5:$J$1000,$N81)="","",INDEX('Cronograma Asistente Técnico'!$J$5:$J$1000,$N81))))</f>
        <v/>
      </c>
      <c r="I81" s="60">
        <f>IF($N81="","",IF($P81&gt;0,IF(4&lt;=SemanaActual,INDEX('Cronograma Asistente Técnico'!$AD$5:$AD$1000,$N81),""),IF(INDEX('Cronograma Asistente Técnico'!$K$5:$K$1000,$N81)="","",INDEX('Cronograma Asistente Técnico'!$K$5:$K$1000,$N81))))</f>
        <v/>
      </c>
      <c r="J81" s="60">
        <f>IF($N81="","",INDEX('Cronograma Asistente Técnico'!$L$5:$L$1000,$N81))</f>
        <v/>
      </c>
      <c r="K81" s="55">
        <f>IF($N81="","",IF(N($J81)&gt;=1,"Completado",IF(AND(ISNUMBER($D81),$D81&lt;FechaRef),"Vencida",IF(N($J81)&gt;0,"En curso","Pendiente"))))</f>
        <v/>
      </c>
      <c r="L81" s="55">
        <f>IF($N81="","",INDEX('Cronograma Asistente Técnico'!$N$5:$N$1000,$N81)&amp;"")</f>
        <v/>
      </c>
      <c r="M81" s="63">
        <f>IF($N81="","",INDEX('Cronograma Asistente Técnico'!$O$5:$O$1000,$N81)&amp;"")</f>
        <v/>
      </c>
      <c r="N81">
        <f>IFERROR(MATCH(ROW()-4,rOrden_ATR,0),"")</f>
        <v/>
      </c>
      <c r="O81">
        <f>IF($N81="","",INDEX('Cronograma Asistente Técnico'!$T$5:$T$1000,$N81))</f>
        <v/>
      </c>
      <c r="P81">
        <f>IF($N81="","",N(INDEX('Cronograma Asistente Técnico'!$U$5:$U$1000,$N81)))</f>
        <v/>
      </c>
      <c r="Q81">
        <f>IF(OR(LEFT($L81,7)="Vencida",LEFT($L81,5)="Vence"),SUMPRODUCT(--(LEFT($L$5:$L81,7)="Vencida"))+SUMPRODUCT(--(LEFT($L$5:$L81,5)="Vence")),"")</f>
        <v/>
      </c>
    </row>
    <row r="82">
      <c r="A82" s="55">
        <f>IF($N82="","",INDEX('Cronograma Asistente Técnico'!$A$5:$A$1000,$N82))</f>
        <v/>
      </c>
      <c r="B82" s="63">
        <f>IF($N82="","",IF($O82="Sub","      ↳  "&amp;INDEX('Cronograma Asistente Técnico'!$C$5:$C$1000,$N82),INDEX('Cronograma Asistente Técnico'!$C$5:$C$1000,$N82)&amp;""))</f>
        <v/>
      </c>
      <c r="C82" s="78">
        <f>IF($N82="","",IF(INDEX('Cronograma Asistente Técnico'!$D$5:$D$1000,$N82)="","",INDEX('Cronograma Asistente Técnico'!$D$5:$D$1000,$N82)))</f>
        <v/>
      </c>
      <c r="D82" s="78">
        <f>IF($N82="","",IF(INDEX('Cronograma Asistente Técnico'!$E$5:$E$1000,$N82)="","",INDEX('Cronograma Asistente Técnico'!$E$5:$E$1000,$N82)))</f>
        <v/>
      </c>
      <c r="E82" s="55">
        <f>IF($N82="","",IF(NOT(ISNUMBER($D82)),"",IF($D82&lt;InicioCiclo,"Antes del ciclo",IF($D82&gt;=InicioCiclo+28,"Después del ciclo","Semana "&amp;(INT(($D82-InicioCiclo)/7)+1)))))</f>
        <v/>
      </c>
      <c r="F82" s="60">
        <f>IF($N82="","",IF($P82&gt;0,IF(1&lt;=SemanaActual,INDEX('Cronograma Asistente Técnico'!$AA$5:$AA$1000,$N82),""),IF(INDEX('Cronograma Asistente Técnico'!$H$5:$H$1000,$N82)="","",INDEX('Cronograma Asistente Técnico'!$H$5:$H$1000,$N82))))</f>
        <v/>
      </c>
      <c r="G82" s="60">
        <f>IF($N82="","",IF($P82&gt;0,IF(2&lt;=SemanaActual,INDEX('Cronograma Asistente Técnico'!$AB$5:$AB$1000,$N82),""),IF(INDEX('Cronograma Asistente Técnico'!$I$5:$I$1000,$N82)="","",INDEX('Cronograma Asistente Técnico'!$I$5:$I$1000,$N82))))</f>
        <v/>
      </c>
      <c r="H82" s="60">
        <f>IF($N82="","",IF($P82&gt;0,IF(3&lt;=SemanaActual,INDEX('Cronograma Asistente Técnico'!$AC$5:$AC$1000,$N82),""),IF(INDEX('Cronograma Asistente Técnico'!$J$5:$J$1000,$N82)="","",INDEX('Cronograma Asistente Técnico'!$J$5:$J$1000,$N82))))</f>
        <v/>
      </c>
      <c r="I82" s="60">
        <f>IF($N82="","",IF($P82&gt;0,IF(4&lt;=SemanaActual,INDEX('Cronograma Asistente Técnico'!$AD$5:$AD$1000,$N82),""),IF(INDEX('Cronograma Asistente Técnico'!$K$5:$K$1000,$N82)="","",INDEX('Cronograma Asistente Técnico'!$K$5:$K$1000,$N82))))</f>
        <v/>
      </c>
      <c r="J82" s="60">
        <f>IF($N82="","",INDEX('Cronograma Asistente Técnico'!$L$5:$L$1000,$N82))</f>
        <v/>
      </c>
      <c r="K82" s="55">
        <f>IF($N82="","",IF(N($J82)&gt;=1,"Completado",IF(AND(ISNUMBER($D82),$D82&lt;FechaRef),"Vencida",IF(N($J82)&gt;0,"En curso","Pendiente"))))</f>
        <v/>
      </c>
      <c r="L82" s="55">
        <f>IF($N82="","",INDEX('Cronograma Asistente Técnico'!$N$5:$N$1000,$N82)&amp;"")</f>
        <v/>
      </c>
      <c r="M82" s="63">
        <f>IF($N82="","",INDEX('Cronograma Asistente Técnico'!$O$5:$O$1000,$N82)&amp;"")</f>
        <v/>
      </c>
      <c r="N82">
        <f>IFERROR(MATCH(ROW()-4,rOrden_ATR,0),"")</f>
        <v/>
      </c>
      <c r="O82">
        <f>IF($N82="","",INDEX('Cronograma Asistente Técnico'!$T$5:$T$1000,$N82))</f>
        <v/>
      </c>
      <c r="P82">
        <f>IF($N82="","",N(INDEX('Cronograma Asistente Técnico'!$U$5:$U$1000,$N82)))</f>
        <v/>
      </c>
      <c r="Q82">
        <f>IF(OR(LEFT($L82,7)="Vencida",LEFT($L82,5)="Vence"),SUMPRODUCT(--(LEFT($L$5:$L82,7)="Vencida"))+SUMPRODUCT(--(LEFT($L$5:$L82,5)="Vence")),"")</f>
        <v/>
      </c>
    </row>
    <row r="83">
      <c r="A83" s="55">
        <f>IF($N83="","",INDEX('Cronograma Asistente Técnico'!$A$5:$A$1000,$N83))</f>
        <v/>
      </c>
      <c r="B83" s="63">
        <f>IF($N83="","",IF($O83="Sub","      ↳  "&amp;INDEX('Cronograma Asistente Técnico'!$C$5:$C$1000,$N83),INDEX('Cronograma Asistente Técnico'!$C$5:$C$1000,$N83)&amp;""))</f>
        <v/>
      </c>
      <c r="C83" s="78">
        <f>IF($N83="","",IF(INDEX('Cronograma Asistente Técnico'!$D$5:$D$1000,$N83)="","",INDEX('Cronograma Asistente Técnico'!$D$5:$D$1000,$N83)))</f>
        <v/>
      </c>
      <c r="D83" s="78">
        <f>IF($N83="","",IF(INDEX('Cronograma Asistente Técnico'!$E$5:$E$1000,$N83)="","",INDEX('Cronograma Asistente Técnico'!$E$5:$E$1000,$N83)))</f>
        <v/>
      </c>
      <c r="E83" s="55">
        <f>IF($N83="","",IF(NOT(ISNUMBER($D83)),"",IF($D83&lt;InicioCiclo,"Antes del ciclo",IF($D83&gt;=InicioCiclo+28,"Después del ciclo","Semana "&amp;(INT(($D83-InicioCiclo)/7)+1)))))</f>
        <v/>
      </c>
      <c r="F83" s="60">
        <f>IF($N83="","",IF($P83&gt;0,IF(1&lt;=SemanaActual,INDEX('Cronograma Asistente Técnico'!$AA$5:$AA$1000,$N83),""),IF(INDEX('Cronograma Asistente Técnico'!$H$5:$H$1000,$N83)="","",INDEX('Cronograma Asistente Técnico'!$H$5:$H$1000,$N83))))</f>
        <v/>
      </c>
      <c r="G83" s="60">
        <f>IF($N83="","",IF($P83&gt;0,IF(2&lt;=SemanaActual,INDEX('Cronograma Asistente Técnico'!$AB$5:$AB$1000,$N83),""),IF(INDEX('Cronograma Asistente Técnico'!$I$5:$I$1000,$N83)="","",INDEX('Cronograma Asistente Técnico'!$I$5:$I$1000,$N83))))</f>
        <v/>
      </c>
      <c r="H83" s="60">
        <f>IF($N83="","",IF($P83&gt;0,IF(3&lt;=SemanaActual,INDEX('Cronograma Asistente Técnico'!$AC$5:$AC$1000,$N83),""),IF(INDEX('Cronograma Asistente Técnico'!$J$5:$J$1000,$N83)="","",INDEX('Cronograma Asistente Técnico'!$J$5:$J$1000,$N83))))</f>
        <v/>
      </c>
      <c r="I83" s="60">
        <f>IF($N83="","",IF($P83&gt;0,IF(4&lt;=SemanaActual,INDEX('Cronograma Asistente Técnico'!$AD$5:$AD$1000,$N83),""),IF(INDEX('Cronograma Asistente Técnico'!$K$5:$K$1000,$N83)="","",INDEX('Cronograma Asistente Técnico'!$K$5:$K$1000,$N83))))</f>
        <v/>
      </c>
      <c r="J83" s="60">
        <f>IF($N83="","",INDEX('Cronograma Asistente Técnico'!$L$5:$L$1000,$N83))</f>
        <v/>
      </c>
      <c r="K83" s="55">
        <f>IF($N83="","",IF(N($J83)&gt;=1,"Completado",IF(AND(ISNUMBER($D83),$D83&lt;FechaRef),"Vencida",IF(N($J83)&gt;0,"En curso","Pendiente"))))</f>
        <v/>
      </c>
      <c r="L83" s="55">
        <f>IF($N83="","",INDEX('Cronograma Asistente Técnico'!$N$5:$N$1000,$N83)&amp;"")</f>
        <v/>
      </c>
      <c r="M83" s="63">
        <f>IF($N83="","",INDEX('Cronograma Asistente Técnico'!$O$5:$O$1000,$N83)&amp;"")</f>
        <v/>
      </c>
      <c r="N83">
        <f>IFERROR(MATCH(ROW()-4,rOrden_ATR,0),"")</f>
        <v/>
      </c>
      <c r="O83">
        <f>IF($N83="","",INDEX('Cronograma Asistente Técnico'!$T$5:$T$1000,$N83))</f>
        <v/>
      </c>
      <c r="P83">
        <f>IF($N83="","",N(INDEX('Cronograma Asistente Técnico'!$U$5:$U$1000,$N83)))</f>
        <v/>
      </c>
      <c r="Q83">
        <f>IF(OR(LEFT($L83,7)="Vencida",LEFT($L83,5)="Vence"),SUMPRODUCT(--(LEFT($L$5:$L83,7)="Vencida"))+SUMPRODUCT(--(LEFT($L$5:$L83,5)="Vence")),"")</f>
        <v/>
      </c>
    </row>
    <row r="84">
      <c r="A84" s="55">
        <f>IF($N84="","",INDEX('Cronograma Asistente Técnico'!$A$5:$A$1000,$N84))</f>
        <v/>
      </c>
      <c r="B84" s="63">
        <f>IF($N84="","",IF($O84="Sub","      ↳  "&amp;INDEX('Cronograma Asistente Técnico'!$C$5:$C$1000,$N84),INDEX('Cronograma Asistente Técnico'!$C$5:$C$1000,$N84)&amp;""))</f>
        <v/>
      </c>
      <c r="C84" s="78">
        <f>IF($N84="","",IF(INDEX('Cronograma Asistente Técnico'!$D$5:$D$1000,$N84)="","",INDEX('Cronograma Asistente Técnico'!$D$5:$D$1000,$N84)))</f>
        <v/>
      </c>
      <c r="D84" s="78">
        <f>IF($N84="","",IF(INDEX('Cronograma Asistente Técnico'!$E$5:$E$1000,$N84)="","",INDEX('Cronograma Asistente Técnico'!$E$5:$E$1000,$N84)))</f>
        <v/>
      </c>
      <c r="E84" s="55">
        <f>IF($N84="","",IF(NOT(ISNUMBER($D84)),"",IF($D84&lt;InicioCiclo,"Antes del ciclo",IF($D84&gt;=InicioCiclo+28,"Después del ciclo","Semana "&amp;(INT(($D84-InicioCiclo)/7)+1)))))</f>
        <v/>
      </c>
      <c r="F84" s="60">
        <f>IF($N84="","",IF($P84&gt;0,IF(1&lt;=SemanaActual,INDEX('Cronograma Asistente Técnico'!$AA$5:$AA$1000,$N84),""),IF(INDEX('Cronograma Asistente Técnico'!$H$5:$H$1000,$N84)="","",INDEX('Cronograma Asistente Técnico'!$H$5:$H$1000,$N84))))</f>
        <v/>
      </c>
      <c r="G84" s="60">
        <f>IF($N84="","",IF($P84&gt;0,IF(2&lt;=SemanaActual,INDEX('Cronograma Asistente Técnico'!$AB$5:$AB$1000,$N84),""),IF(INDEX('Cronograma Asistente Técnico'!$I$5:$I$1000,$N84)="","",INDEX('Cronograma Asistente Técnico'!$I$5:$I$1000,$N84))))</f>
        <v/>
      </c>
      <c r="H84" s="60">
        <f>IF($N84="","",IF($P84&gt;0,IF(3&lt;=SemanaActual,INDEX('Cronograma Asistente Técnico'!$AC$5:$AC$1000,$N84),""),IF(INDEX('Cronograma Asistente Técnico'!$J$5:$J$1000,$N84)="","",INDEX('Cronograma Asistente Técnico'!$J$5:$J$1000,$N84))))</f>
        <v/>
      </c>
      <c r="I84" s="60">
        <f>IF($N84="","",IF($P84&gt;0,IF(4&lt;=SemanaActual,INDEX('Cronograma Asistente Técnico'!$AD$5:$AD$1000,$N84),""),IF(INDEX('Cronograma Asistente Técnico'!$K$5:$K$1000,$N84)="","",INDEX('Cronograma Asistente Técnico'!$K$5:$K$1000,$N84))))</f>
        <v/>
      </c>
      <c r="J84" s="60">
        <f>IF($N84="","",INDEX('Cronograma Asistente Técnico'!$L$5:$L$1000,$N84))</f>
        <v/>
      </c>
      <c r="K84" s="55">
        <f>IF($N84="","",IF(N($J84)&gt;=1,"Completado",IF(AND(ISNUMBER($D84),$D84&lt;FechaRef),"Vencida",IF(N($J84)&gt;0,"En curso","Pendiente"))))</f>
        <v/>
      </c>
      <c r="L84" s="55">
        <f>IF($N84="","",INDEX('Cronograma Asistente Técnico'!$N$5:$N$1000,$N84)&amp;"")</f>
        <v/>
      </c>
      <c r="M84" s="63">
        <f>IF($N84="","",INDEX('Cronograma Asistente Técnico'!$O$5:$O$1000,$N84)&amp;"")</f>
        <v/>
      </c>
      <c r="N84">
        <f>IFERROR(MATCH(ROW()-4,rOrden_ATR,0),"")</f>
        <v/>
      </c>
      <c r="O84">
        <f>IF($N84="","",INDEX('Cronograma Asistente Técnico'!$T$5:$T$1000,$N84))</f>
        <v/>
      </c>
      <c r="P84">
        <f>IF($N84="","",N(INDEX('Cronograma Asistente Técnico'!$U$5:$U$1000,$N84)))</f>
        <v/>
      </c>
      <c r="Q84">
        <f>IF(OR(LEFT($L84,7)="Vencida",LEFT($L84,5)="Vence"),SUMPRODUCT(--(LEFT($L$5:$L84,7)="Vencida"))+SUMPRODUCT(--(LEFT($L$5:$L84,5)="Vence")),"")</f>
        <v/>
      </c>
    </row>
    <row r="85">
      <c r="A85" s="55">
        <f>IF($N85="","",INDEX('Cronograma Asistente Técnico'!$A$5:$A$1000,$N85))</f>
        <v/>
      </c>
      <c r="B85" s="63">
        <f>IF($N85="","",IF($O85="Sub","      ↳  "&amp;INDEX('Cronograma Asistente Técnico'!$C$5:$C$1000,$N85),INDEX('Cronograma Asistente Técnico'!$C$5:$C$1000,$N85)&amp;""))</f>
        <v/>
      </c>
      <c r="C85" s="78">
        <f>IF($N85="","",IF(INDEX('Cronograma Asistente Técnico'!$D$5:$D$1000,$N85)="","",INDEX('Cronograma Asistente Técnico'!$D$5:$D$1000,$N85)))</f>
        <v/>
      </c>
      <c r="D85" s="78">
        <f>IF($N85="","",IF(INDEX('Cronograma Asistente Técnico'!$E$5:$E$1000,$N85)="","",INDEX('Cronograma Asistente Técnico'!$E$5:$E$1000,$N85)))</f>
        <v/>
      </c>
      <c r="E85" s="55">
        <f>IF($N85="","",IF(NOT(ISNUMBER($D85)),"",IF($D85&lt;InicioCiclo,"Antes del ciclo",IF($D85&gt;=InicioCiclo+28,"Después del ciclo","Semana "&amp;(INT(($D85-InicioCiclo)/7)+1)))))</f>
        <v/>
      </c>
      <c r="F85" s="60">
        <f>IF($N85="","",IF($P85&gt;0,IF(1&lt;=SemanaActual,INDEX('Cronograma Asistente Técnico'!$AA$5:$AA$1000,$N85),""),IF(INDEX('Cronograma Asistente Técnico'!$H$5:$H$1000,$N85)="","",INDEX('Cronograma Asistente Técnico'!$H$5:$H$1000,$N85))))</f>
        <v/>
      </c>
      <c r="G85" s="60">
        <f>IF($N85="","",IF($P85&gt;0,IF(2&lt;=SemanaActual,INDEX('Cronograma Asistente Técnico'!$AB$5:$AB$1000,$N85),""),IF(INDEX('Cronograma Asistente Técnico'!$I$5:$I$1000,$N85)="","",INDEX('Cronograma Asistente Técnico'!$I$5:$I$1000,$N85))))</f>
        <v/>
      </c>
      <c r="H85" s="60">
        <f>IF($N85="","",IF($P85&gt;0,IF(3&lt;=SemanaActual,INDEX('Cronograma Asistente Técnico'!$AC$5:$AC$1000,$N85),""),IF(INDEX('Cronograma Asistente Técnico'!$J$5:$J$1000,$N85)="","",INDEX('Cronograma Asistente Técnico'!$J$5:$J$1000,$N85))))</f>
        <v/>
      </c>
      <c r="I85" s="60">
        <f>IF($N85="","",IF($P85&gt;0,IF(4&lt;=SemanaActual,INDEX('Cronograma Asistente Técnico'!$AD$5:$AD$1000,$N85),""),IF(INDEX('Cronograma Asistente Técnico'!$K$5:$K$1000,$N85)="","",INDEX('Cronograma Asistente Técnico'!$K$5:$K$1000,$N85))))</f>
        <v/>
      </c>
      <c r="J85" s="60">
        <f>IF($N85="","",INDEX('Cronograma Asistente Técnico'!$L$5:$L$1000,$N85))</f>
        <v/>
      </c>
      <c r="K85" s="55">
        <f>IF($N85="","",IF(N($J85)&gt;=1,"Completado",IF(AND(ISNUMBER($D85),$D85&lt;FechaRef),"Vencida",IF(N($J85)&gt;0,"En curso","Pendiente"))))</f>
        <v/>
      </c>
      <c r="L85" s="55">
        <f>IF($N85="","",INDEX('Cronograma Asistente Técnico'!$N$5:$N$1000,$N85)&amp;"")</f>
        <v/>
      </c>
      <c r="M85" s="63">
        <f>IF($N85="","",INDEX('Cronograma Asistente Técnico'!$O$5:$O$1000,$N85)&amp;"")</f>
        <v/>
      </c>
      <c r="N85">
        <f>IFERROR(MATCH(ROW()-4,rOrden_ATR,0),"")</f>
        <v/>
      </c>
      <c r="O85">
        <f>IF($N85="","",INDEX('Cronograma Asistente Técnico'!$T$5:$T$1000,$N85))</f>
        <v/>
      </c>
      <c r="P85">
        <f>IF($N85="","",N(INDEX('Cronograma Asistente Técnico'!$U$5:$U$1000,$N85)))</f>
        <v/>
      </c>
      <c r="Q85">
        <f>IF(OR(LEFT($L85,7)="Vencida",LEFT($L85,5)="Vence"),SUMPRODUCT(--(LEFT($L$5:$L85,7)="Vencida"))+SUMPRODUCT(--(LEFT($L$5:$L85,5)="Vence")),"")</f>
        <v/>
      </c>
    </row>
    <row r="86">
      <c r="A86" s="55">
        <f>IF($N86="","",INDEX('Cronograma Asistente Técnico'!$A$5:$A$1000,$N86))</f>
        <v/>
      </c>
      <c r="B86" s="63">
        <f>IF($N86="","",IF($O86="Sub","      ↳  "&amp;INDEX('Cronograma Asistente Técnico'!$C$5:$C$1000,$N86),INDEX('Cronograma Asistente Técnico'!$C$5:$C$1000,$N86)&amp;""))</f>
        <v/>
      </c>
      <c r="C86" s="78">
        <f>IF($N86="","",IF(INDEX('Cronograma Asistente Técnico'!$D$5:$D$1000,$N86)="","",INDEX('Cronograma Asistente Técnico'!$D$5:$D$1000,$N86)))</f>
        <v/>
      </c>
      <c r="D86" s="78">
        <f>IF($N86="","",IF(INDEX('Cronograma Asistente Técnico'!$E$5:$E$1000,$N86)="","",INDEX('Cronograma Asistente Técnico'!$E$5:$E$1000,$N86)))</f>
        <v/>
      </c>
      <c r="E86" s="55">
        <f>IF($N86="","",IF(NOT(ISNUMBER($D86)),"",IF($D86&lt;InicioCiclo,"Antes del ciclo",IF($D86&gt;=InicioCiclo+28,"Después del ciclo","Semana "&amp;(INT(($D86-InicioCiclo)/7)+1)))))</f>
        <v/>
      </c>
      <c r="F86" s="60">
        <f>IF($N86="","",IF($P86&gt;0,IF(1&lt;=SemanaActual,INDEX('Cronograma Asistente Técnico'!$AA$5:$AA$1000,$N86),""),IF(INDEX('Cronograma Asistente Técnico'!$H$5:$H$1000,$N86)="","",INDEX('Cronograma Asistente Técnico'!$H$5:$H$1000,$N86))))</f>
        <v/>
      </c>
      <c r="G86" s="60">
        <f>IF($N86="","",IF($P86&gt;0,IF(2&lt;=SemanaActual,INDEX('Cronograma Asistente Técnico'!$AB$5:$AB$1000,$N86),""),IF(INDEX('Cronograma Asistente Técnico'!$I$5:$I$1000,$N86)="","",INDEX('Cronograma Asistente Técnico'!$I$5:$I$1000,$N86))))</f>
        <v/>
      </c>
      <c r="H86" s="60">
        <f>IF($N86="","",IF($P86&gt;0,IF(3&lt;=SemanaActual,INDEX('Cronograma Asistente Técnico'!$AC$5:$AC$1000,$N86),""),IF(INDEX('Cronograma Asistente Técnico'!$J$5:$J$1000,$N86)="","",INDEX('Cronograma Asistente Técnico'!$J$5:$J$1000,$N86))))</f>
        <v/>
      </c>
      <c r="I86" s="60">
        <f>IF($N86="","",IF($P86&gt;0,IF(4&lt;=SemanaActual,INDEX('Cronograma Asistente Técnico'!$AD$5:$AD$1000,$N86),""),IF(INDEX('Cronograma Asistente Técnico'!$K$5:$K$1000,$N86)="","",INDEX('Cronograma Asistente Técnico'!$K$5:$K$1000,$N86))))</f>
        <v/>
      </c>
      <c r="J86" s="60">
        <f>IF($N86="","",INDEX('Cronograma Asistente Técnico'!$L$5:$L$1000,$N86))</f>
        <v/>
      </c>
      <c r="K86" s="55">
        <f>IF($N86="","",IF(N($J86)&gt;=1,"Completado",IF(AND(ISNUMBER($D86),$D86&lt;FechaRef),"Vencida",IF(N($J86)&gt;0,"En curso","Pendiente"))))</f>
        <v/>
      </c>
      <c r="L86" s="55">
        <f>IF($N86="","",INDEX('Cronograma Asistente Técnico'!$N$5:$N$1000,$N86)&amp;"")</f>
        <v/>
      </c>
      <c r="M86" s="63">
        <f>IF($N86="","",INDEX('Cronograma Asistente Técnico'!$O$5:$O$1000,$N86)&amp;"")</f>
        <v/>
      </c>
      <c r="N86">
        <f>IFERROR(MATCH(ROW()-4,rOrden_ATR,0),"")</f>
        <v/>
      </c>
      <c r="O86">
        <f>IF($N86="","",INDEX('Cronograma Asistente Técnico'!$T$5:$T$1000,$N86))</f>
        <v/>
      </c>
      <c r="P86">
        <f>IF($N86="","",N(INDEX('Cronograma Asistente Técnico'!$U$5:$U$1000,$N86)))</f>
        <v/>
      </c>
      <c r="Q86">
        <f>IF(OR(LEFT($L86,7)="Vencida",LEFT($L86,5)="Vence"),SUMPRODUCT(--(LEFT($L$5:$L86,7)="Vencida"))+SUMPRODUCT(--(LEFT($L$5:$L86,5)="Vence")),"")</f>
        <v/>
      </c>
    </row>
    <row r="87">
      <c r="A87" s="55">
        <f>IF($N87="","",INDEX('Cronograma Asistente Técnico'!$A$5:$A$1000,$N87))</f>
        <v/>
      </c>
      <c r="B87" s="63">
        <f>IF($N87="","",IF($O87="Sub","      ↳  "&amp;INDEX('Cronograma Asistente Técnico'!$C$5:$C$1000,$N87),INDEX('Cronograma Asistente Técnico'!$C$5:$C$1000,$N87)&amp;""))</f>
        <v/>
      </c>
      <c r="C87" s="78">
        <f>IF($N87="","",IF(INDEX('Cronograma Asistente Técnico'!$D$5:$D$1000,$N87)="","",INDEX('Cronograma Asistente Técnico'!$D$5:$D$1000,$N87)))</f>
        <v/>
      </c>
      <c r="D87" s="78">
        <f>IF($N87="","",IF(INDEX('Cronograma Asistente Técnico'!$E$5:$E$1000,$N87)="","",INDEX('Cronograma Asistente Técnico'!$E$5:$E$1000,$N87)))</f>
        <v/>
      </c>
      <c r="E87" s="55">
        <f>IF($N87="","",IF(NOT(ISNUMBER($D87)),"",IF($D87&lt;InicioCiclo,"Antes del ciclo",IF($D87&gt;=InicioCiclo+28,"Después del ciclo","Semana "&amp;(INT(($D87-InicioCiclo)/7)+1)))))</f>
        <v/>
      </c>
      <c r="F87" s="60">
        <f>IF($N87="","",IF($P87&gt;0,IF(1&lt;=SemanaActual,INDEX('Cronograma Asistente Técnico'!$AA$5:$AA$1000,$N87),""),IF(INDEX('Cronograma Asistente Técnico'!$H$5:$H$1000,$N87)="","",INDEX('Cronograma Asistente Técnico'!$H$5:$H$1000,$N87))))</f>
        <v/>
      </c>
      <c r="G87" s="60">
        <f>IF($N87="","",IF($P87&gt;0,IF(2&lt;=SemanaActual,INDEX('Cronograma Asistente Técnico'!$AB$5:$AB$1000,$N87),""),IF(INDEX('Cronograma Asistente Técnico'!$I$5:$I$1000,$N87)="","",INDEX('Cronograma Asistente Técnico'!$I$5:$I$1000,$N87))))</f>
        <v/>
      </c>
      <c r="H87" s="60">
        <f>IF($N87="","",IF($P87&gt;0,IF(3&lt;=SemanaActual,INDEX('Cronograma Asistente Técnico'!$AC$5:$AC$1000,$N87),""),IF(INDEX('Cronograma Asistente Técnico'!$J$5:$J$1000,$N87)="","",INDEX('Cronograma Asistente Técnico'!$J$5:$J$1000,$N87))))</f>
        <v/>
      </c>
      <c r="I87" s="60">
        <f>IF($N87="","",IF($P87&gt;0,IF(4&lt;=SemanaActual,INDEX('Cronograma Asistente Técnico'!$AD$5:$AD$1000,$N87),""),IF(INDEX('Cronograma Asistente Técnico'!$K$5:$K$1000,$N87)="","",INDEX('Cronograma Asistente Técnico'!$K$5:$K$1000,$N87))))</f>
        <v/>
      </c>
      <c r="J87" s="60">
        <f>IF($N87="","",INDEX('Cronograma Asistente Técnico'!$L$5:$L$1000,$N87))</f>
        <v/>
      </c>
      <c r="K87" s="55">
        <f>IF($N87="","",IF(N($J87)&gt;=1,"Completado",IF(AND(ISNUMBER($D87),$D87&lt;FechaRef),"Vencida",IF(N($J87)&gt;0,"En curso","Pendiente"))))</f>
        <v/>
      </c>
      <c r="L87" s="55">
        <f>IF($N87="","",INDEX('Cronograma Asistente Técnico'!$N$5:$N$1000,$N87)&amp;"")</f>
        <v/>
      </c>
      <c r="M87" s="63">
        <f>IF($N87="","",INDEX('Cronograma Asistente Técnico'!$O$5:$O$1000,$N87)&amp;"")</f>
        <v/>
      </c>
      <c r="N87">
        <f>IFERROR(MATCH(ROW()-4,rOrden_ATR,0),"")</f>
        <v/>
      </c>
      <c r="O87">
        <f>IF($N87="","",INDEX('Cronograma Asistente Técnico'!$T$5:$T$1000,$N87))</f>
        <v/>
      </c>
      <c r="P87">
        <f>IF($N87="","",N(INDEX('Cronograma Asistente Técnico'!$U$5:$U$1000,$N87)))</f>
        <v/>
      </c>
      <c r="Q87">
        <f>IF(OR(LEFT($L87,7)="Vencida",LEFT($L87,5)="Vence"),SUMPRODUCT(--(LEFT($L$5:$L87,7)="Vencida"))+SUMPRODUCT(--(LEFT($L$5:$L87,5)="Vence")),"")</f>
        <v/>
      </c>
    </row>
    <row r="88">
      <c r="A88" s="55">
        <f>IF($N88="","",INDEX('Cronograma Asistente Técnico'!$A$5:$A$1000,$N88))</f>
        <v/>
      </c>
      <c r="B88" s="63">
        <f>IF($N88="","",IF($O88="Sub","      ↳  "&amp;INDEX('Cronograma Asistente Técnico'!$C$5:$C$1000,$N88),INDEX('Cronograma Asistente Técnico'!$C$5:$C$1000,$N88)&amp;""))</f>
        <v/>
      </c>
      <c r="C88" s="78">
        <f>IF($N88="","",IF(INDEX('Cronograma Asistente Técnico'!$D$5:$D$1000,$N88)="","",INDEX('Cronograma Asistente Técnico'!$D$5:$D$1000,$N88)))</f>
        <v/>
      </c>
      <c r="D88" s="78">
        <f>IF($N88="","",IF(INDEX('Cronograma Asistente Técnico'!$E$5:$E$1000,$N88)="","",INDEX('Cronograma Asistente Técnico'!$E$5:$E$1000,$N88)))</f>
        <v/>
      </c>
      <c r="E88" s="55">
        <f>IF($N88="","",IF(NOT(ISNUMBER($D88)),"",IF($D88&lt;InicioCiclo,"Antes del ciclo",IF($D88&gt;=InicioCiclo+28,"Después del ciclo","Semana "&amp;(INT(($D88-InicioCiclo)/7)+1)))))</f>
        <v/>
      </c>
      <c r="F88" s="60">
        <f>IF($N88="","",IF($P88&gt;0,IF(1&lt;=SemanaActual,INDEX('Cronograma Asistente Técnico'!$AA$5:$AA$1000,$N88),""),IF(INDEX('Cronograma Asistente Técnico'!$H$5:$H$1000,$N88)="","",INDEX('Cronograma Asistente Técnico'!$H$5:$H$1000,$N88))))</f>
        <v/>
      </c>
      <c r="G88" s="60">
        <f>IF($N88="","",IF($P88&gt;0,IF(2&lt;=SemanaActual,INDEX('Cronograma Asistente Técnico'!$AB$5:$AB$1000,$N88),""),IF(INDEX('Cronograma Asistente Técnico'!$I$5:$I$1000,$N88)="","",INDEX('Cronograma Asistente Técnico'!$I$5:$I$1000,$N88))))</f>
        <v/>
      </c>
      <c r="H88" s="60">
        <f>IF($N88="","",IF($P88&gt;0,IF(3&lt;=SemanaActual,INDEX('Cronograma Asistente Técnico'!$AC$5:$AC$1000,$N88),""),IF(INDEX('Cronograma Asistente Técnico'!$J$5:$J$1000,$N88)="","",INDEX('Cronograma Asistente Técnico'!$J$5:$J$1000,$N88))))</f>
        <v/>
      </c>
      <c r="I88" s="60">
        <f>IF($N88="","",IF($P88&gt;0,IF(4&lt;=SemanaActual,INDEX('Cronograma Asistente Técnico'!$AD$5:$AD$1000,$N88),""),IF(INDEX('Cronograma Asistente Técnico'!$K$5:$K$1000,$N88)="","",INDEX('Cronograma Asistente Técnico'!$K$5:$K$1000,$N88))))</f>
        <v/>
      </c>
      <c r="J88" s="60">
        <f>IF($N88="","",INDEX('Cronograma Asistente Técnico'!$L$5:$L$1000,$N88))</f>
        <v/>
      </c>
      <c r="K88" s="55">
        <f>IF($N88="","",IF(N($J88)&gt;=1,"Completado",IF(AND(ISNUMBER($D88),$D88&lt;FechaRef),"Vencida",IF(N($J88)&gt;0,"En curso","Pendiente"))))</f>
        <v/>
      </c>
      <c r="L88" s="55">
        <f>IF($N88="","",INDEX('Cronograma Asistente Técnico'!$N$5:$N$1000,$N88)&amp;"")</f>
        <v/>
      </c>
      <c r="M88" s="63">
        <f>IF($N88="","",INDEX('Cronograma Asistente Técnico'!$O$5:$O$1000,$N88)&amp;"")</f>
        <v/>
      </c>
      <c r="N88">
        <f>IFERROR(MATCH(ROW()-4,rOrden_ATR,0),"")</f>
        <v/>
      </c>
      <c r="O88">
        <f>IF($N88="","",INDEX('Cronograma Asistente Técnico'!$T$5:$T$1000,$N88))</f>
        <v/>
      </c>
      <c r="P88">
        <f>IF($N88="","",N(INDEX('Cronograma Asistente Técnico'!$U$5:$U$1000,$N88)))</f>
        <v/>
      </c>
      <c r="Q88">
        <f>IF(OR(LEFT($L88,7)="Vencida",LEFT($L88,5)="Vence"),SUMPRODUCT(--(LEFT($L$5:$L88,7)="Vencida"))+SUMPRODUCT(--(LEFT($L$5:$L88,5)="Vence")),"")</f>
        <v/>
      </c>
    </row>
    <row r="89">
      <c r="A89" s="55">
        <f>IF($N89="","",INDEX('Cronograma Asistente Técnico'!$A$5:$A$1000,$N89))</f>
        <v/>
      </c>
      <c r="B89" s="63">
        <f>IF($N89="","",IF($O89="Sub","      ↳  "&amp;INDEX('Cronograma Asistente Técnico'!$C$5:$C$1000,$N89),INDEX('Cronograma Asistente Técnico'!$C$5:$C$1000,$N89)&amp;""))</f>
        <v/>
      </c>
      <c r="C89" s="78">
        <f>IF($N89="","",IF(INDEX('Cronograma Asistente Técnico'!$D$5:$D$1000,$N89)="","",INDEX('Cronograma Asistente Técnico'!$D$5:$D$1000,$N89)))</f>
        <v/>
      </c>
      <c r="D89" s="78">
        <f>IF($N89="","",IF(INDEX('Cronograma Asistente Técnico'!$E$5:$E$1000,$N89)="","",INDEX('Cronograma Asistente Técnico'!$E$5:$E$1000,$N89)))</f>
        <v/>
      </c>
      <c r="E89" s="55">
        <f>IF($N89="","",IF(NOT(ISNUMBER($D89)),"",IF($D89&lt;InicioCiclo,"Antes del ciclo",IF($D89&gt;=InicioCiclo+28,"Después del ciclo","Semana "&amp;(INT(($D89-InicioCiclo)/7)+1)))))</f>
        <v/>
      </c>
      <c r="F89" s="60">
        <f>IF($N89="","",IF($P89&gt;0,IF(1&lt;=SemanaActual,INDEX('Cronograma Asistente Técnico'!$AA$5:$AA$1000,$N89),""),IF(INDEX('Cronograma Asistente Técnico'!$H$5:$H$1000,$N89)="","",INDEX('Cronograma Asistente Técnico'!$H$5:$H$1000,$N89))))</f>
        <v/>
      </c>
      <c r="G89" s="60">
        <f>IF($N89="","",IF($P89&gt;0,IF(2&lt;=SemanaActual,INDEX('Cronograma Asistente Técnico'!$AB$5:$AB$1000,$N89),""),IF(INDEX('Cronograma Asistente Técnico'!$I$5:$I$1000,$N89)="","",INDEX('Cronograma Asistente Técnico'!$I$5:$I$1000,$N89))))</f>
        <v/>
      </c>
      <c r="H89" s="60">
        <f>IF($N89="","",IF($P89&gt;0,IF(3&lt;=SemanaActual,INDEX('Cronograma Asistente Técnico'!$AC$5:$AC$1000,$N89),""),IF(INDEX('Cronograma Asistente Técnico'!$J$5:$J$1000,$N89)="","",INDEX('Cronograma Asistente Técnico'!$J$5:$J$1000,$N89))))</f>
        <v/>
      </c>
      <c r="I89" s="60">
        <f>IF($N89="","",IF($P89&gt;0,IF(4&lt;=SemanaActual,INDEX('Cronograma Asistente Técnico'!$AD$5:$AD$1000,$N89),""),IF(INDEX('Cronograma Asistente Técnico'!$K$5:$K$1000,$N89)="","",INDEX('Cronograma Asistente Técnico'!$K$5:$K$1000,$N89))))</f>
        <v/>
      </c>
      <c r="J89" s="60">
        <f>IF($N89="","",INDEX('Cronograma Asistente Técnico'!$L$5:$L$1000,$N89))</f>
        <v/>
      </c>
      <c r="K89" s="55">
        <f>IF($N89="","",IF(N($J89)&gt;=1,"Completado",IF(AND(ISNUMBER($D89),$D89&lt;FechaRef),"Vencida",IF(N($J89)&gt;0,"En curso","Pendiente"))))</f>
        <v/>
      </c>
      <c r="L89" s="55">
        <f>IF($N89="","",INDEX('Cronograma Asistente Técnico'!$N$5:$N$1000,$N89)&amp;"")</f>
        <v/>
      </c>
      <c r="M89" s="63">
        <f>IF($N89="","",INDEX('Cronograma Asistente Técnico'!$O$5:$O$1000,$N89)&amp;"")</f>
        <v/>
      </c>
      <c r="N89">
        <f>IFERROR(MATCH(ROW()-4,rOrden_ATR,0),"")</f>
        <v/>
      </c>
      <c r="O89">
        <f>IF($N89="","",INDEX('Cronograma Asistente Técnico'!$T$5:$T$1000,$N89))</f>
        <v/>
      </c>
      <c r="P89">
        <f>IF($N89="","",N(INDEX('Cronograma Asistente Técnico'!$U$5:$U$1000,$N89)))</f>
        <v/>
      </c>
      <c r="Q89">
        <f>IF(OR(LEFT($L89,7)="Vencida",LEFT($L89,5)="Vence"),SUMPRODUCT(--(LEFT($L$5:$L89,7)="Vencida"))+SUMPRODUCT(--(LEFT($L$5:$L89,5)="Vence")),"")</f>
        <v/>
      </c>
    </row>
    <row r="90">
      <c r="A90" s="55">
        <f>IF($N90="","",INDEX('Cronograma Asistente Técnico'!$A$5:$A$1000,$N90))</f>
        <v/>
      </c>
      <c r="B90" s="63">
        <f>IF($N90="","",IF($O90="Sub","      ↳  "&amp;INDEX('Cronograma Asistente Técnico'!$C$5:$C$1000,$N90),INDEX('Cronograma Asistente Técnico'!$C$5:$C$1000,$N90)&amp;""))</f>
        <v/>
      </c>
      <c r="C90" s="78">
        <f>IF($N90="","",IF(INDEX('Cronograma Asistente Técnico'!$D$5:$D$1000,$N90)="","",INDEX('Cronograma Asistente Técnico'!$D$5:$D$1000,$N90)))</f>
        <v/>
      </c>
      <c r="D90" s="78">
        <f>IF($N90="","",IF(INDEX('Cronograma Asistente Técnico'!$E$5:$E$1000,$N90)="","",INDEX('Cronograma Asistente Técnico'!$E$5:$E$1000,$N90)))</f>
        <v/>
      </c>
      <c r="E90" s="55">
        <f>IF($N90="","",IF(NOT(ISNUMBER($D90)),"",IF($D90&lt;InicioCiclo,"Antes del ciclo",IF($D90&gt;=InicioCiclo+28,"Después del ciclo","Semana "&amp;(INT(($D90-InicioCiclo)/7)+1)))))</f>
        <v/>
      </c>
      <c r="F90" s="60">
        <f>IF($N90="","",IF($P90&gt;0,IF(1&lt;=SemanaActual,INDEX('Cronograma Asistente Técnico'!$AA$5:$AA$1000,$N90),""),IF(INDEX('Cronograma Asistente Técnico'!$H$5:$H$1000,$N90)="","",INDEX('Cronograma Asistente Técnico'!$H$5:$H$1000,$N90))))</f>
        <v/>
      </c>
      <c r="G90" s="60">
        <f>IF($N90="","",IF($P90&gt;0,IF(2&lt;=SemanaActual,INDEX('Cronograma Asistente Técnico'!$AB$5:$AB$1000,$N90),""),IF(INDEX('Cronograma Asistente Técnico'!$I$5:$I$1000,$N90)="","",INDEX('Cronograma Asistente Técnico'!$I$5:$I$1000,$N90))))</f>
        <v/>
      </c>
      <c r="H90" s="60">
        <f>IF($N90="","",IF($P90&gt;0,IF(3&lt;=SemanaActual,INDEX('Cronograma Asistente Técnico'!$AC$5:$AC$1000,$N90),""),IF(INDEX('Cronograma Asistente Técnico'!$J$5:$J$1000,$N90)="","",INDEX('Cronograma Asistente Técnico'!$J$5:$J$1000,$N90))))</f>
        <v/>
      </c>
      <c r="I90" s="60">
        <f>IF($N90="","",IF($P90&gt;0,IF(4&lt;=SemanaActual,INDEX('Cronograma Asistente Técnico'!$AD$5:$AD$1000,$N90),""),IF(INDEX('Cronograma Asistente Técnico'!$K$5:$K$1000,$N90)="","",INDEX('Cronograma Asistente Técnico'!$K$5:$K$1000,$N90))))</f>
        <v/>
      </c>
      <c r="J90" s="60">
        <f>IF($N90="","",INDEX('Cronograma Asistente Técnico'!$L$5:$L$1000,$N90))</f>
        <v/>
      </c>
      <c r="K90" s="55">
        <f>IF($N90="","",IF(N($J90)&gt;=1,"Completado",IF(AND(ISNUMBER($D90),$D90&lt;FechaRef),"Vencida",IF(N($J90)&gt;0,"En curso","Pendiente"))))</f>
        <v/>
      </c>
      <c r="L90" s="55">
        <f>IF($N90="","",INDEX('Cronograma Asistente Técnico'!$N$5:$N$1000,$N90)&amp;"")</f>
        <v/>
      </c>
      <c r="M90" s="63">
        <f>IF($N90="","",INDEX('Cronograma Asistente Técnico'!$O$5:$O$1000,$N90)&amp;"")</f>
        <v/>
      </c>
      <c r="N90">
        <f>IFERROR(MATCH(ROW()-4,rOrden_ATR,0),"")</f>
        <v/>
      </c>
      <c r="O90">
        <f>IF($N90="","",INDEX('Cronograma Asistente Técnico'!$T$5:$T$1000,$N90))</f>
        <v/>
      </c>
      <c r="P90">
        <f>IF($N90="","",N(INDEX('Cronograma Asistente Técnico'!$U$5:$U$1000,$N90)))</f>
        <v/>
      </c>
      <c r="Q90">
        <f>IF(OR(LEFT($L90,7)="Vencida",LEFT($L90,5)="Vence"),SUMPRODUCT(--(LEFT($L$5:$L90,7)="Vencida"))+SUMPRODUCT(--(LEFT($L$5:$L90,5)="Vence")),"")</f>
        <v/>
      </c>
    </row>
    <row r="91">
      <c r="A91" s="55">
        <f>IF($N91="","",INDEX('Cronograma Asistente Técnico'!$A$5:$A$1000,$N91))</f>
        <v/>
      </c>
      <c r="B91" s="63">
        <f>IF($N91="","",IF($O91="Sub","      ↳  "&amp;INDEX('Cronograma Asistente Técnico'!$C$5:$C$1000,$N91),INDEX('Cronograma Asistente Técnico'!$C$5:$C$1000,$N91)&amp;""))</f>
        <v/>
      </c>
      <c r="C91" s="78">
        <f>IF($N91="","",IF(INDEX('Cronograma Asistente Técnico'!$D$5:$D$1000,$N91)="","",INDEX('Cronograma Asistente Técnico'!$D$5:$D$1000,$N91)))</f>
        <v/>
      </c>
      <c r="D91" s="78">
        <f>IF($N91="","",IF(INDEX('Cronograma Asistente Técnico'!$E$5:$E$1000,$N91)="","",INDEX('Cronograma Asistente Técnico'!$E$5:$E$1000,$N91)))</f>
        <v/>
      </c>
      <c r="E91" s="55">
        <f>IF($N91="","",IF(NOT(ISNUMBER($D91)),"",IF($D91&lt;InicioCiclo,"Antes del ciclo",IF($D91&gt;=InicioCiclo+28,"Después del ciclo","Semana "&amp;(INT(($D91-InicioCiclo)/7)+1)))))</f>
        <v/>
      </c>
      <c r="F91" s="60">
        <f>IF($N91="","",IF($P91&gt;0,IF(1&lt;=SemanaActual,INDEX('Cronograma Asistente Técnico'!$AA$5:$AA$1000,$N91),""),IF(INDEX('Cronograma Asistente Técnico'!$H$5:$H$1000,$N91)="","",INDEX('Cronograma Asistente Técnico'!$H$5:$H$1000,$N91))))</f>
        <v/>
      </c>
      <c r="G91" s="60">
        <f>IF($N91="","",IF($P91&gt;0,IF(2&lt;=SemanaActual,INDEX('Cronograma Asistente Técnico'!$AB$5:$AB$1000,$N91),""),IF(INDEX('Cronograma Asistente Técnico'!$I$5:$I$1000,$N91)="","",INDEX('Cronograma Asistente Técnico'!$I$5:$I$1000,$N91))))</f>
        <v/>
      </c>
      <c r="H91" s="60">
        <f>IF($N91="","",IF($P91&gt;0,IF(3&lt;=SemanaActual,INDEX('Cronograma Asistente Técnico'!$AC$5:$AC$1000,$N91),""),IF(INDEX('Cronograma Asistente Técnico'!$J$5:$J$1000,$N91)="","",INDEX('Cronograma Asistente Técnico'!$J$5:$J$1000,$N91))))</f>
        <v/>
      </c>
      <c r="I91" s="60">
        <f>IF($N91="","",IF($P91&gt;0,IF(4&lt;=SemanaActual,INDEX('Cronograma Asistente Técnico'!$AD$5:$AD$1000,$N91),""),IF(INDEX('Cronograma Asistente Técnico'!$K$5:$K$1000,$N91)="","",INDEX('Cronograma Asistente Técnico'!$K$5:$K$1000,$N91))))</f>
        <v/>
      </c>
      <c r="J91" s="60">
        <f>IF($N91="","",INDEX('Cronograma Asistente Técnico'!$L$5:$L$1000,$N91))</f>
        <v/>
      </c>
      <c r="K91" s="55">
        <f>IF($N91="","",IF(N($J91)&gt;=1,"Completado",IF(AND(ISNUMBER($D91),$D91&lt;FechaRef),"Vencida",IF(N($J91)&gt;0,"En curso","Pendiente"))))</f>
        <v/>
      </c>
      <c r="L91" s="55">
        <f>IF($N91="","",INDEX('Cronograma Asistente Técnico'!$N$5:$N$1000,$N91)&amp;"")</f>
        <v/>
      </c>
      <c r="M91" s="63">
        <f>IF($N91="","",INDEX('Cronograma Asistente Técnico'!$O$5:$O$1000,$N91)&amp;"")</f>
        <v/>
      </c>
      <c r="N91">
        <f>IFERROR(MATCH(ROW()-4,rOrden_ATR,0),"")</f>
        <v/>
      </c>
      <c r="O91">
        <f>IF($N91="","",INDEX('Cronograma Asistente Técnico'!$T$5:$T$1000,$N91))</f>
        <v/>
      </c>
      <c r="P91">
        <f>IF($N91="","",N(INDEX('Cronograma Asistente Técnico'!$U$5:$U$1000,$N91)))</f>
        <v/>
      </c>
      <c r="Q91">
        <f>IF(OR(LEFT($L91,7)="Vencida",LEFT($L91,5)="Vence"),SUMPRODUCT(--(LEFT($L$5:$L91,7)="Vencida"))+SUMPRODUCT(--(LEFT($L$5:$L91,5)="Vence")),"")</f>
        <v/>
      </c>
    </row>
    <row r="92">
      <c r="A92" s="55">
        <f>IF($N92="","",INDEX('Cronograma Asistente Técnico'!$A$5:$A$1000,$N92))</f>
        <v/>
      </c>
      <c r="B92" s="63">
        <f>IF($N92="","",IF($O92="Sub","      ↳  "&amp;INDEX('Cronograma Asistente Técnico'!$C$5:$C$1000,$N92),INDEX('Cronograma Asistente Técnico'!$C$5:$C$1000,$N92)&amp;""))</f>
        <v/>
      </c>
      <c r="C92" s="78">
        <f>IF($N92="","",IF(INDEX('Cronograma Asistente Técnico'!$D$5:$D$1000,$N92)="","",INDEX('Cronograma Asistente Técnico'!$D$5:$D$1000,$N92)))</f>
        <v/>
      </c>
      <c r="D92" s="78">
        <f>IF($N92="","",IF(INDEX('Cronograma Asistente Técnico'!$E$5:$E$1000,$N92)="","",INDEX('Cronograma Asistente Técnico'!$E$5:$E$1000,$N92)))</f>
        <v/>
      </c>
      <c r="E92" s="55">
        <f>IF($N92="","",IF(NOT(ISNUMBER($D92)),"",IF($D92&lt;InicioCiclo,"Antes del ciclo",IF($D92&gt;=InicioCiclo+28,"Después del ciclo","Semana "&amp;(INT(($D92-InicioCiclo)/7)+1)))))</f>
        <v/>
      </c>
      <c r="F92" s="60">
        <f>IF($N92="","",IF($P92&gt;0,IF(1&lt;=SemanaActual,INDEX('Cronograma Asistente Técnico'!$AA$5:$AA$1000,$N92),""),IF(INDEX('Cronograma Asistente Técnico'!$H$5:$H$1000,$N92)="","",INDEX('Cronograma Asistente Técnico'!$H$5:$H$1000,$N92))))</f>
        <v/>
      </c>
      <c r="G92" s="60">
        <f>IF($N92="","",IF($P92&gt;0,IF(2&lt;=SemanaActual,INDEX('Cronograma Asistente Técnico'!$AB$5:$AB$1000,$N92),""),IF(INDEX('Cronograma Asistente Técnico'!$I$5:$I$1000,$N92)="","",INDEX('Cronograma Asistente Técnico'!$I$5:$I$1000,$N92))))</f>
        <v/>
      </c>
      <c r="H92" s="60">
        <f>IF($N92="","",IF($P92&gt;0,IF(3&lt;=SemanaActual,INDEX('Cronograma Asistente Técnico'!$AC$5:$AC$1000,$N92),""),IF(INDEX('Cronograma Asistente Técnico'!$J$5:$J$1000,$N92)="","",INDEX('Cronograma Asistente Técnico'!$J$5:$J$1000,$N92))))</f>
        <v/>
      </c>
      <c r="I92" s="60">
        <f>IF($N92="","",IF($P92&gt;0,IF(4&lt;=SemanaActual,INDEX('Cronograma Asistente Técnico'!$AD$5:$AD$1000,$N92),""),IF(INDEX('Cronograma Asistente Técnico'!$K$5:$K$1000,$N92)="","",INDEX('Cronograma Asistente Técnico'!$K$5:$K$1000,$N92))))</f>
        <v/>
      </c>
      <c r="J92" s="60">
        <f>IF($N92="","",INDEX('Cronograma Asistente Técnico'!$L$5:$L$1000,$N92))</f>
        <v/>
      </c>
      <c r="K92" s="55">
        <f>IF($N92="","",IF(N($J92)&gt;=1,"Completado",IF(AND(ISNUMBER($D92),$D92&lt;FechaRef),"Vencida",IF(N($J92)&gt;0,"En curso","Pendiente"))))</f>
        <v/>
      </c>
      <c r="L92" s="55">
        <f>IF($N92="","",INDEX('Cronograma Asistente Técnico'!$N$5:$N$1000,$N92)&amp;"")</f>
        <v/>
      </c>
      <c r="M92" s="63">
        <f>IF($N92="","",INDEX('Cronograma Asistente Técnico'!$O$5:$O$1000,$N92)&amp;"")</f>
        <v/>
      </c>
      <c r="N92">
        <f>IFERROR(MATCH(ROW()-4,rOrden_ATR,0),"")</f>
        <v/>
      </c>
      <c r="O92">
        <f>IF($N92="","",INDEX('Cronograma Asistente Técnico'!$T$5:$T$1000,$N92))</f>
        <v/>
      </c>
      <c r="P92">
        <f>IF($N92="","",N(INDEX('Cronograma Asistente Técnico'!$U$5:$U$1000,$N92)))</f>
        <v/>
      </c>
      <c r="Q92">
        <f>IF(OR(LEFT($L92,7)="Vencida",LEFT($L92,5)="Vence"),SUMPRODUCT(--(LEFT($L$5:$L92,7)="Vencida"))+SUMPRODUCT(--(LEFT($L$5:$L92,5)="Vence")),"")</f>
        <v/>
      </c>
    </row>
    <row r="93">
      <c r="A93" s="55">
        <f>IF($N93="","",INDEX('Cronograma Asistente Técnico'!$A$5:$A$1000,$N93))</f>
        <v/>
      </c>
      <c r="B93" s="63">
        <f>IF($N93="","",IF($O93="Sub","      ↳  "&amp;INDEX('Cronograma Asistente Técnico'!$C$5:$C$1000,$N93),INDEX('Cronograma Asistente Técnico'!$C$5:$C$1000,$N93)&amp;""))</f>
        <v/>
      </c>
      <c r="C93" s="78">
        <f>IF($N93="","",IF(INDEX('Cronograma Asistente Técnico'!$D$5:$D$1000,$N93)="","",INDEX('Cronograma Asistente Técnico'!$D$5:$D$1000,$N93)))</f>
        <v/>
      </c>
      <c r="D93" s="78">
        <f>IF($N93="","",IF(INDEX('Cronograma Asistente Técnico'!$E$5:$E$1000,$N93)="","",INDEX('Cronograma Asistente Técnico'!$E$5:$E$1000,$N93)))</f>
        <v/>
      </c>
      <c r="E93" s="55">
        <f>IF($N93="","",IF(NOT(ISNUMBER($D93)),"",IF($D93&lt;InicioCiclo,"Antes del ciclo",IF($D93&gt;=InicioCiclo+28,"Después del ciclo","Semana "&amp;(INT(($D93-InicioCiclo)/7)+1)))))</f>
        <v/>
      </c>
      <c r="F93" s="60">
        <f>IF($N93="","",IF($P93&gt;0,IF(1&lt;=SemanaActual,INDEX('Cronograma Asistente Técnico'!$AA$5:$AA$1000,$N93),""),IF(INDEX('Cronograma Asistente Técnico'!$H$5:$H$1000,$N93)="","",INDEX('Cronograma Asistente Técnico'!$H$5:$H$1000,$N93))))</f>
        <v/>
      </c>
      <c r="G93" s="60">
        <f>IF($N93="","",IF($P93&gt;0,IF(2&lt;=SemanaActual,INDEX('Cronograma Asistente Técnico'!$AB$5:$AB$1000,$N93),""),IF(INDEX('Cronograma Asistente Técnico'!$I$5:$I$1000,$N93)="","",INDEX('Cronograma Asistente Técnico'!$I$5:$I$1000,$N93))))</f>
        <v/>
      </c>
      <c r="H93" s="60">
        <f>IF($N93="","",IF($P93&gt;0,IF(3&lt;=SemanaActual,INDEX('Cronograma Asistente Técnico'!$AC$5:$AC$1000,$N93),""),IF(INDEX('Cronograma Asistente Técnico'!$J$5:$J$1000,$N93)="","",INDEX('Cronograma Asistente Técnico'!$J$5:$J$1000,$N93))))</f>
        <v/>
      </c>
      <c r="I93" s="60">
        <f>IF($N93="","",IF($P93&gt;0,IF(4&lt;=SemanaActual,INDEX('Cronograma Asistente Técnico'!$AD$5:$AD$1000,$N93),""),IF(INDEX('Cronograma Asistente Técnico'!$K$5:$K$1000,$N93)="","",INDEX('Cronograma Asistente Técnico'!$K$5:$K$1000,$N93))))</f>
        <v/>
      </c>
      <c r="J93" s="60">
        <f>IF($N93="","",INDEX('Cronograma Asistente Técnico'!$L$5:$L$1000,$N93))</f>
        <v/>
      </c>
      <c r="K93" s="55">
        <f>IF($N93="","",IF(N($J93)&gt;=1,"Completado",IF(AND(ISNUMBER($D93),$D93&lt;FechaRef),"Vencida",IF(N($J93)&gt;0,"En curso","Pendiente"))))</f>
        <v/>
      </c>
      <c r="L93" s="55">
        <f>IF($N93="","",INDEX('Cronograma Asistente Técnico'!$N$5:$N$1000,$N93)&amp;"")</f>
        <v/>
      </c>
      <c r="M93" s="63">
        <f>IF($N93="","",INDEX('Cronograma Asistente Técnico'!$O$5:$O$1000,$N93)&amp;"")</f>
        <v/>
      </c>
      <c r="N93">
        <f>IFERROR(MATCH(ROW()-4,rOrden_ATR,0),"")</f>
        <v/>
      </c>
      <c r="O93">
        <f>IF($N93="","",INDEX('Cronograma Asistente Técnico'!$T$5:$T$1000,$N93))</f>
        <v/>
      </c>
      <c r="P93">
        <f>IF($N93="","",N(INDEX('Cronograma Asistente Técnico'!$U$5:$U$1000,$N93)))</f>
        <v/>
      </c>
      <c r="Q93">
        <f>IF(OR(LEFT($L93,7)="Vencida",LEFT($L93,5)="Vence"),SUMPRODUCT(--(LEFT($L$5:$L93,7)="Vencida"))+SUMPRODUCT(--(LEFT($L$5:$L93,5)="Vence")),"")</f>
        <v/>
      </c>
    </row>
    <row r="94">
      <c r="A94" s="55">
        <f>IF($N94="","",INDEX('Cronograma Asistente Técnico'!$A$5:$A$1000,$N94))</f>
        <v/>
      </c>
      <c r="B94" s="63">
        <f>IF($N94="","",IF($O94="Sub","      ↳  "&amp;INDEX('Cronograma Asistente Técnico'!$C$5:$C$1000,$N94),INDEX('Cronograma Asistente Técnico'!$C$5:$C$1000,$N94)&amp;""))</f>
        <v/>
      </c>
      <c r="C94" s="78">
        <f>IF($N94="","",IF(INDEX('Cronograma Asistente Técnico'!$D$5:$D$1000,$N94)="","",INDEX('Cronograma Asistente Técnico'!$D$5:$D$1000,$N94)))</f>
        <v/>
      </c>
      <c r="D94" s="78">
        <f>IF($N94="","",IF(INDEX('Cronograma Asistente Técnico'!$E$5:$E$1000,$N94)="","",INDEX('Cronograma Asistente Técnico'!$E$5:$E$1000,$N94)))</f>
        <v/>
      </c>
      <c r="E94" s="55">
        <f>IF($N94="","",IF(NOT(ISNUMBER($D94)),"",IF($D94&lt;InicioCiclo,"Antes del ciclo",IF($D94&gt;=InicioCiclo+28,"Después del ciclo","Semana "&amp;(INT(($D94-InicioCiclo)/7)+1)))))</f>
        <v/>
      </c>
      <c r="F94" s="60">
        <f>IF($N94="","",IF($P94&gt;0,IF(1&lt;=SemanaActual,INDEX('Cronograma Asistente Técnico'!$AA$5:$AA$1000,$N94),""),IF(INDEX('Cronograma Asistente Técnico'!$H$5:$H$1000,$N94)="","",INDEX('Cronograma Asistente Técnico'!$H$5:$H$1000,$N94))))</f>
        <v/>
      </c>
      <c r="G94" s="60">
        <f>IF($N94="","",IF($P94&gt;0,IF(2&lt;=SemanaActual,INDEX('Cronograma Asistente Técnico'!$AB$5:$AB$1000,$N94),""),IF(INDEX('Cronograma Asistente Técnico'!$I$5:$I$1000,$N94)="","",INDEX('Cronograma Asistente Técnico'!$I$5:$I$1000,$N94))))</f>
        <v/>
      </c>
      <c r="H94" s="60">
        <f>IF($N94="","",IF($P94&gt;0,IF(3&lt;=SemanaActual,INDEX('Cronograma Asistente Técnico'!$AC$5:$AC$1000,$N94),""),IF(INDEX('Cronograma Asistente Técnico'!$J$5:$J$1000,$N94)="","",INDEX('Cronograma Asistente Técnico'!$J$5:$J$1000,$N94))))</f>
        <v/>
      </c>
      <c r="I94" s="60">
        <f>IF($N94="","",IF($P94&gt;0,IF(4&lt;=SemanaActual,INDEX('Cronograma Asistente Técnico'!$AD$5:$AD$1000,$N94),""),IF(INDEX('Cronograma Asistente Técnico'!$K$5:$K$1000,$N94)="","",INDEX('Cronograma Asistente Técnico'!$K$5:$K$1000,$N94))))</f>
        <v/>
      </c>
      <c r="J94" s="60">
        <f>IF($N94="","",INDEX('Cronograma Asistente Técnico'!$L$5:$L$1000,$N94))</f>
        <v/>
      </c>
      <c r="K94" s="55">
        <f>IF($N94="","",IF(N($J94)&gt;=1,"Completado",IF(AND(ISNUMBER($D94),$D94&lt;FechaRef),"Vencida",IF(N($J94)&gt;0,"En curso","Pendiente"))))</f>
        <v/>
      </c>
      <c r="L94" s="55">
        <f>IF($N94="","",INDEX('Cronograma Asistente Técnico'!$N$5:$N$1000,$N94)&amp;"")</f>
        <v/>
      </c>
      <c r="M94" s="63">
        <f>IF($N94="","",INDEX('Cronograma Asistente Técnico'!$O$5:$O$1000,$N94)&amp;"")</f>
        <v/>
      </c>
      <c r="N94">
        <f>IFERROR(MATCH(ROW()-4,rOrden_ATR,0),"")</f>
        <v/>
      </c>
      <c r="O94">
        <f>IF($N94="","",INDEX('Cronograma Asistente Técnico'!$T$5:$T$1000,$N94))</f>
        <v/>
      </c>
      <c r="P94">
        <f>IF($N94="","",N(INDEX('Cronograma Asistente Técnico'!$U$5:$U$1000,$N94)))</f>
        <v/>
      </c>
      <c r="Q94">
        <f>IF(OR(LEFT($L94,7)="Vencida",LEFT($L94,5)="Vence"),SUMPRODUCT(--(LEFT($L$5:$L94,7)="Vencida"))+SUMPRODUCT(--(LEFT($L$5:$L94,5)="Vence")),"")</f>
        <v/>
      </c>
    </row>
    <row r="95">
      <c r="A95" s="55">
        <f>IF($N95="","",INDEX('Cronograma Asistente Técnico'!$A$5:$A$1000,$N95))</f>
        <v/>
      </c>
      <c r="B95" s="63">
        <f>IF($N95="","",IF($O95="Sub","      ↳  "&amp;INDEX('Cronograma Asistente Técnico'!$C$5:$C$1000,$N95),INDEX('Cronograma Asistente Técnico'!$C$5:$C$1000,$N95)&amp;""))</f>
        <v/>
      </c>
      <c r="C95" s="78">
        <f>IF($N95="","",IF(INDEX('Cronograma Asistente Técnico'!$D$5:$D$1000,$N95)="","",INDEX('Cronograma Asistente Técnico'!$D$5:$D$1000,$N95)))</f>
        <v/>
      </c>
      <c r="D95" s="78">
        <f>IF($N95="","",IF(INDEX('Cronograma Asistente Técnico'!$E$5:$E$1000,$N95)="","",INDEX('Cronograma Asistente Técnico'!$E$5:$E$1000,$N95)))</f>
        <v/>
      </c>
      <c r="E95" s="55">
        <f>IF($N95="","",IF(NOT(ISNUMBER($D95)),"",IF($D95&lt;InicioCiclo,"Antes del ciclo",IF($D95&gt;=InicioCiclo+28,"Después del ciclo","Semana "&amp;(INT(($D95-InicioCiclo)/7)+1)))))</f>
        <v/>
      </c>
      <c r="F95" s="60">
        <f>IF($N95="","",IF($P95&gt;0,IF(1&lt;=SemanaActual,INDEX('Cronograma Asistente Técnico'!$AA$5:$AA$1000,$N95),""),IF(INDEX('Cronograma Asistente Técnico'!$H$5:$H$1000,$N95)="","",INDEX('Cronograma Asistente Técnico'!$H$5:$H$1000,$N95))))</f>
        <v/>
      </c>
      <c r="G95" s="60">
        <f>IF($N95="","",IF($P95&gt;0,IF(2&lt;=SemanaActual,INDEX('Cronograma Asistente Técnico'!$AB$5:$AB$1000,$N95),""),IF(INDEX('Cronograma Asistente Técnico'!$I$5:$I$1000,$N95)="","",INDEX('Cronograma Asistente Técnico'!$I$5:$I$1000,$N95))))</f>
        <v/>
      </c>
      <c r="H95" s="60">
        <f>IF($N95="","",IF($P95&gt;0,IF(3&lt;=SemanaActual,INDEX('Cronograma Asistente Técnico'!$AC$5:$AC$1000,$N95),""),IF(INDEX('Cronograma Asistente Técnico'!$J$5:$J$1000,$N95)="","",INDEX('Cronograma Asistente Técnico'!$J$5:$J$1000,$N95))))</f>
        <v/>
      </c>
      <c r="I95" s="60">
        <f>IF($N95="","",IF($P95&gt;0,IF(4&lt;=SemanaActual,INDEX('Cronograma Asistente Técnico'!$AD$5:$AD$1000,$N95),""),IF(INDEX('Cronograma Asistente Técnico'!$K$5:$K$1000,$N95)="","",INDEX('Cronograma Asistente Técnico'!$K$5:$K$1000,$N95))))</f>
        <v/>
      </c>
      <c r="J95" s="60">
        <f>IF($N95="","",INDEX('Cronograma Asistente Técnico'!$L$5:$L$1000,$N95))</f>
        <v/>
      </c>
      <c r="K95" s="55">
        <f>IF($N95="","",IF(N($J95)&gt;=1,"Completado",IF(AND(ISNUMBER($D95),$D95&lt;FechaRef),"Vencida",IF(N($J95)&gt;0,"En curso","Pendiente"))))</f>
        <v/>
      </c>
      <c r="L95" s="55">
        <f>IF($N95="","",INDEX('Cronograma Asistente Técnico'!$N$5:$N$1000,$N95)&amp;"")</f>
        <v/>
      </c>
      <c r="M95" s="63">
        <f>IF($N95="","",INDEX('Cronograma Asistente Técnico'!$O$5:$O$1000,$N95)&amp;"")</f>
        <v/>
      </c>
      <c r="N95">
        <f>IFERROR(MATCH(ROW()-4,rOrden_ATR,0),"")</f>
        <v/>
      </c>
      <c r="O95">
        <f>IF($N95="","",INDEX('Cronograma Asistente Técnico'!$T$5:$T$1000,$N95))</f>
        <v/>
      </c>
      <c r="P95">
        <f>IF($N95="","",N(INDEX('Cronograma Asistente Técnico'!$U$5:$U$1000,$N95)))</f>
        <v/>
      </c>
      <c r="Q95">
        <f>IF(OR(LEFT($L95,7)="Vencida",LEFT($L95,5)="Vence"),SUMPRODUCT(--(LEFT($L$5:$L95,7)="Vencida"))+SUMPRODUCT(--(LEFT($L$5:$L95,5)="Vence")),"")</f>
        <v/>
      </c>
    </row>
    <row r="96">
      <c r="A96" s="55">
        <f>IF($N96="","",INDEX('Cronograma Asistente Técnico'!$A$5:$A$1000,$N96))</f>
        <v/>
      </c>
      <c r="B96" s="63">
        <f>IF($N96="","",IF($O96="Sub","      ↳  "&amp;INDEX('Cronograma Asistente Técnico'!$C$5:$C$1000,$N96),INDEX('Cronograma Asistente Técnico'!$C$5:$C$1000,$N96)&amp;""))</f>
        <v/>
      </c>
      <c r="C96" s="78">
        <f>IF($N96="","",IF(INDEX('Cronograma Asistente Técnico'!$D$5:$D$1000,$N96)="","",INDEX('Cronograma Asistente Técnico'!$D$5:$D$1000,$N96)))</f>
        <v/>
      </c>
      <c r="D96" s="78">
        <f>IF($N96="","",IF(INDEX('Cronograma Asistente Técnico'!$E$5:$E$1000,$N96)="","",INDEX('Cronograma Asistente Técnico'!$E$5:$E$1000,$N96)))</f>
        <v/>
      </c>
      <c r="E96" s="55">
        <f>IF($N96="","",IF(NOT(ISNUMBER($D96)),"",IF($D96&lt;InicioCiclo,"Antes del ciclo",IF($D96&gt;=InicioCiclo+28,"Después del ciclo","Semana "&amp;(INT(($D96-InicioCiclo)/7)+1)))))</f>
        <v/>
      </c>
      <c r="F96" s="60">
        <f>IF($N96="","",IF($P96&gt;0,IF(1&lt;=SemanaActual,INDEX('Cronograma Asistente Técnico'!$AA$5:$AA$1000,$N96),""),IF(INDEX('Cronograma Asistente Técnico'!$H$5:$H$1000,$N96)="","",INDEX('Cronograma Asistente Técnico'!$H$5:$H$1000,$N96))))</f>
        <v/>
      </c>
      <c r="G96" s="60">
        <f>IF($N96="","",IF($P96&gt;0,IF(2&lt;=SemanaActual,INDEX('Cronograma Asistente Técnico'!$AB$5:$AB$1000,$N96),""),IF(INDEX('Cronograma Asistente Técnico'!$I$5:$I$1000,$N96)="","",INDEX('Cronograma Asistente Técnico'!$I$5:$I$1000,$N96))))</f>
        <v/>
      </c>
      <c r="H96" s="60">
        <f>IF($N96="","",IF($P96&gt;0,IF(3&lt;=SemanaActual,INDEX('Cronograma Asistente Técnico'!$AC$5:$AC$1000,$N96),""),IF(INDEX('Cronograma Asistente Técnico'!$J$5:$J$1000,$N96)="","",INDEX('Cronograma Asistente Técnico'!$J$5:$J$1000,$N96))))</f>
        <v/>
      </c>
      <c r="I96" s="60">
        <f>IF($N96="","",IF($P96&gt;0,IF(4&lt;=SemanaActual,INDEX('Cronograma Asistente Técnico'!$AD$5:$AD$1000,$N96),""),IF(INDEX('Cronograma Asistente Técnico'!$K$5:$K$1000,$N96)="","",INDEX('Cronograma Asistente Técnico'!$K$5:$K$1000,$N96))))</f>
        <v/>
      </c>
      <c r="J96" s="60">
        <f>IF($N96="","",INDEX('Cronograma Asistente Técnico'!$L$5:$L$1000,$N96))</f>
        <v/>
      </c>
      <c r="K96" s="55">
        <f>IF($N96="","",IF(N($J96)&gt;=1,"Completado",IF(AND(ISNUMBER($D96),$D96&lt;FechaRef),"Vencida",IF(N($J96)&gt;0,"En curso","Pendiente"))))</f>
        <v/>
      </c>
      <c r="L96" s="55">
        <f>IF($N96="","",INDEX('Cronograma Asistente Técnico'!$N$5:$N$1000,$N96)&amp;"")</f>
        <v/>
      </c>
      <c r="M96" s="63">
        <f>IF($N96="","",INDEX('Cronograma Asistente Técnico'!$O$5:$O$1000,$N96)&amp;"")</f>
        <v/>
      </c>
      <c r="N96">
        <f>IFERROR(MATCH(ROW()-4,rOrden_ATR,0),"")</f>
        <v/>
      </c>
      <c r="O96">
        <f>IF($N96="","",INDEX('Cronograma Asistente Técnico'!$T$5:$T$1000,$N96))</f>
        <v/>
      </c>
      <c r="P96">
        <f>IF($N96="","",N(INDEX('Cronograma Asistente Técnico'!$U$5:$U$1000,$N96)))</f>
        <v/>
      </c>
      <c r="Q96">
        <f>IF(OR(LEFT($L96,7)="Vencida",LEFT($L96,5)="Vence"),SUMPRODUCT(--(LEFT($L$5:$L96,7)="Vencida"))+SUMPRODUCT(--(LEFT($L$5:$L96,5)="Vence")),"")</f>
        <v/>
      </c>
    </row>
    <row r="97">
      <c r="A97" s="55">
        <f>IF($N97="","",INDEX('Cronograma Asistente Técnico'!$A$5:$A$1000,$N97))</f>
        <v/>
      </c>
      <c r="B97" s="63">
        <f>IF($N97="","",IF($O97="Sub","      ↳  "&amp;INDEX('Cronograma Asistente Técnico'!$C$5:$C$1000,$N97),INDEX('Cronograma Asistente Técnico'!$C$5:$C$1000,$N97)&amp;""))</f>
        <v/>
      </c>
      <c r="C97" s="78">
        <f>IF($N97="","",IF(INDEX('Cronograma Asistente Técnico'!$D$5:$D$1000,$N97)="","",INDEX('Cronograma Asistente Técnico'!$D$5:$D$1000,$N97)))</f>
        <v/>
      </c>
      <c r="D97" s="78">
        <f>IF($N97="","",IF(INDEX('Cronograma Asistente Técnico'!$E$5:$E$1000,$N97)="","",INDEX('Cronograma Asistente Técnico'!$E$5:$E$1000,$N97)))</f>
        <v/>
      </c>
      <c r="E97" s="55">
        <f>IF($N97="","",IF(NOT(ISNUMBER($D97)),"",IF($D97&lt;InicioCiclo,"Antes del ciclo",IF($D97&gt;=InicioCiclo+28,"Después del ciclo","Semana "&amp;(INT(($D97-InicioCiclo)/7)+1)))))</f>
        <v/>
      </c>
      <c r="F97" s="60">
        <f>IF($N97="","",IF($P97&gt;0,IF(1&lt;=SemanaActual,INDEX('Cronograma Asistente Técnico'!$AA$5:$AA$1000,$N97),""),IF(INDEX('Cronograma Asistente Técnico'!$H$5:$H$1000,$N97)="","",INDEX('Cronograma Asistente Técnico'!$H$5:$H$1000,$N97))))</f>
        <v/>
      </c>
      <c r="G97" s="60">
        <f>IF($N97="","",IF($P97&gt;0,IF(2&lt;=SemanaActual,INDEX('Cronograma Asistente Técnico'!$AB$5:$AB$1000,$N97),""),IF(INDEX('Cronograma Asistente Técnico'!$I$5:$I$1000,$N97)="","",INDEX('Cronograma Asistente Técnico'!$I$5:$I$1000,$N97))))</f>
        <v/>
      </c>
      <c r="H97" s="60">
        <f>IF($N97="","",IF($P97&gt;0,IF(3&lt;=SemanaActual,INDEX('Cronograma Asistente Técnico'!$AC$5:$AC$1000,$N97),""),IF(INDEX('Cronograma Asistente Técnico'!$J$5:$J$1000,$N97)="","",INDEX('Cronograma Asistente Técnico'!$J$5:$J$1000,$N97))))</f>
        <v/>
      </c>
      <c r="I97" s="60">
        <f>IF($N97="","",IF($P97&gt;0,IF(4&lt;=SemanaActual,INDEX('Cronograma Asistente Técnico'!$AD$5:$AD$1000,$N97),""),IF(INDEX('Cronograma Asistente Técnico'!$K$5:$K$1000,$N97)="","",INDEX('Cronograma Asistente Técnico'!$K$5:$K$1000,$N97))))</f>
        <v/>
      </c>
      <c r="J97" s="60">
        <f>IF($N97="","",INDEX('Cronograma Asistente Técnico'!$L$5:$L$1000,$N97))</f>
        <v/>
      </c>
      <c r="K97" s="55">
        <f>IF($N97="","",IF(N($J97)&gt;=1,"Completado",IF(AND(ISNUMBER($D97),$D97&lt;FechaRef),"Vencida",IF(N($J97)&gt;0,"En curso","Pendiente"))))</f>
        <v/>
      </c>
      <c r="L97" s="55">
        <f>IF($N97="","",INDEX('Cronograma Asistente Técnico'!$N$5:$N$1000,$N97)&amp;"")</f>
        <v/>
      </c>
      <c r="M97" s="63">
        <f>IF($N97="","",INDEX('Cronograma Asistente Técnico'!$O$5:$O$1000,$N97)&amp;"")</f>
        <v/>
      </c>
      <c r="N97">
        <f>IFERROR(MATCH(ROW()-4,rOrden_ATR,0),"")</f>
        <v/>
      </c>
      <c r="O97">
        <f>IF($N97="","",INDEX('Cronograma Asistente Técnico'!$T$5:$T$1000,$N97))</f>
        <v/>
      </c>
      <c r="P97">
        <f>IF($N97="","",N(INDEX('Cronograma Asistente Técnico'!$U$5:$U$1000,$N97)))</f>
        <v/>
      </c>
      <c r="Q97">
        <f>IF(OR(LEFT($L97,7)="Vencida",LEFT($L97,5)="Vence"),SUMPRODUCT(--(LEFT($L$5:$L97,7)="Vencida"))+SUMPRODUCT(--(LEFT($L$5:$L97,5)="Vence")),"")</f>
        <v/>
      </c>
    </row>
    <row r="98">
      <c r="A98" s="55">
        <f>IF($N98="","",INDEX('Cronograma Asistente Técnico'!$A$5:$A$1000,$N98))</f>
        <v/>
      </c>
      <c r="B98" s="63">
        <f>IF($N98="","",IF($O98="Sub","      ↳  "&amp;INDEX('Cronograma Asistente Técnico'!$C$5:$C$1000,$N98),INDEX('Cronograma Asistente Técnico'!$C$5:$C$1000,$N98)&amp;""))</f>
        <v/>
      </c>
      <c r="C98" s="78">
        <f>IF($N98="","",IF(INDEX('Cronograma Asistente Técnico'!$D$5:$D$1000,$N98)="","",INDEX('Cronograma Asistente Técnico'!$D$5:$D$1000,$N98)))</f>
        <v/>
      </c>
      <c r="D98" s="78">
        <f>IF($N98="","",IF(INDEX('Cronograma Asistente Técnico'!$E$5:$E$1000,$N98)="","",INDEX('Cronograma Asistente Técnico'!$E$5:$E$1000,$N98)))</f>
        <v/>
      </c>
      <c r="E98" s="55">
        <f>IF($N98="","",IF(NOT(ISNUMBER($D98)),"",IF($D98&lt;InicioCiclo,"Antes del ciclo",IF($D98&gt;=InicioCiclo+28,"Después del ciclo","Semana "&amp;(INT(($D98-InicioCiclo)/7)+1)))))</f>
        <v/>
      </c>
      <c r="F98" s="60">
        <f>IF($N98="","",IF($P98&gt;0,IF(1&lt;=SemanaActual,INDEX('Cronograma Asistente Técnico'!$AA$5:$AA$1000,$N98),""),IF(INDEX('Cronograma Asistente Técnico'!$H$5:$H$1000,$N98)="","",INDEX('Cronograma Asistente Técnico'!$H$5:$H$1000,$N98))))</f>
        <v/>
      </c>
      <c r="G98" s="60">
        <f>IF($N98="","",IF($P98&gt;0,IF(2&lt;=SemanaActual,INDEX('Cronograma Asistente Técnico'!$AB$5:$AB$1000,$N98),""),IF(INDEX('Cronograma Asistente Técnico'!$I$5:$I$1000,$N98)="","",INDEX('Cronograma Asistente Técnico'!$I$5:$I$1000,$N98))))</f>
        <v/>
      </c>
      <c r="H98" s="60">
        <f>IF($N98="","",IF($P98&gt;0,IF(3&lt;=SemanaActual,INDEX('Cronograma Asistente Técnico'!$AC$5:$AC$1000,$N98),""),IF(INDEX('Cronograma Asistente Técnico'!$J$5:$J$1000,$N98)="","",INDEX('Cronograma Asistente Técnico'!$J$5:$J$1000,$N98))))</f>
        <v/>
      </c>
      <c r="I98" s="60">
        <f>IF($N98="","",IF($P98&gt;0,IF(4&lt;=SemanaActual,INDEX('Cronograma Asistente Técnico'!$AD$5:$AD$1000,$N98),""),IF(INDEX('Cronograma Asistente Técnico'!$K$5:$K$1000,$N98)="","",INDEX('Cronograma Asistente Técnico'!$K$5:$K$1000,$N98))))</f>
        <v/>
      </c>
      <c r="J98" s="60">
        <f>IF($N98="","",INDEX('Cronograma Asistente Técnico'!$L$5:$L$1000,$N98))</f>
        <v/>
      </c>
      <c r="K98" s="55">
        <f>IF($N98="","",IF(N($J98)&gt;=1,"Completado",IF(AND(ISNUMBER($D98),$D98&lt;FechaRef),"Vencida",IF(N($J98)&gt;0,"En curso","Pendiente"))))</f>
        <v/>
      </c>
      <c r="L98" s="55">
        <f>IF($N98="","",INDEX('Cronograma Asistente Técnico'!$N$5:$N$1000,$N98)&amp;"")</f>
        <v/>
      </c>
      <c r="M98" s="63">
        <f>IF($N98="","",INDEX('Cronograma Asistente Técnico'!$O$5:$O$1000,$N98)&amp;"")</f>
        <v/>
      </c>
      <c r="N98">
        <f>IFERROR(MATCH(ROW()-4,rOrden_ATR,0),"")</f>
        <v/>
      </c>
      <c r="O98">
        <f>IF($N98="","",INDEX('Cronograma Asistente Técnico'!$T$5:$T$1000,$N98))</f>
        <v/>
      </c>
      <c r="P98">
        <f>IF($N98="","",N(INDEX('Cronograma Asistente Técnico'!$U$5:$U$1000,$N98)))</f>
        <v/>
      </c>
      <c r="Q98">
        <f>IF(OR(LEFT($L98,7)="Vencida",LEFT($L98,5)="Vence"),SUMPRODUCT(--(LEFT($L$5:$L98,7)="Vencida"))+SUMPRODUCT(--(LEFT($L$5:$L98,5)="Vence")),"")</f>
        <v/>
      </c>
    </row>
    <row r="99">
      <c r="A99" s="55">
        <f>IF($N99="","",INDEX('Cronograma Asistente Técnico'!$A$5:$A$1000,$N99))</f>
        <v/>
      </c>
      <c r="B99" s="63">
        <f>IF($N99="","",IF($O99="Sub","      ↳  "&amp;INDEX('Cronograma Asistente Técnico'!$C$5:$C$1000,$N99),INDEX('Cronograma Asistente Técnico'!$C$5:$C$1000,$N99)&amp;""))</f>
        <v/>
      </c>
      <c r="C99" s="78">
        <f>IF($N99="","",IF(INDEX('Cronograma Asistente Técnico'!$D$5:$D$1000,$N99)="","",INDEX('Cronograma Asistente Técnico'!$D$5:$D$1000,$N99)))</f>
        <v/>
      </c>
      <c r="D99" s="78">
        <f>IF($N99="","",IF(INDEX('Cronograma Asistente Técnico'!$E$5:$E$1000,$N99)="","",INDEX('Cronograma Asistente Técnico'!$E$5:$E$1000,$N99)))</f>
        <v/>
      </c>
      <c r="E99" s="55">
        <f>IF($N99="","",IF(NOT(ISNUMBER($D99)),"",IF($D99&lt;InicioCiclo,"Antes del ciclo",IF($D99&gt;=InicioCiclo+28,"Después del ciclo","Semana "&amp;(INT(($D99-InicioCiclo)/7)+1)))))</f>
        <v/>
      </c>
      <c r="F99" s="60">
        <f>IF($N99="","",IF($P99&gt;0,IF(1&lt;=SemanaActual,INDEX('Cronograma Asistente Técnico'!$AA$5:$AA$1000,$N99),""),IF(INDEX('Cronograma Asistente Técnico'!$H$5:$H$1000,$N99)="","",INDEX('Cronograma Asistente Técnico'!$H$5:$H$1000,$N99))))</f>
        <v/>
      </c>
      <c r="G99" s="60">
        <f>IF($N99="","",IF($P99&gt;0,IF(2&lt;=SemanaActual,INDEX('Cronograma Asistente Técnico'!$AB$5:$AB$1000,$N99),""),IF(INDEX('Cronograma Asistente Técnico'!$I$5:$I$1000,$N99)="","",INDEX('Cronograma Asistente Técnico'!$I$5:$I$1000,$N99))))</f>
        <v/>
      </c>
      <c r="H99" s="60">
        <f>IF($N99="","",IF($P99&gt;0,IF(3&lt;=SemanaActual,INDEX('Cronograma Asistente Técnico'!$AC$5:$AC$1000,$N99),""),IF(INDEX('Cronograma Asistente Técnico'!$J$5:$J$1000,$N99)="","",INDEX('Cronograma Asistente Técnico'!$J$5:$J$1000,$N99))))</f>
        <v/>
      </c>
      <c r="I99" s="60">
        <f>IF($N99="","",IF($P99&gt;0,IF(4&lt;=SemanaActual,INDEX('Cronograma Asistente Técnico'!$AD$5:$AD$1000,$N99),""),IF(INDEX('Cronograma Asistente Técnico'!$K$5:$K$1000,$N99)="","",INDEX('Cronograma Asistente Técnico'!$K$5:$K$1000,$N99))))</f>
        <v/>
      </c>
      <c r="J99" s="60">
        <f>IF($N99="","",INDEX('Cronograma Asistente Técnico'!$L$5:$L$1000,$N99))</f>
        <v/>
      </c>
      <c r="K99" s="55">
        <f>IF($N99="","",IF(N($J99)&gt;=1,"Completado",IF(AND(ISNUMBER($D99),$D99&lt;FechaRef),"Vencida",IF(N($J99)&gt;0,"En curso","Pendiente"))))</f>
        <v/>
      </c>
      <c r="L99" s="55">
        <f>IF($N99="","",INDEX('Cronograma Asistente Técnico'!$N$5:$N$1000,$N99)&amp;"")</f>
        <v/>
      </c>
      <c r="M99" s="63">
        <f>IF($N99="","",INDEX('Cronograma Asistente Técnico'!$O$5:$O$1000,$N99)&amp;"")</f>
        <v/>
      </c>
      <c r="N99">
        <f>IFERROR(MATCH(ROW()-4,rOrden_ATR,0),"")</f>
        <v/>
      </c>
      <c r="O99">
        <f>IF($N99="","",INDEX('Cronograma Asistente Técnico'!$T$5:$T$1000,$N99))</f>
        <v/>
      </c>
      <c r="P99">
        <f>IF($N99="","",N(INDEX('Cronograma Asistente Técnico'!$U$5:$U$1000,$N99)))</f>
        <v/>
      </c>
      <c r="Q99">
        <f>IF(OR(LEFT($L99,7)="Vencida",LEFT($L99,5)="Vence"),SUMPRODUCT(--(LEFT($L$5:$L99,7)="Vencida"))+SUMPRODUCT(--(LEFT($L$5:$L99,5)="Vence")),"")</f>
        <v/>
      </c>
    </row>
    <row r="100">
      <c r="A100" s="55">
        <f>IF($N100="","",INDEX('Cronograma Asistente Técnico'!$A$5:$A$1000,$N100))</f>
        <v/>
      </c>
      <c r="B100" s="63">
        <f>IF($N100="","",IF($O100="Sub","      ↳  "&amp;INDEX('Cronograma Asistente Técnico'!$C$5:$C$1000,$N100),INDEX('Cronograma Asistente Técnico'!$C$5:$C$1000,$N100)&amp;""))</f>
        <v/>
      </c>
      <c r="C100" s="78">
        <f>IF($N100="","",IF(INDEX('Cronograma Asistente Técnico'!$D$5:$D$1000,$N100)="","",INDEX('Cronograma Asistente Técnico'!$D$5:$D$1000,$N100)))</f>
        <v/>
      </c>
      <c r="D100" s="78">
        <f>IF($N100="","",IF(INDEX('Cronograma Asistente Técnico'!$E$5:$E$1000,$N100)="","",INDEX('Cronograma Asistente Técnico'!$E$5:$E$1000,$N100)))</f>
        <v/>
      </c>
      <c r="E100" s="55">
        <f>IF($N100="","",IF(NOT(ISNUMBER($D100)),"",IF($D100&lt;InicioCiclo,"Antes del ciclo",IF($D100&gt;=InicioCiclo+28,"Después del ciclo","Semana "&amp;(INT(($D100-InicioCiclo)/7)+1)))))</f>
        <v/>
      </c>
      <c r="F100" s="60">
        <f>IF($N100="","",IF($P100&gt;0,IF(1&lt;=SemanaActual,INDEX('Cronograma Asistente Técnico'!$AA$5:$AA$1000,$N100),""),IF(INDEX('Cronograma Asistente Técnico'!$H$5:$H$1000,$N100)="","",INDEX('Cronograma Asistente Técnico'!$H$5:$H$1000,$N100))))</f>
        <v/>
      </c>
      <c r="G100" s="60">
        <f>IF($N100="","",IF($P100&gt;0,IF(2&lt;=SemanaActual,INDEX('Cronograma Asistente Técnico'!$AB$5:$AB$1000,$N100),""),IF(INDEX('Cronograma Asistente Técnico'!$I$5:$I$1000,$N100)="","",INDEX('Cronograma Asistente Técnico'!$I$5:$I$1000,$N100))))</f>
        <v/>
      </c>
      <c r="H100" s="60">
        <f>IF($N100="","",IF($P100&gt;0,IF(3&lt;=SemanaActual,INDEX('Cronograma Asistente Técnico'!$AC$5:$AC$1000,$N100),""),IF(INDEX('Cronograma Asistente Técnico'!$J$5:$J$1000,$N100)="","",INDEX('Cronograma Asistente Técnico'!$J$5:$J$1000,$N100))))</f>
        <v/>
      </c>
      <c r="I100" s="60">
        <f>IF($N100="","",IF($P100&gt;0,IF(4&lt;=SemanaActual,INDEX('Cronograma Asistente Técnico'!$AD$5:$AD$1000,$N100),""),IF(INDEX('Cronograma Asistente Técnico'!$K$5:$K$1000,$N100)="","",INDEX('Cronograma Asistente Técnico'!$K$5:$K$1000,$N100))))</f>
        <v/>
      </c>
      <c r="J100" s="60">
        <f>IF($N100="","",INDEX('Cronograma Asistente Técnico'!$L$5:$L$1000,$N100))</f>
        <v/>
      </c>
      <c r="K100" s="55">
        <f>IF($N100="","",IF(N($J100)&gt;=1,"Completado",IF(AND(ISNUMBER($D100),$D100&lt;FechaRef),"Vencida",IF(N($J100)&gt;0,"En curso","Pendiente"))))</f>
        <v/>
      </c>
      <c r="L100" s="55">
        <f>IF($N100="","",INDEX('Cronograma Asistente Técnico'!$N$5:$N$1000,$N100)&amp;"")</f>
        <v/>
      </c>
      <c r="M100" s="63">
        <f>IF($N100="","",INDEX('Cronograma Asistente Técnico'!$O$5:$O$1000,$N100)&amp;"")</f>
        <v/>
      </c>
      <c r="N100">
        <f>IFERROR(MATCH(ROW()-4,rOrden_ATR,0),"")</f>
        <v/>
      </c>
      <c r="O100">
        <f>IF($N100="","",INDEX('Cronograma Asistente Técnico'!$T$5:$T$1000,$N100))</f>
        <v/>
      </c>
      <c r="P100">
        <f>IF($N100="","",N(INDEX('Cronograma Asistente Técnico'!$U$5:$U$1000,$N100)))</f>
        <v/>
      </c>
      <c r="Q100">
        <f>IF(OR(LEFT($L100,7)="Vencida",LEFT($L100,5)="Vence"),SUMPRODUCT(--(LEFT($L$5:$L100,7)="Vencida"))+SUMPRODUCT(--(LEFT($L$5:$L100,5)="Vence")),"")</f>
        <v/>
      </c>
    </row>
    <row r="101">
      <c r="A101" s="55">
        <f>IF($N101="","",INDEX('Cronograma Asistente Técnico'!$A$5:$A$1000,$N101))</f>
        <v/>
      </c>
      <c r="B101" s="63">
        <f>IF($N101="","",IF($O101="Sub","      ↳  "&amp;INDEX('Cronograma Asistente Técnico'!$C$5:$C$1000,$N101),INDEX('Cronograma Asistente Técnico'!$C$5:$C$1000,$N101)&amp;""))</f>
        <v/>
      </c>
      <c r="C101" s="78">
        <f>IF($N101="","",IF(INDEX('Cronograma Asistente Técnico'!$D$5:$D$1000,$N101)="","",INDEX('Cronograma Asistente Técnico'!$D$5:$D$1000,$N101)))</f>
        <v/>
      </c>
      <c r="D101" s="78">
        <f>IF($N101="","",IF(INDEX('Cronograma Asistente Técnico'!$E$5:$E$1000,$N101)="","",INDEX('Cronograma Asistente Técnico'!$E$5:$E$1000,$N101)))</f>
        <v/>
      </c>
      <c r="E101" s="55">
        <f>IF($N101="","",IF(NOT(ISNUMBER($D101)),"",IF($D101&lt;InicioCiclo,"Antes del ciclo",IF($D101&gt;=InicioCiclo+28,"Después del ciclo","Semana "&amp;(INT(($D101-InicioCiclo)/7)+1)))))</f>
        <v/>
      </c>
      <c r="F101" s="60">
        <f>IF($N101="","",IF($P101&gt;0,IF(1&lt;=SemanaActual,INDEX('Cronograma Asistente Técnico'!$AA$5:$AA$1000,$N101),""),IF(INDEX('Cronograma Asistente Técnico'!$H$5:$H$1000,$N101)="","",INDEX('Cronograma Asistente Técnico'!$H$5:$H$1000,$N101))))</f>
        <v/>
      </c>
      <c r="G101" s="60">
        <f>IF($N101="","",IF($P101&gt;0,IF(2&lt;=SemanaActual,INDEX('Cronograma Asistente Técnico'!$AB$5:$AB$1000,$N101),""),IF(INDEX('Cronograma Asistente Técnico'!$I$5:$I$1000,$N101)="","",INDEX('Cronograma Asistente Técnico'!$I$5:$I$1000,$N101))))</f>
        <v/>
      </c>
      <c r="H101" s="60">
        <f>IF($N101="","",IF($P101&gt;0,IF(3&lt;=SemanaActual,INDEX('Cronograma Asistente Técnico'!$AC$5:$AC$1000,$N101),""),IF(INDEX('Cronograma Asistente Técnico'!$J$5:$J$1000,$N101)="","",INDEX('Cronograma Asistente Técnico'!$J$5:$J$1000,$N101))))</f>
        <v/>
      </c>
      <c r="I101" s="60">
        <f>IF($N101="","",IF($P101&gt;0,IF(4&lt;=SemanaActual,INDEX('Cronograma Asistente Técnico'!$AD$5:$AD$1000,$N101),""),IF(INDEX('Cronograma Asistente Técnico'!$K$5:$K$1000,$N101)="","",INDEX('Cronograma Asistente Técnico'!$K$5:$K$1000,$N101))))</f>
        <v/>
      </c>
      <c r="J101" s="60">
        <f>IF($N101="","",INDEX('Cronograma Asistente Técnico'!$L$5:$L$1000,$N101))</f>
        <v/>
      </c>
      <c r="K101" s="55">
        <f>IF($N101="","",IF(N($J101)&gt;=1,"Completado",IF(AND(ISNUMBER($D101),$D101&lt;FechaRef),"Vencida",IF(N($J101)&gt;0,"En curso","Pendiente"))))</f>
        <v/>
      </c>
      <c r="L101" s="55">
        <f>IF($N101="","",INDEX('Cronograma Asistente Técnico'!$N$5:$N$1000,$N101)&amp;"")</f>
        <v/>
      </c>
      <c r="M101" s="63">
        <f>IF($N101="","",INDEX('Cronograma Asistente Técnico'!$O$5:$O$1000,$N101)&amp;"")</f>
        <v/>
      </c>
      <c r="N101">
        <f>IFERROR(MATCH(ROW()-4,rOrden_ATR,0),"")</f>
        <v/>
      </c>
      <c r="O101">
        <f>IF($N101="","",INDEX('Cronograma Asistente Técnico'!$T$5:$T$1000,$N101))</f>
        <v/>
      </c>
      <c r="P101">
        <f>IF($N101="","",N(INDEX('Cronograma Asistente Técnico'!$U$5:$U$1000,$N101)))</f>
        <v/>
      </c>
      <c r="Q101">
        <f>IF(OR(LEFT($L101,7)="Vencida",LEFT($L101,5)="Vence"),SUMPRODUCT(--(LEFT($L$5:$L101,7)="Vencida"))+SUMPRODUCT(--(LEFT($L$5:$L101,5)="Vence")),"")</f>
        <v/>
      </c>
    </row>
    <row r="102">
      <c r="A102" s="55">
        <f>IF($N102="","",INDEX('Cronograma Asistente Técnico'!$A$5:$A$1000,$N102))</f>
        <v/>
      </c>
      <c r="B102" s="63">
        <f>IF($N102="","",IF($O102="Sub","      ↳  "&amp;INDEX('Cronograma Asistente Técnico'!$C$5:$C$1000,$N102),INDEX('Cronograma Asistente Técnico'!$C$5:$C$1000,$N102)&amp;""))</f>
        <v/>
      </c>
      <c r="C102" s="78">
        <f>IF($N102="","",IF(INDEX('Cronograma Asistente Técnico'!$D$5:$D$1000,$N102)="","",INDEX('Cronograma Asistente Técnico'!$D$5:$D$1000,$N102)))</f>
        <v/>
      </c>
      <c r="D102" s="78">
        <f>IF($N102="","",IF(INDEX('Cronograma Asistente Técnico'!$E$5:$E$1000,$N102)="","",INDEX('Cronograma Asistente Técnico'!$E$5:$E$1000,$N102)))</f>
        <v/>
      </c>
      <c r="E102" s="55">
        <f>IF($N102="","",IF(NOT(ISNUMBER($D102)),"",IF($D102&lt;InicioCiclo,"Antes del ciclo",IF($D102&gt;=InicioCiclo+28,"Después del ciclo","Semana "&amp;(INT(($D102-InicioCiclo)/7)+1)))))</f>
        <v/>
      </c>
      <c r="F102" s="60">
        <f>IF($N102="","",IF($P102&gt;0,IF(1&lt;=SemanaActual,INDEX('Cronograma Asistente Técnico'!$AA$5:$AA$1000,$N102),""),IF(INDEX('Cronograma Asistente Técnico'!$H$5:$H$1000,$N102)="","",INDEX('Cronograma Asistente Técnico'!$H$5:$H$1000,$N102))))</f>
        <v/>
      </c>
      <c r="G102" s="60">
        <f>IF($N102="","",IF($P102&gt;0,IF(2&lt;=SemanaActual,INDEX('Cronograma Asistente Técnico'!$AB$5:$AB$1000,$N102),""),IF(INDEX('Cronograma Asistente Técnico'!$I$5:$I$1000,$N102)="","",INDEX('Cronograma Asistente Técnico'!$I$5:$I$1000,$N102))))</f>
        <v/>
      </c>
      <c r="H102" s="60">
        <f>IF($N102="","",IF($P102&gt;0,IF(3&lt;=SemanaActual,INDEX('Cronograma Asistente Técnico'!$AC$5:$AC$1000,$N102),""),IF(INDEX('Cronograma Asistente Técnico'!$J$5:$J$1000,$N102)="","",INDEX('Cronograma Asistente Técnico'!$J$5:$J$1000,$N102))))</f>
        <v/>
      </c>
      <c r="I102" s="60">
        <f>IF($N102="","",IF($P102&gt;0,IF(4&lt;=SemanaActual,INDEX('Cronograma Asistente Técnico'!$AD$5:$AD$1000,$N102),""),IF(INDEX('Cronograma Asistente Técnico'!$K$5:$K$1000,$N102)="","",INDEX('Cronograma Asistente Técnico'!$K$5:$K$1000,$N102))))</f>
        <v/>
      </c>
      <c r="J102" s="60">
        <f>IF($N102="","",INDEX('Cronograma Asistente Técnico'!$L$5:$L$1000,$N102))</f>
        <v/>
      </c>
      <c r="K102" s="55">
        <f>IF($N102="","",IF(N($J102)&gt;=1,"Completado",IF(AND(ISNUMBER($D102),$D102&lt;FechaRef),"Vencida",IF(N($J102)&gt;0,"En curso","Pendiente"))))</f>
        <v/>
      </c>
      <c r="L102" s="55">
        <f>IF($N102="","",INDEX('Cronograma Asistente Técnico'!$N$5:$N$1000,$N102)&amp;"")</f>
        <v/>
      </c>
      <c r="M102" s="63">
        <f>IF($N102="","",INDEX('Cronograma Asistente Técnico'!$O$5:$O$1000,$N102)&amp;"")</f>
        <v/>
      </c>
      <c r="N102">
        <f>IFERROR(MATCH(ROW()-4,rOrden_ATR,0),"")</f>
        <v/>
      </c>
      <c r="O102">
        <f>IF($N102="","",INDEX('Cronograma Asistente Técnico'!$T$5:$T$1000,$N102))</f>
        <v/>
      </c>
      <c r="P102">
        <f>IF($N102="","",N(INDEX('Cronograma Asistente Técnico'!$U$5:$U$1000,$N102)))</f>
        <v/>
      </c>
      <c r="Q102">
        <f>IF(OR(LEFT($L102,7)="Vencida",LEFT($L102,5)="Vence"),SUMPRODUCT(--(LEFT($L$5:$L102,7)="Vencida"))+SUMPRODUCT(--(LEFT($L$5:$L102,5)="Vence")),"")</f>
        <v/>
      </c>
    </row>
    <row r="103">
      <c r="A103" s="55">
        <f>IF($N103="","",INDEX('Cronograma Asistente Técnico'!$A$5:$A$1000,$N103))</f>
        <v/>
      </c>
      <c r="B103" s="63">
        <f>IF($N103="","",IF($O103="Sub","      ↳  "&amp;INDEX('Cronograma Asistente Técnico'!$C$5:$C$1000,$N103),INDEX('Cronograma Asistente Técnico'!$C$5:$C$1000,$N103)&amp;""))</f>
        <v/>
      </c>
      <c r="C103" s="78">
        <f>IF($N103="","",IF(INDEX('Cronograma Asistente Técnico'!$D$5:$D$1000,$N103)="","",INDEX('Cronograma Asistente Técnico'!$D$5:$D$1000,$N103)))</f>
        <v/>
      </c>
      <c r="D103" s="78">
        <f>IF($N103="","",IF(INDEX('Cronograma Asistente Técnico'!$E$5:$E$1000,$N103)="","",INDEX('Cronograma Asistente Técnico'!$E$5:$E$1000,$N103)))</f>
        <v/>
      </c>
      <c r="E103" s="55">
        <f>IF($N103="","",IF(NOT(ISNUMBER($D103)),"",IF($D103&lt;InicioCiclo,"Antes del ciclo",IF($D103&gt;=InicioCiclo+28,"Después del ciclo","Semana "&amp;(INT(($D103-InicioCiclo)/7)+1)))))</f>
        <v/>
      </c>
      <c r="F103" s="60">
        <f>IF($N103="","",IF($P103&gt;0,IF(1&lt;=SemanaActual,INDEX('Cronograma Asistente Técnico'!$AA$5:$AA$1000,$N103),""),IF(INDEX('Cronograma Asistente Técnico'!$H$5:$H$1000,$N103)="","",INDEX('Cronograma Asistente Técnico'!$H$5:$H$1000,$N103))))</f>
        <v/>
      </c>
      <c r="G103" s="60">
        <f>IF($N103="","",IF($P103&gt;0,IF(2&lt;=SemanaActual,INDEX('Cronograma Asistente Técnico'!$AB$5:$AB$1000,$N103),""),IF(INDEX('Cronograma Asistente Técnico'!$I$5:$I$1000,$N103)="","",INDEX('Cronograma Asistente Técnico'!$I$5:$I$1000,$N103))))</f>
        <v/>
      </c>
      <c r="H103" s="60">
        <f>IF($N103="","",IF($P103&gt;0,IF(3&lt;=SemanaActual,INDEX('Cronograma Asistente Técnico'!$AC$5:$AC$1000,$N103),""),IF(INDEX('Cronograma Asistente Técnico'!$J$5:$J$1000,$N103)="","",INDEX('Cronograma Asistente Técnico'!$J$5:$J$1000,$N103))))</f>
        <v/>
      </c>
      <c r="I103" s="60">
        <f>IF($N103="","",IF($P103&gt;0,IF(4&lt;=SemanaActual,INDEX('Cronograma Asistente Técnico'!$AD$5:$AD$1000,$N103),""),IF(INDEX('Cronograma Asistente Técnico'!$K$5:$K$1000,$N103)="","",INDEX('Cronograma Asistente Técnico'!$K$5:$K$1000,$N103))))</f>
        <v/>
      </c>
      <c r="J103" s="60">
        <f>IF($N103="","",INDEX('Cronograma Asistente Técnico'!$L$5:$L$1000,$N103))</f>
        <v/>
      </c>
      <c r="K103" s="55">
        <f>IF($N103="","",IF(N($J103)&gt;=1,"Completado",IF(AND(ISNUMBER($D103),$D103&lt;FechaRef),"Vencida",IF(N($J103)&gt;0,"En curso","Pendiente"))))</f>
        <v/>
      </c>
      <c r="L103" s="55">
        <f>IF($N103="","",INDEX('Cronograma Asistente Técnico'!$N$5:$N$1000,$N103)&amp;"")</f>
        <v/>
      </c>
      <c r="M103" s="63">
        <f>IF($N103="","",INDEX('Cronograma Asistente Técnico'!$O$5:$O$1000,$N103)&amp;"")</f>
        <v/>
      </c>
      <c r="N103">
        <f>IFERROR(MATCH(ROW()-4,rOrden_ATR,0),"")</f>
        <v/>
      </c>
      <c r="O103">
        <f>IF($N103="","",INDEX('Cronograma Asistente Técnico'!$T$5:$T$1000,$N103))</f>
        <v/>
      </c>
      <c r="P103">
        <f>IF($N103="","",N(INDEX('Cronograma Asistente Técnico'!$U$5:$U$1000,$N103)))</f>
        <v/>
      </c>
      <c r="Q103">
        <f>IF(OR(LEFT($L103,7)="Vencida",LEFT($L103,5)="Vence"),SUMPRODUCT(--(LEFT($L$5:$L103,7)="Vencida"))+SUMPRODUCT(--(LEFT($L$5:$L103,5)="Vence")),"")</f>
        <v/>
      </c>
    </row>
    <row r="104">
      <c r="A104" s="55">
        <f>IF($N104="","",INDEX('Cronograma Asistente Técnico'!$A$5:$A$1000,$N104))</f>
        <v/>
      </c>
      <c r="B104" s="63">
        <f>IF($N104="","",IF($O104="Sub","      ↳  "&amp;INDEX('Cronograma Asistente Técnico'!$C$5:$C$1000,$N104),INDEX('Cronograma Asistente Técnico'!$C$5:$C$1000,$N104)&amp;""))</f>
        <v/>
      </c>
      <c r="C104" s="78">
        <f>IF($N104="","",IF(INDEX('Cronograma Asistente Técnico'!$D$5:$D$1000,$N104)="","",INDEX('Cronograma Asistente Técnico'!$D$5:$D$1000,$N104)))</f>
        <v/>
      </c>
      <c r="D104" s="78">
        <f>IF($N104="","",IF(INDEX('Cronograma Asistente Técnico'!$E$5:$E$1000,$N104)="","",INDEX('Cronograma Asistente Técnico'!$E$5:$E$1000,$N104)))</f>
        <v/>
      </c>
      <c r="E104" s="55">
        <f>IF($N104="","",IF(NOT(ISNUMBER($D104)),"",IF($D104&lt;InicioCiclo,"Antes del ciclo",IF($D104&gt;=InicioCiclo+28,"Después del ciclo","Semana "&amp;(INT(($D104-InicioCiclo)/7)+1)))))</f>
        <v/>
      </c>
      <c r="F104" s="60">
        <f>IF($N104="","",IF($P104&gt;0,IF(1&lt;=SemanaActual,INDEX('Cronograma Asistente Técnico'!$AA$5:$AA$1000,$N104),""),IF(INDEX('Cronograma Asistente Técnico'!$H$5:$H$1000,$N104)="","",INDEX('Cronograma Asistente Técnico'!$H$5:$H$1000,$N104))))</f>
        <v/>
      </c>
      <c r="G104" s="60">
        <f>IF($N104="","",IF($P104&gt;0,IF(2&lt;=SemanaActual,INDEX('Cronograma Asistente Técnico'!$AB$5:$AB$1000,$N104),""),IF(INDEX('Cronograma Asistente Técnico'!$I$5:$I$1000,$N104)="","",INDEX('Cronograma Asistente Técnico'!$I$5:$I$1000,$N104))))</f>
        <v/>
      </c>
      <c r="H104" s="60">
        <f>IF($N104="","",IF($P104&gt;0,IF(3&lt;=SemanaActual,INDEX('Cronograma Asistente Técnico'!$AC$5:$AC$1000,$N104),""),IF(INDEX('Cronograma Asistente Técnico'!$J$5:$J$1000,$N104)="","",INDEX('Cronograma Asistente Técnico'!$J$5:$J$1000,$N104))))</f>
        <v/>
      </c>
      <c r="I104" s="60">
        <f>IF($N104="","",IF($P104&gt;0,IF(4&lt;=SemanaActual,INDEX('Cronograma Asistente Técnico'!$AD$5:$AD$1000,$N104),""),IF(INDEX('Cronograma Asistente Técnico'!$K$5:$K$1000,$N104)="","",INDEX('Cronograma Asistente Técnico'!$K$5:$K$1000,$N104))))</f>
        <v/>
      </c>
      <c r="J104" s="60">
        <f>IF($N104="","",INDEX('Cronograma Asistente Técnico'!$L$5:$L$1000,$N104))</f>
        <v/>
      </c>
      <c r="K104" s="55">
        <f>IF($N104="","",IF(N($J104)&gt;=1,"Completado",IF(AND(ISNUMBER($D104),$D104&lt;FechaRef),"Vencida",IF(N($J104)&gt;0,"En curso","Pendiente"))))</f>
        <v/>
      </c>
      <c r="L104" s="55">
        <f>IF($N104="","",INDEX('Cronograma Asistente Técnico'!$N$5:$N$1000,$N104)&amp;"")</f>
        <v/>
      </c>
      <c r="M104" s="63">
        <f>IF($N104="","",INDEX('Cronograma Asistente Técnico'!$O$5:$O$1000,$N104)&amp;"")</f>
        <v/>
      </c>
      <c r="N104">
        <f>IFERROR(MATCH(ROW()-4,rOrden_ATR,0),"")</f>
        <v/>
      </c>
      <c r="O104">
        <f>IF($N104="","",INDEX('Cronograma Asistente Técnico'!$T$5:$T$1000,$N104))</f>
        <v/>
      </c>
      <c r="P104">
        <f>IF($N104="","",N(INDEX('Cronograma Asistente Técnico'!$U$5:$U$1000,$N104)))</f>
        <v/>
      </c>
      <c r="Q104">
        <f>IF(OR(LEFT($L104,7)="Vencida",LEFT($L104,5)="Vence"),SUMPRODUCT(--(LEFT($L$5:$L104,7)="Vencida"))+SUMPRODUCT(--(LEFT($L$5:$L104,5)="Vence")),"")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4">
      <formula>AND(ISNUMBER($C5),ISNUMBER($D5),$C5&lt;=InicioCiclo+7*(COLUMN(F5)-6)+6,$D5&gt;=InicioCiclo+7*(COLUMN(F5)-6))</formula>
    </cfRule>
  </conditionalFormatting>
  <conditionalFormatting sqref="A5:B104">
    <cfRule type="expression" priority="3" dxfId="23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LEFT($L5,8)="Cumplida"</formula>
    </cfRule>
    <cfRule type="expression" priority="11" dxfId="12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B91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64" t="inlineStr">
        <is>
          <t>Instrucciones – cómo usar este archivo</t>
        </is>
      </c>
    </row>
    <row r="3" ht="20" customHeight="1">
      <c r="B3" s="85" t="inlineStr">
        <is>
          <t>¿Para qué sirve este archivo?</t>
        </is>
      </c>
    </row>
    <row r="4" ht="45" customHeight="1">
      <c r="B4" s="86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5" t="inlineStr">
        <is>
          <t>Colores: qué se llena y qué no</t>
        </is>
      </c>
    </row>
    <row r="7" ht="15" customHeight="1">
      <c r="B7" s="86" t="inlineStr">
        <is>
          <t>• GRIS SUAVE = celda que usted llena (desbloqueada).</t>
        </is>
      </c>
    </row>
    <row r="8" ht="15" customHeight="1">
      <c r="B8" s="86" t="inlineStr">
        <is>
          <t>• AZUL MUY CLARO = celda automática (bloqueada: no se puede escribir en ella).</t>
        </is>
      </c>
    </row>
    <row r="9" ht="30" customHeight="1">
      <c r="B9" s="86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6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5" t="inlineStr">
        <is>
          <t>Las hojas del archivo</t>
        </is>
      </c>
    </row>
    <row r="13" ht="30" customHeight="1">
      <c r="B13" s="86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6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6" t="inlineStr">
        <is>
          <t>• Cronograma (una por puesto): la ÚNICA hoja donde cada responsable escribe sus actividades, pesos, avances y observaciones.</t>
        </is>
      </c>
    </row>
    <row r="16" ht="30" customHeight="1">
      <c r="B16" s="86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6" t="inlineStr">
        <is>
          <t>• Configuración: mes, semana y fecha de corte. Todo se calcula solo con la fecha de hoy.</t>
        </is>
      </c>
    </row>
    <row r="19" ht="20" customHeight="1">
      <c r="B19" s="85" t="inlineStr">
        <is>
          <t>Cómo llenar su hoja «Cronograma» (paso a paso)</t>
        </is>
      </c>
    </row>
    <row r="20" ht="15" customHeight="1">
      <c r="B20" s="86" t="inlineStr">
        <is>
          <t>1) Abra la pestaña «Cronograma» de SU puesto y escriba en la primera fila vacía (celdas gris suave).</t>
        </is>
      </c>
    </row>
    <row r="21" ht="15" customHeight="1">
      <c r="B21" s="86" t="inlineStr">
        <is>
          <t>2) En «Tipo» elija «Macroactividad» (si lo deja vacío, también cuenta como macroactividad).</t>
        </is>
      </c>
    </row>
    <row r="22" ht="30" customHeight="1">
      <c r="B22" s="86" t="inlineStr">
        <is>
          <t>3) Escriba el nombre en «Actividad», la Fecha de inicio y la Fecha límite. El N° (1, 2, 3… por mes) y el Mes se llenan solos.</t>
        </is>
      </c>
    </row>
    <row r="23" ht="45" customHeight="1">
      <c r="B23" s="86" t="inlineStr">
        <is>
          <t>4) Peso (solo macroactividades, OPCIONAL): si lo deja vacío, todas las macroactividades del mes valen lo mismo. Si escribe pesos, se ajustan solos para sumar 100% (ej. si escribe 60% y 20%, quedan 75% y 25%). No hace falta que sumen 100% ni que esté todo el mes completo.</t>
        </is>
      </c>
    </row>
    <row r="24" ht="30" customHeight="1">
      <c r="B24" s="86" t="inlineStr">
        <is>
          <t>5) CUANDO TERMINE una actividad, escriba la FECHA DE CUMPLIMIENTO: queda al 100%, «Completado», y la alerta dice «Cumplida» (ya no aparece vencida).</t>
        </is>
      </c>
    </row>
    <row r="25" ht="30" customHeight="1">
      <c r="B25" s="86" t="inlineStr">
        <is>
          <t>6) Avances parciales (opcional): si una macroactividad sin subactividades va a medias, puede escribir en la columna de la semana el % total logrado hasta esa semana (ej. Semana 1 = 30%, Semana 2 = 70%).</t>
        </is>
      </c>
    </row>
    <row r="26" ht="15" customHeight="1">
      <c r="B26" s="86" t="inlineStr">
        <is>
          <t>7) El «% de Avance Total Actual», el «Estado» y la «Alerta de plazo» se calculan solos.</t>
        </is>
      </c>
    </row>
    <row r="27" ht="15" customHeight="1">
      <c r="B27" s="86" t="inlineStr">
        <is>
          <t>8) Observaciones: si una actividad se atrasa o no se cumplió, escriba aquí el motivo y la nueva fecha.</t>
        </is>
      </c>
    </row>
    <row r="29" ht="20" customHeight="1">
      <c r="B29" s="85" t="inlineStr">
        <is>
          <t>Subactividades (puede agregar todas las que necesite)</t>
        </is>
      </c>
    </row>
    <row r="30" ht="30" customHeight="1">
      <c r="B30" s="86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1" ht="15" customHeight="1">
      <c r="B31" s="86" t="inlineStr">
        <is>
          <t>2) El N° NO se escribe: sale solo 1.1, 1.2, 1.3… (la columna está bloqueada).</t>
        </is>
      </c>
    </row>
    <row r="32" ht="15" customHeight="1">
      <c r="B32" s="86" t="inlineStr">
        <is>
          <t>3) Las subactividades NO llevan peso: todas valen lo mismo dentro de su macroactividad.</t>
        </is>
      </c>
    </row>
    <row r="33" ht="30" customHeight="1">
      <c r="B33" s="86" t="inlineStr">
        <is>
          <t>4) Cuando termine una subactividad, escriba su FECHA DE CUMPLIMIENTO (queda al 100%). También puede anotar avances parciales por semana.</t>
        </is>
      </c>
    </row>
    <row r="34" ht="45" customHeight="1">
      <c r="B34" s="86" t="inlineStr">
        <is>
          <t>5) El % de la macroactividad se calcula SOLO: es el promedio de sus subactividades. Ejemplo con 4 subactividades: si cumple 1 → 25%; si cumple 2 → 50%; si cumple las 4 → 100%. En la fila de la macroactividad deje VACÍAS las semanas (se ven en azul claro).</t>
        </is>
      </c>
    </row>
    <row r="35" ht="30" customHeight="1">
      <c r="B35" s="86" t="inlineStr">
        <is>
          <t>6) Para agregar otra subactividad más adelante, escríbala debajo de las demás subactividades de su macroactividad: siempre pertenece a la macroactividad que esté más arriba.</t>
        </is>
      </c>
    </row>
    <row r="37" ht="20" customHeight="1">
      <c r="B37" s="85" t="inlineStr">
        <is>
          <t>Alerta de plazo (vencidas y por vencer)</t>
        </is>
      </c>
    </row>
    <row r="38" ht="30" customHeight="1">
      <c r="B38" s="86" t="inlineStr">
        <is>
          <t>La columna «Alerta de plazo» (en el Cronograma, la hoja Actividades y Administración) dice en cada actividad y subactividad:</t>
        </is>
      </c>
    </row>
    <row r="39" ht="30" customHeight="1">
      <c r="B39" s="86" t="inlineStr">
        <is>
          <t>• «Cumplida» (verde): tiene fecha de cumplimiento o llegó al 100%. Si se cumplió después de la fecha límite dice «Cumplida con X días de retraso».</t>
        </is>
      </c>
    </row>
    <row r="40" ht="30" customHeight="1">
      <c r="B40" s="86" t="inlineStr">
        <is>
          <t>• «Vencida hace X días» (rojo): pasó la fecha límite y no tiene fecha de cumplimiento. Escriba en Observaciones por qué no se cumplió.</t>
        </is>
      </c>
    </row>
    <row r="41" ht="30" customHeight="1">
      <c r="B41" s="86" t="inlineStr">
        <is>
          <t>• «Vence hoy» o «Vence en X días» (amarillo): la fecha límite está cerca (el número de días se cambia en Configuración).</t>
        </is>
      </c>
    </row>
    <row r="42" ht="15" customHeight="1">
      <c r="B42" s="86" t="inlineStr">
        <is>
          <t>• «En plazo» (verde claro): todavía hay tiempo.</t>
        </is>
      </c>
    </row>
    <row r="43" ht="30" customHeight="1">
      <c r="B43" s="86" t="inlineStr">
        <is>
          <t>Arriba de cada hoja aparece el total del mes («X vencida(s) · Y por vencer») y el Dashboard muestra lo mismo por puesto y para la jefatura.</t>
        </is>
      </c>
    </row>
    <row r="45" ht="20" customHeight="1">
      <c r="B45" s="85" t="inlineStr">
        <is>
          <t>Hoja «Administración» (jefatura)</t>
        </is>
      </c>
    </row>
    <row r="46" ht="30" customHeight="1">
      <c r="B46" s="86" t="inlineStr">
        <is>
          <t>Es la lista de actividades de la jefatura, con el mismo formato del Cronograma: Tipo (macroactividad / subactividad), actividad, fechas, fecha de cumplimiento, avance por semana, estado, alerta de plazo y observaciones.</t>
        </is>
      </c>
    </row>
    <row r="47" ht="30" customHeight="1">
      <c r="B47" s="86" t="inlineStr">
        <is>
          <t>En Observaciones puede anotar a quién se delegó o el detalle (ej. «presentación 9/10, información 8/10»). Sus vencidas y por vencer aparecen en el Dashboard en la tabla de alertas de plazo.</t>
        </is>
      </c>
    </row>
    <row r="49" ht="20" customHeight="1">
      <c r="B49" s="85" t="inlineStr">
        <is>
          <t>¿Qué es la columna «Revisión automática (alertas)»?</t>
        </is>
      </c>
    </row>
    <row r="50" ht="45" customHeight="1">
      <c r="B50" s="86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51" ht="15" customHeight="1">
      <c r="B51" s="86" t="inlineStr">
        <is>
          <t>No hay que escribir nada en esa columna. Corrija lo que indica y el aviso desaparece.</t>
        </is>
      </c>
    </row>
    <row r="53" ht="20" customHeight="1">
      <c r="B53" s="85" t="inlineStr">
        <is>
          <t>La hoja «Actividades» (automática y bloqueada)</t>
        </is>
      </c>
    </row>
    <row r="54" ht="30" customHeight="1">
      <c r="B54" s="86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55" ht="15" customHeight="1">
      <c r="B55" s="86" t="inlineStr">
        <is>
          <t>2) «Semana de entrega» indica en qué semana del mes cae la fecha límite (la semana actual se resalta en amarillo).</t>
        </is>
      </c>
    </row>
    <row r="56" ht="45" customHeight="1">
      <c r="B56" s="86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57" ht="15" customHeight="1">
      <c r="B57" s="86" t="inlineStr">
        <is>
          <t>4) Para cambiar algo, corríjalo en el Cronograma: esta hoja se actualiza al instante.</t>
        </is>
      </c>
    </row>
    <row r="59" ht="20" customHeight="1">
      <c r="B59" s="85" t="inlineStr">
        <is>
          <t>Cada mes nuevo: NO se borra nada</t>
        </is>
      </c>
    </row>
    <row r="60" ht="30" customHeight="1">
      <c r="B60" s="86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61" ht="30" customHeight="1">
      <c r="B61" s="86" t="inlineStr">
        <is>
          <t>2) El mes de cada actividad se asigna solo según su fecha de inicio. El Dashboard y las hojas Actividades muestran automáticamente el mes actual, con su Semana 1 a 4.</t>
        </is>
      </c>
    </row>
    <row r="62" ht="30" customHeight="1">
      <c r="B62" s="86" t="inlineStr">
        <is>
          <t>3) Si una actividad se repite cada mes, cópiela en una fila nueva y cambie sus fechas al nuevo mes (y borre los avances de la copia).</t>
        </is>
      </c>
    </row>
    <row r="63" ht="45" customHeight="1">
      <c r="B63" s="86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64" ht="15" customHeight="1">
      <c r="B64" s="86" t="inlineStr">
        <is>
          <t>5) La hoja «Historial mensual» muestra el avance de cada puesto mes a mes, desde octubre 2026 (24 meses).</t>
        </is>
      </c>
    </row>
    <row r="65" ht="30" customHeight="1">
      <c r="B65" s="86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67" ht="20" customHeight="1">
      <c r="B67" s="85" t="inlineStr">
        <is>
          <t>El Dashboard (resumen automático del mes)</t>
        </is>
      </c>
    </row>
    <row r="68" ht="30" customHeight="1">
      <c r="B68" s="86" t="inlineStr">
        <is>
          <t>• Muestra el avance de cada puesto y el general, cuántas actividades están completadas, en curso, pendientes o vencidas, y el avance de cada semana del mes.</t>
        </is>
      </c>
    </row>
    <row r="69" ht="30" customHeight="1">
      <c r="B69" s="86" t="inlineStr">
        <is>
          <t>• Avance del puesto = suma de (peso × avance) de sus actividades del mes. Avance general = promedio de los 4 puestos (todos valen igual).</t>
        </is>
      </c>
    </row>
    <row r="70" ht="30" customHeight="1">
      <c r="B70" s="86" t="inlineStr">
        <is>
          <t>• Si un puesto llega al 100% antes de la Semana 4 aparece «¡Enhorabuena, completado anticipadamente!». Si llega en la Semana 4: «Completado».</t>
        </is>
      </c>
    </row>
    <row r="71" ht="30" customHeight="1">
      <c r="B71" s="86" t="inlineStr">
        <is>
          <t>• Si un puesto no tiene actividades en el mes o sus pesos no suman 100%, el avance general aparece como «No definitivo» hasta que se corrija.</t>
        </is>
      </c>
    </row>
    <row r="72" ht="15" customHeight="1">
      <c r="B72" s="86" t="inlineStr">
        <is>
          <t>• Haga clic en el nombre de un puesto para ir a su hoja.</t>
        </is>
      </c>
    </row>
    <row r="74" ht="20" customHeight="1">
      <c r="B74" s="85" t="inlineStr">
        <is>
          <t>Compartir el archivo con el equipo</t>
        </is>
      </c>
    </row>
    <row r="75" ht="15" customHeight="1">
      <c r="B75" s="86" t="inlineStr">
        <is>
          <t>1) Suba el archivo a OneDrive o SharePoint del área.</t>
        </is>
      </c>
    </row>
    <row r="76" ht="30" customHeight="1">
      <c r="B76" s="86" t="inlineStr">
        <is>
          <t>2) Botón Compartir &gt; invite a los cuatro responsables con permiso de edición, y a la jefatura con permiso de solo lectura.</t>
        </is>
      </c>
    </row>
    <row r="77" ht="30" customHeight="1">
      <c r="B77" s="86" t="inlineStr">
        <is>
          <t>3) Todos pueden trabajar al mismo tiempo, cada quien en su Cronograma (Excel en la Web o Microsoft 365, con Autoguardado activado).</t>
        </is>
      </c>
    </row>
    <row r="78" ht="30" customHeight="1">
      <c r="B78" s="86" t="inlineStr">
        <is>
          <t>4) Si alguien borra algo por error: Archivo &gt; Información &gt; Historial de versiones permite recuperar una versión anterior y ver quién cambió qué.</t>
        </is>
      </c>
    </row>
    <row r="80" ht="20" customHeight="1">
      <c r="B80" s="85" t="inlineStr">
        <is>
          <t>Protección</t>
        </is>
      </c>
    </row>
    <row r="81" ht="45" customHeight="1">
      <c r="B81" s="86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82" ht="30" customHeight="1">
      <c r="B82" s="86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83" ht="60" customHeight="1">
      <c r="B83" s="86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85" ht="20" customHeight="1">
      <c r="B85" s="85" t="inlineStr">
        <is>
          <t>Necesito más filas</t>
        </is>
      </c>
    </row>
    <row r="86" ht="30" customHeight="1">
      <c r="B86" s="86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88" ht="20" customHeight="1">
      <c r="B88" s="85" t="inlineStr">
        <is>
          <t>Notas técnicas</t>
        </is>
      </c>
    </row>
    <row r="89" ht="30" customHeight="1">
      <c r="B89" s="86" t="inlineStr">
        <is>
          <t>• Archivo .xlsx sin macros, para Microsoft 365 en español (escritorio y Web). Las fórmulas se ven en español (BUSCAR, SI.ERROR, SUMAPRODUCTO, HOY…).</t>
        </is>
      </c>
    </row>
    <row r="90" ht="15" customHeight="1">
      <c r="B90" s="86" t="inlineStr">
        <is>
          <t>• Fórmula del avance actual: =SI.ERROR(BUSCAR(2;1/(G5:J5&lt;&gt;"");G5:J5);0) → toma el último avance semanal escrito.</t>
        </is>
      </c>
    </row>
    <row r="91" ht="30" customHeight="1">
      <c r="B91" s="86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64" t="inlineStr">
        <is>
          <t>Configuración del ciclo mensual</t>
        </is>
      </c>
      <c r="C1" s="64" t="n"/>
      <c r="D1" s="64" t="n"/>
    </row>
    <row r="2">
      <c r="B2" s="87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8" t="inlineStr">
        <is>
          <t>Mes que se muestra</t>
        </is>
      </c>
      <c r="C4" s="89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8" t="inlineStr">
        <is>
          <t>Fecha de inicio del ciclo (lunes de la Semana 1)</t>
        </is>
      </c>
      <c r="C5" s="90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8" t="inlineStr">
        <is>
          <t>Fecha de corte</t>
        </is>
      </c>
      <c r="C6" s="90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8" t="inlineStr">
        <is>
          <t>Semana actual del ciclo (1 a 4)</t>
        </is>
      </c>
      <c r="C7" s="91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8" t="inlineStr">
        <is>
          <t>Semana manual (opcional)</t>
        </is>
      </c>
      <c r="C8" s="92" t="n"/>
      <c r="D8" s="44" t="inlineStr">
        <is>
          <t>Déjela VACÍA para usar la semana automática. Escriba 1–4 solo si necesita forzar otra semana.</t>
        </is>
      </c>
    </row>
    <row r="9" ht="30" customHeight="1">
      <c r="B9" s="88" t="inlineStr">
        <is>
          <t>Días de anticipación para alerta «próxima a vencer»</t>
        </is>
      </c>
      <c r="C9" s="92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8" t="inlineStr">
        <is>
          <t>¿Observación obligatoria si una actividad vence sin cumplirse?</t>
        </is>
      </c>
      <c r="C10" s="93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8" t="inlineStr">
        <is>
          <t>Meta mensual</t>
        </is>
      </c>
      <c r="C11" s="94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8" t="inlineStr">
        <is>
          <t>Primer mes del historial</t>
        </is>
      </c>
      <c r="C12" s="89" t="n">
        <v>46296</v>
      </c>
      <c r="D12" s="44" t="inlineStr">
        <is>
          <t>El Historial mensual empieza en este mes (octubre 2026) y muestra 24 meses seguidos.</t>
        </is>
      </c>
    </row>
    <row r="14">
      <c r="B14" s="95" t="inlineStr">
        <is>
          <t>Plan de referencia (avance esperado acumulado por semana) – supuesto editable</t>
        </is>
      </c>
      <c r="C14" s="95" t="n"/>
      <c r="D14" s="95" t="n"/>
    </row>
    <row r="15">
      <c r="B15" s="96" t="inlineStr">
        <is>
          <t>Semana 1</t>
        </is>
      </c>
      <c r="C15" s="97" t="n">
        <v>0.25</v>
      </c>
      <c r="D15" s="98" t="inlineStr">
        <is>
          <t>Referencia lineal solo para comparación visual; no afecta el cálculo del avance real.</t>
        </is>
      </c>
    </row>
    <row r="16">
      <c r="B16" s="96" t="inlineStr">
        <is>
          <t>Semana 2</t>
        </is>
      </c>
      <c r="C16" s="97" t="n">
        <v>0.5</v>
      </c>
      <c r="D16" s="98" t="inlineStr">
        <is>
          <t>Referencia lineal solo para comparación visual; no afecta el cálculo del avance real.</t>
        </is>
      </c>
    </row>
    <row r="17">
      <c r="B17" s="96" t="inlineStr">
        <is>
          <t>Semana 3</t>
        </is>
      </c>
      <c r="C17" s="97" t="n">
        <v>0.75</v>
      </c>
      <c r="D17" s="98" t="inlineStr">
        <is>
          <t>Referencia lineal solo para comparación visual; no afecta el cálculo del avance real.</t>
        </is>
      </c>
    </row>
    <row r="18">
      <c r="B18" s="96" t="inlineStr">
        <is>
          <t>Semana 4</t>
        </is>
      </c>
      <c r="C18" s="97" t="n">
        <v>1</v>
      </c>
      <c r="D18" s="98" t="inlineStr">
        <is>
          <t>Referencia lineal solo para comparación visual; no afecta el cálculo del avance real.</t>
        </is>
      </c>
    </row>
    <row r="20">
      <c r="B20" s="99" t="inlineStr">
        <is>
          <t>Listas desplegables (no editar sin actualizar las fórmulas)</t>
        </is>
      </c>
      <c r="C20" s="99" t="n"/>
      <c r="D20" s="99" t="n"/>
    </row>
    <row r="21">
      <c r="B21" s="100" t="inlineStr">
        <is>
          <t>Áreas / Puestos</t>
        </is>
      </c>
    </row>
    <row r="22">
      <c r="B22" s="101" t="inlineStr">
        <is>
          <t>Riesgo Operacional</t>
        </is>
      </c>
    </row>
    <row r="23">
      <c r="B23" s="101" t="inlineStr">
        <is>
          <t>Riesgo Normativo</t>
        </is>
      </c>
    </row>
    <row r="24">
      <c r="B24" s="101" t="inlineStr">
        <is>
          <t>Riesgo Financiero</t>
        </is>
      </c>
    </row>
    <row r="25">
      <c r="B25" s="101" t="inlineStr">
        <is>
          <t>Asistente Técnico de Riesgo</t>
        </is>
      </c>
    </row>
    <row r="27">
      <c r="B27" s="100" t="inlineStr">
        <is>
          <t>Estados</t>
        </is>
      </c>
    </row>
    <row r="28">
      <c r="B28" s="101" t="inlineStr">
        <is>
          <t>Pendiente</t>
        </is>
      </c>
    </row>
    <row r="29">
      <c r="B29" s="101" t="inlineStr">
        <is>
          <t>En curso</t>
        </is>
      </c>
    </row>
    <row r="30">
      <c r="B30" s="101" t="inlineStr">
        <is>
          <t>Completado</t>
        </is>
      </c>
    </row>
    <row r="32">
      <c r="B32" s="100" t="inlineStr">
        <is>
          <t>Semanas</t>
        </is>
      </c>
    </row>
    <row r="33">
      <c r="B33" s="101" t="inlineStr">
        <is>
          <t>Semana 1</t>
        </is>
      </c>
    </row>
    <row r="34">
      <c r="B34" s="101" t="inlineStr">
        <is>
          <t>Semana 2</t>
        </is>
      </c>
    </row>
    <row r="35">
      <c r="B35" s="101" t="inlineStr">
        <is>
          <t>Semana 3</t>
        </is>
      </c>
    </row>
    <row r="36">
      <c r="B36" s="101" t="inlineStr">
        <is>
          <t>Semana 4</t>
        </is>
      </c>
    </row>
    <row r="38">
      <c r="B38" s="100" t="inlineStr">
        <is>
          <t>Sí / No</t>
        </is>
      </c>
    </row>
    <row r="39">
      <c r="B39" s="101" t="inlineStr">
        <is>
          <t>Sí</t>
        </is>
      </c>
    </row>
    <row r="40">
      <c r="B40" s="101" t="inlineStr">
        <is>
          <t>No</t>
        </is>
      </c>
    </row>
    <row r="43">
      <c r="B43" s="99" t="inlineStr">
        <is>
          <t>Metodología de cálculo (documentación)</t>
        </is>
      </c>
      <c r="C43" s="99" t="n"/>
      <c r="D43" s="99" t="n"/>
    </row>
    <row r="44" ht="30" customHeight="1">
      <c r="B44" s="102" t="inlineStr">
        <is>
          <t>1. Avance de una actividad = último avance semanal acumulado registrado (Semana 4 → 1), ignorando semanas vacías. Los avances semanales NO se suman.</t>
        </is>
      </c>
      <c r="C44" s="102" t="n"/>
      <c r="D44" s="102" t="n"/>
    </row>
    <row r="45" ht="30" customHeight="1">
      <c r="B45" s="102" t="inlineStr">
        <is>
          <t>2. Estado automático: 0% = Pendiente; &gt;0% y &lt;100% = En curso; 100% = Completado.</t>
        </is>
      </c>
      <c r="C45" s="102" t="n"/>
      <c r="D45" s="102" t="n"/>
    </row>
    <row r="46" ht="30" customHeight="1">
      <c r="B46" s="102" t="inlineStr">
        <is>
          <t>3. Avance ponderado del puesto = Σ (peso efectivo × avance actual) de las macroactividades del mes. Es válido si el puesto tiene ≥1 macroactividad en el mes y ningún peso fuera de 0–100%.</t>
        </is>
      </c>
      <c r="C46" s="102" t="n"/>
      <c r="D46" s="102" t="n"/>
    </row>
    <row r="47" ht="30" customHeight="1">
      <c r="B47" s="102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2" t="n"/>
      <c r="D47" s="102" t="n"/>
    </row>
    <row r="48" ht="30" customHeight="1">
      <c r="B48" s="102" t="inlineStr">
        <is>
          <t>0b. Subactividades: filas con Tipo «Subactividad» pertenecen a la macroactividad más cercana hacia arriba y valen igual. Avance de la macroactividad = promedio de sus subactividades (semana por semana). Una fila con Fecha de cumplimiento cuenta 100% desde la semana en que se cumplió. Peso efectivo de cada macroactividad = su peso / suma de pesos del mes (vacío = partes iguales), por lo que siempre suma 100%.</t>
        </is>
      </c>
      <c r="C48" s="102" t="n"/>
      <c r="D48" s="102" t="n"/>
    </row>
    <row r="49" ht="30" customHeight="1">
      <c r="B49" s="102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2" t="n"/>
      <c r="D49" s="102" t="n"/>
    </row>
    <row r="50" ht="30" customHeight="1">
      <c r="B50" s="102" t="inlineStr">
        <is>
          <t>5. Avance semanal acumulado (Semana n) = Σ peso × último avance registrado hasta la Semana n. Incremento semanal = acumulado Semana n − acumulado Semana n−1.</t>
        </is>
      </c>
      <c r="C50" s="102" t="n"/>
      <c r="D50" s="102" t="n"/>
    </row>
    <row r="51" ht="30" customHeight="1">
      <c r="B51" s="102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2" t="n"/>
      <c r="D51" s="102" t="n"/>
    </row>
    <row r="52" ht="30" customHeight="1">
      <c r="B52" s="102" t="inlineStr">
        <is>
          <t>7. Una semana se muestra en el seguimiento si es ≤ Semana actual o si ya tiene algún avance registrado.</t>
        </is>
      </c>
      <c r="C52" s="102" t="n"/>
      <c r="D52" s="102" t="n"/>
    </row>
    <row r="53" ht="30" customHeight="1">
      <c r="B53" s="102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2" t="n"/>
      <c r="D53" s="102" t="n"/>
    </row>
    <row r="54" ht="30" customHeight="1">
      <c r="B54" s="102" t="inlineStr">
        <is>
          <t>9. Semana actual = ENTERO((fecha de corte − fecha de inicio) / 7) + 1, limitada entre 1 y 4, salvo que se escriba una semana manual.</t>
        </is>
      </c>
      <c r="C54" s="102" t="n"/>
      <c r="D54" s="102" t="n"/>
    </row>
    <row r="55" ht="30" customHeight="1">
      <c r="B55" s="102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2" t="n"/>
      <c r="D55" s="10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3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4" t="inlineStr">
        <is>
          <t>Puesto</t>
        </is>
      </c>
      <c r="B3" s="104" t="inlineStr">
        <is>
          <t>N° actividades</t>
        </is>
      </c>
      <c r="C3" s="104" t="inlineStr">
        <is>
          <t>Suma de pesos</t>
        </is>
      </c>
      <c r="D3" s="104" t="inlineStr">
        <is>
          <t>Pesos vacíos o inválidos</t>
        </is>
      </c>
      <c r="E3" s="104" t="inlineStr">
        <is>
          <t>Configuración válida</t>
        </is>
      </c>
      <c r="F3" s="104" t="inlineStr">
        <is>
          <t>Avance ponderado actual</t>
        </is>
      </c>
      <c r="G3" s="104" t="inlineStr">
        <is>
          <t>Acum. Semana 1</t>
        </is>
      </c>
      <c r="H3" s="104" t="inlineStr">
        <is>
          <t>Acum. Semana 2</t>
        </is>
      </c>
      <c r="I3" s="104" t="inlineStr">
        <is>
          <t>Acum. Semana 3</t>
        </is>
      </c>
      <c r="J3" s="104" t="inlineStr">
        <is>
          <t>Acum. Semana 4</t>
        </is>
      </c>
      <c r="K3" s="104" t="inlineStr">
        <is>
          <t>Primera semana con 100%</t>
        </is>
      </c>
      <c r="L3" s="104" t="inlineStr">
        <is>
          <t>Completado (100%)</t>
        </is>
      </c>
      <c r="M3" s="104" t="inlineStr">
        <is>
          <t>Completado anticipadamente</t>
        </is>
      </c>
      <c r="N3" s="104" t="inlineStr">
        <is>
          <t>Completadas</t>
        </is>
      </c>
      <c r="O3" s="104" t="inlineStr">
        <is>
          <t>En curso</t>
        </is>
      </c>
      <c r="P3" s="104" t="inlineStr">
        <is>
          <t>Pendientes</t>
        </is>
      </c>
      <c r="Q3" s="104" t="inlineStr">
        <is>
          <t>Vencidas</t>
        </is>
      </c>
      <c r="R3" s="104" t="inlineStr">
        <is>
          <t>Con alertas</t>
        </is>
      </c>
      <c r="S3" s="104" t="inlineStr">
        <is>
          <t>Próximas a vencer</t>
        </is>
      </c>
      <c r="T3" s="104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5">
        <f>SUMIFS(rPeso_RO,rMes_RO,MesCiclo,rTipo_RO,"Macro")</f>
        <v/>
      </c>
      <c r="D4" s="105">
        <f>COUNTIFS(rPesoEscrito_RO,"&gt;1",rMes_RO,MesCiclo,rTipo_RO,"Macro")+COUNTIFS(rPesoEscrito_RO,"&lt;0",rMes_RO,MesCiclo,rTipo_RO,"Macro")</f>
        <v/>
      </c>
      <c r="E4">
        <f>AND(B4&gt;0,D4=0,ABS(C4-1)&lt;=0.0001)</f>
        <v/>
      </c>
      <c r="F4" s="105">
        <f>IFERROR(SUMPRODUCT(--((rMes_RO=MesCiclo)*(rTipo_RO="Macro")),rPeso_RO,rAvance_RO),0)</f>
        <v/>
      </c>
      <c r="G4" s="105">
        <f>IFERROR(SUMPRODUCT(--((rMes_RO=MesCiclo)*(rTipo_RO="Macro")),rPeso_RO,rEf1_RO),0)</f>
        <v/>
      </c>
      <c r="H4" s="105">
        <f>IFERROR(SUMPRODUCT(--((rMes_RO=MesCiclo)*(rTipo_RO="Macro")),rPeso_RO,rEf2_RO),0)</f>
        <v/>
      </c>
      <c r="I4" s="105">
        <f>IFERROR(SUMPRODUCT(--((rMes_RO=MesCiclo)*(rTipo_RO="Macro")),rPeso_RO,rEf3_RO),0)</f>
        <v/>
      </c>
      <c r="J4" s="105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</row>
    <row r="5">
      <c r="A5">
        <f>INDEX(ListaPuestos,2)</f>
        <v/>
      </c>
      <c r="B5">
        <f>COUNTIFS(rValid_RN,"?*",rMes_RN,MesCiclo,rTipo_RN,"Macro")</f>
        <v/>
      </c>
      <c r="C5" s="105">
        <f>SUMIFS(rPeso_RN,rMes_RN,MesCiclo,rTipo_RN,"Macro")</f>
        <v/>
      </c>
      <c r="D5" s="105">
        <f>COUNTIFS(rPesoEscrito_RN,"&gt;1",rMes_RN,MesCiclo,rTipo_RN,"Macro")+COUNTIFS(rPesoEscrito_RN,"&lt;0",rMes_RN,MesCiclo,rTipo_RN,"Macro")</f>
        <v/>
      </c>
      <c r="E5">
        <f>AND(B5&gt;0,D5=0,ABS(C5-1)&lt;=0.0001)</f>
        <v/>
      </c>
      <c r="F5" s="105">
        <f>IFERROR(SUMPRODUCT(--((rMes_RN=MesCiclo)*(rTipo_RN="Macro")),rPeso_RN,rAvance_RN),0)</f>
        <v/>
      </c>
      <c r="G5" s="105">
        <f>IFERROR(SUMPRODUCT(--((rMes_RN=MesCiclo)*(rTipo_RN="Macro")),rPeso_RN,rEf1_RN),0)</f>
        <v/>
      </c>
      <c r="H5" s="105">
        <f>IFERROR(SUMPRODUCT(--((rMes_RN=MesCiclo)*(rTipo_RN="Macro")),rPeso_RN,rEf2_RN),0)</f>
        <v/>
      </c>
      <c r="I5" s="105">
        <f>IFERROR(SUMPRODUCT(--((rMes_RN=MesCiclo)*(rTipo_RN="Macro")),rPeso_RN,rEf3_RN),0)</f>
        <v/>
      </c>
      <c r="J5" s="105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</row>
    <row r="6">
      <c r="A6">
        <f>INDEX(ListaPuestos,3)</f>
        <v/>
      </c>
      <c r="B6">
        <f>COUNTIFS(rValid_RF,"?*",rMes_RF,MesCiclo,rTipo_RF,"Macro")</f>
        <v/>
      </c>
      <c r="C6" s="105">
        <f>SUMIFS(rPeso_RF,rMes_RF,MesCiclo,rTipo_RF,"Macro")</f>
        <v/>
      </c>
      <c r="D6" s="105">
        <f>COUNTIFS(rPesoEscrito_RF,"&gt;1",rMes_RF,MesCiclo,rTipo_RF,"Macro")+COUNTIFS(rPesoEscrito_RF,"&lt;0",rMes_RF,MesCiclo,rTipo_RF,"Macro")</f>
        <v/>
      </c>
      <c r="E6">
        <f>AND(B6&gt;0,D6=0,ABS(C6-1)&lt;=0.0001)</f>
        <v/>
      </c>
      <c r="F6" s="105">
        <f>IFERROR(SUMPRODUCT(--((rMes_RF=MesCiclo)*(rTipo_RF="Macro")),rPeso_RF,rAvance_RF),0)</f>
        <v/>
      </c>
      <c r="G6" s="105">
        <f>IFERROR(SUMPRODUCT(--((rMes_RF=MesCiclo)*(rTipo_RF="Macro")),rPeso_RF,rEf1_RF),0)</f>
        <v/>
      </c>
      <c r="H6" s="105">
        <f>IFERROR(SUMPRODUCT(--((rMes_RF=MesCiclo)*(rTipo_RF="Macro")),rPeso_RF,rEf2_RF),0)</f>
        <v/>
      </c>
      <c r="I6" s="105">
        <f>IFERROR(SUMPRODUCT(--((rMes_RF=MesCiclo)*(rTipo_RF="Macro")),rPeso_RF,rEf3_RF),0)</f>
        <v/>
      </c>
      <c r="J6" s="105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</row>
    <row r="7">
      <c r="A7">
        <f>INDEX(ListaPuestos,4)</f>
        <v/>
      </c>
      <c r="B7">
        <f>COUNTIFS(rValid_ATR,"?*",rMes_ATR,MesCiclo,rTipo_ATR,"Macro")</f>
        <v/>
      </c>
      <c r="C7" s="105">
        <f>SUMIFS(rPeso_ATR,rMes_ATR,MesCiclo,rTipo_ATR,"Macro")</f>
        <v/>
      </c>
      <c r="D7" s="105">
        <f>COUNTIFS(rPesoEscrito_ATR,"&gt;1",rMes_ATR,MesCiclo,rTipo_ATR,"Macro")+COUNTIFS(rPesoEscrito_ATR,"&lt;0",rMes_ATR,MesCiclo,rTipo_ATR,"Macro")</f>
        <v/>
      </c>
      <c r="E7">
        <f>AND(B7&gt;0,D7=0,ABS(C7-1)&lt;=0.0001)</f>
        <v/>
      </c>
      <c r="F7" s="105">
        <f>IFERROR(SUMPRODUCT(--((rMes_ATR=MesCiclo)*(rTipo_ATR="Macro")),rPeso_ATR,rAvance_ATR),0)</f>
        <v/>
      </c>
      <c r="G7" s="105">
        <f>IFERROR(SUMPRODUCT(--((rMes_ATR=MesCiclo)*(rTipo_ATR="Macro")),rPeso_ATR,rEf1_ATR),0)</f>
        <v/>
      </c>
      <c r="H7" s="105">
        <f>IFERROR(SUMPRODUCT(--((rMes_ATR=MesCiclo)*(rTipo_ATR="Macro")),rPeso_ATR,rEf2_ATR),0)</f>
        <v/>
      </c>
      <c r="I7" s="105">
        <f>IFERROR(SUMPRODUCT(--((rMes_ATR=MesCiclo)*(rTipo_ATR="Macro")),rPeso_ATR,rEf3_ATR),0)</f>
        <v/>
      </c>
      <c r="J7" s="105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</row>
    <row r="8">
      <c r="A8" t="inlineStr">
        <is>
          <t>Total actividades del mes (promedio de 4 puestos)</t>
        </is>
      </c>
      <c r="B8">
        <f>SUM(B4:B7)</f>
        <v/>
      </c>
      <c r="C8" s="106">
        <f>COUNTIF(E4:E7,TRUE)</f>
        <v/>
      </c>
      <c r="D8" s="105">
        <f>IF(C8&gt;0,SUMPRODUCT(F4:F7*(E4:E7=TRUE))/C8,"")</f>
        <v/>
      </c>
      <c r="E8">
        <f>AND(E4,E5,E6,E7)</f>
        <v/>
      </c>
      <c r="F8" s="105">
        <f>IF(E8,AVERAGE(F4:F7),"")</f>
        <v/>
      </c>
      <c r="G8" s="105">
        <f>IF($E$8,AVERAGE(G4:G7),"")</f>
        <v/>
      </c>
      <c r="H8" s="105">
        <f>IF($E$8,AVERAGE(H4:H7),"")</f>
        <v/>
      </c>
      <c r="I8" s="105">
        <f>IF($E$8,AVERAGE(I4:I7),"")</f>
        <v/>
      </c>
      <c r="J8" s="105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</row>
    <row r="9">
      <c r="A9" s="107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8">
        <f>DATE(YEAR(MesEntrada),MONTH(MesEntrada),1)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2026-10-09T22:01:53Z</dcterms:created>
  <dcterms:modified xmlns:dcterms="http://purl.org/dc/terms/" xmlns:xsi="http://www.w3.org/2001/XMLSchema-instance" xsi:type="dcterms:W3CDTF">2026-10-09T22:01:57Z</dcterms:modified>
</cp:coreProperties>
</file>